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jpeg" ContentType="image/jpeg"/>
  <Default Extension="JPG" ContentType="image/.jp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10.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media/image497.webp" ContentType="image/webp"/>
  <Override PartName="/xl/media/image498.webp" ContentType="image/webp"/>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date1904="1"/>
  <mc:AlternateContent xmlns:mc="http://schemas.openxmlformats.org/markup-compatibility/2006">
    <mc:Choice Requires="x15">
      <x15ac:absPath xmlns:x15ac="http://schemas.microsoft.com/office/spreadsheetml/2010/11/ac" url="C:\Users\ouyan\Downloads\"/>
    </mc:Choice>
  </mc:AlternateContent>
  <bookViews>
    <workbookView windowWidth="27945" windowHeight="12255" tabRatio="843" firstSheet="4" activeTab="4"/>
  </bookViews>
  <sheets>
    <sheet name="项目封面" sheetId="14" r:id="rId1"/>
    <sheet name="①市场背景调查" sheetId="6" r:id="rId2"/>
    <sheet name="②谷歌趋势" sheetId="5" r:id="rId3"/>
    <sheet name="③站内竞争情况" sheetId="7" r:id="rId4"/>
    <sheet name="④top100打标数据" sheetId="3" r:id="rId5"/>
    <sheet name="⑤市场大盘分析" sheetId="8" r:id="rId6"/>
    <sheet name="⑥竞品分析" sheetId="10" r:id="rId7"/>
    <sheet name="⑦QA&amp;RV分析" sheetId="13" r:id="rId8"/>
    <sheet name="⑧单品利润测算" sheetId="12" r:id="rId9"/>
    <sheet name="⑨-1项目ROI核算（空白）" sheetId="20" r:id="rId10"/>
    <sheet name="⑨-2项目ROI核算（空白）" sheetId="18" r:id="rId11"/>
    <sheet name="⑨-3项目ROI核算" sheetId="21" r:id="rId12"/>
    <sheet name="⑩供应商初步审查表" sheetId="15" r:id="rId13"/>
    <sheet name="⑪产品规格书" sheetId="16" r:id="rId14"/>
    <sheet name="⑫产品立项表" sheetId="19" r:id="rId15"/>
    <sheet name="⑬产品上市时间" sheetId="17" r:id="rId16"/>
    <sheet name="⑭合规排查（专利检索）" sheetId="28" r:id="rId17"/>
    <sheet name="商机探测器截图" sheetId="29" r:id="rId18"/>
    <sheet name="竞格_切菜板" sheetId="30" r:id="rId19"/>
    <sheet name="竞格_木切菜板" sheetId="31" r:id="rId20"/>
    <sheet name="销量_切菜板" sheetId="32" r:id="rId21"/>
    <sheet name="销量_木切菜板" sheetId="33" r:id="rId22"/>
    <sheet name="模拟_阶段实际盈亏" sheetId="34" r:id="rId23"/>
    <sheet name="模拟_价格策略模拟" sheetId="35" r:id="rId24"/>
    <sheet name="模拟_总表（阶段盈亏）" sheetId="36" r:id="rId25"/>
    <sheet name="模拟_毛利盈亏" sheetId="37" r:id="rId26"/>
    <sheet name="模拟_总表（阶段盈亏） (调整后)" sheetId="38" r:id="rId27"/>
    <sheet name="模拟_CPC表格" sheetId="39" r:id="rId28"/>
    <sheet name="模拟_推广目标" sheetId="40" r:id="rId29"/>
    <sheet name="模拟_推广计划" sheetId="41" r:id="rId30"/>
    <sheet name="模拟_广告计划" sheetId="42" r:id="rId31"/>
    <sheet name="模拟_利润&amp;ROI测算" sheetId="43" r:id="rId32"/>
    <sheet name="模拟_发补货模型" sheetId="44" r:id="rId33"/>
    <sheet name="模拟_关键词追踪表" sheetId="45" r:id="rId34"/>
    <sheet name="模拟_每日竞品追踪" sheetId="46" r:id="rId35"/>
    <sheet name="④补充核验结论" sheetId="47" r:id="rId36"/>
    <sheet name="精灵_9月3日产品明细" sheetId="48" r:id="rId37"/>
    <sheet name="精灵_父体历史销量" sheetId="49" r:id="rId38"/>
    <sheet name="精灵_父体历史销售额" sheetId="50" r:id="rId39"/>
    <sheet name="精灵_子体历史销量" sheetId="51" r:id="rId40"/>
    <sheet name="精灵_子体历史销售额" sheetId="52" r:id="rId41"/>
    <sheet name="精灵_历史价格" sheetId="53" r:id="rId42"/>
    <sheet name="⑤9月10日数据核验" sheetId="54" r:id="rId43"/>
    <sheet name="⑤9月10日匹配历史" sheetId="55" r:id="rId44"/>
  </sheets>
  <externalReferences>
    <externalReference r:id="rId46"/>
    <externalReference r:id="rId47"/>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313" name="ID_F742E69090A54CD2B5D97537C71163A8"/>
        <xdr:cNvPicPr>
          <a:picLocks noChangeAspect="1"/>
        </xdr:cNvPicPr>
      </xdr:nvPicPr>
      <xdr:blipFill>
        <a:blip r:embed="rId1"/>
        <a:stretch>
          <a:fillRect/>
        </a:stretch>
      </xdr:blipFill>
      <xdr:spPr>
        <a:xfrm>
          <a:off x="7432040" y="12816840"/>
          <a:ext cx="19050000" cy="4524375"/>
        </a:xfrm>
        <a:prstGeom prst="rect">
          <a:avLst/>
        </a:prstGeom>
        <a:noFill/>
        <a:ln w="9525">
          <a:noFill/>
        </a:ln>
      </xdr:spPr>
    </xdr:pic>
  </etc:cellImage>
  <etc:cellImage>
    <xdr:pic>
      <xdr:nvPicPr>
        <xdr:cNvPr id="279" name="ID_C610484858B34BD29F18685F9AF88DA2"/>
        <xdr:cNvPicPr>
          <a:picLocks noChangeAspect="1"/>
        </xdr:cNvPicPr>
      </xdr:nvPicPr>
      <xdr:blipFill>
        <a:blip r:embed="rId2"/>
        <a:stretch>
          <a:fillRect/>
        </a:stretch>
      </xdr:blipFill>
      <xdr:spPr>
        <a:xfrm>
          <a:off x="7635240" y="9879965"/>
          <a:ext cx="19050000" cy="5419725"/>
        </a:xfrm>
        <a:prstGeom prst="rect">
          <a:avLst/>
        </a:prstGeom>
        <a:noFill/>
        <a:ln w="9525">
          <a:noFill/>
        </a:ln>
      </xdr:spPr>
    </xdr:pic>
  </etc:cellImage>
  <etc:cellImage>
    <xdr:pic>
      <xdr:nvPicPr>
        <xdr:cNvPr id="270" name="ID_DDBF4758CE894FF29B68EE54D39B2F47"/>
        <xdr:cNvPicPr>
          <a:picLocks noChangeAspect="1"/>
        </xdr:cNvPicPr>
      </xdr:nvPicPr>
      <xdr:blipFill>
        <a:blip r:embed="rId3"/>
        <a:stretch>
          <a:fillRect/>
        </a:stretch>
      </xdr:blipFill>
      <xdr:spPr>
        <a:xfrm>
          <a:off x="1450975" y="10096500"/>
          <a:ext cx="19050000" cy="5191125"/>
        </a:xfrm>
        <a:prstGeom prst="rect">
          <a:avLst/>
        </a:prstGeom>
        <a:noFill/>
        <a:ln w="9525">
          <a:noFill/>
        </a:ln>
      </xdr:spPr>
    </xdr:pic>
  </etc:cellImage>
  <etc:cellImage>
    <xdr:pic>
      <xdr:nvPicPr>
        <xdr:cNvPr id="288" name="ID_AD02DE2458004063B2AB959888551888"/>
        <xdr:cNvPicPr>
          <a:picLocks noChangeAspect="1"/>
        </xdr:cNvPicPr>
      </xdr:nvPicPr>
      <xdr:blipFill>
        <a:blip r:embed="rId4"/>
        <a:stretch>
          <a:fillRect/>
        </a:stretch>
      </xdr:blipFill>
      <xdr:spPr>
        <a:xfrm>
          <a:off x="1346835" y="12693650"/>
          <a:ext cx="19050000" cy="5419725"/>
        </a:xfrm>
        <a:prstGeom prst="rect">
          <a:avLst/>
        </a:prstGeom>
        <a:noFill/>
        <a:ln w="9525">
          <a:noFill/>
        </a:ln>
      </xdr:spPr>
    </xdr:pic>
  </etc:cellImage>
</etc:cellImages>
</file>

<file path=xl/comments1.xml><?xml version="1.0" encoding="utf-8"?>
<comments xmlns="http://schemas.openxmlformats.org/spreadsheetml/2006/main">
  <authors>
    <author/>
  </authors>
  <commentList>
    <comment ref="J72" authorId="0">
      <text/>
    </comment>
    <comment ref="A88" authorId="0">
      <text/>
    </comment>
  </commentList>
</comments>
</file>

<file path=xl/comments2.xml><?xml version="1.0" encoding="utf-8"?>
<comments xmlns="http://schemas.openxmlformats.org/spreadsheetml/2006/main">
  <authors>
    <author/>
  </authors>
  <commentList>
    <comment ref="B5" authorId="0">
      <text>
        <r>
          <rPr>
            <sz val="10"/>
            <rFont val="宋体"/>
            <charset val="134"/>
          </rPr>
          <t>Administrator:
BSR
#204,431 in Küche, Haushalt &amp; Wohnen
#27 in Matratzensauger
#22 in handheld vacuum cleaner</t>
        </r>
      </text>
    </comment>
    <comment ref="A17" authorId="0">
      <text>
        <r>
          <rPr>
            <sz val="10"/>
            <rFont val="宋体"/>
            <charset val="134"/>
          </rPr>
          <t>Administrator:
核心关键词 选取，milbensauger，  milbenstaubsauger 
milbensauger für matratzen，
milbensauger mit uv licht  
 长尾词
milbenstaubsauger
handstaubsauger    手持吸尘器
milbensauger für matratzen testsieger
matratzenreiniger gerät</t>
        </r>
      </text>
    </comment>
  </commentList>
</comments>
</file>

<file path=xl/comments3.xml><?xml version="1.0" encoding="utf-8"?>
<comments xmlns="http://schemas.openxmlformats.org/spreadsheetml/2006/main">
  <authors>
    <author/>
  </authors>
  <commentList>
    <comment ref="P12" authorId="0">
      <text>
        <r>
          <rPr>
            <b/>
            <sz val="9"/>
            <color rgb="FF000000"/>
            <rFont val="宋体"/>
            <charset val="134"/>
          </rPr>
          <t>Administrator:</t>
        </r>
        <r>
          <rPr>
            <sz val="9"/>
            <color rgb="FF000000"/>
            <rFont val="宋体"/>
            <charset val="134"/>
          </rPr>
          <t xml:space="preserve">
关键词
milbensauger
milbensauger für matratzen
sofa reiniger
matratzenreiniger
milbensauger für matratzen testsieger
milbensauger mit uv licht
hoover milbensauger
milbenstaubsauger
polsterreiniger
teppichreiniger gerät
polsterreinigungsgerät
</t>
        </r>
      </text>
    </comment>
    <comment ref="Q12" authorId="0">
      <text>
        <r>
          <rPr>
            <b/>
            <sz val="9"/>
            <color rgb="FF000000"/>
            <rFont val="宋体"/>
            <charset val="134"/>
          </rPr>
          <t>Administrator:</t>
        </r>
        <r>
          <rPr>
            <sz val="9"/>
            <color rgb="FF000000"/>
            <rFont val="宋体"/>
            <charset val="134"/>
          </rPr>
          <t xml:space="preserve">
</t>
        </r>
      </text>
    </comment>
  </commentList>
</comments>
</file>

<file path=xl/comments4.xml><?xml version="1.0" encoding="utf-8"?>
<comments xmlns="http://schemas.openxmlformats.org/spreadsheetml/2006/main">
  <authors>
    <author/>
  </authors>
  <commentList>
    <comment ref="F2" authorId="0">
      <text>
        <r>
          <rPr>
            <sz val="10"/>
            <rFont val="宋体"/>
            <charset val="134"/>
          </rPr>
          <t xml:space="preserve">作者:退款率
</t>
        </r>
      </text>
    </comment>
    <comment ref="H2" authorId="0">
      <text>
        <r>
          <rPr>
            <sz val="10"/>
            <rFont val="宋体"/>
            <charset val="134"/>
          </rPr>
          <t>作者:采购成本 货币
币种：EU</t>
        </r>
      </text>
    </comment>
    <comment ref="V2" authorId="0">
      <text>
        <r>
          <rPr>
            <b/>
            <sz val="9"/>
            <color rgb="FF000000"/>
            <rFont val="宋体"/>
            <charset val="134"/>
          </rPr>
          <t>作者:</t>
        </r>
        <r>
          <rPr>
            <sz val="9"/>
            <color rgb="FF000000"/>
            <rFont val="宋体"/>
            <charset val="134"/>
          </rPr>
          <t xml:space="preserve">
按照10% coupon计算</t>
        </r>
      </text>
    </comment>
    <comment ref="BB2" authorId="0">
      <text>
        <r>
          <rPr>
            <b/>
            <sz val="9"/>
            <color rgb="FF000000"/>
            <rFont val="宋体"/>
            <charset val="134"/>
          </rPr>
          <t>作者:</t>
        </r>
        <r>
          <rPr>
            <sz val="9"/>
            <color rgb="FF000000"/>
            <rFont val="宋体"/>
            <charset val="134"/>
          </rPr>
          <t xml:space="preserve">
增加礼品卡测评费
预计400*$8</t>
        </r>
      </text>
    </comment>
    <comment ref="BR2" authorId="0">
      <text>
        <r>
          <rPr>
            <b/>
            <sz val="9"/>
            <color rgb="FF000000"/>
            <rFont val="宋体"/>
            <charset val="134"/>
          </rPr>
          <t>作者:</t>
        </r>
        <r>
          <rPr>
            <sz val="9"/>
            <color rgb="FF000000"/>
            <rFont val="宋体"/>
            <charset val="134"/>
          </rPr>
          <t xml:space="preserve">
增加礼品卡测评费用400*$8</t>
        </r>
      </text>
    </comment>
  </commentList>
</comments>
</file>

<file path=xl/sharedStrings.xml><?xml version="1.0" encoding="utf-8"?>
<sst xmlns="http://schemas.openxmlformats.org/spreadsheetml/2006/main" count="38253" uniqueCount="7228">
  <si>
    <t>德国切菜板实战市场调研</t>
  </si>
  <si>
    <t>德文关键词</t>
  </si>
  <si>
    <t>schneidebrett / schneidebrett holz</t>
  </si>
  <si>
    <t>调研时间</t>
  </si>
  <si>
    <t>2026-09-10</t>
  </si>
  <si>
    <t>类目编号</t>
  </si>
  <si>
    <t>3177921031</t>
  </si>
  <si>
    <t>阅读说明</t>
  </si>
  <si>
    <t>本次填入：竞争格局、CPC（每次点击竞价）预估、自然流量，以及砧板榜单100款明细。
类目：Hackbretter（砧板），节点3177921031。切菜板、木制切菜板关键词样本分别展示，不与类目榜单混算。
子体订单量“1,000+”保留原显示；自然流量是关键词样本内份额，不等于自然订单比例。
13张“模拟_”业务表全部保留原输入和公式，各套售价、佣金及推广目标分别保留。推广计划源表已有26处公式错误，尚未修改。
无关案例数据和图片已清除，未开展部分保留空白模板。</t>
  </si>
  <si>
    <t>德国站切菜板 Hackbretter｜市场背景调查</t>
  </si>
  <si>
    <t>1.宏观分析</t>
  </si>
  <si>
    <t>【总结】
2026年1—8月销量43.11万件，同比增长35.47%；销售额€898.48万，同比增长40.82%。
2025年第四季度贡献全年32.91%的销量。
2026年8月第三方销量占68.69%，自营28.98%。
【趋势表明】
需求增长、年末放量明显。按日期核验的12款新品月销2,529件，前三款贡献60.02%；有新品成交机会，但集中于少数款。</t>
  </si>
  <si>
    <t>2026年较2025年｜固定样本销量</t>
  </si>
  <si>
    <t>2025年较2024年｜固定样本销量</t>
  </si>
  <si>
    <t>月份</t>
  </si>
  <si>
    <t>2025
已知销量</t>
  </si>
  <si>
    <t>2026
已知销量</t>
  </si>
  <si>
    <t>2025
配对销量</t>
  </si>
  <si>
    <t>2026
配对销量</t>
  </si>
  <si>
    <t>配对父体数</t>
  </si>
  <si>
    <t>配对同比</t>
  </si>
  <si>
    <t>2024
已知销量</t>
  </si>
  <si>
    <t>2024
配对销量</t>
  </si>
  <si>
    <t>缺数据</t>
  </si>
  <si>
    <t>已知销量：该月100个固定父体中全部有值记录合计；两表2025同月数值一致。配对销量：仅两年同月都有值的父体，用于同比。2026仅列1—8月完整月。</t>
  </si>
  <si>
    <t>已知销量：该月100个固定父体中全部有值记录合计；两表2025同月数值一致。配对销量：仅两年同月都有值的父体，用于同比。2024年1—5月缺失，不算全年同比。</t>
  </si>
  <si>
    <t>2.行业分析&amp;市场大盘分析</t>
  </si>
  <si>
    <t>【竞争结构】
9月10日已验证图保留：前三品牌销量占30.00%，前三卖家占46.89%，自营销量占34.55%。品牌集中度低于卖家，不能只看品牌分散就判断进入容易。
卖家地区销量份额：德国50.45%、中国30.23%、英国10.78%；这描述供给方，不是买家画像。
9月11日当前100款快照：前20销量占57.13%，尾部80款占42.87%；新品分析卡8款与日期明细12款不一致。按日期核验的12款月销2,529件，前三款贡献60.02%，不能用分析卡概括全部新品。
【历史口径】
卖家/配送与新品销量历史：自然月每天进入Top100的商品汇总，不是某日固定100款；与当前快照不交叉计算。
历史自营占比已确认是商品数量占比。12个月自营及第三方销量份额见A490，年龄销量份额见A512。前20历史系数的销量/金额口径仍待确认。
上架年龄分布为插件原分组；“3个月新品”不自行改称精确90天。
【产业链｜待补】
缺切菜板材料供给、产区及供应商证据。
右侧销售额补表使用9月11日独立100款数据，与左侧9月10日图分日期展示。</t>
  </si>
  <si>
    <t>“目前我不会直接判断能做。大盘需求是增长的，今年1—8月销量同比增长35%左右，而且Q4有明显旺季，说明需求端没问题。但我比较关注新品表现，新品占8%，销量只占3%左右，说明增长不一定代表新品容易进入。另外TOP20已经拿走57%的销量，有一定头部效应。所以我下一步会重点看头部产品为什么卖得好、新品为什么占比低，以及我们的SKU在材质、场景、功能和差评痛点上有没有明确差异化。如果能找到可打的产品机会，再判断值得开发。”</t>
  </si>
  <si>
    <t>Hackbretter｜市场销售额历史</t>
  </si>
  <si>
    <t>第三方／自营销售结构｜销量历史</t>
  </si>
  <si>
    <t>来源：9月11日Sorftime网页。2026年9月未结束；首月窗口完整性待确认。</t>
  </si>
  <si>
    <t>纵轴为件数；自然月每日上榜商品汇总。销售额结构仍待补。</t>
  </si>
  <si>
    <t>第三方逐月销量趋势（件）</t>
  </si>
  <si>
    <t>Amazon自营逐月销量趋势（件）</t>
  </si>
  <si>
    <t>9月11日100款快照。预估销售额占比＝该组已知销售额÷样本已知销售额；3款金额缺失。左图为9月10日销量口径。</t>
  </si>
  <si>
    <t>品牌</t>
  </si>
  <si>
    <t>商品数</t>
  </si>
  <si>
    <t>月销量</t>
  </si>
  <si>
    <t>月销售额€</t>
  </si>
  <si>
    <t>预估销售额占比</t>
  </si>
  <si>
    <t>卖家</t>
  </si>
  <si>
    <t>第三方固定样本74个父体。按9月3日卖家类型固定分组；非各月真实卖家身份。缺值不作零，9月未完整不展示。与上方Sorftime商品池不同，不能据此计算销售单价。</t>
  </si>
  <si>
    <t>Amazon自营固定样本25个父体。按9月3日卖家类型固定分组；非各月真实卖家身份。缺值不作零，9月未完整不展示。与上方Sorftime商品池不同，不能据此计算销售单价。</t>
  </si>
  <si>
    <t>Deer &amp; Oak</t>
  </si>
  <si>
    <t>Amazon</t>
  </si>
  <si>
    <t>WMF</t>
  </si>
  <si>
    <t>Great Ideas</t>
  </si>
  <si>
    <t>MUVELL</t>
  </si>
  <si>
    <t>Gastro Service Profis</t>
  </si>
  <si>
    <t>Culiex</t>
  </si>
  <si>
    <t>Culiex Direct</t>
  </si>
  <si>
    <t>Kesper</t>
  </si>
  <si>
    <t>Bestcook DE</t>
  </si>
  <si>
    <t>BESTCOOK</t>
  </si>
  <si>
    <t>Everbrent</t>
  </si>
  <si>
    <t>Blumtal</t>
  </si>
  <si>
    <t>ACESELF-EU</t>
  </si>
  <si>
    <t>Aceselfㅤㅤㅤㅤㅤ</t>
  </si>
  <si>
    <t>MOQIULI</t>
  </si>
  <si>
    <t>KIKIIKE</t>
  </si>
  <si>
    <t>KIKIIKE-INC</t>
  </si>
  <si>
    <t>Giftasy</t>
  </si>
  <si>
    <t>Gintan DE</t>
  </si>
  <si>
    <t>ROTTOGOON</t>
  </si>
  <si>
    <t>Kitchenville Home &amp;amp; Kitchen</t>
  </si>
  <si>
    <t>Joseph Joseph</t>
  </si>
  <si>
    <t>EDELHAUS DE</t>
  </si>
  <si>
    <t>国家/地区</t>
  </si>
  <si>
    <t>中国</t>
  </si>
  <si>
    <t>未知</t>
  </si>
  <si>
    <t>德国</t>
  </si>
  <si>
    <t>英国</t>
  </si>
  <si>
    <t>捷克共和国</t>
  </si>
  <si>
    <t>中国香港</t>
  </si>
  <si>
    <t>荷兰</t>
  </si>
  <si>
    <t>毛里求斯</t>
  </si>
  <si>
    <t>波兰</t>
  </si>
  <si>
    <t>头部与尾部｜当前销量分布</t>
  </si>
  <si>
    <t>新品表现｜当前销售额与上架年龄</t>
  </si>
  <si>
    <r>
      <rPr>
        <sz val="11"/>
        <rFont val="宋体-简"/>
        <charset val="134"/>
      </rPr>
      <t>当前前</t>
    </r>
    <r>
      <rPr>
        <sz val="11"/>
        <rFont val="Arial"/>
        <charset val="134"/>
      </rPr>
      <t>20</t>
    </r>
    <r>
      <rPr>
        <sz val="11"/>
        <rFont val="宋体-简"/>
        <charset val="134"/>
      </rPr>
      <t>销量</t>
    </r>
    <r>
      <rPr>
        <sz val="11"/>
        <rFont val="Arial"/>
        <charset val="134"/>
      </rPr>
      <t>57.13%</t>
    </r>
    <r>
      <rPr>
        <sz val="11"/>
        <rFont val="宋体-简"/>
        <charset val="134"/>
      </rPr>
      <t>。固定样本历史销售额分布补图见</t>
    </r>
    <r>
      <rPr>
        <sz val="11"/>
        <rFont val="Arial"/>
        <charset val="134"/>
      </rPr>
      <t>A670</t>
    </r>
    <r>
      <rPr>
        <sz val="11"/>
        <rFont val="宋体-简"/>
        <charset val="134"/>
      </rPr>
      <t>；两者分开解读。</t>
    </r>
  </si>
  <si>
    <t>分析卡：3个月新品8款；逐款日期核对为12款。差异待确认，核验明细见A534。</t>
  </si>
  <si>
    <t>3.买家画像（人工补充）</t>
  </si>
  <si>
    <t>用户购买属性偏好
待补——数据源：卖家精灵</t>
  </si>
  <si>
    <t>受众性别分布
待补——数据源：卖家精灵</t>
  </si>
  <si>
    <t>受众年龄分布
待补——数据源：卖家精灵</t>
  </si>
  <si>
    <t>访客国家及地区分布
待补——数据源：卖家精灵</t>
  </si>
  <si>
    <t>跨网站浏览重合
待补——数据源：卖家精灵</t>
  </si>
  <si>
    <t>交叉浏览历史变化
待补——数据源：卖家精灵</t>
  </si>
  <si>
    <t>受众兴趣分布
待补——数据源：卖家精灵</t>
  </si>
  <si>
    <t>待补——数据源：卖家精灵</t>
  </si>
  <si>
    <t>受众常访问网站
待补——数据源：卖家精灵</t>
  </si>
  <si>
    <t>网站流量渠道结构
待补——数据源：卖家精灵</t>
  </si>
  <si>
    <t>24个模块：完整8项，部分完成5项，待补11项（含9项人工画像）。第三方、自营趋势按确认改用插件逐月销量原图。</t>
  </si>
  <si>
    <t>宏观销量、品牌及卖家趋势</t>
  </si>
  <si>
    <t>完成</t>
  </si>
  <si>
    <t>A4</t>
  </si>
  <si>
    <t>2019—2026图保留；精确数据复核2024-09—2026-08。</t>
  </si>
  <si>
    <t>2026较2025月度同比</t>
  </si>
  <si>
    <t>Q4</t>
  </si>
  <si>
    <t>仅比较1—8月；9月未结束。</t>
  </si>
  <si>
    <t>2025较2024月度同比</t>
  </si>
  <si>
    <t>部分完成</t>
  </si>
  <si>
    <t>AA4</t>
  </si>
  <si>
    <t>固定样本2025较2024已补6—12月配对同比。缺2024年1—5月；不是类目总量同比。</t>
  </si>
  <si>
    <t>2024较2023月度同比</t>
  </si>
  <si>
    <t>待补</t>
  </si>
  <si>
    <t>AF4</t>
  </si>
  <si>
    <t>原2024较2023表已按用户要求改为2025较2024固定样本同比；2023数据不再作为本表待补项。</t>
  </si>
  <si>
    <t>大盘销售额趋势</t>
  </si>
  <si>
    <t>A24</t>
  </si>
  <si>
    <t>原图A24；首尾月份可能不完整，不与旧快照混算。</t>
  </si>
  <si>
    <t>第三方与自营销售结构趋势</t>
  </si>
  <si>
    <t>J24</t>
  </si>
  <si>
    <t>已补12个月自营、第三方、其他销量份额（A490）；逐月销售额结构仍缺。</t>
  </si>
  <si>
    <t>第三方逐月销量趋势</t>
  </si>
  <si>
    <t>A40</t>
  </si>
  <si>
    <t>按用户确认改用销量：插件原图仅显示第三方两种配送方式；2025-09至2026-08。</t>
  </si>
  <si>
    <t>Amazon自营逐月销量趋势</t>
  </si>
  <si>
    <t>J40</t>
  </si>
  <si>
    <t>按用户确认改用销量：插件原图仅显示自营；2025-09至2026-08。图中无同比线。</t>
  </si>
  <si>
    <t>品牌竞争结构</t>
  </si>
  <si>
    <t>A56</t>
  </si>
  <si>
    <t>分日期展示；销售额表位于AA54:AE67。</t>
  </si>
  <si>
    <t>卖家竞争结构</t>
  </si>
  <si>
    <t>A64</t>
  </si>
  <si>
    <t>分日期展示；销售额表位于AG54:AK67。</t>
  </si>
  <si>
    <t>卖家国家及地区分布</t>
  </si>
  <si>
    <t>A72</t>
  </si>
  <si>
    <t>未知归属单列，不推定为德国；表在AA71:AE86。</t>
  </si>
  <si>
    <t>配送方式历史变化</t>
  </si>
  <si>
    <t>A80</t>
  </si>
  <si>
    <t>历史销量份额已导出（A490）；FBA、FBM、自营和其他单列，未混算销售额。</t>
  </si>
  <si>
    <t>头部与尾部产品竞争趋势</t>
  </si>
  <si>
    <t>A88</t>
  </si>
  <si>
    <t>补固定样本有值父体的前20/尾部销售额趋势（A670）。不是历史类目榜单，类目大盘口径仍缺。</t>
  </si>
  <si>
    <t>新品表现趋势</t>
  </si>
  <si>
    <t>J88</t>
  </si>
  <si>
    <t>12款日期核验及明细见A534；与分析卡8款不一致。缺固定新品定义的历史销售额。</t>
  </si>
  <si>
    <t>受众性别分布</t>
  </si>
  <si>
    <t>待补（人工）</t>
  </si>
  <si>
    <t>A105</t>
  </si>
  <si>
    <t>受众年龄分布</t>
  </si>
  <si>
    <t>J105</t>
  </si>
  <si>
    <t>访客国家及地区分布</t>
  </si>
  <si>
    <t>A123</t>
  </si>
  <si>
    <t>跨网站浏览重合</t>
  </si>
  <si>
    <t>J123</t>
  </si>
  <si>
    <t>交叉浏览历史变化</t>
  </si>
  <si>
    <t>A138</t>
  </si>
  <si>
    <t>受众兴趣分布</t>
  </si>
  <si>
    <t>J138</t>
  </si>
  <si>
    <t>受众常访问网站</t>
  </si>
  <si>
    <t>A153</t>
  </si>
  <si>
    <t>网站流量渠道结构</t>
  </si>
  <si>
    <t>J153</t>
  </si>
  <si>
    <t>产业链分析</t>
  </si>
  <si>
    <t>V22</t>
  </si>
  <si>
    <t>缺切菜板供应商、产区及材料供给证据；未做成本测算。</t>
  </si>
  <si>
    <t>用户购买属性偏好</t>
  </si>
  <si>
    <t>V103</t>
  </si>
  <si>
    <t>类目历史数据｜Sorftime德国站节点3177921031。月销量与份额来自接口；销售额来自原切菜板同比截图。不同维度未交叉相乘。</t>
  </si>
  <si>
    <t>月销量（件）</t>
  </si>
  <si>
    <t>销售额（欧元）</t>
  </si>
  <si>
    <t>自营销售额份额</t>
  </si>
  <si>
    <t>前三商品销售额份额</t>
  </si>
  <si>
    <t>新品销售额份额（定义待确认）</t>
  </si>
  <si>
    <t>平均品牌数</t>
  </si>
  <si>
    <t>平均卖家数</t>
  </si>
  <si>
    <t>销量同比</t>
  </si>
  <si>
    <t>销售额同比</t>
  </si>
  <si>
    <t>月份状态</t>
  </si>
  <si>
    <t>2024-09</t>
  </si>
  <si>
    <t>完整月</t>
  </si>
  <si>
    <t>2024-10</t>
  </si>
  <si>
    <t>2024-11</t>
  </si>
  <si>
    <t>2024-12</t>
  </si>
  <si>
    <t>2025-01</t>
  </si>
  <si>
    <t>2025-02</t>
  </si>
  <si>
    <t>2025-03</t>
  </si>
  <si>
    <t>2025-04</t>
  </si>
  <si>
    <t>2025-05</t>
  </si>
  <si>
    <t>2025-06</t>
  </si>
  <si>
    <t>2025-07</t>
  </si>
  <si>
    <t>2025-08</t>
  </si>
  <si>
    <t>2025-09</t>
  </si>
  <si>
    <t>2025-10</t>
  </si>
  <si>
    <t>2025-11</t>
  </si>
  <si>
    <t>2025-12</t>
  </si>
  <si>
    <t>2026-01</t>
  </si>
  <si>
    <t>2026-02</t>
  </si>
  <si>
    <t>2026-03</t>
  </si>
  <si>
    <t>2026-04</t>
  </si>
  <si>
    <t>2026-05</t>
  </si>
  <si>
    <t>2026-06</t>
  </si>
  <si>
    <t>2026-07</t>
  </si>
  <si>
    <t>2026-08</t>
  </si>
  <si>
    <t>口径核对：2026年8月类目趋势为51,211件；历史区间报告返回190款、61,252件；两者不合并。2026年9月未结束，不参与完整月比较。新品接口未说明90天/其他年龄界限，份额仅按原字段展示。</t>
  </si>
  <si>
    <t>9月11日接口独立快照｜100款；合计47,950件、€988,387.69。未与9月10日网页图合并。</t>
  </si>
  <si>
    <t>商品编号</t>
  </si>
  <si>
    <t>卖家国家/地区</t>
  </si>
  <si>
    <t>月销售额（欧元）</t>
  </si>
  <si>
    <t>上架日期</t>
  </si>
  <si>
    <t>评分数</t>
  </si>
  <si>
    <t>配送原字段</t>
  </si>
  <si>
    <t>商品标题</t>
  </si>
  <si>
    <t>数据来源</t>
  </si>
  <si>
    <t>B01CR1L1GQ</t>
  </si>
  <si>
    <t>2017-01-25</t>
  </si>
  <si>
    <t>FBA</t>
  </si>
  <si>
    <t xml:space="preserve">KESPER </t>
  </si>
  <si>
    <t>Sorftime 2026-09-11</t>
  </si>
  <si>
    <t>B092JPBC1H</t>
  </si>
  <si>
    <t>2021-09-07</t>
  </si>
  <si>
    <t xml:space="preserve">Deer &amp; Oak Schneidebrett Bambus XXL 44x30 x2 cm, vorgeölt </t>
  </si>
  <si>
    <t>B07TV8S14K</t>
  </si>
  <si>
    <t>2019-10-09</t>
  </si>
  <si>
    <t>AmzFBA</t>
  </si>
  <si>
    <t>WMF Schneidebrett Holz groß massiv 40 x 32 x 4 cm, Holz, Akazienholz, klingenschonend, große Arbeitsfläche, Küchenbrett, Stirnholzoptik, Gummierte Füße</t>
  </si>
  <si>
    <t>B0FCMB514Z</t>
  </si>
  <si>
    <t>2025-06-11</t>
  </si>
  <si>
    <t xml:space="preserve">ROTTOGOON Schneidebrett Kunststoff Set mit Saftrille für Küche, Schwarz </t>
  </si>
  <si>
    <t>B0D7HSM67V</t>
  </si>
  <si>
    <t>2024-06-26</t>
  </si>
  <si>
    <t xml:space="preserve">Muvell stabiles Schneidebrett Kunststoff </t>
  </si>
  <si>
    <t>B0DP38VJGG</t>
  </si>
  <si>
    <t>2025-03-19</t>
  </si>
  <si>
    <t>Blumtal Schneidebrett Kunststoff groß 40 x24,5 cm 2er Set - Schneidebretter + Saftrillen &amp; Griff - Cutting Board - Schneidbrett BPA frei und spülmaschinenfest - Küchenbrett Grau</t>
  </si>
  <si>
    <t>B0B57MR2JJ</t>
  </si>
  <si>
    <t>Kitchenville</t>
  </si>
  <si>
    <t>2022-10-27</t>
  </si>
  <si>
    <t>Kitchenville Glasschneidebrett 40×30 cm – Hygienisches Schneidebrett aus gehärtetem Glas – Hitzebeständig, Kratzfest &amp; Rutschfest – Glasplatte für die Küche – Transparentes Design</t>
  </si>
  <si>
    <t>B0D8FKBN65</t>
  </si>
  <si>
    <t>2024-07-26</t>
  </si>
  <si>
    <t>Giftasy Hochzeitstag Geschenke für Männer - Bambus Schneidebrett, Jahrestag Geschenk für ihn, Geschenk Ehemann Geburtstag, Geschenk Ehemann Weihnachten, Weihnachtsgeschenke für Ehemann</t>
  </si>
  <si>
    <t>B0D93F12NV</t>
  </si>
  <si>
    <t>Gintan</t>
  </si>
  <si>
    <t>2024-07-16</t>
  </si>
  <si>
    <t>Gintan 2 Pack Flexibles TPU Schneidebrett, BPA-frei, mit Messer- und Saftrille, kratzfeste flexible Schneidebretter für die Küche, spülmaschinenfest, griffiger Griff, rutschfest (Grau+Green)</t>
  </si>
  <si>
    <t>B0BRNP6QXB</t>
  </si>
  <si>
    <t>Aututer</t>
  </si>
  <si>
    <t>Aututerm</t>
  </si>
  <si>
    <t>2023-02-10</t>
  </si>
  <si>
    <t xml:space="preserve">Aututer Schneidebrett Set 3er Weizenstroh Saftrille spülmaschinenfest </t>
  </si>
  <si>
    <t>B000P0YTXE</t>
  </si>
  <si>
    <t>Silit</t>
  </si>
  <si>
    <t>2014-05-02</t>
  </si>
  <si>
    <t>Silit Schneidebrett 38 x 25 cm rechteckig, Kunststoff, Tranchierbrett mit Saftrillen, praktischer Griff, spülmaschinengeeignet, klingenschonend</t>
  </si>
  <si>
    <t>B079YCKPYW</t>
  </si>
  <si>
    <t>2018-05-07</t>
  </si>
  <si>
    <t>Blumtal Schneidebrett aus 100% Bambus - antiseptisches Holz-Brett mit Saftrille, Holz-Brettchen, 45x30 x2cm</t>
  </si>
  <si>
    <t>B0FJR2M8F4</t>
  </si>
  <si>
    <t>2025-09-29</t>
  </si>
  <si>
    <t xml:space="preserve">Holzfaser Schneidebrett 2er-Pack, Spülmaschinenfest Composite Cutting Board </t>
  </si>
  <si>
    <t>B0FVYFBN8G</t>
  </si>
  <si>
    <t>iWangDunD</t>
  </si>
  <si>
    <t>jiujiangshiwangdundundianzishangwuyouxiangongsi</t>
  </si>
  <si>
    <t>2025-11-21</t>
  </si>
  <si>
    <t>3PCS Schneidebrett Titan,BPA-freies Doppelseitiges Lebensmittel Titanium Cutting Board,S316 Schneidebrett Edelstahl,für Fleisch, Brot, Gemüse &amp; Obst (S+M+L)</t>
  </si>
  <si>
    <t>B0H8YJD6DL</t>
  </si>
  <si>
    <t>2026-08-14</t>
  </si>
  <si>
    <t xml:space="preserve">Titan Schneidebrett Set 3 Stück, Spülmaschinenfest, Rutschfest &amp; Langlebig </t>
  </si>
  <si>
    <t>B0FJR23VWK</t>
  </si>
  <si>
    <t>N/A</t>
  </si>
  <si>
    <t>Unknown</t>
  </si>
  <si>
    <t>Holzfaser Schneidebrett 2er-Pack, Spülmaschinenfest Composite Chopping Board, Hohe Dichte, Ungiftig, BPA-frei, Rutschfeste Füße, Klingenschonend</t>
  </si>
  <si>
    <t>B09PN2V36H</t>
  </si>
  <si>
    <t>Victorinox</t>
  </si>
  <si>
    <t>2022-03-11</t>
  </si>
  <si>
    <t xml:space="preserve">Victorinox Schneidebrett, Klingenschonend, Spülmaschinenfest, XS, Schwarz </t>
  </si>
  <si>
    <t>B0DZVK3RXR</t>
  </si>
  <si>
    <t>2025-05-08</t>
  </si>
  <si>
    <t>Titan-Schneidebrett, doppelseitig, reines Titan, Schneidebretter für die Küche, lebensmittelecht, Rutschfest, auslaufsicher, langlebig und leicht zu reinigen</t>
  </si>
  <si>
    <t>B0FGJ41MY5</t>
  </si>
  <si>
    <t>2025-07-21</t>
  </si>
  <si>
    <t>Giftasy 50 Geburtstag Mann - Graviertes Bambus Schneidebrett, Geschenke zum 50 Geburtstag Mann</t>
  </si>
  <si>
    <t>B0F4CKS1FV</t>
  </si>
  <si>
    <t>KIMIUP</t>
  </si>
  <si>
    <t>zhimaotech</t>
  </si>
  <si>
    <t>2025-06-05</t>
  </si>
  <si>
    <t xml:space="preserve">KIMIUP Schneidebrett Kunststoff, 3 Stück, BPA-freie, Spülmaschinenfest </t>
  </si>
  <si>
    <t>B0GZ7GFCHJ</t>
  </si>
  <si>
    <t>Fegat</t>
  </si>
  <si>
    <t>WuLu-UK</t>
  </si>
  <si>
    <t>2026-05-13</t>
  </si>
  <si>
    <t xml:space="preserve">3Stück Titan Schneidebrett, Edelstahl Schneidbretter BPA-frei Lebensmittel </t>
  </si>
  <si>
    <t>B071NG664G</t>
  </si>
  <si>
    <t>2017-06-15</t>
  </si>
  <si>
    <t>KESPER | Profi-Schneidbrett, Material: Akazienholz (Stirnholz), Maße: 42 x 30 x 4 cm, Farbe: Braun, Natur | 28151</t>
  </si>
  <si>
    <t>B07FSSYLVM</t>
  </si>
  <si>
    <t>Chef Aid</t>
  </si>
  <si>
    <t>2018-12-16</t>
  </si>
  <si>
    <t>Chef Aid Schneidebrett Kunststoff Weiß 35 x 24 cm Rutschfest Spülmaschinenfest mit Griff Küchenbrett Frühstücksbrettchen</t>
  </si>
  <si>
    <t>B09TKNH11V</t>
  </si>
  <si>
    <t>Hanseküche</t>
  </si>
  <si>
    <t>SK HANSE Trading</t>
  </si>
  <si>
    <t>2022-06-15</t>
  </si>
  <si>
    <t>Hanseküche Wiegemesser mit Brett – FSC®-zertifiziert – Doppelseitiges Kräutermesser, Biegemesser aus scharfem Edelstahl mit Schneidebrett Akazienholz Kräuter und Gewürze, Pizzaschneider, Kräuterschere</t>
  </si>
  <si>
    <t>B0FJY8JTKW</t>
  </si>
  <si>
    <t>LARHN</t>
  </si>
  <si>
    <t>2025-09-01</t>
  </si>
  <si>
    <t xml:space="preserve">LARHN Bambus Schneidebrett Holz mit Griff &amp; Saftrille - 38,5x25x2 cm </t>
  </si>
  <si>
    <t>B08YNB45N4</t>
  </si>
  <si>
    <t>Moritz &amp; Moritz</t>
  </si>
  <si>
    <t>2021-08-25</t>
  </si>
  <si>
    <t>Moritz &amp; Moritz 2x Schneidebrett Kunststoff Set in Granit Optik - 25 x 15 cm - Schneidebretter BPA frei - Frühstücksbrettchen - Schneidebrett Set hygienisch und spülmaschinenfest</t>
  </si>
  <si>
    <t>B0G64SWBWL</t>
  </si>
  <si>
    <t>2026-01-23</t>
  </si>
  <si>
    <t xml:space="preserve">Schneidebrett Holzfaser Küche, Spülmaschinenfest Composite Cutting Board </t>
  </si>
  <si>
    <t>B0DTK4ZCW5</t>
  </si>
  <si>
    <t>Gleevara</t>
  </si>
  <si>
    <t>CSHQ</t>
  </si>
  <si>
    <t>2025-02-20</t>
  </si>
  <si>
    <t xml:space="preserve">Rentner Geschenk Frau Mann, Bambus Schneidebrett mit Sprüchen </t>
  </si>
  <si>
    <t>B0996212XY</t>
  </si>
  <si>
    <t>2021-11-05</t>
  </si>
  <si>
    <t>Moritz &amp; Moritz 4x Frühstücksbrettchen mit Ständer 20,5 x 14,5 cm - Spülmaschinenfest - Schneidebrett Kunststoff Set mit Ständer - Brettchen mit Ständer - Frühstücksbrettchen Bunt - Brettchen Set</t>
  </si>
  <si>
    <t>B09SNNRB6Q</t>
  </si>
  <si>
    <t>DIFULI</t>
  </si>
  <si>
    <t>Keshimanshop</t>
  </si>
  <si>
    <t>2022-03-24</t>
  </si>
  <si>
    <t>DIFULI Schneidebrett Set 3-teilig Granitoptik, 100% Rutschfeste Aufkleber und Saftkanal, BPA-Free, mit Griff Schneidebretter Kunststoff Antibakteriell, Küchenzubehör, Küchen Gadgets, Küchenhelfer</t>
  </si>
  <si>
    <t>B0GZZ3CTHB</t>
  </si>
  <si>
    <t>Giftota</t>
  </si>
  <si>
    <t>Giftota Offiziell</t>
  </si>
  <si>
    <t>2026-06-17</t>
  </si>
  <si>
    <t xml:space="preserve">Giftota Einschulung Geschenk für Schulkinder </t>
  </si>
  <si>
    <t>B0GKQK28YC</t>
  </si>
  <si>
    <t>HOCKER HOME</t>
  </si>
  <si>
    <t>2026-02-20</t>
  </si>
  <si>
    <t xml:space="preserve">Edelstahl Schneidebrett 30 x21 cm - glatt, Made in Germany </t>
  </si>
  <si>
    <t>B0DPDKLHYM</t>
  </si>
  <si>
    <t>Bafeil</t>
  </si>
  <si>
    <t>2025-02-09</t>
  </si>
  <si>
    <t xml:space="preserve">Bafeil Titan Schneidebrett Set 3 Stück - 316 Edelstahl Schneidebrett </t>
  </si>
  <si>
    <t>B0D54DYV48</t>
  </si>
  <si>
    <t>Feuerfest 123 GmbH</t>
  </si>
  <si>
    <t>Feuerfest 123</t>
  </si>
  <si>
    <t>2024-05-29</t>
  </si>
  <si>
    <t>FBM</t>
  </si>
  <si>
    <t>Arbeitsplatte Knetbrett Edelstahl [70 x50 cm] - Für Kneten, Schneiden &amp; Backen - Küchenplatte mit Anschlagkante - Auch als Nudelbrett, Backbrett, Teigbrett - Schneidebrett Platte Küche</t>
  </si>
  <si>
    <t>B07CYXK3T3</t>
  </si>
  <si>
    <t>Furniture Clinic</t>
  </si>
  <si>
    <t>Furniture Clinic Deutschland</t>
  </si>
  <si>
    <t>Schneidebrett-Öl - Premium-Mineralöl-Holz in Lebensmittelqualität zum Schutz und zur Restaurierung von Holzschneidebrettern, Metzgerblöcken und Arbeitsplatten - 250 ml</t>
  </si>
  <si>
    <t>B0GK6N6YKB</t>
  </si>
  <si>
    <t>Tosean</t>
  </si>
  <si>
    <t>zhou he yan</t>
  </si>
  <si>
    <t>2026-02-21</t>
  </si>
  <si>
    <t>Tosean Edelstahl-Schneidebrett 30 x 40cm,Küche Schneidbrettchen,Schweres Schneidebrett zum Kochen, Backen Brot Restaurant zum Kneten, für Fleisch, Gemüse für Küche Bar</t>
  </si>
  <si>
    <t>B0GYSSGSBS</t>
  </si>
  <si>
    <t>2026-05-26</t>
  </si>
  <si>
    <t xml:space="preserve">Deer &amp; Oak Glas-Schneidebrett 40 x30 cm, hitzebeständiges Hartglas </t>
  </si>
  <si>
    <t>B07YH19K5N</t>
  </si>
  <si>
    <t>2020-01-27</t>
  </si>
  <si>
    <t>Joseph Joseph Folio Großes Schneidebrettset mit Etui, farblich gekennzeichnete Bretter zur organisierten Aufbewahrung in der Küche, 4-teiliges Set graphit, 35.7cm X 26.2cm - Große</t>
  </si>
  <si>
    <t>B0DS5TTLB2</t>
  </si>
  <si>
    <t>2025-03-24</t>
  </si>
  <si>
    <t>Titan-Schneidebrett Neues Upgrade, 100% Reines Titan, Schneidebretter für die Küche, Doppelseitig, Lebensmittelecht, Antihaftbeschichtet, Langlebig und Leicht zu Reinigen (39 x 28 cm)</t>
  </si>
  <si>
    <t>B0D5BDL8BT</t>
  </si>
  <si>
    <t>OTOTO</t>
  </si>
  <si>
    <t>okluge</t>
  </si>
  <si>
    <t>2025-10-01</t>
  </si>
  <si>
    <t>Batty OTOTO Schneidebrett – Schneidebretter aus Holz und Kunststoff für Küche, lustige und gruselige Küchenhelfer, Einweihungsgeschenk &amp; Gothic-Geschenke, spülmaschinenfest (Fledermaus, Kunststoff)</t>
  </si>
  <si>
    <t>B0DX5KBMCX</t>
  </si>
  <si>
    <t>AKINOYAMA</t>
  </si>
  <si>
    <t>2025-02-25</t>
  </si>
  <si>
    <t xml:space="preserve">AKINOYAMA TPU Schneidebrett L BPA-frei spülmaschinenfest rutschfest </t>
  </si>
  <si>
    <t>B008I2HHC6</t>
  </si>
  <si>
    <t>2015-08-15</t>
  </si>
  <si>
    <t>B00I3YHJO0</t>
  </si>
  <si>
    <t>2014-06-22</t>
  </si>
  <si>
    <t>WMF Touch Schneidebrett Kunsstoff 32 x 20 cm, Tranchierbrett mit Saftrille, Küchenbrett klingenschonend, schwarz</t>
  </si>
  <si>
    <t>B0FRMBSSPH</t>
  </si>
  <si>
    <t>Tulolvae</t>
  </si>
  <si>
    <t>Welsky</t>
  </si>
  <si>
    <t>2025-11-18</t>
  </si>
  <si>
    <t>Papa Geschenk, Bambus Schneidebrett für Bester Papa</t>
  </si>
  <si>
    <t>B0G5WMJ491</t>
  </si>
  <si>
    <t>2026-03-21</t>
  </si>
  <si>
    <t xml:space="preserve">Schneidebrett Holzfaser mit Saftrille, Spülmaschinenfest Schneidebretter </t>
  </si>
  <si>
    <t>B07D9Z89WC</t>
  </si>
  <si>
    <t>HENDI</t>
  </si>
  <si>
    <t>2019-08-20</t>
  </si>
  <si>
    <t xml:space="preserve">HENDI Schneidebrett, HACCP, 450 x300 x(H)13mm, HPDE, weiß </t>
  </si>
  <si>
    <t>B0DP3DDM89</t>
  </si>
  <si>
    <t>EDELHAUS</t>
  </si>
  <si>
    <t>2024-11-27</t>
  </si>
  <si>
    <t xml:space="preserve">EDELHAUS Schneidebrett Holz 3er Set Holzschneidebrett aus Massiver Akazie </t>
  </si>
  <si>
    <t>B0DNZG4K2L</t>
  </si>
  <si>
    <t>Joyvado</t>
  </si>
  <si>
    <t>2025-02-05</t>
  </si>
  <si>
    <t>Rosenhochzeit Geschenke, Romantisches Geschenk zum 10. Hochzeitstag, Bambus-Schneidebrett zur Feier der 10 Jahre Ehe</t>
  </si>
  <si>
    <t>B004BKYIQC</t>
  </si>
  <si>
    <t>ZELLER PRESENT SCHÖNER LEBEN. PRAKTISCH WOHNEN.</t>
  </si>
  <si>
    <t>Astra DE</t>
  </si>
  <si>
    <t>2014-04-05</t>
  </si>
  <si>
    <t>Zeller 26204 Glasschneidebrettchen-Set, 2-tlg., ca. 25 x 15 cm, Sicherheitsglas, Küchenhelfer, Glasbrettchen</t>
  </si>
  <si>
    <t>B008DAO0RS</t>
  </si>
  <si>
    <t>2012-07-09</t>
  </si>
  <si>
    <t>KESPER | Multi-Glasschneideplatte, Material: Glas, Maße: 52 x 30 x 0,8 cm, Motiv: Schiefer, Farbe: Dunkelgrau | 36523 13</t>
  </si>
  <si>
    <t>B0FLXV8ZXD</t>
  </si>
  <si>
    <t>Matakumi</t>
  </si>
  <si>
    <t>Kranis B.V.</t>
  </si>
  <si>
    <t>2025-08-15</t>
  </si>
  <si>
    <t>Matakumi Holzschneidebrett – Schneidebrett aus Holz aus Akazie mit Seitengriffen, Saftrille und Stirnholzfläche zum Schutz der Messerklingen – Beidseitig Holzbrett (40 x 30 x 3 cm)</t>
  </si>
  <si>
    <t>B0F31VPMSL</t>
  </si>
  <si>
    <t>ZWILLING</t>
  </si>
  <si>
    <t>Better Kitchen</t>
  </si>
  <si>
    <t>2025-05-22</t>
  </si>
  <si>
    <t>ZWILLING Schneidbrett mit Saftrille, Fiberholz, Spülmaschinenfest, Rutschfest, 31 x 21 cm, Schwarz</t>
  </si>
  <si>
    <t>B0D4QVGPJY</t>
  </si>
  <si>
    <t>2024-06-06</t>
  </si>
  <si>
    <t xml:space="preserve">Oma Geschenk, Geschenke für Oma, Bambus Schneidebrett </t>
  </si>
  <si>
    <t>B0GWLQZZJC</t>
  </si>
  <si>
    <t>2026-06-05</t>
  </si>
  <si>
    <t>Giftota Einzugsgeschenke zum Einzug – Geschenk neues Zuhause mit graviertem Holzschneidebrett, Baumwolle Küchentuch &amp; Kochlöffel Herz - Geschenk zur Hauseinweihung, Wohnung &amp; Richtfest</t>
  </si>
  <si>
    <t>B0DP6Z1RTT</t>
  </si>
  <si>
    <t>2024-12-12</t>
  </si>
  <si>
    <t>Blumtal Frühstücksbrettchen 6er Set aus Bambus - 22x14x0,8 cm Frühstücksbretter - antibakterielles Holzbrettchen - Frühstücksbrettchen - Brotzeitbrett - Schneidebrett</t>
  </si>
  <si>
    <t>B0GX9J22ND</t>
  </si>
  <si>
    <t>Kuppels</t>
  </si>
  <si>
    <t>Amefa - wir lieben Bestecke</t>
  </si>
  <si>
    <t>2026-04-27</t>
  </si>
  <si>
    <t xml:space="preserve">Kuppels NERO Schneidebrett mit Saftrille, 37x27,5 cm, rutschfest </t>
  </si>
  <si>
    <t>B0CMWQNS7X</t>
  </si>
  <si>
    <t>Sibosen</t>
  </si>
  <si>
    <t>Sibosen DE</t>
  </si>
  <si>
    <t>2024-01-12</t>
  </si>
  <si>
    <t>Edelstahl-Schneidebrett 30 x 40cm,Küche Schneidbrettchen,Schweres Schneidebrett zum Kochen, Backen Brot Restaurant zum Kneten, für Fleisch, Gemüse für Küche Bar</t>
  </si>
  <si>
    <t>B0H1C54HD6</t>
  </si>
  <si>
    <t>Xuniea</t>
  </si>
  <si>
    <t>Yanyhhng</t>
  </si>
  <si>
    <t>2026-06-16</t>
  </si>
  <si>
    <t xml:space="preserve">Xuniea Hochzeitsgeschenke für Brautpaar Einzugsgeschenke </t>
  </si>
  <si>
    <t>B0G13Y3GX1</t>
  </si>
  <si>
    <t>ADIVO</t>
  </si>
  <si>
    <t>Yeaday</t>
  </si>
  <si>
    <t>2025-12-08</t>
  </si>
  <si>
    <t xml:space="preserve">adivo Titan-Schneidebrett aus 100% Reintitan, Hygienisch &amp; Pflegeleicht </t>
  </si>
  <si>
    <t>B0DXDYL9KH</t>
  </si>
  <si>
    <t>Apjielop</t>
  </si>
  <si>
    <t>zhquanlai</t>
  </si>
  <si>
    <t>2025-03-22</t>
  </si>
  <si>
    <t>Geschenke für Oma - Bambus Schneidebrett Geburtstagsgeschenke für Oma, Geschenk Oma Geburtstag, Beste Oma Geschenke, Muttertagsgeschenk</t>
  </si>
  <si>
    <t>B07DQWDM94</t>
  </si>
  <si>
    <t>2018-07-10</t>
  </si>
  <si>
    <t>Zeller 26147 Schneidebrett, Kunststoff, Hellgrau, ca. 25 x 15 cm</t>
  </si>
  <si>
    <t>B0B1DTQH56</t>
  </si>
  <si>
    <t>2022-06-04</t>
  </si>
  <si>
    <t xml:space="preserve">Joseph Joseph Chop2Pot Plus Faltbares Schneidebrett , grün, Regulär </t>
  </si>
  <si>
    <t>B0H71GC6ZK</t>
  </si>
  <si>
    <t>Barhon</t>
  </si>
  <si>
    <t>Annwer EUR</t>
  </si>
  <si>
    <t>2026-07-03</t>
  </si>
  <si>
    <t>Barhon Titan Schneidebrett Doppelseitig 40 x27cm, Hygienisches Küchenbrett mit Saftrille &amp; Knoblauchreibe, Geruchsneutrales Schneidbrett für Fleisch &amp; Gemüse, Spülmaschinenfest, Weiß</t>
  </si>
  <si>
    <t>B0GTDHGNMR</t>
  </si>
  <si>
    <t>CheriGift</t>
  </si>
  <si>
    <t>LDJCCEU</t>
  </si>
  <si>
    <t>2026-05-23</t>
  </si>
  <si>
    <t>CheriGift Geschenke für Männer, Grill Bambus Schneidebrett für Männer, Lustige Geschenke für Papa Opa Geburtstag Vatertagsgeschenk</t>
  </si>
  <si>
    <t>B0BLKCTPT2</t>
  </si>
  <si>
    <t>MOHA 24</t>
  </si>
  <si>
    <t>Olivenholz 24</t>
  </si>
  <si>
    <t>2022-11-05</t>
  </si>
  <si>
    <t>Brett aus Olivenholz, Olivenholzbrett Schneidebrett, Holzbrett, Frühstücksbrett, Steakbrett, Naturschnitt</t>
  </si>
  <si>
    <t>B0DS8SJ8SH</t>
  </si>
  <si>
    <t>YVCVQKUC</t>
  </si>
  <si>
    <t>SURTIN</t>
  </si>
  <si>
    <t>2025-01-13</t>
  </si>
  <si>
    <t>4er-Set Schneidebretter mit Sockel, doppelseitige Kunststoff-Schneidebretter, schneidebrett set, küchenbrett, frühstücksbrettchen set, 28 x 18 cm</t>
  </si>
  <si>
    <t>B0DRPNWWW2</t>
  </si>
  <si>
    <t>LOCO BIRD</t>
  </si>
  <si>
    <t>Sidorenko</t>
  </si>
  <si>
    <t>2025-01-02</t>
  </si>
  <si>
    <t xml:space="preserve">Loco Bird Frühstücksbrettchen Spülmaschinenfest - Brettchen 25x16cm </t>
  </si>
  <si>
    <t>B0DHY2HQXK</t>
  </si>
  <si>
    <t>TESSTSY</t>
  </si>
  <si>
    <t>XJRMY</t>
  </si>
  <si>
    <t>2024-11-25</t>
  </si>
  <si>
    <t xml:space="preserve">2 Stück Schneidebrett Edelstahl 14,5cm x 23,5cm Titanium Schneidebrett </t>
  </si>
  <si>
    <t>B0D5DFKWTD</t>
  </si>
  <si>
    <t>2024-05-31</t>
  </si>
  <si>
    <t>B000UPC46S</t>
  </si>
  <si>
    <t>2011-03-25</t>
  </si>
  <si>
    <t>ZWILLING Schneidbrett mit Saftrille, Massives Bambus-Holz, Beidseitig Nutzbar, 36 x 25,5 x 3 cm, Braun</t>
  </si>
  <si>
    <t>B0FZ9159SV</t>
  </si>
  <si>
    <t>2025-11-05</t>
  </si>
  <si>
    <t xml:space="preserve">BESTCOOK Holzfaser Schneidebrett 3er-Set, Spülmaschinenfest Chopping Board </t>
  </si>
  <si>
    <t>B0FN7QSJHT</t>
  </si>
  <si>
    <t>2025-10-24</t>
  </si>
  <si>
    <t xml:space="preserve">AKINOYAMA TPU Schneidebrett 2er Set flexibel BPA-frei mit Saftrille </t>
  </si>
  <si>
    <t>B0DS69SZH1</t>
  </si>
  <si>
    <t>2025-04-15</t>
  </si>
  <si>
    <t>Deer &amp; Oak Schneidebrett Bambus XXXL 60 x40 x3,2 cm, doppelseitig</t>
  </si>
  <si>
    <t>B07D9XP5W4</t>
  </si>
  <si>
    <t>2018-07-26</t>
  </si>
  <si>
    <t xml:space="preserve">HENDI Schneidebrett, HACCP, GN1/2, 325x265x(H)12mm, HPDE, grün </t>
  </si>
  <si>
    <t>B084JFC46B</t>
  </si>
  <si>
    <t>Relaxdays</t>
  </si>
  <si>
    <t>2020-02-26</t>
  </si>
  <si>
    <t>Relaxdays Tranchierbrett Bambus, Anschlagkante, Saftrille, Schneidebrett Küche, antibakteriell, natur, 3.5 x 45 x 35 cm, Hellbraun</t>
  </si>
  <si>
    <t>B0FX8LP359</t>
  </si>
  <si>
    <t>Luckwaii</t>
  </si>
  <si>
    <t>jianhangxiaodian</t>
  </si>
  <si>
    <t xml:space="preserve">Luckwaii Edelstahl Schneidebrett mit Anschlagkante 30 x 40 cm Arbeitsplatte </t>
  </si>
  <si>
    <t>B0GWRD2C1L</t>
  </si>
  <si>
    <t>2026-05-16</t>
  </si>
  <si>
    <t xml:space="preserve">EDELHAUS Schneidebrett Holz 3er Set Akazie, Holzschnedebrett mit Saftrille </t>
  </si>
  <si>
    <t>B0DSHMJ5LM</t>
  </si>
  <si>
    <t>Funnity</t>
  </si>
  <si>
    <t>NEWRAINYOUDS LIMITED</t>
  </si>
  <si>
    <t>2025-02-24</t>
  </si>
  <si>
    <t xml:space="preserve">Funnity Doppelseitiges Edelstahl-Schneidebrett SUS316, 2er-Set </t>
  </si>
  <si>
    <t>B0FJ21FKCJ</t>
  </si>
  <si>
    <t>QOOSIKICC</t>
  </si>
  <si>
    <t>Shenzhen Mingrisheng Electronic Commerce Co., Ltd.</t>
  </si>
  <si>
    <t>2025-08-05</t>
  </si>
  <si>
    <t>1 Stück Titan Schneidebrett Edelstahl Schneidebrett Titanium Cutting Boards, Doppelseitiges Metall Schneidebretter, Stainless Steel Cutting Board für Fleisch, Brot, Gemüse &amp; Obst(30 x 20cm)</t>
  </si>
  <si>
    <t>B0HFHL3Y37</t>
  </si>
  <si>
    <t>CUBTEM</t>
  </si>
  <si>
    <t>Zbrain EU</t>
  </si>
  <si>
    <t>2026-08-24</t>
  </si>
  <si>
    <t xml:space="preserve">3er-Set Titan Schneidebrett, doppelseitig, aus S316 Edelstahl, BPA-frei </t>
  </si>
  <si>
    <t>B0CX8SXN2Z</t>
  </si>
  <si>
    <t>Juratar</t>
  </si>
  <si>
    <t>ToMEET</t>
  </si>
  <si>
    <t>2024-03-30</t>
  </si>
  <si>
    <t>Praktisches Mama Geschenk – Schneidebrett für Mama Geschenk Geburtstag</t>
  </si>
  <si>
    <t>B0F9GG5WHL</t>
  </si>
  <si>
    <t>Goeasyoii</t>
  </si>
  <si>
    <t>Goeasywell</t>
  </si>
  <si>
    <t>2025-07-08</t>
  </si>
  <si>
    <t>Edelstahl Schneidebrett, Arbeitsplatte Knetbrett Edelstahl Für Kneten &amp; Backen, Küchenplatte, Nudelbrett, Backbrett, Teigbrett mit Anschlagkante, Schneidebretter Metal zum Kneten Küche (50X70cm)</t>
  </si>
  <si>
    <t>B0F8HXGCX4</t>
  </si>
  <si>
    <t>PRSTENLY</t>
  </si>
  <si>
    <t>Qiushi EU</t>
  </si>
  <si>
    <t>2025-05-27</t>
  </si>
  <si>
    <t>PRSTENLY Geschenk für Ihn Sie, Hochzeitstagsgeschenke für Männer Frauen</t>
  </si>
  <si>
    <t>B07FVZQRRD</t>
  </si>
  <si>
    <t>Tasty</t>
  </si>
  <si>
    <t>2021-05-04</t>
  </si>
  <si>
    <t>Tasty Bambus-Schneidebrett – 35,5x25x1,2cm – Ideal zum Schneiden von Brot, Obst, Gemüse – Robust &amp; Stylisch mit Farbkante – Braun/Grau</t>
  </si>
  <si>
    <t>B0GTYXR4VF</t>
  </si>
  <si>
    <t>2026-08-13</t>
  </si>
  <si>
    <t xml:space="preserve">Schneidebrett aus Holzfaser 2er-Set, Spülmaschinenfest, BPA-frei, Ungiftig </t>
  </si>
  <si>
    <t>B0H1HYR6Y9</t>
  </si>
  <si>
    <t>Kassiwealt</t>
  </si>
  <si>
    <t>2026-08-16</t>
  </si>
  <si>
    <t xml:space="preserve">Doppelseitiges Schneidebrett aus Edelstahl mit L-förmigem Rand (50 x 40 cm) </t>
  </si>
  <si>
    <t>B0HCBLLQRD</t>
  </si>
  <si>
    <t>Saliva</t>
  </si>
  <si>
    <t>BEBESTER</t>
  </si>
  <si>
    <t>2026-08-06</t>
  </si>
  <si>
    <t>Titan Schneidebrett, Edelstahl Titanium Cutting Board, BPA-freies Doppelseitiges Lebensmittel Grade Schneidebrett, Titanium Cutting Board für Fleisch (Silber, S/M/L, Titan)</t>
  </si>
  <si>
    <t>B0G48C2Z9F</t>
  </si>
  <si>
    <t>BEVISS</t>
  </si>
  <si>
    <t>TongY</t>
  </si>
  <si>
    <t>2026-02-09</t>
  </si>
  <si>
    <t xml:space="preserve">BEVISS Reines Titan-Schneidebrett 29,2 × 20,3 cm – BPA-frei hygienisch </t>
  </si>
  <si>
    <t>B0DJ7PN7NW</t>
  </si>
  <si>
    <t>culilux</t>
  </si>
  <si>
    <t>CULILUX</t>
  </si>
  <si>
    <t>2025-06-09</t>
  </si>
  <si>
    <t>CULILUX® Gourmet Schneidebrett L Stirnholz Walnuss 2-seitig mit Saftrille, antiseptisches Hirnholz-Holzbrett als Schneidebrett und zum Servieren</t>
  </si>
  <si>
    <t>B0FR4SJL14</t>
  </si>
  <si>
    <t>2025-10-05</t>
  </si>
  <si>
    <t>Geschenk zum Einzug 2026 - Graviertes Bambus Schneidebrett, Einzugsgeschenke Wohnung, Einweihungsgeschenk Haus, Richtfestgeschenk, Richtfest Neues Zuhause Neues Haus Neue Wohnung Hauskauf Geschenke</t>
  </si>
  <si>
    <t>B0GTZQW462</t>
  </si>
  <si>
    <t>2026-05-22</t>
  </si>
  <si>
    <t xml:space="preserve">Holzfaser Schneidebrett Saftrille 2er-Set, Spülmaschinenfest Cutting Board </t>
  </si>
  <si>
    <t>B08Y1KKSSX</t>
  </si>
  <si>
    <t>ILP GmbH</t>
  </si>
  <si>
    <t>2021-08-11</t>
  </si>
  <si>
    <t>Moritz &amp; Moritz 4x Schneidematte Küche - 28 x 38 cm - Schneideunterlage Küche für schnelles Arbeiten - Schneidebrett Kunststoff Flexibel</t>
  </si>
  <si>
    <t>B0DQPR1F25</t>
  </si>
  <si>
    <t>FINEYORKER</t>
  </si>
  <si>
    <t>hepinggrege</t>
  </si>
  <si>
    <t>2025-04-03</t>
  </si>
  <si>
    <t>Titan-Schneidebrett, 100% reines Titan, 30 x 20 cm</t>
  </si>
  <si>
    <t>B0GH719FQX</t>
  </si>
  <si>
    <t>Twinzee</t>
  </si>
  <si>
    <t>BMS Deutschland</t>
  </si>
  <si>
    <t>2026-04-16</t>
  </si>
  <si>
    <t>Twinzee Schneidebrett 3er Set Akazie - Holzbretter mit Saftrille</t>
  </si>
  <si>
    <t>B0BZVYXGRL</t>
  </si>
  <si>
    <t>2023-04-04</t>
  </si>
  <si>
    <t xml:space="preserve">Kesper </t>
  </si>
  <si>
    <t>B0GWFDPXC8</t>
  </si>
  <si>
    <t>Boethraxic</t>
  </si>
  <si>
    <t>BoRuiTong6868</t>
  </si>
  <si>
    <t>2026-07-21</t>
  </si>
  <si>
    <t>3 Stücke Titan Schneidebrett, S316 Schneidebrett Edelstahl, BPA-freies Doppelseitiges Lebensmittel Titanium Cutting Board, ideal für Fleisch, Brot, Gemüse &amp; Obst</t>
  </si>
  <si>
    <t>B0H7HRXBLS</t>
  </si>
  <si>
    <t>Giftota Ruhestand Geschenk für Männer - Lustiges Renteneintritt Geschenk mit Grillschürze, Bambus-Schneidebrett &amp; 3 Holz-Kochlöffeln, Geschenk zur Pensionierung, Rentner Geschenk für Männer</t>
  </si>
  <si>
    <t>B0H5BZQHWC</t>
  </si>
  <si>
    <t>22 Titanschmiede</t>
  </si>
  <si>
    <t>2026-07-06</t>
  </si>
  <si>
    <t>Titan Schneidebrett Made in Germany | 250 x180 x 2 mm</t>
  </si>
  <si>
    <t>B0GYNW73FQ</t>
  </si>
  <si>
    <t>Aemmbon</t>
  </si>
  <si>
    <t>2026-05-27</t>
  </si>
  <si>
    <t>Katori Titan Schneidebrett, Katori Schneidebrett, 3 Größenoptionen, Eine Seite Für Rohe, Eine Seite Für Gegarte Lebensmittel, Geeignet Zum Schneiden Von Fleisch, Brot, Gemüse Und Obst (L)</t>
  </si>
  <si>
    <t>B0H9RDYRGD</t>
  </si>
  <si>
    <t>HULASO</t>
  </si>
  <si>
    <t>Qiufengli</t>
  </si>
  <si>
    <t>2026-07-31</t>
  </si>
  <si>
    <t>Geschenk für Mama, Geburtstagsgeschenk für Mama, Mutter Geschenk Geburtstag</t>
  </si>
  <si>
    <t>合计</t>
  </si>
  <si>
    <t>品牌、卖家数量历史｜网页原图</t>
  </si>
  <si>
    <t>2026年1—8月平均品牌76—79、卖家64—66；9月未结束。</t>
  </si>
  <si>
    <t>卖家属性及配送方式｜历史销量</t>
  </si>
  <si>
    <t>自然月每日进入Top100的商品汇总；纵轴件数，不是销售额。</t>
  </si>
  <si>
    <t>Amazon自营商品数量占比历史</t>
  </si>
  <si>
    <t>页面定义：Top100中卖家为Amazon的商品数量占比，不是销量或销售额占比。</t>
  </si>
  <si>
    <t>前20商品集中度历史｜网页原图</t>
  </si>
  <si>
    <t>页面名称：前20Listing垄断系数。销量/销售额定义待确认。</t>
  </si>
  <si>
    <t>上架年龄分组｜历史销量</t>
  </si>
  <si>
    <t>上架年龄销量份额已导出12个月，见A512。保留原分组，不自行合并为90天新品。</t>
  </si>
  <si>
    <t>上架年龄分组｜当前商品数量</t>
  </si>
  <si>
    <t>当前100款、商品数量口径；不能代替销量份额。</t>
  </si>
  <si>
    <t>当前销量分布及新品设置｜网页原图</t>
  </si>
  <si>
    <t>3个月；按Listing上架时间；变体新品不处理；未合并子体。</t>
  </si>
  <si>
    <t>第三方与Amazon自营：近12个月销量占比</t>
  </si>
  <si>
    <t>来源：Sorftime 9月11日网页导出。自然月每日进入Top100的商品汇总。第三方合计为FBA＋FBM；“其他”单列。百分比有四舍五入误差。</t>
  </si>
  <si>
    <t>自营＋FBA</t>
  </si>
  <si>
    <t>第三方＋FBA</t>
  </si>
  <si>
    <t>第三方＋FBM</t>
  </si>
  <si>
    <t>其他</t>
  </si>
  <si>
    <t>第三方合计</t>
  </si>
  <si>
    <t>合计核对</t>
  </si>
  <si>
    <t>2026年8月：自营28.98%，第三方68.69%，其他2.32%。自营份额3月16.79%、8月28.98%，第三方仍为主要销量来源。</t>
  </si>
  <si>
    <t>上架年龄分组：近12个月销量占比（保留插件原分组）</t>
  </si>
  <si>
    <t>日期</t>
  </si>
  <si>
    <t>1个月</t>
  </si>
  <si>
    <t>3个月</t>
  </si>
  <si>
    <t>半年</t>
  </si>
  <si>
    <t>1年</t>
  </si>
  <si>
    <t>1年半</t>
  </si>
  <si>
    <t>2年</t>
  </si>
  <si>
    <t>2年半</t>
  </si>
  <si>
    <t>3年</t>
  </si>
  <si>
    <t>3年+</t>
  </si>
  <si>
    <t>--</t>
  </si>
  <si>
    <t>来源同上。--为原导出占位，不擅自当零。“1个月／3个月”等区间边界未说明，暂不相加改称90天新品。星级导出每月仅一个区间100%，价格区间也有缺口，未用于市场结论。</t>
  </si>
  <si>
    <t>新品逐款核验：2026年6月11日至9月11日上架的12款</t>
  </si>
  <si>
    <t>网页按上架日期降序逐款核对，与已有接口明细一致。分析卡8款与日期筛选12款不一致，分开展示；不冒充插件新品口径。以下金额为已知值，1款缺失。</t>
  </si>
  <si>
    <t>评论数</t>
  </si>
  <si>
    <t>核验备注</t>
  </si>
  <si>
    <t>网页日期、销量一致</t>
  </si>
  <si>
    <t>网页金额N/A；接口0不可当实值</t>
  </si>
  <si>
    <t>合计（金额仅汇总已知11款）</t>
  </si>
  <si>
    <t>12款月销2,529件，占当前100款的5.27%；前三款占这12款销量的60.02%，评论数中位数12。已有低评论商品成交，但新品销量集中于少数款。已知销售额€75,430.99，另1款缺失，不能当完整新品销售额。</t>
  </si>
  <si>
    <t>新品明细网页截图：上架日期降序</t>
  </si>
  <si>
    <t>新品日期边界：第12款6月16日，第13款6月5日</t>
  </si>
  <si>
    <t>德国切菜板：9月3日TOP100固定样本历史</t>
  </si>
  <si>
    <t>来源：卖家精灵9月3日导出。100个父体无重复；逐月仅汇总有值记录，覆盖数量随月份变化。2026年9月未结束，不进趋势图。以下不是历年类目大盘。</t>
  </si>
  <si>
    <t>前20占比随有值样本数量变化，不能仅凭占比下降判断类目竞争变分散。</t>
  </si>
  <si>
    <t>读图：早期缺失较多，销量/金额上升可能同时受样本覆盖增加影响。同比表只比较两年同月都有值的父体；2024年1—5月及2023年不在源文件内，不能补成零。</t>
  </si>
  <si>
    <t>月度计算依据：销量、金额各自汇总有值记录。头尾金额在两项都有值的父体中按当月销量排序，同销量按父体编号排序。B0FJY8JTKW在2026年2月有39件销量但缺销售额，未当零填入。排名随本次导出固定。</t>
  </si>
  <si>
    <t>销量有值父体数</t>
  </si>
  <si>
    <t>已知月销量</t>
  </si>
  <si>
    <t>已知月销售额€</t>
  </si>
  <si>
    <t>前20销售额€</t>
  </si>
  <si>
    <t>尾部销售额€</t>
  </si>
  <si>
    <t>前20销售额占比</t>
  </si>
  <si>
    <t>尾部销售额占比</t>
  </si>
  <si>
    <t>金额有值父体数</t>
  </si>
  <si>
    <t>2025较2024同月配对：仅两年都有销量记录的父体</t>
  </si>
  <si>
    <t>2024-06</t>
  </si>
  <si>
    <t>完整月；样本有缺值</t>
  </si>
  <si>
    <t>2024-07</t>
  </si>
  <si>
    <t>2024销量</t>
  </si>
  <si>
    <t>2025销量</t>
  </si>
  <si>
    <t>同比</t>
  </si>
  <si>
    <t>2024-08</t>
  </si>
  <si>
    <t>2026-09</t>
  </si>
  <si>
    <t>未完整，不作同比</t>
  </si>
  <si>
    <t>原始文件：/Users/dino02/Downloads/DE-025_Hackbretter_TOP100_Parent历史月度_20260903.xlsx
数据源：卖家精灵。原100款榜单样本日期：2026年9月3日。下面两张表保留父体、榜单商品编号及全部28个月原值；9月为未完整月。</t>
  </si>
  <si>
    <t>父体历史月销量（件）：9月3日选定的100款，父体编号去重后仍100个；空白为源文件缺失。</t>
  </si>
  <si>
    <t>父体编号</t>
  </si>
  <si>
    <t>榜单商品编号</t>
  </si>
  <si>
    <t>B0BXF4GSMY</t>
  </si>
  <si>
    <t>B00I9XTMTA</t>
  </si>
  <si>
    <t>B0GDVWCXGQ</t>
  </si>
  <si>
    <t>B0FTTF6XWL</t>
  </si>
  <si>
    <t/>
  </si>
  <si>
    <t>B0H7SC74N1</t>
  </si>
  <si>
    <t>B0GV4YQYD2</t>
  </si>
  <si>
    <t>B0F1G8PWSV</t>
  </si>
  <si>
    <t>B0FYFQ1MXW</t>
  </si>
  <si>
    <t>B09PZ9HLNG</t>
  </si>
  <si>
    <t>B0B3JCK537</t>
  </si>
  <si>
    <t>B0H2M6GQ54</t>
  </si>
  <si>
    <t>B0GYLD9DXX</t>
  </si>
  <si>
    <t>B000P5V3OC</t>
  </si>
  <si>
    <t>B0D8MZVVK4</t>
  </si>
  <si>
    <t>B0D8NFPGH5</t>
  </si>
  <si>
    <t>B0D4QYMFNC</t>
  </si>
  <si>
    <t>B0GGGV7XPS</t>
  </si>
  <si>
    <t>B0G1M72QKG</t>
  </si>
  <si>
    <t>B0CX96F5VP</t>
  </si>
  <si>
    <t>B0DGFSDDSC</t>
  </si>
  <si>
    <t>B0DNZCWGQN</t>
  </si>
  <si>
    <t>B0DTK37NPG</t>
  </si>
  <si>
    <t>B0FFSDF3DX</t>
  </si>
  <si>
    <t>B0F1MT2RXG</t>
  </si>
  <si>
    <t>B0GS1MP1C3</t>
  </si>
  <si>
    <t>B0H3NMFDWW</t>
  </si>
  <si>
    <t>B0H911FFSR</t>
  </si>
  <si>
    <t>B0GWFM6MPL</t>
  </si>
  <si>
    <t>B0F47SB5P4</t>
  </si>
  <si>
    <t>B0B1DRMJ1Y</t>
  </si>
  <si>
    <t>B0CVLDJ2YF</t>
  </si>
  <si>
    <t>B0CQTS3Z9M</t>
  </si>
  <si>
    <t>B08SW8GMZT</t>
  </si>
  <si>
    <t>B0FMDYSGKS</t>
  </si>
  <si>
    <t>B0HH9CLC68</t>
  </si>
  <si>
    <t>B0D1QX9YPS</t>
  </si>
  <si>
    <t>B09MFLFPGY</t>
  </si>
  <si>
    <t>B0G2LZQH8Q</t>
  </si>
  <si>
    <t>B0C8T73J1J</t>
  </si>
  <si>
    <t>B006OJZDBW</t>
  </si>
  <si>
    <t>B0GZHHTKNX</t>
  </si>
  <si>
    <t>B0F31V6T99</t>
  </si>
  <si>
    <t>B0H92N1B19</t>
  </si>
  <si>
    <t>B0H2M41QTN</t>
  </si>
  <si>
    <t>B0HFS4YHQN</t>
  </si>
  <si>
    <t>B0H51FNBHK</t>
  </si>
  <si>
    <t>B0DSHBQ6FW</t>
  </si>
  <si>
    <t>B0H244HCDF</t>
  </si>
  <si>
    <t>B0GZP38251</t>
  </si>
  <si>
    <t>B0F8VKS8RL</t>
  </si>
  <si>
    <t>B0DGB5TR6T</t>
  </si>
  <si>
    <t>B0DG9ZJ2T7</t>
  </si>
  <si>
    <t>B0F6MW74Y7</t>
  </si>
  <si>
    <t>B0F2SVPQPS</t>
  </si>
  <si>
    <t>B0H7SDY43C</t>
  </si>
  <si>
    <t>B0FM8B27BF</t>
  </si>
  <si>
    <t>B086LTWYT4</t>
  </si>
  <si>
    <t>B073S5MYMQ</t>
  </si>
  <si>
    <t>B0DF31N42M</t>
  </si>
  <si>
    <t>B01DPJGDN0</t>
  </si>
  <si>
    <t>B0F9THXWPY</t>
  </si>
  <si>
    <t>B0DRPL1WJ2</t>
  </si>
  <si>
    <t>B0DMXKG6ZV</t>
  </si>
  <si>
    <t>B004A68ZKW</t>
  </si>
  <si>
    <t>B01CR1KYSC</t>
  </si>
  <si>
    <t>B0HDY77LDH</t>
  </si>
  <si>
    <t>B01N30EOLD</t>
  </si>
  <si>
    <t>B071KVB5WY</t>
  </si>
  <si>
    <t>B0H276RX1T</t>
  </si>
  <si>
    <t>B0DP375X1X</t>
  </si>
  <si>
    <t>B0DP36BJYJ</t>
  </si>
  <si>
    <t>B0FX9D519P</t>
  </si>
  <si>
    <t>B0HFWFMBYQ</t>
  </si>
  <si>
    <t>B0GKNXSPZF</t>
  </si>
  <si>
    <t>B0D7MXT9HT</t>
  </si>
  <si>
    <t>B0FDWG58L2</t>
  </si>
  <si>
    <t>B0BGQQSWPJ</t>
  </si>
  <si>
    <t>B0FJXT4BZ9</t>
  </si>
  <si>
    <t>B0F6VHZWR1</t>
  </si>
  <si>
    <t>B09Z6CXVK1</t>
  </si>
  <si>
    <t>B0GNSMGFSH</t>
  </si>
  <si>
    <t>B0H7RF77ZW</t>
  </si>
  <si>
    <t>B0DP8BFBS4</t>
  </si>
  <si>
    <t>B0D25BM5YX</t>
  </si>
  <si>
    <t>B0DP8YDQ84</t>
  </si>
  <si>
    <t>B0H1PC342M</t>
  </si>
  <si>
    <t>B0CT8QWW3G</t>
  </si>
  <si>
    <t>B0DBZWS24J</t>
  </si>
  <si>
    <t>B0CJK1YNT8</t>
  </si>
  <si>
    <t>B0FY54GH15</t>
  </si>
  <si>
    <t>B0G2C6PFB4</t>
  </si>
  <si>
    <t>B0HG1RQCVV</t>
  </si>
  <si>
    <t>B0FZRZB8RJ</t>
  </si>
  <si>
    <t>B0FKGYDPG4</t>
  </si>
  <si>
    <t>B0FBMLNYFG</t>
  </si>
  <si>
    <t>B0DSLKCCRM</t>
  </si>
  <si>
    <t>B0HCLWFKH1</t>
  </si>
  <si>
    <t>B0GY9QLG74</t>
  </si>
  <si>
    <t>B0F4DSQT9S</t>
  </si>
  <si>
    <t>B0CZNZCNYV</t>
  </si>
  <si>
    <t>B0DF884K9X</t>
  </si>
  <si>
    <t>B096G247DD</t>
  </si>
  <si>
    <t>B0DF33ZG7G</t>
  </si>
  <si>
    <t>B0H1KVJ8FF</t>
  </si>
  <si>
    <t>B0FQ3Y28N8</t>
  </si>
  <si>
    <t>B0G4465DQZ</t>
  </si>
  <si>
    <t>B0HBWKTFG8</t>
  </si>
  <si>
    <t>B0H8T2LYMW</t>
  </si>
  <si>
    <t>B0DZCXRYVJ</t>
  </si>
  <si>
    <t>B0H3DZK92B</t>
  </si>
  <si>
    <t>B0H7HN8P6L</t>
  </si>
  <si>
    <t>B0HBRD7MNY</t>
  </si>
  <si>
    <t>B0GQB23XX2</t>
  </si>
  <si>
    <t>B0BTBBKZ58</t>
  </si>
  <si>
    <t>B0H718D3RF</t>
  </si>
  <si>
    <t>B0G6D4WT29</t>
  </si>
  <si>
    <t>B0CJLR8H23</t>
  </si>
  <si>
    <t>父体历史月销售额（欧元）：9月3日选定的100款，父体编号去重后仍100个；空白为源文件缺失。</t>
  </si>
  <si>
    <t>9月3日固定卖家分组：历史销售额及数据覆盖</t>
  </si>
  <si>
    <t>第三方销售额€</t>
  </si>
  <si>
    <t>Amazon自营销售额€</t>
  </si>
  <si>
    <t>未知归属销售额€</t>
  </si>
  <si>
    <t>第三方有值父体数</t>
  </si>
  <si>
    <t>自营有值父体数</t>
  </si>
  <si>
    <t>未知有值父体数</t>
  </si>
  <si>
    <t>来源：Downloads中DE-025_Hackbretter_TOP100_产品明细_20260903.xlsx与Parent历史月度表，按唯一父体编号匹配。AMZ归自营；FBA/FBM归第三方；NA未知1个父体单列，不并入两图。每月仅汇总有值金额；覆盖数量见E—G列。缺失记录不是零。</t>
  </si>
  <si>
    <t>原始卖家类型</t>
  </si>
  <si>
    <t>固定分组</t>
  </si>
  <si>
    <t>9月3日卖家</t>
  </si>
  <si>
    <t>AMZ</t>
  </si>
  <si>
    <t>Amazon自营</t>
  </si>
  <si>
    <t>第三方</t>
  </si>
  <si>
    <t>naturlik</t>
  </si>
  <si>
    <t>Wemoo</t>
  </si>
  <si>
    <t>leisurelo</t>
  </si>
  <si>
    <t>Eureka-Direct</t>
  </si>
  <si>
    <t>Fmlmemeory</t>
  </si>
  <si>
    <t>Ayiaren</t>
  </si>
  <si>
    <t>NOVA-Shop</t>
  </si>
  <si>
    <t>SIA NPLAS</t>
  </si>
  <si>
    <t>Kitchenville Home &amp; Kitchen</t>
  </si>
  <si>
    <t>air velocity</t>
  </si>
  <si>
    <t>FEXP</t>
  </si>
  <si>
    <t>NA</t>
  </si>
  <si>
    <t>WEB2O</t>
  </si>
  <si>
    <t>KOCH Metall</t>
  </si>
  <si>
    <t>德国切菜板｜产品生命周期与搜索趋势</t>
  </si>
  <si>
    <t>1. 产品季节性｜德国·过去12个月</t>
  </si>
  <si>
    <t>3. 产品流行区域｜德国·过去12个月</t>
  </si>
  <si>
    <t>数据源：Google Trends（谷歌趋势）官网
截图日期：2026-09-11
地区：德国；所有类别；网页搜索
关键词：
schneidebrett（切菜板）
schneidebrett holz（木切菜板）
0—100是相对搜索热度，不是搜索次数或销量。关键词范围不完全等于Amazon切菜板类目。
【地区数据】
卖家精灵接口本次没有返回地区分布。本表的德国地图、州排名来自谷歌官网，不能用接口趋势数据代替。</t>
  </si>
  <si>
    <t>近一年两个词均在2025年11月下旬至12月走高。主词12月7日所在周达到100，木切菜板词12月14日所在周达到21（同图统一尺度）。2026年多数非年末周仍有持续搜索，呈全年需求叠加年末旺季。</t>
  </si>
  <si>
    <t>2. 产品生命周期｜德国·过去5年</t>
  </si>
  <si>
    <t>4. 总结</t>
  </si>
  <si>
    <t>【接口实测｜2026-09-12】
两个词各返回262条周数据；主词另有61条月数据。
【与官网的区别】
①本次接口截至8月9日，官网到9月6日，慢4周。
②走势接近，数值略有差别。主词257个重叠周，平均差0.67点，最大差7点。
③例：2025年12月7日两边都是100；2026年8月9日接口64、官网57。
④每个词单独算0—100，不能跨词比较需求大小。
⑤没有地区分布；月数据的完整性和汇总方式未说明。
【用法】
批量初筛用接口；近期变化、两词对比和地区分布看官网。</t>
  </si>
  <si>
    <t>【总结】
1）季节性：两个词的年末高峰同步，备货与推广应提前于11—12月；不能把平时有需求写成“无季节性”。
2）五年走势：主词2021—2025年各年最高周均在12月；对应指数71、68、66、94、100。2024—2025年的峰值高于前三年，但不是五年逐年增长。
3）地区：主词相对热度前三为汉堡100、巴伐利亚（网页译“拜仁”）96、巴登-符腾堡94；木切菜板为汉堡100、巴登-符腾堡91、萨克森91。地区指数不代表订单或购买力。
【趋势表明】
切菜板属于持续有搜索需求、年末旺季明显的成熟需求。近两年主词旺季热度抬升，值得继续研究；是否能带来新品成交，仍应结合第一表的竞争与销量数据。</t>
  </si>
  <si>
    <t>#</t>
  </si>
  <si>
    <t>关键词</t>
  </si>
  <si>
    <t>中文翻译</t>
  </si>
  <si>
    <t>搜索量</t>
  </si>
  <si>
    <t>点击量</t>
  </si>
  <si>
    <t>购买量</t>
  </si>
  <si>
    <t>搜索转化率</t>
  </si>
  <si>
    <t>点击转化率</t>
  </si>
  <si>
    <t>建议竞价-最低</t>
  </si>
  <si>
    <t>建议竞价-推荐</t>
  </si>
  <si>
    <t>建议竞价-最高</t>
  </si>
  <si>
    <t>CPA-最低</t>
  </si>
  <si>
    <t>CPA-推荐</t>
  </si>
  <si>
    <t>CPA-最高</t>
  </si>
  <si>
    <t>ACOS-最低</t>
  </si>
  <si>
    <t>ACOS-均价</t>
  </si>
  <si>
    <t>ACOS-最高</t>
  </si>
  <si>
    <t>产品均价-最低</t>
  </si>
  <si>
    <t>产品均价-均价</t>
  </si>
  <si>
    <t>产品均价-最高</t>
  </si>
  <si>
    <t>top3产品转化率</t>
  </si>
  <si>
    <t>ABATop3集中度-点击</t>
  </si>
  <si>
    <t>ABATop3集中度-转化</t>
  </si>
  <si>
    <t>schneidebrett</t>
  </si>
  <si>
    <t>切菜板</t>
  </si>
  <si>
    <t>B07K1Y86KN:12.35%</t>
  </si>
  <si>
    <t>B0FCMB514Z:10.34%</t>
  </si>
  <si>
    <t>B0DZVK3RXR:2.75%</t>
  </si>
  <si>
    <t>schneidebretter</t>
  </si>
  <si>
    <t>切菜板（复数）</t>
  </si>
  <si>
    <t>B0DS8SJ8SH:18.49%</t>
  </si>
  <si>
    <t>B0FCMB514Z:10.5%</t>
  </si>
  <si>
    <t>B0FHQDQSKM:6.69%</t>
  </si>
  <si>
    <t>schneidebrett holz</t>
  </si>
  <si>
    <t>木制切菜板</t>
  </si>
  <si>
    <t>B07K1Y86KN:8.91%</t>
  </si>
  <si>
    <t>B0FHQDQSKM:8.31%</t>
  </si>
  <si>
    <t>B07TV8S14K:4.28%</t>
  </si>
  <si>
    <t>schneidebrett kunststoff</t>
  </si>
  <si>
    <t>塑料砧板</t>
  </si>
  <si>
    <t>B0BRNP6QXB:13.75%</t>
  </si>
  <si>
    <t>B0C3HP1D7Z:12.8%</t>
  </si>
  <si>
    <t>B0FCMB514Z:12.21%</t>
  </si>
  <si>
    <t>schneidebrett edelstahl</t>
  </si>
  <si>
    <t>不锈钢切菜板</t>
  </si>
  <si>
    <t>B0FVYFBN8G:8.44%</t>
  </si>
  <si>
    <t>B0GKQK28YC:4.98%</t>
  </si>
  <si>
    <t>B0GK6N6YKB:3.97%</t>
  </si>
  <si>
    <t>titan schneidebrett</t>
  </si>
  <si>
    <t>钛切菜板</t>
  </si>
  <si>
    <t>B0H7RB9GRJ:6.4%</t>
  </si>
  <si>
    <t>B0FVYFBN8G:4.22%</t>
  </si>
  <si>
    <t>B0H8YJD6DL:3.86%</t>
  </si>
  <si>
    <t>schneidebretter ohne mikroplastik</t>
  </si>
  <si>
    <t>无微塑料砧板</t>
  </si>
  <si>
    <t>B0BRNP6QXB:4.45%</t>
  </si>
  <si>
    <t>B0FJR2M8F4:2.2%</t>
  </si>
  <si>
    <t>B0DZVK3RXR:0.94%</t>
  </si>
  <si>
    <t>edelstahl schneidebrett</t>
  </si>
  <si>
    <t>B0FM8B27BF:5.55%</t>
  </si>
  <si>
    <t>B0FVYFBN8G:4.12%</t>
  </si>
  <si>
    <t>B0GK6N6YKB:3.14%</t>
  </si>
  <si>
    <t>everdrop schneidebrett</t>
  </si>
  <si>
    <t>everdrop切菜板</t>
  </si>
  <si>
    <t>B0FJR2M8F4:0.77%</t>
  </si>
  <si>
    <t>B0FJR23VWK:0.77%</t>
  </si>
  <si>
    <t>schneidebrett holzfaser</t>
  </si>
  <si>
    <t>木纤维切菜板</t>
  </si>
  <si>
    <t>B0G64SWBWL:1.38%</t>
  </si>
  <si>
    <t>B0FJR23VWK:1.29%</t>
  </si>
  <si>
    <t>schneidebrett glas</t>
  </si>
  <si>
    <t>玻璃切菜板</t>
  </si>
  <si>
    <t>B0DZD9S912:5.15%</t>
  </si>
  <si>
    <t>B0GN3NB724:4.68%</t>
  </si>
  <si>
    <t>B0B57MR2JJ:2.41%</t>
  </si>
  <si>
    <t>holzfaser schneidebrett</t>
  </si>
  <si>
    <t>木质纤维砧板</t>
  </si>
  <si>
    <t>B0FJR2M8F4:2.35%</t>
  </si>
  <si>
    <t>B0FJR23VWK:2.12%</t>
  </si>
  <si>
    <t>B0G64SWBWL:0.86%</t>
  </si>
  <si>
    <t>schneidebrett titan</t>
  </si>
  <si>
    <t>B0H8YJD6DL:3.92%</t>
  </si>
  <si>
    <t>B0DPDKLHYM:3.85%</t>
  </si>
  <si>
    <t>B0GKNXSPZF:2.48%</t>
  </si>
  <si>
    <t>holz schneidebrett</t>
  </si>
  <si>
    <t>B0FHQDQSKM:9.68%</t>
  </si>
  <si>
    <t>B07TV8S14K:6.44%</t>
  </si>
  <si>
    <t>B0FLXV8ZXD:3.53%</t>
  </si>
  <si>
    <t>schneidebrett mit auffangschale</t>
  </si>
  <si>
    <t>带接汁槽的砧板</t>
  </si>
  <si>
    <t>B09NRY8FSC:5.96%</t>
  </si>
  <si>
    <t>B078KYGCMH:2.21%</t>
  </si>
  <si>
    <t>B09LHXJ7PB:1.84%</t>
  </si>
  <si>
    <t>schneidebrett set</t>
  </si>
  <si>
    <t>切菜板套装</t>
  </si>
  <si>
    <t>B0FCMB514Z:16.26%</t>
  </si>
  <si>
    <t>B07YH19K5N:2.04%</t>
  </si>
  <si>
    <t>schneidebrett spülmaschinenfest</t>
  </si>
  <si>
    <t>可放入洗碗机的切菜板</t>
  </si>
  <si>
    <t>B0DZVK3RXR:3.32%</t>
  </si>
  <si>
    <t>B0BRNP6QXB:2.85%</t>
  </si>
  <si>
    <t>B0FCMB514Z:2.85%</t>
  </si>
  <si>
    <t>stirnholz schneidebrett</t>
  </si>
  <si>
    <t>端粒木砧板</t>
  </si>
  <si>
    <t>B0FLXV8ZXD:4.12%</t>
  </si>
  <si>
    <t>B0DJ7PN7NW:2.75%</t>
  </si>
  <si>
    <t>B07TV8S14K:2.55%</t>
  </si>
  <si>
    <t>olivenholz schneidebrett</t>
  </si>
  <si>
    <t>橄榄木切菜板</t>
  </si>
  <si>
    <t>schneidebrett stirnholz</t>
  </si>
  <si>
    <t>端木切菜板</t>
  </si>
  <si>
    <t>glas schneidebrett</t>
  </si>
  <si>
    <t>玻璃砧板</t>
  </si>
  <si>
    <t>B004BKYIQC:5.05%</t>
  </si>
  <si>
    <t>B0DZD9S912:3.42%</t>
  </si>
  <si>
    <t>B0B57MR2JJ:0.98%</t>
  </si>
  <si>
    <t>schneidebrett klein</t>
  </si>
  <si>
    <t>小砧板</t>
  </si>
  <si>
    <t>B0DHY2HQXK:17.72%</t>
  </si>
  <si>
    <t>B0DP2V8XL2:5.25%</t>
  </si>
  <si>
    <t>B08YNB45N4:3.94%</t>
  </si>
  <si>
    <t>schneidebrett akazienholz</t>
  </si>
  <si>
    <t>相思木切菜板</t>
  </si>
  <si>
    <t>B01CR1L2L0:24.26%</t>
  </si>
  <si>
    <t>schneidebrett öl</t>
  </si>
  <si>
    <t>切菜板油</t>
  </si>
  <si>
    <t>B09MS5ZV1Y:13.52%</t>
  </si>
  <si>
    <t>B0FDGQYL5Z:10.09%</t>
  </si>
  <si>
    <t>B07CYXK3T3:8.16%</t>
  </si>
  <si>
    <t>schneidebrett eiche</t>
  </si>
  <si>
    <t>橡木切菜板</t>
  </si>
  <si>
    <t>B0G64ZM2XF:4.92%</t>
  </si>
  <si>
    <t>joseph joseph schneidebrett</t>
  </si>
  <si>
    <t>joseph joseph 砧板</t>
  </si>
  <si>
    <t>B0B1DXDZK8:4.58%</t>
  </si>
  <si>
    <t>B0B1DTQH56:4.22%</t>
  </si>
  <si>
    <t>B07YH19K5N:1.48%</t>
  </si>
  <si>
    <t>wmf schneidebrett</t>
  </si>
  <si>
    <t>WMF 切菜板</t>
  </si>
  <si>
    <t>B07TV8S14K:19.27%</t>
  </si>
  <si>
    <t>B00I3YHJO0:13.77%</t>
  </si>
  <si>
    <t>B0015ZCSUE:9.17%</t>
  </si>
  <si>
    <t>schneidebrett holz gross</t>
  </si>
  <si>
    <t>大号木制切菜板</t>
  </si>
  <si>
    <t>B092JPBC1H:5.04%</t>
  </si>
  <si>
    <t>B079YCKPYW:4.47%</t>
  </si>
  <si>
    <t>silit schneidebrett</t>
  </si>
  <si>
    <t>silit切菜板</t>
  </si>
  <si>
    <t>B000P5V3OC:22.02%</t>
  </si>
  <si>
    <t>B0883Q7N4Z:13.91%</t>
  </si>
  <si>
    <t>B000P0YTXE:13.34%</t>
  </si>
  <si>
    <t>schneidebrett olivenholz</t>
  </si>
  <si>
    <t>橄榄木砧板</t>
  </si>
  <si>
    <t>B0DP3DDM89:4.88%</t>
  </si>
  <si>
    <t>schneidebrett kunststoff groß</t>
  </si>
  <si>
    <t>大型塑料砧板</t>
  </si>
  <si>
    <t>B0D7HR3T18:6.42%</t>
  </si>
  <si>
    <t>B09TW5RTXF:5.51%</t>
  </si>
  <si>
    <t>B07D9SG91G:2.57%</t>
  </si>
  <si>
    <t>metall schneidebrett</t>
  </si>
  <si>
    <t>金属切菜板</t>
  </si>
  <si>
    <t>B0FVYFBN8G:11.15%</t>
  </si>
  <si>
    <t>B0GK6N6YKB:4.69%</t>
  </si>
  <si>
    <t>ocean wash schneidebrett</t>
  </si>
  <si>
    <t>海洋风切菜板</t>
  </si>
  <si>
    <t>B0H2MJP2XR:1.76%</t>
  </si>
  <si>
    <t>brotkasten mit schneidebrett</t>
  </si>
  <si>
    <t>带切菜板的面包箱</t>
  </si>
  <si>
    <t>B09FF9F2BH:9.15%</t>
  </si>
  <si>
    <t>schneidebrett holz groß</t>
  </si>
  <si>
    <t>B079YCKPYW:16.46%</t>
  </si>
  <si>
    <t>B092JNZ2Q1:5.49%</t>
  </si>
  <si>
    <t>glas schneidebrett spülmaschinenfest</t>
  </si>
  <si>
    <t>玻璃切菜板可用洗碗机清洗</t>
  </si>
  <si>
    <t>B0FYDD3JGF:10.3%</t>
  </si>
  <si>
    <t>B0DZD9S912:7.72%</t>
  </si>
  <si>
    <t>B0B57MR2JJ:4.75%</t>
  </si>
  <si>
    <t>schneidebrett papier</t>
  </si>
  <si>
    <t>纸质切菜板</t>
  </si>
  <si>
    <t>B07MP9JQ4W:14.51%</t>
  </si>
  <si>
    <t>B083FBYHXR:10.88%</t>
  </si>
  <si>
    <t>B09FDV5SZZ:2.56%</t>
  </si>
  <si>
    <t>schneidebrett personalisiert</t>
  </si>
  <si>
    <t>个性化切菜板</t>
  </si>
  <si>
    <t>B0863VYYT4:3.13%</t>
  </si>
  <si>
    <t>akazienholz schneidebrett</t>
  </si>
  <si>
    <t>金合欢木砧板</t>
  </si>
  <si>
    <t>B0DP3DDM89:10.45%</t>
  </si>
  <si>
    <t>B071NG664G:6.27%</t>
  </si>
  <si>
    <t>schneidebrett holz klein</t>
  </si>
  <si>
    <t>小号木制切菜板</t>
  </si>
  <si>
    <t>B01KO094L6:11.31%</t>
  </si>
  <si>
    <t>B0B92PB4SY:7.54%</t>
  </si>
  <si>
    <t>B0B5Y38ZJG:5.65%</t>
  </si>
  <si>
    <t>schneidebrett set mit ständer</t>
  </si>
  <si>
    <t>带支架的切菜板套装</t>
  </si>
  <si>
    <t>B08PVXG7Z5:3.66%</t>
  </si>
  <si>
    <t>schneidebretter holzfaser</t>
  </si>
  <si>
    <t>pizza schneidebrett</t>
  </si>
  <si>
    <t>披萨切割板</t>
  </si>
  <si>
    <t>B00CHJBBAK:34.17%</t>
  </si>
  <si>
    <t>schneidebrett mit ständer</t>
  </si>
  <si>
    <t>带支架的砧板</t>
  </si>
  <si>
    <t>schneidebrett holz set</t>
  </si>
  <si>
    <t>木质砧板套装</t>
  </si>
  <si>
    <t>B0DQLFRSV9:11.07%</t>
  </si>
  <si>
    <t>schneidebrett wmf</t>
  </si>
  <si>
    <t>WMF品牌切菜板</t>
  </si>
  <si>
    <t>B0015ZCSUE:13.12%</t>
  </si>
  <si>
    <t>B07TV8S14K:3.11%</t>
  </si>
  <si>
    <t>schneidebrett everdrop</t>
  </si>
  <si>
    <t>everdrop砧板</t>
  </si>
  <si>
    <t>B0D93F12NV:4.59%</t>
  </si>
  <si>
    <t>schneidebrett holz mit auffangschale</t>
  </si>
  <si>
    <t>带接屑盘的木制切菜板</t>
  </si>
  <si>
    <t>B09LHXJ7PB:4.57%</t>
  </si>
  <si>
    <t>schneidebrett rund</t>
  </si>
  <si>
    <t>圆形切菜板</t>
  </si>
  <si>
    <t>B0C46WBJRB:13.81%</t>
  </si>
  <si>
    <t>B0CJ8GNZ66:4.6%</t>
  </si>
  <si>
    <t>schneidebrett holz massiv</t>
  </si>
  <si>
    <t>实心木制切菜板</t>
  </si>
  <si>
    <t>B07TV8S14K:9.81%</t>
  </si>
  <si>
    <t>B0FLXV8ZXD:6.86%</t>
  </si>
  <si>
    <t>öl für schneidebrett</t>
  </si>
  <si>
    <t>切菜板用油</t>
  </si>
  <si>
    <t>B09MS5ZV1Y:16.08%</t>
  </si>
  <si>
    <t>B0FDGQYL5Z:12.87%</t>
  </si>
  <si>
    <t>B07CYXK3T3:7.23%</t>
  </si>
  <si>
    <t>schneidebretter mit ständer</t>
  </si>
  <si>
    <t>带支架的切菜板（复数）</t>
  </si>
  <si>
    <t>B00Q6QQUNS:8.77%</t>
  </si>
  <si>
    <t>B0D315RCN6:8.77%</t>
  </si>
  <si>
    <t>schneidebrett ahorn</t>
  </si>
  <si>
    <t>枫木切菜板</t>
  </si>
  <si>
    <t>schneidebrett glas spülmaschinenfest</t>
  </si>
  <si>
    <t>可用洗碗机清洗的玻璃切菜板</t>
  </si>
  <si>
    <t>B0B57MR2JJ:24.56%</t>
  </si>
  <si>
    <t>B0DZD9S912:12.28%</t>
  </si>
  <si>
    <t>schneidebrett walnuss</t>
  </si>
  <si>
    <t>胡桃木切菜板</t>
  </si>
  <si>
    <t>öl schneidebrett</t>
  </si>
  <si>
    <t>砧板油</t>
  </si>
  <si>
    <t>B09MS5ZV1Y:25.76%</t>
  </si>
  <si>
    <t>B0FDGQYL5Z:18.4%</t>
  </si>
  <si>
    <t>B0741D4LGG:7.88%</t>
  </si>
  <si>
    <t>katori titan schneidebrett</t>
  </si>
  <si>
    <t>Katori钛合金砧板</t>
  </si>
  <si>
    <t>B0H8YJD6DL:5.46%</t>
  </si>
  <si>
    <t>schneidebrett akazie</t>
  </si>
  <si>
    <t>B01CR1L2L0:24.87%</t>
  </si>
  <si>
    <t>ahorn schneidebrett</t>
  </si>
  <si>
    <t>枫木砧板</t>
  </si>
  <si>
    <t>schneidebrett holzfaser spülmaschinenfest</t>
  </si>
  <si>
    <t>木质纤维洗碗机适用砧板</t>
  </si>
  <si>
    <t>B0FJR23VWK:6.91%</t>
  </si>
  <si>
    <t>schneidebrett metall</t>
  </si>
  <si>
    <t>金属砧板</t>
  </si>
  <si>
    <t>B0DSHMJ5LM:7.89%</t>
  </si>
  <si>
    <t>schneidebrett titan spülmaschinenfest</t>
  </si>
  <si>
    <t>钛合金洗碗机适用砧板</t>
  </si>
  <si>
    <t>B0GKNXSPZF:18.33%</t>
  </si>
  <si>
    <t>B0H8YJD6DL:9.16%</t>
  </si>
  <si>
    <t>großes schneidebrett holz</t>
  </si>
  <si>
    <t>大木质切菜板</t>
  </si>
  <si>
    <t>hirnholz schneidebrett</t>
  </si>
  <si>
    <t>脑木砧板</t>
  </si>
  <si>
    <t>schneidebrett nussbaum</t>
  </si>
  <si>
    <t>胡桃木砧板</t>
  </si>
  <si>
    <t>eiche schneidebrett</t>
  </si>
  <si>
    <t>walnuss schneidebrett</t>
  </si>
  <si>
    <t>核桃砧板</t>
  </si>
  <si>
    <t>B0DGTXQ5KM:4.57%</t>
  </si>
  <si>
    <t>personalisiertes schneidebrett</t>
  </si>
  <si>
    <t>B0GPX82G1T:2.74%</t>
  </si>
  <si>
    <t>schneidebrett mit gravur</t>
  </si>
  <si>
    <t>带雕刻的砧板</t>
  </si>
  <si>
    <t>B0CY4QH41Z:27.75%</t>
  </si>
  <si>
    <t>titan schneidebrett testsieger</t>
  </si>
  <si>
    <t>钛砧板测试获胜者</t>
  </si>
  <si>
    <t>B0H8YJD6DL:6.86%</t>
  </si>
  <si>
    <t>B0H7RB9GRJ:5.49%</t>
  </si>
  <si>
    <t>holz schneidebrett set</t>
  </si>
  <si>
    <t>木制切菜板套装</t>
  </si>
  <si>
    <t>B07K1Y86KN:19.02%</t>
  </si>
  <si>
    <t>B0FNQK1YHK:16.49%</t>
  </si>
  <si>
    <t>brot schneidebrett</t>
  </si>
  <si>
    <t>面包切割板</t>
  </si>
  <si>
    <t>B008L07SGK:18.18%</t>
  </si>
  <si>
    <t>B0F4RHFS57:7.27%</t>
  </si>
  <si>
    <t>stirnholz schneidebrett eiche</t>
  </si>
  <si>
    <t>前木切菜板橡木</t>
  </si>
  <si>
    <t>schneidebrett öl lebensmittelecht</t>
  </si>
  <si>
    <t>食品级切菜板油</t>
  </si>
  <si>
    <t>B0CBSVFCH8:37.23%</t>
  </si>
  <si>
    <t>B09MS5ZV1Y:23.0%</t>
  </si>
  <si>
    <t>B0BNHTWDQJ:16.29%</t>
  </si>
  <si>
    <t>oceanwash schneidebrett</t>
  </si>
  <si>
    <t>Oceanwash砧板</t>
  </si>
  <si>
    <t>B0H2MJP2XR:3.65%</t>
  </si>
  <si>
    <t>wmf schneidebrett holz</t>
  </si>
  <si>
    <t>WMF 木制切菜板</t>
  </si>
  <si>
    <t>B07TV8S14K:22.78%</t>
  </si>
  <si>
    <t>schneidebrett basteln</t>
  </si>
  <si>
    <t>制作切菜板</t>
  </si>
  <si>
    <t>B07MP9JQ4W:22.23%</t>
  </si>
  <si>
    <t>B08HSG72ZQ:22.23%</t>
  </si>
  <si>
    <t>B09FDV5SZZ:6.35%</t>
  </si>
  <si>
    <t>schneidebretter glas</t>
  </si>
  <si>
    <t>玻璃切菜板（复数）</t>
  </si>
  <si>
    <t>B0B57MR2JJ:18.36%</t>
  </si>
  <si>
    <t>B0GN3NB724:13.77%</t>
  </si>
  <si>
    <t>personalisiertes schneidebrett handgefertigt</t>
  </si>
  <si>
    <t>手工个性化切菜板</t>
  </si>
  <si>
    <t>B0GPX82G1T:3.7%</t>
  </si>
  <si>
    <t>stirnholz schneidebrett 60 x 40</t>
  </si>
  <si>
    <t>60x40厘米端面砧板</t>
  </si>
  <si>
    <t>papier schneidebrett</t>
  </si>
  <si>
    <t>切纸板</t>
  </si>
  <si>
    <t>B000SO78B2:16.6%</t>
  </si>
  <si>
    <t>B09FDV5SZZ:13.83%</t>
  </si>
  <si>
    <t>schneidebrett holz personalisiert</t>
  </si>
  <si>
    <t>个性化木质砧板</t>
  </si>
  <si>
    <t>schneidebrett klein holz</t>
  </si>
  <si>
    <t>小型木质砧板</t>
  </si>
  <si>
    <t>B01KO09DLW:18.34%</t>
  </si>
  <si>
    <t>B01CR1L1GQ:18.33%</t>
  </si>
  <si>
    <t>glas schneidebretter</t>
  </si>
  <si>
    <t>玻璃砧板（复数）</t>
  </si>
  <si>
    <t>B004BKYIQC:18.36%</t>
  </si>
  <si>
    <t>B0DZD9S912:12.24%</t>
  </si>
  <si>
    <t>stahl schneidebrett</t>
  </si>
  <si>
    <t>钢制砧板</t>
  </si>
  <si>
    <t>B0DZVK3RXR:18.35%</t>
  </si>
  <si>
    <t>brotkasten</t>
  </si>
  <si>
    <t>面包箱</t>
  </si>
  <si>
    <t>B0D929JF1C:2.45%</t>
  </si>
  <si>
    <t>B08DFBTQ62:1.75%</t>
  </si>
  <si>
    <t>B0F92FQ6VJ:1.48%</t>
  </si>
  <si>
    <t>papierschneider</t>
  </si>
  <si>
    <t>切纸器</t>
  </si>
  <si>
    <t>B07QP5TJ9K:16.69%</t>
  </si>
  <si>
    <t>B09FDV5SZZ:9.02%</t>
  </si>
  <si>
    <t>B0CLNVM6ZS:8.87%</t>
  </si>
  <si>
    <t>frühstücksbrettchen</t>
  </si>
  <si>
    <t>早餐板</t>
  </si>
  <si>
    <t>B0BKKS5T1V:7.32%</t>
  </si>
  <si>
    <t>B0DJVVH9FL:5.05%</t>
  </si>
  <si>
    <t>B0996212XY:1.05%</t>
  </si>
  <si>
    <t>brotbox</t>
  </si>
  <si>
    <t>面包盒</t>
  </si>
  <si>
    <t>B0F92FQ6VJ:4.56%</t>
  </si>
  <si>
    <t>B0D92258M8:4.46%</t>
  </si>
  <si>
    <t>B08DFBTQ62:1.25%</t>
  </si>
  <si>
    <t>holzbrett</t>
  </si>
  <si>
    <t>木板</t>
  </si>
  <si>
    <t>B0FHQDQSKM:11.77%</t>
  </si>
  <si>
    <t>B071KVB5WY:5.2%</t>
  </si>
  <si>
    <t>B07TV8S14K:2.77%</t>
  </si>
  <si>
    <t>holzbrett küche</t>
  </si>
  <si>
    <t>厨房木板</t>
  </si>
  <si>
    <t>B0FHQDQSKM:12.68%</t>
  </si>
  <si>
    <t>B071KVB5WY:9.45%</t>
  </si>
  <si>
    <t>B09TR5S57G:5.81%</t>
  </si>
  <si>
    <t>pizzabrett</t>
  </si>
  <si>
    <t>披萨板</t>
  </si>
  <si>
    <t>B01N0UY3QC:9.13%</t>
  </si>
  <si>
    <t>B096G33XPV:9.03%</t>
  </si>
  <si>
    <t>B0CXDZ36TV:2.88%</t>
  </si>
  <si>
    <t>brotkasten holz</t>
  </si>
  <si>
    <t>木制面包箱</t>
  </si>
  <si>
    <t>B00CS3PNWM:7.37%</t>
  </si>
  <si>
    <t>B0CJVHKJ1W:2.52%</t>
  </si>
  <si>
    <t>cutting board</t>
  </si>
  <si>
    <t>B07K1Y86KN:8.81%</t>
  </si>
  <si>
    <t>B0DZVK3RXR:3.61%</t>
  </si>
  <si>
    <t>papierschneidemaschine</t>
  </si>
  <si>
    <t>切纸机</t>
  </si>
  <si>
    <t>B000SO78B2:8.54%</t>
  </si>
  <si>
    <t>B0CLNVM6ZS:7.01%</t>
  </si>
  <si>
    <t>B09FDV5SZZ:4.32%</t>
  </si>
  <si>
    <t>holzschneidebrett</t>
  </si>
  <si>
    <t>B07K1Y86KN:16.13%</t>
  </si>
  <si>
    <t>B0FHQDQSKM:7.01%</t>
  </si>
  <si>
    <t>B07TV8S14K:3.13%</t>
  </si>
  <si>
    <t>schneidemaschine</t>
  </si>
  <si>
    <t>切割机</t>
  </si>
  <si>
    <t>B09FDV5SZZ:10.98%</t>
  </si>
  <si>
    <t>B000SO78B2:5.05%</t>
  </si>
  <si>
    <t>B0CMQTW6MH:3.56%</t>
  </si>
  <si>
    <t>schneidemaschine papier</t>
  </si>
  <si>
    <t>纸张切割机</t>
  </si>
  <si>
    <t>B000SO78B2:15.43%</t>
  </si>
  <si>
    <t>B09FDV5SZZ:11.78%</t>
  </si>
  <si>
    <t>B0CLNVM6ZS:10.76%</t>
  </si>
  <si>
    <t>schneidbrett</t>
  </si>
  <si>
    <t>B0BRNP6QXB:13.63%</t>
  </si>
  <si>
    <t>B07TV8S14K:5.72%</t>
  </si>
  <si>
    <t>B0DZVK3RXR:2.31%</t>
  </si>
  <si>
    <t>brotaufbewahrung</t>
  </si>
  <si>
    <t>面包储存</t>
  </si>
  <si>
    <t>B0GHQMDL44:3.81%</t>
  </si>
  <si>
    <t>B08DFBTQ62:2.3%</t>
  </si>
  <si>
    <t>B0D929JF1C:1.46%</t>
  </si>
  <si>
    <t>glasschneidebrett</t>
  </si>
  <si>
    <t>B0DZD9S912:7.66%</t>
  </si>
  <si>
    <t>B0GN3NB724:3.44%</t>
  </si>
  <si>
    <t>B0B57MR2JJ:2.47%</t>
  </si>
  <si>
    <t>paper cutter</t>
  </si>
  <si>
    <t>裁纸刀</t>
  </si>
  <si>
    <t>B07QP5TJ9K:15.91%</t>
  </si>
  <si>
    <t>B09FDV5SZZ:5.66%</t>
  </si>
  <si>
    <t>B083FBYHXR:4.47%</t>
  </si>
  <si>
    <t>schneidbretter für die küche</t>
  </si>
  <si>
    <t>厨房切菜板</t>
  </si>
  <si>
    <t>B0BRNP6QXB:12.88%</t>
  </si>
  <si>
    <t>B0DZVK3RXR:2.15%</t>
  </si>
  <si>
    <t>bread box</t>
  </si>
  <si>
    <t>B00CS3PNWM:3.93%</t>
  </si>
  <si>
    <t>papier schneidegerät</t>
  </si>
  <si>
    <t>B000SO78B2:16.89%</t>
  </si>
  <si>
    <t>B09FDV5SZZ:9.12%</t>
  </si>
  <si>
    <t>B07QP5TJ9K:8.44%</t>
  </si>
  <si>
    <t>brotkasten metall</t>
  </si>
  <si>
    <t>金属面包箱</t>
  </si>
  <si>
    <t>brotkasten schwarz</t>
  </si>
  <si>
    <t>黑色面包箱</t>
  </si>
  <si>
    <t>B0DD6WW478:5.5%</t>
  </si>
  <si>
    <t>B0DFF1R5ZQ:4.08%</t>
  </si>
  <si>
    <t>B0BV76CVJH:1.83%</t>
  </si>
  <si>
    <t>holzbrett groß</t>
  </si>
  <si>
    <t>大号木板</t>
  </si>
  <si>
    <t>B079YCKPYW:4.55%</t>
  </si>
  <si>
    <t>B0DS69SZH1:4.4%</t>
  </si>
  <si>
    <t>B071KVB5WY:2.06%</t>
  </si>
  <si>
    <t>frühstücksbrettchen holz</t>
  </si>
  <si>
    <t>木质早餐板</t>
  </si>
  <si>
    <t>B0D22PWGCZ:9.67%</t>
  </si>
  <si>
    <t>B01KO094L6:5.03%</t>
  </si>
  <si>
    <t>B0D7TPM2HC:4.28%</t>
  </si>
  <si>
    <t>brettchen</t>
  </si>
  <si>
    <t>小板</t>
  </si>
  <si>
    <t>B0F4CKS1FV:15.33%</t>
  </si>
  <si>
    <t>B0BKKS5T1V:8.82%</t>
  </si>
  <si>
    <t>B0BRNP6QXB:8.08%</t>
  </si>
  <si>
    <t>papierschneider a4</t>
  </si>
  <si>
    <t>A4切纸器</t>
  </si>
  <si>
    <t>B09FDV5SZZ:12.46%</t>
  </si>
  <si>
    <t>B07QP5TJ9K:11.53%</t>
  </si>
  <si>
    <t>B000SO78B2:5.93%</t>
  </si>
  <si>
    <t>brett</t>
  </si>
  <si>
    <t>布雷特</t>
  </si>
  <si>
    <t>stainless steel cutting board</t>
  </si>
  <si>
    <t>B0GK6N6YKB:3.5%</t>
  </si>
  <si>
    <t>chopping board</t>
  </si>
  <si>
    <t>砧板</t>
  </si>
  <si>
    <t>B0FCMB514Z:12.93%</t>
  </si>
  <si>
    <t>B07K1Y86KN:6.87%</t>
  </si>
  <si>
    <t>B07TV8S14K:4.07%</t>
  </si>
  <si>
    <t>brot aufbewahren</t>
  </si>
  <si>
    <t>B0FY6GNXQG:3.77%</t>
  </si>
  <si>
    <t>B0DQF78689:2.32%</t>
  </si>
  <si>
    <t>frankfurter brett</t>
  </si>
  <si>
    <t>法兰克福砧板</t>
  </si>
  <si>
    <t>B09LHXJ7PB:5.32%</t>
  </si>
  <si>
    <t>brot aufbewahrungsbox</t>
  </si>
  <si>
    <t>面包储存盒</t>
  </si>
  <si>
    <t>B0CZ61ZKWR:2.92%</t>
  </si>
  <si>
    <t>B08DFBTQ62:1.95%</t>
  </si>
  <si>
    <t>brotkasten klein</t>
  </si>
  <si>
    <t>小面包箱</t>
  </si>
  <si>
    <t>B0D929JF1C:4.59%</t>
  </si>
  <si>
    <t>B07K6LRCSN:2.43%</t>
  </si>
  <si>
    <t>frühstücksbrettchen spülmaschinenfest</t>
  </si>
  <si>
    <t>洗碗机安全早餐板</t>
  </si>
  <si>
    <t>frühstücksbrettchen kunststoff</t>
  </si>
  <si>
    <t>塑料早餐板</t>
  </si>
  <si>
    <t>B0BKKS5T1V:5.59%</t>
  </si>
  <si>
    <t>brettchen spülmaschinenfest</t>
  </si>
  <si>
    <t>可洗碗机清洗的小板</t>
  </si>
  <si>
    <t>B0FZT7W3LP:12.85%</t>
  </si>
  <si>
    <t>B0DZVK3RXR:6.44%</t>
  </si>
  <si>
    <t>B0BKKS5T1V:3.03%</t>
  </si>
  <si>
    <t>holzbrettchen</t>
  </si>
  <si>
    <t>小木板</t>
  </si>
  <si>
    <t>B0DJVVH9FL:9.45%</t>
  </si>
  <si>
    <t>B0D7TPM2HC:6.01%</t>
  </si>
  <si>
    <t>B01KO094L6:4.72%</t>
  </si>
  <si>
    <t>brotschneidebrett</t>
  </si>
  <si>
    <t>B008L07SGK:15.63%</t>
  </si>
  <si>
    <t>B0F4RHFS57:5.56%</t>
  </si>
  <si>
    <t>B095C7TP6S:2.95%</t>
  </si>
  <si>
    <t>brotkästen</t>
  </si>
  <si>
    <t>holzbrett rund</t>
  </si>
  <si>
    <t>圆形木板</t>
  </si>
  <si>
    <t>B0FKTM7B29:28.07%</t>
  </si>
  <si>
    <t>B0C46WBJRB:11.7%</t>
  </si>
  <si>
    <t>hebelschneider</t>
  </si>
  <si>
    <t>杠杆切割机</t>
  </si>
  <si>
    <t>B000SO78B2:16.04%</t>
  </si>
  <si>
    <t>B0CLNVM6ZS:11.11%</t>
  </si>
  <si>
    <t>B083ZCNYNC:4.81%</t>
  </si>
  <si>
    <t>holzbretter</t>
  </si>
  <si>
    <t>木板（复数）</t>
  </si>
  <si>
    <t>B0FHQDQSKM:23.92%</t>
  </si>
  <si>
    <t>brotkorb mit deckel</t>
  </si>
  <si>
    <t>带盖面包篮</t>
  </si>
  <si>
    <t>B0F92FQ6VJ:4.89%</t>
  </si>
  <si>
    <t>B0CZ61ZKWR:3.06%</t>
  </si>
  <si>
    <t>B08DFMQFLH:2.45%</t>
  </si>
  <si>
    <t>frühstücksbretter</t>
  </si>
  <si>
    <t>B0C155GY7R:13.76%</t>
  </si>
  <si>
    <t>B0D22PWGCZ:9.17%</t>
  </si>
  <si>
    <t>B0BKKS5T1V:4.79%</t>
  </si>
  <si>
    <t>olivenholz</t>
  </si>
  <si>
    <t>橄榄木</t>
  </si>
  <si>
    <t>B0957TWC22:7.51%</t>
  </si>
  <si>
    <t>B09BW1TG94:4.1%</t>
  </si>
  <si>
    <t>brotaufbewahrungsbox</t>
  </si>
  <si>
    <t>B08DFBTQ62:9.81%</t>
  </si>
  <si>
    <t>B0FRFXL328:2.91%</t>
  </si>
  <si>
    <t>brotzeitbrett</t>
  </si>
  <si>
    <t>面包时间板</t>
  </si>
  <si>
    <t>B0D7TPM2HC:15.41%</t>
  </si>
  <si>
    <t>pizzabrett rund 40 cm</t>
  </si>
  <si>
    <t>40厘米圆形披萨板</t>
  </si>
  <si>
    <t>B0CZ8JSQ73:14.35%</t>
  </si>
  <si>
    <t>B08SW8GMZT:8.81%</t>
  </si>
  <si>
    <t>frühstücksbrettchen mit ständer</t>
  </si>
  <si>
    <t>带支架的早餐板</t>
  </si>
  <si>
    <t>B009C97LM0:17.29%</t>
  </si>
  <si>
    <t>B0996212XY:3.67%</t>
  </si>
  <si>
    <t>glasplatte küche</t>
  </si>
  <si>
    <t>厨房玻璃板</t>
  </si>
  <si>
    <t>B0F5WQM1J6:15.5%</t>
  </si>
  <si>
    <t>B0CXGBN5K7:9.41%</t>
  </si>
  <si>
    <t>brotkasten groß</t>
  </si>
  <si>
    <t>大号面包箱</t>
  </si>
  <si>
    <t>B0CVXR72BB:3.83%</t>
  </si>
  <si>
    <t>pizza brett</t>
  </si>
  <si>
    <t>B0CXDZ36TV:17.65%</t>
  </si>
  <si>
    <t>B0BVMY6QFQ:11.76%</t>
  </si>
  <si>
    <t>B01N0UY3QC:4.27%</t>
  </si>
  <si>
    <t>frühstücksbrett</t>
  </si>
  <si>
    <t>B0D7TPM2HC:15.7%</t>
  </si>
  <si>
    <t>schneidbrett edelstahl</t>
  </si>
  <si>
    <t>B0DSHMJ5LM:6.95%</t>
  </si>
  <si>
    <t>jausenbrett</t>
  </si>
  <si>
    <t>午餐板</t>
  </si>
  <si>
    <t>B0B92PB4SY:6.4%</t>
  </si>
  <si>
    <t>B0D22PWGCZ:3.94%</t>
  </si>
  <si>
    <t>holzbrett mit gravur</t>
  </si>
  <si>
    <t>带雕刻的木板</t>
  </si>
  <si>
    <t>B0GPX82G1T:1.65%</t>
  </si>
  <si>
    <t>pizzateller holz</t>
  </si>
  <si>
    <t>木制披萨盘</t>
  </si>
  <si>
    <t>B0BVMY6QFQ:17.05%</t>
  </si>
  <si>
    <t>B0CBCYRRRD:13.26%</t>
  </si>
  <si>
    <t>stainless steel chopping board</t>
  </si>
  <si>
    <t>不锈钢砧板</t>
  </si>
  <si>
    <t>B0GK6N6YKB:6.11%</t>
  </si>
  <si>
    <t>glasbretter für die küche</t>
  </si>
  <si>
    <t>厨房用玻璃板</t>
  </si>
  <si>
    <t>B004BKYIQC:6.87%</t>
  </si>
  <si>
    <t>B0DZD9S912:5.24%</t>
  </si>
  <si>
    <t>schneidegerät papier</t>
  </si>
  <si>
    <t>纸张切割设备</t>
  </si>
  <si>
    <t>B07QP5TJ9K:20.27%</t>
  </si>
  <si>
    <t>B09FDV5SZZ:13.51%</t>
  </si>
  <si>
    <t>B000SO78B2:10.14%</t>
  </si>
  <si>
    <t>papier schneider</t>
  </si>
  <si>
    <t>B0CLNVM6ZS:13.02%</t>
  </si>
  <si>
    <t>B07QP5TJ9K:9.77%</t>
  </si>
  <si>
    <t>B09FDV5SZZ:4.18%</t>
  </si>
  <si>
    <t>brotbehälter</t>
  </si>
  <si>
    <t>面包容器</t>
  </si>
  <si>
    <t>B08DFBTQ62:7.89%</t>
  </si>
  <si>
    <t>olivenholzbrett</t>
  </si>
  <si>
    <t>橄榄木板</t>
  </si>
  <si>
    <t>B00PCXGTJG:2.29%</t>
  </si>
  <si>
    <t>hebelschneider a4</t>
  </si>
  <si>
    <t>A4 杠杆切割机</t>
  </si>
  <si>
    <t>B083ZCNYNC:43.15%</t>
  </si>
  <si>
    <t>B000SO78B2:5.99%</t>
  </si>
  <si>
    <t>bread bin</t>
  </si>
  <si>
    <t>brettchen holz</t>
  </si>
  <si>
    <t>木质小板</t>
  </si>
  <si>
    <t>B01CR1L1GQ:15.91%</t>
  </si>
  <si>
    <t>schneidemaschine papier a4</t>
  </si>
  <si>
    <t>A4纸张切割机</t>
  </si>
  <si>
    <t>B000SO78B2:15.77%</t>
  </si>
  <si>
    <t>B09FDV5SZZ:15.77%</t>
  </si>
  <si>
    <t>schneidegerät</t>
  </si>
  <si>
    <t>切割设备</t>
  </si>
  <si>
    <t>B09FDV5SZZ:19.63%</t>
  </si>
  <si>
    <t>B000SO78B2:10.71%</t>
  </si>
  <si>
    <t>B07NJ8LZQR:9.8%</t>
  </si>
  <si>
    <t>olivenholz brett</t>
  </si>
  <si>
    <t>vesperbrett holz</t>
  </si>
  <si>
    <t>vesper木板</t>
  </si>
  <si>
    <t>B0D7TPM2HC:18.35%</t>
  </si>
  <si>
    <t>B01KO094L6:12.22%</t>
  </si>
  <si>
    <t>pizza holzbrett</t>
  </si>
  <si>
    <t>披萨木板</t>
  </si>
  <si>
    <t>B0BVMY6QFQ:15.29%</t>
  </si>
  <si>
    <t>edelstahl brett küche</t>
  </si>
  <si>
    <t>不锈钢板厨房</t>
  </si>
  <si>
    <t>B0GK6N6YKB:9.64%</t>
  </si>
  <si>
    <t>B0GKQG6NTB:4.82%</t>
  </si>
  <si>
    <t>brotkorb holz</t>
  </si>
  <si>
    <t>木制面包篮</t>
  </si>
  <si>
    <t>pizza bretter holz</t>
  </si>
  <si>
    <t>木制披萨板</t>
  </si>
  <si>
    <t>B0CXDZ36TV:21.88%</t>
  </si>
  <si>
    <t>pizzabrett rund 35 cm</t>
  </si>
  <si>
    <t>圆形披萨板35厘米</t>
  </si>
  <si>
    <t>B01N0UY3QC:13.16%</t>
  </si>
  <si>
    <t>B0FD3Z8FGJ:10.97%</t>
  </si>
  <si>
    <t>pizzabrett rund</t>
  </si>
  <si>
    <t>圆形披萨板</t>
  </si>
  <si>
    <t>B0BVMY6QFQ:31.34%</t>
  </si>
  <si>
    <t>B01N0UY3QC:15.68%</t>
  </si>
  <si>
    <t>bambus brett</t>
  </si>
  <si>
    <t>竹子 板</t>
  </si>
  <si>
    <t>B07K1Y86KN:16.55%</t>
  </si>
  <si>
    <t>B0CKK8GDJ1:10.35%</t>
  </si>
  <si>
    <t>holzbrett personalisiert</t>
  </si>
  <si>
    <t>个性化木板</t>
  </si>
  <si>
    <t>schneidebrettöl</t>
  </si>
  <si>
    <t>菜板油</t>
  </si>
  <si>
    <t>B09MS5ZV1Y:18.26%</t>
  </si>
  <si>
    <t>fotoschneider</t>
  </si>
  <si>
    <t>照片切割器</t>
  </si>
  <si>
    <t>B09FDV5SZZ:22.45%</t>
  </si>
  <si>
    <t>B083FBYHXR:22.44%</t>
  </si>
  <si>
    <t>papierschneider mit falzfunktion</t>
  </si>
  <si>
    <t>带折叠功能的切纸器</t>
  </si>
  <si>
    <t>B0DJ335CH2:32.13%</t>
  </si>
  <si>
    <t>B08HSG72ZQ:21.43%</t>
  </si>
  <si>
    <t>vesperbrett</t>
  </si>
  <si>
    <t>vesper板</t>
  </si>
  <si>
    <t>B0DRPNWWW2:32.25%</t>
  </si>
  <si>
    <t>brot aufbewahrung</t>
  </si>
  <si>
    <t>B0DQF78689:9.21%</t>
  </si>
  <si>
    <t>akazienholz</t>
  </si>
  <si>
    <t>金合欢木</t>
  </si>
  <si>
    <t>brotzeitbrett holz</t>
  </si>
  <si>
    <t>木制面包时间板</t>
  </si>
  <si>
    <t>edelstahl brett</t>
  </si>
  <si>
    <t>不锈钢板</t>
  </si>
  <si>
    <t>brot box</t>
  </si>
  <si>
    <t>cutting board oil</t>
  </si>
  <si>
    <t>切割板油</t>
  </si>
  <si>
    <t>B09MS5RTXK:20.25%</t>
  </si>
  <si>
    <t>B09MS5ZV1Y:17.36%</t>
  </si>
  <si>
    <t>B07CYXK3T3:7.59%</t>
  </si>
  <si>
    <t>holzschneidebrett klein</t>
  </si>
  <si>
    <t>小型木制切菜板</t>
  </si>
  <si>
    <t>B0B92PB4SY:15.78%</t>
  </si>
  <si>
    <t>B07K1Y86KN:13.81%</t>
  </si>
  <si>
    <t>papierschneider klein</t>
  </si>
  <si>
    <t>小型切纸器</t>
  </si>
  <si>
    <t>B0D9D1WD76:5.47%</t>
  </si>
  <si>
    <t>brotzeitbrett personalisiert</t>
  </si>
  <si>
    <t>个性化面包时间板</t>
  </si>
  <si>
    <t>B0C3VZV32T:5.23%</t>
  </si>
  <si>
    <t>B08SBMK5YT:3.92%</t>
  </si>
  <si>
    <t>brotschneidebrett mit krümelfach</t>
  </si>
  <si>
    <t>带屑槽的面包切割板</t>
  </si>
  <si>
    <t>B095C7TP6S:9.79%</t>
  </si>
  <si>
    <t>glasbrett</t>
  </si>
  <si>
    <t>B0F5WQM1J6:17.13%</t>
  </si>
  <si>
    <t>kunststoffbrett</t>
  </si>
  <si>
    <t>塑料板</t>
  </si>
  <si>
    <t>end grain cutting board</t>
  </si>
  <si>
    <t>端纹 切割板</t>
  </si>
  <si>
    <t>brotbrett</t>
  </si>
  <si>
    <t>面包板</t>
  </si>
  <si>
    <t>B008L07SGK:11.0%</t>
  </si>
  <si>
    <t>B095C7TP6S:9.16%</t>
  </si>
  <si>
    <t>d.o.m. die olivenholz manufaktur</t>
  </si>
  <si>
    <t>d.o.m.橄榄木制造厂</t>
  </si>
  <si>
    <t>B00537ZETW:12.26%</t>
  </si>
  <si>
    <t>pizzabretter</t>
  </si>
  <si>
    <t>披萨板（复数）</t>
  </si>
  <si>
    <t>B01N0UY3QC:13.13%</t>
  </si>
  <si>
    <t>B0BVMY6QFQ:7.88%</t>
  </si>
  <si>
    <t>brotbretter</t>
  </si>
  <si>
    <t>面包板（复数）</t>
  </si>
  <si>
    <t>B01KO094L6:13.84%</t>
  </si>
  <si>
    <t>holz bretter</t>
  </si>
  <si>
    <t>B071KVB5WY:64.59%</t>
  </si>
  <si>
    <t>guillotine</t>
  </si>
  <si>
    <t>断头台</t>
  </si>
  <si>
    <t>metal cutting board</t>
  </si>
  <si>
    <t>金属切割板</t>
  </si>
  <si>
    <t>B0FMDYSGKS:27.29%</t>
  </si>
  <si>
    <t>steel chopping board</t>
  </si>
  <si>
    <t>B0CMWQNS7X:18.3%</t>
  </si>
  <si>
    <t>B0DHY2HQXK:9.14%</t>
  </si>
  <si>
    <t>glass cutting board</t>
  </si>
  <si>
    <t>玻璃切割板</t>
  </si>
  <si>
    <t>jausenbretter holz</t>
  </si>
  <si>
    <t>木制午餐板（复数）</t>
  </si>
  <si>
    <t>frühstücksbrettchen bambus</t>
  </si>
  <si>
    <t>竹质早餐板</t>
  </si>
  <si>
    <t>B0DP6Z1RTT:23.6%</t>
  </si>
  <si>
    <t>B07CVLRDGC:7.87%</t>
  </si>
  <si>
    <t>edelstahlbrett</t>
  </si>
  <si>
    <t>B0FVYFBN8G:27.79%</t>
  </si>
  <si>
    <t>关键词竞争与流量价值分析（2026-09-12）</t>
  </si>
  <si>
    <t>来源：用户提供的 CPC 竞价 keywordConversion_schneidebrett_1789028026177.xlsx；工作表 de站点_keyword=schneidebrett。完整检查192词，以下列出主要词及代表性问题词。</t>
  </si>
  <si>
    <t>口径：原文件未明确统计周期，不称月搜索量。169个有值CPA均由推荐CPC÷点击转化率计算；这是模型估算，不是实际广告账单。CPC＝每次点击竞价；CPA＝每次购买的预估获客成本。</t>
  </si>
  <si>
    <t>成本采用推荐CPA、均价ACOS（广告成本占销售额比例）。原表ACOS最低/最高随价格分母变化，不当作最好/最坏广告结果。整体点击转化率不能直接等同新品广告转化率。</t>
  </si>
  <si>
    <t>集中度均按ABA（亚马逊品牌分析）前三点击占比／前三转化占比展示；较分散仅指前三占比较低。60个词购买量≤5，结论稳定性有限。跨词购买量不合计为类目销量。</t>
  </si>
  <si>
    <t>需求价值</t>
  </si>
  <si>
    <t>流量精准度</t>
  </si>
  <si>
    <t>获客成本（估算）</t>
  </si>
  <si>
    <t>头部集中度
点击／转化</t>
  </si>
  <si>
    <t>综合判断与分类</t>
  </si>
  <si>
    <t>建议</t>
  </si>
  <si>
    <t>schneidebrett（切菜板）</t>
  </si>
  <si>
    <t>20,727搜索、665购买；相关核心词规模领先</t>
  </si>
  <si>
    <t>点击转化10.48%；规模与效率兼具</t>
  </si>
  <si>
    <t>CPA €5.34
ACOS 22.06%</t>
  </si>
  <si>
    <t>20.37%／15.22%
较分散</t>
  </si>
  <si>
    <t>核心大词：需求大、前三未包揽成交，适合作为持续研究和流量覆盖主词。</t>
  </si>
  <si>
    <t>核心流量词</t>
  </si>
  <si>
    <t>schneidebrett holz（木制切菜板）</t>
  </si>
  <si>
    <t>12,015搜索、442购买；木质主需求明确</t>
  </si>
  <si>
    <t>点击转化9.15%；不及通用核心词</t>
  </si>
  <si>
    <t>CPA €8.63
ACOS 31.90%</t>
  </si>
  <si>
    <t>33.83%／22.90%</t>
  </si>
  <si>
    <t>核心大词、高成本竞争词：必须研究，但需求大不代表容易低成本进入。</t>
  </si>
  <si>
    <t>重点研究</t>
  </si>
  <si>
    <t>schneidebrett kunststoff（塑料切菜板）</t>
  </si>
  <si>
    <t>4,956搜索、309购买；搜索不到木板词一半，购买接近七成</t>
  </si>
  <si>
    <t>搜索转化6.23%
点击转化13.50%</t>
  </si>
  <si>
    <t>竞价、CPA、ACOS缺失
均价€18.28</t>
  </si>
  <si>
    <t>23.66%／22.28%</t>
  </si>
  <si>
    <t>高购买意图词：材料需求清楚、成交充分；须补成本数据再判断广告可行性。</t>
  </si>
  <si>
    <t>schneidebrett edelstahl（不锈钢切菜板）</t>
  </si>
  <si>
    <t>4,088搜索、198购买；材料细分有规模</t>
  </si>
  <si>
    <t>点击转化8.95%；强于反序词</t>
  </si>
  <si>
    <t>CPA €7.37
ACOS 29.38%</t>
  </si>
  <si>
    <t>36.73%／24.88%</t>
  </si>
  <si>
    <t>材料核心词：需求成立，成本优势不突出；应与不锈钢款匹配。</t>
  </si>
  <si>
    <t>titan schneidebrett（钛切菜板）</t>
  </si>
  <si>
    <t>3,711搜索、135购买</t>
  </si>
  <si>
    <t>点击转化6.95%；低于木板、塑料主词</t>
  </si>
  <si>
    <t>CPA €8.49
ACOS 26.52%
均价€32.01</t>
  </si>
  <si>
    <t>27.72%／19.12%</t>
  </si>
  <si>
    <t>材料核心词：较高售价缓解成本占比，成交效率一般。</t>
  </si>
  <si>
    <t>schneidebretter（切菜板，复数）</t>
  </si>
  <si>
    <t>2,012搜索、84购买；补充主词覆盖</t>
  </si>
  <si>
    <t>点击转化11.11%；略高于单数词</t>
  </si>
  <si>
    <t>CPA €5.04
ACOS 20.95%</t>
  </si>
  <si>
    <t>22.12%／23.33%</t>
  </si>
  <si>
    <t>高购买意图词：规模较小，效率、成本与集中度组合均衡。</t>
  </si>
  <si>
    <t>schneidbretter für die küche（厨房切菜板）</t>
  </si>
  <si>
    <t>953搜索、61购买；有一定成交支撑</t>
  </si>
  <si>
    <t>搜索转化6.40%
点击转化12.84%</t>
  </si>
  <si>
    <t>CPC €0.67
CPA €5.22
ACOS 19.88%</t>
  </si>
  <si>
    <t>24.90%／7.69%</t>
  </si>
  <si>
    <t>高潜力精准词：高转化抵消较高竞价，前三转化占比低，值得先测试。</t>
  </si>
  <si>
    <t>值得测试</t>
  </si>
  <si>
    <t>schneidebrett holz klein（小型木制切菜板）</t>
  </si>
  <si>
    <t>257搜索、26购买；规模小但有成交支撑</t>
  </si>
  <si>
    <t>搜索转化10.12%
点击转化16.77%</t>
  </si>
  <si>
    <t>CPA €1.61
ACOS 11.02%</t>
  </si>
  <si>
    <t>38.83%／19.04%</t>
  </si>
  <si>
    <t>高购买意图、高潜力长尾词：适合匹配的小木板；不承担大规模放量。</t>
  </si>
  <si>
    <t>schneidebrett klein（小切菜板）</t>
  </si>
  <si>
    <t>468搜索、24购买</t>
  </si>
  <si>
    <t>点击转化12.97%；尺寸意图清楚</t>
  </si>
  <si>
    <t>CPA €3.62
均价€12.30
ACOS 29.47%</t>
  </si>
  <si>
    <t>28.42%／17.85%</t>
  </si>
  <si>
    <t>精准长尾词：低CPA有吸引力，但低客单价削弱成本优势。</t>
  </si>
  <si>
    <t>holzbrettchen（小木板）</t>
  </si>
  <si>
    <t>852搜索、30购买</t>
  </si>
  <si>
    <t>点击转化11.32%；可能涉及早餐、摆盘用途</t>
  </si>
  <si>
    <t>CPA €2.30
ACOS 12.12%</t>
  </si>
  <si>
    <t>29.45%／16.00%</t>
  </si>
  <si>
    <t>高潜力长尾词：先确认商品能承接实际用途，再测试低成本机会。</t>
  </si>
  <si>
    <t>holzbrett（木板）</t>
  </si>
  <si>
    <t>5,339搜索、178购买；需求较大</t>
  </si>
  <si>
    <t>点击转化9.79%；词义较泛</t>
  </si>
  <si>
    <t>CPA €4.29
ACOS 16.61%</t>
  </si>
  <si>
    <t>24.10%／16.40%</t>
  </si>
  <si>
    <t>高需求泛词：数字有吸引力，但全部成交不能视为厨房切菜板需求。</t>
  </si>
  <si>
    <t>frühstücksbrettchen（早餐板）</t>
  </si>
  <si>
    <t>8,184搜索、200购买；场景需求较大</t>
  </si>
  <si>
    <t>搜索转化2.44%
点击转化7.94%</t>
  </si>
  <si>
    <t>CPA €4.03
ACOS 22.15%</t>
  </si>
  <si>
    <t>23.02%／14.29%</t>
  </si>
  <si>
    <t>场景大词：适合早餐、面包用小板；普通大菜板未必能承接。</t>
  </si>
  <si>
    <t>schneidebrett papier（纸质切菜板）</t>
  </si>
  <si>
    <t>288搜索、19购买</t>
  </si>
  <si>
    <t>点击转化13.57%；效率突出</t>
  </si>
  <si>
    <t>CPA €3.76
ACOS 14.44%</t>
  </si>
  <si>
    <t>40.26%／20.83%</t>
  </si>
  <si>
    <t>高潜力长尾词：有测试价值，先核实搜索结果对应何种纸基板产品。</t>
  </si>
  <si>
    <t>brotschneidebrett（面包切板）</t>
  </si>
  <si>
    <t>770搜索、20购买</t>
  </si>
  <si>
    <t>点击转化7.75%；效率中等</t>
  </si>
  <si>
    <t>CPA €1.94
ACOS 6.36%</t>
  </si>
  <si>
    <t>48.59%／45.46%
相对集中</t>
  </si>
  <si>
    <t>低成本场景词：优势主要来自低竞价；头部控制较明显，不代表易拿量。</t>
  </si>
  <si>
    <t>holzbrett küche（厨房木板）</t>
  </si>
  <si>
    <t>2,706搜索、138购买</t>
  </si>
  <si>
    <t>点击转化10.95%；效率有支撑</t>
  </si>
  <si>
    <t>CPC €1.08
CPA €9.86
ACOS 40.12%</t>
  </si>
  <si>
    <t>28.57%／26.62%</t>
  </si>
  <si>
    <t>高成本竞争词：流量并不差，但买这批流量的价格偏高。</t>
  </si>
  <si>
    <t>成本过高</t>
  </si>
  <si>
    <t>schneidebretter ohne mikroplastik（无微塑料切菜板）</t>
  </si>
  <si>
    <t>3,653搜索、94购买；关注度未充分转成成交</t>
  </si>
  <si>
    <t>点击转化4.99%；承接偏弱</t>
  </si>
  <si>
    <t>CPA €13.43
ACOS 53.63%</t>
  </si>
  <si>
    <t>38.07%／19.60%</t>
  </si>
  <si>
    <t>高成本竞争词：成交效率弱，不能因为卖点热门就优先投放。</t>
  </si>
  <si>
    <t>schneidebrett holzfaser / holzfaser schneidebrett（木纤维切菜板）</t>
  </si>
  <si>
    <t>两词分别1,950／1,572搜索，21／24购买；不合并需求量</t>
  </si>
  <si>
    <t>点击转化分别2.68%／2.84%</t>
  </si>
  <si>
    <t>CPA €21.27／€16.90
ACOS 67.44%／52.91%</t>
  </si>
  <si>
    <t>35.73%／9.68%
35.48%／21.56%</t>
  </si>
  <si>
    <t>低效率、高成本词：点击较多但购买弱；不能归咎于前三垄断。</t>
  </si>
  <si>
    <t>everdrop schneidebrett（Everdrop品牌切菜板）</t>
  </si>
  <si>
    <t>2,561搜索、22购买；需求漏斗损失明显</t>
  </si>
  <si>
    <t>点击转化1.56%</t>
  </si>
  <si>
    <t>CPC €0.54
CPA €34.62
ACOS 97.24%</t>
  </si>
  <si>
    <t>52.32%／17.85%
点击集中</t>
  </si>
  <si>
    <t>品牌词、高成本词：普通竞价被低转化放大成高CPA，对普通新品价值低。</t>
  </si>
  <si>
    <t>商业价值一般</t>
  </si>
  <si>
    <t>wmf schneidebrett（WMF品牌切菜板）</t>
  </si>
  <si>
    <t>371搜索、35购买</t>
  </si>
  <si>
    <t>点击转化14.17%；意图强</t>
  </si>
  <si>
    <t>CPA €4.87
ACOS 16.40%</t>
  </si>
  <si>
    <t>69.85%／78.57%
双集中</t>
  </si>
  <si>
    <t>高意图、头部垄断词：转化可能依赖指定品牌需求，不能套给无品牌新品。</t>
  </si>
  <si>
    <t>竞争过强</t>
  </si>
  <si>
    <t>silit schneidebrett（Silit品牌切菜板）</t>
  </si>
  <si>
    <t>348搜索、32购买</t>
  </si>
  <si>
    <t>点击转化16.16%；意图强</t>
  </si>
  <si>
    <t>CPA €3.59
ACOS 14.16%</t>
  </si>
  <si>
    <t>72.48%／65.00%
双集中</t>
  </si>
  <si>
    <t>高意图、头部垄断词：可观察品牌产品，不作为普通新品主流量入口。</t>
  </si>
  <si>
    <t>schneidebrett glas spülmaschinenfest（可洗碗机清洗的玻璃切菜板）</t>
  </si>
  <si>
    <t>184搜索、8购买；样本小</t>
  </si>
  <si>
    <t>点击转化7.62%；一般</t>
  </si>
  <si>
    <t>CPA €8.92
ACOS 42.54%</t>
  </si>
  <si>
    <t>41.37%／66.66%
转化更集中</t>
  </si>
  <si>
    <t>头部成交集中词：得到点击不代表能抢到购买，小样本下谨慎判断。</t>
  </si>
  <si>
    <t>stirnholz schneidebrett（端纹木切菜板）</t>
  </si>
  <si>
    <t>755搜索、13购买；需求偏小</t>
  </si>
  <si>
    <t>点击转化3.29%；偏弱</t>
  </si>
  <si>
    <t>CPC €0.20
CPA €6.08
ACOS 9.54%</t>
  </si>
  <si>
    <t>43.31%／40.00%</t>
  </si>
  <si>
    <t>高价细分词：均价€63.70压低ACOS，不代表流量高效；只在产品匹配时研究。</t>
  </si>
  <si>
    <t>schneidebrett personalisiert（定制切菜板）</t>
  </si>
  <si>
    <t>280搜索、2购买；成交证据弱</t>
  </si>
  <si>
    <t>点击转化1.32%</t>
  </si>
  <si>
    <t>CPA €53.03
ACOS 199.20%</t>
  </si>
  <si>
    <t>26.50%／14.29%</t>
  </si>
  <si>
    <t>低价值、高成本词：前三不集中但仍难成交；分散不等于机会好。</t>
  </si>
  <si>
    <t>holzbrett personalisiert（定制木板）</t>
  </si>
  <si>
    <t>221搜索、1购买；样本极小</t>
  </si>
  <si>
    <t>点击转化1.18%</t>
  </si>
  <si>
    <t>CPA €88.98
ACOS 391.19%</t>
  </si>
  <si>
    <t>21.27%／缺失</t>
  </si>
  <si>
    <t>当前低优先级词：本表模型成本最高；不凭1次购买推断长期表现。</t>
  </si>
  <si>
    <t>schneidebrett öl（切菜板护理油）</t>
  </si>
  <si>
    <t>430搜索、53购买；护理需求有效</t>
  </si>
  <si>
    <t>点击转化19.06%；很高</t>
  </si>
  <si>
    <t>CPC €1.08
CPA €5.67
ACOS 31.89%</t>
  </si>
  <si>
    <t>55.56%／34.55%</t>
  </si>
  <si>
    <t>高意图但产品不匹配：高转化抵消高竞价，但这是护理油，不能证明菜板本体好卖。</t>
  </si>
  <si>
    <t>本体投放不优先</t>
  </si>
  <si>
    <t>papierschneider（裁纸机）、brotkasten（面包箱）等</t>
  </si>
  <si>
    <t>分别379、295购买；是其他产品需求</t>
  </si>
  <si>
    <t>不能转用于切菜板判断</t>
  </si>
  <si>
    <t>成本指标不可转用于菜板</t>
  </si>
  <si>
    <t>不用于判断菜板机会</t>
  </si>
  <si>
    <t>对本任务低价值：消费者寻找其他产品，应从切菜板优先词池排除。</t>
  </si>
  <si>
    <t>不投入菜板预算</t>
  </si>
  <si>
    <t>核心结论</t>
  </si>
  <si>
    <t>1. 最值得关注的5个词</t>
  </si>
  <si>
    <t>schneidebrett：665购买、10.48%点击转化、前三转化15.22%，规模与分散成交并存，作为主词。塑料切菜板词：309购买、13.50%点击转化，优先补竞价。木制切菜板词：442购买、CPA €8.63，木质方向必研但须控成本。厨房切菜板词：61购买、12.84%点击转化、前三转化7.69%，先测精准入口。小型木制切菜板词：257搜索带来26购买、CPA €1.61，匹配规格后小规模验证。</t>
  </si>
  <si>
    <t>2. 流量价值最高</t>
  </si>
  <si>
    <t>综合规模与效率选schneidebrett（切菜板）；材料细分购买效率选schneidebrett kunststoff（塑料切菜板），但缺成本数据；长尾效率选schneidebrett holz klein（小型木制切菜板），限制是需求小。不能把护理油或裁纸机的高转化算作菜板本体机会。</t>
  </si>
  <si>
    <t>3. 广告成本与竞争压力</t>
  </si>
  <si>
    <t>holzbrett küche（厨房木板）：CPC €1.08，转化10.95%仍令CPA接近€10，流量买得贵。Everdrop品牌词：CPC €0.54但转化仅1.56%，CPA升至€34.62，问题在成交效率。WMF、Silit：点击与转化双集中，指定品牌壁垒强。缺广告主数量和实际投放记录，不能给绝对广告竞争排名。</t>
  </si>
  <si>
    <t>4. 对新品相对友好</t>
  </si>
  <si>
    <t>厨房切菜板、小型木制切菜板、切菜板复数词：用途或本体匹配、成交效率较好，估算成本相对可控，前三转化未明显垄断。塑料切菜板可列候选，补竞价后排序。本表没有新品上架、评论和实际投放数据，只能判断流量进入条件相对有利。</t>
  </si>
  <si>
    <t>5. 最低优先级</t>
  </si>
  <si>
    <t>裁纸机、面包箱、护理油：真实需求与切菜板本体不匹配，不投菜板预算。定制木板、定制切菜板：仅1—2购买，模型CPA远高于均价，暂不重投。Everdrop品牌词、木纤维主词：点击已有一定规模但成交承接弱，优先级低于核心词和精准规格词。</t>
  </si>
  <si>
    <t>6. 盈利判断边界</t>
  </si>
  <si>
    <t>当前只能判断相对获客成本，不能判断最终是否盈利。缺少自有产品售价、采购与履约成本、实际广告转化率；不能将原表估算ACOS当作未来实际投放结果。以上为本次静态分析，原始数据更新后需重新核验。</t>
  </si>
  <si>
    <t>图片</t>
  </si>
  <si>
    <t>ASIN（商品编号）</t>
  </si>
  <si>
    <t>PASIN（父体编号）</t>
  </si>
  <si>
    <t>规格原文</t>
  </si>
  <si>
    <t>商品链接</t>
  </si>
  <si>
    <t>商品主图链接</t>
  </si>
  <si>
    <t>网页商品标题</t>
  </si>
  <si>
    <t>中文标题（按网页原文翻译）</t>
  </si>
  <si>
    <t>商品标签原值</t>
  </si>
  <si>
    <t>月度类目路径</t>
  </si>
  <si>
    <t>大类目</t>
  </si>
  <si>
    <t>8月大类排名</t>
  </si>
  <si>
    <t>小类目</t>
  </si>
  <si>
    <t>网页榜单排名</t>
  </si>
  <si>
    <t>颜色（未打标）</t>
  </si>
  <si>
    <t>材质（未打标）</t>
  </si>
  <si>
    <t>商品尺寸原文</t>
  </si>
  <si>
    <t>包装尺寸原文</t>
  </si>
  <si>
    <t>包装重量原文</t>
  </si>
  <si>
    <t>用途（未打标）</t>
  </si>
  <si>
    <t>月度数据月份</t>
  </si>
  <si>
    <t>本榜单同父体商品数</t>
  </si>
  <si>
    <t>月度数据状态</t>
  </si>
  <si>
    <t>网页价格€</t>
  </si>
  <si>
    <t>网页评分数</t>
  </si>
  <si>
    <t>网页星级</t>
  </si>
  <si>
    <t>月度数据来源</t>
  </si>
  <si>
    <t>材料验证（未开展）</t>
  </si>
  <si>
    <t>价格带（未打标）</t>
  </si>
  <si>
    <t>评分分组（未打标）</t>
  </si>
  <si>
    <t>评分数分组（未打标）</t>
  </si>
  <si>
    <t>商品计数</t>
  </si>
  <si>
    <t>8月父体销量（不可直接合计）</t>
  </si>
  <si>
    <t>8月销售额估算€</t>
  </si>
  <si>
    <t>8月价格€</t>
  </si>
  <si>
    <t>平台费用后毛利率</t>
  </si>
  <si>
    <t>FBA配送费€</t>
  </si>
  <si>
    <t>8月星级</t>
  </si>
  <si>
    <t>8月评分数</t>
  </si>
  <si>
    <t>留评率原值</t>
  </si>
  <si>
    <t>评分数月增量</t>
  </si>
  <si>
    <t>问答数（未采）</t>
  </si>
  <si>
    <t>评级（未打标）</t>
  </si>
  <si>
    <t>上架天数（未算）</t>
  </si>
  <si>
    <t>变体数</t>
  </si>
  <si>
    <t>卖家数</t>
  </si>
  <si>
    <t>卖家名称</t>
  </si>
  <si>
    <t>卖家国家</t>
  </si>
  <si>
    <t>卖家信息（未采）</t>
  </si>
  <si>
    <t>配送方式</t>
  </si>
  <si>
    <t>重量原文</t>
  </si>
  <si>
    <t>尺寸原文</t>
  </si>
  <si>
    <t>9月3日导出匹配方式</t>
  </si>
  <si>
    <t>导出完整标题</t>
  </si>
  <si>
    <t>导出详细参数</t>
  </si>
  <si>
    <t>导出完整卖点</t>
  </si>
  <si>
    <t>导出子体销量原值（周期待确认）</t>
  </si>
  <si>
    <t>导出子体销售额原值€（周期待确认）</t>
  </si>
  <si>
    <t>2026-07子体历史销量原值</t>
  </si>
  <si>
    <t>2026-07子体历史销售额原值€</t>
  </si>
  <si>
    <t>2026-05父体历史销量</t>
  </si>
  <si>
    <t>2026-06父体历史销量</t>
  </si>
  <si>
    <t>2026-07父体历史销量</t>
  </si>
  <si>
    <t>2026-08父体历史销量</t>
  </si>
  <si>
    <t>5—8月父体历史完整月数</t>
  </si>
  <si>
    <t>5—8月父体最低月销</t>
  </si>
  <si>
    <t>原表与历史8月销量差值</t>
  </si>
  <si>
    <t>补充证据说明</t>
  </si>
  <si>
    <t>原始产品明细行号</t>
  </si>
  <si>
    <t>父体历史行号</t>
  </si>
  <si>
    <t>Größe: 32L x 21B cm | Material: Akazienholz</t>
  </si>
  <si>
    <t>https://www.amazon.de/dp/B01CR1L1GQ</t>
  </si>
  <si>
    <t>https://images-na.ssl-images-amazon.com/images/I/51OBPeTpVjL._AC_US200_.jpg</t>
  </si>
  <si>
    <t>KESPER | Schneidbrett mit Saftrille, Material: Akazienholz, Maße: 32 x 21 x 1,5 cm, Farbe: Braun, Natur | 28180</t>
  </si>
  <si>
    <t>KESPER 金合欢木切菜板，32×21×1.5厘米，棕色原木色，带汁槽，型号28180</t>
  </si>
  <si>
    <t>{"bestSeller": "Bestseller Nr. 1  in Hackbretter", "amazonChoice": "Amazons Tipp", "newRelease": "N", "ebc": "Y", "video": "Y"}</t>
  </si>
  <si>
    <t>Küche, Haushalt &amp; Wohnen:Küche, Kochen &amp; Backen:Küchenhelfer &amp; Kochzubehör:Schneidbretter &amp; -matten:Hackbretter</t>
  </si>
  <si>
    <t>kitchen</t>
  </si>
  <si>
    <t>Hackbretter（砧板）</t>
  </si>
  <si>
    <t>32 x 21 x 1.5 cm</t>
  </si>
  <si>
    <t>31.9 x 21 x 1.7 cm</t>
  </si>
  <si>
    <t>539 g</t>
  </si>
  <si>
    <t>202608</t>
  </si>
  <si>
    <t>已匹配202608</t>
  </si>
  <si>
    <t>卖家精灵</t>
  </si>
  <si>
    <t>2017-01-24</t>
  </si>
  <si>
    <t>DE</t>
  </si>
  <si>
    <t>仅同父体；属性不借用</t>
  </si>
  <si>
    <t>历史为固定父体样本，不能分配给该规格；子体原值多为50/100等阶梯值，不视为精确订单。未按同父体借用其他变体参数。</t>
  </si>
  <si>
    <t>Farbe: Grau | Größe: 2er-Set</t>
  </si>
  <si>
    <t>https://www.amazon.de/dp/B0DP38VJGG</t>
  </si>
  <si>
    <t>https://images-na.ssl-images-amazon.com/images/I/71LDg+cezeL._AC_US200_.jpg</t>
  </si>
  <si>
    <t>Blumtal Schneidebrett Kunststoff groß 40x24,5 cm 2er Set - Schneidebretter + Saftrillen &amp; Griff - Cutting Board - Schneidbret</t>
  </si>
  <si>
    <t>Blumtal 大号塑料切菜板两件套，40×24.5厘米，带汁槽和把手</t>
  </si>
  <si>
    <t>{"bestSeller": "N", "amazonChoice": "Amazons Tipp", "newRelease": "N", "ebc": "Y", "video": "N"}</t>
  </si>
  <si>
    <t>40 x 24.5 x 1 cm</t>
  </si>
  <si>
    <t>41.1 x 28 x 2.4 cm</t>
  </si>
  <si>
    <t>1.23 kg</t>
  </si>
  <si>
    <t>600 g</t>
  </si>
  <si>
    <t>https://www.amazon.de/dp/B0BRNP6QXB</t>
  </si>
  <si>
    <t>https://images-na.ssl-images-amazon.com/images/I/611oQab+T8L._AC_US200_.jpg</t>
  </si>
  <si>
    <t>Aututer Schneidebrett Set 3er Weizenstroh Saftrille spülmaschinenfest | BPA-freie Schneidebretter für Fleisch, Fisch, Obst, G</t>
  </si>
  <si>
    <t>Aututer 麦秸切菜板三件套，带汁槽，宣称可洗碗机清洗、不含双酚A（BPA），用于肉、鱼和水果等（原文截断）</t>
  </si>
  <si>
    <t>{"bestSeller": "N", "amazonChoice": "Amazons Tipp", "newRelease": "N", "ebc": "Y", "video": "Y"}</t>
  </si>
  <si>
    <t>35 x 21 x 0.8 cm</t>
  </si>
  <si>
    <t>35.8 x 21 x 2.6 cm</t>
  </si>
  <si>
    <t>1.31 kg</t>
  </si>
  <si>
    <t>2023-02-09</t>
  </si>
  <si>
    <t>CN</t>
  </si>
  <si>
    <t>1.2 kg</t>
  </si>
  <si>
    <t>同子体匹配</t>
  </si>
  <si>
    <t>Schneidebrett Set 3er Weizenstroh Saftrille spülmaschinenfest</t>
  </si>
  <si>
    <t>Marke: Aututer | Farbe: Beige,grün,pink | Produktabmessungen: 36L x 21B x 0,8D cm | Material: Weizenstroh | Empfohlene Anwendungen für Produkt: Brot, Fisch, Fleisch, Gemüse, Käse, Obst | Form: Rechteckig | Produktpflegeanweisungen: Spülmaschinenfest oder Handwäsche | Besonderes Merkmal: BPA-frei, Eingebaute Saftrille, Leicht zu reinigen, Rutschfest, Spülmaschinengeeignet | Enthaltene Komponenten: Schneidebrett | Artikelgewicht: 1,2 Kilograms</t>
  </si>
  <si>
    <t>【Hochwertige Materialien】Aututer EU-patentiertes Küchenschneidebrett aus lebensmittelechtem Material – BPA-frei, geruchsneutral, robust und pflegeleicht. Für sauberes, komfortables Schneiden entwickelt – leicht zu reinigen und praktisch im Küchenalltag.
【3-teiliges Schneidebrett Set】3 Schneidebretter in verschiedenen Farben für eine getrennte Lebensmittelzubereitung. Geeignet für Fleisch, Gemüse, Obst, Fisch, Käse und Brot – für mehr Ordnung, Hygiene und eine saubere Küchenvorbereitung.
【Praktische Größe】Schneidebrett ca. 35 × 21 × 0,8 cm – geeignet für Fleisch, Gemüse, Obst, Käse und Brot sowie für die tägliche Lebensmittelzubereitung in Küche und Haushalt.
【Rutschhemmende Kanten &amp; Leicht zu Reinigen】Schneidebrett mit rutschhemmenden Kanten für mehr Stabilität beim Schneiden und Zubereiten. Spülmaschinengeeignet, leicht zu reinigen und geeignet für die tägliche Lebensmittelzubereitung ohne störende Geruchs- oder Fleckenrückstände.
【Alltag &amp; Verwendung】Das Aututer Schneidebrett Set für Küche und Haushalt eignet sich für den täglichen Gebrauch sowie für verschiedene Anlässe wie Weihnachten, Erntedankfest, Muttertag, Vatertag, Geburtstage, Jubiläen und Einweihungsfeiern.</t>
  </si>
  <si>
    <t>900</t>
  </si>
  <si>
    <t>历史为固定父体样本，不能分配给该规格；子体原值多为50/100等阶梯值，不视为精确订单。</t>
  </si>
  <si>
    <t>Größe: 60L x 40B cm | Farbe: Schwarz</t>
  </si>
  <si>
    <t>https://www.amazon.de/dp/B0D7HSM67V</t>
  </si>
  <si>
    <t>https://images-na.ssl-images-amazon.com/images/I/51woxLm8kVL._AC_US200_.jpg</t>
  </si>
  <si>
    <t>Muvell stabiles Schneidebrett Kunststoff | Schwarz, 60x40x2 cm | Spülmaschinenfest, EXTRA dick, messerschonend | Farben &amp; Grö</t>
  </si>
  <si>
    <t>Muvell 黑色加厚塑料切菜板，60×40×2厘米，宣称可洗碗机清洗、保护刀刃（原文截断）</t>
  </si>
  <si>
    <t>{"bestSeller": "N", "amazonChoice": "N", "newRelease": "N", "ebc": "Y", "video": "N"}</t>
  </si>
  <si>
    <t>60 x 40 x 2 cm</t>
  </si>
  <si>
    <t>60 x 40 x 3 cm</t>
  </si>
  <si>
    <t>3.98 kg</t>
  </si>
  <si>
    <t>3.8 kg</t>
  </si>
  <si>
    <t>stabiles Schneidebrett Kunststoff | Schwarz, 60x40x2 cm | Spülmaschinenfest, EXTRA dick, messerschonend | Farben &amp; Größen auswählbar | BBQ &amp; Bar Küchenbrett | Schneidbrett mit Saftrill</t>
  </si>
  <si>
    <t>Marke: MUVELL | Farbe: Schwarz | Produktabmessungen: 60L x 40B x 2D cm | Material: Kunststoff | Empfohlene Anwendungen für Produkt: BBQ | Form: Rechteckig | Produktpflegeanweisungen: Spülmaschinenfest, leicht sauber zu halten. Standardpflege anwenden. | Besonderes Merkmal: 1 Seite mit Saftrille, 2-seitig nutzbar, Stabiles Schneidebrett | Artikelgewicht: 3,8 Kilograms | Muster: Einfarbig</t>
  </si>
  <si>
    <t>AUSWAHL: Schneidebrett Kunststoff - Schwarz - 60x40x2 cm - 4,4 Kg. Alle MUVELL Schneidbretter sind sehr stabil &amp; EXTRA dick (2 cm). Das Schneidebrett ist aus dem hochwertigen Kunststoff (HDPE 500) hergestellt. Dieses Kunststoff ist besonders für Lebensmittel geeignet. HDPE 500 ist ein sehr harter Kunststoff und besonders schonend zu Ihren Messern zugleich.
EIGENSCHAFT: Unser Schneidebrett aus HDPE-500 ist leicht sauber zu halten (spülmaschinengeeignet) &amp; hat eine lange Lebensdauer. Bakterien und andere Verschmutzungen haften nur schwer an diesem Typ Polyethylen, der auch Hart-Polyethylen (Hart PE) genannt wird. Es ist zu 100 % recycelbar.
GOOD TO KNOW: Im Vergleich zu anderen Kunststoff Schneidebrettern aus Standard-PE hat unser MUVELL Schneidbrett eine höhere Molekularmasse. Dadurch ist unser Schneidebrett aus HDPE-500 stabiler und langlebiger als andere herkömmliche Schneidbretter.
ANTIRUTSCH STRUKTUR: Unsere Schneidebretter haben auf beiden Seiten eine leichte Oberflächenstruktur. Durch dieser Antirutsch-Eigenschaft, bleibt Ihr Schnittgut auf der Stelle liegen und Sie können sicher und präzise Schneiden.
EIN BRETT MIT 2 SEITEN: Eine Seite mit Saftrinne und eine Seite ohne Saftrinne. Somit können Sie individuell selbst bestimmen, welche Nutzungsart Sie verwenden möchten und können von der Verarbeitung von trocknen bis feuchten Lebensmitteln alle Varianten darauf bearbeiten.
ABDECKUNG ODER UNTERLAGE: Dieses Brett können Sie auch als Abdeckbrett für Ihr Ceran- / Induktionskochfeld ggfs. verwenden sofern die Maße passen. Auch als Unterlage für die unterschiedlichsten Haus- und Designarbeiten geeignet. Gerne können Sie als Inspiration einen Blick in unsere Bewertungen werfen.</t>
  </si>
  <si>
    <t>100</t>
  </si>
  <si>
    <t>Farbe: Schwarz</t>
  </si>
  <si>
    <t>https://www.amazon.de/dp/B0FCMB514Z</t>
  </si>
  <si>
    <t>https://images-na.ssl-images-amazon.com/images/I/81oTzaaWNiL._AC_US200_.jpg</t>
  </si>
  <si>
    <t>3er-Set Kunststoff-Schneidebrett, BPA-frei, Schwarz | Rutschfeste Füße, tiefe Safurille, spülmaschinensicher, ergonomischer G</t>
  </si>
  <si>
    <t>黑色塑料切菜板三件套，宣称不含双酚A（BPA），带防滑脚、深汁槽，可洗碗机清洗（原文截断）</t>
  </si>
  <si>
    <t>40.3 x 2.9 x 24 cm</t>
  </si>
  <si>
    <t>40.2 x 25.3 x 2.5 cm</t>
  </si>
  <si>
    <t>1.28 kg</t>
  </si>
  <si>
    <t>ROTTOGOON Schneidebrett Kunststoff Set mit Saftrille für Küche, Schwarz</t>
  </si>
  <si>
    <t>Marke: ROTTOGOON | Farbe: Schwarz | Produktabmessungen: 40,3L x 2,9B x 24D cm | Material: Kunststoff | Empfohlene Anwendungen für Produkt: Fleisch, Gemüse, Obst | Form: Quadratisch | Produktpflegeanweisungen: Nur Handwäsche, spülmaschinenfest | Besonderes Merkmal: Rutschfeste Füße | Enthaltene Komponenten: Schneidebrett-Set, Schäler | Artikelgewicht: 1,28 Kilograms</t>
  </si>
  <si>
    <t>【4- IN -1 Schneidebrett-Set – Bonus-Schäler】Dieses 4-teilige Schneidebrett-Set in schwarz, sondern auch einen kostenlosen Gemüseschäler, ermöglicht hygienisches Trennen (Trennkost) von Lebensmitteln, der Ihr bester Küchenhelfer bei täglichen Küchenutensilien sein würde.
【Hochwertiges Material &amp; Einfache Pflege】Hergestellt aus BPA-freiem, lebensmittelechtem Kunststoff. Spülmaschinengeeignet für mühelose Reinigung. Robust, geruchsneutral und resistent gegen Verfärbungen – die sichere Wahl für Familien mit Kindern und gesundheitsbewusste Haushalte.
【Durchdachtes Design gegen Chaos】Jedes Brett verfügt über eine integrierte Saftrille, die Flüssigkeiten sicher auffängt und Ihre Arbeitsfläche sauber hält. Die rutschfeste Kante und das leichte Design garantieren sicheren Halt beim Schneiden – kein Verrutschen und kein Überschwappen mehr.
【Optimale Größen für jeden Zweck】Das Set enthält die gebräuchlichen Formate (40x24 cm &amp; 30x20 cm &amp; 20x15 cm). Ideal für Brot, Gemüse, Obst oder Fleisch. Auch für kleine Küchen oder Wohnungen bestens geeignet, da platzsparend und vielseitig einsetzbar.
【Ihre Zufriedenheit ist unser Antrieb】Wir stehen für geprüfte Qualität und begleiten Sie mit diesem Schneidebrett-Set zu mehr Freude und Gesundheit beim Kochen – Ihr täglicher Küchenhelfer auf den Sie sich verlassen können.</t>
  </si>
  <si>
    <t>1,000</t>
  </si>
  <si>
    <t>Größe: 45L x 30B cm</t>
  </si>
  <si>
    <t>https://www.amazon.de/dp/B079YCKPYW</t>
  </si>
  <si>
    <t>https://images-na.ssl-images-amazon.com/images/I/71G2zIUF03L._AC_US200_.jpg</t>
  </si>
  <si>
    <t>Blumtal Schneidebrett aus 100% Bambus - antiseptisches Holz-Brett mit Saftrille, Holz-Brettchen, 45x30x2cm</t>
  </si>
  <si>
    <t>Blumtal 100%竹制切菜板，45×30×2厘米，带汁槽，宣称抑菌</t>
  </si>
  <si>
    <t>{"bestSeller": "N", "amazonChoice": "N", "newRelease": "N", "ebc": "Y", "video": "Y"}</t>
  </si>
  <si>
    <t>45 x 23 x 2 cm</t>
  </si>
  <si>
    <t>44.2 x 31.6 x 2.7 cm</t>
  </si>
  <si>
    <t>1.74 kg</t>
  </si>
  <si>
    <t>Marke: Blumtal | Farbe: Holzfarbe | Produktabmessungen: 45L x 30B x 2D cm | Material: Bambus | Empfohlene Anwendungen für Produkt: Brot, Fisch, Fleisch, Gemüse, Käse, Obst | Form: Rechteckig | Produktpflegeanweisungen: Nur Handwäsche | Besonderes Merkmal: Antimikrobiell, Eingebaute Nut, Langanhaltend, Schmutzabweisend | Enthaltene Komponenten: Schale | Artikelgewicht: 1,74 Kilograms</t>
  </si>
  <si>
    <t>Hochwertiges Schneidebrett aus 100% Bambus: Bambus hat viele praktische Eigenschaften und großartige Vorteile. Aufgrund seiner dichten Zellstruktur ist Bambus härter als die meisten Holzarten und hat eine überdurchschnittliche Lebensdauer. Die Blumtal Holzschneidbretter sind ideal zum Schneiden von Fleisch und vielem mehr.
Multifunktional mit antibakteriellen Eigenschaften: Bambus hat natürliche antiseptische Eigenschaften. Diese großen Bambus-Schneidebretter sind äußerst hygienisch und erzeugen deutlich weniger Bakterien als herkömmliche Schneidebretter. Wenn das Brett nicht zum Schneiden verwendet wird, kann es als Servierbrett für Käse, Sushi, Tomaten und mehr genutzt werden.
Klingenschonende Oberfläche: Die Oberfläche des Schneidebretts ist aufgrund des extrem robusten Bambus hart. Dieses Werkzeug bietet nicht nur die ideale Unterlage zum Schneiden, sondern sorgt auch dafür, dass Ihr Küchenmesser scharf bleibt.
Praktische Saftrille: Das 45 x 30 x 2 cm große Schneidebrett verfügt über eine praktische Saftrille am Rand des Bretts. Es schützt auch Ihre Küchenarbeitsplatte vor Verfärbungen durch Säfte oder farbige Lebensmittel.
Einfache Reinigung – mit Pflegehinweisen: Das Schneidebrett kann einfach von Hand abgespült und getrocknet werden. Alles Weitere zur Pflege finden Sie in der beiliegenden Pflegeanleitung. Seien Sie Ihr eigener Küchenchef.</t>
  </si>
  <si>
    <t>700</t>
  </si>
  <si>
    <t>Größe: 40L x 32B cm</t>
  </si>
  <si>
    <t>https://www.amazon.de/dp/B07TV8S14K</t>
  </si>
  <si>
    <t>https://images-na.ssl-images-amazon.com/images/I/71WCfAeuoVL._AC_US200_.jpg</t>
  </si>
  <si>
    <t>WMF Schneidebrett Holz groß massiv 40 x 32 x 4 cm, Holz, Akazienholz, klingenschonend, große Arbeitsfläche, Küchenbrett, Stir</t>
  </si>
  <si>
    <t>WMF 大号实心金合欢木切菜板，40×32×4厘米，宽大操作面，保护刀刃（原文截断）</t>
  </si>
  <si>
    <t>40 x 32 x 4 cm</t>
  </si>
  <si>
    <t>41.3 x 33.3 x 4.7 cm</t>
  </si>
  <si>
    <t>2.87 kg</t>
  </si>
  <si>
    <t>2.37 kg</t>
  </si>
  <si>
    <t>Marke: WMF | Farbe: Braun | Produktabmessungen: 40L x 32B x 4D cm | Material: Akazienholz, Klingenschonend: Da Holz weicher ist als der Klingenstahl, bietet dieses Hackbrett eine nachgiebige und somit klingenschonende Unterlage für jegliche Art von Hack- und Schneidearbeiten | Empfohlene Anwendungen für Produkt: Gemüse | Form: Rechteckig | Produktpflegeanweisungen: Nur Handwäsche | Besonderes Merkmal: Flexibel | Enthaltene Komponenten: schneidebrett | Artikelgewicht: 2,37 Kilograms</t>
  </si>
  <si>
    <t>Inhalt: 1x Schneidebrett XL (40 x 32 x 4 cm) aus Akazienholz - Artikelnummer: 1879984500
Klingenschonend: Da Holz weicher ist als der Klingenstahl, bietet dieses Hackbrett eine nachgiebige und somit klingenschonende Unterlage für jegliche Art von Hack- und Schneidearbeiten
Das Holz-Schneidbrett ist sehr massiv (4 cm Dicke), groß und schwer, sodass es auch für gröbste Arbeiten eine standhafte und sichere Grundlage bietet
Dank der großen komfortablen Arbeitsfläche können mehrere Zutaten gleichzeitig vorbereitet werden, ohne dass der Platz auf den Schneidebrett ausgeht
Gummierte Füße versprechen einen sicheren Halt beim Schneiden, Hacken oder Filetieren. Durch das stilvolle Design kann das Brett auch zum Servieren am Tisch verwendet werden</t>
  </si>
  <si>
    <t>800</t>
  </si>
  <si>
    <t>Farbe: Grau+grün</t>
  </si>
  <si>
    <t>https://www.amazon.de/dp/B0D93F12NV</t>
  </si>
  <si>
    <t>https://images-na.ssl-images-amazon.com/images/I/61F40NvOiBL._AC_US200_.jpg</t>
  </si>
  <si>
    <t>Gintan 2 Pack Flexibles TPU Schneidebrett, BPA-frei, mit Messer- und Saftrille, kratzfeste flexible Schneidebretter für die K</t>
  </si>
  <si>
    <t>Gintan 柔性TPU切菜板两件套，宣称不含双酚A（BPA），带刀槽和汁槽、耐刮（原文截断）</t>
  </si>
  <si>
    <t>30 x 20 x 0.4 cm</t>
  </si>
  <si>
    <t>35.8 x 25 x 1.6 cm</t>
  </si>
  <si>
    <t>560 g</t>
  </si>
  <si>
    <t>2024-07-15</t>
  </si>
  <si>
    <t>136 g</t>
  </si>
  <si>
    <t>Marke: Gintan | Farbe: Grau+grün | Produktabmessungen: 30L x 20B x 0,4D cm | Material: TPU (Thermoplastisches Polyurethan) | Empfohlene Anwendungen für Produkt: Fleisch | Form: Quadratisch | Produktpflegeanweisungen: Spülmaschinenfest | Besonderes Merkmal: Flexibel, Saftrille, rutschfest, kratzfest, spülmaschinenfest | Enthaltene Komponenten: Geschirrbehälter, Messer | Artikelgewicht: 136 g</t>
  </si>
  <si>
    <t>【BPA-frei】: TPU ist ein recycelbares, hochbelastbares thermoplastisches Elastomermaterial mit guter Elastizität und Abriebfestigkeit.
【Messerfreundlich】: Das Anti-Messer-Markierungs-Design des hochwertigen flexiblen Schneidebretts ist kratzfest, hinterlässt nicht leicht Messerspuren, kein Spänen, keine Beschädigung der Messer und hat eine Saftrille, um das Verschütten von Flüssigkeiten zu verhindern.
【Leicht zu reinigen】: Gintan-Schneidebretter sind spülmaschinenfest, dünn und biegsam, um Zutaten einfach in Kochutensilien zu gießen.
【Platz sparen】: Küchenschneidebretter sind dünn und langlebig, unsere TPU-Schneidebretter haben ein dünneres Profil als Holz oder Bambus und lassen sich leicht in einer Schublade verstauen oder an einem Haken aufhängen.
【Schneidebrett-Set】: Dieses TPU-Schneidebrett-Set wird mit einem zusätzlichen Messer geliefert, das Ihr bester Helfer in der täglichen Küche sein wird. Wenn Sie Fragen zu Gintan Schneidebrettern haben, zögern Sie nicht, uns zu kontaktieren - Ihre Zufriedenheit ist das Wichtigste!</t>
  </si>
  <si>
    <t>200</t>
  </si>
  <si>
    <t>Farbe: Schwarz | Größe: 38 x 25 cm</t>
  </si>
  <si>
    <t>https://www.amazon.de/dp/B000P0YTXE</t>
  </si>
  <si>
    <t>https://images-na.ssl-images-amazon.com/images/I/51M+QHr0QbL._AC_US200_.jpg</t>
  </si>
  <si>
    <t>Silit Schneidebrett 38 x 25 cm rechteckig, Kunststoff, Tranchierbrett mit Saftrillen, praktischer Griff, spülmaschinengeeigne</t>
  </si>
  <si>
    <t>Silit 黑色矩形塑料切菜板，38×25厘米，带汁槽和把手，可洗碗机清洗（原文截断）</t>
  </si>
  <si>
    <t>39.3 x 25.2 x 1.3 cm</t>
  </si>
  <si>
    <t>38.1 x 25.1 x 1.4 cm</t>
  </si>
  <si>
    <t>893 g</t>
  </si>
  <si>
    <t>880 g</t>
  </si>
  <si>
    <t>Marke: Silit | Farbe: Schwarz | Produktabmessungen: 39,3L x 25,2B x 1,3D cm | Material: Kunststoff | Empfohlene Anwendungen für Produkt: Fleisch, Gemüse, Käse, Obst | Form: Rechteckig | Produktpflegeanweisungen: Handwäsche, spülmaschinenfest | Besonderes Merkmal: Spülmaschinengeeignet | Enthaltene Komponenten: Messer | Artikelgewicht: 880 g</t>
  </si>
  <si>
    <t>Inhalt: 1x Schneidebrett mittel (38 x 25 cm) - Artikelnummer: 2142235347
Klingenschonend: Da Kunststoff weicher ist als der Klingenstahl, bietet dieses Schneidbrett eine nachgiebige und somit klingenschonende Unterlage für jegliche Art von Schneidarbeiten
Das Kunststoffbrett ist beidseitig nutzbar: eine Seite mit Saftrille (z.B. für Fleisch oder Tomaten) um Flüssigkeiten aufzufangen, die andere Seite ohne Saftrille (z.B. für Zwiebeln)
Kunststoff: Klingenschonendes und spülmaschinenfestes Material
Rutschfeste Unterlage zum Schneiden, Hacken oder Filetieren</t>
  </si>
  <si>
    <t>https://www.amazon.de/dp/B0DZVK3RXR</t>
  </si>
  <si>
    <t>https://images-na.ssl-images-amazon.com/images/I/718Ev85N-FL._AC_US200_.jpg</t>
  </si>
  <si>
    <t xml:space="preserve">Titan-Schneidebrett, doppelseitig, reines Titan, Schneidebretter für die Küche, lebensmittelecht, Rutschfest, auslaufsicher, </t>
  </si>
  <si>
    <t>双面切菜板，宣称纯钛、食品接触适用、防滑防漏（原文截断）</t>
  </si>
  <si>
    <t>38.6 x 27.9 x 1.5 cm</t>
  </si>
  <si>
    <t>39.9 x 28.2 x 2.7 cm</t>
  </si>
  <si>
    <t>1.34 kg</t>
  </si>
  <si>
    <t>1.09 kg</t>
  </si>
  <si>
    <t>Marke: KIKIIKE | Farbe: 1 | Produktabmessungen: 39L x 28B x 1,5D cm | Material: Titan, Weizenstroh-PP | Empfohlene Anwendungen für Produkt: Fleisch, Gemüse, Obst | Form: Rechteckig | Produktpflegeanweisungen: Spülmaschinenfest | Besonderes Merkmal: Antimikrobiell, Eingebaute Nut, Eingebauter Griff, Umweltfreundlich | Enthaltene Komponenten: 1 | Artikelgewicht: 1,09 Kilograms</t>
  </si>
  <si>
    <t>Doppeloberflächen-Innovation: Erleben Sie die Zubereitung von Lebensmitteln in professioneller Qualität mit unserem 2-in-1-Schneidesystem. Die schmutzabweisende Titanoberfläche ermöglicht die sichere Handhabung von Fleisch, während die Seite aus ökologischem Weizenstroh (BPA-frei) die Produkte frisch hält. Erfüllt die strengen Lebensmittelsicherheitsstandards der FDA für die separate Zubereitung von rohen/gekochten Lebensmitteln
Revolutionäre kratzfeste Oberfläche: Mit unserer PureShield-Titan-Technologie, die Messerschlitze entfernt, wo sich Flecken verstecken. Im Gegensatz zu Holzbrettern widersteht es Flecken, Gerüchen und Verformungen, zertifiziert 73 % hygienischer als herkömmliche Bretter in Labortests, die strukturierte Mikro-Zerkleinererzone zerkleinert Knoblauch und Ingwer in Sekunden
Spalt- und extrem langlebig: Im Gegensatz zu Schneidebrettern aus Holz oder Kunststoff reißen, verformen oder absorbieren diese reinen Titan-Schneidebretter keine Flüssigkeiten. Sie sind für robuste Schneid-, Schneid- und Knetaufgaben gebaut und somit die beste Wahl für Ihre Küche. Der doppelseitige Behälter verhindert Wasseraustritt
Mühelose Pflege: Das Titan-Schneidebrett kann leicht in der Spülmaschine gereinigt werden und wird 40% schneller sauber als herkömmliche Bretter. Nicht poröse Materialien weisen Flüssigkeiten und Lebensmittelpartikel ab. Verfügt über Öse zum Aufhängen und rutschfeste Silikonfüße für kompakte Aufbewahrung
Vielseitig für jede Küchenaufgabe: KIKIIKE Titan Schneidebrett ideal zum Schneiden, Würfeln, Ausrollen von Teig, Kneten von Brot und sogar zum Zubereiten von Sandwiches. Kann auch als Obstteller verwendet werden und kann in den Kühlschrank und die Spülmaschine gestellt werden</t>
  </si>
  <si>
    <t>Farbe: Silber 3pcs</t>
  </si>
  <si>
    <t>https://www.amazon.de/dp/B0GZ7GFCHJ</t>
  </si>
  <si>
    <t>https://images-na.ssl-images-amazon.com/images/I/71MvR8A91oL._AC_US200_.jpg</t>
  </si>
  <si>
    <t xml:space="preserve">3Stück Titan Schneidebrett, Edelstahl Schneidbretter BPA-frei Lebensmittel | Doppelseitig Titanium Cutting Board für Fleisch </t>
  </si>
  <si>
    <t>金属切菜板三件套，双面、不含双酚A（BPA）；原文同时称钛与不锈钢，材质待确认（原文截断）</t>
  </si>
  <si>
    <t>39 x 28 x 2 cm</t>
  </si>
  <si>
    <t>40 x 30 x 0.7 cm</t>
  </si>
  <si>
    <t>1.59 kg</t>
  </si>
  <si>
    <t>800 g</t>
  </si>
  <si>
    <t>3Stück Titan Schneidebrett, Edelstahl Schneidbretter BPA-frei Lebensmittel</t>
  </si>
  <si>
    <t>Marke: Fegat | Farbe: Silber 3pcs | Produktabmessungen: 39L x 28B x 2D cm | Material: 304 Edelstahl-Titan, Titan | Empfohlene Anwendungen für Produkt: Brot, Fisch, Fleisch, Gemüse, Obst | Form: Rechteckig | Produktpflegeanweisungen: Spülmaschinenfest | Besonderes Merkmal: Antimikrobiell, Eingebauter Griff, Hitzebeständig, Kratzfest, Langanhaltend Rostbeständig Schmutzabweisend Wechselseitig | Enthaltene Komponenten: 3 Stück Titanium Cutting Board | Artikelgewicht: 800 g</t>
  </si>
  <si>
    <t>【Premium 3er-Set】Dieses hochwertige Set enthält drei praktische Größen (29x20cm, 34x23cm, 39x28cm) für unterschiedliche Schneideaufgaben. Die Titan-Oberfläche ist extrem widerstandsfähig gegen Messerspuren, antibakteriell und hygienisch - perfekt für den täglichen Gebrauch. Die doppelseitige Nutzung ermöglicht eine hygienische Trennung von Fleisch und Gemüse. Die optimale Gewichtsverteilung sorgt für Stabilität beim Schneiden, während die rutschfeste Unterseite ein Verrutschen verhindert
【100% Sicher &amp; Frei von Schadstoffen】Herzstück dieser Schneidbretter ist das lebensmittelechte Titan-Material, das komplett frei von BPA, Mikroplastik und anderen schädlichen Chemikalien ist. Im Gegensatz zu herkömmlichen Plastikbrettern, bieten diese Bretter eine absolut saubere Schneidfläche. Die antibakteriellen Eigenschaften von Titan reduzieren zudem die Keimbildung - ein entscheidender Vorteil für die Lebensmittelhygiene in Ihrer Küche
【Messerschonend Langlebig】Titan ist dreimal weicher als Stahl und schont daher Ihre Messerklingen optimal. Anders als bei Glas-, Stein- oder Bambusbrettern bleiben Ihre Messer länger scharf. Die speziell behandelte Oberfläche verhindert tiefe Schnittspuren und verlängert so die Lebensdauer Ihrer hochwertigen Küchenmesser. Die robuste Konstruktion hält selbst intensiver Nutzung stand, ohne sich zu verformen oder Risse zu bilden
【Pfeilschnelle Reinigung &amp; Pflegeleicht】Die nicht-poröse Titan-Oberfläche nimmt weder Gerüche noch Verfärbungen an. Einfach unter fließendem Wasser abspülen oder in die Spülmaschine geben - schon ist das Brett wieder einsatzbereit. Kein Einweichen oder aufwändiges Schrubben notwendig. Die glatte Oberfläche verhindert zudem das Festsetzen von Bakterien und sorgt so für optimale Hygiene in Ihrer Küche
【Optimale Stabilität &amp; Sicherheit】Durch das durchdachte Gewicht und die rutschfeste Unterseite bleibt das Brett auch bei feuchten Bedingungen stabil liegen. Die abgerundeten Kanten erhöhen die Sicherheit beim Handling. Egal ob Sie Gemüse schnippeln, Fleisch schneiden oder Brot aufschneiden - Sie haben stets die volle Kontrolle über Ihre Schneidebewegungen. Die drei Größen bieten für jede Küchenarbeit das passende Format. Ideal für Hobbyköche und Profis gleichermaßen</t>
  </si>
  <si>
    <t>300</t>
  </si>
  <si>
    <t>Farbe: Klare | Größe: 40L x 30B cm</t>
  </si>
  <si>
    <t>https://www.amazon.de/dp/B0B57MR2JJ</t>
  </si>
  <si>
    <t>https://images-na.ssl-images-amazon.com/images/I/91PSAItxtZL._AC_US200_.jpg</t>
  </si>
  <si>
    <t>Kitchenville Glasschneidebrett 40×30 cm – Hygienisches Schneidebrett aus gehärtetem Glas – Hitzebeständig, Kratzfest &amp; Rutsch</t>
  </si>
  <si>
    <t>Kitchenville 钢化玻璃切菜板，40×30厘米，宣称耐热、耐刮、防滑（原文截断）</t>
  </si>
  <si>
    <t>40 x 30 x 1 cm</t>
  </si>
  <si>
    <t>41.1 x 30.7 x 1.4 cm</t>
  </si>
  <si>
    <t>1.58 kg</t>
  </si>
  <si>
    <t>GB</t>
  </si>
  <si>
    <t>1.32 kg</t>
  </si>
  <si>
    <t>Glasschneidebrett 40×30 cm – Hygienisches Schneidebrett aus gehärtetem Glas – Hitzebeständig, Kratzfest &amp; Rutschfest – Glasplatte für die Küche – Transparentes Design</t>
  </si>
  <si>
    <t>Marke: Kitchenville | Farbe: Klare | Produktabmessungen: 40L x 30B x 1D cm | Material: Hartglas | Empfohlene Anwendungen für Produkt: Brot, Fisch, Fleisch, Gemüse, Käse, Obst | Form: Rechteckig | Produktpflegeanweisungen: Nur Handwäsche | Besonderes Merkmal: Hitzebeständig, Kratzfest, Rutschfeste Füße, Schmutzabweisend, Umweltfreundlich | Enthaltene Komponenten: Benutzerhandbuch, Ersatzfüße aus Silikon | Artikelgewicht: 1,32 Kilograms</t>
  </si>
  <si>
    <t>Langlebig &amp; Bruchsicher: Hergestellt aus hochwertigem, gehärtetem Glas, bietet dieses Schneidebrett eine lange Lebensdauer und ist ideal für den täglichen Küchengebrauch.
Hitzebeständig &amp; Multifunktional: Schützt Ihre Küchenoberflächen vor Hitze, Feuchtigkeit und Kratzern, und dient zugleich als praktischer Untersetzter.
Leicht zu Reinigen &amp; Hygienisch: Seine glatte Oberfläche ist einfach abzuwischen, widerstandsfähig gegen Bakterien und Kratzer, und fördert eine saubere Küchenumgebung.
Essenzieller Küchenhelfer: Ein Must-Have für jede Küche, das Design und Funktionalität geschickt kombiniert.
Zusätzliche Sicherheit: Inklusive rutschfester Silikonfüße, die Stabilität beim Schneiden gewährleisten.</t>
  </si>
  <si>
    <t>Stil: Ehemann</t>
  </si>
  <si>
    <t>https://www.amazon.de/dp/B0D8FKBN65</t>
  </si>
  <si>
    <t>https://images-na.ssl-images-amazon.com/images/I/71sPxsW0UUL._AC_US200_.jpg</t>
  </si>
  <si>
    <t>Giftasy Hochzeitstag Geschenke für Männer - Bambus Schneidebrett, Jahrestag Geschenk für ihn, Geschenk Ehemann Geburtstag, Ge</t>
  </si>
  <si>
    <t>Giftasy 竹切菜板，男士结婚周年及丈夫生日礼物（原文截断）</t>
  </si>
  <si>
    <t>31.2 x 22 x 1 cm</t>
  </si>
  <si>
    <t>30.9 x 21.8 x 0.9 cm</t>
  </si>
  <si>
    <t>410 g</t>
  </si>
  <si>
    <t>400 g</t>
  </si>
  <si>
    <t>Größe: 3 Stück</t>
  </si>
  <si>
    <t>https://www.amazon.de/dp/B0H8YJD6DL</t>
  </si>
  <si>
    <t>https://images-na.ssl-images-amazon.com/images/I/71kDwRtL4pL._AC_US200_.jpg</t>
  </si>
  <si>
    <t>Titan Schneidebrett Set 3 Stück, Spülmaschinenfest, Rutschfest &amp; Langlebig | Robust, Ideal für Küche, Fleisch, Brot und Gemüs</t>
  </si>
  <si>
    <t>钛切菜板三件套，宣称可洗碗机清洗、防滑耐用，用于肉、面包和蔬菜（原文截断）</t>
  </si>
  <si>
    <t>40 x 27 x 0.8 cm</t>
  </si>
  <si>
    <t>42.2 x 27.3 x 1 cm</t>
  </si>
  <si>
    <t>2.39 kg</t>
  </si>
  <si>
    <t>1.92 kg</t>
  </si>
  <si>
    <t>https://www.amazon.de/dp/B0GWRD2C1L</t>
  </si>
  <si>
    <t>https://images-na.ssl-images-amazon.com/images/I/919N7dhDBWL._AC_US200_.jpg</t>
  </si>
  <si>
    <t>EDELHAUS Schneidebrett Holz 3er Set Akazie, Holzschnedebrett mit Saftrille | Schneidbretter ohne Mikroplastik aus Akazie 2 cm</t>
  </si>
  <si>
    <t>EDELHAUS 金合欢木切菜板三件套，带汁槽，厚2厘米，宣称无微塑料（原文截断）</t>
  </si>
  <si>
    <t>43.4 x 32.5 x 2.5 cm</t>
  </si>
  <si>
    <t>42.1 x 31.9 x 7.8 cm</t>
  </si>
  <si>
    <t>3.39 kg</t>
  </si>
  <si>
    <t>CZ</t>
  </si>
  <si>
    <t>1.36 kg</t>
  </si>
  <si>
    <t>Schneidebrett Holz 3er Set Akazie, Holzschnedebrett mit Saftrille</t>
  </si>
  <si>
    <t>Marke: EDELHAUS | Farbe: Doppelseitiges Design 3er Set | Produktabmessungen: 44L x 33B x 11D cm | Material: Akazienholz | Empfohlene Anwendungen für Produkt: Brot, Fisch, Fleisch, Käse, Obst | Form: Rechteckig | Besonderes Merkmal: Eingebaute Nut | Enthaltene Komponenten: Rutschfeste Füße | Artikelgewicht: 1,36 Kilograms | Namen des Sets: Akazienholz Schneidebrett 3er Set</t>
  </si>
  <si>
    <t>ROBUSTE AKAZIE – Unsere Schneidebretter aus hochwertigem Akazienholz sind extrem langlebig und bieten die perfekte Balance zwischen Stabilität und Messerschonung. Ideal für jede Küche!
IDEALE GRÖßEN – Das Schneidebrett Set umfasst drei praktische Größen: 40x30 cm, 33x24 cm und 26x18 cm. Perfekt für verschiedene Küchenaufgaben und alle Ihre Schneidbedürfnisse.
HYGIENISCH &amp; DURCHDACHT – Eingravierte Lebensmittelsymbole zeigen auf einen Blick, welche Brettseite für Fleisch, Gemüse, Obst oder Käse vorgesehen ist. So lassen sich verschiedene Lebensmittel gezielt trennen. Für hygienischeres Schneiden und mehr Ordnung bei der Zubereitung.
ELEGANTES DESIGN – Die natürliche Maserung des Akazienholzes macht jedes Holzbrett zu einem Unikat und verleiht Ihrer Küche einen stilvollen Look. Ideal als Servierbrett für Ihre Gäste!
SAFTRILLE &amp; RUTSCHFESTE FÜSSE – Die tiefe Saftrille fängt Flüssigkeiten von Fleisch, Obst und Gemüse zuverlässig auf, bevor sie auf die Arbeitsfläche gelangen. Rutschfeste Füße sorgen gleichzeitig für einen stabilen Halt beim Schneiden und Hacken. Kein lästiges Verrutschen des Schneidebretts.</t>
  </si>
  <si>
    <t>Farbe: Grün</t>
  </si>
  <si>
    <t>https://www.amazon.de/dp/B0FJR2M8F4</t>
  </si>
  <si>
    <t>https://images-na.ssl-images-amazon.com/images/I/61W4RXxOqGL._AC_US200_.jpg</t>
  </si>
  <si>
    <t xml:space="preserve">Holzfaser Schneidebrett 2er-Pack, Spülmaschinenfest Composite Cutting Board | Nicht Giftig, BPA-frei, Rutschfeste Füße, Hohe </t>
  </si>
  <si>
    <t>木纤维复合切菜板两件套，宣称可洗碗机清洗、无毒、不含双酚A（BPA），带防滑脚（原文截断）</t>
  </si>
  <si>
    <t>36.7 x 27 x 1.2 cm</t>
  </si>
  <si>
    <t>37.3 x 32 x 2.4 cm</t>
  </si>
  <si>
    <t>1.37 kg</t>
  </si>
  <si>
    <t>2025-09-28</t>
  </si>
  <si>
    <t>1,37 Kilograms</t>
  </si>
  <si>
    <t>Farbe: Schwarz | Größe: 20.3L x 15.2B cm</t>
  </si>
  <si>
    <t>https://www.amazon.de/dp/B09PN2V36H</t>
  </si>
  <si>
    <t>https://images-na.ssl-images-amazon.com/images/I/71JvCq1aS8L._AC_US200_.jpg</t>
  </si>
  <si>
    <t>Victorinox Schneidebrett, Klingenschonend, Spülmaschinenfest, XS, Schwarz | 20.3 x 15.2 x 0.6, Robustes Hackbrett aus Papierv</t>
  </si>
  <si>
    <t>Victorinox XS号黑色切菜板，20.3×15.2×0.6，保护刀刃，可洗碗机清洗；材质原文截断</t>
  </si>
  <si>
    <t>15.2 x 20.3 x 0.6 cm</t>
  </si>
  <si>
    <t>20.3 x 14.7 x 0.7 cm</t>
  </si>
  <si>
    <t>210 g</t>
  </si>
  <si>
    <t>Victorinox Schneidebrett, Klingenschonend, Spülmaschinenfest, XS, Schwarz</t>
  </si>
  <si>
    <t>Marke: Victorinox | Farbe: Schwarz | Produktabmessungen: 20,3L x 15,2B x 0,6D cm | Material: Kunststoff | Empfohlene Anwendungen für Produkt: Brot, Gemüse, Käse, Meat, Obst | Form: Rechteckig | Produktpflegeanweisungen: Spülmaschinenfest | Besonderes Merkmal: Heat Resistant, Long Lasting, Reversible | Enthaltene Komponenten: Components included in description | Artikelgewicht: 210 g</t>
  </si>
  <si>
    <t>IMMER GRIFFBEREIT: Das klingenschonende Schneidebrett von Victorinox ist die perfekte Lösung für Ihre Küche. Mit seinem schlanken, kompakten Design passt es in jede Küche und ist immer griffbereit.
PRAKTISCH UND ROBUST: Aus Papierverbundstoff gefertigt, ist es spülmaschinenfest und bis zu 175 °C hitzebeständig. Es vereint Funktionalität und Langlebigkeit in einem Produkt.
ELEGANZ UND VIELSEITIGKEIT: Mit seinem eleganten Design ist es nicht nur zum Schneiden und Hacken geeignet, sondern auch zum Zubereiten und Servieren. Es ist ein vielseitiges und stilvolles Küchenwerkzeug.
HÖCHSTE SCHWEIZER QUALITÄT: Victorinox steht für meisterhafte Handwerkskunst und innovatives Design. In die Entwicklung unserer ikonischen, hochwertigen Messer, Uhren, Taschen, Koffer und Düfte bringen wir 130 Jahre Erfahrung mit ein.
PRODUKTDETAILS: Länge 203 mm, Breite 152 mm, Höhe 6 mm, Gewicht 227 g, Farbe Schwarz, Artikel 7.4120, Schneidebrett Kitchen Series XS</t>
  </si>
  <si>
    <t>https://www.amazon.de/dp/B0HFHL3Y37</t>
  </si>
  <si>
    <t>3er-Set Titan Schneidebrett, doppelseitig, aus S316 Edelstahl, BPA-frei | Für Fleisch, Brot, Gemüse und Obst, leichte Reinigu</t>
  </si>
  <si>
    <t>双面切菜板三件套，宣称不含双酚A（BPA），用于肉、面包、蔬菜及水果；原文同时称钛与S316不锈钢（原文截断）</t>
  </si>
  <si>
    <t>NA｜源端未返回202608记录</t>
  </si>
  <si>
    <t>未匹配</t>
  </si>
  <si>
    <t>https://www.amazon.de/dp/B0FVYFBN8G</t>
  </si>
  <si>
    <t>https://images-na.ssl-images-amazon.com/images/I/710n2CVTkhL._AC_US200_.jpg</t>
  </si>
  <si>
    <t>3PCS Schneidebrett Titan,BPA-freies Doppelseitiges Lebensmittel Titanium Cutting Board,S316 Schneidebrett Edelstahl,für Fleis</t>
  </si>
  <si>
    <t>双面金属切菜板三件套，宣称不含双酚A（BPA）；原文同时称钛与S316不锈钢（原文截断）</t>
  </si>
  <si>
    <t>29 x 20 x 1 cm</t>
  </si>
  <si>
    <t>39.4 x 28.4 x 1.1 cm</t>
  </si>
  <si>
    <t>1,58 Kilograms</t>
  </si>
  <si>
    <t>Marke: iWangDunD | Farbe: Silber | Produktabmessungen: 29L x 20B x 1D cm | Material: Edelstahl | Empfohlene Anwendungen für Produkt: Gemüse | Form: Rechteckig | Produktpflegeanweisungen: Spülmaschinenfest | Besonderes Merkmal: Antimikrobiell, Rutschfeste Füße, Wechselseitig | Artikelgewicht: 1,58 Kilograms | Anzahl der Packungen: 3</t>
  </si>
  <si>
    <t>🎯【Drei Optimale Größen (39x28cm, 34x23cm, 29x20cm) &amp; Beidseitig Nutzbar】:Unser Set aus drei Boards deckt jede Küchenaufgabe ab: Klein (29x20cm) für Kräuter &amp; Knoblauch, Medium (34x23cm) für Gemüse &amp; Obst, Large (39x28cm) für Fleisch &amp; Fisch. Jedes Brett ist beidseitig nutzbar – trennen Sie rohe und gekochte Lebensmittel für absolute Hygiene.
🔬【Hochwertiger Edelstahl &amp; Antibakteriell】:Hergestellt aus lebensmittelechtem, rostfreiem 316er Edelstahl. Die ultra-glatte Oberfläche hemmt Bakterienwachstum natürlich, verhindert Gerüche und ist geschmacksneutral. Perfekt für den hygienischen Umgang mit allen Lebensmitteln.
💦【Extrem Pflegeleicht &amp; Langlebig】:Spülmaschinengeeignet für blitzschnelle Reinigung. Edelstahl ist unempfindlich gegen Messerschnitte, splittert nicht und nimmt keine Feuchtigkeit auf. Eine langlebige Investition, resistent gegen Verfärbungen und Verformungen.
🛡【Maximale Sicherheit &amp; Stabilität】:Jedes Brett verfügt über einen stabilen, rutschfesten Gummi-Rahmen. Dieser sorgt für sicheren Halt auf der Arbeitsfläche, verhindert Verrutschen und schont Ihre Messerklingen. Inklusive praktischem Aufhänger.
🌀【Vielseitig Einsetzbar in Küche &amp; Haushalt】:Ideal als Schneidebrett, Servierplatte für Käse/Aufschnitt oder Unterlage für Teig. Die große Platte (39x28cm) eignet sich auch perfekt als Tablett für Grillgut. Ein unverzichtbares Utensil für Hobbyköche und Profis.</t>
  </si>
  <si>
    <t>Größe: 42L x 30B cm | Farbe: Braun</t>
  </si>
  <si>
    <t>https://www.amazon.de/dp/B071NG664G</t>
  </si>
  <si>
    <t>https://images-na.ssl-images-amazon.com/images/I/51brnO9PPpL._AC_US200_.jpg</t>
  </si>
  <si>
    <t>KESPER 金合欢端纹木专业切菜板，42×30×4厘米，棕色原木色，型号28151</t>
  </si>
  <si>
    <t>42 x 30 x 4 cm</t>
  </si>
  <si>
    <t>42.1 x 30.1 x 3.9 cm</t>
  </si>
  <si>
    <t>2.64 kg</t>
  </si>
  <si>
    <t>499 g</t>
  </si>
  <si>
    <t>Marke: Kesper | Farbe: Braun | Produktabmessungen: 42L x 30B x 4D cm | Material: Akazienholz | Empfohlene Anwendungen für Produkt: Brot, Fisch, Fleisch, Gemüse, Käse, Obst | Form: Rechteckig | Produktpflegeanweisungen: Nur Handwäsche | Besonderes Merkmal: Langanhaltend | Enthaltene Komponenten: Messer | Artikelgewicht: 499 g</t>
  </si>
  <si>
    <t>aus FSC-zertifiziertem Holz
Stirnholz, mosaikförmig verleimt
mit 2 Griffmulden
hohe Schnittfestigkeit und besonders messerschonend</t>
  </si>
  <si>
    <t>Stil: 50. Geburtstag</t>
  </si>
  <si>
    <t>https://www.amazon.de/dp/B0FGJ41MY5</t>
  </si>
  <si>
    <t>https://images-na.ssl-images-amazon.com/images/I/71DItL69+oL._AC_US200_.jpg</t>
  </si>
  <si>
    <t>Giftasy 雕刻竹切菜板，男士50岁生日礼物</t>
  </si>
  <si>
    <t>30.9 x 21.8 x 1.1 cm</t>
  </si>
  <si>
    <t>50 Geburtstag Mann - Graviertes Bambus Schneidebrett, Geschenke zum 50 Geburtstag Mann</t>
  </si>
  <si>
    <t>Marke: Giftasy | Farbe: Naturbambus | Produktabmessungen: 31,2L x 1B x 22D cm | Material: Bambus | Empfohlene Anwendungen für Produkt: Brot, Gemüse, Käse, Obst | Form: Rechteckig | Produktpflegeanweisungen: Nur Handwäsche | Besonderes Merkmal: Eingebauter Griff, Langanhaltend, Leichtgewichtig, Platzsparend, Umweltfreundlich | Artikelgewicht: 410 g | Anzahl der Artikel: 1</t>
  </si>
  <si>
    <t>Kreatives Geschenk zum 50 Geburtstag: Dieses Schneidebrett aus umweltfreundlichem Bambus ist ein besonderes und durchdachtes Geburtstagsgeschenk für Männer. Die Gravur „Alles Gute zum 50. Geburtstag – Grillmeister“ verleiht dem Brett eine persönliche und humorvolle Note
Perfekte Geschenke für den Mann zum 50 Geburtstag: Ob für Vater, Ehemann, Freund oder Kollege – dieses praktische Schneidebrett ist ein ideales Geschenk für jeden Mann zum 50. Geburtstag, besonders für leidenschaftliche Grillfans
Nützlich und dekorativ zugleich: Das Brett überzeugt nicht nur durch seine Funktionalität, sondern auch als stilvolle Deko für Küche oder Grillbereich. Es verleiht jeder Männerküche eine persönliche Note
Stabil langlebig hochwertig: Hergestellt aus robustem, dichtem Bambus ist das Brett besonders strapazierfähig, schnittfest und pflegeleicht – ideal für den täglichen Einsatz oder den Grillabend im Garten
Mit Liebe gemacht zuverlässiger Service: Giftasy steht für kreative Geschenke für Männer mit Herz. Sollte einmal etwas nicht passen, sorgt unser Kundenservice schnell und unkompliziert für eine Lösung – damit dein Geburtstagsgeschenk rundum überzeugt</t>
  </si>
  <si>
    <t>Farbe: 3 Stück Titan Schneidebrett Set</t>
  </si>
  <si>
    <t>https://www.amazon.de/dp/B0DPDKLHYM</t>
  </si>
  <si>
    <t>https://images-na.ssl-images-amazon.com/images/I/81D-tOyv9YL._AC_US200_.jpg</t>
  </si>
  <si>
    <t>Bafeil Titan Schneidebrett Set 3 Stück - 316 Edelstahl Schneidebrett | Titanium Cutting Board, Doppelseitiges Lebensmittel Gr</t>
  </si>
  <si>
    <t>Bafeil 双面切菜板三件套；原文同时称钛与316不锈钢，材质待确认（原文截断）</t>
  </si>
  <si>
    <t>39 x 28 x 0.1 cm</t>
  </si>
  <si>
    <t>39.8 x 30.8 x 0.7 cm</t>
  </si>
  <si>
    <t>1.64 kg</t>
  </si>
  <si>
    <t>1.56 kg</t>
  </si>
  <si>
    <t>Titan Schneidebrett Set 3 Stück - 316 Edelstahl Schneidebrett</t>
  </si>
  <si>
    <t>Marke: Bafeil | Farbe: 3 Stück Titan Schneidebrett Set | Produktabmessungen: 39L x 28B x 0,2D cm | Material: Titan | Empfohlene Anwendungen für Produkt: Brot, Fisch, Gemüse, Käse, Meat, Obst | Form: Rechteckig | Produktpflegeanweisungen: Spülmaschinenfest | Besonderes Merkmal: Wechselseitig | Enthaltene Komponenten: 3 Stück Titan Schneidebretter | Artikelgewicht: 1,56 Kilograms</t>
  </si>
  <si>
    <t>3 Stück Titan Schneidebrett - Unser schneidebrett edelstahl ist medizinischem Titan gefertigt, was es zur sichersten Wahl in Ihrer Küche macht. Dieses titanschneidebrett ist langlebig und gleichermaßen sicher für Ihre Gesundheit und Ihre Messer.
Optimale Küchenutensilien - Unser Titan-Schneidebrett, das als perfektes Küchenzubehör dient, kann beidseitig verwendet werden. Eine Seite für Obst und Gemüse und die andere Seite für Fleisch, um einen Kreuzgebrauch zu vermeiden. Ideal als robustes und stilvolles Titanium Schneidebrett.
Messerfreundlich - Titan ist dreimal weicher als der Stahl, der in 99% der Küchenmesser verwendet wird. Dies bedeutet, dass unsere Schneidebretter aus Titan Ihre Messer scharf halten, während Sie sämtliches Hacken und Schneiden ausführen.
Hochwertiges Material und weit verbreitet - Das hochwertige edelstahl schneidebrett ist stark genug, um starkem Hacken und Schneiden standzuhalten. Es ist vielseitig und eignet sich zum Ausrollen von Kuchenteig, Kneten von Brot oder Schneiden von Obst, Gemüse und Brot. Ideal als Titanium Cutting Board für Küche, Kochen und Camping.
Aussergewöhnlich Einfach Zu Reinigen: Vergessen Sie das Schrubben von Flecken und Gerüchen auf Holz- oder Plastik-Schneidebrettern. Titan schneidebrett spülmaschinenfest, Unser schneidebrett aus titan schneidbrett edelstahl lässt Lebensmittel nicht haften, einfach mit Leitungswasser abspülen und sofort wieder bereit. Perfekt als schneidebrett ohne plastik für mühelose Hygiene.</t>
  </si>
  <si>
    <t>https://www.amazon.de/dp/B0FLXV8ZXD</t>
  </si>
  <si>
    <t>https://images-na.ssl-images-amazon.com/images/I/81NoujQBtJL._AC_US200_.jpg</t>
  </si>
  <si>
    <t>Matakumi Holzschneidebrett – Schneidebrett aus Holz aus Akazie mit Seitengriffen, Saftrille und Stirnholzfläche zum Schutz de</t>
  </si>
  <si>
    <t>Matakumi 金合欢木切菜板，带侧把手、汁槽及端纹板面（原文截断）</t>
  </si>
  <si>
    <t>40 x 30 x 3 cm</t>
  </si>
  <si>
    <t>44.2 x 32.9 x 5.5 cm</t>
  </si>
  <si>
    <t>2.45 kg</t>
  </si>
  <si>
    <t>NL</t>
  </si>
  <si>
    <t>2.6 kg</t>
  </si>
  <si>
    <t>Marke: Matakumi | Farbe: Braun | Produktabmessungen: 40L x 30B x 3D cm | Empfohlene Anwendungen für Produkt: Fleisch | Form: Rechteckig | Produktpflegeanweisungen: Nur Handwäsche | Besonderes Merkmal: Stirnholz-Konstruktion, Beidseitig nutzbar, Umweltfreundlich | Artikelgewicht: 2,6 Kilograms | Anzahl der Packungen: 1 | Größe: 40 cm x 30 cm</t>
  </si>
  <si>
    <t>LANGLEBIG &amp; UMWELTFREUNDLICH: Hergestellt aus dichtem akazienholz, ist dieses langlebige, feuchtigkeitsbeständige holzbrett FSC-zertifiziert und plastikfrei, was eine umweltfreundliche wahl bietet, ohne kompromisse bei qualität oder design einzugehen.
SCHONEND FÜR MESSER: Die stirnholz-konstruktion dieses schneidbretts lässt die klingen zwischen die holzfasern gleiten, absorbiert stöße und reduziert abrieb. Sie bewahrt die schärfe und sorgt dafür, dass messer länger leistungsfähig bleiben.
BEIDSEITIG NUTZBAR: Die gerillte seite fängt fleischsäfte auf. Die glatte seite ist ideal zum schneiden oder servieren von trockenen lebensmitteln. Wechseln sie mühelos zwischen vorbereitung und präsentation mit nur einem küchenbrett.
LEICHT ZU TRAGEN: Integrierte seitengriffe erleichtern das anheben und tragen der schneidebretter, sodass sie mühelos vom arbeitsbereich zum esstisch bewegt werden können, ganz ohne zusätzliche tabletts.
DIE PERFEKTE GRÖßE FÜR DEN TÄGLICHEN GEBRAUCH: Die 40 x 30 x 3 cm große fläche bietet ausreichend platz zum schneiden, hacken oder servieren, ohne die arbeitsfläche zu überladen. Fügen sie dieses holz schneidebrett noch heute ihrer küche hinzu!</t>
  </si>
  <si>
    <t>Farbe: Dunkelgrau</t>
  </si>
  <si>
    <t>https://www.amazon.de/dp/B0F4CKS1FV</t>
  </si>
  <si>
    <t>https://images-na.ssl-images-amazon.com/images/I/71Digun7iEL._AC_US200_.jpg</t>
  </si>
  <si>
    <t>KIMIUP Schneidebrett Kunststoff, 3 Stück, BPA-freie, Spülmaschinenfest | Kunststoff Schneidebrett Set mit Rutschfeste Füße, S</t>
  </si>
  <si>
    <t>KIMIUP 塑料切菜板三件套，宣称不含双酚A（BPA）、可洗碗机清洗，带防滑脚（原文截断）</t>
  </si>
  <si>
    <t>40 x 24 x 2.5 cm</t>
  </si>
  <si>
    <t>39.7 x 23.8 x 2.3 cm</t>
  </si>
  <si>
    <t>1.12 kg</t>
  </si>
  <si>
    <t>1.3 kg</t>
  </si>
  <si>
    <t>KIMIUP Schneidebrett Kunststoff, 3 Stück, BPA-freie, Spülmaschinenfest</t>
  </si>
  <si>
    <t>Marke: KIMIUP | Farbe: Dunkelgrau | Produktabmessungen: 40L x 24B x 0,9D cm | Material: cutting board, frühstücksbrettchen spülmaschinenfest, schneidbrett kunststoff, schneidbretter für die küche, schneidebrett kunststoff, schneidebrett ohne mikroplastik, schneidebrett schwarz, schneidebrett set, schneidebrett spülmaschinenfest, schneidebretter ohne mikroplastik, schneidebretter spülmaschinenfest | Empfohlene Anwendungen für Produkt: 3-teiliges Schneidebrett-Set, Gummi-Schneidebrett, Kleines Schneidebrett, Kunststoff-Schneidebrett für die Küche, Küchenbretter zum Zerkleinern, Küchenschneidebretter, Obstschneidebrett, Rutschfestes Schneidebrett, Schneidebrett schwarz, Schwarzes Schneidebrett-Set | Form: Rechteckig | Produktpflegeanweisungen: Spülmaschinenfest | Besonderes Merkmal: Eingebaute Nut, Eingebauter Griff, Rutschfeste Füße | Enthaltene Komponenten: Rutschfeste Füße | Artikelgewicht: 1,3 Kilograms</t>
  </si>
  <si>
    <t>【𝐇𝐨𝐜𝐡𝐰𝐞𝐫𝐭𝐢𝐠𝐞𝐬 𝐌𝐚𝐭𝐞𝐫𝐢𝐚𝐥】Dieses KIMIUP Schneidbrett besteht aus hochwertigem, BPA-freiem Kunststoff, geruchlos, schmutzabweisend, leicht zu reinigen, sicher bei Lebensmittelkontakt. Die Marmoroberfläche des Schneidebretter wertet die Küche auf, reduziert Kratzer und schont Messer. Es hält täglichem Gebrauch stand. Die porenfreie Oberfläche verhindert das Eindringen von Säften und Rückständen – für maximale Sicherheit. Unsere Schneidebrett kunststoff bieten dauerhaften Schutz für Ihre Familie.
【𝐑𝐮𝐭𝐬𝐜𝐡𝐟𝐞𝐬𝐭𝐞 𝐅üß𝐞 + 𝐆𝐫𝐢𝐟𝐟】Dieses Schneidbrett hat vier rutschfeste Gummifüße, die beim Schneiden fest auf der Arbeitsplatte haften – kein Verrutschen, auch bei harten Zutaten. Das Kunststoff Schneidebrett hat einen bequemen Griff, der das Halten erleichtert; nach Reinigung lässt es sich zum Lüften und Abtropfen aufhängen, hält Arbeitsfläche frei und sorgt für Ordnung. Es ist spülmaschinengeeignet, zeitsparend und hygienisch. Ideal für kleine Küchen oder Apartments, da es wenig Platz braucht.
【𝐙𝐰𝐞𝐢𝐬𝐞𝐢𝐭𝐢𝐠𝐞𝐬 𝐃𝐞𝐬𝐢𝐠𝐧 + 𝐒𝐚𝐟𝐭𝐫𝐢𝐥𝐥𝐞】Dieses Schneidebrett spülmaschinenfest verfügt über zwei Seiten: Eine mit umlaufender Saftrille, die Fleisch- und Tomatensäfte auffängt und die Arbeitsplatte sauber hält; die andere glatt für normales Schneiden oder Anrichten. Die klare Zweiteilung trennt rohe und gekochte Speisen– ein Küchenbrett, das sauber und Effizienz vereint.
【3 𝐒𝐞𝐭, 𝐯𝐢𝐞𝐥𝐬𝐞𝐢𝐭𝐢𝐠 𝐞𝐢𝐧𝐬𝐞𝐭𝐳𝐛𝐚𝐫】Das Schneidebrett Set umfasst 3 Größen für alle Küchenanwendungen: Groß (15,6 x 9,4 Zoll) ideal für Fleisch und Steaks, mit reichlich Schnittfläche; Mittel (12,4 x 7,8 Zoll) perfekt für tägliches Gemüseschneiden und -julienne; Klein (9,6 x 5,7 Zoll) genau richtig für Speisen. Jedes Brettchen spülmaschinenfest ist 0,35 Zoll dicke 0,35 Zoll dick und verzieht sich nicht. Ob Alltag oder Festtag – von der Vorbereitung bis zum Servieren gibt es immer die passende Größe.
【𝐈𝐧𝐭𝐞𝐠𝐫𝐢𝐞𝐫𝐭𝐞𝐫 𝐑𝐞𝐢𝐛𝐞𝐟𝐥ä𝐜𝐡𝐞 ，𝐳𝐞𝐢𝐭𝐬𝐩𝐚𝐫𝐞𝐧𝐝&amp;𝐦ü𝐡𝐞𝐥𝐨𝐬】Die großen und mittleren Schneidebrett Kunststoff haben zusätzlich eine Reibefläche (kleine Größe ohne), speziell zum Reiben von Knoblauch, Ingwer, Zwiebeln usw. Auf einem Schneidbrett können Sie sowohl schneiden als auch reiben, was den Reinigungsaufwand reduziert und das Kochen erleichtert. Die doppelseitiges schneidbretter– eine Seite zum Schneiden, die andere zum Reiben – behindert sich nicht und verdoppelt den praktischen Wert.
【𝐊𝐈𝐌𝐈𝐔𝐏 𝐒𝐜𝐡𝐧𝐞𝐢𝐝𝐛𝐫𝐞𝐭𝐭 – 𝐈𝐡𝐫 𝐢𝐝𝐞𝐚𝐥𝐞𝐬 𝐆𝐞𝐬𝐜𝐡𝐞𝐧𝐤】Dieses Schneidebrett Set mit gebürsteter Oberfläche bietet marmorähnliche Eleganz und wertet jede Küche auf. Ob zum Hauswarming, Geburtstag, Weihnachten, Vatertag oder Muttertag – dieses Kunststoff Schneidebrett ist ein geschmackvolles und praktisches Geschenk für Freunde und Familie. Es begeistert jeden Kochliebhaber und eignet sich für Zuhause, Küche und Outdoor.</t>
  </si>
  <si>
    <t>600</t>
  </si>
  <si>
    <t>https://www.amazon.de/dp/B0GK6N6YKB</t>
  </si>
  <si>
    <t>https://images-na.ssl-images-amazon.com/images/I/51uEmhFvFWL._AC_US200_.jpg</t>
  </si>
  <si>
    <t>Tosean Edelstahl-Schneidebrett 30 x 40cm,Küche Schneidbrettchen,Schweres Schneidebrett zum Kochen, Backen Brot Restaurant zum</t>
  </si>
  <si>
    <t>Tosean 不锈钢切菜板，30×40厘米，重型，用于厨房烹饪及面包烘焙（原文截断）</t>
  </si>
  <si>
    <t>40 x 30 x 0.2 cm</t>
  </si>
  <si>
    <t>40.4 x 30.1 x 2.2 cm</t>
  </si>
  <si>
    <t>940 g</t>
  </si>
  <si>
    <t>Marke: Tosean | Farbe: Maße: 40 X 30 Cm | Produktabmessungen: 40L x 30B x 0,2D cm | Material: Edelstahl | Empfohlene Anwendungen für Produkt: Brot, Fisch, Fleisch, Gemüse, Käse, Obst | Form: Rechteckig | Produktpflegeanweisungen: Spülmaschinenfest | Besonderes Merkmal: Extra erhöhte Kanten | Enthaltene Komponenten: Messer | Artikelgewicht: 940 g</t>
  </si>
  <si>
    <t>【Produktname】Schneidbretter, Edelstahl Schneidebrett, Backbrett, Schneidebrett für Küche, Bar, Restaurants
【Große Größe】Große größe, breite 30, länge 40, gefaltete kantenstärke 1,5 mm, bequemer zum kneten von teig und schneiden von obst und gemüse usw., kann alle ihre anforderungen an das schneiden, schneiden und kneten von gemüse in der küche erfüllen
【Rutschfestes Design】 Dieses schneidebrett aus edelstahl verfügt über extra erhöhte kanten für eine sichere und nahtlose befestigung an ihrer theke, was zur stabilisierung des schneidebretts während des gebrauchs beiträgt. perfekt für alle hack- und schneideaufgaben in der küche
【Stabiles&amp;Leicht zu reinigen】Edelstahl-Schneidebrett Hergestellt aus hochwertigem Edelstahl.Die Dicke beträgt 0,15 cm (0.06inch) .Perfect für alle Ihre Hacken und Schneiden Bedürfnisse in der Küche die Schneidplatten sicher in der Spülmaschine gewaschen werden.Es ist leicht zu reinigen und schmutzabweisend
【Positive und negative Doppelnutzung】Die vorderseite kann geknetet werden, um zu verhindern, dass teig oder süßigkeiten an der oberfläche kleben bleiben; die rückseite kann zum schneiden von gemüse, obst und fleisch verwendet werden,Idee für Hochzeiten, Ruhestand, Geburtstage und Weihnachtsgeschenke für alle Küchen Enthusiasten</t>
  </si>
  <si>
    <t>400</t>
  </si>
  <si>
    <t>Größe: Klein | Farbe: 2x</t>
  </si>
  <si>
    <t>https://www.amazon.de/dp/B08YNB45N4</t>
  </si>
  <si>
    <t>https://images-na.ssl-images-amazon.com/images/I/91b68n-JWAL._AC_US200_.jpg</t>
  </si>
  <si>
    <t>Moritz &amp;amp; Moritz</t>
  </si>
  <si>
    <t>Moritz &amp; Moritz 2x Schneidebrett Kunststoff Set in Granit Optik - 25 x 15 cm - Schneidebretter BPA frei - Frühstücksbrettchen</t>
  </si>
  <si>
    <t>Moritz &amp; Moritz 花岗岩外观塑料切菜板两件套，25×15厘米，宣称不含双酚A（BPA），可作早餐板</t>
  </si>
  <si>
    <t>25 x 15 x 2 cm</t>
  </si>
  <si>
    <t>25.2 x 15.4 x 1.8 cm</t>
  </si>
  <si>
    <t>540 g</t>
  </si>
  <si>
    <t>450 g</t>
  </si>
  <si>
    <t>Marke: Moritz &amp; Moritz | Farbe: 2x | Produktabmessungen: 25L x 15B x 1D cm | Material: Kunststoff | Empfohlene Anwendungen für Produkt: Brot | Form: Rechteckig | Produktpflegeanweisungen: Spülmaschinenfest | Besonderes Merkmal: Eingebauter Griff, Rutschfeste Füße | Enthaltene Komponenten: 2x Bretter | Artikelgewicht: 450 g</t>
  </si>
  <si>
    <t>KÜCHENZUBEHÖR – 2 x Schneidebrett Granitoptik, je 25 x 15 cm, Kunststoff für hygienische Zubereitung von Lebensmitteln
DURCHDACHT – Schneidbrett Spülmaschinenfest mit praktischer Eingriffsöffnung für einfaches Handling, ideal zum Aufhängen
UNIVERSALTALENT – Schneidebrett Kunststoff zum Schneiden und Servieren, als Unterlage von Käse-, Wurst- oder Schinkenplatten, cool in moderner, gesprenkelter Optik
SPITZEN VERARBEITUNG – Frühstücksbrettchen Set hergestellt aus hochwertigem, robustem und BPA-freiem Kunststoff, lebensmittelecht, geschmacks- und geruchsneutral, spülmaschinengeeignet
ROBUST –Küchenbrett Kunststoff innovativ in Design und Funktion, zur Erleichterung der Küchenarbeit, strapazierfähige Qualität für garantiert langlebigen Schneidekomfort</t>
  </si>
  <si>
    <t>Farbe: Weiß | Größe: 35L x 24B cm</t>
  </si>
  <si>
    <t>https://www.amazon.de/dp/B07FSSYLVM</t>
  </si>
  <si>
    <t>https://images-na.ssl-images-amazon.com/images/I/812PXRvZFAL._AC_US200_.jpg</t>
  </si>
  <si>
    <t>Chef Aid 白色塑料切菜板，35×24厘米，防滑、带把手，可洗碗机清洗，可作早餐板</t>
  </si>
  <si>
    <t>0.4 x 24.4 x 36.2 cm</t>
  </si>
  <si>
    <t>35.3 x 24.4 x 0.3 cm</t>
  </si>
  <si>
    <t>300 g</t>
  </si>
  <si>
    <t>282 g</t>
  </si>
  <si>
    <t>Marke: Chef Aid | Farbe: Weiß | Produktabmessungen: 35L x 25B x 0,4D cm | Material: Kunststoff | Empfohlene Anwendungen für Produkt: Fisch, Fleisch, Gemüse, Obst | Form: Rechteckig | Produktpflegeanweisungen: Spülmaschinenfest | Besonderes Merkmal: Spülmaschinenfest | Enthaltene Komponenten: 1 x weißes Poly-Schneidebrett. | Artikelgewicht: 282 g</t>
  </si>
  <si>
    <t>LEBENSMITTELECHTER KUNSTSTOFF: Das Schneidebrett aus robustem Kunststoff bietet eine stabile Arbeitsfläche für tägliche Küchenaufgaben und eignet sich für vielseitige Vorbereitungen
RUTSCHFESTE OBERFLÄCHE: Die strukturierte Oberfläche unterstützt kontrolliertes Schneiden im Küchenalltag und eignet sich für Brot Obst Gemüse Kräuter und weitere Zutaten
MIT INTEGRIERTEM GRIFF: Der praktische Griff erleichtert das Anheben Tragen und Verstauen des Bretts vor und nach der Zubereitung in Küche Haushalt oder Garten
SPÜLMASCHINENFEST UND PFLEGELEICHT: Das Kunststoffbrett lässt sich nach dem Gebrauch einfach reinigen und ist für eine schnelle hygienische Pflege im Alltag ausgelegt
PRAKTISCHE GRÖSSE 35 X 24 CM: Das Schneidebrett bietet ausreichend Fläche für tägliche Vorbereitungen und passt zugleich gut in Schrank Schublade oder auf die Arbeitsplatte</t>
  </si>
  <si>
    <t>Farbe: Schwarz | Größe: 30L x 23.5B cm</t>
  </si>
  <si>
    <t>https://www.amazon.de/dp/B0G64SWBWL</t>
  </si>
  <si>
    <t>https://images-na.ssl-images-amazon.com/images/I/51-czV20yJL._AC_US200_.jpg</t>
  </si>
  <si>
    <t>Schneidebrett Holzfaser Küche, Spülmaschinenfest Composite Cutting Board | 30x23cm, Nicht Giftig, Hohe Dichte, Porenfrei, BPA</t>
  </si>
  <si>
    <t>木纤维复合切菜板，30×23厘米，宣称可洗碗机清洗、无毒、高密度、无孔（原文截断）</t>
  </si>
  <si>
    <t>30L x 23.5B cm</t>
  </si>
  <si>
    <t>29.4 x 23.1 x 0.7 cm</t>
  </si>
  <si>
    <t>580 g</t>
  </si>
  <si>
    <t>Schneidebrett Holzfaser Küche, Spülmaschinenfest Composite Cutting Board</t>
  </si>
  <si>
    <t>Marke: BESTCOOK | Farbe: Schwarz | Produktabmessungen: 30L x 23,5B x 0,6D cm | Material: Holzfasern | Empfohlene Anwendungen für Produkt: Fleisch Schneiden | Form: Rechteckig | Produktpflegeanweisungen: Spülmaschinenfest | Besonderes Merkmal: Bpa-frei | Enthaltene Komponenten: Schneidebrett | Artikelgewicht: 580 g</t>
  </si>
  <si>
    <t>【Spülmaschinenfestes Schneidebrett】 Mühelose Reinigung! Das spülmaschinenfeste BESTCOOK Schneidebrett ist leicht zu reinigen und zu pflegen und wird Ihr bester Küchenhelfer bei alltäglichen Küchenarbeiten!
【Umweltfreundliche Naturholzfaser】 Das aus Naturholzfaser gefertigte Schneidebrett ist BPA-frei, ungiftig und FSC-zertifiziert. Es sorgt für eine sichere und gesunde Zubereitung Ihrer Mahlzeiten beim täglichen Kochen.
【Messerfreundlich &amp; Hitzebeständig】 Das Holzschneidebrett schützt Ihre Messer vor Beschädigungen und Abstumpfung und hält Temperaturen bis zu 175 °C stand, sodass es auch als Untersetzer oder Wurstbrett verwendet werden kann.
【Hohe Dichte &amp; Haltbarkeit】 Dank der porenfreien Oberfläche ist das BESTCOOK Schneidebrett geruchs- und rückstandsfrei. Es ist äußerst langlebig und verzieht sich beim Kochen nicht.
【Vielseitig und Praktisch】 Das wendbare Design eignet sich für verschiedene Lebensmittel von Fleisch bis Käse und verfügt über eine integrierte Öffnung für bequeme Handhabung und Aufbewahrung.
【Ideales Geschenk】 Das stilvolle und praktische Schneidebrett Holzfaser in großem braunem Design ist perfekt für Familien oder Freunde, die gerne kochen.</t>
  </si>
  <si>
    <t>Farbe: Heller Bambus | Größe: XXL</t>
  </si>
  <si>
    <t>https://www.amazon.de/dp/B092JPBC1H</t>
  </si>
  <si>
    <t>https://images-na.ssl-images-amazon.com/images/I/81gcG3BiqyL._AC_US200_.jpg</t>
  </si>
  <si>
    <t>Deer &amp;amp; Oak</t>
  </si>
  <si>
    <t>Deer &amp; Oak Schneidebrett Bambus XXL 44x30x2 cm, vorgeölt | Wasserabweisend · Messerfreundlich · für Fleisch, Gemüse &amp; Brot</t>
  </si>
  <si>
    <t>Deer &amp; Oak XXL号竹切菜板，44×30×2厘米，预涂油，防水、保护刀刃，用于肉、蔬菜及面包</t>
  </si>
  <si>
    <t>45 x 30 x 2 cm</t>
  </si>
  <si>
    <t>44.4 x 30.1 x 2.2 cm</t>
  </si>
  <si>
    <t>1.68 kg</t>
  </si>
  <si>
    <t>Deer &amp; Oak Schneidebrett Bambus XXL 44x30x2 cm, vorgeölt</t>
  </si>
  <si>
    <t>Marke: Deer &amp; Oak | Farbe: Heller Bambus | Produktabmessungen: 44L x 30B x 2D cm | Material: Bambus | Empfohlene Anwendungen für Produkt: Brot, Fisch, Fleisch, Gemüse, Obst | Form: Rechteckig | Produktpflegeanweisungen: Nur Handwäsche | Besonderes Merkmal: Leichtgewichtig, Nicht porös | Enthaltene Komponenten: XXL | Artikelgewicht: 1,68 Kilograms</t>
  </si>
  <si>
    <t>SCHNEIDBRETT AUS 100 % NATÜRLICHEM BAMBUS: Das Deer &amp; Oak Holzschneidebrett besteht aus hochwertigem Bambus und verbindet die Langlebigkeit eines Hackblocks mit einem leichten, attraktiven Design für Ihre Küche. Perfekt zum Schneiden von Fleisch, Gemüse und mehr.
WASSERFEST &amp; LANGLEBIG: Unsere Schneidebretter aus Holz nehmen kaum Wasser auf und verringern somit das Risiko von Rissbildung oder Verformung im Laufe der Zeit. Obwohl unser Küchenbrett aus Holz robust genug für den täglichen Gebrauch ist, sollten Sie es nicht in die Spülmaschine geben, damit es in Topform bleibt.
HYGIENISCH: Unser Holz Schneidebrett ist von Natur aus nicht porös und resistent gegen Messerschnitte. Dadurch wird es zu einer sichereren, hygienischeren Wahl im Vergleich zu Plastikbrettern. Es ist einfach zu reinigen und ideal für die Zubereitung von Essen in jeder Küche.
VIRALER HIT BEI DAILY MAIL &amp; AUF TIKTOK: Das Schneidebrett aus Bambus von Deer &amp; Oak wurde für seine Qualität gelobt, ist bekannt aus Daily Mail und ging viral auf TikTok. Entdecken Sie, warum Tausende unserem Brett aufgrund seiner Langlebigkeit, seinem Stil und seiner erstklassigen Leistung vertrauen.
UMWELTFREUNDLICHE WAHL: Dieses große Holz-Schneidebrett ist nicht nur stabil und sanft zu Ihren Messern, sondern auch eine umweltfreundlichere Alternative zu traditionellen Holzbrettern. Perfekt für umweltbewusste Köche.</t>
  </si>
  <si>
    <t>https://www.amazon.de/dp/B0FJR23VWK</t>
  </si>
  <si>
    <t>https://images-na.ssl-images-amazon.com/images/I/71H+NBtlFPL._AC_US200_.jpg</t>
  </si>
  <si>
    <t>Holzfaser Schneidebrett 2er-Pack, Spülmaschinenfest Composite Chopping Board, Hohe Dichte, Ungiftig, BPA-frei, Rutschfeste Fü</t>
  </si>
  <si>
    <t>木纤维复合切菜板两件套，宣称可洗碗机清洗、高密度、无毒、不含双酚A（BPA），带防滑脚（原文截断）</t>
  </si>
  <si>
    <t>38.9 x 30.9 x 2.4 cm</t>
  </si>
  <si>
    <t>1.39 kg</t>
  </si>
  <si>
    <t>1,39 Kilograms</t>
  </si>
  <si>
    <t>Holzfaser Schneidebrett 2er-Pack, Spülmaschinenfest Verbund-Schneidebrett</t>
  </si>
  <si>
    <t>Marke: Culiex | Farbe: Schwarz | Produktabmessungen: 37L x 27,5B x 1,2D cm | Material: Holzfasern | Empfohlene Anwendungen für Produkt: Brot, Fisch, Fleisch, Gemüse, Obst | Form: Rechteckig | Produktpflegeanweisungen: Spülmaschinenfest | Besonderes Merkmal: Eingebauter Griff, Hitzebeständig, Umweltfreundlich | Enthaltene Komponenten: Schneidebrett 2er-Set (S &amp; M) | Artikelgewicht: 1,39 Kilograms</t>
  </si>
  <si>
    <t>【Verbesserte Materialien in Lebensmittelqualität】Culiex-Holzfaser-Schneidebretter werden aus in den USA importiertem, natürlichem Kiefernholz hergestellt, durch Hochtemperatur- und Hochdrucktechnologie hergestellt, sind BPA-frei, ungiftig und gewährleisten Lebensmittelsicherheit und Umweltfreundlichkeit im täglichen Gebrauch.
【Spülmaschinenfestes Schneidebrett】 Im Gegensatz zu typischen Holz- oder Bambusbrettern ist das Culiex-Schneidebrett aus Holzverbundwerkstoff spülmaschinenfest und ermöglicht eine mühelose Reinigung. Es lässt sich auch leicht mit der Hand reinigen und spart so Zeit bei der täglichen Küchenreinigung.
【Oberfläche mit Hoher Dichte】 Das Holzfaser-Schneidebrett von Culiex wird unter hoher Temperatur und hohem Druck integral geformt, was zu einer extrem hohen Dichte und einer porenfreien Oberfläche führt. Dies erleichtert die Reinigung und Wartung und gewährleistet gleichzeitig die Sicherheit der Lebensmittelkontaktoberfläche.
【Rutschfest und Zuverlässig】 Der rutschfeste Griff an der Unterseite sorgt für einen stabilen Stand auf Arbeitsplatten und gibt Ihnen Sicherheit bei der Zubereitung von Speisen. Der bequeme Griff eignet sich für den täglichen Gebrauch und die Aufbewahrung.
【Hitzebeständig und Langlebig】Mit einer Hitzebeständigkeit von bis zu 350 °F dient das ungiftige Schneidebrett auch als Untersetzer oder Serviertablett. Es ist für starke Beanspruchung ausgelegt und widersteht Rissen, Verformungen oder Splittern.
【Stilvolles und Praktisches Geschenk】 Mit seiner stilvollen und praktischen Leistung eignet sich das Culiex-Holzfaser-Schneidebrettset perfekt für Muttertag, Vatertag, Valentinstag, Weihnachten, Neujahr und Einweihungsgeschenke oder Hochzeitsgeschenke.
【2-teiliges Schneidebrett-Set】Culiex-Schneidebrett-Sets umfassen ein kleines (29.7 x 23 cm) und ein mittleres (36.7 x 27 cm) Schneidebrett und bieten Vielseitigkeit für verschiedene Küchenvorbereitungsaufgaben. Perfekt zum Zerkleinern von Gemüse, Obst, Fleisch und mehr – ideal für alle Ihre Schneidarbeiten.</t>
  </si>
  <si>
    <t>https://www.amazon.de/dp/B0G5WMJ491</t>
  </si>
  <si>
    <t>https://images-na.ssl-images-amazon.com/images/I/71FJhZ2jI3L._AC_US200_.jpg</t>
  </si>
  <si>
    <t>Schneidebrett Holzfaser mit Saftrille, Spülmaschinenfest Schneidebretter | 30x23cm, BPA-frei, Langlebiges, Nicht Giftig, Hohe</t>
  </si>
  <si>
    <t>木纤维切菜板，30×23厘米，带汁槽，宣称可洗碗机清洗、不含双酚A（BPA）、耐用无毒（原文截断）</t>
  </si>
  <si>
    <t>29.7 x 23 x 0.7 cm</t>
  </si>
  <si>
    <t>550 g</t>
  </si>
  <si>
    <t>1 g</t>
  </si>
  <si>
    <t>Schneidebrett Holzfaser mit Saftrille, Spülmaschinenfest Schneidebretter</t>
  </si>
  <si>
    <t>Marke: BESTCOOK | Farbe: Schwarz | Produktabmessungen: 30L x 23,5B x 0,6D cm | Material: Holzfasern | Empfohlene Anwendungen für Produkt: Fleisch Schneiden | Form: Rechteckig | Produktpflegeanweisungen: Spülmaschinenfest | Besonderes Merkmal: Bpa-frei | Enthaltene Komponenten: Schneidebrett | Artikelgewicht: 0,6 g</t>
  </si>
  <si>
    <t>Spülmaschinenfestes Schneidebrett – Müheloses Reinigen ist ein Kinderspiel! Das BESTCOOK Schneidebrett aus Holzfaser ist leicht zu reinigen und zu pflegen und wird Ihr bester Küchenhelfer für Ihre täglichen Küchenaufgaben sein.
Umweltfreundliches Material – Das-Schneidebrett aus natürlichen Holzfasern ist BPA-frei, ungiftig und FSC-zertifiziert. Es gewährleistet eine sichere und gesunde Zubereitung Ihrer Mahlzeiten beim täglichen Kochen.
Saftrillen-Design – Dank des cleveren Saftrillen-Designs verhindert unser Schneidebretter, dass Flüssigkeiten auf die Arbeitsfläche gelangen, und sorgt so für eine saubere und ordentliche Küche.
Rutschfeste Füße – Ausgestattet mit rutschfesten Füßen an allen vier Ecken bietet unser schadstofffreies Schneidebrett sicheren Halt auf jeder Arbeitsfläche. Kein Verrutschen mehr beim Zubereiten von Speisen.
Hohe Dichte &amp; Haltbarkeit – Dank der porenfreien Oberfläche ist unser Schneidebrett geruchs- und rückstandsfrei. Es ist extrem langlebig und verzieht oder reißt beim Kochen nicht.
Messerfreundlich – Das BESTCOOK-Schneidebrett ist widerstandsfähig gegen tiefe Schnitte und sorgt für ein reibungsloses Schneiderlebnis. Ihre Messer werden vor Beschädigungen und Stumpfheit geschützt.
Hitzebeständig - Dieses Schneidebrett hält Temperaturen bis zu 176 °C stand und kann auch als Untersetzer verwendet werden, ohne Spuren zu hinterlassen. Verschönern Sie Ihre Gastgeber-Karriere mit diesem schicken Schneidebrett</t>
  </si>
  <si>
    <t>50</t>
  </si>
  <si>
    <t>Farbe: Weiß | Größe: 45L x 30B cm</t>
  </si>
  <si>
    <t>https://www.amazon.de/dp/B07D9Z89WC</t>
  </si>
  <si>
    <t>https://images-na.ssl-images-amazon.com/images/I/21vVK6ED5pL._AC_US200_.jpg</t>
  </si>
  <si>
    <t>HENDI Schneidebrett, HACCP, 450x300x(H)13mm, HPDE, weiß | Beidseitig nutzbar, glatt, minimiert das Abstumpfen von Messern</t>
  </si>
  <si>
    <t>HENDI 白色切菜板，450×300×13毫米，双面光滑，材质原文HPDE，标注HACCP食品安全管理规范</t>
  </si>
  <si>
    <t>45 x 30 x 1.3 cm</t>
  </si>
  <si>
    <t>45.3 x 30.3 x 1.3 cm</t>
  </si>
  <si>
    <t>1.61 kg</t>
  </si>
  <si>
    <t>2019-08-19</t>
  </si>
  <si>
    <t>HENDI Schneidebrett, HACCP, 450x300x(H)13mm, HPDE, weiß</t>
  </si>
  <si>
    <t>Marke: HENDI | Farbe: Weiß | Produktabmessungen: 45L x 30B x 1,3D cm | Material: Polyethylen mit hoher Dichte (HDPE) | Empfohlene Anwendungen für Produkt: Brot, Fisch, Fleisch, Gemüse, Obst | Form: Rechteckig | Produktpflegeanweisungen: Nur Handwäsche | Besonderes Merkmal: Farbecht, Langanhaltend, Nicht porös | Enthaltene Komponenten: Schneidebrett | Artikelgewicht: 1,58 Kilograms</t>
  </si>
  <si>
    <t>Beidseitig verwendbar, mit zwei glatten Seiten
Entspricht der HACCP-Norm
Hergestellt aus langlebigem HDPE-500-Polyethylen, das den Verschleiß der Messer reduziert
Achtung: Nicht spülmaschinengeeignet</t>
  </si>
  <si>
    <t>https://www.amazon.de/dp/B0HCBLLQRD</t>
  </si>
  <si>
    <t>https://images-na.ssl-images-amazon.com/images/I/71Kd4QWUQ9L._AC_US200_.jpg</t>
  </si>
  <si>
    <t>Titan Schneidebrett, Edelstahl Titanium Cutting Board, BPA-freies Doppelseitiges Lebensmittel Grade Schneidebrett, Titanium C</t>
  </si>
  <si>
    <t>金属双面切菜板，宣称不含双酚A（BPA）、食品接触适用；原文同时称钛与不锈钢（原文截断）</t>
  </si>
  <si>
    <t>40 x 30 x 0.5 cm</t>
  </si>
  <si>
    <t>39.7 x 29 x 1.4 cm</t>
  </si>
  <si>
    <t>2.89 kg</t>
  </si>
  <si>
    <t>2026-08-05</t>
  </si>
  <si>
    <t>2,89 Kilograms</t>
  </si>
  <si>
    <t>Marke: Saliva | Farbe: Titan | Produktabmessungen: 40L x 30B x 0,5D cm | Material: Titan | Empfohlene Anwendungen für Produkt: Fleisch | Produktpflegeanweisungen: Spülen Sie es mit Wasser ab | Besonderes Merkmal: Nicht porös | Artikelgewicht: 2,89 Kilograms | Anzahl der Packungen: 3 | Namen des Sets: Titan Schneidebrett 3er Set</t>
  </si>
  <si>
    <t>【Titanium-Legierung】 – Anders als herkömmliche Holz- oder Kunststoffbretter bietet unser 3er-Set Titan-Schneidebretter eine hochwertige Titan-Oberfläche, die Festigkeit mit müheloser Pflege vereint. Die ultra-glatte, porenfreie Struktur widersteht Flecken und Gerüchen – keine Rückstände oder versteckten Ecken mehr. Robust und dennoch leicht, sorgt es für überlegene Hygiene bei allen Zubereitungsarbeiten und ist kinderleicht zu reinigen.
【Vielseitigkeit auf beiden Seiten für alle Lebensmittel】 – Dieses zweiseitige Schneidebrett ist für jede Küchenaufgabe geeignet – wechseln Sie mühelos zwischen Fleisch, Obst und Gemüse, ohne Kreuzkontamination. Keine schwachen Verbundschichten (wie Weizenstroh oder Kunststoff), nur lebensmittelechtes Titan auf beiden Seiten.
【Stabil und sicher mit Griff】 – Ein Griff gewährleistet einen festen Halt beim Schneiden und verhindert Verrutschen. Anders als rutschige Glas- oder dünne Metallplatten bleibt unser Brett stabil. Zudem ermöglicht der Griff ein einfaches Aufhängen.
【Messerfreundlich &amp; langlebig】 – Schonender zu Klingen als Stahl, erhält unser ungiftiges Schneidebrett die Schärfe Ihrer Messer. Keine Verformungen, Risse oder Oberflächenschäden mit der Zeit – nur ein langlebiges, unverzichtbares Küchenwerkzeug für Jahre.
【Glatte Kanten, keine Schnittverletzungen】 – Anders als billige Metallbretter mit scharfen Kanten besticht unser 1,7 mm starkes Titan-Schneidebrett-Set durch vollständig abgerundete Ecken und polierte Kanten – keine unerwarteten Schnitte beim schnellen Arbeiten. Kochen Sie mit Zuversicht. Perfektes Weihnachtsgeschenk für Ehefrau, Mutter, Koch oder Vater.
Tipp: Entfernen Sie vor dem ersten Gebrauch die Schutzfolie. Spülen Sie es mit Wasser ab – Ihr Schneidebrett wird mit der Zeit eine einzigartige Patina entwickeln und noch schöner aussehen.</t>
  </si>
  <si>
    <t>https://www.amazon.de/dp/B0DP3DDM89</t>
  </si>
  <si>
    <t>https://images-na.ssl-images-amazon.com/images/I/91dLxkI3bDL._AC_US200_.jpg</t>
  </si>
  <si>
    <t>EDELHAUS Schneidebrett Holz 3er Set Holzschneidebrett aus Massiver Akazie | 2cm Dicke Schneidbretter ohne Mikroplastik - Holz</t>
  </si>
  <si>
    <t>EDELHAUS 实心金合欢木切菜板三件套，厚2厘米，宣称无微塑料（原文截断）</t>
  </si>
  <si>
    <t>44 x 33 x 11 cm</t>
  </si>
  <si>
    <t>42.2 x 33.4 x 10.2 cm</t>
  </si>
  <si>
    <t>3.91 kg</t>
  </si>
  <si>
    <t>2024-11-26</t>
  </si>
  <si>
    <t>3.18 kg</t>
  </si>
  <si>
    <t>Schneidebrett Holz 3er Set Holzschneidebrett aus Massiver Akazie</t>
  </si>
  <si>
    <t>Marke: EDELHAUS | Farbe: Schneidebrett 3er Set | Produktabmessungen: 44L x 33B x 11D cm | Material: Akazienholz | Empfohlene Anwendungen für Produkt: Brot, Fisch, Fleisch, Käse, Obst | Form: Rechteckig | Produktpflegeanweisungen: Nur Handwäsche | Besonderes Merkmal: Robuste Akazienholz Konstruktion | Artikelgewicht: 3,18 Kilograms | Anzahl der Packungen: 3</t>
  </si>
  <si>
    <t>ROBUSTE AKAZIE – Unsere Schneidebretter aus hochwertigem Akazienholz sind extrem langlebig und bieten die perfekte Balance zwischen Stabilität und Messerschonung. Ideal für jede Küche!
IDEALE GRÖßEN – Das Schneidebrett Set umfasst drei praktische Größen: 40x30 cm, 33x24 cm und 26x18 cm. Perfekt für verschiedene Küchenaufgaben und alle Ihre Schneidbedürfnisse.
VIELSEITIGER EINSATZ – Egal ob als Küchenbrett für das Schneiden von Fleisch, Gemüse oder Obst, unsere Holzschneidebretter sind echte Allrounder in jeder Küche und für jedes Gericht geeignet.
ELEGANTES DESIGN – Die natürliche Maserung des Akazienholzes macht jedes Holzbrett zu einem Unikat und verleiht Ihrer Küche einen stilvollen Look. Ideal als Servierbrett für Ihre Gäste!
EINFACHE REINIGUNG &amp; PFLEGE – Unsere Schneidbretter sind pflegeleicht und leicht zu reinigen. Bei richtiger Pflege sind sie ein langlebiger Begleiter in Ihrer Küche, der Ihnen lange Freude bereiten wird!</t>
  </si>
  <si>
    <t>Farbe: Heller Bambus | Größe: L (38,5 x 25)</t>
  </si>
  <si>
    <t>https://www.amazon.de/dp/B0FJY8JTKW</t>
  </si>
  <si>
    <t>https://images-na.ssl-images-amazon.com/images/I/81mKHivhdIL._AC_US200_.jpg</t>
  </si>
  <si>
    <t>LARHN Bambus Schneidebrett Holz mit Griff &amp; Saftrille - 38,5x25x2 cm | Massiv, vertikal verleimt, wendbar, vorgeölt, plastikf</t>
  </si>
  <si>
    <t>LARHN 实心竹切菜板，38.5×25×2厘米，带把手及汁槽，竖向拼接、双面、预涂油（原文截断）</t>
  </si>
  <si>
    <t>38.5 x 25 x 2 cm</t>
  </si>
  <si>
    <t>38.6 x 25 x 1.9 cm</t>
  </si>
  <si>
    <t>1.18 kg</t>
  </si>
  <si>
    <t>1.15 kg</t>
  </si>
  <si>
    <t>LARHN Bambus Schneidebrett Holz mit Griff &amp; Saftrille - 38,5x25x2 cm</t>
  </si>
  <si>
    <t>Marke: LARHN | Farbe: Heller Bambus | Produktabmessungen: 38,5L x 25B x 2D cm | Material: Bambus | Empfohlene Anwendungen für Produkt: Brot, Fleisch, Gemüse, Käse, Obst | Form: Rechteckig | Produktpflegeanweisungen: Nur Handwäsche | Besonderes Merkmal: Eingebaute Nut, Eingebauter Griff, Langanhaltend, Wechselseitig | Artikelgewicht: 1,15 Kilograms | Garantietyp: Lebensdauer</t>
  </si>
  <si>
    <t>Eingelassener Griff, leicht zu heben und zu servieren: an beiden Enden ist ein Griff eingelassen für sicheren Halt; in die Stirnseiten eingelassen statt in eine Fläche gefräst, sodass beide Seiten des wendbaren Bretts voll nutzbar bleiben.
Massiver Bambus, langlebig: vertikal verleimter Bambus ist härter und bleibt flacher als waagerecht verleimte Bretter; volle 2 cm dick mit sanft gerundeten Kanten, steht stabil bei der täglichen Zubereitung und widersteht Rissen und Verzug.
Saftrille &amp; flache Seite, für jede Aufgabe: eine Seite hat eine Saftrille, die den Saft beim Tranchieren oder Schneiden saftiger Lebensmittel auffängt; wenden Sie das Brett zum alltäglichen Schneiden oder zum Servieren von Brot und Käse.
Lebenslange Garantie, fürs Leben gemacht: jedes Brett hat eine lebenslange Garantie gegen Risse und Herstellungsfehler; bei sachgemäßer Pflege hält es jahrelang, und wir ersetzen jedes Brett, das durch Material- oder Verarbeitungsfehler versagt.
Vorgeölt, sofort einsatzbereit und pflegeleicht: es kommt vorgeölt an; von Hand mit warmem Wasser und mildem Spülmittel waschen, trocken tupfen und ab und zu nachölen, damit die Oberfläche versiegelt und das Brett über Jahre intakt bleibt.</t>
  </si>
  <si>
    <t>B0DS9H2G3D</t>
  </si>
  <si>
    <t>Größe: 39L x 28B cm</t>
  </si>
  <si>
    <t>https://www.amazon.de/dp/B0DS5TTLB2</t>
  </si>
  <si>
    <t>https://images-na.ssl-images-amazon.com/images/I/71FuCMzBRDL._AC_US200_.jpg</t>
  </si>
  <si>
    <t>Titan-Schneidebrett Neues Upgrade, 100% Reines Titan, Schneidebretter für die Küche, Doppelseitig, Lebensmittelecht, Antihaft</t>
  </si>
  <si>
    <t>升级款双面切菜板，宣称100%纯钛、食品接触适用、不粘（原文截断）</t>
  </si>
  <si>
    <t>39 x 28 x 0.2 cm</t>
  </si>
  <si>
    <t>38.9 x 30.9 x 1.1 cm</t>
  </si>
  <si>
    <t>690 g</t>
  </si>
  <si>
    <t>721 g</t>
  </si>
  <si>
    <t>Farbe: Papa</t>
  </si>
  <si>
    <t>https://www.amazon.de/dp/B0FRMBSSPH</t>
  </si>
  <si>
    <t>https://images-na.ssl-images-amazon.com/images/I/71XD2eBhzXL._AC_US200_.jpg</t>
  </si>
  <si>
    <t>Tulolvae Papa Geschenk, Bambus Schneidebrett für Bester Papa | Geburtstagsgeschenk für Papa, Geschenk für Vater zum Geburt</t>
  </si>
  <si>
    <t>Tulolvae 竹切菜板，送给爸爸的生日礼物（原文截断）</t>
  </si>
  <si>
    <t>27.5 x 21.5 x 1 cm</t>
  </si>
  <si>
    <t>27.5 x 21.6 x 0.9 cm</t>
  </si>
  <si>
    <t>390 g</t>
  </si>
  <si>
    <t>228 g</t>
  </si>
  <si>
    <t>Farbe: L</t>
  </si>
  <si>
    <t>https://www.amazon.de/dp/B0DX5KBMCX</t>
  </si>
  <si>
    <t>https://images-na.ssl-images-amazon.com/images/I/41UCT9K+kfL._AC_US200_.jpg</t>
  </si>
  <si>
    <t>AKINOYAMA TPU Schneidebrett L BPA-frei spülmaschinenfest rutschfest | messerschonend Extra Groß flexible Oberfläch</t>
  </si>
  <si>
    <t>AKINOYAMA L号柔性TPU切菜板，加大柔性表面，宣称不含双酚A（BPA）、可洗碗机清洗、防滑、保护刀刃（原文截断）</t>
  </si>
  <si>
    <t>25 x 37 x 0.5 cm</t>
  </si>
  <si>
    <t>36.9 x 25.1 x 0.7 cm</t>
  </si>
  <si>
    <t>AKINOYAMA TPU Schneidebrett L BPA-frei spülmaschinenfest rutschfest</t>
  </si>
  <si>
    <t>Marke: AKINOYAMA | Farbe: L | Produktabmessungen: 37L x 25B x 0,5D cm | Material: Thermoplastisches Polyurethan (TPU) | Empfohlene Anwendungen für Produkt: Schneiden von Zutaten, Fisch, Fleisch, Gemüse, Brot | Form: Rechteckig | Produktpflegeanweisungen: Spülmaschinenfest | Besonderes Merkmal: BPA-frei, Rutschfest und flexibel, Spülmaschinenfest | Artikelgewicht: 540 g | Garantietyp: Verlängert</t>
  </si>
  <si>
    <t>🥩Umweltfreundliche Materialien: Unser innovatives TPU-Schneidebrett ist leicht und hochelastisch, leicht zu reinigen und spülmaschinenfest. Es gibt eine Option für jeden Bedarf: klein für schnelles Obstschneiden, mittel für mehr Platz oder mehrere Gemüsesorten und groß für das Schneiden von Fleisch, das Ausrollen von Teig oder sogar als Charcuterie-Brett.
🥦Messerfreundliche, flexible Oberfläche: Im Gegensatz zu Plastikbrettern hat unser TPU-Schneidebrett eine starke Elastizität und bietet ein weiches und angenehmes Schnitterlebnis, ähnlich wie bei Holzbrettern, ohne beim Schneiden oder Hacken zu laut zu klingen. Es ist messerfreundlich und zeigt auch schwer erkennbare Messerspuren, was eine lang anhaltende und sichere Verwendung gewährleistet.
🍞Rutschfest und leicht zu reinigen: Leichte Schnittspuren sind normal und beeinträchtigen die Funktion nicht.Mit einer Hitzebeständigkeit von bis zu 130 Grad können sie direkt in die Spülmaschine gestellt werden, was Zeit und Mühe spart.
☕️Für vielseitigen Gebrauch und einfache Handhabung konzipiert: Unser D-förmiges Schneidebrett verfügt über eingebaute dünne und leichte Eigenschaften, sodass Sie Zutaten ohne Aufwand auf Ihren Herd übertragen können. Das Schneidebrett kann auch als Servierbrett oder Käseplatte verwendet werden, super einfach von der Küche zum Tisch zu tragen oder um Fingerfood bei Ihrer nächsten Dinnerparty oder Veranstaltung zu servieren.
Bei intensiver Nutzung können feine Materialspuren entstehen, was materialbedingt ist und keinen Einfluss auf die Sicherheit hat.Dieses Schneidebrett bleibt fest auf Ihrer Arbeitsplatte stehen, selbst bei kräftigem Schneiden. *Hinweis: Während das Brett so gestaltet ist, dass es Bewegungen minimiert, ist es auf extrem glatten oder nassen Oberflächen nicht zu 100 % rutschfest. Für beste Ergebnisse stellen Sie sicher, dass Ihre Arbeitsplatte vor der Verwendung trocken ist.</t>
  </si>
  <si>
    <t>Stil: Ruhestand</t>
  </si>
  <si>
    <t>https://www.amazon.de/dp/B0DTK4ZCW5</t>
  </si>
  <si>
    <t>https://images-na.ssl-images-amazon.com/images/I/81ahds6BUJL._AC_US200_.jpg</t>
  </si>
  <si>
    <t>Rentner Geschenk Frau Mann, Bambus Schneidebrett mit Sprüchen | Renteneintritt Geschenk Frau Männer, Ruhestandspräsent, Abs</t>
  </si>
  <si>
    <t>带文字图案的竹切菜板，男女退休纪念礼物（原文截断）</t>
  </si>
  <si>
    <t>31.2 x 22 x 0.9 cm</t>
  </si>
  <si>
    <t>31 x 21.8 x 0.9 cm</t>
  </si>
  <si>
    <t>440 g</t>
  </si>
  <si>
    <t>Rentner Geschenk Frau Mann, Bambus Schneidebrett mit Sprüchen</t>
  </si>
  <si>
    <t>Marke: Gleevara | Farbe: Hellbraun | Produktabmessungen: 31,2L x 22B x 0,9D cm | Material: Bambus | Empfohlene Anwendungen für Produkt: Brot, Fleisch, Gemüse, Käse, Obst | Form: Rechteckig | Produktpflegeanweisungen: Nur Handwäsche | Besonderes Merkmal: Umweltfreundlich | Artikelgewicht: 440 g | Anzahl der Packungen: 1</t>
  </si>
  <si>
    <t>[ Ruhestandsgeschenk ] : Der Ruhestand ist ein wichtiger Meilenstein. Unser Ruhestands - Dinnerbrett soll allen Rentnern schöne und unvergessliche Erinnerungen bescheren , ihre Beiträge zu Arbeit und Leben anerkennen und würdigen und den pensionierten Verwandten und Freunden , die gerade dabei sind , ein neues Leben zu beginnen , die besten Wünsche übermitteln
[ Lustiges Ruhestandsgeschenk ] : Dieses Bambus - Schneidebrett ist ein besonderes Ruhestandsgeschenk , perfekt als Überraschungsgeschenk zum Ruhestand für Ihren Chef , Kollegen , Freund , Mama , Papa , Oma oder Opa usw. , um ihnen eine emotionale Erinnerung zu hinterlassen . Es ist perfekt für Ruhestandsfeiern , Abschiedsfeiern , Firmenfeiern , Jobwechselfeiern und Abschlussfeiern
[ Ruhestandsgeschenke für Frauen und Männer ] : Unsere Schneidebretter als Ruhestandsgeschenk sind mit den Geheimnissen eines perfekten Ruhestandslebens bedruckt . Die Muster sind wunderschön gestaltet und jeder Strich ist sorgfältig ausgeführt , was exquisite Handwerkskunst zeigt . Die warmen Worte auf dem Schneidebrett sind Ihre aufrichtigsten Segnungen und Grüße an Rentner und werden Ihre Lieben definitiv zum Lächeln bringen , wenn sie es verwenden
[ Praktisch und schön]: Dieses exquisite Bambus-Schneidebrett ist doppelseitig gestaltet . Sie können die unbedruckte Seite nicht nur zum Schneiden von Gemüse, Brot, Wurst und Käse verwenden, sondern die bedruckte Seite auch als dekoratives Stück oder Tablett, Essbrett oder Feinkostbrett zum Aufbewahren von Lebensmitteln verwenden, was es zur besten Dekoration in der Küche macht
[ Perfektes Ruhestandsgeschenk ] : Dieses Schneidebrett als Ruhestandsgeschenk misst 31 x 22 x 0,9 cm . Es besteht aus 100 % natürlichem , umweltfreundlichem Bambus , der schön und praktisch ist . Das Schneidebrett hat eine glatte Oberfläche , ist exquisit verarbeitet , verletzt die Hände nicht und ist leicht zu reinigen . Dieses Snackbrett ist mit einem Griff für einfache Verwendung und Aufbewahrung ausgestattet</t>
  </si>
  <si>
    <t>Material: Schneidebrett &amp; Wiegemesser</t>
  </si>
  <si>
    <t>https://www.amazon.de/dp/B09TKNH11V</t>
  </si>
  <si>
    <t>https://images-na.ssl-images-amazon.com/images/I/816q0-g6n3L._AC_US200_.jpg</t>
  </si>
  <si>
    <t>Hanseküche Wiegemesser mit Brett – FSC®-zertifiziert – Doppelseitiges Kräutermesser, Biegemesser aus scharfem Edelstahl mit S</t>
  </si>
  <si>
    <t>Hanseküche 不锈钢香草摇刀配切菜板，双刃设计，标注FSC森林认证（原文截断）</t>
  </si>
  <si>
    <t>24 x 24 x 3 cm</t>
  </si>
  <si>
    <t>25.6 x 25.5 x 5.5 cm</t>
  </si>
  <si>
    <t>660 g</t>
  </si>
  <si>
    <t>230 g</t>
  </si>
  <si>
    <t>Klingenmaterial: Edelstahl | Marke: Hanseküche | Farbe: Braun | Handgriffmaterial: Akazienholz | Klingenschneide: Schlicht</t>
  </si>
  <si>
    <t>⭐ SCHNELL &amp; PRÄZISE SCHNEIDEN – Ultra-scharfes Wiegemesser aus rostfreiem Edelstahl für müheloses Wiegen, Hacken und Zerkleinern von Kräutern, Knoblauch, Gemüse, Nüssen u. v. m.
⭐ ERGONOMISCHES DOPPELKLINGEN-DESIGN – Das gebogene Biegemesser ermöglicht leichtes Schneiden mit minimalem Kraftaufwand – ideal für Hobbyköche &amp; Profis.
⭐ MULTIFUNKTIONALER KÜCHENHELFER – Perfekt für Kräuter, Gewürze, Gemüse – und sogar als Pizzaschneider oder zum schnellen Zerkleinern von Zutaten.
⭐ LANGLEBIG &amp; KLINGENSCHONEND – Die natürliche Holzoberfläche schützt die Edelstahlklingen und sorgt für extra lange Schärfe. Hochwertige Hanseküche-Qualität für jeden Tag.
⭐ Handgefertigte Unikate – veredelt &amp; glatt geschliffen Jedes Brett zeigt eine einzigartige Holzmaserung. Sorgfältig verarbeitet, glatt geschliffen und mit natürlichem Öl für lange Lebensdauer behandelt.
⭐ Rutschfest &amp; schwer – sicherer Stand beim Schneiden Das angenehme Gewicht sorgt für Stabilität und kontrolliertes Schneiden. Kein Verrutschen – ideal für präzises Arbeiten.
⭐ Edles Geschenk – hochwertig &amp; funktional Ein stilvolles Küchenupgrade für Hobbyköche, Grillfreunde und Genießer. Hochwertiges 3er-Set inklusive Aufbewahrungsständer.</t>
  </si>
  <si>
    <t>Größe: 1 x 250 ml</t>
  </si>
  <si>
    <t>https://www.amazon.de/dp/B07CYXK3T3</t>
  </si>
  <si>
    <t>https://images-na.ssl-images-amazon.com/images/I/61cl884XbXL._AC_US200_.jpg</t>
  </si>
  <si>
    <t xml:space="preserve">Schneidebrett-Öl - Premium-Mineralöl-Holz in Lebensmittelqualität zum Schutz und zur Restaurierung von Holzschneidebrettern, </t>
  </si>
  <si>
    <t>食品级矿物油，用于保护和修复木切菜板（原文截断）</t>
  </si>
  <si>
    <t>17 x 5 x 5 cm</t>
  </si>
  <si>
    <t>15.5 x 5 x 5 cm</t>
  </si>
  <si>
    <t>250 g</t>
  </si>
  <si>
    <t>200 g</t>
  </si>
  <si>
    <t>Marke: Furniture Clinic | Farbe: 1 X 250ml | Produktabmessungen: 17L x 5B x 5D cm | Material: Öl | Empfohlene Anwendungen für Produkt: Brot, Fisch, Fleisch, Gemüse, Käse, Obst | Form: Rechteckig | Produktpflegeanweisungen: Nur Handwäsche | Besonderes Merkmal: Langanhaltend | Enthaltene Komponenten: Keiner | Artikelgewicht: 200 g</t>
  </si>
  <si>
    <t>HOLZSCHNEIDEBRETT-SCHUTZ: Das Öl für Schneidebretter bildet eine Schutzbarriere auf der Holzoberfläche, die das Eindringen von Flüssigkeiten verhindert und so die Vermehrung von Keimen und Bakterien reduziert und die Lebensdauer des Holzbrettes verlängert.
WIEDERHERSTELLUNG VON ABGENUTZTEM ARBEITSPLATTEN-HOLZ: Das Furniture Clinic Schneidebrett und Arbeitsplattenöl ist ein reines Mineralöl, das ins Holz eindringt und die natürliche Farbe und den Charakter von bereits abgenutzem Holz wiederherstellt.
FEUCHTIGKEITSPFLEGE FÜR HOLZUTENSILIEN: Eine regelmäßige Anwendung von Öl für Schneidebrett &amp; Co verhindert, dass Schneidebretter, Arbeitsplatten und Küchengeräte trocken, rissig und spröde werden.
SICHERE ANWENDUNG: Unser Schneidebrett Öl lebensmittelecht ist farblos, geruchlos und geschmacksneutral und eignet sich somit perfekt zur Behandlung von Holzgegenständen, die bei der Zubereitung von Lebensmitteln eingesetzt werden. Im Gegensatz zu anderen alternativen Behandlungen verdirbt dieses Oel nicht.
HOLZOEL FÜR DIE KUECHE: Unser Spezialöl für Schneidebretter ist absolut sicher in der Anwendung und eignet sich perfekt für alle Arten von Holz und Bambus als Pflegeoel für Schneidebrett, Fleischerblock, Arbeitsplatte und andere Küchenutensilien.</t>
  </si>
  <si>
    <t>https://www.amazon.de/dp/B0BZVYXGRL</t>
  </si>
  <si>
    <t>https://images-na.ssl-images-amazon.com/images/I/51-4nYVcE8L._AC_US200_.jpg</t>
  </si>
  <si>
    <t>Kesper | Brez'n- und Wurstständer, 6-armig, Material: Bambus, Maße: Ø 15 cm/Höhe: 37 cm, Farbe: Braun | 58615</t>
  </si>
  <si>
    <t>Kesper 六臂竹制椒盐卷饼及香肠展示架，直径15厘米、高37厘米，棕色，型号58615</t>
  </si>
  <si>
    <t>15 x 15 x 37 cm</t>
  </si>
  <si>
    <t>37.1 x 16.3 x 6.4 cm</t>
  </si>
  <si>
    <t>570 g</t>
  </si>
  <si>
    <t>https://www.amazon.de/dp/B0GWLQZZJC</t>
  </si>
  <si>
    <t>https://images-na.ssl-images-amazon.com/images/I/81gZ-aM3V+L._AC_US200_.jpg</t>
  </si>
  <si>
    <t>Giftota Einzugsgeschenke zum Einzug – Geschenk neues Zuhause mit graviertem Holzschneidebrett, Baumwolle Küchentuch &amp; Kochlöf</t>
  </si>
  <si>
    <t>Giftota 乔迁礼物套装，含雕刻木切菜板、棉质厨房布及烹饪木勺（原文截断）</t>
  </si>
  <si>
    <t>{"bestSeller": "N", "amazonChoice": "Amazons Tipp", "newRelease": "N", "ebc": "N", "video": "N"}</t>
  </si>
  <si>
    <t>20 x 28 x 2.5 cm</t>
  </si>
  <si>
    <t>31.3 x 23.2 x 3.7 cm</t>
  </si>
  <si>
    <t>700 g</t>
  </si>
  <si>
    <t>Marke: Giftota | Farbe: Einzugsgeschenke | Produktabmessungen: 20L x 28B x 2,5D cm | Material: Holz | Empfohlene Anwendungen für Produkt: Kochen | Form: Quadratisch | Enthaltene Komponenten: Küchentuch, Kochlöffel, Grußkarte | Artikelgewicht: 700 g | Liga: Schneidebrett,Löffel,Tuch,Karte | Anzahl der Packungen: 1</t>
  </si>
  <si>
    <t>【einzugsgeschenke wohnung Geschenkset】Dieses liebevoll gestaltete geschenk zum einzug enthält ein graviertes Holzschneidebrett, ein Baumwoll-küchentücher baumwolle, einen Kochlöffel in Herzform, ein Band sowie eine Grußkarte. Ob für den Umzug in ein neues Zuhause, eine Einweihungsparty oder als Aufmerksamkeit für Freunde, Familie, Nachbarn oder frisch eingezogene Paare – dieses neues zuhause geschenk ist eine wunderbare Wahl
【Liebevolles &amp; harmonisches Design】Das gesamte Geschenkset wurde rund um das Thema „neues Zuhause“ gestaltet. Das gravierte Holzschneidebrett zeigt ein charmantes Hausmotiv mit herzlichen Segenswünschen und harmoniert perfekt mit der passenden Grußkarte im Hausdesign. Jedes Detail wurde sorgfältig abgestimmt und macht dieses einzugsgeschenke wohnung Set zu einem warmherzigen Geschenk voller Wertschätzung und schöner Wünsche für das neue Heim
【Hochwertiges Naturholz】Das Schneidebrett und der Kochlöffel bestehen aus hochwertigem Buchenholz mit glatter Oberfläche und abgerundeten Kanten. Geruchsneutral, langlebig und angenehm in der Hand liegend – ideal für den täglichen Gebrauch in der Küche
【Saugfähige Baumwoll-Küchentücher】Das weiche und strapazierfähige küchenhandtücher überzeugt durch starke Saugfähigkeit. Perfekt zum Reinigen, Trocknen und Abwischen von Geschirr, Gläsern und verschiedenen Küchenutensilien
【Vielseitig einsetzbar】Ob als richtfest geschenk, einzugsgeschenke haus, geschenke zur hauseinweihung oder als stilvolle und praktische Küchendekoration – dieses Set passt zu vielen Anlässen rund um das neue Zuhause</t>
  </si>
  <si>
    <t>Farbe: Männer Ruhestand Geschenk</t>
  </si>
  <si>
    <t>https://www.amazon.de/dp/B0H7HRXBLS</t>
  </si>
  <si>
    <t>https://images-na.ssl-images-amazon.com/images/I/71+sryFjEAL._AC_US200_.jpg</t>
  </si>
  <si>
    <t>Giftota Ruhestand Geschenk für Männer - Lustiges Renteneintritt Geschenk mit Grillschürze, Bambus-Schneidebrett &amp; 3 Holz-Koch</t>
  </si>
  <si>
    <t>Giftota 男士退休礼物套装，含烧烤围裙、竹切菜板及3件木制烹饪工具（原文截断）</t>
  </si>
  <si>
    <t>{"bestSeller": "N", "amazonChoice": "N", "newRelease": "N", "ebc": "N", "video": "N"}</t>
  </si>
  <si>
    <t>20 x 12 x 2 cm</t>
  </si>
  <si>
    <t>32.5 x 23.4 x 3.9 cm</t>
  </si>
  <si>
    <t>740 g</t>
  </si>
  <si>
    <t>Marke: Giftota | Farbe: Männer Ruhestand Geschenk | Produktabmessungen: 20L x 12B x 2D cm | Material: Bambus | Besonderes Merkmal: Wechselseitig | Enthaltene Komponenten: Grillschürze, 3 Holz-Kochlöffeln | Artikelgewicht: 740 g | Anzahl der Packungen: 1 | Namen des Sets: Rentner Geschenk Set mit Grillschürze, Bambusschneidebrett und 3 Holzkochlöffeln | Hersteller: Giftota</t>
  </si>
  <si>
    <t>[Ruhestand Geschenk für Männer]Suchen Sie ein besonderes Renteneintritt Geschenk? Dieses praktische Rentner Geschenk enthält ein Schneidebrett, eine Grillschürze, 3 Holzlöffel und eine Karte. Ideal für Kollegen, Freunde, Vorgesetzte oder Familienmitglieder. Eine schöne Geschenkidee, um Danke zu sagen und die besten Wünsche für einen glücklichen Ruhestand zu überbringen.
[Lustiges Rentner Geschenk] Dieses Ruhestand Geschenk ist kreativ und humorvoll gestaltet. Jedes Teil hat ein Renten-Design mit besonderem Charme. Das Schneidebrett zeigt eine „Renten-Rezeptidee“ mit Sprüchen wie „3 Tassen ENTSPANNUNG“ und „Zeit für Familie und Freunde“.Die Grillschürze trägt den Spruch „RUHESTAND 2026 - AUCH EINE LEGENDE GEHT MAL IN RENTE“ und sorgt für einen lustigen Effekt.Ein ideales Pension Geschenk, das Freude und schöne Erinnerungen für den neuen Lebensabschnitt schafft.
[Praktisches und dekoratives Ruhestands Geschenk]Hochwertiges Bambus-Set mit doppelseitigem Schneidebrett und Holzlöffeln. Die Vorderseite des Bretts ist dekorativ gestaltet, die Rückseite als praktische Schneidefläche nutzbar.Die Holzlöffel eignen sich zum Kochen und als Dekoration. Ein praktisches und dekoratives Set für die Küche.
[Standardgröße, freie Hände]Diese Kochschürze verfügt über ein 71 cm langes Bindeband und einen verstellbaren Nackenriemen und passt sich verschiedenen Körperformen an. Sie ist bequem zu tragen und entlastet die Schultern.Die Schürze hat zwei praktische Taschen für Grillzange, Feuerzeug, Gewürze und andere Utensilien. Alles ist schnell griffbereit, die Hände bleiben frei und die Kleidung sauber - für entspanntes Kochen und Grillen.
[100% Service] Wenn Sie mit unseren Produkten nicht zufrieden sind, kontaktieren Sie uns rechtzeitig über Amazon, Wir erstatten oder Ersatz für Sie, und lässt Sie nicht zu Verlust erleiden.</t>
  </si>
  <si>
    <t>Farbe: Blau/Grafit | Größe: 35.7cm X 26.2cm - Große</t>
  </si>
  <si>
    <t>https://www.amazon.de/dp/B07YH19K5N</t>
  </si>
  <si>
    <t>https://images-na.ssl-images-amazon.com/images/I/71bHqk0GugL._AC_US200_.jpg</t>
  </si>
  <si>
    <t xml:space="preserve">Joseph Joseph Folio Großes Schneidebrettset mit Etui, farblich gekennzeichnete Bretter zur organisierten Aufbewahrung in der </t>
  </si>
  <si>
    <t>Joseph Joseph Folio 大号切菜板套装，带收纳盒，以颜色区分板面（原文截断）</t>
  </si>
  <si>
    <t>35.7 x 7.5 x 26 cm</t>
  </si>
  <si>
    <t>36.5 x 27.4 x 8.2 cm</t>
  </si>
  <si>
    <t>2.5 kg</t>
  </si>
  <si>
    <t>2020-01-26</t>
  </si>
  <si>
    <t>2.3 kg</t>
  </si>
  <si>
    <t>Marke: Joseph Joseph | Farbe: Blau/Grafit | Produktabmessungen: 34L x 24B x 7,6D cm | Material: Kunststoff | Empfohlene Anwendungen für Produkt: Fisch, Fleisch, Gemüse | Form: Rechteckig | Produktpflegeanweisungen: Spülmaschinenfest | Besonderes Merkmal: Aufbewahrung | Enthaltene Komponenten: 4 x Schneidebretter, 1 x Aufbewahrungsbox | Artikelgewicht: 2,3 Kilograms</t>
  </si>
  <si>
    <t>Praktische Aufbewahrung im kompakten Aufbewahrungsständer
Die integrierten Edelstahl-Griffstäbe erleichtern die einfache Entnahme
Doppelseitige Schneidebretter mit messerfreundlich strukturierten Oberflächen und rutschfesten Füßen
Der Ständer trennt die Schneidebretter voneinander und fördert damit die Luftzirkulation
Nur schneidebord - spülmaschinenfest. Schneidebrettgröße: 24 x 34 cm</t>
  </si>
  <si>
    <t>Farbe: Männer</t>
  </si>
  <si>
    <t>https://www.amazon.de/dp/B0GTDHGNMR</t>
  </si>
  <si>
    <t>https://images-na.ssl-images-amazon.com/images/I/71XSyZvnRqL._AC_US200_.jpg</t>
  </si>
  <si>
    <t>CheriGift Geschenke für Männer, Grill Bambus Schneidebrett für Männer, Lustige Geschenke für Papa Opa Geburtstag Vatertagsges</t>
  </si>
  <si>
    <t>CheriGift 竹制烧烤切菜板，男士、爸爸或爷爷的生日及父亲节礼物（原文截断）</t>
  </si>
  <si>
    <t>1 x 21 x 28 cm</t>
  </si>
  <si>
    <t>27.9 x 21.7 x 0.9 cm</t>
  </si>
  <si>
    <t>Marke: CheriGift | Farbe: Männer | Produktabmessungen: 10L x 210B x 280D Millimeter | Material: Bambus | Empfohlene Anwendungen für Produkt: Brot, Fisch, Fleisch | Form: Rechteckig | Besonderes Merkmal: Leichtgewichtig | Artikelgewicht: 400 g | Hersteller: CheriGift | Anzahl der Einheiten: 1.0 stück</t>
  </si>
  <si>
    <t>GRILL GESCHENKE FÜR MÄNNER: Jedes Mal, wenn er es benutzt, wird er sich die glücklichen gemeinsamen Momente erinnern – dank des herzlichen Spruchs "BIN AM GRILLEN, KEINE TIPPS, BIER BRINGEN, ABFLUG". Ein einzigartiges Geschenk zum Geburtstag, Vatertag, Weihnachten als Ausdruck eurer tiefen Verbundenheit
GESCHENKE FÜR MÄNNER: Suchst du ein persönliches und romantisches Geschenk für ihn? Unser Schneidebrett für den Grillmeister ist die perfekte Wahl für deinen kochbegeisterten Freund, Mann, Onkel oder Papa, den besonderen Menschen – ein emotionales Geschenk, das bleibende Erinnerungen schafft
GEBURTSTAGSGESCHENK FÜR MÄNNER: Zeig dem Liebsten, wie besonders er ist! Dieses hochwertige Bambus-Schneidebrett ist nicht nur praktisch, sondern auch ein stilvolles Accessoire für die Küche oder den Grillplatz. Mit den integrierten Griffen lässt es sich leicht aufhängen und immer griffbereit platzieren
HOCHWERTIGES SCHNEIDEBRETT: Dieses Schneidebrett aus robustem Bambus ist umweltfreundlich, langlebig und vielseitig einsetzbar – ob als Servierplatte für Gäste, zum Gemüseschneiden oder als dekorativer Küchenartikel
ZUFRIEDENHEITSGARANTIE: Kundenzufriedenheit hat für uns oberste Priorität. Sollten unsere Produkte nicht Ihren Erwartungen entsprechen, zögern Sie nicht, uns zu kontaktieren</t>
  </si>
  <si>
    <t>Farbe: Glatt | Größe: 30 × 21 cm</t>
  </si>
  <si>
    <t>https://www.amazon.de/dp/B0GKQK28YC</t>
  </si>
  <si>
    <t>https://images-na.ssl-images-amazon.com/images/I/71BIqfCU7+L._AC_US200_.jpg</t>
  </si>
  <si>
    <t>Edelstahl Schneidebrett 30x21 cm - glatt, Made in Germany | 1,5 mm Edelstahl-Vollmaterial - spülmaschinengeeignet - 4 Silikon</t>
  </si>
  <si>
    <t>不锈钢切菜板，30×21厘米，光滑板面，厚1.5毫米，宣称德国制造、可洗碗机清洗，带4个硅胶件（原文截断）</t>
  </si>
  <si>
    <t>30 x 21 x 1.5 cm</t>
  </si>
  <si>
    <t>35.1 x 24.9 x 0.7 cm</t>
  </si>
  <si>
    <t>760 g</t>
  </si>
  <si>
    <t>Edelstahl Schneidebrett 30x21 cm - glatt, Made in Germany</t>
  </si>
  <si>
    <t>Marke: HOCKER HOME | Farbe: Glatt | Produktabmessungen: 30L x 21B x 0,2D cm | Material: Edelstahl | Empfohlene Anwendungen für Produkt: Fisch, Fleisch | Form: Rechteckig | Produktpflegeanweisungen: Spülmaschinenfest | Besonderes Merkmal: Eingebauter Griff, Langanhaltend, Nicht porös, Rostbeständig, Rutschfeste Füße | Enthaltene Komponenten: Silikonpads | Artikelgewicht: 760 g</t>
  </si>
  <si>
    <t>1,5 MM EDELSTAHL-VOLLMATERIAL: Vielseitiges 30 × 21 cm Format als Frühstücksbrett und Schneidbrett für die Küche – mit mehr Fläche für Brot, Obst, Gemüse und die tägliche Vorbereitung.
ENTGRATET &amp; LEICHT GERUNDET: Made in Germany. Außen- und Griffkanten werden nach dem Laserschneiden mechanisch nachbearbeitet; Vorder- und Rückseite sowie die Kanten werden kontrolliert.
GLATTE OBERFLÄCHE: Nach Entfernen der Schutzfolien sind beide Seiten identisch nutzbar. Eine Seite für die Silikonpads festlegen und die andere als Schneidseite verwenden.
EINFACH ZU REINIGEN: Ob Zwiebeln, Knoblauch, Fleisch oder Fisch – die Oberfläche lässt sich unkompliziert reinigen und ist spülmaschinengeeignet. Nach der Reinigung trocknen.
4 SILIKONPADS FÜR RUTSCHHEMMENDEN STAND: Die Pads liegen bei und werden auf der gewählten Unterseite angebracht. So unterstützen sie den Halt des Bretts auf der Arbeitsfläche.</t>
  </si>
  <si>
    <t>Farbe: Schwarz | Größe: S+M+L</t>
  </si>
  <si>
    <t>https://www.amazon.de/dp/B0FZ9159SV</t>
  </si>
  <si>
    <t>https://images-na.ssl-images-amazon.com/images/I/51iwievsWxL._AC_US200_.jpg</t>
  </si>
  <si>
    <t xml:space="preserve">BESTCOOK Holzfaser Schneidebrett 3er-Set, Spülmaschinenfest Chopping Board | Nicht Giftig, Hohe Dichte, Antiporös, BPA-frei, </t>
  </si>
  <si>
    <t>BESTCOOK 木纤维复合切菜板三件套，宣称可洗碗机清洗、无毒、高密度、无孔、不含双酚A（BPA）（原文截断）</t>
  </si>
  <si>
    <t>44 x 33 x 1.8 cm</t>
  </si>
  <si>
    <t>43.6 x 32 x 1.9 cm</t>
  </si>
  <si>
    <t>2.46 kg</t>
  </si>
  <si>
    <t>2.35 kg</t>
  </si>
  <si>
    <t>BESTCOOK Holzfaser Schneidebrett 3er-Set, Spülmaschinenfest Chopping Board</t>
  </si>
  <si>
    <t>Marke: BESTCOOK | Farbe: Schwarz | Produktabmessungen: 44L x 33B x 1,8D cm | Material: Holz | Empfohlene Anwendungen für Produkt: Fleisch Schneiden | Form: Rechteckig | Produktpflegeanweisungen: Spülmaschinenfest | Besonderes Merkmal: Bpa-frei | Enthaltene Komponenten: Schneidebrett 3er-Set (S+M+L) | Artikelgewicht: 2,35 Kilograms</t>
  </si>
  <si>
    <t>【Spülmaschinenfest &amp; Leicht zu Reinigen】 Die hochdichte Konstruktion verhindert die Aufnahme von Gerüchen und Rückständen, ist beständig gegen Verziehen und Reißen und lässt sich leicht reinigen – entweder in der Spülmaschine oder mit einem einfachen Abwischen.
【Umweltfreundlich &amp; BPA-frei】Das aus natürlichen Holzfasern gefertigte BESTCOOK Schneidebrett-Set ist BPA-frei, ungiftig und FSC-zertifiziert. Es garantiert ein sicheres und gesundes Kocherlebnis für Ihre täglichen Bedürfnisse.
【Hohe Dichte &amp; Langlebigkeit】Dank seiner porenfreien Oberfläche nimmt unser Verbundschneidebrett keine Gerüche oder Rückstände auf. Es ist besonders langlebig und verzieht sich auch bei häufigem Kochen nicht.
【Messerfreundlich &amp; Hitzebeständig】Das BESTCOOK Holzschneidebrett schützt Ihre Messer vor Beschädigungen und Abstumpfung und ist bis 177 °C hitzebeständig. Dadurch eignet es sich auch als Untersetzer oder Servierbrett.
【Vielseitig &amp; Praktisch】Das wendbare Design eignet sich für verschiedene Lebensmittel, von Fleisch bis Käse, und verfügt über eine integrierte Öffnung für bequeme Handhabung und Aufbewahrung.
【Ideales Geschenk】Das stilvolle und praktische BESTCOOK-Schneidebrett aus Verbundmaterial in großem Holz-/Schwarz-Design ist das perfekte Geschenk für Familien und Freunde, die gerne kochen.</t>
  </si>
  <si>
    <t>Größe: 1 Pack</t>
  </si>
  <si>
    <t>https://www.amazon.de/dp/B0GYSSGSBS</t>
  </si>
  <si>
    <t>https://images-na.ssl-images-amazon.com/images/I/81KAKnQFS0L._AC_US200_.jpg</t>
  </si>
  <si>
    <t>Deer &amp; Oak Glas-Schneidebrett 40x30 cm, hitzebeständiges Hartglas | Dick &amp; Klar · Rutschfeste Füße · als Arbeitsplattenschutz</t>
  </si>
  <si>
    <t>Deer &amp; Oak 透明加厚钢化玻璃切菜板，40×30厘米，耐热，带防滑脚，可保护工作台面</t>
  </si>
  <si>
    <t>40 x 30 x 0.6 cm</t>
  </si>
  <si>
    <t>42 x 32.1 x 2.3 cm</t>
  </si>
  <si>
    <t>1.93 kg</t>
  </si>
  <si>
    <t>2026-05-25</t>
  </si>
  <si>
    <t>1,93 Kilograms</t>
  </si>
  <si>
    <t>Größe: L</t>
  </si>
  <si>
    <t>https://www.amazon.de/dp/B0DJ7PN7NW</t>
  </si>
  <si>
    <t>https://images-na.ssl-images-amazon.com/images/I/617XrQ-gOML._AC_US200_.jpg</t>
  </si>
  <si>
    <t>CULILUX® Gourmet Schneidebrett L Stirnholz Walnuss 2-seitig mit Saftrille, antiseptisches Hirnholz-Holzbrett als Schneidebret</t>
  </si>
  <si>
    <t>CULILUX Gourmet L号胡桃木端纹切菜板，双面、带汁槽，宣称抑菌（原文截断）</t>
  </si>
  <si>
    <t>41 x 30.8 x 4.1 cm</t>
  </si>
  <si>
    <t>1.95 kg</t>
  </si>
  <si>
    <t>Gourmet Schneidebrett L Stirnholz Walnuss 2-seitig mit Saftrille, antiseptisches Hirnholz-Holzbrett als Schneidebrett und zum Servieren</t>
  </si>
  <si>
    <t>Marke: culilux | Farbe: Braun | Produktabmessungen: 40L x 30B x 3D cm | Material: Walnussholz | Empfohlene Anwendungen für Produkt: Brot, Fisch, Fleisch, Gemüse, Käse, Obst | Form: Rechteckig | Produktpflegeanweisungen: Nur Handwäsche | Besonderes Merkmal: Eingebaute Nut, Selbstheilend, Wechselseitig | Artikelgewicht: 1,95 Kilograms | Anzahl der Packungen: 1</t>
  </si>
  <si>
    <t>Schneidebrett aus hochwertigem, geölten WALNUSS-STIRNHOLZ "Juglans Nigra", sehr schonend für Messerklingen und selbstheilend bei Schnitten im Holz.
DOPPELSEITIG einsetzbar und UNIVERSELL nutzbar als Tranchierbrett, Schneidebrett, Hackbrett oder Servierbrett, mit oder ohne Saftrille.
Einseitige SAFTRILLE mit Ausguss und integriertem ABLAGEFACH für Schneidgut, Abfälle oder zum Sammeln von Bratensaft.
NACHHALTIG durch Holz aus zertifiziert nachhaltigem Anbau, HYGIENISCH aufgrund der anti-bakteriellen Eigenschaften des Holzes.
MASSIVE Konstruktion, damit das Brett stabil auf der Arbeitsplatte liegt, mit ATTRAKTIVEM Holzmuster – ein Hingucker für die Küche.
Mit GROSSER ARBEITSFLÄCHE von 40 x 30 cm für das Schneiden von größeren Mengen von Lebensmitteln.</t>
  </si>
  <si>
    <t>https://www.amazon.de/dp/B0DS8SJ8SH</t>
  </si>
  <si>
    <t>https://images-na.ssl-images-amazon.com/images/I/71E0l1IWkyL._AC_US200_.jpg</t>
  </si>
  <si>
    <t>4er-Set Schneidebretter mit Sockel, doppelseitige Kunststoff-Schneidebretter, schneidebrett set, küchenbrett, frühstücksbrett</t>
  </si>
  <si>
    <t>双面塑料切菜板四件套，带底座，可作厨房板及早餐板</t>
  </si>
  <si>
    <t>4 x 19 x 29 cm</t>
  </si>
  <si>
    <t>29.1 x 19.2 x 4.1 cm</t>
  </si>
  <si>
    <t>780 g</t>
  </si>
  <si>
    <t>HK</t>
  </si>
  <si>
    <t>Marke: YVCVQKUC | Farbe: Grau | Produktabmessungen: 28L x 18B x 0,3D cm | Material: Kunststoff | Empfohlene Anwendungen für Produkt: Kochen, Picknick, Servieren | Form: Rechteckig | Produktpflegeanweisungen: Handwäsche und Spülen in der Spülmaschine oder Spüle mit milder Seife oder Wasser. Vermeiden Sie die Verwendung von Bleichmitteln oder anderen starken Reinigungsmitteln. Lassen Sie das Schneidebrett nicht nass und verwenden Sie keine Holzbedingungen. | Besonderes Merkmal: Rutschfest, Schmutzabweisend, Geruchsneutral, Anti-Rutsch-Gestell, Umweltfreundlich | Enthaltene Komponenten: Sockel | Artikelgewicht: 780 g</t>
  </si>
  <si>
    <t>Hochwertiges Material: Dieses Küchenschneidebrett ist sorgfältig aus hochwertigem, verdicktem lebensmittelechtem Material gefertigt. BPA-frei, was es umweltfreundlich und sicher macht. Es hat eine ausgezeichnete Haltbarkeit und Verschleißfestigkeit, ist außerdem rutschfest, schmutzabweisend und geruchlos, was Sicherheit während des Kochvorgangs gewährleistet
Leicht zu reinigen: Das Kunststoff-Schneidebrett ist einfach zu installieren und die Reinigung ist kein Problem. Egal ob Sie es in die Spülmaschine geben oder in der Spüle waschen, es ist leicht zu reinigen und hinterlässt auch keine Gerüche oder Flecken von zuvor geschnittenen Produkten
【Wielofunkcyjny stojanek antyślizgowy】 Zestaw z deskami do krojenia jest starannie wyposażony w praktyczny stojanek do magazynowania, co efektywnie oszczędza miejsce w kuchni. Dieser Behälter hat ein hohles Inneres, das ein schnelles Abfließen des Wassers ermöglicht und antibakterielle Eigenschaften besitzt, wodurch die Schneidebretter jederzeit sauber und trocken bleiben
FARBIGE SORTIMENTE: Das Set enthält 4 Schneidebretter in verschiedenen Farben, sodass Sie sie effektiv nach verschiedenen Verwendungszwecken trennen und so Ihre unterschiedlichen kulinarischen Bedürfnisse vollständig erfüllen können. Dies vermeidet das Vermischen der Aromen der Produkte und erhält den ursprünglichen Geschmack der Mahlzeiten auf höchstem Niveau
Breiter Anwendungsbereich: Dieses Schneidebrett aus Kunststoff hat viele Verwendungsmöglichkeiten und kann auch als Teller für verschiedene Lebensmittel verwendet werden. Ideal sowohl für die tägliche Küche zu Hause, als auch für Restaurants, Bars, als auch für Picknicks im Freien, Campingausflüge und andere Anlässe, ist dieses Schneidebrett-Set ideal für</t>
  </si>
  <si>
    <t>Farbe: Einschulung Geschenk</t>
  </si>
  <si>
    <t>https://www.amazon.de/dp/B0GZZ3CTHB</t>
  </si>
  <si>
    <t>https://images-na.ssl-images-amazon.com/images/I/71Y9h0mqAmL._AC_US200_.jpg</t>
  </si>
  <si>
    <t>Giftota Einschulung Geschenk für Schulkinder | ABC Frühstücksbrettchen aus Buchenholz, Schulanfang Geschenk für Jungen und Mä</t>
  </si>
  <si>
    <t>Giftota 山毛榉木字母早餐板，儿童入学礼物（原文截断）</t>
  </si>
  <si>
    <t>23 x 15 x 2 cm</t>
  </si>
  <si>
    <t>24 x 18.8 x 1.6 cm</t>
  </si>
  <si>
    <t>290 g</t>
  </si>
  <si>
    <t>Giftota Einschulung Geschenk für Schulkinder</t>
  </si>
  <si>
    <t>Marke: Giftota | Farbe: Einschulung Geschenk | Produktabmessungen: 23L x 15B x 2D cm | Material: Bambus | Artikelgewicht: 290 g | Artikel-Highlight: ABC Frühstücksbrettchen aus Buchenholz, Schulanfang Geschenk für Jungen und Mädchen, Geschenk zum Schuleinführung | Hersteller: Giftota | Größe: 23 x 15 cm | Anzahl der Einheiten: 1.0 stück</t>
  </si>
  <si>
    <t>[Geschenk zur Einschulung für Schulkinder]Suchen Sie ein passendes Einschulung Geschenk für Ihr Kind? Dieses ABC-Frühstücksbrettchen verbindet Alltagstauglichkeit mit spielerischem Lernen. Die 26 Buchstaben auf der Oberfläche helfen dem Schulkind, beim Frühstück auf natürliche Weise das Alphabet kennenzulernen. So wird die Frühstückszeit interessanter und eine leichte Lernatmosphäre zum Schulanfang geschaffen. Auch als Schulanfang Geschenk für Mädchen und Jungen geeignet
[Kindgerechtes und niedliches Design]Das Frühstücksbrettchen ist mit dem vollständigen ABC, passenden Wörtern und niedlichen Tiermotiven graviert. Das Design wirkt verspielt und kindgerecht. Ob für Jungen oder Mädchen – es eignet sich als kleine Überraschung zur Einschulung, zum Schulstart oder zum Schulanfang und passt gut zu Schuleinführung Geschenke
[Hochwertiges Material und klare Gravur]Das Frühstücksbrettchen besteht aus hochwertigem Buchenholz, ist robust, hat eine glatte Oberfläche und eignet sich für den täglichen Gebrauch. Die Buchstaben und Tiermotive auf der Oberfläche sind klar graviert, wirken detailreich und natürlich und sind gut erkennbar, sodass Kinder leichter und übersichtlicher lernen können
[Geeignet als Schultüten-Inhalt]Das Frühstücksbrettchen misst ca. 23 × 15cm und hat eine passende Größe, um es leicht in die Schultüte zu legen. Als Inhalt für die Schultüte für Jungen und Mädchen oder als Füllung für die Schultüte ist es praktisch und zugleich eine schöne Erinnerung
[100% Service] Wenn Sie mit unseren Produkten nicht zufrieden sind, kontaktieren Sie uns rechtzeitig über Amazon, Wir erstatten oder Ersatz für Sie, und lässt Sie nicht zu Verlust erleiden</t>
  </si>
  <si>
    <t>Farbe: Natur | Größe: 25 x 15 cm</t>
  </si>
  <si>
    <t>https://www.amazon.de/dp/B004BKYIQC</t>
  </si>
  <si>
    <t>https://images-na.ssl-images-amazon.com/images/I/61s2BApLddL._AC_US200_.jpg</t>
  </si>
  <si>
    <t>Zeller 26204 安全玻璃小切菜板两件套，约25×15厘米</t>
  </si>
  <si>
    <t>25 x 15 x 8 cm</t>
  </si>
  <si>
    <t>24.8 x 15 x 1.2 cm</t>
  </si>
  <si>
    <t>890 g</t>
  </si>
  <si>
    <t>2014-04-04</t>
  </si>
  <si>
    <t>PL</t>
  </si>
  <si>
    <t>850 g</t>
  </si>
  <si>
    <t>Marke: ZELLER PRESENT SCHÖNER LEBEN. PRAKTISCH WOHNEN. | Farbe: Natur | Produktabmessungen: 25L x 15B x 0,5D cm | Material: Glas | Empfohlene Anwendungen für Produkt: Brot, Fisch, Fleisch, Gemüse, Käse, Obst | Form: Rechteckig | Produktpflegeanweisungen: Nur Handwäsche, plötzliche Temperaturschwankungen vermeiden | Besonderes Merkmal: Rutschfeste Füße | Enthaltene Komponenten: Schneidebretter + Handbuch | Artikelgewicht: 850 g</t>
  </si>
  <si>
    <t>Hochwertige Glasschneidebrettchen
Hitzebeständig bis 220 Grad
Rutschhemmende Füße
2-teilig
Maße: 25x15x0,5 cm</t>
  </si>
  <si>
    <t>Stil: Oma Geschenk</t>
  </si>
  <si>
    <t>https://www.amazon.de/dp/B0D4QVGPJY</t>
  </si>
  <si>
    <t>https://images-na.ssl-images-amazon.com/images/I/71jpEo4k0NL._AC_US200_.jpg</t>
  </si>
  <si>
    <t>Oma Geschenk, Geschenke für Oma, Bambus Schneidebrett | Oma Geschenk Geburtstag, Küchengeschenke für Oma, Beste Großmutter</t>
  </si>
  <si>
    <t>送给祖母的竹切菜板，生日及厨房礼物（原文截断）</t>
  </si>
  <si>
    <t>28 x 21.5 x 1 cm</t>
  </si>
  <si>
    <t>27.8 x 21.5 x 0.9 cm</t>
  </si>
  <si>
    <t>370 g</t>
  </si>
  <si>
    <t>Oma Geschenk, Geschenke für Oma, Bambus Schneidebrett</t>
  </si>
  <si>
    <t>Marke: Gleevara | Farbe: Braun (Brown) | Produktabmessungen: 28L x 21,5B x 1D cm | Material: Bambus | Empfohlene Anwendungen für Produkt: Gemüse, Käse, Obst | Form: Rechteckig | Produktpflegeanweisungen: Nur Handwäsche | Besonderes Merkmal: Hochwertiges Bambusmaterial, Griffdesign für einfache Handhabung, Vielseitig einsetzbar als Dekorationsstück oder Serviertablett | Enthaltene Komponenten: Messer | Artikelgewicht: 370 g</t>
  </si>
  <si>
    <t>[ Bestes Oma Geschenk ] : Dieses einzigartige Schneidebrett- Geschenk für Oma wird Ihrer Oma mit Sicherheit das Gefühl geben, etwas Besonderes zu sein und sie glücklich zu machen. Es ist ein ausgezeichnetes Geschenk für Oma zum Muttertag, zu Weihnachten, zum Geburtstag, zum Erntedankfest oder als aufmerksames Dankeschön an Oma
[ Geburtstagsgeschenk für Oma ] : Mit den darauf gedruckten warmen Worten eignet sich das Küchenbrett perfekt als Muttertags-, Weihnachtsgeschenkund Geburtstagsgeschenk für Ihre Oma. Es wird Ihre Großmutter daran erinnern, dass Sie sie immer schätzen und lieben werden. Lassen Sie sie wissen, wie viel sie Ihnen bedeutet
[ Perfekte Größe und Vielseitig Einsetzbar ] : Die spezielle Holzschneidebrett misst 28 x 21,5 cm, das Griffdesign macht es bequem zu verwenden und zu tragen. Oma kann es als Dekorationsstück oder Serviertablett verwenden und die flache Seite zum Würfeln verwenden. Würde auch perfekt als Wurstbrett dienen
[ Eine Besondere Art, Liebe Auszudrücken ] : Dieses personalisierte Geschenk für Oma von Enkelin oder Enkel ist gut aus hochwertigem, natürlichem Bambusholz gefertigt und sorgfältig poliert, um eine komfortable Nutzung zu ermöglichen, es ist langlebig und zuverlässig. Aufgrund der unterschiedlichen Farben und Texturen des Naturholzes ist jedes Schneidebrett etwas Besonderes und Einzigartiges, genau wie Ihre Liebe zum Oma
[ Beste Wünsche und Bester Service ] : Unsere Schneidebrett - Geschenke für Oma sind immer als schöne Wohndekoration und Küchengeschenke für Oma beliebt. Wir hoffen aufrichtig, dass dieses besondere Geschenk für Oma ihr ein Lächeln ins Gesicht zaubern kann. Gleevara ist bestrebt, seinen Kunden die beste Qualität und den besten Service zu bieten. Jedes Oma - Geschenk wird sorgfältig hergestellt und verpackt</t>
  </si>
  <si>
    <t>Farbe: B</t>
  </si>
  <si>
    <t>https://www.amazon.de/dp/B0DSHMJ5LM</t>
  </si>
  <si>
    <t>https://images-na.ssl-images-amazon.com/images/I/71Ifga9QxzL._AC_US200_.jpg</t>
  </si>
  <si>
    <t>Funnity Doppelseitiges Edelstahl-Schneidebrett SUS316, 2er-Set | Schimmelfrei, geruchsneutral und leicht zu reinigen, doppels</t>
  </si>
  <si>
    <t>Funnity SUS316不锈钢双面切菜板两件套，宣称防霉、无异味、易清洁（原文截断）</t>
  </si>
  <si>
    <t>34 x 2 x 25 cm</t>
  </si>
  <si>
    <t>33.5 x 23.9 x 1.2 cm</t>
  </si>
  <si>
    <t>730 g</t>
  </si>
  <si>
    <t>Funnity Doppelseitiges Edelstahl-Schneidebrett SUS316, 2er-Set</t>
  </si>
  <si>
    <t>Marke: Funnity | Farbe: B | Produktabmessungen: 34L x 1B x 25D cm | Material: Edelstahl | Empfohlene Anwendungen für Produkt: Brot, Fleisch, Gemüse, Obst | Form: Rechteckig | Produktpflegeanweisungen: Nur Handwäsche | Besonderes Merkmal: Wechselseitig | Enthaltene Komponenten: 2 Schneidebretter aus Edelstahl | Artikelgewicht: 730 g</t>
  </si>
  <si>
    <t>【2 Verschiedene Größen】 Titan Schneidebrett Set beinhaltet 2 Größen：23.5 x 14.5 cm, 33 x 23 cm，Zwei Schneidbretter，Einer groß und einer klein，Erfüllen Sie unterschiedliche Anforderungen bei der Lebensmittelverarbeitung。
【Doppelseitiges Design】 Das schneidebrett titan ist beidseitig verwendbar，Eine Seite zum Schneiden von Fleisch，Die andere Seite kann zum Schneiden von Gemüse und Obst verwendet werden，Vermeiden Sie Kreuzkontaminationen，Gesundheit und Sicherheit。
【Hochwertige Materialien】 Das edelstahl schneidebrett besteht aus lebensmittelechtem Edelstahl SUS316，Nicht leicht zu korrodieren oder zu rosten，Und lange Nutzungsdauer。Das schneidebrett edelstahl ist dünn und leicht und dennoch robust，Ermöglicht die einfache Aufbewahrung，Sparen Sie Platz in der Küche。
【Leicht zu reinigen und zu pflegen】 Glatte Oberfläche des Schneidebretter，Leicht zu reinigen，Kann leicht mit Wasser abgespült werden，Und keine Essensreste zurückbleiben。Schneidebrett antibakteriell nimmt keine Gerüche auf，Langfristige Anwendung ohne Geruch，Schützen Sie Ihr gesundes Leben。
【Verschiedene Anwendbare Szenarien】 Unsere titan schneidebrett eignen sich zum Schneiden von Fleisch, Gemüse, Obst, Brot und vielen anderen Küchenszenarien，Unterschiedliche Bedürfnisse erfüllen。</t>
  </si>
  <si>
    <t>Größe: Klein</t>
  </si>
  <si>
    <t>https://www.amazon.de/dp/B00I3YHJO0</t>
  </si>
  <si>
    <t>https://images-na.ssl-images-amazon.com/images/I/61KHgNAXSwL._AC_US200_.jpg</t>
  </si>
  <si>
    <t>WMF Touch 黑色塑料切菜板，32×20厘米，带汁槽，保护刀刃</t>
  </si>
  <si>
    <t>30 x 30 x 35 cm</t>
  </si>
  <si>
    <t>31.9 x 20 x 1.4 cm</t>
  </si>
  <si>
    <t>500 g</t>
  </si>
  <si>
    <t>459 g</t>
  </si>
  <si>
    <t>Marke: WMF | Farbe: Schwarz | Produktabmessungen: 32L x 20B x 1,5D cm | Material: Edelstahl | Empfohlene Anwendungen für Produkt: Fisch, Fleisch, Gemüse | Form: Rechteckig | Produktpflegeanweisungen: Handwäsche und spülmaschinenfest. Verwenden Sie milde Seife, vermeiden Sie Bleichmittel. Nach jedem Gebrauch vollständig an der Luft trocknen lassen. | Besonderes Merkmal: Saftrille | Enthaltene Komponenten: Messer | Artikelgewicht: 459 g</t>
  </si>
  <si>
    <t>Inhalt: 1x Schneidbrett mit Saftrille 32 x 20 cm (ungefähr DIN A4 - Blatt) - Artikelnummer: 1879506100
Klingenschonend: Da der hochwertige und pflegeleichte Kunststoff weicher ist als der Klingenstahl, bietet dieses Schneidbrett eine nachgiebige und somit klingenschonende Unterlage für jegliche Art von Schneidarbeiten
Das Kunststoffbrett ist beidseitig nutzbar: eine Seite mit Saftrille (z.B. für Fleisch oder Tomaten) um Flüssigkeiten aufzufangen, die andere Seite ohne Saftrille (z.B. für Zwiebeln)
Klingenschonendes und spülmaschinenfestes Material
Rutschfeste Unterlage zum Schneiden, Hacken oder Filetieren
Schneidebrett schwarz Touch
Neuheit 2014
eine weitere Beschreibung folgt in wenigen Tagen</t>
  </si>
  <si>
    <t>Farbe: Bunt | Größe: 20,5 x 14,5 cm</t>
  </si>
  <si>
    <t>https://www.amazon.de/dp/B0996212XY</t>
  </si>
  <si>
    <t>https://images-na.ssl-images-amazon.com/images/I/61GVM0WCLdL._AC_US200_.jpg</t>
  </si>
  <si>
    <t>Moritz &amp; Moritz 4x Frühstücksbrettchen mit Ständer 20,5 x 14,5 cm - Spülmaschinenfest - Schneidebrett Kunststoff Set mit Stän</t>
  </si>
  <si>
    <t>Moritz &amp; Moritz 塑料早餐板四件套，20.5×14.5厘米，带支架，可洗碗机清洗（原文截断）</t>
  </si>
  <si>
    <t>16 x 8 x 26 cm</t>
  </si>
  <si>
    <t>25.9 x 16.5 x 7.4 cm</t>
  </si>
  <si>
    <t>900 g</t>
  </si>
  <si>
    <t>Stil: 10. JAHRE Ehe Geschenke</t>
  </si>
  <si>
    <t>https://www.amazon.de/dp/B0DNZG4K2L</t>
  </si>
  <si>
    <t>https://images-na.ssl-images-amazon.com/images/I/814A9140toL._AC_US200_.jpg</t>
  </si>
  <si>
    <t>Joyvado Rosenhochzeit Geschenke, Romantisches Geschenk zum 10. Hochzeitstag, Bambus-Schneidebrett zur Feier der 10 Jahre Ehe</t>
  </si>
  <si>
    <t>Joyvado 竹切菜板，结婚十周年纪念礼物</t>
  </si>
  <si>
    <t>28 x 21 x 1 cm</t>
  </si>
  <si>
    <t>28.2 x 21.5 x 0.9 cm</t>
  </si>
  <si>
    <t>380 g</t>
  </si>
  <si>
    <t>Farbe: Schwarz | Größe: 3-P</t>
  </si>
  <si>
    <t>https://www.amazon.de/dp/B09SNNRB6Q</t>
  </si>
  <si>
    <t>https://images-na.ssl-images-amazon.com/images/I/71IqaU7vznL._AC_US200_.jpg</t>
  </si>
  <si>
    <t xml:space="preserve">DIFULI Schneidebrett Set 3-teilig Granitoptik, 100% Rutschfeste Aufkleber und Saftkanal, BPA-Free, mit Griff Schneidebretter </t>
  </si>
  <si>
    <t>DIFULI 花岗岩外观切菜板三件套，带防滑贴、汁槽和把手，宣称不含双酚A（BPA）（原文截断）</t>
  </si>
  <si>
    <t>36.5 x 24 x 0.7 cm</t>
  </si>
  <si>
    <t>37 x 26.5 x 2.4 cm</t>
  </si>
  <si>
    <t>1.22 kg</t>
  </si>
  <si>
    <t>1,22 Kilograms</t>
  </si>
  <si>
    <t>Schneidebrett Set 3-teilig Granitoptik, 100% Rutschfeste Aufkleber und Saftkanal, BPA-Free, mit Griff Schneidebretter Kunststoff Antibakteriell, Küchenzubehör, Küchen Gadgets, Küchenhelfer</t>
  </si>
  <si>
    <t>Marke: DIFULI | Farbe: Schwarz | Produktabmessungen: 36,5L x 24B x 0,7D cm | Material: Kunststoff | Empfohlene Anwendungen für Produkt: Schneiden von Zutaten, Fisch, Fleisch, Gemüse, Brot | Form: Rechteckig | Produktpflegeanweisungen: Spülmaschinenfest | Besonderes Merkmal: Bpa-free | Enthaltene Komponenten: Messer | Artikelgewicht: 1,22 Kilograms</t>
  </si>
  <si>
    <t>✅【Sicheres Material in Lebensmittelqualität】-Das Dreiteilige Kunststoff Schneidebrett Set Besteht aus Lebensmittelechtem PP-Kunststoff. Im Vergleich zu Anderen Schneidebrettern Enthält das DIFULI-Schneidebrett Keine Gummibeschichtung und Hat Keinen Plastikgeruch.Verwenden Sie mit mehr Vertrauen.
🍓【100% RUTSCHFESTE】- Um das Schneidebrett Auf dem Arbeitstisch zu Stabilisieren, Bieten wir Außerdem 36 Kostenlose Rutschfeste Silikonaufkleber an, die Sie auf die Rückseite des Schneidebretts Kleben Können. Unsere Tests Haben Gezeigt, Dass das Schneidebrett auch auf Nassen Arbeitsplatten Nicht Verrutscht. Dies Macht Ihre Schneidarbeit Sicherer.
🍊[SPÜLMASCHINENFEST] -Schneidebrett Kunststoff und Rutschfeste Aufkleber Bestehen aus Hochtemperaturbeständigem PP-Material und Silikon. Sie Halten Hohen Temperaturen von 100 ° C Stand und Können in der Spülmaschine Gewaschen Werden, ohne dass man Befürchten Muss, dass die Rutschfesten Silikonaufkleber Abfallen und das Schneidebrett Verformt Oder Porös Wird.
🥕【PERFEKTE GRÖSSE】- Die Größe des Cutting Board Sets: L-36.5 * 24 * 0.7cm, M-33 * 22 * 0.5 cm，S-30 * 20 * 0.5 cm, Verschiedene Größen Eignen sich für Mehr Küchenschneidarbeiten , Schneidebretter Leicht und Praktisch, Kann es Direkt als Brotbrett, Frühstücksbrettchen und Käseplatte Verwendet Werden.
🥐【DURCHDACHTES DESIGN】 - Das Schneidebrett oder das Geräucherte Backbrett / Geschnitzte Brett / Küchenbrett ist in Schwarz und Grau (dh Dunkler Farbe) Gestaltet, was für Ihre Küche Besser Geeignet ist. Das Küchenbrett ist mit Einem Abfluss Ausgestattet, um Flüssigkeiten zu Sammeln und die Arbeitsfläche Sauber zu Halten. Dank des Großen Griffs Kann das Schneidebrett leicht Transportiert und Aufgehängt Werden.</t>
  </si>
  <si>
    <t>https://www.amazon.de/dp/B0GWFDPXC8</t>
  </si>
  <si>
    <t>3 Stücke Titan Schneidebrett, S316 Schneidebrett Edelstahl, BPA-freies Doppelseitiges Lebensmittel Titanium Cutting Board, id</t>
  </si>
  <si>
    <t>Stil: Alles Liebe zur Hochzeit | Farbe: Akazienholz</t>
  </si>
  <si>
    <t>https://www.amazon.de/dp/B0H1C54HD6</t>
  </si>
  <si>
    <t>https://images-na.ssl-images-amazon.com/images/I/81Qp+NdwOsL._AC_US200_.jpg</t>
  </si>
  <si>
    <t>Xuniea Hochzeitsgeschenke für Brautpaar Einzugsgeschenke | Holz Schneidebrett, Baumwolle Küchentuch, Mini Getrockneten Blumen</t>
  </si>
  <si>
    <t>Xuniea 婚礼及乔迁礼物套装，含木切菜板、棉质厨房布及迷你干花</t>
  </si>
  <si>
    <t>{"bestSeller": "N", "amazonChoice": "N", "newRelease": "N", "ebc": "N", "video": "Y"}</t>
  </si>
  <si>
    <t>28 x 20 x 2.5 cm</t>
  </si>
  <si>
    <t>272 g</t>
  </si>
  <si>
    <t>Xuniea Hochzeitsgeschenke für Brautpaar Einzugsgeschenke</t>
  </si>
  <si>
    <t>Marke: Xuniea | Farbe: Akazienholz | Produktabmessungen: 28L x 20B x 2,5D cm | Material: Holz | Empfohlene Anwendungen für Produkt: Schneiden, Servieren, Dekoration | Form: Rechteckig | Enthaltene Komponenten: Küchentuch, Mini-Blumenstrauß, Seil, Holzspan | Artikelgewicht: 272 g | Namen des Sets: Hochzeitsgeschenk Set mit Schneidebrett, Küchentuch und Blumen | Artikel-Highlight: Holz Schneidebrett, Baumwolle Küchentuch, Mini Getrockneten Blumen, Neues Zuhause Geschenk, Hochzeitsgeschenke für Einzug</t>
  </si>
  <si>
    <t>Hochzeitsgeschenke Geschenkidee: Sie erhalten ein Schneidebrett, ein Küchentuch, ein kleiner Trockenblumenstrauß, ein Seil und einen Holzspan. Falten Sie das Geschirrtuch wie abgebildet, legen Sie es mit den getrockneten Blumen auf das Schneidebrett, binden Sie es mit dem passenden Seil zusammen und befestigen Sie ein dekoratives Holzstück daran, auf dem Sie Ihren Namen oder andere Segenswünsche schreiben können
Einzigartiges Design: Das Schneidebrett hat einzigartige Muster und Aufschriften "Alles Liebe zur Hochzeit". Mit dem handlichen Griff und einer praktischen Aufhängemöglichkeit ist dieses Brotzeitbrett ein toller Küchenhelfer mit Stil. Sie können Brot, Obst und andere Lebensmittel darauf ablegen und bequem von der Küche zum Esstisch transportieren. Die integrierte Öse bietet zudem die Möglichkeit, das Brett aufzuhängen und platzsparend zu verstauen
Hochwertige Materialien: Das Schneidebrett besteht aus holz und ist leicht geölt, damit das Holz nicht austrocknet und seine außergewöhnliche Maserung behält. Das Küchentuch besteht aus reiner Baumwolle, hat eine gute Wasseraufnahme
Geeignete Größe: Schneidebrettgröße 28 x 15 cm, Küchentuchgröße 30 x 30 cm, der Durchmesser des runden Holzspans beträgt 4 cm, wird mit einem 5 Meter langen Hanfseil geliefert, genug, um diese Produkte zu verpacken
Hochzeitsgeschenke für Brautpaar: Dieses Holzbrett Hochzeit ist ein stilvolles und praktisches Geschenk für frisch verheiratete Paare; Mit seiner eleganten Optik und funktionalen Gestaltung wird es zum Highlight in jeder Küche</t>
  </si>
  <si>
    <t>B0H14XF8XS</t>
  </si>
  <si>
    <t>Größe: 29.2L x 20.3B cm | Set name: Pure Titanium</t>
  </si>
  <si>
    <t>https://www.amazon.de/dp/B0G48C2Z9F</t>
  </si>
  <si>
    <t>https://images-na.ssl-images-amazon.com/images/I/71xUCsZD+YL._AC_US200_.jpg</t>
  </si>
  <si>
    <t>BEVISS Reines Titan-Schneidebrett 29,2 × 20,3 cm – BPA-frei hygienisch | Doppelseitig verwendbar, Spülmaschinenfest, Leicht z</t>
  </si>
  <si>
    <t>BEVISS 双面切菜板，29.2×20.3厘米，宣称纯钛、不含双酚A（BPA）、可洗碗机清洗（原文截断）</t>
  </si>
  <si>
    <t>29.1 x 20.7 x 0.2 cm</t>
  </si>
  <si>
    <t>30.3 x 21.7 x 1.1 cm</t>
  </si>
  <si>
    <t>364 g</t>
  </si>
  <si>
    <t>Farbe: Grün | Größe: 32.5L x 26.5B cm</t>
  </si>
  <si>
    <t>https://www.amazon.de/dp/B07D9XP5W4</t>
  </si>
  <si>
    <t>https://images-na.ssl-images-amazon.com/images/I/41MviFTY+GL._AC_US200_.jpg</t>
  </si>
  <si>
    <t>HENDI Schneidebrett, HACCP, GN1/2, 325x265x(H)12mm, HPDE, grün | Beidseitig nutzbar, eine Seite glatt-eine Seite mit Saftrill</t>
  </si>
  <si>
    <t>HENDI 绿色切菜板，GN1/2规格，325×265×12毫米，材质原文HPDE，一面光滑、一面带汁槽，标注HACCP食品安全管理规范（原文截断）</t>
  </si>
  <si>
    <t>32.5 x 26.5 x 1.2 cm</t>
  </si>
  <si>
    <t>32.2 x 26.1 x 1.3 cm</t>
  </si>
  <si>
    <t>907 g</t>
  </si>
  <si>
    <t>Größe: 37.5L x 7B cm | Farbe: Green</t>
  </si>
  <si>
    <t>https://www.amazon.de/dp/B0B1DTQH56</t>
  </si>
  <si>
    <t>https://images-na.ssl-images-amazon.com/images/I/41IJUKS2X5L._AC_US200_.jpg</t>
  </si>
  <si>
    <t>Joseph Joseph Chop2Pot Plus Faltbares Schneidebrett , grün, Regulär | 6 cm))</t>
  </si>
  <si>
    <t>Joseph Joseph Chop2Pot Plus 绿色可折叠切菜板，常规号（原文尺寸残缺）</t>
  </si>
  <si>
    <t>21.2 x 37.5 x 7 cm</t>
  </si>
  <si>
    <t>26.6 x 21.8 x 9.4 cm</t>
  </si>
  <si>
    <t>322 g</t>
  </si>
  <si>
    <t>296 g</t>
  </si>
  <si>
    <t>B0FJ22RZ27</t>
  </si>
  <si>
    <t>Größe: 30 x 20cm</t>
  </si>
  <si>
    <t>https://www.amazon.de/dp/B0FJ21FKCJ</t>
  </si>
  <si>
    <t>https://images-na.ssl-images-amazon.com/images/I/61qEa6SG8HL._AC_US200_.jpg</t>
  </si>
  <si>
    <t>1 Stück Titan Schneidebrett Edelstahl Schneidebrett Titanium Cutting Boards, Doppelseitiges Metall Schneidebretter, Stainless</t>
  </si>
  <si>
    <t>双面金属切菜板单件；原文同时称钛与不锈钢，材质待确认（原文截断）</t>
  </si>
  <si>
    <t>30 x 20 x 0.2 cm</t>
  </si>
  <si>
    <t>31.2 x 19.4 x 0.8 cm</t>
  </si>
  <si>
    <t>Größe: 30L x 16.5B cm</t>
  </si>
  <si>
    <t>https://www.amazon.de/dp/B0BLKCTPT2</t>
  </si>
  <si>
    <t>https://images-na.ssl-images-amazon.com/images/I/612xkDP9ANL._AC_US200_.jpg</t>
  </si>
  <si>
    <t>自然边橄榄木切菜板，可作早餐板或牛排板</t>
  </si>
  <si>
    <t>30 x 1.8 x 16.5 cm</t>
  </si>
  <si>
    <t>31.9 x 16.1 x 2 cm</t>
  </si>
  <si>
    <t>810 g</t>
  </si>
  <si>
    <t>Farbe: Silber | Artikel-Form: Rechteckig | Größe: 50L x 40B cm</t>
  </si>
  <si>
    <t>https://www.amazon.de/dp/B0H1HYR6Y9</t>
  </si>
  <si>
    <t>https://images-na.ssl-images-amazon.com/images/I/61+GvLu+Q7L._AC_US200_.jpg</t>
  </si>
  <si>
    <t xml:space="preserve">Doppelseitiges Schneidebrett aus Edelstahl mit L-förmigem Rand (50 x 40 cm) | Lebensmittelecht, große Arbeitsfläche, Metall, </t>
  </si>
  <si>
    <t>不锈钢双面切菜板，50×40厘米，带L形挡边，大操作面，宣称食品接触适用（原文截断）</t>
  </si>
  <si>
    <t>50 x 40 x 2 cm</t>
  </si>
  <si>
    <t>52.3 x 42.8 x 3.4 cm</t>
  </si>
  <si>
    <t>1.79 kg</t>
  </si>
  <si>
    <t>1.77 kg</t>
  </si>
  <si>
    <t>Doppelseitiges Schneidebrett aus Edelstahl mit L-förmigem Rand (50 x 40 cm)</t>
  </si>
  <si>
    <t>Marke: Kassiwealt | Farbe: Silber | Produktabmessungen: 50L x 40B x 2D cm | Material: Edelstahl | Form: Rechteckig | Besonderes Merkmal: Hitzebeständig | Artikelgewicht: 1,77 Kilograms | Anzahl der Artikel: 1 | Anzahl der Packungen: 1 | Artikel-Highlight: Lebensmittelecht, große Arbeitsfläche, Metall, geruchsneutral, rückstandsfrei, L-förmiger Rand verhindert Verrutschen</t>
  </si>
  <si>
    <t>LEBENSMITTELECHTER, GEBÜRSTETER EDELSTAHL, ROSTFREI &amp; GERUCHLOS: Dieses L-förmige Schneidebrett aus Edelstahl ist aus robustem, lebensmittelechtem Edelstahl mit professioneller, gebürsteter Oberfläche gefertigt. Es ist formstabil, rostfrei und eignet sich ideal zum Schneiden von rohem Fleisch, Obst und Gemüse sowie für Babynahrung und selbst zubereitete Tiernahrung.
DOPPELSEITIG UND WENDBAR ZUR TRENNUNG VON ROHEN UND GEKOCHTEN LEBENSMITTELN: Dank des wendbaren Designs mit Rand können Sie auf der einen Seite rohes Fleisch und Meeresfrüchte und auf der anderen Seite gekochte Speisen, Obst und Brot verwenden. Die nahtlose Verarbeitung sorgt für Hygiene ohne versteckte Schmutzfugen.
RUTSCHFESTES L-FÖRMIGES 90°-RANDDESIGN VERHINDERT VERSCHIEBEN: Der einzigartige rechtwinklige Rand dieses Metallschneidebretts fixiert es sicher auf der Küchenarbeitsplatte und verhindert so ein Verrutschen beim Schneiden oder Kneten von Teig. Löst das häufige Problem rutschiger Metallschneidebretter bei der Küchenarbeit.
VIELSEITIGES KÜCHEN- UND OUTDOOR-SCHNEIDEBRETT: Dieses Edelstahl-Schneidebrett ist nicht nur ein Schneidebrett, sondern eignet sich auch als Teigknetmatte, Auftauplatte für Gefriergut, Topfuntersetzer und Servierplatte für Partys. Ideal für die heimische Küche, Camping, Grillen, Picknicks und kleine Bäckereien.
PFLEGEFREI &amp; SPÜLMASCHINENFEST FÜR ZEITSPARENDE REINIGUNG: Die glatte, gebürstete Oberfläche dieses Edelstahl-Schneidebretts ist besonders leicht zu reinigen. Sie können es einfach mit Wasser abwischen oder zur gründlichen Reinigung in die Spülmaschine geben. Die einfache Pflege spart Ihnen Zeit.</t>
  </si>
  <si>
    <t>Größe: 6er Set</t>
  </si>
  <si>
    <t>https://www.amazon.de/dp/B0DP6Z1RTT</t>
  </si>
  <si>
    <t>https://images-na.ssl-images-amazon.com/images/I/71xF3Xu8BZL._AC_US200_.jpg</t>
  </si>
  <si>
    <t>Blumtal Frühstücksbrettchen 6er Set aus Bambus - 22x14x0,8 cm Frühstücksbretter - antibakterielles Holzbrettchen - Frühstücks</t>
  </si>
  <si>
    <t>Blumtal 竹早餐板六件套，22×14×0.8厘米，宣称抑菌（原文截断）</t>
  </si>
  <si>
    <t>22 x 14 x 0.8 cm</t>
  </si>
  <si>
    <t>24.1 x 19.8 x 5.6 cm</t>
  </si>
  <si>
    <t>1,12 Kilograms</t>
  </si>
  <si>
    <t>Marke: Blumtal | Farbe: Bambus | Produktabmessungen: 22L x 14B x 0,8D cm | Material: Bambus | Empfohlene Anwendungen für Produkt: Brot, Fisch, Fleisch, Käse, Obst | Form: Rechteckig | Produktpflegeanweisungen: Nur Handwäsche | Besonderes Merkmal: Antimikrobiell | Enthaltene Komponenten: Schneidebretter aus Holz (22x15, 28x22, 33x22) | Artikelgewicht: 1,12 Kilograms</t>
  </si>
  <si>
    <t>100% BAMBUS: Unsere hochwertigen Brettchen bestehen aus reinem Bambus und nutzen die besondere Langlebigkeit des Holzes. Die Holzschneidebretter sind langlebig, robust und pflegeleicht – ideal für den täglichen Einsatz in Deiner Küche und am Frühstückstisch.
PRAKTISCHES 6ER SET: Du erhältst insgesamt 6 schöne Schneidebretter aus Holz. Egal ob als Vesperbrett Holz, Brotbrett oder zum Schneiden von Obst und Gemüse – diese vielseitigen Bretter sind die perfekte Ergänzung für Deine Küche.
ANTIBAKTERIELL: Die antiseptischen Eigenschaften des Schneidbretts verhindern unkontrollierte Bakterienbildung und sorgen so für einen hygienischen Zustand der Brotbretter. Perfekt für den täglichen Gebrauch in jeder Küche!
LEICHTE REINIGUNG: Die Schneidebretter Holz lassen sich im Handumdrehen reinigen und sind dadurch besonders praktisch. Die Schneidebretter Holz einfach mit warmem Wasser abspülen und schon sind sie wieder einsatzbereit.
FÜR DEINEN PERFEKTEN START: Dein Honig-Toast mit Butter auf unserem wunderschönen Holzbrett? So kann der Tag starten! Genieße die Kombi aus Praktikabilität und schöner Eleganz, die unsere Frühstücksbrettchen an Deinen Tisch bringen!</t>
  </si>
  <si>
    <t>https://www.amazon.de/dp/B0GTZQW462</t>
  </si>
  <si>
    <t>https://images-na.ssl-images-amazon.com/images/I/61R38MdjZKL._AC_US200_.jpg</t>
  </si>
  <si>
    <t>Holzfaser Schneidebrett Saftrille 2er-Set, Spülmaschinenfest Cutting Board | Schneidebretter Komposit, Rutschfeste Füße, Ungi</t>
  </si>
  <si>
    <t>木纤维复合切菜板两件套，带汁槽及防滑脚，可洗碗机清洗（原文截断）</t>
  </si>
  <si>
    <t>37 x 27.5 x 1.2 cm</t>
  </si>
  <si>
    <t>38 x 29.1 x 2.2 cm</t>
  </si>
  <si>
    <t>1.43 kg</t>
  </si>
  <si>
    <t>1.4 kg</t>
  </si>
  <si>
    <t>https://www.amazon.de/dp/B0CX8SXN2Z</t>
  </si>
  <si>
    <t>https://images-na.ssl-images-amazon.com/images/I/91Qy9qUCTOL._AC_US200_.jpg</t>
  </si>
  <si>
    <t>Praktisches Mama Geschenk – Schneidebrett für Mama Geschenk Geburtstag | Geburtstagsgeschenk für Mama zum Muttertag, Geburtst</t>
  </si>
  <si>
    <t>送给妈妈的切菜板，生日及母亲节礼物（原文截断）</t>
  </si>
  <si>
    <t>28 x 21.5 x 1.2 cm</t>
  </si>
  <si>
    <t>27.8 x 21.4 x 1.2 cm</t>
  </si>
  <si>
    <t>Größe: M</t>
  </si>
  <si>
    <t>https://www.amazon.de/dp/B0G13Y3GX1</t>
  </si>
  <si>
    <t>https://images-na.ssl-images-amazon.com/images/I/710UzVgfhSL._AC_US200_.jpg</t>
  </si>
  <si>
    <t>adivo Titan-Schneidebrett aus 100% Reintitan, Hygienisch &amp; Pflegeleicht | Porenfreie Oberfläche für weniger Gerüche und schne</t>
  </si>
  <si>
    <t>adivo 切菜板，宣称100%纯钛、卫生易打理、无孔表面有助减少异味（原文截断）</t>
  </si>
  <si>
    <t>34 x 23 x 0.1 cm</t>
  </si>
  <si>
    <t>34.5 x 24.1 x 1 cm</t>
  </si>
  <si>
    <t>adivo Titan-Schneidebrett aus 100% Reintitan, Hygienisch &amp; Pflegeleicht</t>
  </si>
  <si>
    <t>Marke: ADIVO | Farbe: Silber | Produktabmessungen: 34L x 23B x 0,2D cm | Material: Titan | Empfohlene Anwendungen für Produkt: Brot, Fleisch, Gemüse, Obst | Form: Rechteckig | Produktpflegeanweisungen: Spülmaschinenfest | Besonderes Merkmal: Antimikrobiell, Eingebaute Nut, Eingebauter Griff, Hitzebeständig, Rutschfeste Füße | Artikelgewicht: 500 g | Artikel-Highlight: Porenfreie Oberfläche für weniger Gerüche und schnelles Abwischen; nur 0,5 kg leicht und beidseitig nutzbar.</t>
  </si>
  <si>
    <t>100 % Reines Titan, ultimative Hygiene &amp; Sicherheit: Gefertigt aus lebensmittelechtem, purem Titan, FCM-zertifiziert für den EU-Markt. Die nahtlose, porenfreie Oberfläche verhindert das Ansammeln von Essensresten und Flüssigkeiten, ist natürlich antibakteriell und ideal für Fleisch, Gemüse und Babynahrung – für Ihre sorgenfreie Küche.
Natürlich antibakteriell &amp; einfach zu reinigen: Die superglatte Titanoberfläche hemmt effektiv das Festsetzen von Bakterien, Flecken und Gerüchen. Einfach abspülen oder abwischen – ganz ohne aggressive Reinigungsmittel. Spülmaschinenfest, schnelltrocknend und immer frisch für hygienisches Kochen.
Leicht &amp; geräumig, komfortabler Gebrauch überall: Großes Format (34 × 23 cm), Gewicht nur 0,5 kg – deutlich leichter als viele Edelstahl- oder Verbund-Schneidebretter. Der breite ovale Griff sorgt für angenehmen Halt und erleichtert das Aufhängen. Ideal für Küche, Camping, Reisen oder Wohnmobil.
Extrem langlebig, rostet und verzieht sich nie: Das Volltitan-Brett bietet außergewöhnliche Härte und Korrosionsbeständigkeit – es rostet, verformt oder reißt nicht. Langlebig selbst bei intensiver Nutzung und häufiger Reinigung, deutlich widerstandsfähiger als Plastik-, Holz- oder Edelstahlalternativen.
Durchdachte Sicherheits- und Komfortdetails: Vier rutschfeste Silikonecken sorgen für Stabilität, verstärkte, abgerundete Kanten verringern Unfallrisiken, ein tiefer Saftrille fängt Flüssigkeiten auf und hält alles sauber. Beidseitige Nutzung – so lassen sich rohe und gegarte Speisen hygienisch trennen.
Hinweis: Da reines Titan ohne Beschichtung verwendet wird, können bei normalem Gebrauch leichte Kratzer entstehen. Das ist materialtypisch und beeinträchtigt weder Hygiene noch Haltbarkeit oder Reinigungsfreundlichkeit.</t>
  </si>
  <si>
    <t>B0F66L9MDB</t>
  </si>
  <si>
    <t>Stil: DU BIST MEIN PINGUIN</t>
  </si>
  <si>
    <t>https://www.amazon.de/dp/B0F8HXGCX4</t>
  </si>
  <si>
    <t>https://images-na.ssl-images-amazon.com/images/I/71ORs0PvK5L._AC_US200_.jpg</t>
  </si>
  <si>
    <t>PRSTENLY Geschenk für Ihn Sie, Hochzeitstagsgeschenke für Männer Frauen | Ich liebe dich Geschenke für Frau Ehemann, Bambus S</t>
  </si>
  <si>
    <t>PRSTENLY 竹制礼物，适合夫妻结婚周年及表达爱意（商品名称原文截断）</t>
  </si>
  <si>
    <t>27.4 x 21.5 x 0.9 cm</t>
  </si>
  <si>
    <t>310 g</t>
  </si>
  <si>
    <t>B091VQVYZC</t>
  </si>
  <si>
    <t>Farbe: Hellgrau | Größe: 25L x 15B cm</t>
  </si>
  <si>
    <t>https://www.amazon.de/dp/B07DQWDM94</t>
  </si>
  <si>
    <t>https://images-na.ssl-images-amazon.com/images/I/71zIMrcTkxL._AC_US200_.jpg</t>
  </si>
  <si>
    <t>Zeller 26147 浅灰色塑料切菜板，约25×15厘米</t>
  </si>
  <si>
    <t>25 x 15 x 0.8 cm</t>
  </si>
  <si>
    <t>25 x 15.2 x 0.8 cm</t>
  </si>
  <si>
    <t>240 g</t>
  </si>
  <si>
    <t>ZELLER Present - Schöner LEBEN. Praktisch WOHNEN.</t>
  </si>
  <si>
    <t>220 g</t>
  </si>
  <si>
    <t>https://www.amazon.de/dp/B0DHY2HQXK</t>
  </si>
  <si>
    <t>https://images-na.ssl-images-amazon.com/images/I/71KqeCQ1A2L._AC_US200_.jpg</t>
  </si>
  <si>
    <t>2 Stück Schneidebrett Edelstahl 14,5cm x 23,5cm Titanium Schneidebrett | Doppelseitig, Leicht zu Reinigen, Antibakteriell und</t>
  </si>
  <si>
    <t>双面金属切菜板两件套，14.5×23.5厘米，宣称易清洁、抑菌；原文同时称钛与不锈钢（原文截断）</t>
  </si>
  <si>
    <t>23.5 x 15 x 0.2 cm</t>
  </si>
  <si>
    <t>24.1 x 17.5 x 0.9 cm</t>
  </si>
  <si>
    <t>2 Stück Schneidebrett Edelstahl 14,5cm x 23,5cm Titanium Schneidebrett</t>
  </si>
  <si>
    <t>Marke: TESSTSY | Farbe: Silber / Schwarz | Produktabmessungen: 23,5L x 15B x 0,2D cm | Material: Edelstahl | Empfohlene Anwendungen für Produkt: Fleisch, Gemüse | Form: Rechteckig | Produktpflegeanweisungen: Nur Handwäsche oder Spülmaschine | Besonderes Merkmal: Antihaft-Oberfläche | Enthaltene Komponenten: Keine besonderen | Artikelgewicht: 440 g</t>
  </si>
  <si>
    <t>Schneidebrett aus Edelstahl: 2 Stück edelstahl schneidebrett mit den maßen 23,5 x 14,5 cm und einer dicke von 1,5 mm, rechteckig und doppelseitig für zusätzlichen komfort, zum schneiden von fleisch auf der einen seite und obst und gemüse auf der anderen seite, für alle schneideanforderungen
Hochwertiges Material: Doppelseitiges schneidebrett aus robustem edelstahl 304, rostfrei, korrosionsbeständig, abriebfest, sicher und gesund, bpa-frei, hält starkem druck stand, starkes schneiden, hacken und schneiden, biegt sich nicht und bricht nicht, langlebig, kann lange zeit wiederverwendet werden
Antihaft-Oberfläche: Schneidebrett doppelseitig glatte und porenfreie oberfläche, verhindert das anhaften von lebensmitteln und flüssigkeiten, geruchsneutral, antibakteriell, nicht schimmelnd, nicht saugfähig, schnell trocknend, sauber und hygienisch, sicher im gebrauch
Leicht zu Reinigen: Schneidbrett aus edelstahl einfach mit wasser abwischen oder in den geschirrspüler geben, nach der reinigung kann es zum schnelleren trocknen aufgehängt werden, leicht zu verstauen, platzsparend, sorgt für aufgeräumte küchenarbeitsflächen
Mehrzweck-Einsatz: Schneidebretter aus edelstahls kann nicht nur schneiden obst, fleisch, gekochte speisen, beilagen, gemüse, kann teig kneten, teig rollen, sondern auch als obstteller, dessertteller, grillteller verwendet werden, ist eine küche notwendigkeit, eine vielzahl von kochaufgaben</t>
  </si>
  <si>
    <t>B0G47TXV5D</t>
  </si>
  <si>
    <t>Farbe: Beige+schwarz</t>
  </si>
  <si>
    <t>https://www.amazon.de/dp/B0FN7QSJHT</t>
  </si>
  <si>
    <t>https://images-na.ssl-images-amazon.com/images/I/41aleW-wJUL._AC_US200_.jpg</t>
  </si>
  <si>
    <t>AKINOYAMA TPU Schneidebrett 2er Set flexibel BPA-frei mit Saftrille | rutschfest spülmaschinenfest</t>
  </si>
  <si>
    <t>AKINOYAMA 柔性TPU切菜板两件套，带汁槽，防滑，可洗碗机清洗，宣称不含双酚A（BPA）</t>
  </si>
  <si>
    <t>36 x 25 x 0.6 cm</t>
  </si>
  <si>
    <t>36.4 x 25.4 x 1.4 cm</t>
  </si>
  <si>
    <t>720 g</t>
  </si>
  <si>
    <t>2025-10-23</t>
  </si>
  <si>
    <t>B0DPZVR87L</t>
  </si>
  <si>
    <t>Stil: L Symbole</t>
  </si>
  <si>
    <t>https://www.amazon.de/dp/B08Y1KKSSX</t>
  </si>
  <si>
    <t>https://images-na.ssl-images-amazon.com/images/I/71XEXHkYuQL._AC_US200_.jpg</t>
  </si>
  <si>
    <t>Moritz &amp; Moritz 4x Schneidematte Küche - 28 x 38 cm - Schneideunterlage Küche für schnelles Arbeiten - Schneidebrett Kunststo</t>
  </si>
  <si>
    <t>Moritz &amp; Moritz 厨房切菜垫四件套，28×38厘米，用于快速切配（材质原文截断）</t>
  </si>
  <si>
    <t>38 x 28 x 1 cm</t>
  </si>
  <si>
    <t>38.1 x 28 x 0.7 cm</t>
  </si>
  <si>
    <t>270 g</t>
  </si>
  <si>
    <t>260 g</t>
  </si>
  <si>
    <t>Farbe: Dunkelgrau | Größe: 3652313 | Mustername:: Single</t>
  </si>
  <si>
    <t>https://www.amazon.de/dp/B008DAO0RS</t>
  </si>
  <si>
    <t>https://images-na.ssl-images-amazon.com/images/I/71R1qM4a0xL._AC_US200_.jpg</t>
  </si>
  <si>
    <t>KESPER 多用途玻璃切菜板，52×30×0.8厘米，板岩图案，深灰色，型号36523 13</t>
  </si>
  <si>
    <t>52 x 30 x 0.8 cm</t>
  </si>
  <si>
    <t>61 x 31.3 x 2.5 cm</t>
  </si>
  <si>
    <t>3.66 kg</t>
  </si>
  <si>
    <t>2012-07-08</t>
  </si>
  <si>
    <t>3.6 kg</t>
  </si>
  <si>
    <t>Marke: Kesper | Farbe: Dunkelgrau | Produktabmessungen: 52L x 30B x 0,8D cm | Material: Glas | Empfohlene Anwendungen für Produkt: Brot, Fleisch, Gemüse, Käse, Obst, Wurstwaren | Form: Rechteckig | Produktpflegeanweisungen: Spülmaschinenfest | Besonderes Merkmal: Rutschfest, Spülmaschinenfest | Enthaltene Komponenten: Zwei Bretter | Artikelgewicht: 3,6 Kilograms</t>
  </si>
  <si>
    <t>🛡️ ESG-Sicherheitsglas – gehärtet, hitzebeständig &amp; praktisch unzerbrechlich
🍳 Herdabdeckung &amp; Schneidefläche – schützt Glaskeramik-Kochfelder
🧱 Edles Schieferdesign – moderne Steinoptik für stilvolle Küchen
🦶 4 Füße je Platte – sicherer Stand, Fußhöhe ca. 3 mm
📏 Großzügiges Format – je 52 x 30 x 0,8 cm im praktischen 2er Set</t>
  </si>
  <si>
    <t>Farbe: Braun | Größe: 31,5x20,5 cm</t>
  </si>
  <si>
    <t>https://www.amazon.de/dp/B0D5DFKWTD</t>
  </si>
  <si>
    <t>https://images-na.ssl-images-amazon.com/images/I/51wT78TA9nL._AC_US200_.jpg</t>
  </si>
  <si>
    <t>KESPER | Schneid- und Servierbrett mit Herz, Material: Bambus, Maße: 31,5 x 20,5 x 1,5 cm, Motiv: Liebe, Farbe: Braun | 58390</t>
  </si>
  <si>
    <t>KESPER 心形图案竹制切菜及上菜板，31.5×20.5×1.5厘米，棕色，型号58390</t>
  </si>
  <si>
    <t>31,4 x 25,8 x 1,8 cm</t>
  </si>
  <si>
    <t>31.4 x 25.8 x 1.8 cm</t>
  </si>
  <si>
    <t>610 g</t>
  </si>
  <si>
    <t>610 Gramm</t>
  </si>
  <si>
    <t>Hochwertiges Schneidebrett aus FSC-zertifiziertem Bambus
Mit BIOFA-Öl veredelt, für dauerhafte Feuchtigkeitsabweisung
Lasergravur mit romantischem Motiv "Die geheime Zutat ist immer Liebe"
Maße: 31,5 x 20,5 x 1,5 cm – perfekt für Servieren und Dekorieren
Integrierte Lederschlaufe mit Herzanhänger zur dekorativen Aufbewahrung</t>
  </si>
  <si>
    <t>B0GYNX5LF3</t>
  </si>
  <si>
    <t>https://www.amazon.de/dp/B0GYNW73FQ</t>
  </si>
  <si>
    <t>https://images-na.ssl-images-amazon.com/images/I/61OnVUdQ+NL._AC_US200_.jpg</t>
  </si>
  <si>
    <t>Katori Titan Schneidebrett, Katori Schneidebrett, 3 Größenoptionen, Eine Seite Für Rohe, Eine Seite Für Gegarte Lebensmittel,</t>
  </si>
  <si>
    <t>Katori 钛切菜板，提供3种尺寸，一面处理生食、一面处理熟食（原文截断）</t>
  </si>
  <si>
    <t>34 cm x 23 cm</t>
  </si>
  <si>
    <t>wangzhiqizhuanmai</t>
  </si>
  <si>
    <t>https://www.amazon.de/dp/B0GH719FQX</t>
  </si>
  <si>
    <t>https://images-na.ssl-images-amazon.com/images/I/81ky23+SESL._AC_US200_.jpg</t>
  </si>
  <si>
    <t>Twinzee Schneidebrett 3er Set Akazie - Holzbretter mit Saftrille | 40x30 / 33x24 / 26x18 cm · 2 cm Dicke · Mit Brettständer ·</t>
  </si>
  <si>
    <t>Twinzee 金合欢木切菜板三件套，40×30、33×24、26×18厘米，厚2厘米，带汁槽及支架（原文截断）</t>
  </si>
  <si>
    <t>40 x 30 cm</t>
  </si>
  <si>
    <t>42.1 x 33.4 x 10 cm</t>
  </si>
  <si>
    <t>4.01 kg</t>
  </si>
  <si>
    <t>MU</t>
  </si>
  <si>
    <t>4,01 Kilograms</t>
  </si>
  <si>
    <t>Marke: Twinzee | Farbe: Holzfarbe | Material: Akazienholz | Empfohlene Anwendungen für Produkt: Antipasti, Brot, Fleisch, Gemüse, Käse, Obst | Form: Rechteckig | Produktpflegeanweisungen: Nur Handwäsche | Besonderes Merkmal: Rutschfeste Füße und Platzsparende Aufbewahrung mit Holzständer | Enthaltene Komponenten: Vertikaler Stand, rutschfeste Füße | Artikelgewicht: 4,01 Kilograms | Anzahl der Packungen: 1</t>
  </si>
  <si>
    <t>Massives Akazienholz – langlebig &amp; messerschonend : Jedes holzbrett küche besteht aus dichtem, robustem Holz, das Ihre Messer schützt und resistent gegen Risse ist. Für eine langlebige, natürliche Ästhetik in jeder Küche.
Rutschfeste Füße für sichere Handhabung : Die stabilen Gummifüße sorgen für festen Halt auf der Arbeitsfläche. Ob Fleisch, Brot oder Gemüse – das Küchenbrett bleibt beim Schneiden sicher und komfortabel in Position.
Platzsparende &amp; hygienische Aufbewahrung : Mit dem praktischen Holzständer lagern Sie Ihre Schneidebretter vertikal. So trocknen sie schneller, bleiben sauber und sind stets griffbereit – ideal für eine gut organisierte Küche.
Tiefe Saftrinne &amp; stilvoll servieren : Die große Platte verfügt über eine Saftrille, die Flüssigkeit sauber auffängt. Auch perfekt als Servierbrett für Käse, Wurst oder Antipasti – für stilvolle Genussmomente am Tisch.
3er-Set für jede Schneidarbeit : Groß für Braten, mittel für Brot, klein für Kräuter: Das Set deckt jeden Einsatz ab. Ein durchdachtes Geschenk für Hobbyköche und alle, die hochwertiges Küchenzubehör lieben.</t>
  </si>
  <si>
    <t>Größe: 35.5L x 25B cm</t>
  </si>
  <si>
    <t>https://www.amazon.de/dp/B07FVZQRRD</t>
  </si>
  <si>
    <t>https://images-na.ssl-images-amazon.com/images/I/61A68SJfqQL._AC_US200_.jpg</t>
  </si>
  <si>
    <t>Tasty Bambus-Schneidebrett – 35,5x25x1,2cm – Ideal zum Schneiden von Brot, Obst, Gemüse – Robust &amp; Stylisch mit Farbkante – B</t>
  </si>
  <si>
    <t>Tasty 竹切菜板，35.5×25×1.2厘米，彩色包边，用于面包、水果和蔬菜（原文截断）</t>
  </si>
  <si>
    <t>ce-de</t>
  </si>
  <si>
    <t>35.5 x 25 x 1.2 cm</t>
  </si>
  <si>
    <t>35.7 x 24.9 x 1.4 cm</t>
  </si>
  <si>
    <t>747 g</t>
  </si>
  <si>
    <t>Marke: Tasty | Farbe: Schneidebrett, Grau | Produktabmessungen: 35,5L x 25B x 2D cm | Material: Holz | Empfohlene Anwendungen für Produkt: Brot, Gemüse, Obst | Form: Rechteckig | Produktpflegeanweisungen: Nur Handwäsche | Besonderes Merkmal: Langanhaltend, Wechselseitig | Enthaltene Komponenten: 1 x Tasty Bambus-Schneidebrett | Artikelgewicht: 747 g</t>
  </si>
  <si>
    <t>ROBUSTES MATERIAL - Aus widerstandsfähigem Bambus gefertigt, dieses Schneidbrett übersteht den alltäglichen Gebrauch und behält seine Qualität, ideal für professionelle Köche und Hobbyküchenmeister
DESIGN-HIGHLIGHT - Farbige Kante, macht dieses Bambusbrett nicht nur funktional, sondern auch ästhetisch ansprechend, fügt einen Hauch von Stil zu ihrer Küche hinzu
VIELSEITIGKEIT - Ideal für das Schneiden von Brot, Obst, Gemüse und Schnittgut aller Art, dieses Holzschneidebrett ist ihr zuverlässiger Begleiter bei der Zubereitung von Mahlzeiten
EINFACHE REINIGUNG - Handreinigung dieses Bambusbretts ist unkompliziert und schnell, kein lästiges Schrubben erforderlich, spart Zeit in der Küche
IDEALE GRÖßE - Mit den Maßen 35,5x25x1,2cm bietet es genügend Platz für all ihre Küchenarbeiten, groß genug für komplexe Aufgaben, aber handlich genug für einfache Lagerung</t>
  </si>
  <si>
    <t>Farbe: Weiß | Größe: 40 x 27 CM</t>
  </si>
  <si>
    <t>https://www.amazon.de/dp/B0H71GC6ZK</t>
  </si>
  <si>
    <t>https://images-na.ssl-images-amazon.com/images/I/71lHlmsj7oL._AC_US200_.jpg</t>
  </si>
  <si>
    <t>Barhon Titan Schneidebrett Doppelseitig 40x27cm, Hygienisches Küchenbrett mit Saftrille &amp; Knoblauchreibe, Geruchsneutrales Sc</t>
  </si>
  <si>
    <t>Barhon 双面钛切菜板，40×27厘米，带汁槽和蒜蓉刨，宣称卫生、无异味（原文截断）</t>
  </si>
  <si>
    <t>38.5 x 26.5 x 1.4 cm</t>
  </si>
  <si>
    <t>38.4 x 26.6 x 1.8 cm</t>
  </si>
  <si>
    <t>1.05 kg</t>
  </si>
  <si>
    <t>1,05 Kilograms</t>
  </si>
  <si>
    <t>Barhon Titan Schneidebrett Doppelseitig 40x27cm, Hygienisches Küchenbrett mit Saftrille &amp; Knoblauchreibe, Geruchsneutrales Schneidbrett für Fleisch &amp; Gemüse, Spülmaschinenfest, Weiß</t>
  </si>
  <si>
    <t>Marke: Barhon | Farbe: Weiß | Produktabmessungen: 38,5L x 26,5B x 1,4D cm | Material: Titan | Empfohlene Anwendungen für Produkt: Fisch | Form: Rechteckig | Produktpflegeanweisungen: Spülmaschinenfest | Besonderes Merkmal: Wechselseitig | Artikelgewicht: 1,05 Kilograms | Anzahl der Packungen: 1</t>
  </si>
  <si>
    <t>Trennung von Roh &amp; Gekocht: Besorgt über Kreuzkontamination? Unser doppelseitiges Schneidebrett kombiniert eine Titanoberfläche für Fleisch mit einer BPA-freien PP-Seite für Obst. So bleibt Ihre Küche hygienisch und sicher, jeden Tag.
Keine Gerüche, leichte Reinigung: Nehmen Ihre alten Holzbretter Zwiebel- oder Fischgeruch an? Die Titanseite ist porenfrei und geruchsneutral. Nach dem Kochen können Sie es einfach in die Spülmaschine geben (spülmaschinenfest) – für eine mühelose und zeitsparende Reinigung.
Saubere Arbeitsplatte ohne Überlaufen: Genervt von austretendem Fleischsaft? Die umlaufende, tiefe Saftrille fängt Flüssigkeiten zuverlässig auf. Zusätzlich hilft die integrierte Knoblauchreibe, Gewürze schnell zu zerkleinern – perfekte Vorbereitung ohne Chaos.
Stabiles Schneiden durch hohes Eigengewicht: Rutscht Ihr Brett beim Schneiden ständig weg? Mit einem soliden Gewicht von 1,23 kg liegt unser großes Schneidbrett (40x27 cm) fest und sicher auf der Arbeitsfläche. Es bietet genügend Platz für Familienportionen, ohne zu verrutschen.
Robustes Design &amp; Ideales Küchengeschenk: Titan ist widerstandsfähig gegen tiefe Rillen, in denen sich Speisereste verstecken könnten. Wunderschön verpackt, ist dieses Brett ein praktisches Geschenk für Thanksgiving, Weihnachten oder für alle, die gerne und gesund kochen.</t>
  </si>
  <si>
    <t>https://www.amazon.de/dp/B0DRPNWWW2</t>
  </si>
  <si>
    <t>https://images-na.ssl-images-amazon.com/images/I/71pyxYPpwUL._AC_US200_.jpg</t>
  </si>
  <si>
    <t>Loco Bird Frühstücksbrettchen Spülmaschinenfest - Brettchen 25x16cm | Schneidebrett Kunststoff BPA freie, Hygienisches Brotze</t>
  </si>
  <si>
    <t>Loco Bird 塑料早餐板，25×16厘米，可洗碗机清洗，宣称不含双酚A（BPA）（原文截断）</t>
  </si>
  <si>
    <t>25.5 x 16 x 0.5 cm</t>
  </si>
  <si>
    <t>26.4 x 15.7 x 4.8 cm</t>
  </si>
  <si>
    <t>Frühstücksbrettchen Spülmaschinenfest - Brettchen 25x16cm</t>
  </si>
  <si>
    <t>Marke: LOCO BIRD | Farbe: Grau | Produktabmessungen: 25,5L x 16B x 0,5D cm | Material: Kunststoff | Empfohlene Anwendungen für Produkt: Obst | Form: Quadratisch | Produktpflegeanweisungen: Spülmaschinenfest | Besonderes Merkmal: Rutschfeste Füße, Brettchen Ständer, Extra robust | Enthaltene Komponenten: Brettständer | Artikelgewicht: 1,39 Kilograms</t>
  </si>
  <si>
    <t>UNIVERSELL EINSETZBAR: Unsere Schneidebretter aus Kunststoff sind ein Muss für jede Küche. Das praktische Küchenbrett und das umfassende Schneidebrett Set sind ideal für alle Schneidearbeiten. Perfekt als Jausenbrett oder Chopping Board
PFLEGELEICHT: Diese Bretter sind spülmaschinenfest und somit sehr leicht zu reinigen. Mit unseren Frühstücksbrettchen spülmaschinenfest bleibt Ihre Küche ordentlich. Frühstücksbretter und Brettchen spülmaschinenfest sind ebenfalls pflegeleicht
EXTRA ROBUST: Unsere kleinen Stullenbretter sind trotz ihrer kompakten Größe äußerst robust und langlebig. Ideal als Frühstücksbrettchen, Jausenbrett oder Vesperbrett. Auch als Schneidebrett klein und Brotbrett hervorragend geeignet
SCHONEND FÜR IHRE MESSER: Dieses Schneidebretter Set ist so gestaltet, dass sie die Klingen Ihrer Messer schonen und deren Lebensdauer verlängern. Perfekt als Schneidbrettern &amp; -matten um ihre hochwertigen Messer zu schonen
RUTSCHFESTE UNTERSEITE: Unsere Schneidebretter Kunststoff dünn haben eine rutschfeste Beschichtung, die für Stabilität sorgt. Egal, ob Sie Fleisch, Gemüse oder Brot schneiden – das Kunststoffbrett bleibt an Ort und Stelle</t>
  </si>
  <si>
    <t>B0GVPQB8KN</t>
  </si>
  <si>
    <t>Größe: XXXL</t>
  </si>
  <si>
    <t>https://www.amazon.de/dp/B0DS69SZH1</t>
  </si>
  <si>
    <t>https://images-na.ssl-images-amazon.com/images/I/91TvxiqQx6L._AC_US200_.jpg</t>
  </si>
  <si>
    <t>Deer &amp; Oak Schneidebrett Bambus XXXL 60x40x3,2 cm, doppelseitig | Vorgeölt · Saftrillen &amp; Seitengriffe · zum Servieren &amp; Tran</t>
  </si>
  <si>
    <t>Deer &amp; Oak XXXL号双面竹切菜板，60×40×3.2厘米，预涂油，带汁槽及侧把手，可作上菜板（原文截断）</t>
  </si>
  <si>
    <t>60 x 3.2 x 40 cm</t>
  </si>
  <si>
    <t>64.4 x 43 x 5.1 cm</t>
  </si>
  <si>
    <t>6.04 kg</t>
  </si>
  <si>
    <t>B0GX9LRVQC</t>
  </si>
  <si>
    <t>https://www.amazon.de/dp/B0GX9J22ND</t>
  </si>
  <si>
    <t>https://images-na.ssl-images-amazon.com/images/I/71TmHhzwqXL._AC_US200_.jpg</t>
  </si>
  <si>
    <t>Kuppels NERO Schneidebrett mit Saftrille, 37x27,5 cm, rutschfest | Silikonfüße, beidseitig verwendbar, spülmaschinenfest, BPA</t>
  </si>
  <si>
    <t>Kuppels NERO 双面切菜板，37×27.5厘米，带汁槽及硅胶防滑脚，可洗碗机清洗（原文截断）</t>
  </si>
  <si>
    <t>37 x 27.5 x 0.6 cm</t>
  </si>
  <si>
    <t>36.6 x 27.7 x 0.8 cm</t>
  </si>
  <si>
    <t>2026-04-26</t>
  </si>
  <si>
    <t>Farbe: Oma Geschenke</t>
  </si>
  <si>
    <t>https://www.amazon.de/dp/B0DXDYL9KH</t>
  </si>
  <si>
    <t>https://images-na.ssl-images-amazon.com/images/I/71V5CFlyWLL._AC_US200_.jpg</t>
  </si>
  <si>
    <t>Geschenke für Oma - Bambus Schneidebrett Geburtstagsgeschenke für Oma, Geschenk Oma Geburtstag, Beste Oma Geschenke, Mutterta</t>
  </si>
  <si>
    <t>送给祖母的竹切菜板，生日及母亲节礼物（原文截断）</t>
  </si>
  <si>
    <t>28 x 21.5 x 0.9 cm</t>
  </si>
  <si>
    <t>28 x 21.3 x 0.9 cm</t>
  </si>
  <si>
    <t>355 g</t>
  </si>
  <si>
    <t>Marke: Apjielop | Farbe: Oma Geschenke | Produktabmessungen: 28L x 21,5B x 0,9D cm | Material: Bambus | Empfohlene Anwendungen für Produkt: Gemüse | Form: Rechteckig | Produktpflegeanweisungen: Nur Handwäsche | Besonderes Merkmal: Eingebauter Griff | Artikelgewicht: 355 g | Hersteller: Apjielop</t>
  </si>
  <si>
    <t>Geschenke für Oma: Unsere Bambus Schneidebretter sind ein durchdachtes und praktisches Geschenk für Omas, die gerne kochen. Das beste Geburtstagsgeschenk, Muttertagsgeschenk oder Weihnachtsgeschenk für Oma von Enkelkindern. Zeigen Sie Ihre Wertschätzung und Liebe für Ihre Oma. Beste oma geschenke.
Oma Geschenk Geburtstag: Dieses Schneidebrett, graviert mit einem liebenswerten Zitat, steht als unverwechselbare und durchdachte Geschenkidee. Jedes Mal, wenn deine Oma es benutzt oder bewundert, wird sie an die Liebe und Freude erinnert, die in diesem Schneidebrett steckt. Als Weihnachtsgeschenk für Oma Küche wird es sicher geschätzt.
Oma Geschenk: Das Geburtstagsgeschenk für Oma misst 28x21,5 cm und hat einen Griff zum einfachen Aufhängen und Verwenden. Er eignet sich für verschiedene Bedürfnisse, ob als stilvolles Dekostück, als Partyteller oder zum präzisen Schneiden und Schneiden.
Natürliches Material: Aus natürlichem Bambus hergestellt, hat jedes Schneidebrett eine einzigartige Textur, was es zu einem umweltfreundlichen Geschenk für den Muttertag der Küche macht, um Omas langfristige Bedürfnisse zu erfüllen. Darüber hinaus ist seine glatte Oberfläche leicht zu reinigen und zu pflegen.
Zufriedenheit Garantiert: Seien Sie versichert mit unserem Engagement für Qualität und Kundenzufriedenheit. Unser Schneidebrett wird von einer Garantie unterstützt, die sicherstellt, dass Bruder ein erstklassiges Produkt erhält, das die Erwartungen übertrifft. Wenn Sie Fragen haben, zögern Sie nicht, uns zu kontaktieren.</t>
  </si>
  <si>
    <t>Größe: 54L x 28B cm | Farbe: Braun</t>
  </si>
  <si>
    <t>https://www.amazon.de/dp/B008I2HHC6</t>
  </si>
  <si>
    <t>https://images-na.ssl-images-amazon.com/images/I/518PPo-tzVL._AC_US200_.jpg</t>
  </si>
  <si>
    <t>KESPER | Schneide- und Abdeckplatte, Material: Bambus, Maße: 54 x 28 x 4 cm, Farbe: Braun - Natur | 5859013</t>
  </si>
  <si>
    <t>KESPER 竹制切菜兼盖板，54×28×4厘米，棕色原木色，型号5859013</t>
  </si>
  <si>
    <t>54 x 28 x 4.3 cm</t>
  </si>
  <si>
    <t>68 x 32.5 x 4 cm</t>
  </si>
  <si>
    <t>1.62 kg</t>
  </si>
  <si>
    <t>Marke: Kesper | Farbe: Braun | Produktabmessungen: 54L x 28B x 4,3D cm | Material: Bambus | Empfohlene Anwendungen für Produkt: Fleisch, Gemüse | Form: Rechteckig | Produktpflegeanweisungen: Nur von Hand spülen. Vermeiden Sie übermäßiges Einweichen. | Besonderes Merkmal: Saftrille | Enthaltene Komponenten: Keine | Artikelgewicht: 1,62 Kilograms</t>
  </si>
  <si>
    <t>🌿 Nachhaltig &amp; hochwertig: Aus FSC-zertifiziertem Bambus (FSC C014021) – langlebig, stabil und umweltschonend
🧼 Mit Saftrille: Hält Flüssigkeiten zurück – für eine saubere Arbeitsfläche
🍽️ Vielseitig einsetzbar: Ideal zum Schneiden, Tranchieren und Servieren
🍳 Passt perfekt auf Kochfelder: Schützt das Kochfeld und schafft zusätzliche Arbeitsfläche
🚰 Auch über der Spüle nutzbar: Cleveres Design mit rutschfester Auflage
📏 Großzügige Maße: ca. 54 x 28 x 4,3 cm – ideal für den Küchenalltag</t>
  </si>
  <si>
    <t>Größe: S+M</t>
  </si>
  <si>
    <t>https://www.amazon.de/dp/B0GTYXR4VF</t>
  </si>
  <si>
    <t>https://images-na.ssl-images-amazon.com/images/I/71whJPxflLL._AC_US200_.jpg</t>
  </si>
  <si>
    <t>Schneidebrett aus Holzfaser 2er-Set, Spülmaschinenfest, BPA-frei, Ungiftig | Schneidebrett mit Saftrille, Porenfrei, Hohe Dic</t>
  </si>
  <si>
    <t>木纤维切菜板两件套，带汁槽，宣称可洗碗机清洗、不含双酚A（BPA）、无毒、无孔（原文截断）</t>
  </si>
  <si>
    <t>33.3 x 23.5 x 1.2 cm</t>
  </si>
  <si>
    <t>34.3 x 24.9 x 2.1 cm</t>
  </si>
  <si>
    <t>950 g</t>
  </si>
  <si>
    <t>2026-08-12</t>
  </si>
  <si>
    <t>Schneidebrett aus Holzfaser 2er-Set, Spülmaschinenfest, BPA-frei, Ungiftig</t>
  </si>
  <si>
    <t>Marke: BESTCOOK | Farbe: Schwarz | Produktabmessungen: 33,3L x 23,5B x 1,2D cm | Material: Holzfasern | Empfohlene Anwendungen für Produkt: Brot, Fleisch, Gemüse, Käse, Obst | Form: Rechteckig | Produktpflegeanweisungen: Spülmaschinenfest | Besonderes Merkmal: Eingebaute Nut, Hitzebeständig, Langanhaltend, Nicht porös, Rutschfeste Füße | Enthaltene Komponenten: S Schneidebrett(25,9×16,7×0.6cm) + M Schneidebrett(33,3×23,5×0.6cm) | Artikelgewicht: 950 g</t>
  </si>
  <si>
    <t>【Natürliche Materialien für Sicherheit und Gesundheit】Unser Schneidebrett besteht aus natürlichen Holzfasern, die unter hohen Temperaturen und Druck gefertigt werden. Vollständig ohne Kunststoff und frei von schädlichen Substanzen wie BPA, schützt es von Grund auf die Sicherheit Ihrer Mahlzeiten.
【Robust und spülmaschinengeeignet】Das Brett überzeugt durch hervorragende Beständigkeit: Es ist hitzebeständig bis zu 175°C (350°F), nimmt kaum Wasser auf und ist resistent gegen Risse und Verformungen. Spülmaschinenfest für mühelose Reinigung – so macht Kochen noch mehr Freude.
【Saftrille und rutschfeste Füße für entspanntes Arbeiten】Die integrierte Saftrille fängt Flüssigkeiten zuverlässig auf und hält Ihre Arbeitsfläche sauber. Rutschfeste Füße an der Unterseite sorgen für stabilen Halt und zusätzliche Sicherheit beim Schneiden.
【Schont die Klingen, hält länger schön】Die dichte, aber schonende Holzfasern-Oberfläche minimiert nicht nur Schnittspuren, sondern schützt auch die Messerschneiden vor Beschädigung und erhält so die Schärfe Ihrer Messer.
【Auch als elegantes Geschenk】Das Schneidebrett-Set umfasst ein kleines (25,9×16,7cm) und ein mittleres (33,3×23,5cm) Brett. Mehr als nur ein Schneidebrett – es eignet sich auch stilvoll als Servierbrett oder Tablett. Mit seinem ansprechenden Design ist es das perfekte Geschenk für Freunde und Familie.</t>
  </si>
  <si>
    <t>Größe: 40L x 30B cm</t>
  </si>
  <si>
    <t>https://www.amazon.de/dp/B0CMWQNS7X</t>
  </si>
  <si>
    <t>https://images-na.ssl-images-amazon.com/images/I/51rh6sa5rkL._AC_US200_.jpg</t>
  </si>
  <si>
    <t>Sibosen Edelstahl-Schneidebrett 30 x 40cm,Küche Schneidbrettchen,Schweres Schneidebrett zum Kochen, Backen Brot Restaurant zu</t>
  </si>
  <si>
    <t>Sibosen 不锈钢切菜板，30×40厘米，重型，用于厨房烹饪及面包烘焙（原文截断）</t>
  </si>
  <si>
    <t>42.9 x 32.1 x 3.7 cm</t>
  </si>
  <si>
    <t>1.14 kg</t>
  </si>
  <si>
    <t>2024-01-11</t>
  </si>
  <si>
    <t>1 kg</t>
  </si>
  <si>
    <t>Marke: Sibosen | Farbe: Maße: 40 X 30 Cm | Produktabmessungen: 40L x 30B x 0,2D cm | Material: Edelstahl | Empfohlene Anwendungen für Produkt: Brot, Fisch, Fleisch, Gemüse, Käse, Obst | Form: Rechteckig | Produktpflegeanweisungen: Spülmaschinenfest | Besonderes Merkmal: extra erhöhte Kanten | Enthaltene Komponenten: Messer | Artikelgewicht: 1 Kilograms</t>
  </si>
  <si>
    <t>https://www.amazon.de/dp/B084JFC46B</t>
  </si>
  <si>
    <t>https://images-na.ssl-images-amazon.com/images/I/71CiqrZqp+L._AC_US200_.jpg</t>
  </si>
  <si>
    <t>Relaxdays Tranchierbrett Bambus, Anschlagkante, Saftrille, Schneidebrett Küche, antibakteriell, natur, 3.5 x 45 x 35 cm, Hell</t>
  </si>
  <si>
    <t>Relaxdays 竹制切肉板，带挡边及汁槽，3.5×45×35厘米，原木色，宣称抑菌（原文截断）</t>
  </si>
  <si>
    <t>45 x 35 x 5 cm</t>
  </si>
  <si>
    <t>46.6 x 36.3 x 4.7 cm</t>
  </si>
  <si>
    <t>1.63 kg</t>
  </si>
  <si>
    <t>Marke: Relaxdays | Farbe: Hellbraun | Produktabmessungen: 45L x 35B x 5D cm | Material: Bambus | Empfohlene Anwendungen für Produkt: Fleisch, Gemüse | Form: Rechteckig | Produktpflegeanweisungen: Nur Handwäsche | Besonderes Merkmal: Anschlagkante, Saftrinne | Enthaltene Komponenten: 1 x Schneidebrett. Dekorationsartikel auf den Produktfotos sind nicht im Lieferumfang enthalten | Artikelgewicht: 1,4 Kilograms</t>
  </si>
  <si>
    <t>Vielseitig: Küchenbrett ideal zum Schneiden von Fleisch oder zum Kneten von Teig vor dem Backen
Anschlagkante: brett mit einseitiger Anschlagleiste - Brett verrutscht nicht beim Arbeiten
Saftrille: Austretender und überschüssiger Bratensaft sammelt sich in Saftrinne des Schneidebretts
: Modernes Tranchierbrett aus mit natürlicher Maserung - e Wirkung
Groß: Backbrett bietet großzügige Arbeitsfläche - Maße mit Anschlagkante HxBxT: ca. 3, 5 x 45 x 35 cm</t>
  </si>
  <si>
    <t>https://www.amazon.de/dp/B0FX8LP359</t>
  </si>
  <si>
    <t>https://images-na.ssl-images-amazon.com/images/I/51f-377f+LL._AC_US200_.jpg</t>
  </si>
  <si>
    <t>Luckwaii Edelstahl Schneidebrett mit Anschlagkante 30 x 40 cm Arbeitsplatte | Küche Schneidbrett Stainless Steel Chopping Boa</t>
  </si>
  <si>
    <t>Luckwaii 不锈钢台面切菜板，30×40厘米，带挡边（原文截断）</t>
  </si>
  <si>
    <t>30 x 40 x 1 cm</t>
  </si>
  <si>
    <t>40.9 x 30.8 x 2.5 cm</t>
  </si>
  <si>
    <t>Edelstahl Schneidebrett mit Anschlagkante 30 x 40 cm Arbeitsplatte</t>
  </si>
  <si>
    <t>Marke: Luckwaii | Farbe: Silber | Produktabmessungen: 30L x 4B x 0,2D cm | Material: Edelstahl | Empfohlene Anwendungen für Produkt: Große Schneidebretter aus Edelstahl 304, Edelstahlplatte, Gebäckbrett zum Kneten, Rollen von Brot, Teig, Fleisch, Gemüse | Form: Rechteckig | Produktpflegeanweisungen: Spülmaschinenfest, Handwäsche | Besonderes Merkmal: Schneidebrett mit Thekenkante | Enthaltene Komponenten: 1 x Schneidebrett Fleisch | Artikelgewicht: 950 g</t>
  </si>
  <si>
    <t>Große Größe: Sie erhalten 1 Stück Schneidebrett Edelstahl, breite 30, länge 40, gefaltete kantenstärke 1,5 mm. Kann alle Ihre Bedürfnisse zum Schneiden, Schneiden und Kneten von Gemüse in der Küche erfüllen.
Hochwertiger Material: Die Arbeitsplatte Küche besteht aus hochwertigem Edelstahl, das weder Flüssigkeiten noch Bakterien aufnimmt, leicht zu reinigen und schmutzabweisend. Perfect für alle Ihre Hacken und Schneiden Bedürfnisse in der Küche.
Rutschfestes Design: Dieses Stainless Steel Cutting Board verfügt über extra erhöhte kanten, um die Griffigkeit und Stabilität der Küchen Arbeitsplatten zu erhöhen und ein Verrutschen während des Kochens zu verhindern.
Sichere Arbeitsumgebung: Edelstahl ist ein porenfreies Material, dadurch bleibt die Arbeitsfläche hygienisch und leicht zu reinigend. Die vorderseite kann geknetet werden, die rückseite kann zum schneiden von gemüse, obst und fleisch verwendet werden.
Breite Anwendung: Die Edelstahl Schneidebrett mit Anschlagkante eignet sich ideal als Knet, Back, Teig oder Schneidebrett. Sie können es vielseitig einsetzen, zum Beispiel als Ablage für Töpfe, Pfannen und Auflaufformen. Darüber hinaus kann der Boden als Edelstahltablett für Lebensmittel und als Arbeitsplattenschutz verwendet werden.</t>
  </si>
  <si>
    <t>https://www.amazon.de/dp/B0D5BDL8BT</t>
  </si>
  <si>
    <t>https://images-na.ssl-images-amazon.com/images/I/81Qtg2IdIgL._AC_US200_.jpg</t>
  </si>
  <si>
    <t>Batty OTOTO Schneidebrett – Schneidebretter aus Holz und Kunststoff für Küche, lustige und gruselige Küchenhelfer, Einweihung</t>
  </si>
  <si>
    <t>OTOTO Batty 切菜板，趣味万圣节风格厨房用具、乔迁礼物；原文同时提及木材与塑料（原文截断）</t>
  </si>
  <si>
    <t>25.5 x 39.5 x 1.7 cm</t>
  </si>
  <si>
    <t>39.7 x 27.1 x 2.3 cm</t>
  </si>
  <si>
    <t>490 g</t>
  </si>
  <si>
    <t>2025-09-30</t>
  </si>
  <si>
    <t>276 g</t>
  </si>
  <si>
    <t>Marke: OTOTO | Farbe: Schwarz | Produktabmessungen: 14L x 1B x 9D cm | Material: Kunststoff | Empfohlene Anwendungen für Produkt: Gemüse | Form: Rechteckig | Produktpflegeanweisungen: Von Hand oder in der Spülmaschine mit einem milden Reinigungsmittel waschen. Scheuermittel vermeiden. | Besonderes Merkmal: Faltbar | Enthaltene Komponenten: Schneidebrett. | Artikelgewicht: 276 g</t>
  </si>
  <si>
    <t>Ein "flügel-hafter" Helfer – Darf ich vorstellen? Batty, das Kunststoff-Schneidebrett, das frischen Wind in die Küche bringt! Leg es flach zum Schneiden hin und falte dann die Flügel, um das Schnittgut sicher in den Topf zu leiten. Mit diesem schaurig-süßen Zubehör wird die Vorbereitung zum Kinderspiel!
Standfest wie eine schlafende Fledermaus – Battys rutschfeste Unterseite krallt sich an deiner Arbeitsplatte fest, während die strukturierte Oberfläche verhindert, dass dein Gemüse abhebt. Ein absolutes Must-have für deine Sammlung an Goth-Accessoires und düsterer Küchendeko!
Reinigung ohne Biss – Wir machen Küchenutensilien alltagstauglich! Batty ist spülmaschinenfest, was das Aufräumen nach dem Kochen zum Vergnügen macht. Danach einfach zum Trocknen aufhängen oder platzsparend verstauen. So macht Funktionalität Spaß!
Eine schrecklich gute Geschenkidee – Suchst du Goth-Geschenke oder ein einzigartiges Gadget mit Biss? Batty ist das ideale Geschenk für Kochbegeisterte, die eine Prise Grusel bei ihren Sous-Chef-Fähigkeiten lieben. Verwandle jede Küche in ein kleines Halloween-Paradies!
Mit OTOTO wird Hausarbeit zum Vergnügen! – Bekannt aus Netflix, Buzzfeed und der NY Times: Das preisgekrönte OTOTO-Studio vertreibt die Langeweile aus dem Alltag! Mit unseren originellen Tools wird jede Aufgabe zu einer kleinen Entdeckungsreise. Bereit für ein bisschen Magie in deiner Routine?</t>
  </si>
  <si>
    <t>Größe: 31L x 21B cm</t>
  </si>
  <si>
    <t>https://www.amazon.de/dp/B0F31VPMSL</t>
  </si>
  <si>
    <t>https://images-na.ssl-images-amazon.com/images/I/816caZgX1pL._AC_US200_.jpg</t>
  </si>
  <si>
    <t>ZWILLING 黑色木纤维切菜板，31×21厘米，带汁槽，防滑，可洗碗机清洗</t>
  </si>
  <si>
    <t>31 x 21 x 1 cm</t>
  </si>
  <si>
    <t>31 x 21.5 x 1.1 cm</t>
  </si>
  <si>
    <t>B0859Z3SVX</t>
  </si>
  <si>
    <t>https://www.amazon.de/dp/B000UPC46S</t>
  </si>
  <si>
    <t>https://images-na.ssl-images-amazon.com/images/I/615XUharH0L._AC_US200_.jpg</t>
  </si>
  <si>
    <t>ZWILLING 实心竹切菜板，36×25.5×3厘米，棕色，双面、带汁槽</t>
  </si>
  <si>
    <t>36 x 3 x 25.5 cm</t>
  </si>
  <si>
    <t>36.1 x 25.5 x 3.1 cm</t>
  </si>
  <si>
    <t>1.8 kg</t>
  </si>
  <si>
    <t>2011-03-24</t>
  </si>
  <si>
    <t>1.78 kg</t>
  </si>
  <si>
    <t>https://www.amazon.de/dp/B0H9RDYRGD</t>
  </si>
  <si>
    <t>https://images-na.ssl-images-amazon.com/images/I/81ZrE8kHnYL._AC_US200_.jpg</t>
  </si>
  <si>
    <t>Geschenk für Mama, Geburtstagsgeschenk für Mama, Mutter Geschenk Geburtstag | Beste Mama Geschenk mit Schneidebrett Handtasch</t>
  </si>
  <si>
    <t>送给妈妈的生日礼物，含切菜板；后续礼物内容原文截断</t>
  </si>
  <si>
    <t>1.2 x 1.2 x 29 cm</t>
  </si>
  <si>
    <t>30 x 24 x 6 cm</t>
  </si>
  <si>
    <t>B0DNYKYB5G</t>
  </si>
  <si>
    <t>Stil: Geschenk zum Einzug 2026</t>
  </si>
  <si>
    <t>https://www.amazon.de/dp/B0FR4SJL14</t>
  </si>
  <si>
    <t>https://images-na.ssl-images-amazon.com/images/I/81-gQqGOJFL._AC_US200_.jpg</t>
  </si>
  <si>
    <t>Geschenk zum Einzug 2026 - Graviertes Bambus Schneidebrett, Einzugsgeschenke Wohnung, Einweihungsgeschenk Haus, Richtfestgesc</t>
  </si>
  <si>
    <t>2026年乔迁礼物雕刻竹切菜板，适合新居及建房庆祝（原文截断）</t>
  </si>
  <si>
    <t>32 x 1 x 22 cm</t>
  </si>
  <si>
    <t>32 x 25.1 x 0.9 cm</t>
  </si>
  <si>
    <t>430 g</t>
  </si>
  <si>
    <t>B0D54DBFLY</t>
  </si>
  <si>
    <t>Größe: 70L x 50B cm</t>
  </si>
  <si>
    <t>https://www.amazon.de/dp/B0D54DYV48</t>
  </si>
  <si>
    <t>https://images-na.ssl-images-amazon.com/images/I/717bQlD7i0L._AC_US200_.jpg</t>
  </si>
  <si>
    <t>Arbeitsplatte Knetbrett Edelstahl [70x50 cm] - Für Kneten, Schneiden &amp; Backen - Küchenplatte mit Anschlagkante - Auch als Nud</t>
  </si>
  <si>
    <t>不锈钢揉面工作板，70×50厘米，带挡边，用于揉面、切配及烘焙（原文截断）</t>
  </si>
  <si>
    <t>70 x 50 x 2 cm</t>
  </si>
  <si>
    <t>4.2 kg</t>
  </si>
  <si>
    <t>B0H57V35KL</t>
  </si>
  <si>
    <t>Farbe: 50x70cm</t>
  </si>
  <si>
    <t>https://www.amazon.de/dp/B0F9GG5WHL</t>
  </si>
  <si>
    <t>https://images-na.ssl-images-amazon.com/images/I/71F1mHR6lfL._AC_US200_.jpg</t>
  </si>
  <si>
    <t>Edelstahl Schneidebrett, Arbeitsplatte Knetbrett Edelstahl Für Kneten &amp; Backen, Küchenplatte, Nudelbrett, Backbrett, Teigbret</t>
  </si>
  <si>
    <t>不锈钢工作板，用于揉面、切配、面食制作及烘焙（原文截断）</t>
  </si>
  <si>
    <t>70 x 60 x 2 cm</t>
  </si>
  <si>
    <t>75.3 x 53 x 4 cm</t>
  </si>
  <si>
    <t>4.21 kg</t>
  </si>
  <si>
    <t>2025-07-07</t>
  </si>
  <si>
    <t>4,21 Kilograms</t>
  </si>
  <si>
    <t>Farbe: Schwarz | Größe: 20 cm</t>
  </si>
  <si>
    <t>https://www.amazon.de/dp/B000P5V3OC</t>
  </si>
  <si>
    <t>https://images-na.ssl-images-amazon.com/images/I/51lUXi+dGTL._AC_US200_.jpg</t>
  </si>
  <si>
    <t>Silit Schneidebrett 32 x 20 cm, rechteckig, Kunststoff, praktischer Griff, spülmaschinengeeignet, klingenschonend</t>
  </si>
  <si>
    <t>Silit 矩形塑料切菜板，32×20厘米，带把手，可洗碗机清洗，保护刀刃</t>
  </si>
  <si>
    <t>32 x 20 x 1.5 cm</t>
  </si>
  <si>
    <t>31.9 x 20.2 x 1.2 cm</t>
  </si>
  <si>
    <t>Marke: Silit | Farbe: Schwarz | Produktabmessungen: 32L x 20B x 1D cm | Material: Kunststoff | Empfohlene Anwendungen für Produkt: Hacken von Gemüse, Schneiden von Fleisch | Form: Rechteckig | Produktpflegeanweisungen: Handwäsche mit milder Seife und warmem Wasser. Nicht einweichen. Spülmaschinenfest Vermeiden Sie übermäßige Feuchtigkeit. | Besonderes Merkmal: Mit Griff für einfaches Tragen und Manövrieren | Enthaltene Komponenten: schneidebrett | Artikelgewicht: 550 g</t>
  </si>
  <si>
    <t>Inhalt: 1x Schneidebrett mittel (32 x 20 x 1 cm) - Artikelnummer: 2142235330
Klingenschonend: Da Kunststoff weicher ist als der Klingenstahl, bietet dieses Schneidbrett eine nachgiebige und somit klingenschonende Unterlage für jegliche Art von Schneidarbeiten
Besonders veredelte Oberfläche - geruchs- und geschmacksneutral
Kunststoff: Klingenschonendes und spülmaschinenfestes Material
Rutschfeste Unterlage zum Schneiden, Hacken oder Filetieren</t>
  </si>
  <si>
    <t>B0HDSBHLF6</t>
  </si>
  <si>
    <t>Größe: 30L x 20B cm</t>
  </si>
  <si>
    <t>https://www.amazon.de/dp/B0DQPR1F25</t>
  </si>
  <si>
    <t>https://images-na.ssl-images-amazon.com/images/I/81H1-a-w6IL._AC_US200_.jpg</t>
  </si>
  <si>
    <t xml:space="preserve">Titan-Schneidebrett, 100% reines Titan, 30 x 20 cm | Doppelseitiges Brett für Fleisch &amp; Gemüse, BPA-frei, spülmaschinenfest, </t>
  </si>
  <si>
    <t>双面切菜板，30×20厘米，用于肉及蔬菜，宣称100%纯钛、不含双酚A（BPA）、可洗碗机清洗（原文截断）</t>
  </si>
  <si>
    <t>30.5 x 20.3 x 0.2 cm</t>
  </si>
  <si>
    <t>34.4 x 24.7 x 2.3 cm</t>
  </si>
  <si>
    <t>840 g</t>
  </si>
  <si>
    <t>德国砧板／切菜板 TOP100｜3177921031</t>
  </si>
  <si>
    <t>网页榜单：2026-09-10；100款。月度数据：2026-08；98款有记录，2款缺失。</t>
  </si>
  <si>
    <t>月销量按父体估算，同父体多行不可直接相加。网页配送地为美国；价格条件与德国地址可能不同。</t>
  </si>
  <si>
    <t>网页价格（欧元）</t>
  </si>
  <si>
    <t>8月父体月销量（件，不可直接合计）</t>
  </si>
  <si>
    <t>8月月销售额估算（欧元）</t>
  </si>
  <si>
    <t>8月价格（欧元）</t>
  </si>
  <si>
    <t>8月平均价格（欧元）</t>
  </si>
  <si>
    <t>FBA配送费（欧元）</t>
  </si>
  <si>
    <t>卖家数量</t>
  </si>
  <si>
    <t>变体数量</t>
  </si>
  <si>
    <t>大类排名归属</t>
  </si>
  <si>
    <t>商品重量</t>
  </si>
  <si>
    <t>商品尺寸</t>
  </si>
  <si>
    <t>包装重量</t>
  </si>
  <si>
    <t>包装尺寸</t>
  </si>
  <si>
    <t>规格选项</t>
  </si>
  <si>
    <t>亚马逊近30日购买量</t>
  </si>
  <si>
    <t>购买量观测时间</t>
  </si>
  <si>
    <t>亚马逊销售额字段</t>
  </si>
  <si>
    <t>月销量增长字段</t>
  </si>
  <si>
    <t>留评率字段（原值）</t>
  </si>
  <si>
    <t>大类排名变化数</t>
  </si>
  <si>
    <t>大类排名变化率（原值）</t>
  </si>
  <si>
    <t>Prime会员价格原值</t>
  </si>
  <si>
    <t>运费原值</t>
  </si>
  <si>
    <t>商品页面质量分</t>
  </si>
  <si>
    <t>月度类目名称路径</t>
  </si>
  <si>
    <t>月度类目编号路径</t>
  </si>
  <si>
    <t>月度叶子编号</t>
  </si>
  <si>
    <t>月度商品标题原文</t>
  </si>
  <si>
    <t>商品图片链接</t>
  </si>
  <si>
    <t>品牌链接</t>
  </si>
  <si>
    <t>包装尺寸类型编码</t>
  </si>
  <si>
    <t>商品尺寸类型编码</t>
  </si>
  <si>
    <t>商品标签原始值</t>
  </si>
  <si>
    <t>小类排名原始值</t>
  </si>
  <si>
    <t>星级变化字段</t>
  </si>
  <si>
    <t>源端标识</t>
  </si>
  <si>
    <t>3167641:20679858031:3311201:3177923031:3177921031</t>
  </si>
  <si>
    <t>https://www.amazon.de/s?k=Kesper</t>
  </si>
  <si>
    <t>LL</t>
  </si>
  <si>
    <t>[{"code": "3177921031", "rank": 1, "label": "Hackbretter (Küche, Haushalt &amp; Wohnen)"}]</t>
  </si>
  <si>
    <t>Y</t>
  </si>
  <si>
    <t>Blumtal Schneidebrett Kunststoff groß 40x24,5 cm 2er Set - Schneidebretter + Saftrillen &amp;amp; Griff - Cutting Board - Schneidbrett BPA frei und spülmaschinenfest - Küchenbrett Grau</t>
  </si>
  <si>
    <t>https://www.amazon.de/s?k=Blumtal</t>
  </si>
  <si>
    <t>SD</t>
  </si>
  <si>
    <t>[{"code": "3177921031", "rank": 2, "label": "Hackbretter (Küche, Haushalt &amp; Wohnen)"}]</t>
  </si>
  <si>
    <t>N</t>
  </si>
  <si>
    <t>https://www.amazon.de/s?k=Aututer</t>
  </si>
  <si>
    <t>SM</t>
  </si>
  <si>
    <t>[{"code": "3177921031", "rank": 9, "label": "Hackbretter (Küche, Haushalt &amp; Wohnen)"}]</t>
  </si>
  <si>
    <t>stabiles Schneidebrett Kunststoff | Schwarz, 60x40x2 cm | Spülmaschinenfest, EXTRA dick, messerschonend | Farben &amp;amp; Größen auswählbar | BBQ &amp;amp; Bar Küchenbrett | Schneidbrett mit Saftrill</t>
  </si>
  <si>
    <t>https://www.amazon.de/s?k=MUVELL</t>
  </si>
  <si>
    <t>LNB</t>
  </si>
  <si>
    <t>[{"code": "3177921031", "rank": 8, "label": "Hackbretter (Küche, Haushalt &amp; Wohnen)"}]</t>
  </si>
  <si>
    <t>https://www.amazon.de/s?k=ROTTOGOON</t>
  </si>
  <si>
    <t>[{"code": "3177921031", "rank": 10, "label": "Hackbretter (Küche, Haushalt &amp; Wohnen)"}]</t>
  </si>
  <si>
    <t>[{"code": "3177921031", "rank": 4, "label": "Hackbretter (Küche, Haushalt &amp; Wohnen)"}]</t>
  </si>
  <si>
    <t>https://www.amazon.de/s?k=WMF</t>
  </si>
  <si>
    <t>https://www.amazon.de/s?k=Gintan</t>
  </si>
  <si>
    <t>https://www.amazon.de/s?k=Silit</t>
  </si>
  <si>
    <t>[{"code": "3177921031", "rank": 13, "label": "Hackbretter (Küche, Haushalt &amp; Wohnen)"}]</t>
  </si>
  <si>
    <t>https://www.amazon.de/s?k=KIKIIKE</t>
  </si>
  <si>
    <t>[{"code": "3177921031", "rank": 11, "label": "Hackbretter (Küche, Haushalt &amp; Wohnen)"}]</t>
  </si>
  <si>
    <t>https://www.amazon.de/s?k=Fegat</t>
  </si>
  <si>
    <t>[{"code": "3177921031", "rank": 19, "label": "Hackbretter (Küche, Haushalt &amp; Wohnen)"}]</t>
  </si>
  <si>
    <t>Glasschneidebrett 40×30 cm – Hygienisches Schneidebrett aus gehärtetem Glas – Hitzebeständig, Kratzfest &amp;amp; Rutschfest – Glasplatte für die Küche – Transparentes Design</t>
  </si>
  <si>
    <t>https://www.amazon.de/s?k=Kitchenville</t>
  </si>
  <si>
    <t>Hochzeitstag Geschenke für Männer - Bambus Schneidebrett, Jahrestag Geschenk für ihn, Geschenk Ehemann Geburtstag, Geschenk Ehemann Weihnachten, Weihnachtsgeschenke für Ehemann</t>
  </si>
  <si>
    <t>https://www.amazon.de/s?k=Giftasy</t>
  </si>
  <si>
    <t>[{"code": "3177921031", "rank": 17, "label": "Hackbretter (Küche, Haushalt &amp; Wohnen)"}]</t>
  </si>
  <si>
    <t>Titan Schneidebrett Set 3 Stück, Spülmaschinenfest, Rutschfest &amp;amp; Langlebig</t>
  </si>
  <si>
    <t>https://www.amazon.de/s?k=Aceselfㅤㅤㅤㅤㅤ</t>
  </si>
  <si>
    <t>https://www.amazon.de/s?k=EDELHAUS</t>
  </si>
  <si>
    <t>[{"code": "3177921031", "rank": 22, "label": "Hackbretter (Küche, Haushalt &amp; Wohnen)"}]</t>
  </si>
  <si>
    <t>Holzfaser Schneidebrett 2er-Pack, Spülmaschinenfest Composite Cutting Board</t>
  </si>
  <si>
    <t>https://www.amazon.de/s?k=Culiex</t>
  </si>
  <si>
    <t>https://www.amazon.de/s?k=Victorinox</t>
  </si>
  <si>
    <t>[{"code": "3177921031", "rank": 15, "label": "Hackbretter (Küche, Haushalt &amp; Wohnen)"}]</t>
  </si>
  <si>
    <t>3PCS Schneidebrett Titan,BPA-freies Doppelseitiges Lebensmittel Titanium Cutting Board,S316 Schneidebrett Edelstahl,für Fleisch, Brot, Gemüse &amp;amp; Obst (S+M+L)</t>
  </si>
  <si>
    <t>https://www.amazon.de/s?k=iWangDunD</t>
  </si>
  <si>
    <t>[{"code": "3177921031", "rank": 14, "label": "Hackbretter (Küche, Haushalt &amp; Wohnen)"}]</t>
  </si>
  <si>
    <t>[{"code": "3177921031", "rank": 20, "label": "Hackbretter (Küche, Haushalt &amp; Wohnen)"}]</t>
  </si>
  <si>
    <t>Titan Schneidebrett Set 3 Stück - S316 Edelstahl Schneidebrett</t>
  </si>
  <si>
    <t>https://www.amazon.de/s?k=Bafeil</t>
  </si>
  <si>
    <t>[{"code": "3177921031", "rank": 55, "label": "Hackbretter (Küche, Haushalt &amp; Wohnen)"}]</t>
  </si>
  <si>
    <t>https://www.amazon.de/s?k=Matakumi</t>
  </si>
  <si>
    <t>[{"code": "3177921031", "rank": 64, "label": "Hackbretter (Küche, Haushalt &amp; Wohnen)"}]</t>
  </si>
  <si>
    <t>https://www.amazon.de/s?k=KIMIUP</t>
  </si>
  <si>
    <t>[{"code": "3177921031", "rank": 30, "label": "Hackbretter (Küche, Haushalt &amp; Wohnen)"}]</t>
  </si>
  <si>
    <t>https://www.amazon.de/s?k=Tosean</t>
  </si>
  <si>
    <t>[{"code": "3177921031", "rank": 21, "label": "Hackbretter (Küche, Haushalt &amp; Wohnen)"}]</t>
  </si>
  <si>
    <t>Moritz &amp;amp; Moritz 2x Schneidebrett Kunststoff Set in Granit Optik - 25 x 15 cm - Schneidebretter BPA frei - Frühstücksbrettchen - Schneidebrett Set hygienisch und spülmaschinenfest</t>
  </si>
  <si>
    <t>https://www.amazon.de/s?k=Moritz &amp; Moritz</t>
  </si>
  <si>
    <t>[{"code": "3177921031", "rank": 35, "label": "Hackbretter (Küche, Haushalt &amp; Wohnen)"}]</t>
  </si>
  <si>
    <t>https://www.amazon.de/s?k=Chef Aid</t>
  </si>
  <si>
    <t>[{"code": "3177921031", "rank": 34, "label": "Hackbretter (Küche, Haushalt &amp; Wohnen)"}]</t>
  </si>
  <si>
    <t>https://www.amazon.de/s?k=BESTCOOK</t>
  </si>
  <si>
    <t>O</t>
  </si>
  <si>
    <t>Deer &amp;amp; Oak Schneidebrett Bambus XXL 44x30x2 cm, vorgeölt</t>
  </si>
  <si>
    <t>https://www.amazon.de/s?k=Deer &amp; Oak</t>
  </si>
  <si>
    <t>[{"code": "3177923031", "rank": 1, "label": "Schneidbretter &amp; -matten"}]</t>
  </si>
  <si>
    <t>[{"code": "3177921031", "rank": 67, "label": "Hackbretter (Küche, Haushalt &amp; Wohnen)"}]</t>
  </si>
  <si>
    <t>https://www.amazon.de/s?k=HENDI</t>
  </si>
  <si>
    <t>SB</t>
  </si>
  <si>
    <t>[{"code": "3177921031", "rank": 31, "label": "Hackbretter (Küche, Haushalt &amp; Wohnen)"}]</t>
  </si>
  <si>
    <t>https://www.amazon.de/s?k=Saliva</t>
  </si>
  <si>
    <t>[{"code": "3177921031", "rank": 122, "label": "Hackbretter (Küche, Haushalt &amp; Wohnen)"}]</t>
  </si>
  <si>
    <t>EDELHAUS Schneidebrett Holz 3er Set Holzschneidebrett aus Massiver Akazie</t>
  </si>
  <si>
    <t>[{"code": "3177921031", "rank": 48, "label": "Hackbretter (Küche, Haushalt &amp; Wohnen)"}]</t>
  </si>
  <si>
    <t>LARHN Bambus Schneidebrett Holz mit Griff &amp;amp; Saftrille - 38,5x25x2 cm</t>
  </si>
  <si>
    <t>https://www.amazon.de/s?k=LARHN</t>
  </si>
  <si>
    <t>[{"code": "3177921031", "rank": 26, "label": "Hackbretter (Küche, Haushalt &amp; Wohnen)"}]</t>
  </si>
  <si>
    <t>[{"code": "3177921031", "rank": 133, "label": "Hackbretter (Küche, Haushalt &amp; Wohnen)"}]</t>
  </si>
  <si>
    <t>https://www.amazon.de/s?k=Tulolvae</t>
  </si>
  <si>
    <t>[{"code": "3177921031", "rank": 44, "label": "Hackbretter (Küche, Haushalt &amp; Wohnen)"}]</t>
  </si>
  <si>
    <t>https://www.amazon.de/s?k=AKINOYAMA</t>
  </si>
  <si>
    <t>[{"code": "3177921031", "rank": 53, "label": "Hackbretter (Küche, Haushalt &amp; Wohnen)"}]</t>
  </si>
  <si>
    <t>https://www.amazon.de/s?k=Gleevara</t>
  </si>
  <si>
    <t>https://www.amazon.de/s?k=Hanseküche</t>
  </si>
  <si>
    <t>[{"code": "3177921031", "rank": 41, "label": "Hackbretter (Küche, Haushalt &amp; Wohnen)"}]</t>
  </si>
  <si>
    <t>https://www.amazon.de/s?k=Furniture Clinic</t>
  </si>
  <si>
    <t>ELL</t>
  </si>
  <si>
    <t>[{"code": "3177921031", "rank": 28, "label": "Hackbretter (Küche, Haushalt &amp; Wohnen)"}]</t>
  </si>
  <si>
    <t>[{"code": "3177921031", "rank": 339, "label": "Hackbretter (Küche, Haushalt &amp; Wohnen)"}]</t>
  </si>
  <si>
    <t>Giftota Einzugsgeschenke zum Einzug – Geschenk neues Zuhause mit graviertem Holzschneidebrett, Baumwolle Küchentuch &amp;amp; Kochlöffel Herz - Geschenk zur Hauseinweihung, Wohnung &amp;amp; Richtfest</t>
  </si>
  <si>
    <t>https://www.amazon.de/s?k=Giftota</t>
  </si>
  <si>
    <t>[{"code": "3177921031", "rank": 46, "label": "Hackbretter (Küche, Haushalt &amp; Wohnen)"}]</t>
  </si>
  <si>
    <t>Giftota Ruhestand Geschenk für Männer - Lustiges Renteneintritt Geschenk mit Grillschürze, Bambus-Schneidebrett &amp;amp; 3 Holz-Kochlöffeln, Geschenk zur Pensionierung, Rentner Geschenk für Männer</t>
  </si>
  <si>
    <t>[{"code": "3177921031", "rank": 117, "label": "Hackbretter (Küche, Haushalt &amp; Wohnen)"}]</t>
  </si>
  <si>
    <t>https://www.amazon.de/s?k=Joseph Joseph</t>
  </si>
  <si>
    <t>[{"code": "3177921031", "rank": 24, "label": "Hackbretter (Küche, Haushalt &amp; Wohnen)"}]</t>
  </si>
  <si>
    <t>https://www.amazon.de/s?k=CheriGift</t>
  </si>
  <si>
    <t>[{"code": "3177921031", "rank": 40, "label": "Hackbretter (Küche, Haushalt &amp; Wohnen)"}]</t>
  </si>
  <si>
    <t>https://www.amazon.de/s?k=HOCKER HOME</t>
  </si>
  <si>
    <t>[{"code": "3177921031", "rank": 92, "label": "Hackbretter (Küche, Haushalt &amp; Wohnen)"}]</t>
  </si>
  <si>
    <t>Deer &amp;amp; Oak Glas-Schneidebrett 40x30 cm, hitzebeständiges Hartglas</t>
  </si>
  <si>
    <t>[{"code": "3177921031", "rank": 125, "label": "Hackbretter (Küche, Haushalt &amp; Wohnen)"}]</t>
  </si>
  <si>
    <t>https://www.amazon.de/s?k=culilux</t>
  </si>
  <si>
    <t>[{"code": "3177921031", "rank": 61, "label": "Hackbretter (Küche, Haushalt &amp; Wohnen)"}]</t>
  </si>
  <si>
    <t>https://www.amazon.de/s?k=YVCVQKUC</t>
  </si>
  <si>
    <t>[{"code": "3177921031", "rank": 25, "label": "Hackbretter (Küche, Haushalt &amp; Wohnen)"}]</t>
  </si>
  <si>
    <t>https://www.amazon.de/s?k=ZELLER PRESENT SCHÖNER LEBEN. PRAKTISCH WOHNEN.</t>
  </si>
  <si>
    <t>[{"code": "3177921031", "rank": 50, "label": "Hackbretter (Küche, Haushalt &amp; Wohnen)"}]</t>
  </si>
  <si>
    <t>[{"code": "3177921031", "rank": 82, "label": "Hackbretter (Küche, Haushalt &amp; Wohnen)"}]</t>
  </si>
  <si>
    <t>https://www.amazon.de/s?k=Funnity</t>
  </si>
  <si>
    <t>[{"code": "3177921031", "rank": 139, "label": "Hackbretter (Küche, Haushalt &amp; Wohnen)"}]</t>
  </si>
  <si>
    <t>[{"code": "3177921031", "rank": 42, "label": "Hackbretter (Küche, Haushalt &amp; Wohnen)"}]</t>
  </si>
  <si>
    <t>Moritz &amp;amp; Moritz 4x Frühstücksbrettchen mit Ständer 20,5 x 14,5 cm - Spülmaschinenfest - Schneidebrett Kunststoff Set mit Ständer - Brettchen mit Ständer - Frühstücksbrettchen Bunt - Brettchen Set</t>
  </si>
  <si>
    <t>[{"code": "3177921031", "rank": 36, "label": "Hackbretter (Küche, Haushalt &amp; Wohnen)"}]</t>
  </si>
  <si>
    <t>https://www.amazon.de/s?k=Joyvado</t>
  </si>
  <si>
    <t>[{"code": "3177921031", "rank": 56, "label": "Hackbretter (Küche, Haushalt &amp; Wohnen)"}]</t>
  </si>
  <si>
    <t>https://www.amazon.de/s?k=DIFULI</t>
  </si>
  <si>
    <t>[{"code": "3177921031", "rank": 39, "label": "Hackbretter (Küche, Haushalt &amp; Wohnen)"}]</t>
  </si>
  <si>
    <t>https://www.amazon.de/s?k=Xuniea</t>
  </si>
  <si>
    <t>[{"code": "3177921031", "rank": 59, "label": "Hackbretter (Küche, Haushalt &amp; Wohnen)"}]</t>
  </si>
  <si>
    <t>Reines Titan-Schneidebrett 29,2 × 20,3 cm – BPA-frei hygienisch</t>
  </si>
  <si>
    <t>https://www.amazon.de/s?k=BEVISS</t>
  </si>
  <si>
    <t>[{"code": "3177921031", "rank": 244, "label": "Hackbretter (Küche, Haushalt &amp; Wohnen)"}]</t>
  </si>
  <si>
    <t>HENDI Schneidebrett, HACCP, GN1/2, 325x265x(H)12mm, HPDE, grün</t>
  </si>
  <si>
    <t>Joseph Joseph Chop2Pot Plus Faltbares Schneidebrett , grün, Regulär</t>
  </si>
  <si>
    <t>[{"code": "3177921031", "rank": 103, "label": "Hackbretter (Küche, Haushalt &amp; Wohnen)"}]</t>
  </si>
  <si>
    <t>1 Stück Titan Schneidebrett Edelstahl Schneidebrett Titanium Cutting Boards, Doppelseitiges Metall Schneidebretter, Stainless Steel Cutting Board für Fleisch, Brot, Gemüse &amp;amp; Obst(30 x 20cm)</t>
  </si>
  <si>
    <t>https://www.amazon.de/s?k=QOOSIKICC</t>
  </si>
  <si>
    <t>[{"code": "3177921031", "rank": 96, "label": "Hackbretter (Küche, Haushalt &amp; Wohnen)"}]</t>
  </si>
  <si>
    <t>https://www.amazon.de/s?k=MOHA 24</t>
  </si>
  <si>
    <t>[{"code": "3177921031", "rank": 112, "label": "Hackbretter (Küche, Haushalt &amp; Wohnen)"}]</t>
  </si>
  <si>
    <t>https://www.amazon.de/s?k=Kassiwealt</t>
  </si>
  <si>
    <t>[{"code": "3177921031", "rank": 37, "label": "Hackbretter (Küche, Haushalt &amp; Wohnen)"}]</t>
  </si>
  <si>
    <t>[{"code": "3177921031", "rank": 43, "label": "Hackbretter (Küche, Haushalt &amp; Wohnen)"}]</t>
  </si>
  <si>
    <t>Holzfaser Schneidebrett Saftrille 2er-Set, Spülmaschinenfest Cutting Board</t>
  </si>
  <si>
    <t>[{"code": "3177921031", "rank": 63, "label": "Hackbretter (Küche, Haushalt &amp; Wohnen)"}]</t>
  </si>
  <si>
    <t>https://www.amazon.de/s?k=Juratar</t>
  </si>
  <si>
    <t>[{"code": "3177921031", "rank": 76, "label": "Hackbretter (Küche, Haushalt &amp; Wohnen)"}]</t>
  </si>
  <si>
    <t>adivo Titan-Schneidebrett aus 100% Reintitan, Hygienisch &amp;amp; Pflegeleicht</t>
  </si>
  <si>
    <t>https://www.amazon.de/s?k=ADIVO</t>
  </si>
  <si>
    <t>[{"code": "3177921031", "rank": 78, "label": "Hackbretter (Küche, Haushalt &amp; Wohnen)"}]</t>
  </si>
  <si>
    <t>https://www.amazon.de/s?k=PRSTENLY</t>
  </si>
  <si>
    <t>[{"code": "3177921031", "rank": 180, "label": "Hackbretter (Küche, Haushalt &amp; Wohnen)"}]</t>
  </si>
  <si>
    <t>[{"code": "3177921031", "rank": 86, "label": "Hackbretter (Küche, Haushalt &amp; Wohnen)"}]</t>
  </si>
  <si>
    <t>https://www.amazon.de/s?k=TESSTSY</t>
  </si>
  <si>
    <t>[{"code": "3177921031", "rank": 71, "label": "Hackbretter (Küche, Haushalt &amp; Wohnen)"}]</t>
  </si>
  <si>
    <t>AKINOYAMA TPU Schneidebrett 2er Set flexibel BPA-frei mit Saftrille</t>
  </si>
  <si>
    <t>[{"code": "3177921031", "rank": 145, "label": "Hackbretter (Küche, Haushalt &amp; Wohnen)"}]</t>
  </si>
  <si>
    <t>Moritz &amp;amp; Moritz 4x Schneidematte Küche - 28 x 38 cm - Schneideunterlage Küche für schnelles Arbeiten - Schneidebrett Kunststoff Flexibel</t>
  </si>
  <si>
    <t>[{"code": "3177921031", "rank": 127, "label": "Hackbretter (Küche, Haushalt &amp; Wohnen)"}]</t>
  </si>
  <si>
    <t>[{"code": "3177921031", "rank": 22, "label": "Hackbretter"}]</t>
  </si>
  <si>
    <t>[{"code": "3177921031", "rank": 129, "label": "Hackbretter (Küche, Haushalt &amp; Wohnen)"}]</t>
  </si>
  <si>
    <t>https://www.amazon.de/s?k=Aemmbon</t>
  </si>
  <si>
    <t>[{"code": "3177921031", "rank": 1502, "label": "Hackbretter (Küche, Haushalt &amp; Wohnen)"}]</t>
  </si>
  <si>
    <t>https://www.amazon.de/s?k=Twinzee</t>
  </si>
  <si>
    <t>[{"code": "3177921031", "rank": 222, "label": "Hackbretter (Küche, Haushalt &amp; Wohnen)"}]</t>
  </si>
  <si>
    <t>Tasty Bambus-Schneidebrett – 35,5x25x1,2cm – Ideal zum Schneiden von Brot, Obst, Gemüse – Robust &amp;amp; Stylisch mit Farbkante – Braun/Grau</t>
  </si>
  <si>
    <t>https://www.amazon.de/s?k=Tasty</t>
  </si>
  <si>
    <t>[{"code": "3177921031", "rank": 105, "label": "Hackbretter (Küche, Haushalt &amp; Wohnen)"}, {"code": "364918031", "rank": 6897, "label": "Handy- &amp; Smartwatch-Zubehör"}]</t>
  </si>
  <si>
    <t>Barhon Titan Schneidebrett Doppelseitig 40x27cm, Hygienisches Küchenbrett mit Saftrille &amp;amp; Knoblauchreibe, Geruchsneutrales Schneidbrett für Fleisch &amp;amp; Gemüse, Spülmaschinenfest, Weiß</t>
  </si>
  <si>
    <t>https://www.amazon.de/s?k=Barhon</t>
  </si>
  <si>
    <t>Loco Bird Frühstücksbrettchen Spülmaschinenfest - Brettchen 25x16cm</t>
  </si>
  <si>
    <t>https://www.amazon.de/s?k=LOCO BIRD</t>
  </si>
  <si>
    <t>[{"code": "3177921031", "rank": 95, "label": "Hackbretter (Küche, Haushalt &amp; Wohnen)"}]</t>
  </si>
  <si>
    <t>Deer &amp;amp; Oak Schneidebrett Bambus XXXL 60x40x3,2 cm, doppelseitig</t>
  </si>
  <si>
    <t>[{"code": "3177921031", "rank": 80, "label": "Hackbretter (Küche, Haushalt &amp; Wohnen)"}]</t>
  </si>
  <si>
    <t>Kuppels NERO Schneidebrett mit Saftrille, 37x27,5 cm, rutschfest</t>
  </si>
  <si>
    <t>https://www.amazon.de/s?k=Kuppels</t>
  </si>
  <si>
    <t>https://www.amazon.de/s?k=Apjielop</t>
  </si>
  <si>
    <t>[{"code": "3177921031", "rank": 60, "label": "Hackbretter (Küche, Haushalt &amp; Wohnen)"}]</t>
  </si>
  <si>
    <t>[{"code": "3177921031", "rank": 85, "label": "Hackbretter (Küche, Haushalt &amp; Wohnen)"}]</t>
  </si>
  <si>
    <t>[{"code": "3177921031", "rank": 72, "label": "Hackbretter (Küche, Haushalt &amp; Wohnen)"}]</t>
  </si>
  <si>
    <t>https://www.amazon.de/s?k=Sibosen</t>
  </si>
  <si>
    <t>https://www.amazon.de/s?k=Relaxdays</t>
  </si>
  <si>
    <t>[{"code": "3177921031", "rank": 148, "label": "Hackbretter (Küche, Haushalt &amp; Wohnen)"}]</t>
  </si>
  <si>
    <t>https://www.amazon.de/s?k=Luckwaii</t>
  </si>
  <si>
    <t>Batty OTOTO Schneidebrett – Schneidebretter aus Holz und Kunststoff für Küche, lustige und gruselige Küchenhelfer, Einweihungsgeschenk &amp;amp; Gothic-Geschenke, spülmaschinenfest (Fledermaus, Kunststoff)</t>
  </si>
  <si>
    <t>https://www.amazon.de/s?k=OTOTO</t>
  </si>
  <si>
    <t>https://www.amazon.de/s?k=ZWILLING</t>
  </si>
  <si>
    <t>[{"code": "3177921031", "rank": 102, "label": "Hackbretter (Küche, Haushalt &amp; Wohnen)"}]</t>
  </si>
  <si>
    <t>https://www.amazon.de/s?k=HULASO</t>
  </si>
  <si>
    <t>[{"code": "3177921031", "rank": 990, "label": "Hackbretter (Küche, Haushalt &amp; Wohnen)"}]</t>
  </si>
  <si>
    <t>[{"code": "3177921031", "rank": 161, "label": "Hackbretter (Küche, Haushalt &amp; Wohnen)"}]</t>
  </si>
  <si>
    <t>Arbeitsplatte Knetbrett Edelstahl [70x50 cm] - Für Kneten, Schneiden &amp;amp; Backen - Küchenplatte mit Anschlagkante - Auch als Nudelbrett, Backbrett, Teigbrett - Schneidebrett Platte Küche</t>
  </si>
  <si>
    <t>https://www.amazon.de/s?k=Feuerfest 123 GmbH</t>
  </si>
  <si>
    <t>[{"code": "3177923031", "rank": 45, "label": "Schneidbretter &amp; -matten"}]</t>
  </si>
  <si>
    <t>Edelstahl Schneidebrett, Arbeitsplatte Knetbrett Edelstahl Für Kneten &amp;amp; Backen, Küchenplatte, Nudelbrett, Backbrett, Teigbrett mit Anschlagkante, Schneidebretter Metal zum Kneten Küche (50X70cm)</t>
  </si>
  <si>
    <t>https://www.amazon.de/s?k=Goeasyoii</t>
  </si>
  <si>
    <t>[{"code": "3177921031", "rank": 212, "label": "Hackbretter (Küche, Haushalt &amp; Wohnen)"}]</t>
  </si>
  <si>
    <t>[{"code": "3177921031", "rank": 49, "label": "Hackbretter (Küche, Haushalt &amp; Wohnen)"}]</t>
  </si>
  <si>
    <t>https://www.amazon.de/s?k=FINEYORKER</t>
  </si>
  <si>
    <t>[{"code": "3177921031", "rank": 571, "label": "Hackbretter (Küche, Haushalt &amp; Wohnen)"}]</t>
  </si>
  <si>
    <t>TOP100产品结构与产品机会分析｜德国站 Hackbretter｜基于本表现有数据复核｜2026-09-12</t>
  </si>
  <si>
    <t>统计口径</t>
  </si>
  <si>
    <t>只分析第2—101行的100款。第107—206行是同批原始明细，不再计数。100个子体不重复；98款有父体，合计97个已知父体，2款缺月报。父体销量去重后52,717件；销售额仅汇总96个无冲突父体，€1,050,724.63，另1个父体金额冲突。</t>
  </si>
  <si>
    <t>阅读边界</t>
  </si>
  <si>
    <t>以下销量是所选商品关联父体的8月估算销量，不代表该颜色、尺寸或套装销量。价格、评分和费用采用同一8月记录；分组均价/评分按去重父体代表行简单平均。材料和功能来自文字宣称；未写不等于没有。</t>
  </si>
  <si>
    <t>1. 市场主流产品是什么</t>
  </si>
  <si>
    <t>主流一｜实用材料占大头</t>
  </si>
  <si>
    <t>塑料21款、竹21款、实木12款，合计54款，关联父体销量35,293件，占66.9%。消费者主需求仍是常规厨房切配；不能把“钛板”曝光多等同于它已取代木竹塑料。</t>
  </si>
  <si>
    <t>主流二｜中价日用品</t>
  </si>
  <si>
    <t>98款有8月价格，四分位点为€12.99、€17.99、€27.97。结合€28.99—34.95的断档，按≤€12.99、€13—28.99、&gt;€28.99分组；本批高价最低€34.95。中价49款承接54.5%销量，是开发定价的主要参照。</t>
  </si>
  <si>
    <t>主流三｜成套和实用功能</t>
  </si>
  <si>
    <t>31款明确为多板套装（含柔性板），另4款为板与其他用品组合；其余21款明确单件、42款件数未充分确认，2款非砧板单列。汁槽、防滑、可机洗是反复出现的卖点，不能当作天然差异化。</t>
  </si>
  <si>
    <t>主流四｜礼物需求要分开</t>
  </si>
  <si>
    <t>礼赠/纪念17款，月销6,170件、销售额€102,370.94，销量占11.7%；典型是雕刻木竹板、生日及乔迁组合。它与日常切菜需求不同，后续要验证德语图案和送礼节点，不能混用一套关键词。</t>
  </si>
  <si>
    <t>主流五｜混入商品及材质冲突</t>
  </si>
  <si>
    <t>木/纸纤维复合9款、不锈钢8款、玻璃4款；另有宣称钛、钛钢冲突、组成未明等分组。护理油与食物展示架2款共469件（0.9%）不作砧板开发证据；剔除这两款后的已知砧板关联父体量为52,248件。</t>
  </si>
  <si>
    <t>材质证据｜实木</t>
  </si>
  <si>
    <t>12款／12父体；月销11,167件；金额€209,009.99；均价€32.12；平均4.43星。</t>
  </si>
  <si>
    <t>材质证据｜塑料</t>
  </si>
  <si>
    <t>21款／21父体；月销12,873件；金额€252,042.63；均价€17.37；平均4.39星。</t>
  </si>
  <si>
    <t>材质证据｜麦秸宣称（组成未明）</t>
  </si>
  <si>
    <t>1款／1父体；月销1,382件；金额€24,005.34；均价€16.98；平均4.50星。</t>
  </si>
  <si>
    <t>材质证据｜竹</t>
  </si>
  <si>
    <t>21款／21父体；月销11,253件；金额€194,300.10；均价€17.64；平均4.62星。</t>
  </si>
  <si>
    <t>材质证据｜宣称钛+PP复合</t>
  </si>
  <si>
    <t>1款／1父体；月销972件；金额€25,991.28；均价€27.99；平均4.20星。</t>
  </si>
  <si>
    <t>材质证据｜钛与钢表述冲突</t>
  </si>
  <si>
    <t>8款／6父体；月销2,869件；金额€63,054.34；均价€23.39；平均4.10星。</t>
  </si>
  <si>
    <t>材质证据｜玻璃</t>
  </si>
  <si>
    <t>4款／4父体；月销1,955件；金额€33,193.40；均价€15.91；平均4.40星。</t>
  </si>
  <si>
    <t>材质证据｜宣称钛</t>
  </si>
  <si>
    <t>7款／7父体；月销2,121件；金额€72,106.87；均价€31.45；平均3.93星。</t>
  </si>
  <si>
    <t>材质证据｜木/纸纤维复合</t>
  </si>
  <si>
    <t>9款／8父体；月销3,655件；金额€72,748.72；另1父体金额冲突未计入；均价€40.92；平均4.21星。</t>
  </si>
  <si>
    <t>材质证据｜不锈钢</t>
  </si>
  <si>
    <t>8款／8父体；月销2,536件；金额€76,011.62；均价€30.48；平均4.22星。</t>
  </si>
  <si>
    <t>材质证据｜非砧板配件</t>
  </si>
  <si>
    <t>2款／2父体；月销469件；金额€5,940.95；均价€12.71；平均4.60星。</t>
  </si>
  <si>
    <t>材质证据｜木竹表述冲突</t>
  </si>
  <si>
    <t>1款／1父体；月销455件；金额€4,267.90；均价€7.99；平均4.60星。</t>
  </si>
  <si>
    <t>材质证据｜塑料钢表述冲突</t>
  </si>
  <si>
    <t>1款／1父体；月销284件；金额€3,998.72；均价€13.21；平均4.30星。</t>
  </si>
  <si>
    <t>材质证据｜材质未明</t>
  </si>
  <si>
    <t>4款／4父体；月销726件；金额€14,052.77；均价€19.04；平均4.43星。</t>
  </si>
  <si>
    <t>2. 什么产品卖得最好</t>
  </si>
  <si>
    <t>卖得广｜中价段</t>
  </si>
  <si>
    <t>中价49款月销28,740件、金额€551,248.09，父体销量中位408件，组内前三仅占21.97%，平均4.35星。低价26款月销14,545件、中位270.5件、前三占55.74%、平均4.40星；高价23款（22父体）月销9,432件、中位249.5件、前三占47.74%、平均4.37星；高价已知金额€359,601.85，另1父体金额冲突。中价的销量更分散，普通链接得到订单的证据更充分。</t>
  </si>
  <si>
    <t>卖得多｜塑料套装</t>
  </si>
  <si>
    <t>11款塑料多板套装关联月销7,638件、金额€139,501.64，均价€18.96、平均4.38星、父体销量中位537件。说明多块分工、易清洗有已验证需求，但这些销量不能拆给某块板或某种颜色。</t>
  </si>
  <si>
    <t>卖点组合｜防滑与汁槽</t>
  </si>
  <si>
    <t>明确同时标注防滑+汁槽的塑料样本5款，月销4,589件、中位891件，均价€18.58、平均4.46星；前三占83.07%、评分数中位1,502。组合确实有成交，但强链接已占据主要销量，仅增加这两个功能不足以证明能进入。</t>
  </si>
  <si>
    <t>卖高价｜厚板及大板</t>
  </si>
  <si>
    <t>厚实木4款月销3,069件、金额€106,711.39，均价€39.42、平均4.53星。60×40厘米塑料板样本€39.95对应父体1,517件；厚实木€39.99样本对应394件。大尺寸、厚度及操作稳定性可以承载溢价，但需核实到底是哪个变体在卖。</t>
  </si>
  <si>
    <t>尺寸与场景</t>
  </si>
  <si>
    <t>长边&gt;30—40厘米组46款关联月销28,461件，&gt;40厘米组16款11,540件；尺寸仅作候选方向，不能推断变体订单。主要场景：日常切配41,427件、礼赠6,170件、早餐/上菜3,227件、揉面/台面984件。场景标签互斥选主用途，不代表买家实际用途调查。</t>
  </si>
  <si>
    <t>3. 什么产品最有利润潜力</t>
  </si>
  <si>
    <t>优先看｜€22—35木纤维</t>
  </si>
  <si>
    <t>3款价格€21.79／27.54／34.95，父体月销468／349／330件，平台费用后毛利率70.86%／74.00%／76.93%，合计月销售额€33,767。相比最低价日用品，它们在价格、订单及平台费用余量之间更平衡；但3款只有2个品牌，并不代表品牌壁垒低。</t>
  </si>
  <si>
    <t>其次看｜约€40厚实木</t>
  </si>
  <si>
    <t>Matakumi样本€39.99、父体394件、4.4星、185个评分，平台费用后毛利率72.86%；比单看高售价更有研究价值。需要把木料、加工、重量、开裂损耗和退货算进去，才能判断是否适合中国供应链。</t>
  </si>
  <si>
    <t>不锈钢｜有空间但别夸大</t>
  </si>
  <si>
    <t>€19.99／26.96两个样本，父体月销574／475件，平台费用后毛利率65.04%／72.20%，评分数37／53。现有评价积累较少仍有成交；其中后者宣称德国制造，不能假设中国产地新品能获得同等溢价。</t>
  </si>
  <si>
    <t>利润边界</t>
  </si>
  <si>
    <t>平台费用后毛利率沿用源表估算：（售价－FBA配送费－佣金）÷售价，不扣采购和广告。低价组该指标均值51.75%，中价65.83%；高价组原均值76.02%含2款缺配送费，不据此判断利润。当前只能判断相对利润潜力，不能判断最终是否盈利。</t>
  </si>
  <si>
    <t>4. 哪些产品竞争最强</t>
  </si>
  <si>
    <t>低价实木与普通竹板</t>
  </si>
  <si>
    <t>实木组前三父体占77.26%，普通非礼赠竹板前三占75.45%。木竹需求大，但大量销量依赖少数成熟链接；新品照搬普通板形、只靠降价，容易进入头部优势最明显的区域。</t>
  </si>
  <si>
    <t>塑料功能套装</t>
  </si>
  <si>
    <t>塑料套装评分数中位1,183；其中汁槽+防滑组更集中。消费者已有大量评价可参考，新链接要证明清洗、防滑和耐用体验有改进，不能只堆关键词。</t>
  </si>
  <si>
    <t>木纤维品牌与玻璃评价</t>
  </si>
  <si>
    <t>木/纸纤维8个已知父体仅4品牌，前三品牌占90.97%；不是供给空白。玻璃4款评分数中位2,979、均价€15.91，缺少足够价格缓冲；不宜把少数玻璃畅销款当成低难度新品机会。</t>
  </si>
  <si>
    <t>5. 最多三个继续研究方向</t>
  </si>
  <si>
    <t>方向一｜中价木纤维板</t>
  </si>
  <si>
    <t>现象：上述3款均有5—8月连续成交记录，分别356—495、321—459、311—514件/月（独立历史来源）。机会：价格和费用余量比低价板更平衡，多款成交有验证。下一步：先验证粘合剂/食品接触、机洗后翘曲、刀痕与供应成本；再检查品牌矩阵和真实子体销量，不能宣称市场供给不足。</t>
  </si>
  <si>
    <t>方向二｜材质明确的不锈钢</t>
  </si>
  <si>
    <t>现象：€19.99、€26.96样本历史5—8月分别165—596、522—973件/月，评分数仅37、53。机会：至少有多个不同品牌在较低评价积累下持续成交。下一步：核实钢种/厚度、割手毛刺、滑动和刀具体验；区分德国制造溢价与普通进口款。钛钢混称产品不作为选材依据。</t>
  </si>
  <si>
    <t>方向三｜约€35—40厚实木</t>
  </si>
  <si>
    <t>现象：€39.99样本父体8月394件、185个评分，独立历史5—8月164—403件/月；不全依赖WMF/KESPER。机会：厚度、操作稳定和木纹有溢价承载，但仍处于头部集中赛道。下一步：验证40×30附近的实际变体量、单板厚度、开裂翘曲差评、包装重量和到岸成本；先打样核成本再扩款。</t>
  </si>
  <si>
    <t>6. 异常点</t>
  </si>
  <si>
    <t>重复父体及金额冲突</t>
  </si>
  <si>
    <t>B0FJXT4BZ9在原第17、31行出现，两行均为1,202件，只计一次；销售额€68,634.20与€66,122.02冲突，两者均未进入金额合计。不能因两个高价木纤维链接就认为有两份独立销量。</t>
  </si>
  <si>
    <t>高价高量未必是该规格</t>
  </si>
  <si>
    <t>60×40塑料板父体历史5—8月785—1,589件，而现有子体历史记录为阶梯值50。说明父体热销不能证明该大规格贡献同样订单；阶梯值是否精确订单仍不明，不把它与父体直接相除。</t>
  </si>
  <si>
    <t>低评分也有成交</t>
  </si>
  <si>
    <t>钛钢混称三件套有3.8星／566件、3.9星／1,163件；另有宣称钛单板3.6星／408件。可能存在值得查证的体验问题，但无差评正文，不能指定改良点，更不能把低分直接当作机会。</t>
  </si>
  <si>
    <t>毛利高但订单弱</t>
  </si>
  <si>
    <t>一款宣称钛板€35.99、仅9件、2.8星，源表毛利85%且配送费缺失；另一款大号揉面板85%同样缺配送费。两者不能作为高利润依据。€49.99木纤维两件套毛利76.98%却仅96件，高毛利本身不代表需求强。</t>
  </si>
  <si>
    <t>低价不保销量；新品未成熟</t>
  </si>
  <si>
    <t>€9.99切菜垫仅121件、€6.39竹板仅117件，降价不足以保证成交。€59.99胡桃木板179件、4.9星但仅25个评分；历史5—8月0／0／9／163，只能视作近期成交信号，不能写成持续畅销。</t>
  </si>
  <si>
    <t>7. 证据不足</t>
  </si>
  <si>
    <t>变体、历史与供给</t>
  </si>
  <si>
    <t>缺8月实际子体订单，无法判断哪个颜色/尺寸最畅销。68行有完整5—8月父体历史，其余缺月；较早导出与本次8月值有79行不同，分源展示，不互相覆盖或拼接算增长。TOP100是畅销样本，不能证明市场供给不足、新品成功率或长期增长。</t>
  </si>
  <si>
    <t>成本、属性与体验</t>
  </si>
  <si>
    <t>缺采购、头程、广告、退货成本，不能判断实际利润；缺评论正文及退货原因，不能确认该改什么。材质冲突、尺寸不一致、套装厚度和标题截断均保留说明；未证实的性能仅作卖点宣称。中国供应链适配仍需供应商样品与成本验证。</t>
  </si>
  <si>
    <t>证据来源与追加内容</t>
  </si>
  <si>
    <t>横截面：本表第2—101行；下方第107—206行仅作原始记录对照。历史及完整文字：同表BE—BV已存补充数据，其中66款同子体匹配可用于属性，14款仅同父体不借用属性，20款未匹配。下列100行标签是本轮分析记录，不覆盖上方原始数据。</t>
  </si>
  <si>
    <t>100款产品标签｜与上方原行号对应；未知/冲突保留；不累计为新增商品</t>
  </si>
  <si>
    <t>原行号</t>
  </si>
  <si>
    <t>子体编号</t>
  </si>
  <si>
    <t>材质</t>
  </si>
  <si>
    <t>颜色</t>
  </si>
  <si>
    <t>价格带</t>
  </si>
  <si>
    <t>套装/单件</t>
  </si>
  <si>
    <t>中文标题</t>
  </si>
  <si>
    <t>用途、结构、尺寸、功能及证据说明</t>
  </si>
  <si>
    <t>实木</t>
  </si>
  <si>
    <t>棕、原色</t>
  </si>
  <si>
    <t>低≤12.99€</t>
  </si>
  <si>
    <t>件数未明确</t>
  </si>
  <si>
    <t>用途：日常切配
形态：板状（结构细节未全）；尺寸：中&gt;30–40cm；厚度：常规&gt;1–&lt;3cm
卖点：汁槽
说明：依据同子体文字打标；未独立验证宣传性能</t>
  </si>
  <si>
    <t>塑料</t>
  </si>
  <si>
    <t>灰</t>
  </si>
  <si>
    <t>2块套装</t>
  </si>
  <si>
    <t>用途：日常切配
形态：多板套装；尺寸：中&gt;30–40cm；厚度：套装/组合：不把总厚度当单板
卖点：汁槽、把手/提手
说明：依据同子体文字打标；未独立验证宣传性能</t>
  </si>
  <si>
    <t>麦秸宣称（组成未明）</t>
  </si>
  <si>
    <t>绿、米色、粉</t>
  </si>
  <si>
    <t>中13–28.99€</t>
  </si>
  <si>
    <t>3块套装</t>
  </si>
  <si>
    <t>用途：日常切配
形态：多板套装；尺寸：中&gt;30–40cm；厚度：套装/组合：不把总厚度当单板
卖点：汁槽、防滑、宣称可机洗
说明：依据同子体文字打标；未独立验证宣传性能</t>
  </si>
  <si>
    <t>黑</t>
  </si>
  <si>
    <t>高≥34.95€</t>
  </si>
  <si>
    <t>用途：日常切配
形态：板状（结构细节未全）；尺寸：大&gt;40cm；厚度：常规&gt;1–&lt;3cm
卖点：汁槽、宣称可机洗
说明：依据同子体文字打标；未独立验证宣传性能</t>
  </si>
  <si>
    <t>用途：日常切配
形态：多板套装；尺寸：大&gt;40cm；厚度：套装/组合：不把总厚度当单板
卖点：汁槽、防滑、机洗说明冲突
说明：依据同子体文字打标；未独立验证宣传性能</t>
  </si>
  <si>
    <t>竹</t>
  </si>
  <si>
    <t>木色</t>
  </si>
  <si>
    <t>用途：日常切配
形态：板状（结构细节未全）；尺寸：大&gt;40cm；厚度：常规&gt;1–&lt;3cm
卖点：汁槽
说明：依据同子体文字打标；未独立验证宣传性能</t>
  </si>
  <si>
    <t>棕</t>
  </si>
  <si>
    <t>用途：日常切配
形态：板状（结构细节未全）；尺寸：中&gt;30–40cm；厚度：厚≥3cm
卖点：防滑
说明：依据同子体文字打标；未独立验证宣传性能</t>
  </si>
  <si>
    <t>灰、绿</t>
  </si>
  <si>
    <t>用途：日常切配
形态：柔性板/切配垫；尺寸：小≤30cm；厚度：套装/组合：不把总厚度当单板
卖点：汁槽、防滑、宣称可机洗、把手/提手、柔性
说明：依据同子体文字打标；未独立验证宣传性能</t>
  </si>
  <si>
    <t>用途：日常切配
形态：板状（结构细节未全）；尺寸：中&gt;30–40cm；厚度：常规&gt;1–&lt;3cm
卖点：汁槽、宣称可机洗、把手/提手
说明：依据同子体文字打标；未独立验证宣传性能</t>
  </si>
  <si>
    <t>宣称钛+PP复合</t>
  </si>
  <si>
    <t>未明确（不从材质推断）</t>
  </si>
  <si>
    <t>单件（明确）</t>
  </si>
  <si>
    <t>用途：日常切配
形态：板状（结构细节未全）；尺寸：中&gt;30–40cm；厚度：常规&gt;1–&lt;3cm
卖点：汁槽、防滑、宣称可机洗、把手/提手、双面
说明：明确双面复合结构；不是整块纯钛</t>
  </si>
  <si>
    <t>钛与钢表述冲突</t>
  </si>
  <si>
    <t>银</t>
  </si>
  <si>
    <t>用途：日常切配
形态：多板套装；尺寸：中&gt;30–40cm；厚度：套装/组合：不把总厚度当单板
卖点：宣称可机洗、把手/提手、双面
说明：材质待核实，不并入单一材质</t>
  </si>
  <si>
    <t>玻璃</t>
  </si>
  <si>
    <t>透明</t>
  </si>
  <si>
    <t>用途：日常切配
形态：板状（结构细节未全）；尺寸：中&gt;30–40cm；厚度：薄≤1cm
卖点：防滑
说明：依据同子体文字打标；未独立验证宣传性能</t>
  </si>
  <si>
    <t>用途：礼赠/纪念
形态：板状（结构细节未全）；尺寸：中&gt;30–40cm；厚度：薄≤1cm
卖点：未明确
说明：依据同子体文字打标；未独立验证宣传性能</t>
  </si>
  <si>
    <t>宣称钛</t>
  </si>
  <si>
    <t>用途：日常切配
形态：多板套装；尺寸：中&gt;30–40cm；厚度：套装/组合：不把总厚度当单板
卖点：防滑、宣称可机洗
说明：依据同子体文字打标；未独立验证宣传性能</t>
  </si>
  <si>
    <t>用途：日常切配
形态：多板套装；尺寸：大&gt;40cm；厚度：套装/组合：不把总厚度当单板
卖点：汁槽、防滑、双面
说明：依据同子体文字打标；未独立验证宣传性能</t>
  </si>
  <si>
    <t>木/纸纤维复合</t>
  </si>
  <si>
    <t>绿</t>
  </si>
  <si>
    <t>用途：日常切配
形态：板状（结构细节未全）；尺寸：小≤30cm；厚度：薄≤1cm
卖点：宣称可机洗、双面
说明：材质参数与标题/卖点不一致；保留来源冲突</t>
  </si>
  <si>
    <t>缺失</t>
  </si>
  <si>
    <t>用途：日常切配
形态：多板套装；尺寸：未明确；厚度：未明确
卖点：双面
说明：材质待核实，不并入单一材质</t>
  </si>
  <si>
    <t>用途：日常切配
形态：多板套装；尺寸：小≤30cm；厚度：套装/组合：不把总厚度当单板
卖点：防滑、宣称可机洗、双面
说明：材质待核实，不并入单一材质</t>
  </si>
  <si>
    <t>用途：日常切配
形态：板状（结构细节未全）；尺寸：大&gt;40cm；厚度：厚≥3cm
卖点：未明确
说明：依据同子体文字打标；未独立验证宣传性能</t>
  </si>
  <si>
    <t>用途：礼赠/纪念
形态：板状（结构细节未全）；尺寸：中&gt;30–40cm；厚度：薄≤1cm
卖点：把手/提手
说明：依据同子体文字打标；未独立验证宣传性能</t>
  </si>
  <si>
    <t>用途：日常切配
形态：多板套装；尺寸：中&gt;30–40cm；厚度：套装/组合：不把总厚度当单板
卖点：宣称可机洗、双面
说明：材质待核实，不并入单一材质</t>
  </si>
  <si>
    <t>用途：日常切配
形态：板状（结构细节未全）；尺寸：中&gt;30–40cm；厚度：厚≥3cm
卖点：汁槽、把手/提手、双面
说明：依据同子体文字打标；未独立验证宣传性能</t>
  </si>
  <si>
    <t>深灰</t>
  </si>
  <si>
    <t>用途：日常切配
形态：多板套装；尺寸：中&gt;30–40cm；厚度：套装/组合：不把总厚度当单板
卖点：汁槽、防滑、宣称可机洗、把手/提手
说明：依据同子体文字打标；未独立验证宣传性能</t>
  </si>
  <si>
    <t>不锈钢</t>
  </si>
  <si>
    <t>用途：日常切配
形态：板状（结构细节未全）；尺寸：中&gt;30–40cm；厚度：薄≤1cm
卖点：宣称可机洗
说明：依据同子体文字打标；未独立验证宣传性能</t>
  </si>
  <si>
    <t>用途：早餐/上菜
形态：多板套装；尺寸：小≤30cm；厚度：套装/组合：不把总厚度当单板
卖点：防滑、宣称可机洗、把手/提手
说明：依据同子体文字打标；未独立验证宣传性能</t>
  </si>
  <si>
    <t>白</t>
  </si>
  <si>
    <t>用途：早餐/上菜
形态：板状（结构细节未全）；尺寸：中&gt;30–40cm；厚度：薄≤1cm
卖点：防滑、宣称可机洗、把手/提手
说明：依据同子体文字打标；未独立验证宣传性能</t>
  </si>
  <si>
    <t>用途：日常切配
形态：板状（结构细节未全）；尺寸：小≤30cm；厚度：薄≤1cm
卖点：宣称可机洗
说明：依据同子体文字打标；未独立验证宣传性能</t>
  </si>
  <si>
    <t>浅竹色</t>
  </si>
  <si>
    <t>用途：日常切配
形态：板状（结构细节未全）；尺寸：大&gt;40cm；厚度：常规&gt;1–&lt;3cm
卖点：预涂油
说明：依据同子体文字打标；未独立验证宣传性能</t>
  </si>
  <si>
    <t>用途：日常切配
形态：多板套装；尺寸：中&gt;30–40cm；厚度：套装/组合：不把总厚度当单板
卖点：防滑、宣称可机洗、把手/提手
说明：依据同子体文字打标；未独立验证宣传性能</t>
  </si>
  <si>
    <t>用途：日常切配
形态：板状（结构细节未全）；尺寸：小≤30cm；厚度：薄≤1cm
卖点：汁槽、宣称可机洗
说明：依据同子体文字打标；未独立验证宣传性能</t>
  </si>
  <si>
    <t>用途：日常切配
形态：板状（结构细节未全）；尺寸：大&gt;40cm；厚度：常规&gt;1–&lt;3cm
卖点：双面
说明：依据同子体文字打标；未独立验证宣传性能</t>
  </si>
  <si>
    <t>用途：日常切配
形态：多板套装；尺寸：中&gt;30–40cm；厚度：套装/组合：不把总厚度当单板
卖点：双面
说明：材质待核实，不并入单一材质</t>
  </si>
  <si>
    <t>用途：日常切配
形态：多板套装；尺寸：大&gt;40cm；厚度：套装/组合：不把总厚度当单板
卖点：未明确
说明：依据同子体文字打标；未独立验证宣传性能</t>
  </si>
  <si>
    <t>用途：日常切配
形态：板状（结构细节未全）；尺寸：中&gt;30–40cm；厚度：常规&gt;1–&lt;3cm
卖点：汁槽、把手/提手、双面、预涂油
说明：依据同子体文字打标；未独立验证宣传性能</t>
  </si>
  <si>
    <t>用途：日常切配
形态：板状（结构细节未全）；尺寸：中&gt;30–40cm；厚度：薄≤1cm
卖点：双面
说明：依据同子体文字打标；未独立验证宣传性能</t>
  </si>
  <si>
    <t>用途：礼赠/纪念
形态：板状（结构细节未全）；尺寸：小≤30cm；厚度：薄≤1cm
卖点：未明确
说明：依据同子体文字打标；未独立验证宣传性能</t>
  </si>
  <si>
    <t>用途：日常切配
形态：柔性板/切配垫；尺寸：中&gt;30–40cm；厚度：薄≤1cm
卖点：防滑、宣称可机洗、柔性
说明：依据同子体文字打标；未独立验证宣传性能</t>
  </si>
  <si>
    <t>浅棕</t>
  </si>
  <si>
    <t>板+其他用品组合</t>
  </si>
  <si>
    <t>用途：香草切碎
形态：刀板组合；尺寸：小≤30cm；厚度：套装/组合：不把总厚度当单板
卖点：把手/提手、双面
说明：依据同子体文字打标；未独立验证宣传性能</t>
  </si>
  <si>
    <t>非砧板配件</t>
  </si>
  <si>
    <t>不适用（非砧板）</t>
  </si>
  <si>
    <t>用途：砧板养护
形态：护理油；尺寸：非砧板，不分档；厚度：不适用
卖点：未明确
说明：依据同子体文字打标；未独立验证宣传性能</t>
  </si>
  <si>
    <t>用途：食物展示
形态：展示架；尺寸：非砧板，不分档；厚度：不适用
卖点：支架/收纳
说明：依据同子体文字打标；未独立验证宣传性能</t>
  </si>
  <si>
    <t>用途：礼赠/纪念
形态：礼赠组合；尺寸：小≤30cm；厚度：套装/组合：不把总厚度当单板
卖点：未明确
说明：依据同子体文字打标；未独立验证宣传性能</t>
  </si>
  <si>
    <t>用途：礼赠/纪念
形态：礼赠组合；尺寸：小≤30cm；厚度：套装/组合：不把总厚度当单板
卖点：双面
说明：依据同子体文字打标；未独立验证宣传性能</t>
  </si>
  <si>
    <t>蓝、石墨灰</t>
  </si>
  <si>
    <t>4块套装</t>
  </si>
  <si>
    <t>用途：日常切配
形态：多板套装；尺寸：中&gt;30–40cm；厚度：套装/组合：不把总厚度当单板
卖点：宣称可机洗、支架/收纳
说明：依据同子体文字打标；未独立验证宣传性能</t>
  </si>
  <si>
    <t>用途：日常切配
形态：板状（结构细节未全）；尺寸：小≤30cm；厚度：厚度冲突：标题1.5mm/尺寸1.5cm
卖点：防滑、宣称可机洗、把手/提手
说明：依据同子体文字打标；未独立验证宣传性能</t>
  </si>
  <si>
    <t>用途：日常切配
形态：多板套装；尺寸：大&gt;40cm；厚度：套装/组合：不把总厚度当单板
卖点：宣称可机洗
说明：依据同子体文字打标；未独立验证宣传性能</t>
  </si>
  <si>
    <t>用途：早餐/上菜
形态：板状（结构细节未全）；尺寸：中&gt;30–40cm；厚度：厚≥3cm
卖点：汁槽、双面
说明：依据同子体文字打标；未独立验证宣传性能</t>
  </si>
  <si>
    <t>用途：早餐/上菜
形态：多板套装；尺寸：小≤30cm；厚度：套装/组合：不把总厚度当单板
卖点：防滑、宣称可机洗、双面、支架/收纳
说明：依据同子体文字打标；未独立验证宣传性能</t>
  </si>
  <si>
    <t>木竹表述冲突</t>
  </si>
  <si>
    <t>用途：礼赠/纪念
形态：板状（结构细节未全）；尺寸：小≤30cm；厚度：常规&gt;1–&lt;3cm
卖点：未明确
说明：材质参数与标题/卖点不一致；保留来源冲突；材质待核实，不并入单一材质</t>
  </si>
  <si>
    <t>原色</t>
  </si>
  <si>
    <t>用途：日常切配
形态：多板套装；尺寸：小≤30cm；厚度：套装/组合：不把总厚度当单板
卖点：防滑
说明：依据同子体文字打标；未独立验证宣传性能</t>
  </si>
  <si>
    <t>用途：礼赠/纪念
形态：板状（结构细节未全）；尺寸：小≤30cm；厚度：薄≤1cm
卖点：把手/提手
说明：依据同子体文字打标；未独立验证宣传性能</t>
  </si>
  <si>
    <t>用途：日常切配
形态：多板套装；尺寸：中&gt;30–40cm；厚度：套装/组合：不把总厚度当单板
卖点：双面
说明：依据同子体文字打标；未独立验证宣传性能</t>
  </si>
  <si>
    <t>塑料钢表述冲突</t>
  </si>
  <si>
    <t>用途：日常切配
形态：板状（结构细节未全）；尺寸：尺寸冲突，待确认；厚度：厚度冲突，待确认
卖点：汁槽、宣称可机洗
说明：长度来源不一致；材质参数与标题/卖点不一致；保留来源冲突；材质待核实，不并入单一材质</t>
  </si>
  <si>
    <t>多色</t>
  </si>
  <si>
    <t>用途：早餐/上菜
形态：多板套装；尺寸：尺寸冲突，待确认；厚度：套装/组合：不把总厚度当单板
卖点：宣称可机洗、支架/收纳
说明：长度来源不一致</t>
  </si>
  <si>
    <t>用途：日常切配
形态：板状（结构细节未全）；尺寸：小≤30cm；厚度：薄≤1cm
卖点：宣称可机洗、双面
说明：依据同子体文字打标；未独立验证宣传性能</t>
  </si>
  <si>
    <t>用途：日常切配
形态：板状（结构细节未全）；尺寸：中&gt;30–40cm；厚度：常规&gt;1–&lt;3cm
卖点：汁槽、双面
说明：依据同子体文字打标；未独立验证宣传性能</t>
  </si>
  <si>
    <t>材质未明</t>
  </si>
  <si>
    <t>用途：日常切配
形态：折叠板；尺寸：中&gt;30–40cm；厚度：折叠/挡边：外高不等于板厚
卖点：折叠
说明：依据同子体文字打标；未独立验证宣传性能</t>
  </si>
  <si>
    <t>用途：日常切配
形态：板状（结构细节未全）；尺寸：小≤30cm；厚度：薄≤1cm
卖点：双面
说明：材质待核实，不并入单一材质</t>
  </si>
  <si>
    <t>用途：早餐/上菜
形态：板状（结构细节未全）；尺寸：小≤30cm；厚度：常规&gt;1–&lt;3cm
卖点：未明确
说明：依据同子体文字打标；未独立验证宣传性能</t>
  </si>
  <si>
    <t>用途：揉面/台面作业
形态：挡边工作板；尺寸：大&gt;40cm；厚度：折叠/挡边：外高不等于板厚
卖点：防滑、双面、挡边
说明：依据同子体文字打标；未独立验证宣传性能</t>
  </si>
  <si>
    <t>6块套装</t>
  </si>
  <si>
    <t>用途：早餐/上菜
形态：多板套装；尺寸：小≤30cm；厚度：套装/组合：不把总厚度当单板
卖点：未明确
说明：依据同子体文字打标；未独立验证宣传性能</t>
  </si>
  <si>
    <t>用途：礼赠/纪念
形态：板状（结构细节未全）；尺寸：小≤30cm；厚度：常规&gt;1–&lt;3cm
卖点：未明确
说明：依据同子体文字打标；未独立验证宣传性能</t>
  </si>
  <si>
    <t>用途：日常切配
形态：板状（结构细节未全）；尺寸：中&gt;30–40cm；厚度：薄≤1cm
卖点：汁槽、防滑、宣称可机洗、把手/提手、双面
说明：依据同子体文字打标；未独立验证宣传性能</t>
  </si>
  <si>
    <t>浅灰</t>
  </si>
  <si>
    <t>用途：日常切配
形态：板状（结构细节未全）；尺寸：小≤30cm；厚度：薄≤1cm
卖点：未明确
说明：依据同子体文字打标；未独立验证宣传性能</t>
  </si>
  <si>
    <t>黑、银</t>
  </si>
  <si>
    <t>用途：日常切配
形态：多板套装；尺寸：小≤30cm；厚度：套装/组合：不把总厚度当单板
卖点：机洗说明冲突、双面
说明：材质待核实，不并入单一材质</t>
  </si>
  <si>
    <t>黑、米色</t>
  </si>
  <si>
    <t>用途：日常切配
形态：柔性板/切配垫；尺寸：中&gt;30–40cm；厚度：套装/组合：不把总厚度当单板
卖点：汁槽、防滑、宣称可机洗
说明：依据同子体文字打标；未独立验证宣传性能</t>
  </si>
  <si>
    <t>用途：日常切配
形态：柔性板/切配垫；尺寸：中&gt;30–40cm；厚度：套装/组合：不把总厚度当单板
卖点：未明确
说明：依据同子体文字打标；未独立验证宣传性能</t>
  </si>
  <si>
    <t>用途：日常切配
形态：板状（结构细节未全）；尺寸：大&gt;40cm；厚度：薄≤1cm
卖点：防滑、宣称可机洗
说明：依据同子体文字打标；未独立验证宣传性能</t>
  </si>
  <si>
    <t>用途：早餐/上菜
形态：板状（结构细节未全）；尺寸：中&gt;30–40cm；厚度：厚度冲突，待确认
卖点：未明确
说明：依据同子体文字打标；未独立验证宣传性能</t>
  </si>
  <si>
    <t>用途：日常切配
形态：板状（结构细节未全）；尺寸：中&gt;30–40cm；厚度：未明确
卖点：未明确
说明：依据同子体文字打标；未独立验证宣传性能</t>
  </si>
  <si>
    <t>用途：日常切配
形态：多板套装；尺寸：尺寸冲突，待确认；厚度：套装/组合：不把总厚度当单板
卖点：汁槽、防滑、支架/收纳
说明：长度来源不一致</t>
  </si>
  <si>
    <t>用途：日常切配
形态：板状（结构细节未全）；尺寸：中&gt;30–40cm；厚度：厚度冲突，待确认
卖点：双面
说明：依据同子体文字打标；未独立验证宣传性能</t>
  </si>
  <si>
    <t>用途：日常切配
形态：板状（结构细节未全）；尺寸：中&gt;30–40cm；厚度：常规&gt;1–&lt;3cm
卖点：汁槽、宣称可机洗、双面、蒜蓉刨区
说明：依据同子体文字打标；未独立验证宣传性能</t>
  </si>
  <si>
    <t>用途：早餐/上菜
形态：板状（结构细节未全）；尺寸：小≤30cm；厚度：薄≤1cm
卖点：防滑、宣称可机洗、支架/收纳
说明：依据同子体文字打标；未独立验证宣传性能</t>
  </si>
  <si>
    <t>用途：早餐/上菜
形态：板状（结构细节未全）；尺寸：大&gt;40cm；厚度：厚≥3cm
卖点：汁槽、把手/提手、双面、预涂油
说明：依据同子体文字打标；未独立验证宣传性能</t>
  </si>
  <si>
    <t>用途：日常切配
形态：板状（结构细节未全）；尺寸：中&gt;30–40cm；厚度：薄≤1cm
卖点：汁槽、防滑、宣称可机洗、双面
说明：依据同子体文字打标；未独立验证宣传性能</t>
  </si>
  <si>
    <t>用途：日常切配
形态：挡边工作板；尺寸：大&gt;40cm；厚度：折叠/挡边：外高不等于板厚
卖点：汁槽
说明：依据同子体文字打标；未独立验证宣传性能</t>
  </si>
  <si>
    <t>用途：日常切配
形态：挡边工作板；尺寸：大&gt;40cm；厚度：折叠/挡边：外高不等于板厚
卖点：汁槽、挡边
说明：依据同子体文字打标；未独立验证宣传性能</t>
  </si>
  <si>
    <t>用途：揉面/台面作业
形态：挡边工作板；尺寸：尺寸冲突，待确认；厚度：折叠/挡边：外高不等于板厚
卖点：宣称可机洗、挡边
说明：长度来源不一致</t>
  </si>
  <si>
    <t>用途：礼赠/纪念
形态：折叠板；尺寸：尺寸冲突，待确认；厚度：厚度冲突，待确认
卖点：宣称可机洗、折叠
说明：长度来源不一致；完整标题与卖点确认所选塑料；原先木塑混合归类纠正</t>
  </si>
  <si>
    <t>用途：日常切配
形态：板状（结构细节未全）；尺寸：中&gt;30–40cm；厚度：薄≤1cm
卖点：汁槽、防滑、宣称可机洗
说明：依据同子体文字打标；未独立验证宣传性能</t>
  </si>
  <si>
    <t>用途：日常切配
形态：板状（结构细节未全）；尺寸：中&gt;30–40cm；厚度：厚≥3cm
卖点：汁槽、双面
说明：依据同子体文字打标；未独立验证宣传性能</t>
  </si>
  <si>
    <t>用途：揉面/台面作业
形态：挡边工作板；尺寸：大&gt;40cm；厚度：折叠/挡边：外高不等于板厚
卖点：挡边
说明：依据同子体文字打标；未独立验证宣传性能</t>
  </si>
  <si>
    <t>用途：揉面/台面作业
形态：挡边工作板；尺寸：大&gt;40cm；厚度：折叠/挡边：外高不等于板厚
卖点：未明确
说明：依据同子体文字打标；未独立验证宣传性能</t>
  </si>
  <si>
    <t>用途：日常切配
形态：板状（结构细节未全）；尺寸：中&gt;30–40cm；厚度：厚度冲突，待确认
卖点：宣称可机洗、把手/提手
说明：依据同子体文字打标；未独立验证宣传性能</t>
  </si>
  <si>
    <t>用途：日常切配
形态：板状（结构细节未全）；尺寸：中&gt;30–40cm；厚度：薄≤1cm
卖点：宣称可机洗、双面
说明：依据同子体文字打标；未独立验证宣传性能</t>
  </si>
  <si>
    <t>德国切菜板｜9月10日固定榜单市场大盘</t>
  </si>
  <si>
    <t>样本：德国站3177921031榜单100款；采集时配送地为美国。价格/评分：9月10日；销量：2026年8月估算。</t>
  </si>
  <si>
    <t>核验项目</t>
  </si>
  <si>
    <t>数量/数值</t>
  </si>
  <si>
    <t>口径</t>
  </si>
  <si>
    <t>榜单商品数</t>
  </si>
  <si>
    <t>固定原榜单，不替换商品</t>
  </si>
  <si>
    <t>核验后父体数</t>
  </si>
  <si>
    <t>含2款9月12日补采身份</t>
  </si>
  <si>
    <t>有8月销量父体数</t>
  </si>
  <si>
    <t>2款未有历史，不补0</t>
  </si>
  <si>
    <t>去重后已知8月销量</t>
  </si>
  <si>
    <t>件；97父体估算合计</t>
  </si>
  <si>
    <t>重复计入修正</t>
  </si>
  <si>
    <t>同父体2款只计一次</t>
  </si>
  <si>
    <t>有历史网页价格商品数</t>
  </si>
  <si>
    <t>2款未展示价格</t>
  </si>
  <si>
    <t>匹配历史父体数</t>
  </si>
  <si>
    <t>逐月有值数量不同</t>
  </si>
  <si>
    <t>品牌销量按父体去重；价格带、评分、上架时长、卖家和配送方式按榜单商品数量统计。</t>
  </si>
  <si>
    <t>原金额列多数为父体销量×当前子体均价，停止作为父体总销售额汇总。历史金额只使用下方匹配历史子集。</t>
  </si>
  <si>
    <t>本阶段暂不开展材质、用途、材质×价格带、颜色、套装、功能相关分析。</t>
  </si>
  <si>
    <t>价格带分布（9月10日网页价）</t>
  </si>
  <si>
    <t>类别</t>
  </si>
  <si>
    <t>占100款比例</t>
  </si>
  <si>
    <t>€0–&lt;10</t>
  </si>
  <si>
    <t>€10–&lt;20</t>
  </si>
  <si>
    <t>€20–&lt;30</t>
  </si>
  <si>
    <t>€30–&lt;40</t>
  </si>
  <si>
    <t>€40–&lt;60</t>
  </si>
  <si>
    <t>€60及以上</t>
  </si>
  <si>
    <t>待核实</t>
  </si>
  <si>
    <t>品牌格局：97个已知父体8月销量</t>
  </si>
  <si>
    <t>有销量父体数</t>
  </si>
  <si>
    <t>8月父体销量</t>
  </si>
  <si>
    <t>已知销量占比</t>
  </si>
  <si>
    <t>Aceself</t>
  </si>
  <si>
    <t>左表空白销量表示该品牌没有可用8月销量；不解释为零需求。品牌只按已知97父体比较。</t>
  </si>
  <si>
    <t>星级分布（9月10日网页星级）</t>
  </si>
  <si>
    <t>4.0–&lt;4.5</t>
  </si>
  <si>
    <t>4.5–5.0</t>
  </si>
  <si>
    <t>低于4.0</t>
  </si>
  <si>
    <t>评分数量分布（9月10日网页评分数）</t>
  </si>
  <si>
    <t>100–499</t>
  </si>
  <si>
    <t>少于100</t>
  </si>
  <si>
    <t>1000及以上</t>
  </si>
  <si>
    <t>500–999</t>
  </si>
  <si>
    <t>上架时长分布（截至9月10日）</t>
  </si>
  <si>
    <t>1–&lt;3年</t>
  </si>
  <si>
    <t>3年及以上</t>
  </si>
  <si>
    <t>不足6个月</t>
  </si>
  <si>
    <t>6–&lt;12个月</t>
  </si>
  <si>
    <t>固定池匹配历史（80父体子集）</t>
  </si>
  <si>
    <t>9月10日固定父体按编号匹配原历史；各月有值父体数不同。只展示已知值，不把覆盖增加当作市场增长。</t>
  </si>
  <si>
    <t>已知父体销量</t>
  </si>
  <si>
    <t>已知父体销售额€</t>
  </si>
  <si>
    <t>有金额父体数</t>
  </si>
  <si>
    <t>卖家分布（8月原始卖家字段，商品数量）</t>
  </si>
  <si>
    <t>未明确</t>
  </si>
  <si>
    <t>配送方式分布（8月原始字段，商品数量）</t>
  </si>
  <si>
    <t>FBA（亚马逊仓配送）</t>
  </si>
  <si>
    <t>AMZ（亚马逊自营）</t>
  </si>
  <si>
    <t>FBM（卖家自发货）</t>
  </si>
  <si>
    <t>数据处理与未补齐项</t>
  </si>
  <si>
    <t>问题</t>
  </si>
  <si>
    <t>处理结果</t>
  </si>
  <si>
    <t>固定榜单</t>
  </si>
  <si>
    <t>100款商品及1—100名次保持一致；不使用9月3日榜单替换样本。</t>
  </si>
  <si>
    <t>重复父体</t>
  </si>
  <si>
    <t>第16和30名同父体；保留两款用于商品数量，销量只计第16名一次。</t>
  </si>
  <si>
    <t>历史网页价格</t>
  </si>
  <si>
    <t>第18和30名的9月10日网页未展示价格；价格带列待核实，不用当前价回填历史。</t>
  </si>
  <si>
    <t>缺失商品身份</t>
  </si>
  <si>
    <t>第18、60名补得CUBTEM与Boethraxic品牌及当前父体；证据日期9月12日。</t>
  </si>
  <si>
    <t>两款8月销量</t>
  </si>
  <si>
    <t>SIF无历史；卖家精灵仅2026-9数据。8月保留缺失，不使用9月数据补齐。</t>
  </si>
  <si>
    <t>原销售额</t>
  </si>
  <si>
    <t>96/98条与父体销量×该子体均价近似相等；不作为父体总销售额。</t>
  </si>
  <si>
    <t>历史来源差异</t>
  </si>
  <si>
    <t>9月10日采集8月点值与旧历史8月值分列；不能把差异当作销量变动。</t>
  </si>
  <si>
    <t>配送地限制</t>
  </si>
  <si>
    <t>9月10日网页配送地美国；描述该次已存榜单，不声称德国地址下榜单完全一致。</t>
  </si>
  <si>
    <t>本阶段分析结论</t>
  </si>
  <si>
    <t>97个有8月销量的父体去重合计52,717件。前10品牌占已知样本销量49.1%；这是固定样本内的集中度。</t>
  </si>
  <si>
    <t>€10—低于20价格带有47款，占100款样本47%。该价位供给最集中；无法据此判断销量最高或利润最好。</t>
  </si>
  <si>
    <t>评分、评论量和上架时长用于观察在榜商品的积累程度；当前榜单缺少未成功新品，不能计算新品成功率。</t>
  </si>
  <si>
    <t>历史趋势覆盖匹配到的80个父体。各月有值数量不同，应同时看覆盖数；不直接推断全类目增长率。</t>
  </si>
  <si>
    <t>卖家与配送方式分布按商品数量统计；不解释为订单份额或销售额份额。</t>
  </si>
  <si>
    <t>来源与复核入口</t>
  </si>
  <si>
    <t>④top100打标数据：原始价格/评分/8月估算及本轮标签；⑤9月10日数据核验：100款逐行证据、父体去重与缺失处理。</t>
  </si>
  <si>
    <t>⑤9月10日匹配历史：按本轮固定父体筛出的历史子集，公式直接引用“精灵_父体历史销量/销售额”的对应行。</t>
  </si>
  <si>
    <t>本轮新增补采：Keepa同子体属性34款；SIF及卖家精灵核实两款缺失历史。所有补采仅作明确标时的补充证据。</t>
  </si>
  <si>
    <t>原关键词竞争数据（独立口径保留）</t>
  </si>
  <si>
    <t>商品数量</t>
  </si>
  <si>
    <t>建议竞价最低€</t>
  </si>
  <si>
    <t>建议竞价推荐€</t>
  </si>
  <si>
    <t>建议竞价最高€</t>
  </si>
  <si>
    <t>前3自然流量份额</t>
  </si>
  <si>
    <t>前10自然流量份额</t>
  </si>
  <si>
    <t>schneidebrett（切菜板）、schneidebrett holz（木切菜板）关键词样本不属于固定榜单池，自然流量份额不计作市场销量份额。</t>
  </si>
  <si>
    <t>竞品分析</t>
  </si>
  <si>
    <t>产品类型</t>
  </si>
  <si>
    <t>待填写切菜板竞品</t>
  </si>
  <si>
    <t>序号</t>
  </si>
  <si>
    <t>基础参数</t>
  </si>
  <si>
    <t>ASIN</t>
  </si>
  <si>
    <t>亚马逊链接</t>
  </si>
  <si>
    <t>卖家类型</t>
  </si>
  <si>
    <t>卖家所属地</t>
  </si>
  <si>
    <t>大类/大类排名</t>
  </si>
  <si>
    <t>小类/小类排名</t>
  </si>
  <si>
    <t>上架时间</t>
  </si>
  <si>
    <t>上架天数</t>
  </si>
  <si>
    <t>MAX</t>
  </si>
  <si>
    <t>MIN</t>
  </si>
  <si>
    <t>NOW</t>
  </si>
  <si>
    <t>价格浮动</t>
  </si>
  <si>
    <t>尺寸（产品）L</t>
  </si>
  <si>
    <t>尺寸（产品）W</t>
  </si>
  <si>
    <t>尺寸（产品）H</t>
  </si>
  <si>
    <t>长(cm)</t>
  </si>
  <si>
    <t>宽(cm)</t>
  </si>
  <si>
    <t>高(cm)</t>
  </si>
  <si>
    <t>净重（磅）</t>
  </si>
  <si>
    <t>净重（KG）</t>
  </si>
  <si>
    <t>毛重（KG)</t>
  </si>
  <si>
    <t>日销量</t>
  </si>
  <si>
    <t>月销售额</t>
  </si>
  <si>
    <t>评论数/评论星级</t>
  </si>
  <si>
    <t>FBA运费</t>
  </si>
  <si>
    <t>性能参数</t>
  </si>
  <si>
    <t>厚度</t>
  </si>
  <si>
    <t>板面尺寸</t>
  </si>
  <si>
    <t>板面材质</t>
  </si>
  <si>
    <t>清洁方式</t>
  </si>
  <si>
    <t>耐温范围</t>
  </si>
  <si>
    <t>食品接触要求</t>
  </si>
  <si>
    <t>结构类型</t>
  </si>
  <si>
    <t>是否双面</t>
  </si>
  <si>
    <t>是否有防滑设计</t>
  </si>
  <si>
    <t>是否有汁液槽</t>
  </si>
  <si>
    <t>是否有不粘涂层</t>
  </si>
  <si>
    <t>保养方式</t>
  </si>
  <si>
    <t>产品尺寸</t>
  </si>
  <si>
    <t>工作模式详细类型</t>
  </si>
  <si>
    <t>配件</t>
  </si>
  <si>
    <t>主打场景</t>
  </si>
  <si>
    <t>主打人群</t>
  </si>
  <si>
    <t>适合家庭</t>
  </si>
  <si>
    <t>主要卖点</t>
  </si>
  <si>
    <t>市场追踪变化</t>
  </si>
  <si>
    <t>keepa曲线</t>
  </si>
  <si>
    <t>LD次数，价格（站内）</t>
  </si>
  <si>
    <t>价格升降区间，改变价格次数</t>
  </si>
  <si>
    <t>排名增长/下降/稳定情况</t>
  </si>
  <si>
    <t>断货情况</t>
  </si>
  <si>
    <t>评论增长</t>
  </si>
  <si>
    <t>KEEPA曲线</t>
  </si>
  <si>
    <t>竞争对手未来趋势</t>
  </si>
  <si>
    <t>站内</t>
  </si>
  <si>
    <t>关键词首页坑位</t>
  </si>
  <si>
    <t>CPC：是否在首页（或长期出现在首页）</t>
  </si>
  <si>
    <t>Coupon/BD</t>
  </si>
  <si>
    <t>站外</t>
  </si>
  <si>
    <t>Facebook（主页点赞次数、关注人数、视频投放时间和观看次数）</t>
  </si>
  <si>
    <t>Youtube（搜索结果数量、投放时间和观看次数）</t>
  </si>
  <si>
    <t>youtube上传时间</t>
  </si>
  <si>
    <t>youtube观看/点赞次数</t>
  </si>
  <si>
    <t>slickdeal/dealplus/
dealnews（促销价格）</t>
  </si>
  <si>
    <t>官网（综合排名）</t>
  </si>
  <si>
    <t>品牌官网</t>
  </si>
  <si>
    <t>QA及评价分析</t>
  </si>
  <si>
    <t>代表性竞争对手基本属性</t>
  </si>
  <si>
    <t>规格</t>
  </si>
  <si>
    <t>待采集切菜板问答及评论</t>
  </si>
  <si>
    <t>review/星级</t>
  </si>
  <si>
    <t>QA分析（客户关注）</t>
  </si>
  <si>
    <t>评论分析</t>
  </si>
  <si>
    <t>卖家差评图片汇总</t>
  </si>
  <si>
    <t>总结</t>
  </si>
  <si>
    <t>用户槽点</t>
  </si>
  <si>
    <t>问题归类</t>
  </si>
  <si>
    <t>用户爽点</t>
  </si>
  <si>
    <t>用户关注点</t>
  </si>
  <si>
    <t>品名</t>
  </si>
  <si>
    <t>市场</t>
  </si>
  <si>
    <t>产品成本</t>
  </si>
  <si>
    <t>售价</t>
  </si>
  <si>
    <t>产品长
（cm）</t>
  </si>
  <si>
    <t>产品宽
（cm）</t>
  </si>
  <si>
    <t>产品高
（cm）</t>
  </si>
  <si>
    <t>包装长
（cm）</t>
  </si>
  <si>
    <t>包装宽
（cm）</t>
  </si>
  <si>
    <t>包装高
（cm）</t>
  </si>
  <si>
    <t>产品净重（KG)</t>
  </si>
  <si>
    <t>产品毛重
（KG)</t>
  </si>
  <si>
    <t>外箱长
（cm）</t>
  </si>
  <si>
    <t>外箱宽
（cm）</t>
  </si>
  <si>
    <t>外箱高
（cm）</t>
  </si>
  <si>
    <t>装箱规格
（pcs）</t>
  </si>
  <si>
    <t>外箱体积重（kg/cm³）</t>
  </si>
  <si>
    <t>单个体积重
（kg/cm³）</t>
  </si>
  <si>
    <t>切菜板（未测算）</t>
  </si>
  <si>
    <t>成本</t>
  </si>
  <si>
    <t>物流费用</t>
  </si>
  <si>
    <t>销售环节</t>
  </si>
  <si>
    <t>利润核算</t>
  </si>
  <si>
    <t>各项费用占比</t>
  </si>
  <si>
    <t>SKU</t>
  </si>
  <si>
    <t>长宽高（cm）</t>
  </si>
  <si>
    <t>体积重
【KG】</t>
  </si>
  <si>
    <t>包装重量
【KG】</t>
  </si>
  <si>
    <t>成本价
【RMB】</t>
  </si>
  <si>
    <t>成本
【外币】</t>
  </si>
  <si>
    <t>占销售比例</t>
  </si>
  <si>
    <t>汇率</t>
  </si>
  <si>
    <t>头程费用
(按重量)</t>
  </si>
  <si>
    <t>FBA
配送费</t>
  </si>
  <si>
    <t>运费合计</t>
  </si>
  <si>
    <t>佣金 (15%)</t>
  </si>
  <si>
    <t>VAT（20%）</t>
  </si>
  <si>
    <t>秒杀价</t>
  </si>
  <si>
    <t>仓储费占比</t>
  </si>
  <si>
    <t>汇损
0.5%-3%</t>
  </si>
  <si>
    <t>广告费占比</t>
  </si>
  <si>
    <t>退货率</t>
  </si>
  <si>
    <t>实际利润额</t>
  </si>
  <si>
    <t>实际利润率</t>
  </si>
  <si>
    <t>秒杀利润</t>
  </si>
  <si>
    <t>秒杀利润率</t>
  </si>
  <si>
    <t>头程费用占比</t>
  </si>
  <si>
    <t>尾程费用占比</t>
  </si>
  <si>
    <t>采购成本占比</t>
  </si>
  <si>
    <t>广告投入占比</t>
  </si>
  <si>
    <t>项目推荐7</t>
  </si>
  <si>
    <t>利润分析</t>
  </si>
  <si>
    <t>切菜板项目盈利分析（空白模板）</t>
  </si>
  <si>
    <t>SKU:</t>
  </si>
  <si>
    <t>欧元汇率：</t>
  </si>
  <si>
    <t>表1.首单采购及销售信息</t>
  </si>
  <si>
    <t>表3.分月盈利预测</t>
  </si>
  <si>
    <t>采购及销售信息</t>
  </si>
  <si>
    <t>字段</t>
  </si>
  <si>
    <t>字段说明</t>
  </si>
  <si>
    <t>上市第1月</t>
  </si>
  <si>
    <t>上市第2月</t>
  </si>
  <si>
    <t>上市第3月</t>
  </si>
  <si>
    <t>上市第4月</t>
  </si>
  <si>
    <t>上市第5月</t>
  </si>
  <si>
    <t>上市第6月</t>
  </si>
  <si>
    <t>上市第7月</t>
  </si>
  <si>
    <t>上市第8月</t>
  </si>
  <si>
    <t>上市第9月</t>
  </si>
  <si>
    <t>上市第10月</t>
  </si>
  <si>
    <t>上市第11月</t>
  </si>
  <si>
    <t>上市第12月</t>
  </si>
  <si>
    <t>产品预估定价（€）：</t>
  </si>
  <si>
    <t>产品预估上市制定的价格</t>
  </si>
  <si>
    <t>产品预估定价（¥）：</t>
  </si>
  <si>
    <t>单位采购成本（¥）：</t>
  </si>
  <si>
    <t>产品单位采购成本</t>
  </si>
  <si>
    <t>销售数量：</t>
  </si>
  <si>
    <t>预计的12个月的销售数量</t>
  </si>
  <si>
    <t>月销售数量：</t>
  </si>
  <si>
    <t>采购数量：</t>
  </si>
  <si>
    <t>首单采购数量</t>
  </si>
  <si>
    <t>月采购数量：</t>
  </si>
  <si>
    <t>月采购数量：上市当月需要补货返单的采购数量，不包含首单采购量。</t>
  </si>
  <si>
    <t>表2.产品盈利分析表</t>
  </si>
  <si>
    <t>盈利预测表</t>
  </si>
  <si>
    <t>费用字段解释/公式栏</t>
  </si>
  <si>
    <t>一、营业收入A</t>
  </si>
  <si>
    <t>二、营业成本B=B1+B2</t>
  </si>
  <si>
    <t>►平台成本B1</t>
  </si>
  <si>
    <t>平台服务费</t>
  </si>
  <si>
    <t>买家运费&amp;发货费</t>
  </si>
  <si>
    <t>促销折扣&amp;优惠券&amp;秒杀费</t>
  </si>
  <si>
    <t>退款订单&amp;FBA赔偿</t>
  </si>
  <si>
    <t>平台广告费（SP&amp;SB&amp;SD）</t>
  </si>
  <si>
    <t>仓储费&amp;合作承运费&amp;移除费</t>
  </si>
  <si>
    <t>VAT税费</t>
  </si>
  <si>
    <t>►产品成本B2</t>
  </si>
  <si>
    <t>商品采购成本</t>
  </si>
  <si>
    <t>物流头程成本</t>
  </si>
  <si>
    <t xml:space="preserve">             毛利润（率）</t>
  </si>
  <si>
    <t xml:space="preserve">             销售费用C</t>
  </si>
  <si>
    <t xml:space="preserve">             销售费用</t>
  </si>
  <si>
    <t>►工资薪金.</t>
  </si>
  <si>
    <t>►社保公积金.</t>
  </si>
  <si>
    <t>►办公费.</t>
  </si>
  <si>
    <t>►服务费.</t>
  </si>
  <si>
    <t>►福利费.</t>
  </si>
  <si>
    <t>►差旅费.</t>
  </si>
  <si>
    <t>►样品费.</t>
  </si>
  <si>
    <t>►折旧费.</t>
  </si>
  <si>
    <t>►交通费.</t>
  </si>
  <si>
    <t>►运杂费.</t>
  </si>
  <si>
    <t>►通讯费.</t>
  </si>
  <si>
    <t>►培训费.</t>
  </si>
  <si>
    <t>►租金物管水电费.</t>
  </si>
  <si>
    <t>►测评推广费.</t>
  </si>
  <si>
    <t>►印刷费.</t>
  </si>
  <si>
    <t>►产品拍摄费.</t>
  </si>
  <si>
    <t>►VAT税额.</t>
  </si>
  <si>
    <t xml:space="preserve">             管理费用D</t>
  </si>
  <si>
    <t xml:space="preserve">             管理费用</t>
  </si>
  <si>
    <t>►工资薪金</t>
  </si>
  <si>
    <t>►社保公积金</t>
  </si>
  <si>
    <t>►办公费</t>
  </si>
  <si>
    <t>►服务费</t>
  </si>
  <si>
    <t>►福利费</t>
  </si>
  <si>
    <t>►差旅费</t>
  </si>
  <si>
    <t>►折旧费</t>
  </si>
  <si>
    <t>►样品费</t>
  </si>
  <si>
    <t>►交通费</t>
  </si>
  <si>
    <t>►运杂费</t>
  </si>
  <si>
    <t>►通讯费</t>
  </si>
  <si>
    <t>►培训费</t>
  </si>
  <si>
    <t>►业务招待费</t>
  </si>
  <si>
    <t>►存货盘盈或盘亏</t>
  </si>
  <si>
    <t>►租金物管水电费</t>
  </si>
  <si>
    <t>►无形资产摊销</t>
  </si>
  <si>
    <t xml:space="preserve">             财务费用E</t>
  </si>
  <si>
    <t xml:space="preserve">             财务费用</t>
  </si>
  <si>
    <t>►利息费用</t>
  </si>
  <si>
    <t>►利息收入</t>
  </si>
  <si>
    <t>►手续费</t>
  </si>
  <si>
    <t>►汇兑损益</t>
  </si>
  <si>
    <t xml:space="preserve">             资产减值损失</t>
  </si>
  <si>
    <t xml:space="preserve">      加：投资收益（损失以“-”号填列）</t>
  </si>
  <si>
    <t xml:space="preserve">             公允价值变动收益（损失以“-”号填列）</t>
  </si>
  <si>
    <t xml:space="preserve">             其他收益</t>
  </si>
  <si>
    <t>三、专项费用M</t>
  </si>
  <si>
    <t>M=M1+M2+M3</t>
  </si>
  <si>
    <t>十三、专项费用M</t>
  </si>
  <si>
    <t>1、开模费M1</t>
  </si>
  <si>
    <t>根据预测销售数量占比来分摊</t>
  </si>
  <si>
    <t>2、认证费M2</t>
  </si>
  <si>
    <t>3、其他M3（可根据实际业务修改表述）</t>
  </si>
  <si>
    <t>四、经营利润N</t>
  </si>
  <si>
    <t>N=K-L-M</t>
  </si>
  <si>
    <t>十四、经营利润N</t>
  </si>
  <si>
    <t>净利润（率）</t>
  </si>
  <si>
    <t>净利润</t>
  </si>
  <si>
    <t>净现金流</t>
  </si>
  <si>
    <t>专项净现金流（不考虑账期等暂时性差异）</t>
  </si>
  <si>
    <t>采购开单额</t>
  </si>
  <si>
    <t>总库存余额</t>
  </si>
  <si>
    <t>库销比</t>
  </si>
  <si>
    <t>滞销率（90天）</t>
  </si>
  <si>
    <t>填写滞销率目标</t>
  </si>
  <si>
    <t>滞销率（180天）</t>
  </si>
  <si>
    <t>经营利润核对</t>
  </si>
  <si>
    <t>供应商调查分析A（初、中、后期）</t>
  </si>
  <si>
    <t>供应商调查分析B（初、中、后期）</t>
  </si>
  <si>
    <t>供应商调查分析C（初、中、后期）</t>
  </si>
  <si>
    <t>供应商调查分析D（初、中、后期）</t>
  </si>
  <si>
    <t>前期（新项目初步询盘市调）</t>
  </si>
  <si>
    <t>考察项目</t>
  </si>
  <si>
    <t>结果输出</t>
  </si>
  <si>
    <t>价格</t>
  </si>
  <si>
    <t>MOQ</t>
  </si>
  <si>
    <t>交期</t>
  </si>
  <si>
    <t>品质售后保证</t>
  </si>
  <si>
    <t>中期（行业聚焦）</t>
  </si>
  <si>
    <t>产品产业链所在地</t>
  </si>
  <si>
    <t>行业未来市场洞察方向</t>
  </si>
  <si>
    <t>行业技术等级水平（所用方案、芯片优劣）</t>
  </si>
  <si>
    <t>行业技术更新速度</t>
  </si>
  <si>
    <t>行业工厂主营产品业务线</t>
  </si>
  <si>
    <t>行业供应链生产工艺规模</t>
  </si>
  <si>
    <t>行业上游供应链洞察</t>
  </si>
  <si>
    <t>行业下游供应链洞察</t>
  </si>
  <si>
    <t>后期（目标产品供应商风险聚焦）</t>
  </si>
  <si>
    <t>考察项</t>
  </si>
  <si>
    <t>出口数据</t>
  </si>
  <si>
    <t>客户数据</t>
  </si>
  <si>
    <t>硬件设备</t>
  </si>
  <si>
    <t>工艺流程</t>
  </si>
  <si>
    <t>账期</t>
  </si>
  <si>
    <t>售后</t>
  </si>
  <si>
    <t>行业发展</t>
  </si>
  <si>
    <t>研发人数</t>
  </si>
  <si>
    <t>新品推出时间以及频率</t>
  </si>
  <si>
    <t>对现有的产品价格有没有优化</t>
  </si>
  <si>
    <t>合作条款</t>
  </si>
  <si>
    <t>付款方式</t>
  </si>
  <si>
    <t>品控质检</t>
  </si>
  <si>
    <t>认证情况</t>
  </si>
  <si>
    <t>专利情况</t>
  </si>
  <si>
    <t>本款产品日产能情况/月产能情况</t>
  </si>
  <si>
    <t>目标产品未来出新情况（工厂迭代）</t>
  </si>
  <si>
    <t>后续可支持的模式（ODM/合作研发）</t>
  </si>
  <si>
    <t>目标款式包销的条件</t>
  </si>
  <si>
    <t>是否支持退税等等</t>
  </si>
  <si>
    <t>软硬件支持/服务器支持等等</t>
  </si>
  <si>
    <t>产品规格书</t>
  </si>
  <si>
    <t>中文名</t>
  </si>
  <si>
    <t>英文名（核心关键词）</t>
  </si>
  <si>
    <t>表面做工工艺</t>
  </si>
  <si>
    <t>工作用途</t>
  </si>
  <si>
    <t>工作原理</t>
  </si>
  <si>
    <t>制程工艺（加工制造流程）</t>
  </si>
  <si>
    <t>HS code</t>
  </si>
  <si>
    <t>产品基本功能/主要卖点（5点描述）</t>
  </si>
  <si>
    <t>产品参数信息</t>
  </si>
  <si>
    <t>市场竞争</t>
  </si>
  <si>
    <t>使用场景：</t>
  </si>
  <si>
    <t>目标人群：</t>
  </si>
  <si>
    <t>使用这个产品的人群所有的特点</t>
  </si>
  <si>
    <t>市场细分和定位：</t>
  </si>
  <si>
    <t>品牌情况/专利情况</t>
  </si>
  <si>
    <t>行业状况分析/产业链分析：</t>
  </si>
  <si>
    <t>样品测试情况：</t>
  </si>
  <si>
    <t xml:space="preserve">改善空间： </t>
  </si>
  <si>
    <t>最终方案：</t>
  </si>
  <si>
    <t>切菜板产品立项表（未立项）</t>
  </si>
  <si>
    <t>木制切菜板产品立项表（未立项）</t>
  </si>
  <si>
    <t>申请部门</t>
  </si>
  <si>
    <t>申  请  人</t>
  </si>
  <si>
    <t>产品类别</t>
  </si>
  <si>
    <t>日      期</t>
  </si>
  <si>
    <t>产品名称</t>
  </si>
  <si>
    <t>销售经理/销售员</t>
  </si>
  <si>
    <t>产品经理</t>
  </si>
  <si>
    <t>预计完成日期</t>
  </si>
  <si>
    <t>评估项目与要点</t>
  </si>
  <si>
    <t>项目</t>
  </si>
  <si>
    <t>描述</t>
  </si>
  <si>
    <t>可行性</t>
  </si>
  <si>
    <t>市场容量</t>
  </si>
  <si>
    <t>发展趋势</t>
  </si>
  <si>
    <t>市场集中度</t>
  </si>
  <si>
    <t>竞争强度</t>
  </si>
  <si>
    <t>主要竞争者</t>
  </si>
  <si>
    <t>产品端建议初期推广策略</t>
  </si>
  <si>
    <t>价格策略（定价策略）</t>
  </si>
  <si>
    <t>资金预算</t>
  </si>
  <si>
    <t>预计收益分析</t>
  </si>
  <si>
    <t>专利风险</t>
  </si>
  <si>
    <t>认证相关</t>
  </si>
  <si>
    <t>其      他</t>
  </si>
  <si>
    <t>产品经理意见</t>
  </si>
  <si>
    <t>运营负责人意见</t>
  </si>
  <si>
    <t>供应链负责人意见</t>
  </si>
  <si>
    <t>品质负责人意见</t>
  </si>
  <si>
    <t>设计负责人意见</t>
  </si>
  <si>
    <t>财务负责人意见</t>
  </si>
  <si>
    <t>物流负责人意见</t>
  </si>
  <si>
    <t>CEO意见</t>
  </si>
  <si>
    <t>产品定位</t>
  </si>
  <si>
    <t>优先级</t>
  </si>
  <si>
    <t>开发模式</t>
  </si>
  <si>
    <t>3月</t>
  </si>
  <si>
    <t>4月</t>
  </si>
  <si>
    <t>5月</t>
  </si>
  <si>
    <t>6月</t>
  </si>
  <si>
    <t>7月</t>
  </si>
  <si>
    <t>8月</t>
  </si>
  <si>
    <t>9月</t>
  </si>
  <si>
    <t>10月</t>
  </si>
  <si>
    <t>11月</t>
  </si>
  <si>
    <t>12月</t>
  </si>
  <si>
    <t>W9</t>
  </si>
  <si>
    <t>W10</t>
  </si>
  <si>
    <t>W11</t>
  </si>
  <si>
    <t>W12</t>
  </si>
  <si>
    <t>W13</t>
  </si>
  <si>
    <t>W14</t>
  </si>
  <si>
    <t>W15</t>
  </si>
  <si>
    <t>W16</t>
  </si>
  <si>
    <t>W17</t>
  </si>
  <si>
    <t>W18</t>
  </si>
  <si>
    <t>W19</t>
  </si>
  <si>
    <t>W20</t>
  </si>
  <si>
    <t>W21</t>
  </si>
  <si>
    <t>W22</t>
  </si>
  <si>
    <t>W23</t>
  </si>
  <si>
    <t>W24</t>
  </si>
  <si>
    <t>W25</t>
  </si>
  <si>
    <t>W26</t>
  </si>
  <si>
    <t>W27</t>
  </si>
  <si>
    <t>W28</t>
  </si>
  <si>
    <t>W29</t>
  </si>
  <si>
    <t>W30</t>
  </si>
  <si>
    <t>W31</t>
  </si>
  <si>
    <t>W32</t>
  </si>
  <si>
    <t>W33</t>
  </si>
  <si>
    <t>W34</t>
  </si>
  <si>
    <t>W35</t>
  </si>
  <si>
    <t>W36</t>
  </si>
  <si>
    <t>W37</t>
  </si>
  <si>
    <t>W38</t>
  </si>
  <si>
    <t>W39</t>
  </si>
  <si>
    <t>W40</t>
  </si>
  <si>
    <t>W41</t>
  </si>
  <si>
    <t>W42</t>
  </si>
  <si>
    <t>W43</t>
  </si>
  <si>
    <t>W44</t>
  </si>
  <si>
    <t>W45</t>
  </si>
  <si>
    <t>W46</t>
  </si>
  <si>
    <t>W47</t>
  </si>
  <si>
    <t>W48</t>
  </si>
  <si>
    <t>尚未开展切菜板合规及专利排查。</t>
  </si>
  <si>
    <t>德国切菜板商机探测器：用户提供截图；遮挡部分未转录。</t>
  </si>
  <si>
    <t>竞争格局 schneidebrett</t>
  </si>
  <si>
    <t>标题</t>
  </si>
  <si>
    <t>评论</t>
  </si>
  <si>
    <t>评分</t>
  </si>
  <si>
    <t>子体月订单量</t>
  </si>
  <si>
    <t>自然流量</t>
  </si>
  <si>
    <t>SP(常规)流量</t>
  </si>
  <si>
    <t>SP(推荐)流量</t>
  </si>
  <si>
    <t>SB(常规)流量</t>
  </si>
  <si>
    <t>SBV流量</t>
  </si>
  <si>
    <t>AC推荐流量</t>
  </si>
  <si>
    <t>B0FHQDQSKM</t>
  </si>
  <si>
    <t>Deer &amp; Oak Schneidebrett Holz Bambus Set 3-teilig, vorgeölt mit Saftrille | Mit Griff · Küchenbrett</t>
  </si>
  <si>
    <t>1,000+</t>
  </si>
  <si>
    <t>3.0375%</t>
  </si>
  <si>
    <t>0%</t>
  </si>
  <si>
    <t>100%</t>
  </si>
  <si>
    <t>3er-Set Kunststoff-Schneidebrett, BPA-frei, Schwarz | Rutschfeste Füße, tiefe Safurille, spülmaschinensicher, ergonomischer Griff, Bonus-Sparschäler</t>
  </si>
  <si>
    <t>3.7104%</t>
  </si>
  <si>
    <t>900+</t>
  </si>
  <si>
    <t>B0H1D5Y682</t>
  </si>
  <si>
    <t>LINFELDT Schneidebrett Holz Set Bambus 1,5cm Extra Stark Holzbrett | 33x22 | 28x22 | 22x15x1,5cm - inkl. Saftrille - glatte Unterseite für Küche</t>
  </si>
  <si>
    <t>500+</t>
  </si>
  <si>
    <t>0.2718%</t>
  </si>
  <si>
    <t>B0DP365SGY</t>
  </si>
  <si>
    <t>Blumtal Schneidebrett Set mit 3 Größen (S/M/L) - Schneidebrett Kunststoff groß + Saftrillen &amp; Griff - Cutting Board - Schneidbrett BPA frei und spülmaschinenfest - Küchenbrett Grau</t>
  </si>
  <si>
    <t>200+</t>
  </si>
  <si>
    <t>Schneidebrett Set 3er Weizenstroh Saftrille spülmaschinenfest | BPA-freie Schneidebretter für Fleisch, Fisch, Obst, Gemüse, Brot &amp; Käse; rutschfeste Kanten und praktische Grifföffnungen.</t>
  </si>
  <si>
    <t>1.0207%</t>
  </si>
  <si>
    <t>6.1798%</t>
  </si>
  <si>
    <t>Blumtal Schneidebrett Kunststoff groß 40x24,5 cm 2er Set - Schneidebretter + Saftrillen &amp; Griff - Cutting Board - Schneidbrett BPA frei und spülmaschinenfest - Küchenbrett Grau</t>
  </si>
  <si>
    <t>100+</t>
  </si>
  <si>
    <t>4.6023%</t>
  </si>
  <si>
    <t>700+</t>
  </si>
  <si>
    <t>4.6712%</t>
  </si>
  <si>
    <t>3.9055%</t>
  </si>
  <si>
    <t>EDELHAUS Schneidebrett Holz 3er Set Akazie, Holzschnedebrett mit Saftrille | Schneidbretter ohne Mikroplastik aus Akazie 2 cm dick Holzbretter Küche mit Saftrille (40x30 / 33x24 / 25x18cm) Cutting Board</t>
  </si>
  <si>
    <t>0.7105%</t>
  </si>
  <si>
    <t>1.3543%</t>
  </si>
  <si>
    <t>KIMIUP Schneidebrett Kunststoff, 3 Stück, BPA-freie, Spülmaschinenfest | Kunststoff Schneidebrett Set mit Rutschfeste Füße, Saftrille, Reibefläche, Langlebiges Küchenbrett für Fleisch, Dunkelgrau</t>
  </si>
  <si>
    <t>400+</t>
  </si>
  <si>
    <t>800+</t>
  </si>
  <si>
    <t>B07K1Y86KN</t>
  </si>
  <si>
    <t>LARHN Schneidebrett Holz 3er Set - Extra Dick, Bambus - Holzbrett Küche | 33x22 / 28x22 / 22x15 cm, 3-lagiger Bambus, plastikfrei, rutschfeste Füße, für Fleisch, Gemüse, Brot, Käse &amp; Wurst</t>
  </si>
  <si>
    <t>1.3054%</t>
  </si>
  <si>
    <t>600+</t>
  </si>
  <si>
    <t>300+</t>
  </si>
  <si>
    <t>2,000+</t>
  </si>
  <si>
    <t>Victorinox Schneidebrett, Klingenschonend, Spülmaschinenfest, XS, Schwarz | 20.3 x 15.2 x 0.6, Robustes Hackbrett aus Papierverbundstoff, Ideal zum Schneiden und Hacken sowie zum Servieren von Speisen</t>
  </si>
  <si>
    <t>B0BN399QTB</t>
  </si>
  <si>
    <t>WALDWERK Schneidebrett 3er Set (40x30 / 33x24 / 26x18cm) aus massiver Akazie - Schneidebretter mit Brettständer - 2cm dicke Holzbretter mit Saftrille - Design Schneidebrett Set</t>
  </si>
  <si>
    <t>1.5265%</t>
  </si>
  <si>
    <t>44.3869%</t>
  </si>
  <si>
    <t>Holzfaser Schneidebrett 2er-Pack, Spülmaschinenfest Composite Cutting Board | Nicht Giftig, BPA-frei, Rutschfeste Füße, Hohe Dichte, Klingenschonend, Ideal für Fleisch, Gemüse, Obst, Brot und Geschenk</t>
  </si>
  <si>
    <t>4.5178%</t>
  </si>
  <si>
    <t>6.4187%</t>
  </si>
  <si>
    <t>4.1967%</t>
  </si>
  <si>
    <t>0.0994%</t>
  </si>
  <si>
    <t>0.4459%</t>
  </si>
  <si>
    <t>B08G8Y5QB7</t>
  </si>
  <si>
    <t>Exitoso Frühstücksbrettchen 6er Set mit Saftrille &amp; Griff aus Kunststoff | Rutschfestes &amp; spülmaschinenfestes Schneidebrett | Antibakterielles Brettchen Set | BPA-Frei &amp; beidseitig verwendbar</t>
  </si>
  <si>
    <t>0.3771%</t>
  </si>
  <si>
    <t>2.0795%</t>
  </si>
  <si>
    <t>3Stück Titan Schneidebrett, Edelstahl Schneidbretter BPA-frei Lebensmittel | Doppelseitig Titanium Cutting Board für Fleisch Brot Gemüse Obst, Spülmaschinenfest (29x20cm, 34x23cm, 39x28cm)</t>
  </si>
  <si>
    <t>B0CY2D9CXF</t>
  </si>
  <si>
    <t>5 Kunststoff Schneidebrett Rutschfest, Brettchen Spülmaschinenfest BPA Frei | Antibakteriell Schneidebretter Set, Frühstücksbretter Kunststoff für Fisch Gemüse Obst Fleisch Brot (29 x 19cm)</t>
  </si>
  <si>
    <t>50+</t>
  </si>
  <si>
    <t>Blumtal Schneidebrett Set mit 3 Größen (S/M/L) - Schneidebrett Kunststoff groß + Saftrillen &amp; Griff - Cutting Board - Schneidbrett BPA frei langlebiges Küchenbrett Schwarz</t>
  </si>
  <si>
    <t>B0C3HP1D7Z</t>
  </si>
  <si>
    <t>Schneidebrett Kunststoff (2er Set - 38,5 x 24 cm Groß - Schwarz) | Spülmaschinenfest - Schneidebretter Rutschfest - Küchenbrett mit Anti-Rutsch - Schneidbrett mit Saftrille (Anthrazit)</t>
  </si>
  <si>
    <t>B0DTKVDBMN</t>
  </si>
  <si>
    <t>AXIOM CREATIONS 2-teiliges wendbares Schneidebrett-Set aus natürlicher Weizenstrohfaser, umweltfreundlich, lebensmittelecht, Küchenutensilien, glutenfrei und BPA-freie Schneidebretter für die Küche</t>
  </si>
  <si>
    <t>0.8717%</t>
  </si>
  <si>
    <t>2.0565%</t>
  </si>
  <si>
    <t>B0DP2V8XL2</t>
  </si>
  <si>
    <t>Blumtal Frühstücksbrettchen Kunststoff 25x15 cm im 2er Set - Brettchen spülmaschinenfest - Frühstücksbretter Kunststoff BPA-frei - Schneidebrett spülmaschinenfest - Schneidebrett klein Grau melliert</t>
  </si>
  <si>
    <t>&lt;50</t>
  </si>
  <si>
    <t>B0BYJHFMKH</t>
  </si>
  <si>
    <t>Gintan Flexibles TPU Schneidebrett, BPA-frei, mit Messer- und Saftrille, kratzfeste flexible Schneidebretter für die Küche, spülmaschinenfest, griffiger Griff, rutschfest (Grau)</t>
  </si>
  <si>
    <t>14.2897%</t>
  </si>
  <si>
    <t>EDELHAUS Schneidebrett Holz 3er Set Holzschneidebrett aus Massiver Akazie | 2cm Dicke Schneidbretter ohne Mikroplastik - Holzbretter Küche mit Saftrille (40x30 / 33x24 / 26x18cm) Designer Cutting Board</t>
  </si>
  <si>
    <t>7.8359%</t>
  </si>
  <si>
    <t>0.3675%</t>
  </si>
  <si>
    <t>22.3869%</t>
  </si>
  <si>
    <t>B0F9X75S46</t>
  </si>
  <si>
    <t>Schneidebrett aus Titan mit doppelseitigen, rutschfesten Silikonkanten, Schneidebrett aus reinem Titan für die Küche, doppelseitiges Schneidebrett in Lebensmittelqualität, antihaftbeschichtet</t>
  </si>
  <si>
    <t>0.8595%</t>
  </si>
  <si>
    <t>B0BRCVDRG7</t>
  </si>
  <si>
    <t>Schneidebrett Set 3 Stück | Schwarz Schneidebrett Kunststoff mit Saftrillen und rutschfeste Griffe | Schneidebretter Groß Antibakteriell | Küchenbrett BPA-Free für die Küche Obst/Gemüse/Fleisch</t>
  </si>
  <si>
    <t>KESPER | Schneid- und Servierbrett, Material: Akazienholz, Maße: 45 x 27 x 2 cm, Farbe: Braun, Natur | 28502</t>
  </si>
  <si>
    <t>B01CR1L2L0</t>
  </si>
  <si>
    <t>Kesper 28181 Tranchierbrett 40x26x1,5cm aus Akazie, Braun, 40 x 26 x 1,5 cm</t>
  </si>
  <si>
    <t>B08PVXG7Z5</t>
  </si>
  <si>
    <t>Moritz &amp; Moritz Schneidebrett Set 4 Stück mit Ständer, 20,5 x 14,5 cm, Grau | Beidseitig rutschfest, mit Griffen und Ständer zur platzsparenden Aufbewahrung, lebensmittelecht, spülmaschinenfest</t>
  </si>
  <si>
    <t>2.9263%</t>
  </si>
  <si>
    <t>LARHN Bambus Schneidebrett Holz mit Griff &amp; Saftrille - 38,5x25x2 cm | Massiv, vertikal verleimt, wendbar, vorgeölt, plastikfrei, zum Schneiden &amp; Servieren: Fleisch, Gemüse, Brot, Käse &amp; Wurst</t>
  </si>
  <si>
    <t>B09VQPP55C</t>
  </si>
  <si>
    <t>EXITOSO Schneidebrett Rutschfest Spülmaschinenfest 2er Set aus PP-Material und Kunstoff - Schneidebretter Jausenbrett Spülmaschinenfest Küchenbretter - Schneideunterlage Bretter Küche Board</t>
  </si>
  <si>
    <t>B0GDQHQR72</t>
  </si>
  <si>
    <t>Titan Schneidebrett 2-in-1: Hygienisches Küchenbrett (Titan &amp; PP) – Nie wieder Schimmel – Kratzfestes Cutting Board Titanium mit Saftrille – Messerfreundliche Metallplatte, Leicht &amp; Spülmaschinenfest</t>
  </si>
  <si>
    <t>0.111%</t>
  </si>
  <si>
    <t>WALDLAND Premium Schneidebrett Holz 4er Set (40x30, 33x24, 27x18, 21x15) I inkl. Brettständer I Holzbrett Küche I Schneidebrett Set aus robustem Akazienholz</t>
  </si>
  <si>
    <t>B0G5JYT1J7</t>
  </si>
  <si>
    <t>Schneidebrett Set Weizenstroh 3 Stück Küchenbretter mit Saftrille | BPA-freies Material, spülmaschinenfest und leicht zu reinigen für die tägliche Küchenvorbereitung von Gemüse, Obst und Brot</t>
  </si>
  <si>
    <t>0.4205%</t>
  </si>
  <si>
    <t>B07D9SG91G</t>
  </si>
  <si>
    <t>HENDI Schneidebrett, HACCP, 450x300x(H)13mm, HPDE, rot | Beidseitig nutzbar, eine Seite glatt-eine Seite mit Saftrille, minimiert das Abstumpfen von Messern</t>
  </si>
  <si>
    <t>4.1888%</t>
  </si>
  <si>
    <t>B0FGJP1PRZ</t>
  </si>
  <si>
    <t>Schneidebrett Holz 3er Set | Schneidebrett Bambus mit Griff &amp; Saftrille | Holzbrett Küche | Tiefkarbonisiertes Bambus Schneidebrett | 2 cm dick für höchste Stabilität | Schneidebrett Set inkl Ständer</t>
  </si>
  <si>
    <t>1.5804%</t>
  </si>
  <si>
    <t>3.5796%</t>
  </si>
  <si>
    <t>B0DP38XPSK</t>
  </si>
  <si>
    <t>Blumtal Schneidebrett Set mit 3 Größen (S/M/L) - Schneidebrett Kunststoff groß + Saftrillen &amp; Griff - Cutting Board - Schneidbrett BPA frei - Schneidebretter Kunststoff - Schneidebretter Grün</t>
  </si>
  <si>
    <t>B07XR9N7QD</t>
  </si>
  <si>
    <t>Vicloon Schneidebrett, 6-er Set Farbe Kunststoff-Schneidebrett mit Lebensmittel-Icons &amp; Easy-Grip-Griffe, Antibakteriell, rutschfest, Spülmaschinenfestes, für Fisch/Gemüse/Obst/Fleisch/Brot</t>
  </si>
  <si>
    <t>B0GWHKCQV5</t>
  </si>
  <si>
    <t>Titan Schneidebrett, BPA-frei, doppelseitig, hitzebeständig &amp; langlebig | lebensmittelecht, geeignet für Fleisch, Brot, Gemüse &amp; Obst ideal für Küche, Camping &amp; Alltag (32 * 19cm)</t>
  </si>
  <si>
    <t>2.296%</t>
  </si>
  <si>
    <t>B0F191DR9V</t>
  </si>
  <si>
    <t>KESPER | Schneide- und Tranchierbrett, Material: Akazienholz, Maße: 50 x 35 x 3,5 cm, Farbe: Braun, Natur | 29154</t>
  </si>
  <si>
    <t>B0CT2GY5F3</t>
  </si>
  <si>
    <t>AKINOYAMA TPU Schneidebrett M BPA-frei spülmaschinenfest rutschfest | messerschonend flexible Oberfläch</t>
  </si>
  <si>
    <t>Schneidebrett Holzfaser Küche, Spülmaschinenfest Composite Cutting Board | 30x23cm, Nicht Giftig, Hohe Dichte, Porenfrei, BPA-frei, Umweltfreundlich, Wendbar für Fleisch, Brot und Obst, Schwarz</t>
  </si>
  <si>
    <t>4.9386%</t>
  </si>
  <si>
    <t>B00MO7VJB6</t>
  </si>
  <si>
    <t>Zeller 26056 Schneidebrett Granitoptik, Kunststoff</t>
  </si>
  <si>
    <t>B0H8BWVBM4</t>
  </si>
  <si>
    <t>3-Teiliges Set Edelstahl Schneidebrett,Doppelseitig Titan Schneidebrett | Antibakteriell, Dicke 1,5 mm, Spülmaschinenfest Schneidebrett Set Ohne Mikroplastik für Fleisch, Brot, Obst, Gemüse</t>
  </si>
  <si>
    <t>B0FYCXDD6Q</t>
  </si>
  <si>
    <t>Schneidebrett Holz 3er Set, großes Schneidebrett aus massivem Akazienholz, 2 cm dickes Küchenbrett aus Holz mit Saftrinne, Design Cutting Board Schneidbrett Set (43 x 30 cm / 30 x 25 cm / 30 x 18 cm)</t>
  </si>
  <si>
    <t>B0G4911NNP</t>
  </si>
  <si>
    <t>Loco Bird Schneidebrett Kunststoff spülmaschinenfest - 37x25cm - Schneidebretter 2er Set - messerschonender Küchenbrett, schneidbrett groß, cutting board set, chopping board</t>
  </si>
  <si>
    <t>Twinzee Schneidebrett 3er Set Akazie - Holzbretter mit Saftrille | 40x30 / 33x24 / 26x18 cm · 2 cm Dicke · Mit Brettständer · Massives Akazienholz · Servierbrett · Küchenbrett Holz</t>
  </si>
  <si>
    <t>WALDLAND Premium Schneidebrett Holz Groß 40 x 30 x 3 cm I aus robustem Akazienholz I Holzbrett Küche I dickes Schneidebrett mit Saftrille I Stirnholz I Hirnholz</t>
  </si>
  <si>
    <t>Titan Schneidebrett Set 3 Stück - 316 Edelstahl Schneidebrett | Titanium Cutting Board, Doppelseitiges Lebensmittel Grade Schneidebretts, Spülmaschinenfest für Fleisch, Obst,Gemüse</t>
  </si>
  <si>
    <t>B08YNR73R7</t>
  </si>
  <si>
    <t>Moritz &amp; Moritz 2x Schneidebretter Kunststoff - 36 x 27,5 cm - Schneidebretter BPA frei - Küchenbretter Granitoptik - Cutting Board mit Antirutschfüßen, Eingriffsöffnung - Schneidebrett mit Saftrille</t>
  </si>
  <si>
    <t>B0DQLFRSV9</t>
  </si>
  <si>
    <t>Bambus Schneidebrett aus Holz - 3er Set- Natürlich- ohne Lack | Antibakteriell | 38x25 / 30x20/ 22x15 | Vorgeölt- Sofort Einsatzbereit, Langlebig &amp; Messerfreundlich| Holzbrett 1,5 cm Dick</t>
  </si>
  <si>
    <t>B0GRQVQFKL</t>
  </si>
  <si>
    <t>Schneidebrett Set mit Ständer, 4 Stück Frühstücksbrettchen mit Ständer, Schneidebretter Kunststoff Schneidebretter Set Küchenbrett Frühstücksbrettchen Spülmaschinenfest, Cutting Board Set mit Sockel</t>
  </si>
  <si>
    <t>0.1081%</t>
  </si>
  <si>
    <t>B07XDMC4Z8</t>
  </si>
  <si>
    <t>Rosenstein &amp; Söhne Schneidebrett BPA frei: 6er-Set Schneidebretter in 6 Farben, antibakteriell, je 29 x 20 cm (Kunststoff Set, Frühstücksbretter, Farbe)</t>
  </si>
  <si>
    <t>0.4155%</t>
  </si>
  <si>
    <t>2.4307%</t>
  </si>
  <si>
    <t>B0FJ257K9C</t>
  </si>
  <si>
    <t>2 Stück Titan Schneidebrett Edelstahl Schneidebrett Titanium Cutting Boards, Doppelseitiges Metall Schneidebretter, Stainless Steel Cutting Board für Fleisch, Brot, Gemüse &amp; Obst(23.5 x 14.5cm)</t>
  </si>
  <si>
    <t>B00880Z2N4</t>
  </si>
  <si>
    <t>Schneidebrett SET 6-teilig bunt, mit Saftrille &amp; Griff - Antibakteriell - Hackbrett, Kunststoffbrett beidseitig verwendbar &amp; Spülmaschinenfest (20 x 15 x 0,8 cm)</t>
  </si>
  <si>
    <t>NOVA Titan Schneidebrett 3er Set S M L, Edelstahl Schneidebrett Set spülmaschinenfest, hygienische Schneidebretter geruchsneutral &amp; platzsparend, Titanium Cutting Board für Obst Gemüse Brot Käse</t>
  </si>
  <si>
    <t>2.4598%</t>
  </si>
  <si>
    <t>B0GVP2TZX9</t>
  </si>
  <si>
    <t>Deer &amp; Oak Stirnholz-Schneidebrett-Set 3-teilig, Bambus mit Ständer | Karbonisiert &amp; Vorgeölt · Korbgeflecht-Design · Langlebiger Metzgerblock</t>
  </si>
  <si>
    <t>B0FN79DSSM</t>
  </si>
  <si>
    <t>2 Stück Schneidebrett Kunststoff, 2 Größen Schneidebretter Spülmaschinenfest mit Rutschfeste Griff, Cutting Board mit Antirutschfüßen für Gemüse, Obst, Fleisch, Schwarz</t>
  </si>
  <si>
    <t>B09JFM7Z2L</t>
  </si>
  <si>
    <t>Schneidebrett kunststoff, Spülmaschinenfest, 3 Stücke, BPA-freie | Cutting Board,Plastik Schneidebrett Set mit Gummifüße &amp; Griff &amp; Saftrille, Marmorierung（15,6 x 9,4/12,4 x 7,8/9,6 x 5,7 Zoll）</t>
  </si>
  <si>
    <t>B09NRY8FSC</t>
  </si>
  <si>
    <t>Loco Bird Schneidebrett Holz mit Auffangschale - Cutting Board mit Edelstahl Schalen - Bambus Schneidebrett Holz, Großes Holzbrett Küche - Schneidbrett groß - Küchenbrett, Brett</t>
  </si>
  <si>
    <t>B0C1NZPHJ2</t>
  </si>
  <si>
    <t>Schneidebrett Spülmaschinenfest aus Weizenstroh - stärker Alternative zu Kunststoff &amp; Holz | ÖKO Antibakteriell | Beidseitig verwendbar | Rutschfest Küchenbrett | Küchen Zubehör | Groß 37x25x0.8cm</t>
  </si>
  <si>
    <t>B000FQFU7C</t>
  </si>
  <si>
    <t>WMF Schneidebrett Kunststoff 36 x 27 cm, rechteckig, Küchenbrett Kunststoff, Tranchierbrett mit Saftrillen, praktischer Griff, spülmaschinengeeignet, klingenschonend</t>
  </si>
  <si>
    <t>B0CZBNBN44</t>
  </si>
  <si>
    <t>Schneidebrett aus Nussbaumholz XXL | 60 x 40 x 3 cm | Massives Walnussholz | Robustes Hackbrett aus Edelholz | Extra Groß &amp; Messerfreundlich (Nussbaumholz, 60 x 40 x 3 cm)</t>
  </si>
  <si>
    <t>B0D6TQWK74</t>
  </si>
  <si>
    <t>SKERITO Schneidebrett kunststoff 3er-Set für die Küche,Schneidebretter mit Saftrillen&amp;Rutschfeste Griffe Schneidbrett BPA-Free Cutting board Küch küchenbrett Frühstücksbrettchen Schwarz</t>
  </si>
  <si>
    <t>0.6591%</t>
  </si>
  <si>
    <t>0.0906%</t>
  </si>
  <si>
    <t>B0015ZCSUE</t>
  </si>
  <si>
    <t>WMF Schneidebrett Bambus natur, 45 x 30 x 1,9 cm, Schneidebrett Holz, Bambus Brett, Holzbrett groß - Tranchierbrett mit Saftrille - Küchenbrett klingenschonend</t>
  </si>
  <si>
    <t>B08L71DNKS</t>
  </si>
  <si>
    <t>Loco Bird Schneidebrett Holz 3er Set - 33x22cm / 28x22cm / 15x22cm | Holzbrett für die Küche - messerschonender Holzschneidebrett, Küchenbrett, Chopping board, Kitchen Cutting Board Wood,</t>
  </si>
  <si>
    <t>B01KO094L6</t>
  </si>
  <si>
    <t>KESPER - 3er Set Frühstücksbrettchen | aus nachhaltigen Akazienholz | Brotzeitbrett | pflegeleicht | robust | 23 x 15 cm</t>
  </si>
  <si>
    <t>B008DANTCK</t>
  </si>
  <si>
    <t>Kesper | Schneidebrett, Material: Kunststoff (PE), Maße: 34 x 24 x 0,4 cm, Farbe: Weiß | 30480</t>
  </si>
  <si>
    <t>Titan Schneidebrett Made in Germany | 250 x180 x 2 mm | Hygienisch, Robust, Reines Titan</t>
  </si>
  <si>
    <t>B0H1HLYP5G</t>
  </si>
  <si>
    <t>Doppelseitiges Schneidebrett aus Edelstahl mit L-förmigem Rand (70 x 50 cm) | Lebensmittelecht, große Arbeitsfläche, Metall, geruchsneutral, rückstandsfrei, L-förmiger Rand verhindert Verrutschen</t>
  </si>
  <si>
    <t>B0DS5TLP8Y</t>
  </si>
  <si>
    <t>Titan-Schneidebrett Neues Upgrade, 100% Reines Titan, Schneidebretter für die Küche, Doppelseitig, Lebensmittelecht, Antihaftbeschichtet, Langlebig und Leicht zu Reinigen (34 x 23 cm)</t>
  </si>
  <si>
    <t>Edelstahl Schneidebrett 30x21 cm - glatt, Made in Germany | 1,5 mm Edelstahl-Vollmaterial - spülmaschinengeeignet - 4 Silikonpads für rutschhemmenden Stand - entgratet &amp; leicht gerundet</t>
  </si>
  <si>
    <t>B00BU0NZYW</t>
  </si>
  <si>
    <t>KESPER | Herdabdeckplatte, Material: FSC®-zertifizierter Bambus, Maße: 56 x 50 x 3.1 cm, Farbe: Holzfarben | 58599 13</t>
  </si>
  <si>
    <t>B000UP8D4A</t>
  </si>
  <si>
    <t>ZWILLING Schneidbrett mit Saftrille, Massives Bambus-Holz, Beidseitig Nutzbar, 25 x 18 x 2 cm, Braun</t>
  </si>
  <si>
    <t>B079Y3YKMQ</t>
  </si>
  <si>
    <t>Blumtal Schneidebrett aus 100% Bambus - antiseptisches Holz-Brett mit Saftrille, Holz-Brettchen, 38x25x2cm</t>
  </si>
  <si>
    <t>B07PKFNJ6D</t>
  </si>
  <si>
    <t>WENKO Schneidebrett Bambus M, beidseitig verwendbar, Brett mit Griffloch aus umweltfreundlichem, schnell nachwachsendem Bambus, messerschonend, platzsparende Aufhängung möglich, 28 x 0,8 x 20 cm</t>
  </si>
  <si>
    <t>B0H4D7C62W</t>
  </si>
  <si>
    <t>3PCS Edelstahl Schneidebrett mit Titanium – Wabenförmige &amp; glatte Doppelseite, antibakteriell, BPA-frei. Inkl. S/M/L Größen</t>
  </si>
  <si>
    <t>0.8167%</t>
  </si>
  <si>
    <t>B0CLG1RF8V</t>
  </si>
  <si>
    <t>Flexibles Schneidebrett mit Saftrillen, Schneidebrett aus flexiblem TPU | kratzfest, Küchenbrett, BPA-frei, spülmaschinenfest, rutschfest (Orange)</t>
  </si>
  <si>
    <t>B09R25SFGF</t>
  </si>
  <si>
    <t>Erreke Schneidebrett aus Teakholz End Grain, 44x29,5x3,2 cm, Groß, Robust | Schneidebrett Holz. mit Saftrille. Wendbar und mit integrierten Griffen. Holz-Schneidebrett Küche</t>
  </si>
  <si>
    <t>adivo Titan-Schneidebrett aus 100% Reintitan, Hygienisch &amp; Pflegeleicht | Porenfreie Oberfläche für weniger Gerüche und schnelles Abwischen; nur 0,5 kg leicht und beidseitig nutzbar.</t>
  </si>
  <si>
    <t>B0D315RCN6</t>
  </si>
  <si>
    <t>BEWOS 4 Farbcodierte Schneidebrett, Schneidebrett Kunststoff Set, Umkehrbares Schneidbrett Mit Ständer, Schneidebretter für Küchen mit Rutschfesten Füßen, Saftrillen &amp; Spülmaschinenfest Chopping</t>
  </si>
  <si>
    <t>B0GHXJ3MFK</t>
  </si>
  <si>
    <t>3PCS Schneidebrett Edelstahl BPA-frei &amp; Doppelseitiges Multifunktional | Edelstahl Schneidebrett für Fleisch,Brot,Gemüse und Obst Kann in den Geschirrspüler gewaschen werden(S+M+L)</t>
  </si>
  <si>
    <t>Titan-Schneidebrett, 100% reines Titan, 30 x 20 cm | Doppelseitiges Brett für Fleisch &amp; Gemüse, BPA-frei, spülmaschinenfest, leicht, platzsparend, einfach zu reinigen</t>
  </si>
  <si>
    <t>B0DGTXQ5KM</t>
  </si>
  <si>
    <t>Premium Schneidebrett aus Nussbaum Massiv - 40 x 30 x 3cm hochwertiges Küchenbrett aus Echtholz - Holzschneidebrett groß mit Standfüßen - Hackblock Grillbrett</t>
  </si>
  <si>
    <t>0.3292%</t>
  </si>
  <si>
    <t>B0DCJN8NN7</t>
  </si>
  <si>
    <t>Woll Cut &amp; Serve Schneidebrett Frühstücksset 2-TLG., 27 x 15 cm, 7 mm hoch, aus FSC-zertifiziertem Papierverbundstoff, BPA- und VOC-frei, Hitzebeständig bis 175°C, spülmaschinenfest, Mattschwarz</t>
  </si>
  <si>
    <t>Schneidebrett Holz Käsebrett Holzbrett Küche Schneidebretter Servierbrett | Groß Schneidebrett Akazienholz Schneidbrett mit Griff Pizza Brotzeitbrett Brettchen Cutting Board Cheese Charcuterie Board</t>
  </si>
  <si>
    <t>B0C3VB7GV1</t>
  </si>
  <si>
    <t>XINZUO Hirnholz-Schneidebrett Akazienholz (35x25x2.6cm) | Holzbrett Küche Hackbretter Aufschnittbrett mit rutschfesten Füßen, eingebauten Griffen und Saftrille,Praktische Küchenhilfe</t>
  </si>
  <si>
    <t>B0H6L29BB6</t>
  </si>
  <si>
    <t>Granit Schneidebrett Servierbrett und Herdabdeckplatte Made in Germany edle Unterlegplatte aus massivem Naturstein (Star Galaxy 30x20)</t>
  </si>
  <si>
    <t>1.759%</t>
  </si>
  <si>
    <t>B0BT21SNBS</t>
  </si>
  <si>
    <t>NEOFLAM® Frühstücksbrettchen rutschfest 4er Set Schneidebrett Kunststoff klein antibakteriell 25x14cm, Brettchen spülmaschinenfest mit Saftrille und Griff, Brotzeitbrett BPA-frei, Marmoroptik hellgrau</t>
  </si>
  <si>
    <t>B0DPRFN5P9</t>
  </si>
  <si>
    <t>EDELHAUS Frühstücksbrettchen 5er Set, Schneidebrett Holz Akazie 23x16 cm | Holzschneidebrett Set aus Akazie, 1,5 cm dicke Holzbretter, Frühstücksbretter mit Ständer, Brettchen Set für Brot &amp; Käse</t>
  </si>
  <si>
    <t>B07H7TW2Y6</t>
  </si>
  <si>
    <t>Ziruma Schadstofffrei Schneidebrett Akazienholz, Mineralölfrei, 41x28cm</t>
  </si>
  <si>
    <t>B0F6YQV2RT</t>
  </si>
  <si>
    <t>Loco Bird Schneidebrett Kunststoff spülmaschinenfest - rutschfeste Schneidebretter 3er Set - 37,5x26,5cm / 30x22cm / 25x17,5cm - messerschonender Küchenbnbrett, chopping board, plastik Küchenbrett</t>
  </si>
  <si>
    <t>B0H2MJP2XR</t>
  </si>
  <si>
    <t>Schneidebrett Set, lebensmittelgeeignetes Resin und Holzfaser, 3 Stück Holzschneidebrett, antibakterielles Cutting Board, spülmaschinenfest bis 60°C</t>
  </si>
  <si>
    <t>B0FQCBPCQQ</t>
  </si>
  <si>
    <t>Schneidebrett Edelstahl 304 34x23 cm 1,1 mm Saftrille 4 Silikonpads | Edelstahl 304 mit 1,1 mm Vollmaterial, Saftrille und 4 Silikonpads; spülmaschinengeeignet für den täglichen Einsatz.</t>
  </si>
  <si>
    <t>0.2539%</t>
  </si>
  <si>
    <t>0.5164%</t>
  </si>
  <si>
    <t>B0D9QL1JCY</t>
  </si>
  <si>
    <t>Romon Schneidebrett Kunststoff, 2 Stücke Schneidebretter Rutschfeste Griffe Cutting board, 25×15CM Chopping Board Spülmaschinenfest Professionelles Küchenbrett Schneidebrett Set für Küche Camping</t>
  </si>
  <si>
    <t>B0DZD9S912</t>
  </si>
  <si>
    <t>2-er Set Schneidebrett Glas 30x20, rutschfest mit Füße, Glasschneidebrett ohne Mikroplastik, hygienisches Küchen-Brett, Kratzfeste &amp; hitzebeständige Oberfläche</t>
  </si>
  <si>
    <t>B0DYSDL97C</t>
  </si>
  <si>
    <t>Amazon Basics Holzschneidebretter, 3-teiliges Set, Akazienholz, vorgeölt</t>
  </si>
  <si>
    <t>B09LFN5JJ7</t>
  </si>
  <si>
    <t>Schneidebrett 24x16x1 cm Duracore schwarz</t>
  </si>
  <si>
    <t>B092JNZ2Q1</t>
  </si>
  <si>
    <t>Deer &amp; Oak Schneidebrett Bambus 38x25x2 cm, vorgeölt | Wasserabweisend · Messerfreundlich · Ungiftig · für Fleisch, Gemüse &amp; Brot</t>
  </si>
  <si>
    <t>B07KKQVSTN</t>
  </si>
  <si>
    <t>Joseph Joseph Nest 3-teiliges Schneidebrett-Set mit Aufbewahrungsständer, grau/blau Regulär</t>
  </si>
  <si>
    <t>Titan Schneidebrett Set 3 Stück, Spülmaschinenfest, Rutschfest &amp; Langlebig | Robust, Ideal für Küche, Fleisch, Brot und Gemüse, Brot &amp; Käse, Robust / Hygienisch</t>
  </si>
  <si>
    <t>B0GX5YFWWR</t>
  </si>
  <si>
    <t>2er-Pack Schneidebrett aus Edelstahl, Schneidebrett zur Lebensmittelzubereitung mit Rand für die Küche, spülmaschinenfestes Metall-Kochbrett, Küchenbrett für Fleisch, Gemüse, Obst, Brotbacken</t>
  </si>
  <si>
    <t>1.8258%</t>
  </si>
  <si>
    <t>0.8252%</t>
  </si>
  <si>
    <t>B082WMNWFP</t>
  </si>
  <si>
    <t>OXO Good Grips Mehrzweck-Schneidebrett, 26,4 x 37,5 cm | Doppelseitiges Brett, nicht-poröse Oberfläche, weiche Tragekanten, Saftrille, rutschfeste Füße</t>
  </si>
  <si>
    <t>B0D7HVXBBS</t>
  </si>
  <si>
    <t>stabiles Schneidebrett Kunststoff | Weiß, 60x40x2 cm | Spülmaschinenfest, EXTRA dick, messerschonend | Farben &amp; Größen auswählbar | HACCP Brot &amp; Käse Küchenbrett | Schneidbrett mit Saftrille</t>
  </si>
  <si>
    <t>0.2958%</t>
  </si>
  <si>
    <t>1.6706%</t>
  </si>
  <si>
    <t>B01KO09YUC</t>
  </si>
  <si>
    <t>Kesper | Schneidebrett, Material: Kunststoff (PE), Maße: 34 x 24 x 0,4 cm, Farbe: Grau | 30484</t>
  </si>
  <si>
    <t>BESTCOOK Holzfaser Schneidebrett 3er-Set, Spülmaschinenfest Chopping Board | Nicht Giftig, Hohe Dichte, Antiporös, BPA-frei, Messerfreundlich, Ideal zum Schneiden von Fleisch, Gemüse, Käse und Brot</t>
  </si>
  <si>
    <t>3er-Set Titan Schneidebrett, doppelseitig, aus S316 Edelstahl, BPA-frei | Für Fleisch, Brot, Gemüse und Obst, leichte Reinigung, vielseitige Küchenvorbereitung</t>
  </si>
  <si>
    <t>Holzfaser Schneidebrett Saftrille 2er-Set, Spülmaschinenfest Cutting Board | Schneidebretter Komposit, Rutschfeste Füße, Ungiftig, BPA-frei, Ohne Mikroplastik, Messerschonend für Fleisch und Obst</t>
  </si>
  <si>
    <t>B0C9N2D534</t>
  </si>
  <si>
    <t>Joseph Joseph Folio Icon Schneidebrett-Set mit Aufbewahrungsbox, rutschfest, farblich gekennzeichnet, 4-teilig, Mittel, Weiß</t>
  </si>
  <si>
    <t>B0DCJKWQ87</t>
  </si>
  <si>
    <t>Woll Cut &amp; Serve Schneidebrett, 25 x 19 cm, 7 mm hoch, aus FSC-zertifiziertem Papierverbundstoff, BPA- und VOC-frei, Hitzebeständig bis 175°C, spülmaschinenfest, mattschwarz</t>
  </si>
  <si>
    <t>B0GXS2CQ2J</t>
  </si>
  <si>
    <t>Schneidebrett Holz 43×33×2,5 cm aus massivem Akazienholz Küchenbrett | Saftrille hält Flüssigkeit zurück. Griffmulde für einfaches Tragen. Große Arbeitsfläche für Fleisch, Gemüse, Brot und Käse.</t>
  </si>
  <si>
    <t>B07YP4LRW3</t>
  </si>
  <si>
    <t>Lacor 60500 – Set aus 3 doppelseitigen Schneidebrettern, Polypropylen, frei | Langlebiges Profi-Utensil; entwickelt für optimale Leistung und schnelle, unkomplizierte Reinigung in der Spülmaschine</t>
  </si>
  <si>
    <t>Schneidebrett aus Holzfaser 2er-Set, Spülmaschinenfest, BPA-frei, Ungiftig | Schneidebrett mit Saftrille, Porenfrei, Hohe Dichte, Rutschfest, für Fleisch, Gemüse, Obst und Brot, Schwarz</t>
  </si>
  <si>
    <t>0.9799%</t>
  </si>
  <si>
    <t>B0DZ6LQT8K</t>
  </si>
  <si>
    <t>Schneidebrett Set für Küche mit Größen (S/M/L), Schneidebrett Kunststoff mit Griff, Saftrillen, Rutschgummi für Fleisch Gemüse Obst - Schneidebretter BPA-frei, Spülmaschinenfest Küchenbrett</t>
  </si>
  <si>
    <t>B0GHSN56DV</t>
  </si>
  <si>
    <t>Titan Schneidebrett Set 3-teilig für die Küche, 100% Reines Titan | BPA-freies, Leicht zu reinigen, spülmaschinenfest, beidseitig nutzbare Schneidebretter für Fleisch, Obst, Gemüse und Speisen</t>
  </si>
  <si>
    <t>B0H7RJBZRP</t>
  </si>
  <si>
    <t>B0D9B7ZPJ6</t>
  </si>
  <si>
    <t>Schneidebrett Schneidbrett aus Edelstahl 304 beidseitig BPA-frei Antibakteriell Nachhaltige Produkte Plastikfrei Arbeits Abdeckung Backbrett Küchenbrett 39x 28CM mit Mehrzweck Draht Geschirrspüllappen</t>
  </si>
  <si>
    <t>B0DD44D462</t>
  </si>
  <si>
    <t>3pcs Edelstahl Schneidebrett Set doppelseitige spülmaschinenfest | Lebensmittelqualität rutschfest Titanium Cutting Board, Küchenbretter für Fleisch Gemüse Obst, Schlankes Profil, 39 x 28 cm</t>
  </si>
  <si>
    <t>B0GKVGR1KM</t>
  </si>
  <si>
    <t>WALDWERK Frühstücksbrettchen 5er Set (23 x 16 x 1 cm) aus massiver Akazie - Frühstücksbrettchen Holz mit Ständer - 5 Schneidebretter aus Holz - Brettchen perfekt für Frühstück (5 Bretter)</t>
  </si>
  <si>
    <t>B00JR12TKW</t>
  </si>
  <si>
    <t>Stoneline Glas Schneidebrett, Schneidbretter Set 2-teilig, Stoneline Optik, hitzebeständig, Schneidbrett für Fleisch, Fisch, Obst, Gemüse</t>
  </si>
  <si>
    <t>B01I6UGK4K</t>
  </si>
  <si>
    <t>Joseph Joseph Nest 3-teiliges schneidebrett kunststoff Set, platzsparende stapelbare Bretter, spülmaschinenfest – Blau/Grau/Weiß</t>
  </si>
  <si>
    <t>B0GX8YCWNC</t>
  </si>
  <si>
    <t>Bambus Schneidebrett XL 45x30 cm mit Saftrille Robust | Schont Messerklingen geruchs- und fleckenresistent 15 mm dick, 1 Stück, Holz</t>
  </si>
  <si>
    <t>B0FZT7W3LP</t>
  </si>
  <si>
    <t>5 Stück Schneidebrett Set, 29 x 19 cm Frühstücksbrettchen Kunststoff | Schneidebrett Kunststoff, Farbiges Küchenbretter, Brettchen Spülmaschinenfest, Frühstücksbretter, Rutschfeste Schneidebretter</t>
  </si>
  <si>
    <t>0.2742%</t>
  </si>
  <si>
    <t>B08HSG72ZQ</t>
  </si>
  <si>
    <t>Vaessen Creative Papierschneider Mit Falzbrett 15x30,5cm, Mintgrün, für Scrapbooking und Karten Basteln</t>
  </si>
  <si>
    <t>B0GY4M9DBQ</t>
  </si>
  <si>
    <t>Buch Schneidebrett Set-Buchschneidebrett 3-Teiliges, Buchförmige Holzschneidebretter mit Ständer, Beidseitig Verwendbar Buch Schneidebrett, Schneidebrett Holz für Fleisch, Fisch, Obst, Gemüse, Brot</t>
  </si>
  <si>
    <t>Arcos Schneidbrett - Schneidbrett - Harz und Zellulose Fiber 24 x 14 cm und 6,5 mm Dicke - Farbe Schwarz</t>
  </si>
  <si>
    <t>B004R9PRUS</t>
  </si>
  <si>
    <t>WMF Schneidebrett Kunststoff 38 x 25 cm, rechteckig, Küchenbrett Kunststoff, Tranchierbrett mit Saftrillen, praktischer Griff, spülmaschinengeeignet, klingenschonend</t>
  </si>
  <si>
    <t>B0D22PWGCZ</t>
  </si>
  <si>
    <t>LINFELDT 6er Set Bambus Frühstücksbrettchen Holz inkl. Saftrille 27x16x1cm</t>
  </si>
  <si>
    <t>B0GHXTY9CN</t>
  </si>
  <si>
    <t>Titan-Schneidebrett für die Küche, doppelseitiges Schneidebrett aus reinem Titan, 100 % reines Titan und Weizenstroh, PP, Lebensmittelqualität, Metall, rutschfest, langlebig, leicht zu reinigen, groß</t>
  </si>
  <si>
    <t>13.9979%</t>
  </si>
  <si>
    <t>B0FP4B41PK</t>
  </si>
  <si>
    <t>3 Stück Schneidebrett Set, 31 x 20 cm, Schneidebretter Kunststoff | mit Saftrillen und Rutschfeste Griffe, Spülmaschinenfest Küche Schneidebrett, Frühstücksbrettchen</t>
  </si>
  <si>
    <t>B0DCZKQDDT</t>
  </si>
  <si>
    <t>3 Stück Titan Schneidebrett, 304 Edelstahl Schneidebrett, Titanium Cutting Board, 2026 Erstklassige Titan-Schneidebretter, für Die Küche Im Freien Camping Wandern (29x20cm, 34x23cm und 39x28cm)</t>
  </si>
  <si>
    <t>B0HFHHMYJW</t>
  </si>
  <si>
    <t>3er-Set Titan Schneidebrett, doppelseitig, aus S316 Edelstahl, BPA-frei</t>
  </si>
  <si>
    <t>B0987BYBY3</t>
  </si>
  <si>
    <t>Moritz &amp; Moritz 4x Flexibles Schneidebrett Kunststoff Dünn - Schneidebretter je 38 x 29 cm - Schneidematte - Schneidebrett Flexibel - Für sicheres Schneiden mit Grifföffnung</t>
  </si>
  <si>
    <t>B0H1N5KQV3</t>
  </si>
  <si>
    <t>Titan Schneidebrett 3er Set, 100% reines Titan, lebensmittelecht, BPA-frei, hitzebeständig und langlebig – geeignet für Fleisch, Brot, Gemüse &amp; Obst ideal für Küche, Camping &amp; Alltag</t>
  </si>
  <si>
    <t>Schneidebrett Holzfaser mit Saftrille, Spülmaschinenfest Schneidebretter | 30x23cm, BPA-frei, Langlebiges, Nicht Giftig, Hohe Dichte, Antiporös, Rutschfest, Messerfreundlich für Fleisch, Brot, Obst</t>
  </si>
  <si>
    <t>0.7765%</t>
  </si>
  <si>
    <t>2.1309%</t>
  </si>
  <si>
    <t>11.2698%</t>
  </si>
  <si>
    <t>B08D6MNTN9</t>
  </si>
  <si>
    <t>LINFIDITE Metall Schneidebrett-Rack,Schneidebrett-Organiser Ständer Halter Topfpfannendeckel-Halter für Küchenarbeitsplatte, 12.5x14.5x21.5cm, Schwarz</t>
  </si>
  <si>
    <t>B0883Q7N4Z</t>
  </si>
  <si>
    <t>Silit Schneidebrett Kunststoff Set 2-teilig, Küchenbrett mit Saftrille, Aufhänge-/ Tragegriff, 2 Größen, klingenschonend</t>
  </si>
  <si>
    <t>B07WD8841G</t>
  </si>
  <si>
    <t>ROTTOGOON Schneidebrett Kunststoff Set mit Saftrille für Küche | BPA-freie Kunststoff-Schneidebretter, Spülmaschinenfest, Rutschfesten Füßen, mit Griff</t>
  </si>
  <si>
    <t>B0B1DXDZK8</t>
  </si>
  <si>
    <t>Joseph Joseph Cut&amp;Carve Plus - Rutschfestes, multifunktionales, doppelseitiges Schneidebrett für die Zubereitung von Speisen und zum Schnitzen - spülmaschinenfest, groß - schwarz</t>
  </si>
  <si>
    <t>B0GYPBHF3S</t>
  </si>
  <si>
    <t>KESPER | Schneidebrett „Rutsch-Stopp“, Kunststoff, Maße: 23,5 x 14 x 0,75 cm, Farbe: Rot | 30845</t>
  </si>
  <si>
    <t>B0C3HQVSK8</t>
  </si>
  <si>
    <t>Frühstücksbrettchen aus Kunststoff (6er Set Schwarz - 24,5x16 cm Klein) | Brettchen Spülmaschinenfest - Frühstücksbretter - Kleines Schneidebrett mit Anti-Rutsch und Saftrille - Stullenbretter</t>
  </si>
  <si>
    <t>B08D7YYMNG</t>
  </si>
  <si>
    <t>KESPER | Tranchierbrett mit Griffmulde, Akazienholz, 45 x 27 cm | 28103</t>
  </si>
  <si>
    <t>B078KYGCMH</t>
  </si>
  <si>
    <t>naturlik Schneidebrett mit magnetischen Auffangschalen - Hochwertiger Bambus - 40x29x3,5cm - Schneidebrett mit Auffangschale aus Edelstahl - Holzbrett Küche - Praktische Küchenhilfe</t>
  </si>
  <si>
    <t>Reines Titan-Schneidebrett 29,2 × 20,3 cm – BPA-frei hygienisch | Doppelseitig verwendbar, Spülmaschinenfest, Leicht zu reinigen, Geruchsneutral, Rostfrei</t>
  </si>
  <si>
    <t>B0FWNPKBLY</t>
  </si>
  <si>
    <t>Granit Schneidebrett 30×20 cm Servierplatte Küchenbrett Made in Germany Schneideplatte aus Granit PREMIUM Steinplatte Naturstein Black Impala (30x20x1)</t>
  </si>
  <si>
    <t>B08DHJ2SJ5</t>
  </si>
  <si>
    <t>Schneidebrett aus Akazienholz 35×25×3 cm groß | massiv und extra dick | mit Saftrille | Küchenbrett | Hackbrett | Servierbrett | Steakbrett | Käsebrett | Geschenk für Hobbyköche</t>
  </si>
  <si>
    <t>B0FJFP2VVK</t>
  </si>
  <si>
    <t>BOYUNSHI 3 Stück Titan Schneidebrett, Edelstahl Titanium Cutting Board Doppelseitiges Lebensmittel Grade Schneidebrett für Fleisch, Brot, Gemüse &amp; Obst</t>
  </si>
  <si>
    <t>0.3456%</t>
  </si>
  <si>
    <t>B07VB9W9GK</t>
  </si>
  <si>
    <t>XXL Schneidebrett Holz - Großes Holzschneidebrett aus Bambus mit 3 Edelstahlschalen - Multifunktionales Schneidebrett mit Auffangschale zum Schneiden, Sortieren und Küchenarbeiten</t>
  </si>
  <si>
    <t>B0GC7GG1FB</t>
  </si>
  <si>
    <t>Ungiftige Schneidebretter – Schneidebrett-Set frei von Mineralöl, aus FSC-Akazienholz – Küchenutensilien aus Holz – inklusive 3 Schneidebrettern. Von Ziruma</t>
  </si>
  <si>
    <t>B0GDWHGYXL</t>
  </si>
  <si>
    <t>4 Stück Schneidebrett Set mit Ständer, Frühstücksbrettchen mit Ständer, Schneidebretter Kunststoff Schneidebretter Set Küchenbrett Frühstücksbrettchen Spülmaschinenfest, Cutting Board Set mit Sockel</t>
  </si>
  <si>
    <t>B0D93DCX7W</t>
  </si>
  <si>
    <t>Gintan 2 Pack Flexibles TPU Schneidebrett, BPA-frei, mit Messer- und Saftrille, kratzfeste flexible Schneidebretter für die Küche, spülmaschinenfest, griffiger Griff, rutschfest (GrauM+GrauS)</t>
  </si>
  <si>
    <t>B08Y618RPC</t>
  </si>
  <si>
    <t>B0867DRDSW</t>
  </si>
  <si>
    <t>EXITOSO Das Original Schneidebrett aus PP-Material &amp; Weizenstroh, Saftrille und Griff, Frankfurter Brett, Spülmaschinenfest und antibakteriell Brotbrettchen, Schneidbrett 32x20</t>
  </si>
  <si>
    <t>B0FND5QDH9</t>
  </si>
  <si>
    <t>Doppelseitiges Schneidebrett Holz &amp; Edelstahl | Bambus Küchenbrett mit Saftrille &amp; Metallgriff | Holzbrett Küche antibakteriell | Bambus Schneidebrett groß | Tranchierbrett 40x30x2cm</t>
  </si>
  <si>
    <t>B0B5Y38ZJG</t>
  </si>
  <si>
    <t>Fackelmann Balance Schneidebrett Holz Bambus – Kleines Holzbrett für die Küche für Fleisch, Fisch und Gemüse – Modernes Schneidbrett mit farbigem Rand – 21 x 15 x 0,5 cm, Braun</t>
  </si>
  <si>
    <t>B0BZDB8X9X</t>
  </si>
  <si>
    <t>Chef Aid Schneidebretter-Set – 4 Stück – Farbcodierte, rutschfeste Kunststoffbretter mit Griff – Lebensmittelecht, messerfreundlich und spülmaschinengeeignet – 35 × 25 cm</t>
  </si>
  <si>
    <t>naturlik Schneidebrett XL mit magnetischen Auffangschalen - Hochwertiger Bambus - Schneidebrett mit Auffangschale - Schneidebrett Holz - Holzbrett Küche - Praktische Küchenhilfe - inkl. E-Book</t>
  </si>
  <si>
    <t>3 Stücke Titan Schneidebrett S316 Edelstahl, BPA-frei Doppelseitiges Board für Fleisch, Brot, Gemüse &amp; Obst</t>
  </si>
  <si>
    <t>B0D7HR3T18</t>
  </si>
  <si>
    <t>stabiles Schneidebrett Kunststoff | Rot, 60x40x2 cm | Spülmaschinenfest, EXTRA dick, messerschonend | Farben &amp; Größen auswählbar | HACCP rohes Fleisch Küchenbrett | Schneidbrett mit Saftrille</t>
  </si>
  <si>
    <t>9.0216%</t>
  </si>
  <si>
    <t>16.0324%</t>
  </si>
  <si>
    <t>B0723FXC74</t>
  </si>
  <si>
    <t>HOMWE Schneidebrett für die Küche, 3-teiliges Set, Saftrillen mit griffigen Griffen, BPA-frei, nicht porös, spülmaschinenfest, verschiedene Größen (3er-Set, grau)</t>
  </si>
  <si>
    <t>B0BDFYK6QB</t>
  </si>
  <si>
    <t>KESPER | Flexible Schneidunterlage (Anti-Rutsch) - 2er Set, Material: Kunststoff (PP), Maße: 38 x 28 x 0,2 cm, Farbe: Grün, Hellblau | 30552</t>
  </si>
  <si>
    <t>B0D7J55M3Q</t>
  </si>
  <si>
    <t>stabiles Schneidebrett Kunststoff | Schwarz, 35x25x2 cm | Spülmaschinenfest, EXTRA dick, messerschonend | Farben &amp; Größen auswählbar | BBQ &amp; Bar Küchenbrett | Schneidbrett mit Saftrille</t>
  </si>
  <si>
    <t>0.0303%</t>
  </si>
  <si>
    <t>B0GYS7R9YL</t>
  </si>
  <si>
    <t>Premium Schneidebrett, Massivholz, Buche, 42x29x1,9 cm, Geölt, mit Saftrille, zum Schneiden und Servieren, Österreichische Handwerksqualität, für Küche und Servieren, beidseitig verwendbar</t>
  </si>
  <si>
    <t>B06Y42CG18</t>
  </si>
  <si>
    <t>kela Schneidebrett mit Anlagekanten 48 x 38 x 1,8 cm KIANA, Bambus Backbrett groß, beidseitig verwendbar, Schneidebrett Holz, Backunterlage</t>
  </si>
  <si>
    <t>B0GPX82G1T</t>
  </si>
  <si>
    <t>Personalisiertes Hochzeitsgeschenk Schneidebrett aus Eiche, Hand in Hand ein Leben lang, mit Namen und Datum Gravur, 34x15 cm, Servierbrett mit Juteschleife und Trockenblumen</t>
  </si>
  <si>
    <t>B0F221XGLS</t>
  </si>
  <si>
    <t>MOON HOME Schneidebrett Mars Short, hochwertiges Servier- und Schneidebrett aus Akazie/Holz, rustikales Holzbrett ideal zum stilvollen Servieren, natürlich antibakteriell &amp; hygienisch, 45 x 27 x 2 cm</t>
  </si>
  <si>
    <t>B0GN3X6J1Q</t>
  </si>
  <si>
    <t>2er Schneidebrett Glas 25x15 cm – rutschfest, kratz- &amp; hitzefest | Fleisch, Gemüse, Obst &amp; Brot: hygienisch, geruchsneutral, spülmaschinenfest, pflegeleicht, auch als Unterlage für heiße Töpfe</t>
  </si>
  <si>
    <t>B0CTKV6X91</t>
  </si>
  <si>
    <t>HENDI Satz mit 6 Schneidebrettern, HACCP, mit Halterung, Farbcodierung, beidseitig nutzbar, glatt, minimiert das Abstumpfen von Messern, Schneidebrettset, 450x300x(H)10mm, LDPE, Polypropylen</t>
  </si>
  <si>
    <t>Relaxdays Schneidebrett aus Bambus H x B x T: ca. 5 x 56 x 38 cm Küchenbrett mit Saftrinne und Anschlagkante messerschonendes Bambusbrett als Servierbrett und Tranchierbrett Holzbrett massiv, natur</t>
  </si>
  <si>
    <t>B0H2VP95S7</t>
  </si>
  <si>
    <t>Edelstahl Schneidebrett 30 x 40cm, Küche Schneidebrett Stainless Steel Cutting Board zum Kochen, Backen Brot, Küchenplatte mit Kante für Fleisch, Gemüse für Küche Bar</t>
  </si>
  <si>
    <t>B088TV9WZW</t>
  </si>
  <si>
    <t>HOFMEISTER® Schneidebrett Eiche 50 x 30 cm mit Saftrille – massives Holzbrett für Küche und Grill, klingenschonend, Handarbeit (1 Stück)</t>
  </si>
  <si>
    <t>B0F37X28JK</t>
  </si>
  <si>
    <t>Deco haus Schneidebrett Holz 3er Set aus Robustem Akazie [2cm DICKE] - Schneidebretter mit Saftrille - Holzbrett Küche 40x30, 33x24, 26x18 Holzbretter - Wooden Cutting board set - Holzschneidebrett</t>
  </si>
  <si>
    <t>0.1053%</t>
  </si>
  <si>
    <t>0.9812%</t>
  </si>
  <si>
    <t>B09TW5RTXF</t>
  </si>
  <si>
    <t>Schneidebrett 3er Set, Schneidebrett Kunststoff Groß, Küchenbrett Rutschfest mit Knoblauchpresse Rille, Frühstücksbrettchen Schneidebretter Antibakteriell &amp; Spülmaschinenfest, für Obst/Gemüse/Fleisch</t>
  </si>
  <si>
    <t>0.385%</t>
  </si>
  <si>
    <t>0.2989%</t>
  </si>
  <si>
    <t>B0DZ297MJ4</t>
  </si>
  <si>
    <t>Schneidebrett Set 3er in 3 Größen (bis 40x24cm) | Saftrille &amp; Rutschfesten Griffen – BPA-Frei &amp; Spülmaschinenfest für Fleisch, Obst &amp; Gemüse</t>
  </si>
  <si>
    <t>B0C3RF7GVZ</t>
  </si>
  <si>
    <t>FMprofessional Schneidebrett aus Kunststoff 45 x 30 cm Schwarz | Extra großes Küchenbrett für HACCP-konformes Arbeiten, Spülmaschinengeeignet</t>
  </si>
  <si>
    <t>B0GRDPLB39</t>
  </si>
  <si>
    <t>B0H112GL61</t>
  </si>
  <si>
    <t>Edelstahl Schneidebrett 30 x 40 cm, Schweres Küche Schneidbrett zum Kochen | Stainless Steel Cutting Board zum Backen, Schneiden von Fleisch und Gemüse für Küche, Bar und Restaurant</t>
  </si>
  <si>
    <t>Doppelseitiges Schneidebrett aus Edelstahl mit L-förmigem Rand (50 x 40 cm) | Lebensmittelecht, große Arbeitsfläche, Metall, geruchsneutral, rückstandsfrei, L-förmiger Rand verhindert Verrutschen</t>
  </si>
  <si>
    <t>B00CHJAU20</t>
  </si>
  <si>
    <t>Kesper | HACCP Schneidebrett Gastronorm, Material: Kunststoff, Maße: 1/2, 32,5 x 26,5 x 1,5 cm, Farbe: Weiß | 30141</t>
  </si>
  <si>
    <t>B0FKZHB6Z5</t>
  </si>
  <si>
    <t>Granit Schneidebrett 30×30 cm Servierplatte Küchenbrett Made in Germany Schneideplatte aus Granit PREMIUM Steinplatte Naturstein Black Impala (30x30x1)</t>
  </si>
  <si>
    <t>B0GXGBDS6W</t>
  </si>
  <si>
    <t>DESPOINA Hochwertiges Titan-Schneidebrett 1 Stück, Doppelseitig aus Reines Titan, Schneidebretter für die Küche, Lebensmittelecht, Antihaftbeschichtet, Langlebig und Leicht zu Reinigen (Rautenmuster)</t>
  </si>
  <si>
    <t>B0H62R3KW9</t>
  </si>
  <si>
    <t>Habu Essentials Schneidebrett aus massivem Walnussholz &amp; 304 Edelstahl – doppelseitiges Küchenbrett mit Saftrille, Edelstahlgriff und rutschfesten Füßen, 35 × 25 cm</t>
  </si>
  <si>
    <t>0.9874%</t>
  </si>
  <si>
    <t>B0F638W2JH</t>
  </si>
  <si>
    <t>Schneidebrett Edelstahl 304,Titan Schneidebrett,Schneidbrett | Cutting Board für Fleisch,Gemüse Obst &amp; Brot,36,5 * 25 cm,Rutschfeste Struktur,Beidseitig verwendbar,Mit Messerschärfer</t>
  </si>
  <si>
    <t>B0DFC62DCH</t>
  </si>
  <si>
    <t>Premium Schneidebrett Holz – 3-teiliges extra dickes Bambusschnitzbrett-Set – 38x25cm / 30x20cm / 23x15cm – Ideal zum Schneiden von Fleisch, Gemüse, als Servierplatte, spülmaschinenfest</t>
  </si>
  <si>
    <t>B00063QPYQ</t>
  </si>
  <si>
    <t>Boos Block Mystery Oil - 473 ML - Schneidebrett Öl Lebensmittelecht | Holzöl Lebensmittelecht - Mineralöl - Arbeitsplattenöl - Holztisch Öl - Holzpflege - Öl Arbeitsplatte Küche</t>
  </si>
  <si>
    <t>4.858%</t>
  </si>
  <si>
    <t>B01LAS0NSY</t>
  </si>
  <si>
    <t>Eli Flammkuchenbrett L 20er Set – Servierbrett, Pizzateller &amp; Schneidebrett aus stabilem Birkenholz – rustikales Pizzabrett/Holzteller für Pizza, Pinsa, Zwiebelkuchen – Handmade in Germany</t>
  </si>
  <si>
    <t>0.0944%</t>
  </si>
  <si>
    <t>B075FH66NQ</t>
  </si>
  <si>
    <t>Boos Block Schneidebretteröl und Wachs-Set 473 ML Schneidebrett Öl + 148 ML | Öl für Schneidebretter Schneidebrett Holzwachs Lebensmittelecht + Öl Applikator - Arbeitsplattenöl</t>
  </si>
  <si>
    <t>B075FHF7TY</t>
  </si>
  <si>
    <t>Boos Block Schneidebretteröl- und Wachs-Set - Öl für Schneidebretter | 473 ML Schneidebrett Öl + 148 ML Schneidebrett Holzwachs Lebensmittelecht - Arbeitsplattenöl</t>
  </si>
  <si>
    <t>B07DRJ4RZX</t>
  </si>
  <si>
    <t>Schneidebrett aus Holz, rund, 20 cm Durchmesser, für Küche, Massivholz</t>
  </si>
  <si>
    <t>0.0876%</t>
  </si>
  <si>
    <t>B07SG6WQW2</t>
  </si>
  <si>
    <t>Cooler Kitchen Kunststoff-Schneidebrettmatten Extra Dick &amp; Flexibel mit Loch zum Aufhängen und Lebensmittelsymbolen – Rutschfeste EZ-Grip Waffelrückseite – Spülmaschinenfest (4er Set)</t>
  </si>
  <si>
    <t>0.7848%</t>
  </si>
  <si>
    <t>8.5973%</t>
  </si>
  <si>
    <t>B07WCTJ7FG</t>
  </si>
  <si>
    <t>SKERITO Schneidebrett kunststoff 3er-Set für die Küche mit Saftrillen | BPA-frei, Spülmaschinenfest, Inklusive Schäler, mit Saftrillen&amp;Rutschfesten Füßen, Separate Nutzung für Fleisch/ Obst/Gemüse</t>
  </si>
  <si>
    <t>0.1474%</t>
  </si>
  <si>
    <t>B07XZHP4B7</t>
  </si>
  <si>
    <t>Cooler Kitchen Extra Dicke Flexible Kunststoff-Schneidematten mit Lebensmittel-Symbolen &amp; EZ-Grip Waffelrückseite (6er Set) Spülmaschinenfest – Schneidebrett Unterlage BPA-Frei</t>
  </si>
  <si>
    <t>3.5652%</t>
  </si>
  <si>
    <t>0.9282%</t>
  </si>
  <si>
    <t>B084KR31DG</t>
  </si>
  <si>
    <t>Frühstücksbrettchen Ahorn 24 x 15 x 1 cm, 6er Set | massives Ahornholz, unverleimt, Brotzeitbrettchen, Vesperbrett, Familie, Ferienwohnung, Gastronomie</t>
  </si>
  <si>
    <t>1.1602%</t>
  </si>
  <si>
    <t>1.0494%</t>
  </si>
  <si>
    <t>B085XLH27C</t>
  </si>
  <si>
    <t>Frühstücksbrettchen mit Griff 3er Set Natur belassen 35x16x1,5cm | Frühstücksbrett mit Griff, Servierbrett, Brotzeitbrett, Jausenbrett, massiv, unverleimt, naturbelassen</t>
  </si>
  <si>
    <t>0.3416%</t>
  </si>
  <si>
    <t>B08YN28Z7Z</t>
  </si>
  <si>
    <t>Moritz &amp; Moritz Schneidebrett Kunststoff - 36 x 27,5 cm - BPA frei - Küchenbrett Granitoptik - Cutting Board mit Antirutschfüßen, Eingriffsöffnung - Schneidebrett mit Saftrille</t>
  </si>
  <si>
    <t>0.3045%</t>
  </si>
  <si>
    <t>0.151%</t>
  </si>
  <si>
    <t>0.1478%</t>
  </si>
  <si>
    <t>0.2024%</t>
  </si>
  <si>
    <t>B09RZNGLQV</t>
  </si>
  <si>
    <t>REDSALT Bambus Schneidebrett | rutschfestes Premium | Cutting Board Holz beidseitig, Holzschneidbrett antibakteriell, tiefe Saftrille | Holzbrett Küche Grill Holzschneidbrett</t>
  </si>
  <si>
    <t>0.2861%</t>
  </si>
  <si>
    <t>0.1284%</t>
  </si>
  <si>
    <t>B0BKKRXNDG</t>
  </si>
  <si>
    <t>0.145%</t>
  </si>
  <si>
    <t>B0BLKBXHD8</t>
  </si>
  <si>
    <t>Schneidebrett aus Olivenholz, Frühstücksbrett &amp; Steakbrett, Naturschnitt | Olivenholzbrett &amp; Holzbrett, auch als Servierbrett, Maserung ein Unikat</t>
  </si>
  <si>
    <t>0.1108%</t>
  </si>
  <si>
    <t>B0BY8GPJSL</t>
  </si>
  <si>
    <t>Schneidebrett Holz &amp; Serviertablett TJ POP Schneidebrett für Küche 37 x 26 x 2 cm Perfekt für Brot, Fleisch Obst Gemüse und Käse</t>
  </si>
  <si>
    <t>0.1386%</t>
  </si>
  <si>
    <t>B0C3VD16VC</t>
  </si>
  <si>
    <t>XINZUO Großes dickes Hirnholz-Schneidebrett Akazienholz(48.5x35.6x3.8cm) | Beide Seiten verfügbar Holzbrett Hackbretter Küche,Aufschnittbrett mit rutschfesten Füßen,eingebauten Griffen und Saftrille</t>
  </si>
  <si>
    <t>0.1044%</t>
  </si>
  <si>
    <t>B0C5XS1RH1</t>
  </si>
  <si>
    <t>5 Stück Kunststoff Schneidebrett, Brettchen Küche, Kunststoff Schneidematte - BPA Frei, Frühstücksbretter Antibakteriell Schneidebretter mit Griff für Obst Gemüse Fleisch Brot (29 x 19cm)</t>
  </si>
  <si>
    <t>0.5257%</t>
  </si>
  <si>
    <t>B0CB3CCBWZ</t>
  </si>
  <si>
    <t>Schneidebrett aus Edelstahl Robustes 50 x 40 cm Rutschfeste Schneidebrett | mit Kante Edelstahl Arbeitsplatte für Küche, Bar, Restaurant zum Kneten von Pizza, Brot, Kuchen</t>
  </si>
  <si>
    <t>0.8408%</t>
  </si>
  <si>
    <t>6.0025%</t>
  </si>
  <si>
    <t>B0CJMMRB17</t>
  </si>
  <si>
    <t>Schneidebrett 3er Set, Schneidebretter mit Saftrille und Rutschfest Oberfläche,Antibakterielles Frühstücksbrettchen Schneidebretter,schneidebrett kunststoff,BPA-Frei,Spülmaschinenfest（35 x 22 x 0,8cm）</t>
  </si>
  <si>
    <t>0.1121%</t>
  </si>
  <si>
    <t>B0CM12VW54</t>
  </si>
  <si>
    <t>Küchenschneidebrett mit Nut und rutschfesten Stollen | Hergestellt aus widerstandsfähigem und antibakteriellem PE-HD | Zum Hacken und Schneiden aller Arten von Lebensmitteln | 340x240x15mm</t>
  </si>
  <si>
    <t>0.9731%</t>
  </si>
  <si>
    <t>B0CNK9RWTR</t>
  </si>
  <si>
    <t>hausleben Schneidebrett aus Bambus – Holz Frühstücksbrettchen 25x35 cm | Nachhaltiges Zweifarbiges Küchenbrett &amp; Brotzeitbrett – Messerschonendes kleines Holzbrett für Küche &amp; Vesper</t>
  </si>
  <si>
    <t>1.3777%</t>
  </si>
  <si>
    <t>B0CNKDP1G8</t>
  </si>
  <si>
    <t>hausleben Schneidebrett aus Bambus – Holz Frühstücksbrettchen 15x25 cm | Nachhaltiges Zweifarbiges Küchenbrett &amp; Brotzeitbrett – Messerschonendes kleines Holzbrett für Küche &amp; Vesper</t>
  </si>
  <si>
    <t>0.1071%</t>
  </si>
  <si>
    <t>B0CTFXF1MR</t>
  </si>
  <si>
    <t>B4K® 50x35x4cm Küchenbrett aus Eiche Stirnholz | Antibakterielles Hirnholzbrett mit Griffen, Silikonfüßen und Saftrille | Stirnholz Schneidebrett | Hackblock</t>
  </si>
  <si>
    <t>0.0179%</t>
  </si>
  <si>
    <t>B0CTPJG24B</t>
  </si>
  <si>
    <t>B4K® Stirnholz Schneidebrett Eiche 40×30×6 cm mit Auffangschale | Massiver Hirnholz Hackblock, Mit Auffangschale &amp; Silikonfüßen, Antibakterielles Holz, Für Fleisch, Brot, Gemüse</t>
  </si>
  <si>
    <t>0.0374%</t>
  </si>
  <si>
    <t>B0CTWBTHWC</t>
  </si>
  <si>
    <t>B4K® ovales Schneidebrett mit Ständer aus Eiche Stirnholz 50 × 35 × 4 cm | Massiver Hackblock, Antibakterielles Hirnholzbrett, Mit Griffen, Saftrille &amp; Silikonfüßen, Perfekt für Küche, Fleisch &amp; BBQ</t>
  </si>
  <si>
    <t>B0CWRY2HZZ</t>
  </si>
  <si>
    <t>Schneidebrett Holzfaser mit Saftrille, Spülmaschinenfest Schneidebretter | BPA-frei, Langlebiges, Nicht Giftig, Hohe Dichte, Antiporös, Rutschfest, Messerfreundlich für Fleisch, Brot, Obst</t>
  </si>
  <si>
    <t>B0CWRY513V</t>
  </si>
  <si>
    <t>Schneidebrett Holzfaser mit Saftrille, Spülmaschinenfest Schneidebretter | 37x27cm, BPA-frei, Langlebiges, Nicht Giftig, Hohe Dichte, Antiporös, Rutschfest, Messerfreundlich für Fleisch, Brot, Obst</t>
  </si>
  <si>
    <t>B0CXBSCJ4Y</t>
  </si>
  <si>
    <t>Kitchenville Glasschneidebrett 40×30 cm – Hygienisches Schneidebrett aus gehärtetem Glas – Hitzebeständig, Kratzfest &amp; Rutschfest – Glasplatte für die Küche – Gewebte Struktur</t>
  </si>
  <si>
    <t>0.8288%</t>
  </si>
  <si>
    <t>B0D35SM3S4</t>
  </si>
  <si>
    <t>43 Zoll 4K Touchscreen Digitaler Kundenstopper, LCD Digital Signage Werbedisplay mit Android OS, IPS Panel, Interaktiver Gehwegaufsteller für Geschäft &amp; Schaufenster, Schwarz</t>
  </si>
  <si>
    <t>4.4084%</t>
  </si>
  <si>
    <t>B0D5LG24YD</t>
  </si>
  <si>
    <t>Interaktives Whiteboard 55 Zoll Smartboard, 4K UHD Touchscreen Android 14, 8 GB RAM 128 GB ROM für Klassenzimmer &amp; Büro, WiFi, Bluetooth, HDMI, Kamera, Mikrofon inkl. Wandhalterung</t>
  </si>
  <si>
    <t>B0D7DKF1KW</t>
  </si>
  <si>
    <t>stabiles Schneidebrett Kunststoff | Gelb, 45x30x2 cm | Spülmaschinenfest, EXTRA dick, messerschonend | Farben &amp; Größen auswählbar | HACCP Geflügel Küchenbrett | Schneidbrett mit Saftrille</t>
  </si>
  <si>
    <t>0.2735%</t>
  </si>
  <si>
    <t>2.8632%</t>
  </si>
  <si>
    <t>B0D7HV8F47</t>
  </si>
  <si>
    <t>stabiles Schneidebrett Kunststoff | Braun 60x40x2 cm | Spülmaschinenfest, EXTRA dick, messerschonend Farben &amp; Größen auswählbar HACCP gekochtes Fleisch Küchenbrett | Schneidbrett mit Saftrille</t>
  </si>
  <si>
    <t>7.2557%</t>
  </si>
  <si>
    <t>B0D7HVJZD4</t>
  </si>
  <si>
    <t>stabiles Schneidebrett Kunststoff | Rot, 45x30x2 cm | Spülmaschinenfest, EXTRA dick, messerschonend | Farben &amp; Größen auswählbar | HACCP rohes Fleisch Küchenbrett | Schneidbrett mit Saftrille</t>
  </si>
  <si>
    <t>0.4926%</t>
  </si>
  <si>
    <t>2.0933%</t>
  </si>
  <si>
    <t>B0D7HZPNWN</t>
  </si>
  <si>
    <t>stabiles Schneidebrett Kunststoff | Grün, 45x30x2 cm | Spülmaschinenfest, EXTRA dick, messerschonend | Farben &amp; Größen auswählbar | HACCP Obst &amp; Gemüse Küchenbrett | Schneidbrett mit Saftrille</t>
  </si>
  <si>
    <t>0.4968%</t>
  </si>
  <si>
    <t>B0D7J126YH</t>
  </si>
  <si>
    <t>stabiles Schneidebrett Kunststoff | Braun 45x30x2 cm | Spülmaschinenfest, EXTRA dick, messerschonend Farben &amp; Größen auswählbar HACCP gekochtes Fleisch Küchenbrett | Schneidbrett mit Saftrille</t>
  </si>
  <si>
    <t>0.158%</t>
  </si>
  <si>
    <t>B0D7J2341P</t>
  </si>
  <si>
    <t>stabiles Schneidebrett Kunststoff | Braun 35x25x2 cm | Spülmaschinenfest, EXTRA dick, messerschonend Farben &amp; Größen auswählbar HACCP gekochtes Fleisch Küchenbrett | Schneidbrett mit Saftrille</t>
  </si>
  <si>
    <t>0.3929%</t>
  </si>
  <si>
    <t>B0D7J26PRV</t>
  </si>
  <si>
    <t>stabiles Schneidebrett Kunststoff | Blau, 35x25x2 cm | Spülmaschinenfest, EXTRA dick, messerschonend | Farben &amp; Größen auswählbar | HACCP Fisch Küchenbrett | Schneidbrett mit Saftrille</t>
  </si>
  <si>
    <t>0.9889%</t>
  </si>
  <si>
    <t>B0D7J2WMG7</t>
  </si>
  <si>
    <t>stabiles Schneidebrett Kunststoff | Rot, 35x25x2 cm | Spülmaschinenfest, EXTRA dick, messerschonend | Farben &amp; Größen auswählbar | HACCP rohes Fleisch Küchenbrett | Schneidbrett mit Saftrille</t>
  </si>
  <si>
    <t>B0DCZ7CD2T</t>
  </si>
  <si>
    <t>Großes Schneidbrett Hackbrett Küchenbrett extra dick mit rutschhemmenden Füßen HACCP Konformität 40x25x2 cm aus Kunststoff antibakteriell Gastronomie Qualität Klingenschonend rot</t>
  </si>
  <si>
    <t>0.0388%</t>
  </si>
  <si>
    <t>B0DHCV99FF</t>
  </si>
  <si>
    <t>Kunststoff Schneidebrett 6 Stück, 29x19cm Schneidebretter Doppelseitige | Rutschfest Schneidebretter, Schneidebrettchen Spülmaschinenfest, Bretter Set Küche Frühstücksbretter für Gemüse Obst Fleisch</t>
  </si>
  <si>
    <t>0.5973%</t>
  </si>
  <si>
    <t>B0DJVS2DY6</t>
  </si>
  <si>
    <t>Pavlleen Schneidebrett, Doppelseitiges, Edelstahl Schneidebrett (30 * 20) | Lebensmittel Grade, Edelstahl S304, BPA-frei, für Fleisch, Brot, Gemüse, Obst Schneiden</t>
  </si>
  <si>
    <t>0.4727%</t>
  </si>
  <si>
    <t>B0DMJ9HDBV</t>
  </si>
  <si>
    <t>Edelstahl Schneidebrett 30 x 40cm, Küche Schneidebrett Edelstahl Titan Schneidebrett, Titanium Cutting Board, Schweres Schneidebrett für Fleisch, Kochen, Brot, Gemüse &amp; Obst</t>
  </si>
  <si>
    <t>0.2919%</t>
  </si>
  <si>
    <t>B0DP3P2GY2</t>
  </si>
  <si>
    <t>0.1179%</t>
  </si>
  <si>
    <t>B0DP72PJH9</t>
  </si>
  <si>
    <t>Titan Schneidebrett, Neues Edelstahl Schneidebrett mit Griff, Doppelseitiges Schneidebretter in Lebensmittelqualität, Titan Schneidebretter für Küche, Fleisch, Brot, Gemüse, Obst Schneiden</t>
  </si>
  <si>
    <t>3.4529%</t>
  </si>
  <si>
    <t>B0DQHNYKN3</t>
  </si>
  <si>
    <t>EndlessFresh Schneidebrett Holz - Premium cutting board wood - 39x25cm groß - Holzbrett Küche Akazienholz - Frühstücksbrettchen Holz mit Saftrille, Griff und Füßen - Schneidebrett groß - massiv</t>
  </si>
  <si>
    <t>0.0991%</t>
  </si>
  <si>
    <t>0.0947%</t>
  </si>
  <si>
    <t>B0DSFWWJQH</t>
  </si>
  <si>
    <t>Premium Schneidebrett aus Akazienholz – Robust, beidseitig nutzbar, mit Saftrille und Handyhalterung, 38x28 cm groß, antibakteriell, ideal als Küchenbrett &amp; Servierbrett</t>
  </si>
  <si>
    <t>0.5881%</t>
  </si>
  <si>
    <t>B0DSJ8SSCZ</t>
  </si>
  <si>
    <t>Titan-Schneidebrett für Küche, doppelseitiges großes Schneidebrett für Fleisch, Obst und Gemüse, mit Saftrille, 38,5 x 26,5 cm</t>
  </si>
  <si>
    <t>0.3293%</t>
  </si>
  <si>
    <t>B0DXBS68MF</t>
  </si>
  <si>
    <t>Titanium Cutting Board, Schneidebrett Edelstahl, Titan Schneidebrett Metall | Doppelseitiges in Lebensmittel Grade, Schneidebretter für Fleisch, Brot, Gemüse, Obst Schneiden (34 * 23cm)</t>
  </si>
  <si>
    <t>0.1127%</t>
  </si>
  <si>
    <t>B0DYDXP77W</t>
  </si>
  <si>
    <t>Schneidebrett Holz 3er Set aus Akazienholz mit Ständer und Saftrille | Langlebig und messerschonend, mit integrierten Griffen; ideal für Fleisch, Obst und Käse</t>
  </si>
  <si>
    <t>0.219%</t>
  </si>
  <si>
    <t>1.7424%</t>
  </si>
  <si>
    <t>B0DYJYS8HF</t>
  </si>
  <si>
    <t>BEHE Schneidebrett Edelstahl - Made in Germany, Hygienisches Schneidebrett, cutting board, Rutschfest für die Küche, Lebensmittelecht, Antibakteriell &amp; BPA Frei (1er Set ohne Griff)</t>
  </si>
  <si>
    <t>0.5588%</t>
  </si>
  <si>
    <t>B0F1XTH5DQ</t>
  </si>
  <si>
    <t>Titan-Schneidebrett Doppelseitiges Bambus-Schneidebrett für die Küche Doppelseitige Lebensmittelqualität, reines Titan &amp; Bambus-Schneidebretter, Antihaft Langlebig und leicht zu reinigen</t>
  </si>
  <si>
    <t>B0F3V3D4G8</t>
  </si>
  <si>
    <t>B4K® Schneidebrett aus Eiche Stirnholz 45 × 30 × 4 cm | Massiver Hackblock, Antibakterielles Hirnholzbrett, Mit Griffen &amp; Silikonfüßen, Perfekt für Küche, Fleisch &amp; BBQ</t>
  </si>
  <si>
    <t>0.0268%</t>
  </si>
  <si>
    <t>B0F3W9CGWG</t>
  </si>
  <si>
    <t>B4K® Schneidebrett mit Ständer aus Eiche Stirnholz 50 × 35 × 4 cm | Massiver Hackblock, Antibakterielles Hirnholzbrett, Mit Griffen &amp; Silikonfüßen, Perfekt für Küche, Fleisch &amp; BBQ</t>
  </si>
  <si>
    <t>B0F53NGJN5</t>
  </si>
  <si>
    <t>Edelstahl Schneidebrett 40x30cm Profi Edelstahl Arbeitsplatte | küche schneidebrett Edelstahl Küchenarbeitsplatte für Fleisch, Obst, Gemüse, Brot und Backen</t>
  </si>
  <si>
    <t>0.7516%</t>
  </si>
  <si>
    <t>B0F7XS9J78</t>
  </si>
  <si>
    <t>CHOPPY – Robustes Bambus-Schneidebrett mit Saftrinne - Nachhaltiges Holzbrett für Küche, Brot, Fleisch &amp; Gemüse - Antibakteriell &amp; Langlebig (L)</t>
  </si>
  <si>
    <t>0.6203%</t>
  </si>
  <si>
    <t>B0FCYDBXNK</t>
  </si>
  <si>
    <t>43 Zoll Digitaler Kundenstopper, Rahmenloses LCD Digital Signage Werbedisplay mit Android OS, IPS Panel, Interaktiver Gehwegaufsteller für Geschäft &amp; Schaufenster, Schwarz</t>
  </si>
  <si>
    <t>B0FJWT96WG</t>
  </si>
  <si>
    <t>Garvee 50,8 x 38,1 cm großes Akazien-Schneidebrett, dickes Schneidebrett für die Küche mit tiefer Saftrille, großer Metzgerblock für Fleisch, Obst, Gemüse, Truthahn</t>
  </si>
  <si>
    <t>2.5824%</t>
  </si>
  <si>
    <t>1.656%</t>
  </si>
  <si>
    <t>B0FK1WXK92</t>
  </si>
  <si>
    <t>Utoplike Akazienholz-Schneidebrett, beidseitig verwendbares Hackblockbrett | Mit Saftrinne und Griffen, keilförmiges,Holzschneidebrett für Fleisch, Gemüse und Käse</t>
  </si>
  <si>
    <t>0.1259%</t>
  </si>
  <si>
    <t>B0FL4BHXLP</t>
  </si>
  <si>
    <t>Schneidebrett Edelstahl mit Messerschärfer 38x28cm | Hygienisches Edelstahl Schneidebrett mit Messerschärfer, Saftrille und rutschfesten Silikonecken - Premium Cutting Board</t>
  </si>
  <si>
    <t>0.0939%</t>
  </si>
  <si>
    <t>0.1495%</t>
  </si>
  <si>
    <t>B0FL869BBC</t>
  </si>
  <si>
    <t>Doppelseitiges Schneidebrett aus reinem Titan für die Küche, aus reinem Titan und PP-Weizenstroh für Lebensmittel, leicht zu reinigen, große Größe</t>
  </si>
  <si>
    <t>4.765%</t>
  </si>
  <si>
    <t>B0FLJTFPD3</t>
  </si>
  <si>
    <t>AKINOYAMA TPU Schneidebrett 2er Set BPA-frei spülmaschinenfest rutschfest | messerschonend flexible Oberfläch</t>
  </si>
  <si>
    <t>1.1773%</t>
  </si>
  <si>
    <t>B0FM8RS9W6</t>
  </si>
  <si>
    <t>Schneidebretter Schneidebrett,3 Stück,Schneidbretten, 3-teiliges Schneidbrett-Set, mit Rutschschutzgriffen, ideal für Küchennahrungsmittelvorbereitung,</t>
  </si>
  <si>
    <t>0.101%</t>
  </si>
  <si>
    <t>0.0313%</t>
  </si>
  <si>
    <t>B0FMKHMGG7</t>
  </si>
  <si>
    <t>BEHE - Edelstahl Arbeitsplatte [versch. Größen], Rutschfestes Knetbrett für Teig zum Backen, Küchenarbeitsplatte, Schneiden und Kneten, Teigbrett, Nudelbrett, Backbrett für die Küche (B40 X T39cm)</t>
  </si>
  <si>
    <t>0.0973%</t>
  </si>
  <si>
    <t>0.0474%</t>
  </si>
  <si>
    <t>B0FMP2JLYD</t>
  </si>
  <si>
    <t>JanYoo 304 Edelstahl-Schneidebrett 30x40cm,Küche Schneidbrettchen 2mm Dicke | Schweres Schneidebrett mit Anschlagkante,Arbeitsplatte Küchenplatte zum Kneten,Schneiden,Backen Brot,Fleisch,Gemüse</t>
  </si>
  <si>
    <t>0.5053%</t>
  </si>
  <si>
    <t>5.5807%</t>
  </si>
  <si>
    <t>B0FN7M3768</t>
  </si>
  <si>
    <t>AKINOYAMA TPU Schneidebrett flexibel BPA-frei mit Saftrille rutschfest | spülmaschinenfest</t>
  </si>
  <si>
    <t>3.0471%</t>
  </si>
  <si>
    <t>B0FNRCJ61Z</t>
  </si>
  <si>
    <t>Edelstahl Schneidebrett+schneidebrett weizenstroh, 2 in 1 Cutting Board 36.5x25 cm, Kratzfeste Schneidunterlage mit Mesh-Design, Multifunktional, Spülmaschinenfest, Antibakteriell &amp; BPA-Frei</t>
  </si>
  <si>
    <t>0.4619%</t>
  </si>
  <si>
    <t>B0FNZQPF8Z</t>
  </si>
  <si>
    <t>Edelstahl-Schneidebrett 29,2×20,3 cm, beidseitig, spülmaschinenfest | Hygienisches Küchenbrett, leicht zu reinigen, geruchsneutral und rostfrei – für Fleisch, Fisch, Gemüse, Obst, Käse und Brot.</t>
  </si>
  <si>
    <t>0.4521%</t>
  </si>
  <si>
    <t>0.2472%</t>
  </si>
  <si>
    <t>B0FXC6FHQW</t>
  </si>
  <si>
    <t>B4K® Schneidebrett 35 × 25 cm aus Eichen-Stirnholz | Hackblock, Abgerundete Kanten, Rutschfest mit Silikonfüßen, Griffmulden, Ideal für Küche &amp; BBQ</t>
  </si>
  <si>
    <t>0.0089%</t>
  </si>
  <si>
    <t>B0FXC8C3ZY</t>
  </si>
  <si>
    <t>B4K® Schneidebrett aus Eiche Stirnholz 40 × 30 cm | Massiver Hackblock, Antibakterielles Hirnholzbrett, Mit Griffen &amp; Silikonfüßen, Für Küche, Fleisch &amp; BBQ</t>
  </si>
  <si>
    <t>B0FXV7S8KT</t>
  </si>
  <si>
    <t>B4K® Schneidebrett 35 × 25 cm aus Eichen-Stirnholz Inkl. Ständer | Hackblock mit Ständer, Abgerundete Kanten, Rutschfest mit Silikonfüßen, Griffmulden, Ideal für Küche &amp; BBQ</t>
  </si>
  <si>
    <t>B0FYFJDFZR</t>
  </si>
  <si>
    <t>Schneidebrett aus Edelstahl, doppelseitig, lebensmittelecht, mit Aufhängeloch, ungiftig und rutschfest, spülmaschinengeeignet, ideal für Innen- und Außenbereich, Camping und Grillen, (M-34 x 23 cm)</t>
  </si>
  <si>
    <t>2.5364%</t>
  </si>
  <si>
    <t>B0G2BR2YLF</t>
  </si>
  <si>
    <t>Walnuss Holz Schneidebrett mit Magnetischem Edelstahlmesser, Premium Küchenbrett aus Walnussholz, Integriertes Brotmesser Geschenk, Brot und Gemüseschneiden, bagel-brotschneidebrett, 39x20x2 cm</t>
  </si>
  <si>
    <t>0.3988%</t>
  </si>
  <si>
    <t>B0G5LWC11V</t>
  </si>
  <si>
    <t>Holzfaser Schneidebrett 2er-Pack, Spülmaschinenfest Composite Cutting Board | Hohe Dichte, Ungiftig, BPA-frei, Rutschfeste Füße, Klingenschonend, Ideal für Fleisch, Gemüse, Obst, Brot und Geschenk</t>
  </si>
  <si>
    <t>B0G5WH6PZY</t>
  </si>
  <si>
    <t>B0G6W8P6N2</t>
  </si>
  <si>
    <t>Edelstahl Schneidebrett Set 3-teilig,1mm Ultra-Dünn&amp;Flexibel | Spülmaschinenfest &amp; Rostfrei, Doppelseitiges Schneidebrett für Fleisch und Gemüse, Messerschonend 25x15, 29x20, 28x39cm</t>
  </si>
  <si>
    <t>2.1313%</t>
  </si>
  <si>
    <t>B0G8HL1H8J</t>
  </si>
  <si>
    <t>TPU Schneidebrett M BPA-frei rutschfest spülmaschinenfest | messerschonend flexible Oberfläch</t>
  </si>
  <si>
    <t>0.2719%</t>
  </si>
  <si>
    <t>0.5877%</t>
  </si>
  <si>
    <t>B0GCRM4M51</t>
  </si>
  <si>
    <t>2er Set Edelstahl-Schneidebretter mit Anschlagkante 40 × 30 cm | Arbeitsfläche, Schneidebrett &amp; Knetbrett, Robust, Langlebig zum Schneiden von Fleisch, Gemüse und Obst</t>
  </si>
  <si>
    <t>0.0442%</t>
  </si>
  <si>
    <t>B0GCSGHJ26</t>
  </si>
  <si>
    <t>TPU Schneidebrett 2er Set L flexibel BPA-frei mit Saftrille | rutschfest spülmaschinenfest</t>
  </si>
  <si>
    <t>0.5182%</t>
  </si>
  <si>
    <t>B0GCSHZDW7</t>
  </si>
  <si>
    <t>0.1626%</t>
  </si>
  <si>
    <t>B0GCZ1N2CR</t>
  </si>
  <si>
    <t>Acryl-Schneidebrett für Küche, transparente Schneidebretter, 35,6 x 25,4 cm | Rutschfestes Acryl-Schneidebrett zum Kochen, Arbeitsplattenschutz und Servieren</t>
  </si>
  <si>
    <t>0.2685%</t>
  </si>
  <si>
    <t>B0GKFSGQCW</t>
  </si>
  <si>
    <t>Titan Schneidebrett Edelstahl S316 Set 3 Stück Doppelseitiges Lebensmittelechtes Küchenschneidebrett, Spülmaschinenfest für Fleisch Obst Gemüse Brot Käse</t>
  </si>
  <si>
    <t>0.5152%</t>
  </si>
  <si>
    <t>0.7307%</t>
  </si>
  <si>
    <t>B0GKVWHSSF</t>
  </si>
  <si>
    <t>Titan Schneidebrett S316 Edelstahl Doppelseitiges Lebensmittelechtes Küchenschneidebrett, Schneidebrett S316 Edelstahl Spülmaschinenfest für Fleisch Obst Gemüse Brot Käse (12 * 7.7in)</t>
  </si>
  <si>
    <t>0.5773%</t>
  </si>
  <si>
    <t>0.0988%</t>
  </si>
  <si>
    <t>B0GRGQHGR2</t>
  </si>
  <si>
    <t>Edelstahl Schneidebrett 38 × 28 cm, doppelseitig, rutschfest | 14 mm stark, mit Saftrille, stoßdämpfendem Kern und Aufhängeöse – pflegeleicht für Fleisch, Gemüse, Obst und Teig</t>
  </si>
  <si>
    <t>1.172%</t>
  </si>
  <si>
    <t>B0GSFGHGRM</t>
  </si>
  <si>
    <t>2 Stück Schneidebrett Edelstahl S304, Doppelseitig Antibakteriell | 34x23cm / 25x15cm, Spülmaschinengeeignet — für Fleisch, Gemüse, Brot und Obst, Profi-Küchenbrett</t>
  </si>
  <si>
    <t>2.2101%</t>
  </si>
  <si>
    <t>B0GX5LPJKB</t>
  </si>
  <si>
    <t>Edelstahl Schneidebrett mit Kante 40x 50cm, Edelstahl Arbeitsplatte Groß | Teigbrett Nudelbrett Metall Schneidebrett Teigbrett - Schneidebrett Platte Küche für Fleisch, Gemüse Backen Brot</t>
  </si>
  <si>
    <t>0.4415%</t>
  </si>
  <si>
    <t>B0GX9FCSM7</t>
  </si>
  <si>
    <t>Kuppels NERO Schneidebrett Holzfaser, 44×32,5 cm, mit Saftrille, schwarz | Silikonfüße sorgen für Stabilität – wendbares Küchenbrett, messerschonend, spülmaschinenfest und BPA-frei</t>
  </si>
  <si>
    <t>0.1612%</t>
  </si>
  <si>
    <t>B0H294R42D</t>
  </si>
  <si>
    <t>Edelstahl-Schneidebrett 30 x 40cm,Küche Schneidbrettchen,Schweres Schneidebrett zum Kochen, Backen Brot Restaurant zum Kneten, für Fleisch, Obst,Gemüse für Küche Bar (30 * 40)</t>
  </si>
  <si>
    <t>1.4254%</t>
  </si>
  <si>
    <t>B0H49RJW9D</t>
  </si>
  <si>
    <t>Lubardy Schneidebrett Holz Edelstahl Doppelseitig 38x28cm | Stehendes Schneidbrett mit Standfüßen und Metallgriff – Rutschfestes Küchenbrett für Fleisch, Fisch und Gemüse</t>
  </si>
  <si>
    <t>0.1109%</t>
  </si>
  <si>
    <t>B0H4L46HDJ</t>
  </si>
  <si>
    <t>2-in-1 Doppelseitiges Schneidebrett Titan &amp; TPU(PP)–Schneidebretter für die Küche,Lebensmittelqualität,Rutschfest Cutting Board,Spülmaschinenfest,Anti-Slip-Rahmen,Vergrößern,45x31x2.5cm</t>
  </si>
  <si>
    <t>0.3202%</t>
  </si>
  <si>
    <t>B0H822HV21</t>
  </si>
  <si>
    <t>G21 EcoCut Schneidebrett Holzfaser 2er Set Spülmaschinenfest, Braun/Graphit | BPA- &amp; VOC-frei, LFGB-geprüft, porenfrei, geruchsneutral, mit Saftrille &amp; rutschfesten Füßen, messerschonend, hitzebeständig</t>
  </si>
  <si>
    <t>0.494%</t>
  </si>
  <si>
    <t>B0H9N1ZT3Z</t>
  </si>
  <si>
    <t>XL Schneidebrett aus Olivenholz 40 x 30 x 2 cm – Massives Holzbrett mit Saftrille – Servierbrett, Tranchierbrett &amp; Hackbrett – Beidseitig nutzbar</t>
  </si>
  <si>
    <t>0.2901%</t>
  </si>
  <si>
    <t>B0H9Z2KPFJ</t>
  </si>
  <si>
    <t>Olivenholz Servierbrett mit Griff - Personalisiertes Schneidebrett mit Naturrand, handgefertigt für Brot, Käse, Antipasti &amp; Tapas (35-39 cm)</t>
  </si>
  <si>
    <t>0.0949%</t>
  </si>
  <si>
    <t>B0HC31FJFZ</t>
  </si>
  <si>
    <t>7-teiliges Küchen-Starterset mit 3 Edelstahlmessern, Schneidebrett, Messerhalter, Küchenschere und Sparschäler, Antihaftbeschichtung, Schwarz</t>
  </si>
  <si>
    <t>1.9292%</t>
  </si>
  <si>
    <t>B0HGZN8ZLQ</t>
  </si>
  <si>
    <t>Astrein Stirnholz-Schneidebrett Eiche, 40x30x3,6 cm, massiv | Mit Saftrille, Anti-Rutsch-Füßen, Griffmulde. FSC-zertifiziert, handgefertigt, geölt geliefert, lebensmittelecht.</t>
  </si>
  <si>
    <t>0.6583%</t>
  </si>
  <si>
    <t>竞争格局 schneidebrett holz</t>
  </si>
  <si>
    <t>18.6103%</t>
  </si>
  <si>
    <t>85.7143%</t>
  </si>
  <si>
    <t>4.8482%</t>
  </si>
  <si>
    <t>2.6625%</t>
  </si>
  <si>
    <t>14.2857%</t>
  </si>
  <si>
    <t>B0GX9XYSW6</t>
  </si>
  <si>
    <t>KESPER | Tranchierbrett Akazienholz, 36 x 24 x 3 cm | 28150</t>
  </si>
  <si>
    <t>B0FF7JY44J</t>
  </si>
  <si>
    <t>Deer &amp; Oak Schneidebrett-Set 3-teilig, karbonisierter Bambus vorgeölt | Mit Aufhängeloch · bei 260 °C Karbonisiert · Auch als Charcuterie-Servierbrett</t>
  </si>
  <si>
    <t>0.1215%</t>
  </si>
  <si>
    <t>6.5858%</t>
  </si>
  <si>
    <t>B0H45PBWKT</t>
  </si>
  <si>
    <t>10 Stück Akazienholz Schneidebretter 20x25 cm, Servierbretter mit Saftrille | Frühstücksbrett Holz, 1,5cm dicke Holzbretter, Frühstücksbrettchen für Brot, Käse, Tapas, Antipasti, Snacks und Grillgerichte</t>
  </si>
  <si>
    <t>7.4088%</t>
  </si>
  <si>
    <t>16.4329%</t>
  </si>
  <si>
    <t>0.0347%</t>
  </si>
  <si>
    <t>12.2539%</t>
  </si>
  <si>
    <t>3.7818%</t>
  </si>
  <si>
    <t>0.4166%</t>
  </si>
  <si>
    <t>0.1422%</t>
  </si>
  <si>
    <t>1.1782%</t>
  </si>
  <si>
    <t>11.3306%</t>
  </si>
  <si>
    <t>26.5568%</t>
  </si>
  <si>
    <t>0.3635%</t>
  </si>
  <si>
    <t>B0CHS5ZGXD</t>
  </si>
  <si>
    <t>2er Set Schneidebrett Holz aus Akazie Premium mit Halter | 38 x 25 · 35 x 20 · Saftrille · Hochwertiges Akazienholz · Schadstofffrei · Umweltfreundlich und antibakteriell</t>
  </si>
  <si>
    <t>5.9802%</t>
  </si>
  <si>
    <t>3.4256%</t>
  </si>
  <si>
    <t>0.18%</t>
  </si>
  <si>
    <t>3.943%</t>
  </si>
  <si>
    <t>B0DVGN74PZ</t>
  </si>
  <si>
    <t>Schneidebrett Holz aus Eiche - 35 x 20 x 2 cm - Holzbrett Küche - Cutting Board Wood L - Holzschneidebrett - Hochwertiges Küchenbrett Holz - Wooden Cutting Board - Chopping Board</t>
  </si>
  <si>
    <t>5.3447%</t>
  </si>
  <si>
    <t>12.3507%</t>
  </si>
  <si>
    <t>B0FNDPDRDK</t>
  </si>
  <si>
    <t>Woodcarver Endgrain Schneidebrett Eiche 40x30x4 cm – Massives Küchenbrett aus Holz – Messerfreundlich &amp; Selbstheilend – Handgefertigt &amp; Geölt – Vielseitig &amp; Langlebig</t>
  </si>
  <si>
    <t>B0G64ZM2XF</t>
  </si>
  <si>
    <t>KESPER Schneidebrett Eichenholz | FSC®-zertifiziert | Extra stark 3,5 cm | Mit Griffmulde &amp; BIOFA-Öl | 38,5 × 27,5 cm | 49100</t>
  </si>
  <si>
    <t>B09TR5S57G</t>
  </si>
  <si>
    <t>Samhita Schneidebretter aus Akazienholz mit Griff für Küche, Käse und Lebensmittel-Serviertablett, Charcuteriebretter</t>
  </si>
  <si>
    <t>B0G1CD6P17</t>
  </si>
  <si>
    <t>Erreke Schneidebrett aus Teakholz End Grain, 58x38x3,8 cm, Extra Groß | Schneidebrett Holz. XXL mit Saftrille. Rutschfeste Füße und Griffe. Holz-Schneidebrett Küche. Für Käse Wurst Fleisch Brot</t>
  </si>
  <si>
    <t>0.303%</t>
  </si>
  <si>
    <t>5.7849%</t>
  </si>
  <si>
    <t>B0H2S9VKYP</t>
  </si>
  <si>
    <t>Premium Schneidebrett Set aus Holz mit Ständer – 3-teilig Design Schneidebrett holz Set aus Edelholz – Moderne Holzbrett Küche Plastikfrei – Küchenutensil im Bücheregal Stil mit Saftrille</t>
  </si>
  <si>
    <t>B09FFNVP5G</t>
  </si>
  <si>
    <t>OLEIO Stirnholz Schneidebrett Holz aus Akazie, 53x38x3cm – Holzbrett Küche | Massives Holzschneidebrett aus Hirnholz mit Saftrille, Silikonfüßen &amp; Griffmulden – zum Schneiden, Tranchieren &amp; Servieren</t>
  </si>
  <si>
    <t>0.1057%</t>
  </si>
  <si>
    <t>0.1261%</t>
  </si>
  <si>
    <t>B0F1G1V6ZP</t>
  </si>
  <si>
    <t>KESPER | Schneide- und Tranchierbrett, Material: Akazienholz, Maße: 38,5 x 25 x 4 cm, Farbe: Braun, Natur | 29752</t>
  </si>
  <si>
    <t>1.3457%</t>
  </si>
  <si>
    <t>B0CTW52Y4X</t>
  </si>
  <si>
    <t>B4K® Schneidebrett mit Ständer aus Eiche Stirnholz 45 × 30 × 4 cm | Massiver Hackblock, Antibakterielles Hirnholzbrett, Mit Griffen &amp; Silikonfüßen, Perfekt für Küche, Fleisch &amp; BBQ</t>
  </si>
  <si>
    <t>0.0532%</t>
  </si>
  <si>
    <t>B084G3BDY5</t>
  </si>
  <si>
    <t>Creative Home Schneidebrett Holz | 30,5 x 22,5 x 1,5 cm (+- 1 cm) | Holzschneidebrett mit Saftrille | Umkehrbar Schneidbrett | Holzbrett Küche Ideal für Brot, Fleisch, Gemüse, Käse &amp; Schinken</t>
  </si>
  <si>
    <t>B0G838D7YG</t>
  </si>
  <si>
    <t>naturlik XXL Schneidebrett Karbonisiert 45x30cm - Großes Bambus Holzschneidebrett mit Saftrille &amp; Griffen - Nachhaltiges Küchenbrett Holz für Fleisch, Gemüse, Käse &amp; Brot - Messerschonend Vorgeölt</t>
  </si>
  <si>
    <t>B0DK2XLZNV</t>
  </si>
  <si>
    <t>Large Schneidebrett Holz mit Saftrutsche(42x30x2.5cm), Schneidebretter Holz Aus Massiver Akazie, Holzschneidebrett für Küchenplatten, Schneidebrett Gross mit Rutschfeste Füße</t>
  </si>
  <si>
    <t>B01KO09I4Y</t>
  </si>
  <si>
    <t>KESPER | Schneidbrett mit Griff, Material: Akazienholz, Maße: 35 x 18 x 1,5 cm, Farbe: Braun, Natur | 28191</t>
  </si>
  <si>
    <t>1.0964%</t>
  </si>
  <si>
    <t>3.7939%</t>
  </si>
  <si>
    <t>7.679%</t>
  </si>
  <si>
    <t>2.5253%</t>
  </si>
  <si>
    <t>0.3046%</t>
  </si>
  <si>
    <t>B00BZTMUQW</t>
  </si>
  <si>
    <t>Schneidebrett mit Auffangschale "Style Bamboo" Profi Holz Küchenbrett aus Bambus - Holzbrett Schneidbrett mit Auffangbehälter/Behälter (Edelstahl Schublade) Bambusbrett Maße: 43x29x7cm</t>
  </si>
  <si>
    <t>B0FX9SD14F</t>
  </si>
  <si>
    <t>Fibogollo 3er Set Akazienholz Schneidebretter,Schneidebrett Küche mit Saftrille,Holzbrett Küche mit Bracket,Brotbretter und Servierbretter,Bretter Kuche Groß Mittel und Klein</t>
  </si>
  <si>
    <t>B0GR7XP1PZ</t>
  </si>
  <si>
    <t>WALDLAND Premium Frühstückbrettchen Holz 5er Set (23 x 16 x 1.5 cm) inkl. Brettständer I Schneidebrett Holz Set I Frühstückbrettchen aus robustem Akazienholz I 5 dicke Schneidebretter</t>
  </si>
  <si>
    <t>0.392%</t>
  </si>
  <si>
    <t>B00P7SIXWW</t>
  </si>
  <si>
    <t>Relaxdays Tranchierbrett aus Bambus, HxBxT: ca. 2,5 x 38 x 45 cm, natur | doppelter Anschlagkante, beidseitig verwendbar</t>
  </si>
  <si>
    <t>B0FVG2DSGZ</t>
  </si>
  <si>
    <t>Deer &amp; Oak Akazien-Schneidebrett-Set 3-teilig mit Ständer &amp; 250 ml Öl | FSC-zertifiziertes Hartholz · Vorgeölt · für Die Küche</t>
  </si>
  <si>
    <t>B0DCVX535P</t>
  </si>
  <si>
    <t>KESPER | Schneidbrett, Material: Akazienholz, Maße: 28 x 20 x 1,5cm, Farbe: Braun | 29150</t>
  </si>
  <si>
    <t>B0CBMH17BB</t>
  </si>
  <si>
    <t>Creative Home 2 x Schneidebrett Holz | 30,5 x 22,5 x 1,5 cm | Holzschneidebrett mit Saftrille | Umkehrbar Schneidbrett | Holzbrett Küche Ideal für Brot, Fleisch, Gemüse, Käse &amp; Schinken</t>
  </si>
  <si>
    <t>B0DJVVH9FL</t>
  </si>
  <si>
    <t>Moritz &amp; Moritz Frühstücksbrettchen Bambus - 6er Schneidebrett Holz Set, natürlich antibakteriell, robust &amp; messerschonend - Vielseitig als Holzbrett Küche, Brotzeitbrett, Servierbrett &amp; cutting board</t>
  </si>
  <si>
    <t>B08FMJ9S2P</t>
  </si>
  <si>
    <t>Loco Bird Schneidebrett Holz 45x30cm – Holzbrett groß für die Küche, Schneidbrett mit Saftrille, messerschonender Holzschneidebrett, Bambus Brett, Cutting Board Wood, Chopping Board, Küchenbrett</t>
  </si>
  <si>
    <t>B0F1WX74LJ</t>
  </si>
  <si>
    <t>MOON HOME Premium Stirnholz Schneidebrett aus Akazienholz, 42 x 30 x 4 cm | dickes Hackbrett, Massivholz, messerschonend, groß und ideal zum Schneiden, Hacken und Tranchieren</t>
  </si>
  <si>
    <t>B0CTTLV47B</t>
  </si>
  <si>
    <t>10 Frühstücksbrettchen Holz Holzbrett, 24 x 14 x 1 cm Frühstücksbretter Kiefernholz, Unbehandeltes Holzbrettchen, Schneidebrett Brett Holz Brettchen Holz für Brot Fleisch Gemüse</t>
  </si>
  <si>
    <t>3.6004%</t>
  </si>
  <si>
    <t>0.5924%</t>
  </si>
  <si>
    <t>B0D5HQ5RFP</t>
  </si>
  <si>
    <t>MasterChef Schneidebretter Holz, Schneidebrett Set mit 3 Bambus Holzbrett | Schneidebrett Set inkl. Schneidebrett Groß (38cm x 27,5cm), Mittel (34cm x 23,5cm), Klein (23cm x 15cm) mit Saftrille, Bambus</t>
  </si>
  <si>
    <t>5.6759%</t>
  </si>
  <si>
    <t>0.1881%</t>
  </si>
  <si>
    <t>0.1529%</t>
  </si>
  <si>
    <t>0.8651%</t>
  </si>
  <si>
    <t>0.3117%</t>
  </si>
  <si>
    <t>B0D7TPM2HC</t>
  </si>
  <si>
    <t>Frühstücksbrettchen 10er Set Holz | Buche Natur unbehandelt | Brotzeitbrett für Küche, Küchenutensilien | Schneidebrett | Holzbrettchen | beidseitig verwendbar | 22,5x12,5x1,2 cm Pohmer Design</t>
  </si>
  <si>
    <t>B08F3XWCSP</t>
  </si>
  <si>
    <t>Schneidebrett Holz - Antiseptisches Hochwertiges Bambus Küchenbrett, Groß mit Griffen und Saftrille - Zertifiziertes FSC® Servierbrett schnittfest und messerschonend Cutting Board, 45x30x2 cm</t>
  </si>
  <si>
    <t>B004QZQ9AA</t>
  </si>
  <si>
    <t>Zassenhaus 0000055023 2er Set Frühstücksbrett, Holz, braun, 1,8 x 19,8 x 27,8 cm, Akazie</t>
  </si>
  <si>
    <t>B072LNVTP1</t>
  </si>
  <si>
    <t>Gerlach Natur Schneidebrett Holz Holzbrett Küche Küchenbrett Holzschneidebrett 45x30x2,3cm</t>
  </si>
  <si>
    <t>B0GWXXQF1T</t>
  </si>
  <si>
    <t>Frühstücksbrettchen Holz 10er Set aus Massivholz 24 x 14 x 1,3 cm | 24 x 14 x 1,3 cm, Massivholz unlackiert, Vielseitig zum Schneiden und Servieren, Kompakt für Picknick und Camping</t>
  </si>
  <si>
    <t>B000XRVUI6</t>
  </si>
  <si>
    <t>ZWILLING Schneidbrett mit Saftrille, Massives Bambus-Holz, Beidseitig Nutzbar, 42 x 31 x 4 cm, Braun</t>
  </si>
  <si>
    <t>B0H4W7GB8S</t>
  </si>
  <si>
    <t>Erreke Schneidebrett aus Natürlichem Akazienholz Live Edge, 40x30x2,5 cm | Schneidebrett Holz. dekoratives Stück zum Servieren von Käse und Wurst. Holz-Schneidebrett Küche</t>
  </si>
  <si>
    <t>B0H2BPB8W2</t>
  </si>
  <si>
    <t>Premium Stirnholz Schneidebrett Eiche massiv und stabil 40 x 30 x 4 cm | 40 x 30 x 4 cm, Messerschonend, Robuste Stirnholzfläche, Rutschfest durch hohes Gewicht, Langlebig Massivholz</t>
  </si>
  <si>
    <t>B0F847NXZ3</t>
  </si>
  <si>
    <t>Joseph Joseph Folio 3-teiliges Schneidebrett-Set aus Bambusholz, Edelstahl Ständer, Küche Organizer</t>
  </si>
  <si>
    <t>B0DG8RXMMJ</t>
  </si>
  <si>
    <t>Utoplike Extra großes Bambus-Schneidebrett 76.2 x 50.7 x 2.5 cm | Schneidebretter für Küche, XL Big Butcher Block Schneidebrett mit Saftrillen</t>
  </si>
  <si>
    <t>B0H392CGSN</t>
  </si>
  <si>
    <t>10er Pack Holzschneidebretter mit Griff, 40x20cm Servierbrett Akazie Rechteckig, Servierbrett für Brot und Käse, Wurstbretter und Charcuteriebretter</t>
  </si>
  <si>
    <t>B0FHB8H28G</t>
  </si>
  <si>
    <t>2 Stück Bambus Schneidebrett, 30x20cm, Einzugsgeschenke Haus | Holzbrett Küche, Frühstücksbrettchen, Einzugsgeschenke Haus Wohnung, Brotzeitbrett</t>
  </si>
  <si>
    <t>5five – 52 x 58 cm Bambus-Kochfeldabdeckung (3-in-1). Schneidebrett aus Holz, Spritzschutz und Kochfeldschutz – geeignet für Induktions- und Cerankochfelder.</t>
  </si>
  <si>
    <t>B01KO09DLW</t>
  </si>
  <si>
    <t>KESPER | Schneidbrett mit Griff, Material: Akazienholz, Maße: 29 x 14 x 1,5 cm, Farbe: Braun, Natur | 28190</t>
  </si>
  <si>
    <t>B0849YQ9GB</t>
  </si>
  <si>
    <t>Oliver's Kitchen ® Schneidebrett Holz Groß - Bambus Holzschneidebrett | 45 x 30 x 2 cm wendbares Holzbrett - verzieht sich nicht und rutscht nicht - Handwäsche - auch als Servier- und Käsebrett</t>
  </si>
  <si>
    <t>B0H3TTW8CG</t>
  </si>
  <si>
    <t>10er Set Akazienholz Schneidebrett mit Griff, 2 Größen Küchenschneidebrett Holz, Groß Servierbrett Holz für Fleisch Brot Gemüse Käse Tapas Pizza (40x17 / 30x15cm)</t>
  </si>
  <si>
    <t>B0CTH1C6Q7</t>
  </si>
  <si>
    <t>COCOBOSS Schneidebrett Holz Groß 42x30x2.5cm,Holzschneidebrett,Küchenbrett,aus Akazienholz PREMIUM für Küche,Küchenholzbrett, Rutschfeste Füße XXL</t>
  </si>
  <si>
    <t>B0FDWLM2VY</t>
  </si>
  <si>
    <t>Schneidebrett Holz aus Akazie mit Anschlagkante und Saftrille | 35 x 25 cm · Integrierter Messerschärfer · Hochwertiges Akazienholz · Umweltfreundlich und antibakteriell</t>
  </si>
  <si>
    <t>B0BMQPR5SS</t>
  </si>
  <si>
    <t>12er Set Frühstücksbrettchen aus Bambus Holz, 22x14x0,8cm | Ideal für Frühstück, Brotzeit und kleine Mahlzeiten - Holzbrettchen Brettchen Frühstücksbrett Holzbrett</t>
  </si>
  <si>
    <t>0.6996%</t>
  </si>
  <si>
    <t>B0G3WFDCZQ</t>
  </si>
  <si>
    <t>2 Stück Bambus Schneidebrett 33x22x1,2cm / 22x15x1cm | Doppelseitiges Schneidebretter Holz, Bambus Brett mit Saftrinne Küchenbrett Holz für Darunter Schneiden, Zubereitung</t>
  </si>
  <si>
    <t>0.2912%</t>
  </si>
  <si>
    <t>B0B28LB9S9</t>
  </si>
  <si>
    <t>Blumtal Schneidebrett aus 100% Bambus 3er Set (XS, S, M) - Hackbrett mit Loch zum Aufhängen - Bambus Schneidebrettchen mit Silikonfuß - Schneidbrett Holz messerschonend</t>
  </si>
  <si>
    <t>B0BT8KQCW4</t>
  </si>
  <si>
    <t>Holzbackbrett - Teigbrett Nudelbrett 70x50 cm Brotbretter Holz Küchenutensilien - Holzbrett zum Ausrollen des Teigs</t>
  </si>
  <si>
    <t>B00PBBQX7W</t>
  </si>
  <si>
    <t>DAS OLIVENHOLZBRETT® Schneidebrett Olivenholz/Frühstücksbrett/Jausenbrett/Allzweckschneidebrett/Vesperbrett aus Olivenholz / 30cm x 20cm x 1.4cm</t>
  </si>
  <si>
    <t>B0CXDZ36TV</t>
  </si>
  <si>
    <t>hausleben Pizzabrett 33 cm Bambus 4er Set – Rundes Schneidebrett mit Griff | Schneiderillen Holz Pizzateller für Flammkuchen, Servierbrett für Pizza, Holzbrett, Servierteller, Leicht zu Reinigen</t>
  </si>
  <si>
    <t>B0GTGCN3D1</t>
  </si>
  <si>
    <t>Schneidebrett Stirnholz Eiche 37x26x3,5 cm | Holzbrett Küche | GROMI</t>
  </si>
  <si>
    <t>B092DWNY4Q</t>
  </si>
  <si>
    <t>Moritz &amp; Moritz XXL Schneidebrett Bambus Groß - 45 x 30 x 2 cm - Bambus Holzbrett mit Saftrille - Zum Schneiden, Anrichten und Servieren</t>
  </si>
  <si>
    <t>0.0823%</t>
  </si>
  <si>
    <t>B0FNLQQ1L1</t>
  </si>
  <si>
    <t>Schneidebrett Holz Set – 2,5 cm stark, mit hochwertiger Öl-Oberfläche, Saftrille, Anti-Rutsch-Füßen &amp; Brettständer – Akazienholz Schneidebretter in luxuriöser Geschenkbox</t>
  </si>
  <si>
    <t>0.0719%</t>
  </si>
  <si>
    <t>B0F224J4GW</t>
  </si>
  <si>
    <t>MOON HOME Schneide- und Abdeckplatte - Eclipse, aus FSC Bambus/Holz, große 2 in 1 Herdabdeckplatte, rutschfeste Füße, mit Saftrille, 50 x 56 x 4 cm</t>
  </si>
  <si>
    <t>B095C7TP6S</t>
  </si>
  <si>
    <t>Brotschneidebrett mit Krümelfach aus Buchenholz 40cm x 25cm Made in Europe, Bread cutting board, Brotschneidebrett mit Krümelrost, Brot Schneidebrett mit Auffangschale, Brotbrett Holz</t>
  </si>
  <si>
    <t>B0H7BJWJ2H</t>
  </si>
  <si>
    <t>KESPER | Schneidebrett, Akazienholz, 40 x 27 x 3,5 cm | 2976013 | mit Griffmulden und Saftrille</t>
  </si>
  <si>
    <t>B0FNB95B2F</t>
  </si>
  <si>
    <t>Schneidebrett Holz 4er Set | Bambus Schneidebretter mit Saftrille &amp; Seitengriff | Holzbrett Küche antibakteriell | Bambus Küchenbrett klein bis groß mit Halter | Cutting Board Set</t>
  </si>
  <si>
    <t>B00BVKHJ7K</t>
  </si>
  <si>
    <t>Zassenhaus Schneidbrett aus Akazienholz in der Farbe Dunkelbraun, Maße: 36cm x 23cm x 1,8cm, 055337, Braun</t>
  </si>
  <si>
    <t>B0H4HF78BJ</t>
  </si>
  <si>
    <t>Premium XXL Küchenstation Schneidebrett mit Auffangschalen aus Kautschukholz 50x35 cm - Messerschonendes Holzbrett - Schneidebrett-Set mit 4 Edelstahl-Reiben</t>
  </si>
  <si>
    <t>B0D1928HMN</t>
  </si>
  <si>
    <t>KESPER | Profi-Schneidbrett mit Aufhängeloch, Material: Akazienholz (Stirnholz), Maße: 32 x 22 x 2 cm, Farbe: Braun, Natur | 28152</t>
  </si>
  <si>
    <t>B0GXZML5PZ</t>
  </si>
  <si>
    <t>End Grain Schneidebrett aus Massivholz, beidseitiges Hackbrett mit Saftrille, lebensmittelechtes Küchen-Tranchierbrett in 2 verschiedenen Designs</t>
  </si>
  <si>
    <t>0.9646%</t>
  </si>
  <si>
    <t>B0D9419LMD</t>
  </si>
  <si>
    <t>Lacers PurpleLine - Holzschneidebrett 4-teilig aus Bambus mit Saftrille &amp; rutschfesten Füßen - Schneidebrett-Set mit Halterung – Nachhaltig langlebig vielseitig – Perfekt für Küche Fleisch Gemüse Brot</t>
  </si>
  <si>
    <t>B0GCDPQ68S</t>
  </si>
  <si>
    <t>Youyijia Schneidebrett Holz 3er Set aus Akazienholz mit Ständer, Schneidebretter in 3 Größen, Küchenschneidebrett-Set für Obst, Gemüse, Fleisch, Brot (40 cm x 29 cm, 33 cm x 24 cm, 26 cm x 18 cm)</t>
  </si>
  <si>
    <t>B08RDW6JN9</t>
  </si>
  <si>
    <t>SOLTAKO Olivenholz Steakbrett mit Saftrille "The Smokey BBQ" (40-43 cm) Schneidebrett aus Oliven Holz mit Griff</t>
  </si>
  <si>
    <t>B0H9RFYKGD</t>
  </si>
  <si>
    <t>Zayiko Stirnholz Schneidebrett Holz aus Akazie, 53x38x3cm – Holzbrett Küche</t>
  </si>
  <si>
    <t>B0H3ZW23LF</t>
  </si>
  <si>
    <t>10er Set Frühstücksbrettchen Holz, Akazienholz Vesperbrett Rechteckig, Vielseitiges Servierbrett Käsebrett Snackbrett für Brotzeit, Tapas, Steak (30x20x1,5 cm)</t>
  </si>
  <si>
    <t>1.8313%</t>
  </si>
  <si>
    <t>B0DFH7Q6Y7</t>
  </si>
  <si>
    <t>Hanseküche Schneidebrett Holz, 4er Set rundes Servierbrett/Fleischteller Ø 25 cm aus FSC-zertifiziertem Akazienholz, mit Saftrille – auch als Servierplatte rund und Pizzabrett</t>
  </si>
  <si>
    <t>B08PFQGMJS</t>
  </si>
  <si>
    <t>Schneidebrett Lela aus Mangoholz mit Juteschlaufe, 30 x 19 cm | Handgefertigtes Schneidebrett aus Mangoholz mit praktischer Juteschlaufe und natürlichem Design.</t>
  </si>
  <si>
    <t>B0DRYF9GVZ</t>
  </si>
  <si>
    <t>KIMIUP Schneidebrett Set mit Bambus，Schneidebretter Holz Groß Vielseitig als Holzbrett Küche, Brotzeitbrett, Servierbrett &amp; Cutting board für Fleisch Gemüse Brot 34 x 22 x 1.2 cm</t>
  </si>
  <si>
    <t>B0CYH5LDVC</t>
  </si>
  <si>
    <t>Hochzeitsgeschenk personalisiert mit Name | XL Schneidebrett Holz | Hochzeitsgeschenke für Brautpaar | Jahrestag Geschenk für ihn sie | Eiche 40x25x2cm | Geburtstag Männer Frauen (Herzen)</t>
  </si>
  <si>
    <t>0.1678%</t>
  </si>
  <si>
    <t>B01N0UY3QC</t>
  </si>
  <si>
    <t>Relaxdays Pizzateller Bambus 33 cm Durchmesser, Schneidbrett aus Holz, schnittfestes Pizzabrett mit 6-facher Einteilung für gleichmäßig große Stücke, Holzteller für Pizza, natur, 33 x 33 x 1.5 cm</t>
  </si>
  <si>
    <t>B0GRCMBPJT</t>
  </si>
  <si>
    <t>Buchenholz Schneidebrett 30 x 40 x 2,2 cm – Tranchierbrett mit Saftrille – Klingenschonendes Küchenbrett aus Holz für Brot, Obst und Gemüse</t>
  </si>
  <si>
    <t>Schneidebrett Holz Pizzabrett Rund Schneidebretter Holzbrett Küche | Groß Schneidbrett Akazienholz mit Griff Käse Servierbrett Chopping Cutting Board Brettchen Charcuterie Board Brotzeitbrett</t>
  </si>
  <si>
    <t>B0FX9SJZXV</t>
  </si>
  <si>
    <t>Fibogollo 3er Set Bambus Schneidebretter,2cm dicke Schneidebrett Küche mit Saftrille und Bracket,Brotbretter und Servierbretter,Bretter Kuche Groß Mittel und Klein</t>
  </si>
  <si>
    <t>B0FMFNV7H2</t>
  </si>
  <si>
    <t>Bambus Schneidebrett 20x15 cm – Holzschneidebrett klein, beidseitig nutzbar mit Griffloch, nachhaltiges Küchenbrett Holz für Frühstück, Obst &amp; Snacks</t>
  </si>
  <si>
    <t>B09RQRDL6R</t>
  </si>
  <si>
    <t>Erreke Schneidebrett aus Teakholz End Grain, 58x38x3,2 cm, Extra Groß | Schneidebrett Holz. mit Saftrille. Rutschfeste Füße und integrierte Griffe. Holz-Schneidebrett Küche</t>
  </si>
  <si>
    <t>0.3126%</t>
  </si>
  <si>
    <t>Deer &amp; Oak Schneidebrett Bambus XXXL 60x40x3,2 cm, doppelseitig | Vorgeölt · Saftrillen &amp; Seitengriffe · zum Servieren &amp; Tranchieren</t>
  </si>
  <si>
    <t>B0GK5ZJXDL</t>
  </si>
  <si>
    <t>Schneidebrett-Bibliothek 3 Set aus Liebesbaum (W33cm × D23cm) | Schneidebrett in Buchform mit Ständer, Vorgeölt, Messerfreundlich, für Fleisch &amp; Gemüse,Geschenke für die Küche</t>
  </si>
  <si>
    <t>B0H4WJHGPK</t>
  </si>
  <si>
    <t>Erreke Schneidebrett aus Natürlichem Akazienholz End Grain, 50x38x6,5 cm | Schneidebrett Holz. als Metzgerblock. Massiv und robust. Schont die Schneide Ihrer Messer. Holz-Schneidebrett Küche</t>
  </si>
  <si>
    <t>B0BK1H7PHR</t>
  </si>
  <si>
    <t>HOFMEISTER® Schneidebrett Eiche personalisiert mit Gravur, 30 x 20 x 2 cm – massives Holzbrett mit Wunschtext und Motiv – Geschenk für Männer, Hochzeit und Geburtstag</t>
  </si>
  <si>
    <t>B0CKK8GDJ1</t>
  </si>
  <si>
    <t>Exitoso Frühstücksbrettchen 6er Set aus Bambus 22 x 14 cm | Antibakterielles Brettchen Set | Schnittfeste, messerschonende Brottbretter | Schneidebretter für die Küche</t>
  </si>
  <si>
    <t>B0DK6VPX3Q</t>
  </si>
  <si>
    <t>NYORD Holzschneidebrett aus Geöltem Mangoholz, Wasserabweisend, 40 x 40 cm, Massives Schneidebrett mit Saftrille und cm-Skala, Großes Küchenbrett mit Rutschfesten Standfüßen</t>
  </si>
  <si>
    <t>B00IPOT3HY</t>
  </si>
  <si>
    <t>KAI Shun Schneidbrett Hinoki, Größe M - Japanische Zypresse - Abmessung 40,5 x 27,5 x 1,35 cm Schneidunterlage Holzbrett zum Schneiden, Natur</t>
  </si>
  <si>
    <t>B0C1GW9V7B</t>
  </si>
  <si>
    <t>Creative Home 10 x Frühstücksbrettchen Holz Set | 22.5 x 12.5 x 1.2 cm | Holzbrettchen Schneidebrett Brett | Umkehrbar Schneidbrett Brettchen Frühstücksbrett Holzbrett Küche für Brot Fleisch Gemüse</t>
  </si>
  <si>
    <t>B0FK4KBYKK</t>
  </si>
  <si>
    <t>Schneidebrett Holz, 76x51x2cm Groß Bambus Küchenbrett mit Griffen und tiefe Saftrille, Messerfreundliches Küchenbrett, rechteckig beidseitig verwendbar Tranchierbrett für Fleisch, Gemüse &amp; Brot</t>
  </si>
  <si>
    <t>B07CTNZ56S</t>
  </si>
  <si>
    <t>Salter Schneidebrett Set Bambus, Holz Schneidebrett 3-teilig 30/35/45cm, Bambus Schneidebrett mit Griff, Küchenbrett &amp; Servierbrett zum Aufhängen, Holz Schneidebrett Set</t>
  </si>
  <si>
    <t>B0DCKBPBP1</t>
  </si>
  <si>
    <t>Premium Stirnholz Schneidebrett Massivholz 40x29x3cm Akazie Dunkel | Küchenbrett aus Akazienholz karbonisiert; FSC®; End Grain; tiefe Saftrinne; extra große Griffmulden; rutschfeste Gummifüße</t>
  </si>
  <si>
    <t>0.0845%</t>
  </si>
  <si>
    <t>71.7304%</t>
  </si>
  <si>
    <t>B07JP1VYMH</t>
  </si>
  <si>
    <t>Coninx Schneidebrett Aus Moso Bambus Mit Saftrille 45 x 30 cm | Bereite Fleisch Gemüse Oder Käse Hygienisch Auf Und Serviere Stilvoll Auf Nachhaltigem Bambus</t>
  </si>
  <si>
    <t>B0GL8WSKCZ</t>
  </si>
  <si>
    <t>Garvee Extra dickes Akazienholz Schneidebrett – Großes, beidseitig nutzbares Küchenbrett mit Saftrille &amp; Griffen – Robust &amp; vorgeölt – Vielseitig einsetzbar für Fleisch, Gemüse, Käse &amp; Obst – Größe:</t>
  </si>
  <si>
    <t>B0CJ8GFCJX</t>
  </si>
  <si>
    <t>EFO Schneidebrett Holz 50x35x4 cm | Großes Küchenbrett aus Buchenholz | Holzbrett Küche mit praktischen Griffen | Holzschneidebrett für Brot, Fleisch und Gemüse | Langlebiges Servierbrett</t>
  </si>
  <si>
    <t>0.3543%</t>
  </si>
  <si>
    <t>B07FTDMGVT</t>
  </si>
  <si>
    <t>Schneide- und Servierbrett aus hochwertiger Eiche 40 х 30 cm groß mit Saftrille | Antibakterielles Küchenbrett aus Europa | Servierbrett, Frühstücksbrett, Holzbrett aus massiv Holz</t>
  </si>
  <si>
    <t>3.7312%</t>
  </si>
  <si>
    <t>0.8566%</t>
  </si>
  <si>
    <t>B0H261YNV5</t>
  </si>
  <si>
    <t>Schneidebrett Set 3-teilig aus massivem Akazienholz, 2 cm dick, 40 x 30/33 x 24/26 x 18 cm, mit Halter, Saftrille und Bienenwachs-Veredelung</t>
  </si>
  <si>
    <t>0.0751%</t>
  </si>
  <si>
    <t>B0GNMRXKYL</t>
  </si>
  <si>
    <t>Fackelmann x Pamela Reif Schneidebrett Holz, 100% FSC Bambus Schneidebrett mit farbigem Rand, für präzise Schneidarbeiten, Ca. 21 x 15 cm, Reinigung per Hand, Rosa</t>
  </si>
  <si>
    <t>B01063W1BG</t>
  </si>
  <si>
    <t>ZWILLING Schneidbrett, Massives Buchen-Holz, 60 x 40 x 3 cm, Rutschfest, Braun</t>
  </si>
  <si>
    <t>B096P45XX4</t>
  </si>
  <si>
    <t>WALDWERK Premium Wetzstahl - Messerschärfer aus gehärtetem Stahl und mit edlem Holzgriff - 100% plastikfreier Wetzstahl für Messer - hochwertiger Messerschleifer - Messer schärfen wie ein Profi</t>
  </si>
  <si>
    <t>B07DJ9ZM66</t>
  </si>
  <si>
    <t>Schneidebrett 35x25x1, 0 cm Bambus, Holz</t>
  </si>
  <si>
    <t>B0CND83C8T</t>
  </si>
  <si>
    <t>FLORINA Bambus-Schneidebrett 23,5 x 30,5 cm I Natürliches Bambus-Küchenbrett TITOLARE mit Silikongriff I Küchenbrett Antibakteriell I Universalschneidebrett zum Schneiden von Käse Fleisch Obst Gemüse</t>
  </si>
  <si>
    <t>B0C155GY7R</t>
  </si>
  <si>
    <t>DuneDesign Frühstücksbrettchen Holz 6er Set - Bambus Holzbrett 22x15 cm für Küche &amp; Frühstück - stabiles Stullenbrett für Vesper, Brotzeit und Snacks - langlebiges Schneidebrett klein - Brotbrett</t>
  </si>
  <si>
    <t>B0BHD9J1RP</t>
  </si>
  <si>
    <t>Frühstücksbrettchen Holz - 25x15cm – Hochwertige Akazie am Stück (2er Set) | Langlebiges Holzbrettchen | Vesperbrett | Brotzeitbrett</t>
  </si>
  <si>
    <t>B0GLHGP43F</t>
  </si>
  <si>
    <t>Kuppels NICE Heart Akazienholz Schneidebrett, 24,5×23 cm, messerschonend | Servierbrett, Brotzeitbrett, natürliche Maserung, für Käse, Wurst und Brot, pflegeleicht, langlebig, Handwäsche empfohlen</t>
  </si>
  <si>
    <t>B0H9VP41XS</t>
  </si>
  <si>
    <t>Schneidebrett rund Holzbrett mit Saftrille Servierbrett Buchenholz 30 cm | 30 cm, Rund, Massives Buchenholz, Saftrille, Servieren, Schneiden, Snacks, Küche, Grill, Picknick, Naturholz</t>
  </si>
  <si>
    <t>B07H1CND6G</t>
  </si>
  <si>
    <t>Boos Block Profi Schneidebrett Gross - 45,7 x 30,5 x 3,2 CM - Brotzeitbrett | Ahorn Schneidebrett Holz - Servierbrett Holz - Schneidebrett Antibakteriell - Vesperbrett Holz</t>
  </si>
  <si>
    <t>B0DL7MRJ9X</t>
  </si>
  <si>
    <t>Schneidebrett Holz aus Eiche Groß - 45x30x2 cm - Holzbrett Küche Gross - Cutting Board Wood XXL - Holzschneidebrett Gross - Hochwertiges Küchenbrett Holz - Wooden Cutting Board - Chopping Board</t>
  </si>
  <si>
    <t>0.9698%</t>
  </si>
  <si>
    <t>B0DR1YD75M</t>
  </si>
  <si>
    <t>Akazienholz Schneidebrett 3er Set | mit Saftrille, inklusive Freiständer und Obstmesser, doppelseitige Schneidebretter für Fleisch, Gemüse, Käse und Servieren.</t>
  </si>
  <si>
    <t>B0C8VBCYG1</t>
  </si>
  <si>
    <t>Erreke Schneidebrett aus Teakholz End Grain, 30x20,5x3,2 cm, Kompakt | Schneidebrett Holz. mit Saftrille. Wendbar und mit Griffen. Holz-Schneidebrett Küche. Für Käse Wurst Fleisch Brot</t>
  </si>
  <si>
    <t>B0015ZCSTK</t>
  </si>
  <si>
    <t>WMF Schneidebrett Bambus natur, 38 x 25 x 1,9 cm, Hackbrett, Bambus Brett, Holzbrett rechteckig, Schneidebrett Holz, Tranchierbrett mit Saftrille, Küchenbrett klingenschonend</t>
  </si>
  <si>
    <t>B0FDWYS6W9</t>
  </si>
  <si>
    <t>HAUSPROFI Brotkasten Bambus 2 Etagen, Brotkästen Holz mit Schneidebrett Belüftung Gewelltes Sichtbares Fenster, Elegant Brotbox Küche zur Brotaufbewahrung, Bread Box 40x25x40cm Groß, Schwarz</t>
  </si>
  <si>
    <t>0.1445%</t>
  </si>
  <si>
    <t>B0H8LGD44V</t>
  </si>
  <si>
    <t>Schneidebrett aus massivem Buchenholz 40 x 30 x 4 cm | Mit Griffmulden, Extra dick, Für Fleisch &amp; Gemüse, Robustes Hackbrett, Massivholz</t>
  </si>
  <si>
    <t>0.5273%</t>
  </si>
  <si>
    <t>B0H4GGC7WR</t>
  </si>
  <si>
    <t>Schneidebrett Holz 4er Set aus massiver Akazie – Holzschneidebrett groß 40x30 cm / 33x24 / 26x18/21x15 cm, mit Saftrille, 2 cm dick, Küchenbrett Holz (4er Set)</t>
  </si>
  <si>
    <t>B0DCK6BR4L</t>
  </si>
  <si>
    <t>Premium Stirnholz Schneidebrett Massivholz 40x29x3cm Hevea Natur | Küchenbrett aus Heveaholz naturbelassen; FSC®; End Grain; tiefe Saftrinne; extra große Griffmulden; rutschfeste Gummifüße</t>
  </si>
  <si>
    <t>B09H4GQ187</t>
  </si>
  <si>
    <t>Samhita Kaizen Casa Schneidebrett aus Akazienholz, für Fleisch, Käse, Brot, Gemüse und Obst, mit Griff, 38,1 cm x 17,78 cm</t>
  </si>
  <si>
    <t>B0D9414SMF</t>
  </si>
  <si>
    <t>Lacers PurpleLine - Schneidebrett Holz mit Saftrille, Schachmuster Gummibaumholz, Antirutsch-Füße, Küchenbrett 255x385x20mm - Robust &amp; Umweltfreundlich, Perfekt für Fleisch, Gemüse &amp; Brot</t>
  </si>
  <si>
    <t>B01KO09R54</t>
  </si>
  <si>
    <t>Kesper 58122 Schneidebrett 40x30x1,6cm aus Bambus, Braun, 40 x 30 x 1,6 cm</t>
  </si>
  <si>
    <t>B0FRG1B3C8</t>
  </si>
  <si>
    <t>Schneidebrett Holz 100% Eiche Leimholz| 2 cm starkes Massivholz | Größe 35x25 cm| Hackbrett Servierbrett Frühstücksbrett Holzbrett Brotbrett| Antibakteriell, Nachhaltig</t>
  </si>
  <si>
    <t>B01E7EQ0QM</t>
  </si>
  <si>
    <t>CONTINENTA Schneidebrett mit 3 Edelstahl Schubladen 50 x 32,5 x 8 cm</t>
  </si>
  <si>
    <t>B09MS5ZV1Y</t>
  </si>
  <si>
    <t>Materialix Mineralöl in Lebensmittelqualität (250ml) - für Produkte wie Holz, Bambus, Stein, Schiefer, für Schneidebretter, DYI-Kosmetik, Balsame, Cremes, Lotionen, Haarpflege, Salben eignet.</t>
  </si>
  <si>
    <t>B0GXZQP9Q4</t>
  </si>
  <si>
    <t>End Grain Schneidebrett aus Massivholz, beidseitiges Hackbrett mit Saftrille, lebensmittelechtes Küchen-Tranchierbrett in 2 verschiedenen Designs (End-Grain Design, Teakholz)</t>
  </si>
  <si>
    <t>1.7631%</t>
  </si>
  <si>
    <t>0.5039%</t>
  </si>
  <si>
    <t>B0B15C8TC1</t>
  </si>
  <si>
    <t>OLI NATURA Leinölfirnis - lebensmittelechtes Leinöl für Holz - 250ml | LFGB-geprüftes Holzöl - ideal für Möbel, Schneidebretter, Küchenholz, Kinderspielzeug - Lösemittelfrei für innen &amp; außen</t>
  </si>
  <si>
    <t>B09PG4FZBM</t>
  </si>
  <si>
    <t>Praknu Schneidebrett Holz Groß Antibakteriell - mit Gefälle Saftrille XXL | Hygienisch &amp; Antiseptisch | Messerschonend | Extrem Robust &amp; Langlebig</t>
  </si>
  <si>
    <t>B00BVKHJ2U</t>
  </si>
  <si>
    <t>Zassenhaus Schneidbrett aus Akazienholz, Gummibaum oder Teak, hart im Nehmen mit einer hohen Schnittfestigkeit, 28 x 20cm, 055320, Braun</t>
  </si>
  <si>
    <t>1.2301%</t>
  </si>
  <si>
    <t>B00PBBQBQA</t>
  </si>
  <si>
    <t>DAS OLIVENHOLZBRETT® Schneidebrett Olivenholz/Antipastibrett/kleines Servierbrett/Brotzeitbrettchen/Zwiebelbrett/Knoblauchbrett/Amüsegölbrett naturform/keine oder kaum Rinde 20 cm</t>
  </si>
  <si>
    <t>4.0871%</t>
  </si>
  <si>
    <t>B00WUR0H22</t>
  </si>
  <si>
    <t>EFO Schneidebrett mit Haltegriff 22x9,5x1,5 cm | Küchenbrett aus Buchenholz für vielseitiges Schneiden und Servieren | Servierbrett rustikal für Käse, Brot, Snacks | Holzschneidebrett groß für Küche</t>
  </si>
  <si>
    <t>0.9057%</t>
  </si>
  <si>
    <t>B01N1V9SH4</t>
  </si>
  <si>
    <t>Relaxdays Hackbrett gestreift, Schneidbrett Bambus, pflegeleicht, HBT ca. 5,5 x 45 x 35 cm, massiver Hackblock aus Holz, Schneidebrett mit Griffmulden, geölt, natur, 1 Stück</t>
  </si>
  <si>
    <t>0.1428%</t>
  </si>
  <si>
    <t>B08HVMWJRL</t>
  </si>
  <si>
    <t>Bambus Käsebrett mit Käsemesser Set 35x28cm – Servierplatte aus Holz für Käse &amp; Häppchen – Servierbrett Holz Käseplatte oder Schneidebrett Küchenbrett – Cheese Board Charcuterie Board – Geschenk Idee</t>
  </si>
  <si>
    <t>25.1587%</t>
  </si>
  <si>
    <t>B08JJZ1DXS</t>
  </si>
  <si>
    <t>BlauKe® Bambus Schneidebrett Set – Holz Schneidebretter 3er Set – Brotbrett Frühstücksbrettchen und Servierbrett aus Holz – Professionelles Natur Antibakteriell Küchenbretter aus Bambus mit Saftrille</t>
  </si>
  <si>
    <t>B08R7VDLZ1</t>
  </si>
  <si>
    <t>Küchenhelfer Set aus Holz 8-teilig - Küchenutensilien Pfannenwender Set Holz - Kochlöffel Kochgeschirr mit Spatel, Schaumlöffel, Zange, Wender, Küchenutensilienhalter - Bambus Kochutensilien - BlauKe®</t>
  </si>
  <si>
    <t>B08R85M9GC</t>
  </si>
  <si>
    <t>Utoplike Extra großes XXXL Bambus-Schneidebrett, 61 x 40.6 x 3.2 cm | Zum Schneiden von Truthahn, Fleisch, Gemüse, Grillgut, Schneidebrett über der Spüle, mit Griff und Saftrille</t>
  </si>
  <si>
    <t>0.5316%</t>
  </si>
  <si>
    <t>B08Y62QCNJ</t>
  </si>
  <si>
    <t>NATUMO ® Schneidebrett Bambus mit Saftrille, 40 x 30 cm großes Holzbrett als Küchenbrett und Servierbrett, massives Holz, XXL</t>
  </si>
  <si>
    <t>0.2963%</t>
  </si>
  <si>
    <t>0.7815%</t>
  </si>
  <si>
    <t>B09BDCH3S4</t>
  </si>
  <si>
    <t>Premium Zedernholzbrett zum Grillen – 100% Naturprodukt aus Western Red Zeder – Grillbretter aus Zedernholz im 6er Vorteilspack – mehrmals wiederverwendbar</t>
  </si>
  <si>
    <t>1.1127%</t>
  </si>
  <si>
    <t>B0BHWZFZ4Z</t>
  </si>
  <si>
    <t>Kuppels SLICE Schneidebrett aus Akazienholz, 40x30x1,5 cm, klingenschonend | Servierbrett, Brotzeitbrett mit individueller Holz-Maserung hygienisch, schnittfest, pflegeleicht, für Gemüse &amp; Fleisch</t>
  </si>
  <si>
    <t>0.0535%</t>
  </si>
  <si>
    <t>0.1785%</t>
  </si>
  <si>
    <t>B0CBCCBZND</t>
  </si>
  <si>
    <t>xTool P2S 55W CO2 Laser Graviermaschine, Smart Desktop CO2 Laser | Dual Smart 16MP Kameras, Gravieren von gekrümmten Oberflächen, Gestalten mit Holz und Metall, Acryl, Glas, Stoff, Leder</t>
  </si>
  <si>
    <t>0.1451%</t>
  </si>
  <si>
    <t>B0CDPJWHK2</t>
  </si>
  <si>
    <t>xTool S1 40W Laser Graviermaschine, Geschlossene Laser Gravur, Rotary Kit | Pin-Point-Positionierung und Autofokus, für Holz, Metall, Leder und Acryl, für Home Crafter, DIY und Kleinunternehmen</t>
  </si>
  <si>
    <t>B0CJFG6SK7</t>
  </si>
  <si>
    <t>HOFMEISTER® Frühstücksbrett Gravur personalisiertes Geschenk - Schneidebrett aus Olivenholz, Geschenkidee zur hölzernen Hochzeit, für Paare oder Verliebte zum Jahrestag, Valentinstag, 25 cm</t>
  </si>
  <si>
    <t>0.1376%</t>
  </si>
  <si>
    <t>B0CJQZH2W2</t>
  </si>
  <si>
    <t>BF BILL.F SINCE 1983 Akazienholz Schneidebrett 39x21x2,5 cm – Einzigartiges Schachbrett Design, Massivholz Küchenbrett &amp; Servierbrett, Profi Qualität, beidseitig verwendbar</t>
  </si>
  <si>
    <t>1.8317%</t>
  </si>
  <si>
    <t>B0CMD8SPZM</t>
  </si>
  <si>
    <t>Premium Stirnholz Schneidebrett Massivholz 40x29x3cm Kariert | Küchenbrett aus Akazie &amp; Hevea; FSC®-zertifiziert; End Grain; tiefe Saftrinne; extra große Griffmulden; rutschfeste Gummifüße</t>
  </si>
  <si>
    <t>0.2911%</t>
  </si>
  <si>
    <t>1.9556%</t>
  </si>
  <si>
    <t>B0CTFWPBYK</t>
  </si>
  <si>
    <t>B4K® Schneidebrett aus Eiche Stirnholz 60 × 40 × 4 cm | Massiver Hackblock, Antibakterielles Hirnholzbrett, Mit Griffen &amp; Silikonfüßen, Für Küche, Fleisch &amp; BBQ</t>
  </si>
  <si>
    <t>0.041%</t>
  </si>
  <si>
    <t>B0CVJ91W65</t>
  </si>
  <si>
    <t>B4K Hackblock aus Eiche Stirnholz 43 x 33 x 4,3 cm inkl. Ständer | Geölt, Griffmulden, Rutschfest mit Silikonfüßen, Messerschonend, BBQ &amp; Grill</t>
  </si>
  <si>
    <t>B0CWVRWYPQ</t>
  </si>
  <si>
    <t>Servierbrett, Steakbrett mit Saftrille, Schneidebrett, Aufschnittbrett, Brett für Charcuterie, Käse, Fleisch, Gemüse und Wurst 2-er Set (Redwood, 26cm x 17cm)</t>
  </si>
  <si>
    <t>0.9515%</t>
  </si>
  <si>
    <t>B0CWVSJV2L</t>
  </si>
  <si>
    <t>Servierbrett, Steakbrett mit Saftrille, Schneidebrett, Aufschnittbrett, Brett für Charcuterie, Käse, Fleisch, Gemüse und Wurst 2-er Set (Akazienholz, Ø25cm)</t>
  </si>
  <si>
    <t>0.7274%</t>
  </si>
  <si>
    <t>B0CZ7DYJC1</t>
  </si>
  <si>
    <t>Schneidebrett für die Küche, reversibles Holz-Hackbrett chopping board mit Saftrillen und Griffen, Acacia oder RedWood, Holz-Hackblock (Akazienholz, 35x25x1.8cm)</t>
  </si>
  <si>
    <t>0.1708%</t>
  </si>
  <si>
    <t>B0CZ7FX3Z7</t>
  </si>
  <si>
    <t>Schneidebrett für die Küche, reversibles Holz-Hackbrett chopping board mit Saftrillen und Griffen, Acacia oder RedWood, Holz-Hackblock (Akazienholz, 40x27,5x2,5cm)</t>
  </si>
  <si>
    <t>0.2133%</t>
  </si>
  <si>
    <t>B0D537RXY5</t>
  </si>
  <si>
    <t>Bill.F Holzschneidebrett mit Schachbrettmuster und inneren Seitengriffen, 36x24x2,5cm Schneidebrett Ideal zum Tranchieren von Fleisch, Schneiden von Gemüse, Käse und Brot</t>
  </si>
  <si>
    <t>B0D6G2YTM3</t>
  </si>
  <si>
    <t>WALDWERK Küchenhelfer Set aus Holz - 9-Teilig Mit Grillzange, Schneebesen, Pfannenwender, Löffel und Nudelschöpfer - Kochutensilien</t>
  </si>
  <si>
    <t>B0D6G5TH4W</t>
  </si>
  <si>
    <t>WALDWERK Küchenhelfer aus Teakholz - 4-teiliges Set bestehend aus Pfannenwender, Holzlöffel, Nudellöffel und Halter - Holzspatel - Holzspatel - Küchenhelfer Holz</t>
  </si>
  <si>
    <t>B0DJRH4D1N</t>
  </si>
  <si>
    <t>EFO Schneidebrett Holz 50x35x4 cm | Stirnholz Küchenbrett aus Eiche –messerschonend und langlebig | Zweiseitiges Schneidebrett mit praktischen Griffen | Holzbrett groß für Küche mit abgerundeten Ecken</t>
  </si>
  <si>
    <t>0.0765%</t>
  </si>
  <si>
    <t>B0DMX8KBPB</t>
  </si>
  <si>
    <t>Holzbackbrett - Teigbrett Nudelbrett 60x40 cm Brotbretter Holz Küchenutensilien - Holzbrett zum Ausrollen des Teigs</t>
  </si>
  <si>
    <t>6.084%</t>
  </si>
  <si>
    <t>4.8346%</t>
  </si>
  <si>
    <t>B0DZPMD4W6</t>
  </si>
  <si>
    <t>B4K® Hackblock mit Ständer aus Eiche 35x25x4 cm | Lichtenberg-Blitze Design, Premium Hirnholzbrett mit Griffen, Handgefertigt, Antibakteriell &amp; Messerschonend</t>
  </si>
  <si>
    <t>1.5138%</t>
  </si>
  <si>
    <t>0.2923%</t>
  </si>
  <si>
    <t>B0F1Z7HRB6</t>
  </si>
  <si>
    <t>HOFMEISTER® Frühstücksbrett Premium Eichenholz 24 × 15 × 2 cm – massiv, langlebig, schont Klingen (1 Stück)</t>
  </si>
  <si>
    <t>0.285%</t>
  </si>
  <si>
    <t>B0FCSJKBP2</t>
  </si>
  <si>
    <t>Rechteckige Holzbretter, unlackierte Holzblöcke zum Basteln, 15 x 10 x 1 cm, blanko, zum Schnitzen, Malen und Brennen, 8 Stück</t>
  </si>
  <si>
    <t>0.1595%</t>
  </si>
  <si>
    <t>5.7563%</t>
  </si>
  <si>
    <t>B0FMMVK72N</t>
  </si>
  <si>
    <t>Utoplike Großes Akazienholz-Schneidebrett 56x40,5x3,5cm,Küchen-Schneidbrett | Größter Holz-Metzgerblock für Truthahn, Schneidebrett mit Griff und einseitiger Saftrinne</t>
  </si>
  <si>
    <t>0.1545%</t>
  </si>
  <si>
    <t>B0FNDQHHBQ</t>
  </si>
  <si>
    <t>Woodcarver, Endgrain Schneidebrett Eiche 35x25x4 cm – Kompaktes Küchenbrett aus Massivholz – Messerfreundlich &amp; Selbstheilend – Handgefertigt &amp; Geölt – Ideal für kleine Küchen (35 x 25 x 4)</t>
  </si>
  <si>
    <t>1.5384%</t>
  </si>
  <si>
    <t>4.5151%</t>
  </si>
  <si>
    <t>B0FNJV7N5S</t>
  </si>
  <si>
    <t>Holz Schneidebrett 29,5×19,6×1,5cm mit Saftrillen für die Küche | Robustes Küchenbrett für Fleisch, Obst und Gemüse, die Saftrille verhindert das Auslaufen von Saft</t>
  </si>
  <si>
    <t>0.4036%</t>
  </si>
  <si>
    <t>B0FQ69YCNX</t>
  </si>
  <si>
    <t>Hackblock Classic – Extra Dick 4 cm – Akazienholz Stirnholz Schneidebrett 45 x 30 cm – Premium Ölbehandlung – Saftrille, Griffmulden, Antirutsch-Füße – in edler Geschenkbox</t>
  </si>
  <si>
    <t>B0FQ81TT1H</t>
  </si>
  <si>
    <t>Schneidebrett Holz – 2,5 cm stark, Stirnholz aus Akazienholz, mit hochwertiger Öl-Oberfläche, Saftrille &amp; Anti-Rutsch-Füßen – L 33×24 cm</t>
  </si>
  <si>
    <t>0.1551%</t>
  </si>
  <si>
    <t>B0FRGD5TJG</t>
  </si>
  <si>
    <t>Schneidebrett Holz 100% Eiche Leimholz| 2 cm starkes Massivholz | Mit Saftrille | Größe 30x20 cm | Hackbrett Servierbrett Frühstücksbrett Holzbrett Brotbrett| Antibakteriell, Nachhaltig</t>
  </si>
  <si>
    <t>0.411%</t>
  </si>
  <si>
    <t>B0FRGDGSB3</t>
  </si>
  <si>
    <t>Schneidebrett Holz 100% Eiche Leimholz| 2 cm starkes Massivholz | Größe 40x30 cm| Hackbrett Servierbrett Frühstücksbrett Holzbrett Brotbrett| Antibakteriell, Nachhaltig</t>
  </si>
  <si>
    <t>0.1527%</t>
  </si>
  <si>
    <t>B0FXCGVMDF</t>
  </si>
  <si>
    <t>B4K® Schneidebrett 45 × 30 cm aus Eichen-Stirnholz | Hackblock, Abgerundete Kanten, Rutschfest mit Silikonfüßen, Griffmulden, Ideal für Küche &amp; BBQ</t>
  </si>
  <si>
    <t>0.0093%</t>
  </si>
  <si>
    <t>B0FXLQXNQL</t>
  </si>
  <si>
    <t>Schneidebrett aus Akazienholz,großes Küchenbrett mit Saftrille,Schneidbrett für Gemüse,Fleisch,Brot,Messerfreundliches Küchenzubehör,robust &amp; dekorativ(38X28X1.8CM)</t>
  </si>
  <si>
    <t>0.1365%</t>
  </si>
  <si>
    <t>B0FXXQPL73</t>
  </si>
  <si>
    <t>BF BILL.F SINCE 1983 Akazienholz Schneidebrett 43 x 30 x 5 cm – Einzigartiges Schachbrett Design, Massivholz Küchenbrett &amp; Servierbrett, Profi Qualität, beidseitig verwendbar</t>
  </si>
  <si>
    <t>B0FYRFKB8H</t>
  </si>
  <si>
    <t>Schneidebrett Holz Set – 2,5 cm stark, mit hochwertiger Öl-Oberfläche, Saftrille, Anti-Rutsch-Füßen &amp; Brettständer – Bambusholz Schneidebretter in luxuriöser Geschenkbox</t>
  </si>
  <si>
    <t>B0G1C7FP84</t>
  </si>
  <si>
    <t>Erreke Schneidebrett aus Natürlichem Teakholz End Grain, 44x30x3,8 cm, Groß | Schneidebrett Holz. XL mit Saftrille. Wendbar und mit Griffen. Holz-Schneidebrett Küche. Für Käse Wurst Fleisch Brot</t>
  </si>
  <si>
    <t>0.1099%</t>
  </si>
  <si>
    <t>0.1437%</t>
  </si>
  <si>
    <t>0.0462%</t>
  </si>
  <si>
    <t>B0G4K34NZ7</t>
  </si>
  <si>
    <t>BOARDBUDDY Schneidebrett 3er Set mit rutschfesten Silikonfüßen by Molunda® - Dein Freund in der Küche - innovative Bambus Holzbretter mit Ständer (3, 35 x 24 cm / 32 x 22 cm / 28 x 19,5 cm)</t>
  </si>
  <si>
    <t>0.3226%</t>
  </si>
  <si>
    <t>B0G4W5S4ZD</t>
  </si>
  <si>
    <t>ECENCE Schneidebrett Holz groß 40x30x3cm - Küchenbrett aus Akazienholz | hochwertig, beidseitig nutzbar, mit Saftrille,Serviermulde &amp; seitlichen Griffmulden</t>
  </si>
  <si>
    <t>0.2881%</t>
  </si>
  <si>
    <t>B0G7YPY7RC</t>
  </si>
  <si>
    <t>Utoplike Bambus-Schneidebrett, Holzschneidebrett für Küche,40.5x30.2x1.4 cm | Fleisch, Gemüse, Hackblock mit Saftrinne</t>
  </si>
  <si>
    <t>0.1503%</t>
  </si>
  <si>
    <t>B0G7Z3V8Q4</t>
  </si>
  <si>
    <t>holz schneidebrett set das aussieht wie,Bücher Buchschneidebrett mit ständer,Schneidebrett-Bibliothek 3er aus massiver Akazie,schmutzabweisend schneidebretter set für Käse Brot Gemüse</t>
  </si>
  <si>
    <t>0.1536%</t>
  </si>
  <si>
    <t>B0GGRRHPDD</t>
  </si>
  <si>
    <t>10 Stück Schneidebretter aus Bambus mit Griff (28x12.7x0.8cm) | für Brot Flammkuchenbrett Natur Käse Wurst Obst, Bambus Schneidebrett, Küche Holzschneidebretter, Cheese Charcuterie Boards</t>
  </si>
  <si>
    <t>1.5094%</t>
  </si>
  <si>
    <t>B0GKFK9CDC</t>
  </si>
  <si>
    <t>xTool F2 5W IR+15W Diode Laser Graviermaschine, für Metall, Holz &amp; Schmuck | 50MP Kamera, 6000 mm/s, Unterstützt Reliefgravur &amp; Farbmarkierung auf Metall, Nur für professionelle und gewerbliche Nutzung</t>
  </si>
  <si>
    <t>B0GSFLB12G</t>
  </si>
  <si>
    <t>Schneidebrett Holz Set (3er) aus Akazienholz (40x33 / 35x28 / 28x20 cm) - Schneidebretter für die Küche mit Ständer, Saftrille &amp; Anti-Rutsch Füßen - versiegelt - Holzbrett Küche</t>
  </si>
  <si>
    <t>B0GTV643L4</t>
  </si>
  <si>
    <t>xTool M2 10W Laser Graviermaschine mit Dual-Kamera, Klasse 1 Sicherheits Lasergravur, Laser Cutter für Home DIY Basteln auf Holz, Leder, Filz, Stoff &amp; Papier</t>
  </si>
  <si>
    <t>0.2741%</t>
  </si>
  <si>
    <t>B0GTVMJH5F</t>
  </si>
  <si>
    <t>xTool F2 Ultra UV Lasergravierer, nur für gewerbliche Anwender 5W UV Laser, Duale 48MP Kameras, 15.000 mm/s, 3D-Glas-Innengravur &amp; Feinste Details, Präzision für Glas, Kunststoff, Acryl &amp; Schmuck</t>
  </si>
  <si>
    <t>B0GVF7FFZD</t>
  </si>
  <si>
    <t>xTool F1 Ultra 20W Faser &amp; Dioden Dual Laser Graviermaschine, nur für Fachleute im gewerblichen Einsatz, 10000 mm/s, 16MP Smart-Kamera, 3D-Gravur</t>
  </si>
  <si>
    <t>0.1289%</t>
  </si>
  <si>
    <t>B0GX5N9KXX</t>
  </si>
  <si>
    <t>xTool M2 20W Laser Graviermaschine mit CMYK-Tintenstrahldrucker, geschlossener Klasse 1 Laserschneider mit Doppelkamera-System für dickes Holz, Acryl und Leder, Farbdruckmaschine für Kleinunternehmen</t>
  </si>
  <si>
    <t>B0GYCV7JS2</t>
  </si>
  <si>
    <t>Zoha Schneidebrett Akazienholz Groß 40x19 cm – Klingenschonend &amp; handgefertigt massiv mit Griffmulden – beidseitig nutzbar, Servierbrett Küche</t>
  </si>
  <si>
    <t>0.3601%</t>
  </si>
  <si>
    <t>B0GYSKD5F1</t>
  </si>
  <si>
    <t>xTool F2 Dual Laser Graviermaschine Deluxe Set, All-in-One für Kleinserien | Inkl. RA3 Lite, Slide Extension, Luftreiniger, 15W Diode + 5W IR, 6000mm/s, Nur für professionelle und gewerbliche Nutzung.</t>
  </si>
  <si>
    <t>0.6648%</t>
  </si>
  <si>
    <t>B0H8Z27NB6</t>
  </si>
  <si>
    <t>REDSALT® Brettwachs 150 ml – Holzwachs für Schneidebrett, Holz &amp; Bambus | 100 % natürlich aus Erdnussöl &amp; Bienenwachs · Made in Germany · Für Holzfaser, Hackblock, Arbeitsplatte &amp; Küchenutensilien</t>
  </si>
  <si>
    <t>0.6842%</t>
  </si>
  <si>
    <t>B0HBRJXDY7</t>
  </si>
  <si>
    <t>hausleben Bambus Schneidebrett 2er Set (33x23 &amp; 40x30 cm) mit Saftrille | Robustes Holz Tranchier- &amp; Hackbrett für Brot, Fleisch &amp; Gemüse – Vielseitiges Küchenbrett, messerschonend mit Griffloch</t>
  </si>
  <si>
    <t>0.143%</t>
  </si>
  <si>
    <t>0.6927%</t>
  </si>
  <si>
    <t>属性</t>
  </si>
  <si>
    <t>子体近30天订单量</t>
  </si>
  <si>
    <t>关键词查产品销量_schneidebrett 和schneidebrett holz</t>
  </si>
  <si>
    <t>Color:Heller Bambus,Size:3er-Set</t>
  </si>
  <si>
    <t>Color:Schwarz</t>
  </si>
  <si>
    <t>Size:40L x 32B cm</t>
  </si>
  <si>
    <t>Color:Grau,Size:3er-Set</t>
  </si>
  <si>
    <t>Color:Beige,grün,pink</t>
  </si>
  <si>
    <t>Color:Grau,Size:2er-Set</t>
  </si>
  <si>
    <t>Color:Titan,Wood:Titan,Size:S/M/L</t>
  </si>
  <si>
    <t>Size:39L x 28B cm</t>
  </si>
  <si>
    <t>Color:Dunkelgrau</t>
  </si>
  <si>
    <t>Size:39x28cm, 34x23cm, 29x20cm</t>
  </si>
  <si>
    <t>Color:Natur,Size:3er Set</t>
  </si>
  <si>
    <t>Size:45L x 30B cm</t>
  </si>
  <si>
    <t>Color:Schwarz,Size:38 x 25 cm</t>
  </si>
  <si>
    <t>Size:32L x 21B cm,Material:Akazienholz</t>
  </si>
  <si>
    <t>Color:Schwarz,Size:20.3L x 15.2B cm</t>
  </si>
  <si>
    <t>Size:3 Bretter,Wood:Akazie</t>
  </si>
  <si>
    <t>Color:Grün</t>
  </si>
  <si>
    <t>Color:Blau/Grafit,Size:35.7cm X 26.2cm - Große</t>
  </si>
  <si>
    <t>Size:42L x 30B cm,Color:Braun</t>
  </si>
  <si>
    <t>Size:6x Grau</t>
  </si>
  <si>
    <t>Color:Silber 3pcs</t>
  </si>
  <si>
    <t>Color:Schwarz,Size:3-P</t>
  </si>
  <si>
    <t>Color:Schwarz,Size:3er-Set</t>
  </si>
  <si>
    <t>Color:Anthrazit</t>
  </si>
  <si>
    <t>Color:Dunkel_grau</t>
  </si>
  <si>
    <t>Color:Grau Melliert,Number:2</t>
  </si>
  <si>
    <t>Color:Grau 2</t>
  </si>
  <si>
    <t>Size:40x30cm / 33x24cm / 26x18cm</t>
  </si>
  <si>
    <t>Size:29.2L x 20.3B cm</t>
  </si>
  <si>
    <t>Color:Rot+grün+gelb</t>
  </si>
  <si>
    <t>Size:45L x 27W x 2T cm (1 Pack),Material:Akazienholz</t>
  </si>
  <si>
    <t>Size:Klein</t>
  </si>
  <si>
    <t>Size:40L x 26B cm,Material:Akazienholz</t>
  </si>
  <si>
    <t>Color:Grau,Size:20,5 x 14,5 cm</t>
  </si>
  <si>
    <t>Color:Heller Bambus,Size:L (38,5 x 25)</t>
  </si>
  <si>
    <t>Size:2x Weizenoptik</t>
  </si>
  <si>
    <t>Size:4er Set (40x30, 33x24, 27x18, 21x15 cm)</t>
  </si>
  <si>
    <t>Color:Rot,Size:45L x 30B cm</t>
  </si>
  <si>
    <t>Color:Weiß,Size:35L x 24B cm</t>
  </si>
  <si>
    <t>Size:31L x 21B cm</t>
  </si>
  <si>
    <t>Color:Grün,Size:3er-Set</t>
  </si>
  <si>
    <t>Color:6pcs</t>
  </si>
  <si>
    <t>Color:Klare,Size:40L x 30B cm</t>
  </si>
  <si>
    <t>Size:M</t>
  </si>
  <si>
    <t>Size:50L x 35B cm,Color:Braun</t>
  </si>
  <si>
    <t>Color:Schwarz,Size:20 cm</t>
  </si>
  <si>
    <t>Color:M</t>
  </si>
  <si>
    <t>Color:Schwarz,Size:30L x 23.5B cm</t>
  </si>
  <si>
    <t>Size:L</t>
  </si>
  <si>
    <t>Color:Anthrazit,Size:30L x 20B cm</t>
  </si>
  <si>
    <t>Color:Weiß,Size:40 x 27 CM</t>
  </si>
  <si>
    <t>Size:2er Set,Color:Grau</t>
  </si>
  <si>
    <t>Color:40 X 30 X 3 Cm,Size:40L x 30B cm</t>
  </si>
  <si>
    <t>Color:3 Stück Titan Schneidebrett Set</t>
  </si>
  <si>
    <t>Size:Groß,Color:2x</t>
  </si>
  <si>
    <t>Size:3er Set,Material:Bambus</t>
  </si>
  <si>
    <t>Size:6er-Set, 29 x20 cm</t>
  </si>
  <si>
    <t>Size:24 x 15cm</t>
  </si>
  <si>
    <t>Size:20,0 x 15,0 cm</t>
  </si>
  <si>
    <t>Size:3 Stand</t>
  </si>
  <si>
    <t>Color:Schwarz 2</t>
  </si>
  <si>
    <t>Color:Grau</t>
  </si>
  <si>
    <t>Size:43L x 30B cm,Color:Bambus</t>
  </si>
  <si>
    <t>Size:37L x 25B cm</t>
  </si>
  <si>
    <t>Size:Set of 3</t>
  </si>
  <si>
    <t>Size:3er Pack,Color:Akazienholz</t>
  </si>
  <si>
    <t>Size:34L x 24B cm,Color:Weiß</t>
  </si>
  <si>
    <t>Color:Silber,Item:Rechteckig,Size:70L x 50B cm</t>
  </si>
  <si>
    <t>Size:Small,Set:Titan-Schneidebrett</t>
  </si>
  <si>
    <t>Color:Glatt,Size:30 × 21 cm</t>
  </si>
  <si>
    <t>Color:Bambus,Size:56 x 50 x 3.1 cm,Pattern:Bamboo</t>
  </si>
  <si>
    <t>Color:Natur,Size:25 x 15 cm</t>
  </si>
  <si>
    <t>Color:Grau+grün</t>
  </si>
  <si>
    <t>Size:Klein (25 x 18 cm)</t>
  </si>
  <si>
    <t>Size:38L x 25B cm</t>
  </si>
  <si>
    <t>Color:Braun,Size:28L x 20B cm</t>
  </si>
  <si>
    <t>Color:Orange</t>
  </si>
  <si>
    <t>Style:Deutsches 4-Farben-Schneidebrett</t>
  </si>
  <si>
    <t>Size:30L x 20B cm</t>
  </si>
  <si>
    <t>Size:nicht personalisiert,Color:Walnuss</t>
  </si>
  <si>
    <t>Size:43.2L x 25.4B cm</t>
  </si>
  <si>
    <t>Size:35L x 25B cm,Material:Akazienholz</t>
  </si>
  <si>
    <t>Color:Schwarz Gold,Size:30L x 20B cm</t>
  </si>
  <si>
    <t>Size:4x Marmorgrau</t>
  </si>
  <si>
    <t>Size:54L x 28B cm,Color:Braun</t>
  </si>
  <si>
    <t>Color:Grau,Size:3er Set</t>
  </si>
  <si>
    <t>Set:Schneidebrett Set</t>
  </si>
  <si>
    <t>Color:Flüssigkeitssammler,Set:Metal</t>
  </si>
  <si>
    <t>Size:2-Piece Set, Small</t>
  </si>
  <si>
    <t>Color:2-er,Size:30L x 20B cm</t>
  </si>
  <si>
    <t>Color:Heller Bambus,Size:XL</t>
  </si>
  <si>
    <t>Style:Schneidebrett-Set,Size:Medium,Color:Grau</t>
  </si>
  <si>
    <t>Size:3 Stück</t>
  </si>
  <si>
    <t>Size:S(40x30cm)</t>
  </si>
  <si>
    <t>Style:Groß</t>
  </si>
  <si>
    <t>Size:60L x 40B cm,Color:Weiß</t>
  </si>
  <si>
    <t>Size:34L x 24B cm</t>
  </si>
  <si>
    <t>Color:Schwarz,Size:S+M+L</t>
  </si>
  <si>
    <t>Color:Multicolour/Weiß,Size:Mittelgroß</t>
  </si>
  <si>
    <t>Size:25L x 19B cm</t>
  </si>
  <si>
    <t>Size:S+M</t>
  </si>
  <si>
    <t>Size:39 X 28CM (S+M+L),Total:1 stück</t>
  </si>
  <si>
    <t>Color:Silber</t>
  </si>
  <si>
    <t>Size:2tlg (40x30cm &amp; 20x30cm)</t>
  </si>
  <si>
    <t>feature_0:Opal</t>
  </si>
  <si>
    <t>Color:Mintgrün,Size:45L x 22.6B cm</t>
  </si>
  <si>
    <t>Size:24L x 14B cm,Color:Schwarz</t>
  </si>
  <si>
    <t>Size:Mittel</t>
  </si>
  <si>
    <t>Size:27 x 16 x 1 cm</t>
  </si>
  <si>
    <t>Size:37.5L x 7B cm,Color:Green</t>
  </si>
  <si>
    <t>Color:3 Stück (29x20cm, 34x23cm und 39x28cm)</t>
  </si>
  <si>
    <t>Style:L</t>
  </si>
  <si>
    <t>Size:S/M/L</t>
  </si>
  <si>
    <t>Size:1 Stück Classic,Color:Schwarz</t>
  </si>
  <si>
    <t>Color:Schwarz,Size:2-teilig</t>
  </si>
  <si>
    <t>Color:Blau+grün+rot</t>
  </si>
  <si>
    <t>Size:41L x 29B cm,Color:Black</t>
  </si>
  <si>
    <t>Size:23,5 x 14 x 0,75 cm,Color:Rot</t>
  </si>
  <si>
    <t>Size:40L x 29B cm</t>
  </si>
  <si>
    <t>Size:29.2L x 20.3B cm,Set:Pure Titanium</t>
  </si>
  <si>
    <t>Size:3PCS</t>
  </si>
  <si>
    <t>Color:Braun, Silber</t>
  </si>
  <si>
    <t>Color:Grau+grau</t>
  </si>
  <si>
    <t>Style:L Symbole</t>
  </si>
  <si>
    <t>Size:1x Weizenoptik</t>
  </si>
  <si>
    <t>Color:L</t>
  </si>
  <si>
    <t>Color:Bambus</t>
  </si>
  <si>
    <t>Size:35.5L x 25B cm</t>
  </si>
  <si>
    <t>Color:Mehrfarbig,Size:35L x 25B cm (Pack of 4)</t>
  </si>
  <si>
    <t>Size:X-Large</t>
  </si>
  <si>
    <t>Size:60L x 40B cm,Color:Rot</t>
  </si>
  <si>
    <t>Size:Set of Three,Color:Grau</t>
  </si>
  <si>
    <t>Size:38x29x0,2 cm,Color:Grün, Hellblau</t>
  </si>
  <si>
    <t>Size:35L x 25B cm,Color:Schwarz</t>
  </si>
  <si>
    <t>Color:Eckig | Rille | 50 Cm,Item:1</t>
  </si>
  <si>
    <t>Size:3er-Set – Akazie</t>
  </si>
  <si>
    <t>Size:35*23*0.8,Color:Beige+grün+marineblau</t>
  </si>
  <si>
    <t>Color:Sc Schwarz</t>
  </si>
  <si>
    <t>Color:Silber,Item:Rechteckig,Size:50L x 40B cm</t>
  </si>
  <si>
    <t>Color:Weiß,Size:32.5L x 26.5B cm,Style:Single</t>
  </si>
  <si>
    <t>Size:30L x 30B cm</t>
  </si>
  <si>
    <t>Color:Rautenmuster</t>
  </si>
  <si>
    <t>Size:36,5 * 25 cm</t>
  </si>
  <si>
    <t>Color:Natürliche Holzfarbe,Material:Holz</t>
  </si>
  <si>
    <t>Color:Braun &amp; Graphit</t>
  </si>
  <si>
    <t>Size:40 x 50 CM</t>
  </si>
  <si>
    <t>Size:3P</t>
  </si>
  <si>
    <t>Color:Transparent</t>
  </si>
  <si>
    <t>Color:Grau+schwarz</t>
  </si>
  <si>
    <t>Color:Schwarz+schwarz</t>
  </si>
  <si>
    <t>Color:2 Stück,Size:40.6L x 30.5B cm</t>
  </si>
  <si>
    <t>Color:Schwarz,Size:37L x 27.5B cm</t>
  </si>
  <si>
    <t>Color:Beige</t>
  </si>
  <si>
    <t>Size:M-34 x 23 cm</t>
  </si>
  <si>
    <t>Size:35L x 25B cm</t>
  </si>
  <si>
    <t>Size:29.2L x 20.3B cm,Set:304 Stainless Steel</t>
  </si>
  <si>
    <t>Material:304 Edelstahl</t>
  </si>
  <si>
    <t>Color:B40 X T39cm</t>
  </si>
  <si>
    <t>Color:Set</t>
  </si>
  <si>
    <t>Size:43 x 30.5 x 3.5 cm</t>
  </si>
  <si>
    <t>Size:43 Zoll</t>
  </si>
  <si>
    <t>Size:40x30cm</t>
  </si>
  <si>
    <t>Size:50L x 35B cm</t>
  </si>
  <si>
    <t>Color:1er Set 240x170 Ohne Griff,Size:240 X 170 Cm</t>
  </si>
  <si>
    <t>Size:40L x 20B cm</t>
  </si>
  <si>
    <t>Size:40x25 cm,Color:Rot</t>
  </si>
  <si>
    <t>Size:35L x 25B cm,Color:Rot</t>
  </si>
  <si>
    <t>Size:35L x 25B cm,Color:Blau</t>
  </si>
  <si>
    <t>Size:35L x 25B cm,Color:Braun</t>
  </si>
  <si>
    <t>Size:45L x 30B cm,Color:Braun</t>
  </si>
  <si>
    <t>Size:45L x 30B cm,Color:Grün</t>
  </si>
  <si>
    <t>Size:45L x 30B cm,Color:Rot</t>
  </si>
  <si>
    <t>Size:60L x 40B cm,Color:Braun</t>
  </si>
  <si>
    <t>Size:45L x 30B cm,Color:Gelb</t>
  </si>
  <si>
    <t>Size:55 Zoll,Style:Wandhalterung</t>
  </si>
  <si>
    <t>Size:43 Zoll,Style:Touch-Screen,Color:Schwarz</t>
  </si>
  <si>
    <t>Color:Design 06,Size:40L x 30B cm</t>
  </si>
  <si>
    <t>Color:Holz,Size:37L x 27.5B cm</t>
  </si>
  <si>
    <t>Color:Holz,Size:30L x 23.5B cm</t>
  </si>
  <si>
    <t>Size:50х35х4cm mit Ständer</t>
  </si>
  <si>
    <t>Size:40L x 30B cm,Wood:Eichenholz</t>
  </si>
  <si>
    <t>Size:49L x 35B cm</t>
  </si>
  <si>
    <t>Color:25l X 15b Cm</t>
  </si>
  <si>
    <t>Color:35l X 25b Cm</t>
  </si>
  <si>
    <t>Size:20L x 18B cm</t>
  </si>
  <si>
    <t>Size:48.5L x 35.6B cm,Material:Akazienholz</t>
  </si>
  <si>
    <t>Color:Rechteckiges Schachbrett</t>
  </si>
  <si>
    <t>Size:25L x 15.5B cm</t>
  </si>
  <si>
    <t>Size:6x Marmorweiß</t>
  </si>
  <si>
    <t>Style:Compact 36x26x2,5</t>
  </si>
  <si>
    <t>Size:Klein,Color:2x</t>
  </si>
  <si>
    <t>Size:36L x 27.5B cm,Color:1x</t>
  </si>
  <si>
    <t>Color:6er Set,Size:24L x 15B cm</t>
  </si>
  <si>
    <t>Style:6-teiliges Set</t>
  </si>
  <si>
    <t>Color:Blau, Grün, Rot</t>
  </si>
  <si>
    <t>Style:4-teiliges Set mit Löchern</t>
  </si>
  <si>
    <t>Size:20L x 20B cm</t>
  </si>
  <si>
    <t>Color:Öl-set mit 473 Ml und Einer Dose mit 150 Ml</t>
  </si>
  <si>
    <t>feature_0:Eine Flasche Mystery Oil, Eine Tube Creme und ein Applikator</t>
  </si>
  <si>
    <t>Size:36 x 24 x 3 cm,Color:Schwarz</t>
  </si>
  <si>
    <t>Color:Dunkler Bambus,Size:3er-Set</t>
  </si>
  <si>
    <t>Size:Mittel (36 x 25,5 cm)</t>
  </si>
  <si>
    <t>Size:38.5L x 5B cm,Color:Braun</t>
  </si>
  <si>
    <t>Item:1</t>
  </si>
  <si>
    <t>Size:1-Piece XXL</t>
  </si>
  <si>
    <t>Material:Akazienholz</t>
  </si>
  <si>
    <t>Size:35L x 18B cm,Material:Akazienholz</t>
  </si>
  <si>
    <t>Color:Style Bamboo (Bambus),Size:43L x 29B cm</t>
  </si>
  <si>
    <t>Size:45L x 38B cm</t>
  </si>
  <si>
    <t>Size:3 PC SET"</t>
  </si>
  <si>
    <t>Size:28L x 20B cm,Color:Braun</t>
  </si>
  <si>
    <t>Item:2</t>
  </si>
  <si>
    <t>feature_0:45x30 cm,feature_1:Bambus</t>
  </si>
  <si>
    <t>Style:3-teilig mit Saftrille</t>
  </si>
  <si>
    <t>Number:10</t>
  </si>
  <si>
    <t>Size:28L x 20B cm,Color:Akazie,Number:1</t>
  </si>
  <si>
    <t>Set:10er-Set ohne Saftrille</t>
  </si>
  <si>
    <t>Size:Groß (42 x 31 cm)</t>
  </si>
  <si>
    <t>Size:40x30x4</t>
  </si>
  <si>
    <t>Color:Schwarz,Size:38 x 28.7 cm</t>
  </si>
  <si>
    <t>Size:76.2L x 50.7B cm</t>
  </si>
  <si>
    <t>Size:29L x 14B cm,Material:Akazienholz</t>
  </si>
  <si>
    <t>Color:Braun,Item:Rechteckig,Size:35L x 25B cm</t>
  </si>
  <si>
    <t>Color:12er-set Ohne Ständer</t>
  </si>
  <si>
    <t>Size:22Lx15B / 28Lx22B / 33Lx22B</t>
  </si>
  <si>
    <t>Color:Standard – 70 × 50 Cm</t>
  </si>
  <si>
    <t>feature_0:30cm</t>
  </si>
  <si>
    <t>Color:Pizzateller 4er Set</t>
  </si>
  <si>
    <t>Material:Bambus</t>
  </si>
  <si>
    <t>Color:Akazie,Size:40 x 30 cm, 33 x 24 cm, 28 x 18 cm</t>
  </si>
  <si>
    <t>Color:Dunkel,Size:50L x 56B cm</t>
  </si>
  <si>
    <t>feature_0:Braun</t>
  </si>
  <si>
    <t>Size:36L x 23B cm,Color:Braun</t>
  </si>
  <si>
    <t>Size:32L x 22B cm,Color:Braun</t>
  </si>
  <si>
    <t>Wood:Gummiholz + südamerikanisches Nussbaumholz,Set:Schachbrett-Design</t>
  </si>
  <si>
    <t>Color:Bambus 4er Set</t>
  </si>
  <si>
    <t>Size:43.2 x 20.3 cm,Color:Natur</t>
  </si>
  <si>
    <t>Color:Heller Bambus,Size:XXL</t>
  </si>
  <si>
    <t>Material:Akazie Rund 4er Set</t>
  </si>
  <si>
    <t>Size:30L x 19B cm</t>
  </si>
  <si>
    <t>Size:34L x 22B cm</t>
  </si>
  <si>
    <t>Color:Hellbraun,Size:1.5 x 33 x 33 cm</t>
  </si>
  <si>
    <t>Size:30L x 40B cm</t>
  </si>
  <si>
    <t>Size:40.6L x 30.5B cm</t>
  </si>
  <si>
    <t>Size:Frühstücksbrett – 20x15 cm,Material:Bambus</t>
  </si>
  <si>
    <t>Size:XL</t>
  </si>
  <si>
    <t>Size:XXXL</t>
  </si>
  <si>
    <t>Color:Eichenbrett mit Gravur | 30 Cm,Item:1</t>
  </si>
  <si>
    <t>Size:6x Bambus</t>
  </si>
  <si>
    <t>feature_0:40,5 x 27,5 x 1,35 cm,feature_1:Natur</t>
  </si>
  <si>
    <t>Size:22,5 x 12,5 x 1,2 cm (10er Pack),Style:Standard</t>
  </si>
  <si>
    <t>Style:Paddle Board</t>
  </si>
  <si>
    <t>Color:Dark Akazie</t>
  </si>
  <si>
    <t>Size:6er Set</t>
  </si>
  <si>
    <t>Style:40x30 cm mit Saftrille</t>
  </si>
  <si>
    <t>Style:Schneidbrett, massive Buche</t>
  </si>
  <si>
    <t>Style:Wetzstahl,Material:Edelstahl</t>
  </si>
  <si>
    <t>Color:Braun,Size:24L x 15B cm</t>
  </si>
  <si>
    <t>Size:6er,Style:Rund</t>
  </si>
  <si>
    <t>Style:NICE Heart</t>
  </si>
  <si>
    <t>feature_0:45,7 X 30,5 X 1,25 Zoll</t>
  </si>
  <si>
    <t>Color:Holz-3er Set</t>
  </si>
  <si>
    <t>Size:40 × 30 × 4 cm</t>
  </si>
  <si>
    <t>Set:4er Set</t>
  </si>
  <si>
    <t>Color:Hevea</t>
  </si>
  <si>
    <t>Color:Gummibaumholz</t>
  </si>
  <si>
    <t>Color:Ohne Saftrille,Size:35L x 25B cm</t>
  </si>
  <si>
    <t>Size:250ml</t>
  </si>
  <si>
    <t>Wood:Teakholz,Set:End-Grain Design</t>
  </si>
  <si>
    <t>Style:250 ml</t>
  </si>
  <si>
    <t>Size:1 Stück</t>
  </si>
  <si>
    <t>Color:2er Set (33l X 23b &amp; 40l X 30b Cm)</t>
  </si>
  <si>
    <t>Color:Xtool F2 Deluxe Bundle</t>
  </si>
  <si>
    <t>Color:Akazie,Size:40L x 19B cm</t>
  </si>
  <si>
    <t>Size:M2 20W,Color:Cmyk + M2 Standalone</t>
  </si>
  <si>
    <t>Size:M2 10W,Color:M2 Standalone</t>
  </si>
  <si>
    <t>Set:3er Set</t>
  </si>
  <si>
    <t>Color:Xtool F2 Standalone</t>
  </si>
  <si>
    <t>Size:40.5L x 30.2W x 1.4T cm</t>
  </si>
  <si>
    <t>Color:Bambus,Size:Set 3 (M, L, XL)</t>
  </si>
  <si>
    <t>Size:40L x 30B cm</t>
  </si>
  <si>
    <t>Color:Mit Saftrille,Size:30L x 20B cm</t>
  </si>
  <si>
    <t>Color:Akazie,Size:33 x 24 x 2,5 cm</t>
  </si>
  <si>
    <t>Color:Akazie,Size:45 x 30 x 4 cm</t>
  </si>
  <si>
    <t>Size:35 x 25 x 4 cm</t>
  </si>
  <si>
    <t>Size:15x10x1cm</t>
  </si>
  <si>
    <t>Color:Kompakt – 60 × 40 Cm</t>
  </si>
  <si>
    <t>Size:50x35x4 cm</t>
  </si>
  <si>
    <t>Style:Kochbesteck Set 5,Material:Teakholz</t>
  </si>
  <si>
    <t>Style:Kochbesteck Set 9,Material:Teak</t>
  </si>
  <si>
    <t>Size:36L x 25B cm</t>
  </si>
  <si>
    <t>Color:Akazienholz,Size:40x27.5x2.5cm</t>
  </si>
  <si>
    <t>Color:Akazienholz,Size:35x25x1.8cm</t>
  </si>
  <si>
    <t>Color:Akazienholz,Size:Ø25cm</t>
  </si>
  <si>
    <t>Color:Redwood,Size:26cm x 17cm</t>
  </si>
  <si>
    <t>Size:43L x 33B cm</t>
  </si>
  <si>
    <t>Size:60 × 40 × 4 cm mit Saftrillen</t>
  </si>
  <si>
    <t>Size:39L x 21B cm</t>
  </si>
  <si>
    <t>Color:Frühstücksbrett Olivenholz mit Gravur | 25 Cm,Item:1</t>
  </si>
  <si>
    <t>Size:40W Rotary Kit</t>
  </si>
  <si>
    <t>Color:Grey</t>
  </si>
  <si>
    <t>Size:30L x 16.5B cm</t>
  </si>
  <si>
    <t>Size:SLICE</t>
  </si>
  <si>
    <t>Item:6,Color:Zedernholz</t>
  </si>
  <si>
    <t>Size:60L x 40B cm</t>
  </si>
  <si>
    <t>Size:8 Stück</t>
  </si>
  <si>
    <t>Size:38L x 25.5W, 30L x 20.3W, 22L x 15.24W cm</t>
  </si>
  <si>
    <t>feature_0:1 Stück</t>
  </si>
  <si>
    <t>Size:22L x 9.5B cm</t>
  </si>
  <si>
    <t>Size:20L x 12B cm</t>
  </si>
  <si>
    <t>时间</t>
  </si>
  <si>
    <t>实际</t>
  </si>
  <si>
    <t>站内
coupon</t>
  </si>
  <si>
    <t>站内
code</t>
  </si>
  <si>
    <t>站外
折扣</t>
  </si>
  <si>
    <t>站外
订单</t>
  </si>
  <si>
    <t>站内
自然单</t>
  </si>
  <si>
    <t>站内
广告单</t>
  </si>
  <si>
    <t>阶段
销售
订单</t>
  </si>
  <si>
    <t>时间
/天</t>
  </si>
  <si>
    <t>阶段广告费
（出1单广告单预估）</t>
  </si>
  <si>
    <t>阶段站外费用
（5美金/单）</t>
  </si>
  <si>
    <t>阶段订单
盈亏</t>
  </si>
  <si>
    <t>阶段亏损
/美金</t>
  </si>
  <si>
    <t>六阶段
总亏损</t>
  </si>
  <si>
    <t>资金ROI</t>
  </si>
  <si>
    <t>阶段日均
订单</t>
  </si>
  <si>
    <t>阶段日均
广告订单</t>
  </si>
  <si>
    <t>阶段日均
自然订单</t>
  </si>
  <si>
    <t>新品
排行榜</t>
  </si>
  <si>
    <t>小类目
排名</t>
  </si>
  <si>
    <t>9月7-9月12</t>
  </si>
  <si>
    <t>第一阶段</t>
  </si>
  <si>
    <t>9月13-9月21</t>
  </si>
  <si>
    <t>第二阶段</t>
  </si>
  <si>
    <t>9月22-10月1</t>
  </si>
  <si>
    <t>第三阶段</t>
  </si>
  <si>
    <t>10月2-10月11</t>
  </si>
  <si>
    <t>第四阶段</t>
  </si>
  <si>
    <t>10月12-10月21</t>
  </si>
  <si>
    <t>第五阶段</t>
  </si>
  <si>
    <t>10月22-10月31</t>
  </si>
  <si>
    <t>第六阶段</t>
  </si>
  <si>
    <t>稳定期</t>
  </si>
  <si>
    <t>11月1-11月30</t>
  </si>
  <si>
    <t>十一月份</t>
  </si>
  <si>
    <t>12月1-12月31</t>
  </si>
  <si>
    <t>十二月份</t>
  </si>
  <si>
    <t>1月1-1月31</t>
  </si>
  <si>
    <t>一月份</t>
  </si>
  <si>
    <t>2月1-2月28</t>
  </si>
  <si>
    <t>二月份</t>
  </si>
  <si>
    <t>新品迭代期</t>
  </si>
  <si>
    <t>3月1-3月28</t>
  </si>
  <si>
    <t>4月1-4月28</t>
  </si>
  <si>
    <t>5月1-5月28</t>
  </si>
  <si>
    <t>价格策略模拟</t>
  </si>
  <si>
    <t>阶段</t>
  </si>
  <si>
    <t>定价</t>
  </si>
  <si>
    <t>coupon</t>
  </si>
  <si>
    <t>code</t>
  </si>
  <si>
    <t>折后价</t>
  </si>
  <si>
    <t>FBA    
配送费</t>
  </si>
  <si>
    <t>亚马逊
佣金</t>
  </si>
  <si>
    <t>账号
回款</t>
  </si>
  <si>
    <t>仓储费+入库配置费</t>
  </si>
  <si>
    <t>coupon
费用</t>
  </si>
  <si>
    <t>广告成本</t>
  </si>
  <si>
    <t>物流费</t>
  </si>
  <si>
    <t>退货成本(公式后面加的是单套产品的移除费）</t>
  </si>
  <si>
    <t>每单平摊
退货成本</t>
  </si>
  <si>
    <t>每单
毛利</t>
  </si>
  <si>
    <t>毛利率</t>
  </si>
  <si>
    <t>订单
数量</t>
  </si>
  <si>
    <t>阶段
订单
亏损</t>
  </si>
  <si>
    <t>阶段
订单
总盈亏</t>
  </si>
  <si>
    <t>第七阶段</t>
  </si>
  <si>
    <t>竞品日常价格</t>
  </si>
  <si>
    <t>竞品活动价格</t>
  </si>
  <si>
    <t>竞品链接</t>
  </si>
  <si>
    <t>竞品链接所在类目</t>
  </si>
  <si>
    <r>
      <rPr>
        <u/>
        <sz val="10"/>
        <color theme="10"/>
        <rFont val="宋体"/>
        <charset val="134"/>
      </rPr>
      <t>https://www.amazon.com/gp/bestsellers/pet-supplies/3024205011</t>
    </r>
  </si>
  <si>
    <t>型号</t>
  </si>
  <si>
    <t>采购成本（手写）</t>
  </si>
  <si>
    <t>头程
（手写）</t>
  </si>
  <si>
    <t>FBA费用
（手写）</t>
  </si>
  <si>
    <t>平台佣金（8%）</t>
  </si>
  <si>
    <r>
      <rPr>
        <sz val="12"/>
        <color rgb="FF000000"/>
        <rFont val="宋体"/>
        <charset val="134"/>
      </rPr>
      <t>退货</t>
    </r>
    <r>
      <rPr>
        <sz val="10"/>
        <color rgb="FF000000"/>
        <rFont val="宋体"/>
        <charset val="134"/>
      </rPr>
      <t>（2%）</t>
    </r>
  </si>
  <si>
    <t>优惠卷兑（2.5%）</t>
  </si>
  <si>
    <t>在库成本</t>
  </si>
  <si>
    <t>展示售价
（手写）</t>
  </si>
  <si>
    <t>折扣券
（手写）</t>
  </si>
  <si>
    <t>实际售价
（手写）</t>
  </si>
  <si>
    <r>
      <rPr>
        <sz val="12"/>
        <color rgb="FF000000"/>
        <rFont val="宋体"/>
        <charset val="134"/>
      </rPr>
      <t>毛利</t>
    </r>
    <r>
      <rPr>
        <sz val="8"/>
        <color rgb="FF000000"/>
        <rFont val="宋体"/>
        <charset val="134"/>
      </rPr>
      <t>（不含人工、测评、推广等）</t>
    </r>
  </si>
  <si>
    <t>毛利/人民币</t>
  </si>
  <si>
    <t>备注</t>
  </si>
  <si>
    <t>RD01</t>
  </si>
  <si>
    <t>RD02</t>
  </si>
  <si>
    <t>RD03</t>
  </si>
  <si>
    <t>JP01</t>
  </si>
  <si>
    <t>-</t>
  </si>
  <si>
    <t>阶段盈亏模拟数据</t>
  </si>
  <si>
    <t>cou
pon</t>
  </si>
  <si>
    <t>CPA</t>
  </si>
  <si>
    <t>阶段
广告费</t>
  </si>
  <si>
    <t>毛利
盈亏</t>
  </si>
  <si>
    <t>阶段盈亏
/美金</t>
  </si>
  <si>
    <t>评论
数量</t>
  </si>
  <si>
    <t>阶段
日均
订单</t>
  </si>
  <si>
    <t>阶段
日均
广告单</t>
  </si>
  <si>
    <t>阶段
日均
自然单</t>
  </si>
  <si>
    <t>日均
广告费</t>
  </si>
  <si>
    <t>种子评论费/（开3条VINE，预计来70条评论）,视觉化费用预估3000美金</t>
  </si>
  <si>
    <t>前期亏损/美金</t>
  </si>
  <si>
    <t>人民币</t>
  </si>
  <si>
    <t>WEEK1</t>
  </si>
  <si>
    <t>前300名</t>
  </si>
  <si>
    <t>一开售投放广告</t>
  </si>
  <si>
    <t>WEEK2</t>
  </si>
  <si>
    <t>WEEK3</t>
  </si>
  <si>
    <t>前250名</t>
  </si>
  <si>
    <t>WEEK4</t>
  </si>
  <si>
    <t>WEEK5</t>
  </si>
  <si>
    <t>前200名</t>
  </si>
  <si>
    <t>WEEK6</t>
  </si>
  <si>
    <t>WEEK7</t>
  </si>
  <si>
    <t>前150名</t>
  </si>
  <si>
    <t>WEEK8</t>
  </si>
  <si>
    <t>WEEK9</t>
  </si>
  <si>
    <t>前100名</t>
  </si>
  <si>
    <t>WEEK10</t>
  </si>
  <si>
    <t>WEEK11</t>
  </si>
  <si>
    <t>前80名</t>
  </si>
  <si>
    <t>WEEK12</t>
  </si>
  <si>
    <t>WEEK13</t>
  </si>
  <si>
    <t>前50名</t>
  </si>
  <si>
    <t>WEEK14</t>
  </si>
  <si>
    <t>WEEK15</t>
  </si>
  <si>
    <t>前20名</t>
  </si>
  <si>
    <t>WEEK16</t>
  </si>
  <si>
    <t>WEEK17</t>
  </si>
  <si>
    <t>WEEK18</t>
  </si>
  <si>
    <t>WEEK19</t>
  </si>
  <si>
    <t>WEEK20</t>
  </si>
  <si>
    <t>WEEK21</t>
  </si>
  <si>
    <t>前10名</t>
  </si>
  <si>
    <t>WEEK22</t>
  </si>
  <si>
    <t>WEEK23</t>
  </si>
  <si>
    <t>WEEK24</t>
  </si>
  <si>
    <t>前5名</t>
  </si>
  <si>
    <t>阶段盈亏真实数据</t>
  </si>
  <si>
    <t>第1周</t>
  </si>
  <si>
    <t>第2周</t>
  </si>
  <si>
    <t>第3周</t>
  </si>
  <si>
    <t>第4周</t>
  </si>
  <si>
    <t>第5周</t>
  </si>
  <si>
    <t>第6周</t>
  </si>
  <si>
    <t>第7周</t>
  </si>
  <si>
    <t>第8周</t>
  </si>
  <si>
    <t>第9周</t>
  </si>
  <si>
    <t>第10周</t>
  </si>
  <si>
    <t>第11周</t>
  </si>
  <si>
    <t>第12周</t>
  </si>
  <si>
    <t>第13周</t>
  </si>
  <si>
    <t>第14周</t>
  </si>
  <si>
    <t>第15周</t>
  </si>
  <si>
    <t>第16周</t>
  </si>
  <si>
    <t>第17周</t>
  </si>
  <si>
    <t>第18周</t>
  </si>
  <si>
    <t>第19周</t>
  </si>
  <si>
    <t>第20周</t>
  </si>
  <si>
    <t>第21周</t>
  </si>
  <si>
    <t>第22周</t>
  </si>
  <si>
    <t>第23周</t>
  </si>
  <si>
    <t>第24周</t>
  </si>
  <si>
    <t>每日盈亏数据预估</t>
  </si>
  <si>
    <t>产品
成本</t>
  </si>
  <si>
    <t>week01</t>
  </si>
  <si>
    <t>week02</t>
  </si>
  <si>
    <t>week03</t>
  </si>
  <si>
    <t>week04</t>
  </si>
  <si>
    <t>week05</t>
  </si>
  <si>
    <t>week06</t>
  </si>
  <si>
    <t>week07</t>
  </si>
  <si>
    <t>week08</t>
  </si>
  <si>
    <t>week09</t>
  </si>
  <si>
    <t>week10</t>
  </si>
  <si>
    <t>week11</t>
  </si>
  <si>
    <t>week12</t>
  </si>
  <si>
    <t>week13</t>
  </si>
  <si>
    <t>week14</t>
  </si>
  <si>
    <t>week15</t>
  </si>
  <si>
    <t>week16</t>
  </si>
  <si>
    <t>week17</t>
  </si>
  <si>
    <t>week18</t>
  </si>
  <si>
    <t>week19</t>
  </si>
  <si>
    <t>week20</t>
  </si>
  <si>
    <t>week21</t>
  </si>
  <si>
    <t>week22</t>
  </si>
  <si>
    <t>week23</t>
  </si>
  <si>
    <t>week24</t>
  </si>
  <si>
    <t>每日盈亏真实数据</t>
  </si>
  <si>
    <t>按照每周/每日不同的数据表现情况进行调整：</t>
  </si>
  <si>
    <r>
      <rPr>
        <u/>
        <sz val="10"/>
        <color theme="10"/>
        <rFont val="宋体"/>
        <charset val="134"/>
      </rPr>
      <t>https://mp.weixin.qq.com/s/hJXWLb-KpYE6J5aK37fUqA?poc_token=HER7cGijba2sEL_p1d8TCVeaPrsbMxX-Mtg-J8JD</t>
    </r>
  </si>
  <si>
    <t>周</t>
  </si>
  <si>
    <t>星期</t>
  </si>
  <si>
    <t>名称</t>
  </si>
  <si>
    <t>店铺SKU</t>
  </si>
  <si>
    <t>Rating数</t>
  </si>
  <si>
    <t>星级</t>
  </si>
  <si>
    <t>QA数量</t>
  </si>
  <si>
    <t>操作</t>
  </si>
  <si>
    <t>flashlihte</t>
  </si>
  <si>
    <t>访问IP数</t>
  </si>
  <si>
    <t>浏览量</t>
  </si>
  <si>
    <t>转化率</t>
  </si>
  <si>
    <t>总订单</t>
  </si>
  <si>
    <t>总销售额</t>
  </si>
  <si>
    <t>总销量</t>
  </si>
  <si>
    <t>曝光量</t>
  </si>
  <si>
    <t>点击</t>
  </si>
  <si>
    <t>广告订单</t>
  </si>
  <si>
    <t>CTR</t>
  </si>
  <si>
    <t>CVR</t>
  </si>
  <si>
    <t>总花费</t>
  </si>
  <si>
    <t>CPC</t>
  </si>
  <si>
    <t>广告销售额</t>
  </si>
  <si>
    <t>ACOS</t>
  </si>
  <si>
    <t>广告订单占比</t>
  </si>
  <si>
    <t>①周</t>
  </si>
  <si>
    <t>星期一</t>
  </si>
  <si>
    <t>Q&amp;A数   QA图片视频， 评论数，星级，评论的质量： 前台首页无差评 3星，以及点赞数量（前3个评论，首页）</t>
  </si>
  <si>
    <t>星期二</t>
  </si>
  <si>
    <t>星期三</t>
  </si>
  <si>
    <t>星期四</t>
  </si>
  <si>
    <t>星期五</t>
  </si>
  <si>
    <t>星期六</t>
  </si>
  <si>
    <t>星期日</t>
  </si>
  <si>
    <t>第一周</t>
  </si>
  <si>
    <t>②周</t>
  </si>
  <si>
    <t>第二周</t>
  </si>
  <si>
    <t>③周</t>
  </si>
  <si>
    <t>第三周</t>
  </si>
  <si>
    <t>④周</t>
  </si>
  <si>
    <t>第四周</t>
  </si>
  <si>
    <t>⑤周</t>
  </si>
  <si>
    <t>第五周</t>
  </si>
  <si>
    <t>⑥周</t>
  </si>
  <si>
    <t>第六周</t>
  </si>
  <si>
    <t>周盈亏真实数据</t>
  </si>
  <si>
    <t>广告数据模拟</t>
  </si>
  <si>
    <t>常规数据</t>
  </si>
  <si>
    <t xml:space="preserve">      广告数据</t>
  </si>
  <si>
    <t>实时更新</t>
  </si>
  <si>
    <t>操作备注</t>
  </si>
  <si>
    <t>新品
榜单</t>
  </si>
  <si>
    <t>总
销量</t>
  </si>
  <si>
    <t>总访
问量</t>
  </si>
  <si>
    <t>广告单</t>
  </si>
  <si>
    <t>平均
CPC</t>
  </si>
  <si>
    <t>花费</t>
  </si>
  <si>
    <t>自然
访问</t>
  </si>
  <si>
    <t>自然
订单</t>
  </si>
  <si>
    <t>自然
单占比</t>
  </si>
  <si>
    <t>最终
盈亏</t>
  </si>
  <si>
    <t>Sif
质量分</t>
  </si>
  <si>
    <t>运营调整记录</t>
  </si>
  <si>
    <t>广告操作</t>
  </si>
  <si>
    <t>广告真实数据</t>
  </si>
  <si>
    <t xml:space="preserve">          广告数据</t>
  </si>
  <si>
    <t>SKU：skuR0001EU                            ASIN：Bxxxxxxxx3</t>
  </si>
  <si>
    <t>上架销售时间：</t>
  </si>
  <si>
    <t>推广周期：</t>
  </si>
  <si>
    <t>4月20日-6月31日</t>
  </si>
  <si>
    <t>关键词翻译</t>
  </si>
  <si>
    <t>流量占比</t>
  </si>
  <si>
    <t>预估周曝光量</t>
  </si>
  <si>
    <t>关键词类型</t>
  </si>
  <si>
    <t>转化效果自然流量占比</t>
  </si>
  <si>
    <t>排名目标：</t>
  </si>
  <si>
    <t>Matratzensauger  #50</t>
  </si>
  <si>
    <t>milbensauger</t>
  </si>
  <si>
    <t>吸螨虫</t>
  </si>
  <si>
    <t>主要流量词</t>
  </si>
  <si>
    <t>目标销量：</t>
  </si>
  <si>
    <t>20-25pcs/天</t>
  </si>
  <si>
    <t>milbensauger für matratzen</t>
  </si>
  <si>
    <t>用于床垫的吸尘器</t>
  </si>
  <si>
    <t>sofa reiniger</t>
  </si>
  <si>
    <t>沙发清洁剂</t>
  </si>
  <si>
    <t>matratzenreiniger</t>
  </si>
  <si>
    <t>床垫清洁剂</t>
  </si>
  <si>
    <t>milbensauger für matratzen testsieger</t>
  </si>
  <si>
    <t>用于床垫测试的螨虫吸尘器测试获胜者</t>
  </si>
  <si>
    <t>目标管理</t>
  </si>
  <si>
    <t>目标</t>
  </si>
  <si>
    <t>ASIN 1</t>
  </si>
  <si>
    <t>milbensauger mit uv licht</t>
  </si>
  <si>
    <t>带紫外线灯的螨虫奶嘴</t>
  </si>
  <si>
    <t>对标竞品</t>
  </si>
  <si>
    <t>B0DKPGKSYS</t>
  </si>
  <si>
    <t>hoover milbensauger</t>
  </si>
  <si>
    <t>胡佛螨吸盘</t>
  </si>
  <si>
    <t>精准长尾词</t>
  </si>
  <si>
    <t>目标排名</t>
  </si>
  <si>
    <t>21-24</t>
  </si>
  <si>
    <t>milbenstaubsauger</t>
  </si>
  <si>
    <t>螨吸尘器</t>
  </si>
  <si>
    <t>目标日销</t>
  </si>
  <si>
    <t xml:space="preserve"> 20-25 日销</t>
  </si>
  <si>
    <t>polsterreiniger</t>
  </si>
  <si>
    <t>室内装饰品清洁剂</t>
  </si>
  <si>
    <t>109-129.99</t>
  </si>
  <si>
    <t>teppichreiniger gerät</t>
  </si>
  <si>
    <t>地毯清洁装置</t>
  </si>
  <si>
    <t>、</t>
  </si>
  <si>
    <t>rating</t>
  </si>
  <si>
    <t>polsterreinigungsgerät</t>
  </si>
  <si>
    <t>室内装潢清洗机</t>
  </si>
  <si>
    <t>主推词</t>
  </si>
  <si>
    <t>广泛</t>
  </si>
  <si>
    <t>词组</t>
  </si>
  <si>
    <t>精准</t>
  </si>
  <si>
    <t>核心关键词 选取，</t>
  </si>
  <si>
    <t>除螨仪</t>
  </si>
  <si>
    <t>床垫除螨仪</t>
  </si>
  <si>
    <t>带紫外除螨仪</t>
  </si>
  <si>
    <t>床垫除螨仪冠军</t>
  </si>
  <si>
    <t>Milbensauger</t>
  </si>
  <si>
    <t>jigoo milbensauger</t>
  </si>
  <si>
    <t>jigoo 除螨仪</t>
  </si>
  <si>
    <t>Hoover milbensauger</t>
  </si>
  <si>
    <t>Hoover除螨仪</t>
  </si>
  <si>
    <t>长尾词 选取</t>
  </si>
  <si>
    <t>handstaubsauger</t>
  </si>
  <si>
    <t>手持吸尘器</t>
  </si>
  <si>
    <t>matratzenreiniger gerät</t>
  </si>
  <si>
    <t>除螨仪冠军</t>
  </si>
  <si>
    <t>蓝海词</t>
  </si>
  <si>
    <t>polsterreiniger gerät</t>
  </si>
  <si>
    <t>“沙发清洁器”“软家具清洁设备”</t>
  </si>
  <si>
    <t>其他品牌相关 品牌词词组</t>
  </si>
  <si>
    <t>brand name+keywords</t>
  </si>
  <si>
    <t>B0F1F7J8V3</t>
  </si>
  <si>
    <t>WEEK</t>
  </si>
  <si>
    <t>Date</t>
  </si>
  <si>
    <t>COUPON</t>
  </si>
  <si>
    <t>Action</t>
  </si>
  <si>
    <t>目标平均日销</t>
  </si>
  <si>
    <t>周销</t>
  </si>
  <si>
    <t>Review星级/数量</t>
  </si>
  <si>
    <t>REVIEW计划</t>
  </si>
  <si>
    <t>周消耗库存</t>
  </si>
  <si>
    <t>销售额</t>
  </si>
  <si>
    <t>日均流量</t>
  </si>
  <si>
    <t>主关键词自然搜索排名</t>
  </si>
  <si>
    <t>广告计划</t>
  </si>
  <si>
    <t>库存计划</t>
  </si>
  <si>
    <t>送出数量</t>
  </si>
  <si>
    <t>措施</t>
  </si>
  <si>
    <t>广告日预算</t>
  </si>
  <si>
    <t>每日点击</t>
  </si>
  <si>
    <t>广告日订单</t>
  </si>
  <si>
    <t>LBS库存</t>
  </si>
  <si>
    <t>SZ</t>
  </si>
  <si>
    <t>LBS在途</t>
  </si>
  <si>
    <t>LBS发货</t>
  </si>
  <si>
    <t>采购计划</t>
  </si>
  <si>
    <t>4.18-4.25</t>
  </si>
  <si>
    <t>R0001EU</t>
  </si>
  <si>
    <t>10 coupon+广告</t>
  </si>
  <si>
    <t>首单测评1单5星</t>
  </si>
  <si>
    <t>直评 10个</t>
  </si>
  <si>
    <t>主推关键词：milbensauger,milbensauger für matratzen
目标：第5页</t>
  </si>
  <si>
    <t>2490海运</t>
  </si>
  <si>
    <t>4.26-5.2</t>
  </si>
  <si>
    <t>coupon+广告</t>
  </si>
  <si>
    <t>绿标10个</t>
  </si>
  <si>
    <t>直评补 3-5个</t>
  </si>
  <si>
    <t>主推关键词：milbensauger,milbensauger für matratzen
目标：第4页</t>
  </si>
  <si>
    <t>5.3-5.9</t>
  </si>
  <si>
    <t>测评</t>
  </si>
  <si>
    <t>主推关键词：milbensauger,milbensauger für matratzen
目标：第3页</t>
  </si>
  <si>
    <t>1310卡派</t>
  </si>
  <si>
    <t>720至TT
600至RUI备用</t>
  </si>
  <si>
    <t>5.10-5.16</t>
  </si>
  <si>
    <t>10 coupon+7DD+加大广告投放</t>
  </si>
  <si>
    <t>5.17-5.23</t>
  </si>
  <si>
    <t>主推关键词：milbensauger,milbensauger für matratzen
目标：第2页</t>
  </si>
  <si>
    <t>5.24-5.30</t>
  </si>
  <si>
    <t xml:space="preserve">900至TT
</t>
  </si>
  <si>
    <t>5.31-6.6</t>
  </si>
  <si>
    <t>7DD+加大广告投放</t>
  </si>
  <si>
    <t>1980(PD)</t>
  </si>
  <si>
    <t>6.7-6.13</t>
  </si>
  <si>
    <t>主推关键词：milbensauger,milbensauger für matratzen
目标：第1页</t>
  </si>
  <si>
    <t>900至TT</t>
  </si>
  <si>
    <t>6.14-6.20</t>
  </si>
  <si>
    <t>1500卡派</t>
  </si>
  <si>
    <t>6.21-6.27</t>
  </si>
  <si>
    <t>680至TT</t>
  </si>
  <si>
    <t>6.28-7.4</t>
  </si>
  <si>
    <t>7.5-7.11</t>
  </si>
  <si>
    <t>1980卡派</t>
  </si>
  <si>
    <t>切换到RUI卖</t>
  </si>
  <si>
    <t>7.12-7.18</t>
  </si>
  <si>
    <t>7.19-7.25</t>
  </si>
  <si>
    <t>7.26--8.2</t>
  </si>
  <si>
    <t>8.3-8.9</t>
  </si>
  <si>
    <t>8.10-8.16</t>
  </si>
  <si>
    <t>8.17-8.23</t>
  </si>
  <si>
    <t>8.24-8.30</t>
  </si>
  <si>
    <t>WEEK25</t>
  </si>
  <si>
    <t>WEEK26</t>
  </si>
  <si>
    <t>WEEK27</t>
  </si>
  <si>
    <t>WEEK28</t>
  </si>
  <si>
    <r>
      <rPr>
        <sz val="10"/>
        <color rgb="FFFF0000"/>
        <rFont val="宋体"/>
        <charset val="134"/>
      </rPr>
      <t>预估量说明：</t>
    </r>
    <r>
      <rPr>
        <sz val="10"/>
        <color rgb="FF000000"/>
        <rFont val="宋体"/>
        <charset val="134"/>
      </rPr>
      <t xml:space="preserve">
平均cpc和转化率的值的预估方法：
1.市场调研得到同行平均cpc的基础上适当上调；
2.正在做的同品类商品的历史cpc基础上适当上调；
平均cpc和转化率计划制定的说明：
新品期间波动大，采用梯度预估
eg:当cpc为2.5$,转化率为5%的时候，完成日销目标对应的广告费为105$/天；
当cpc为2.3$.转化率为7%的时候，完成日销目标对应的广告费为69$/天  B0F1F7J8V3</t>
    </r>
  </si>
  <si>
    <t>广告销量</t>
  </si>
  <si>
    <t>广告费</t>
  </si>
  <si>
    <t>预估量</t>
  </si>
  <si>
    <t>广告结构</t>
  </si>
  <si>
    <t>广告目标及关注指标</t>
  </si>
  <si>
    <t>广告关键词</t>
  </si>
  <si>
    <t>不同广告类型预算分配</t>
  </si>
  <si>
    <t>平均cpc</t>
  </si>
  <si>
    <t>广告转化率</t>
  </si>
  <si>
    <t xml:space="preserve">
4.28-5.6</t>
  </si>
  <si>
    <t>6.28571428571429</t>
  </si>
  <si>
    <t>campaign1：自动广告
campaign2：手动广告测试组B
campaign3：SD-categories
campaign4：PT
campaign5：手动广告核心关键词E</t>
  </si>
  <si>
    <r>
      <rPr>
        <sz val="11"/>
        <color rgb="FF000000"/>
        <rFont val="宋体"/>
        <charset val="134"/>
      </rPr>
      <t xml:space="preserve">有效流量引入
</t>
    </r>
    <r>
      <rPr>
        <b/>
        <sz val="9"/>
        <color rgb="FF000000"/>
        <rFont val="宋体"/>
        <charset val="134"/>
      </rPr>
      <t>点击率；转化率；订单量</t>
    </r>
  </si>
  <si>
    <t xml:space="preserve">milbensauger（主推）
milbensauger für matratzen
核心词
milbensauger
milbenstaubsauger
milbensauger für matratzen
milbensauger mit uv licht
milbensauger für matratzen testsieger
Milbensauger
Hoover milbensauger
长尾词  
milbenstaubsauger
handstaubsauger
milbensauger für matratzen testsieger
matratzenreiniger gerät
polsterreiniger gerät   “沙发清洁器”“软家具清洁设备”
 milbensauger
milbenstaubsauger
milbensauger für matratzen testsieger
欧11531  jimmy jv35
12362   jigoo t600 milbensauger
44157   jigoo milbensauger
53568    hoover milbensauger
62790    milbensauger für matratzen testsieger
90467   jimmy jv35 milbensauger
125594  milbenstaubsauger
247901 milbensauger mit uv licht
2625420 milbensauger für matratzen
5657246 milbensauger
  关键词分析  milbensauger，
milbensauger für matratzen testsieger，
Milbenstaubsauger
milbensauger mit uv licht
milbensauger für matratzen 
 Milbensauger
 jigoo milbensauger 
 Hoover milbensauger
核心关键词 选取，milbensauger，  milbenstaubsauger 
milbensauger für matratzen，
milbensauger mit uv licht  
 长尾词
milbenstaubsauger
handstaubsauger手持吸尘器
milbensauger für matratzen testsieger
matratzenreiniger gerät
关键词竞价分析：除螨仪milbensauger 竞价CPC 1-1.54欧
Milbenstaubsauger 除螨仪 1.5-2.3欧
关键词竞价分析：床垫除螨仪milbensauger für matratzen 竞价CPC 1-2.4欧
带紫外线除螨仪   milbensauger mit uv licht 1.8-2.9欧
milbensauger für matratzen testsieger 1- 2.2欧
hoover milbensauger   1.8-2.8欧 
jimmy jv35 milbensauger  1.1-3欧
以词拓词
Milbensauger
</t>
  </si>
  <si>
    <t xml:space="preserve">
5.7-5.13</t>
  </si>
  <si>
    <t>11.5714285714286</t>
  </si>
  <si>
    <t>campaign1：自动广告
campaign2：手动广告测试组B
campaign3：SD-categories
campaign4：PT
campaign5：手动广告核心关键词E
campaign6：SBV-PT / SBV-KT</t>
  </si>
  <si>
    <t>SP:70%
SD:15%
SB:15%</t>
  </si>
  <si>
    <t xml:space="preserve">
5.14-5.20</t>
  </si>
  <si>
    <t>7.85714285714286</t>
  </si>
  <si>
    <t xml:space="preserve">
5.21-5.27</t>
  </si>
  <si>
    <t xml:space="preserve">
5.28-6.3</t>
  </si>
  <si>
    <t>campaign1：自动广告
campaign2：手动广告主推词BP
campaign3：SD-categories
campaign4：PT
campaign5：手动广告核心关键词E
campaign6：SBV-PT / SBV-KT</t>
  </si>
  <si>
    <r>
      <rPr>
        <sz val="11"/>
        <color rgb="FF000000"/>
        <rFont val="宋体"/>
        <charset val="134"/>
      </rPr>
      <t xml:space="preserve">推动销售
</t>
    </r>
    <r>
      <rPr>
        <b/>
        <sz val="9"/>
        <color rgb="FF000000"/>
        <rFont val="宋体"/>
        <charset val="134"/>
      </rPr>
      <t>点击率；转化率；订单量；Acos</t>
    </r>
  </si>
  <si>
    <t>6.4-6.10</t>
  </si>
  <si>
    <t>6.11-6.17</t>
  </si>
  <si>
    <t>6.18-6.24</t>
  </si>
  <si>
    <t>6.25-7.1</t>
  </si>
  <si>
    <t>7.2-7.8</t>
  </si>
  <si>
    <t>7.9-7.15</t>
  </si>
  <si>
    <t>7.16-7.22</t>
  </si>
  <si>
    <t>campaign1：自动广告
campaign2：手动广告主推词PE
campaign3：SD-categories
campaign4：PT
campaign5：手动广告核心关键词E
campaign6：SBV-PT / SBV-KT</t>
  </si>
  <si>
    <r>
      <rPr>
        <sz val="11"/>
        <color rgb="FF000000"/>
        <rFont val="宋体"/>
        <charset val="134"/>
      </rPr>
      <t xml:space="preserve">防守&amp;进攻
</t>
    </r>
    <r>
      <rPr>
        <b/>
        <sz val="9"/>
        <color rgb="FF000000"/>
        <rFont val="宋体"/>
        <charset val="134"/>
      </rPr>
      <t>转化率；订单量；Acos/Roas</t>
    </r>
  </si>
  <si>
    <t>SP:60%
SD:20%
SB:20%</t>
  </si>
  <si>
    <t>7.23-7.31</t>
  </si>
  <si>
    <r>
      <rPr>
        <sz val="11"/>
        <color rgb="FF000000"/>
        <rFont val="宋体"/>
        <charset val="134"/>
      </rPr>
      <t xml:space="preserve">防守&amp;进攻
</t>
    </r>
    <r>
      <rPr>
        <b/>
        <sz val="9"/>
        <color rgb="FF000000"/>
        <rFont val="宋体"/>
        <charset val="134"/>
      </rPr>
      <t xml:space="preserve">转化率；订单量；Acos/Roas 
</t>
    </r>
    <r>
      <rPr>
        <sz val="11"/>
        <color rgb="FF000000"/>
        <rFont val="宋体"/>
        <charset val="134"/>
      </rPr>
      <t>milbensauger</t>
    </r>
  </si>
  <si>
    <t>细分项</t>
  </si>
  <si>
    <t>达标后每月销售</t>
  </si>
  <si>
    <t>状态</t>
  </si>
  <si>
    <t>Asin</t>
  </si>
  <si>
    <t>Model#</t>
  </si>
  <si>
    <t>国家</t>
  </si>
  <si>
    <t>佣金比例</t>
  </si>
  <si>
    <t>RMA比例</t>
  </si>
  <si>
    <r>
      <rPr>
        <b/>
        <sz val="10"/>
        <color rgb="FFFF0000"/>
        <rFont val="宋体"/>
        <charset val="134"/>
      </rPr>
      <t>MC/</t>
    </r>
    <r>
      <rPr>
        <b/>
        <sz val="10"/>
        <color rgb="FFFF0000"/>
        <rFont val="宋体"/>
        <charset val="134"/>
      </rPr>
      <t>个</t>
    </r>
  </si>
  <si>
    <r>
      <rPr>
        <b/>
        <sz val="10"/>
        <color rgb="FFFF0000"/>
        <rFont val="宋体"/>
        <charset val="134"/>
      </rPr>
      <t>FBA</t>
    </r>
    <r>
      <rPr>
        <b/>
        <sz val="10"/>
        <color rgb="FFFF0000"/>
        <rFont val="宋体"/>
        <charset val="134"/>
      </rPr>
      <t>配送费</t>
    </r>
  </si>
  <si>
    <r>
      <rPr>
        <b/>
        <sz val="10"/>
        <color rgb="FF000000"/>
        <rFont val="宋体"/>
        <charset val="134"/>
      </rPr>
      <t>退换货分摊</t>
    </r>
    <r>
      <rPr>
        <b/>
        <sz val="10"/>
        <color rgb="FF000000"/>
        <rFont val="宋体"/>
        <charset val="134"/>
      </rPr>
      <t xml:space="preserve">
/</t>
    </r>
    <r>
      <rPr>
        <b/>
        <sz val="10"/>
        <color rgb="FF000000"/>
        <rFont val="宋体"/>
        <charset val="134"/>
      </rPr>
      <t>个</t>
    </r>
  </si>
  <si>
    <t>VAT</t>
  </si>
  <si>
    <t>待办操作</t>
  </si>
  <si>
    <t>销售总额</t>
  </si>
  <si>
    <t>MC</t>
  </si>
  <si>
    <t>佣金</t>
  </si>
  <si>
    <t>配送费</t>
  </si>
  <si>
    <r>
      <rPr>
        <b/>
        <sz val="10"/>
        <color rgb="FF000000"/>
        <rFont val="宋体"/>
        <charset val="134"/>
      </rPr>
      <t>RMA</t>
    </r>
    <r>
      <rPr>
        <b/>
        <sz val="10"/>
        <color rgb="FF000000"/>
        <rFont val="宋体"/>
        <charset val="134"/>
      </rPr>
      <t>扣减</t>
    </r>
  </si>
  <si>
    <t>促销费</t>
  </si>
  <si>
    <t>成本总计</t>
  </si>
  <si>
    <t>回款额
UK</t>
  </si>
  <si>
    <t>回款率</t>
  </si>
  <si>
    <r>
      <rPr>
        <b/>
        <sz val="10"/>
        <color rgb="FF000000"/>
        <rFont val="宋体"/>
        <charset val="134"/>
      </rPr>
      <t xml:space="preserve">净毛利 </t>
    </r>
    <r>
      <rPr>
        <b/>
        <sz val="10"/>
        <color rgb="FF000000"/>
        <rFont val="宋体"/>
        <charset val="134"/>
      </rPr>
      <t>US</t>
    </r>
  </si>
  <si>
    <t>净毛利率</t>
  </si>
  <si>
    <t xml:space="preserve">VAT
</t>
  </si>
  <si>
    <r>
      <rPr>
        <b/>
        <sz val="10"/>
        <color rgb="FF000000"/>
        <rFont val="宋体"/>
        <charset val="134"/>
      </rPr>
      <t>回款额
U</t>
    </r>
    <r>
      <rPr>
        <b/>
        <sz val="10"/>
        <color rgb="FF000000"/>
        <rFont val="宋体"/>
        <charset val="134"/>
      </rPr>
      <t>S</t>
    </r>
  </si>
  <si>
    <t>净毛利 US</t>
  </si>
  <si>
    <t>回款额
EU</t>
  </si>
  <si>
    <t>净毛利 EU</t>
  </si>
  <si>
    <t>卡航</t>
  </si>
  <si>
    <t>B0XXXXXXV3</t>
  </si>
  <si>
    <t>SK0001EU</t>
  </si>
  <si>
    <t>铁路</t>
  </si>
  <si>
    <t>海运</t>
  </si>
  <si>
    <t>空运</t>
  </si>
  <si>
    <t>价格利润测算</t>
  </si>
  <si>
    <t>Model</t>
  </si>
  <si>
    <t>Price</t>
  </si>
  <si>
    <t>All cost</t>
  </si>
  <si>
    <t>Profit</t>
  </si>
  <si>
    <t>Profit%</t>
  </si>
  <si>
    <t>退货均摊</t>
  </si>
  <si>
    <t>VAT税率</t>
  </si>
  <si>
    <t>佣金率</t>
  </si>
  <si>
    <t>折扣% off</t>
  </si>
  <si>
    <t>底价</t>
  </si>
  <si>
    <t>ROI测算</t>
  </si>
  <si>
    <t>累计净毛利</t>
  </si>
  <si>
    <t>1月</t>
  </si>
  <si>
    <t>2月</t>
  </si>
  <si>
    <t>ROI实际数据</t>
  </si>
  <si>
    <t>ROI差异数据</t>
  </si>
  <si>
    <t>JP补货模型</t>
  </si>
  <si>
    <t>可售月（发货值1.5）</t>
  </si>
  <si>
    <t>FBA库存</t>
  </si>
  <si>
    <t>未交订单</t>
  </si>
  <si>
    <t>工厂</t>
  </si>
  <si>
    <t>海外仓</t>
  </si>
  <si>
    <t>路上</t>
  </si>
  <si>
    <t>30天销量</t>
  </si>
  <si>
    <t>可售月（下单值2）</t>
  </si>
  <si>
    <t>D18</t>
  </si>
  <si>
    <t>D19</t>
  </si>
  <si>
    <t>D20</t>
  </si>
  <si>
    <t>D21</t>
  </si>
  <si>
    <t>US补货模型</t>
  </si>
  <si>
    <t>可售月（发货值2）</t>
  </si>
  <si>
    <t>可售月（下单值2.5）</t>
  </si>
  <si>
    <t>补货申请单</t>
  </si>
  <si>
    <t>采购填写</t>
  </si>
  <si>
    <t>申请人</t>
  </si>
  <si>
    <t>申请日期</t>
  </si>
  <si>
    <t>asin</t>
  </si>
  <si>
    <t>fnsku</t>
  </si>
  <si>
    <t>数量</t>
  </si>
  <si>
    <t>补货原因</t>
  </si>
  <si>
    <t>上级审核</t>
  </si>
  <si>
    <t>盒标</t>
  </si>
  <si>
    <t>箱标</t>
  </si>
  <si>
    <t>物流方式</t>
  </si>
  <si>
    <t>预计到达日期</t>
  </si>
  <si>
    <t>截图可售月份</t>
  </si>
  <si>
    <t>型号XXX</t>
  </si>
  <si>
    <t>Keyword</t>
  </si>
  <si>
    <t>AD</t>
  </si>
  <si>
    <t>ORGANIC</t>
  </si>
  <si>
    <t>AD（广告位）</t>
  </si>
  <si>
    <t>ORGANIC（自然位）</t>
  </si>
  <si>
    <t>pic</t>
  </si>
  <si>
    <t>类目</t>
  </si>
  <si>
    <t>大类</t>
  </si>
  <si>
    <t>小类</t>
  </si>
  <si>
    <t>rating数</t>
  </si>
  <si>
    <t>review分</t>
  </si>
  <si>
    <t>运营观察与记录</t>
  </si>
  <si>
    <t>原因分析</t>
  </si>
  <si>
    <t>TOP100产品结构与机会分析</t>
  </si>
  <si>
    <t>2026-09-12重新打标。市场横截面用原表202608字段；历史用9月3日独立导出。材质按同子体标题/参数/卖点识别，不将同父体其他规格属性借用。</t>
  </si>
  <si>
    <t>1. 市场主流产品</t>
  </si>
  <si>
    <t>塑料21、竹21、实木12款，关联父体销量占66.9%。另有木/纸纤维复合9款、明确不锈钢8款、玻璃4款。钛类拆为宣称钛7、宣称钛+PP复合1、钛钢冲突8。礼赠17款单列分析，非砧板2款不解释为切菜需求。</t>
  </si>
  <si>
    <t>2. 哪些产品卖得好</t>
  </si>
  <si>
    <t>中价€13–28.99的49款贡献28,740件关联父体销量（54.5%）；前3父体占21.97%，普通父体也有成交。塑料多板套装11款销量中位537件；礼赠17款中位309件。均为相关父体表现，不分配至具体尺寸。</t>
  </si>
  <si>
    <t>3. 利润潜力</t>
  </si>
  <si>
    <t>木纤维中价3款：€21.79/27.54/34.95，父体销量468/349/330，平台费用后毛利70.86%/74.00%/76.93%。厚实木€39.99样本月销394、毛利72.86%。缺采购、广告与退货成本，只判断潜力，不能判断实际盈利。</t>
  </si>
  <si>
    <t>4. 竞争最强</t>
  </si>
  <si>
    <t>实木前三父体占77.26%；非礼赠竹板前三75.45%；塑料套装评分数中位1,183；玻璃评分数中位2,979。木/纸纤维8父体仅4品牌，前三品牌销量占90.97%，不是低品牌壁垒市场。</t>
  </si>
  <si>
    <t>5. 最多三个研究方向</t>
  </si>
  <si>
    <t>①中价木纤维：连续成交成立，但同品牌占据多个链接，先验材料、耐用性和成本。②约40×30厚实木：有非头部成交，验实际子体量、重量和开裂差评。③材质明确的不锈钢：多个父体连续成交，验真实规格销量、材质、噪音及刀具体验；德国制造样本不可直接复制其产地优势。</t>
  </si>
  <si>
    <t>重复父体B0FJXT4BZ9销量1,202只计一次，两个销售额估算冲突，均不计入已核对金额合计。MUVELL大板父体5–8月889/785/1081/1589，但该子体原值均50。85%毛利的两个样本配送费缺失。钛钢套装有3.9星但父体月销1,163；不能据此推断缺陷原因。</t>
  </si>
  <si>
    <t>100子体无重复；98行对应97已知父体，2行缺失。66同子体匹配，53款有7月子体原值，阶梯数值含义待确认。79行8月值跨来源不一致，未互相覆盖。无8月子体历史、采购成本、评论正文、真实全市场供给。</t>
  </si>
  <si>
    <t>打标边界</t>
  </si>
  <si>
    <t>100行均已处理中文标题、材质、颜色、用途、价格带、形态、尺寸、套装/单件和功能；无明确文字写未知。标题未提功能不等于没有；套装高度与挡边高度不当单板厚度。材质冲突保留在原表Q列及CB列。</t>
  </si>
  <si>
    <t>统计边界</t>
  </si>
  <si>
    <t>以下销量均为原表8月关联父体去重，不能视作具体变体销量；分组按样本子体特征映射父体。价格/星级/毛利为父体代表行的简单平均，非销量加权。品牌不同不保证独立公司。销售额仅列96个无重复冲突父体原估算合计，另1父体金额待确认。</t>
  </si>
  <si>
    <t>来源与历史</t>
  </si>
  <si>
    <t>源表④top100打标数据；BE:BV补充列追溯精灵_9月3日产品明细、精灵_父体/子体历史销量和销售额。历史固定样本不代表当年整个类目。5–8月连续成交仅用于对应父体，不跨来源计算增长率。</t>
  </si>
  <si>
    <t>材质结构</t>
  </si>
  <si>
    <t>分组</t>
  </si>
  <si>
    <t>已知父体</t>
  </si>
  <si>
    <t>关联父体销量</t>
  </si>
  <si>
    <t>销售额原估算€（已知）</t>
  </si>
  <si>
    <t>均价€</t>
  </si>
  <si>
    <t>均星级</t>
  </si>
  <si>
    <t>评分数中位</t>
  </si>
  <si>
    <t>毛利均值%</t>
  </si>
  <si>
    <t>前三销量占比%</t>
  </si>
  <si>
    <t>金额冲突父体</t>
  </si>
  <si>
    <t>销量中位</t>
  </si>
  <si>
    <t>价格带结构</t>
  </si>
  <si>
    <t>产品形态</t>
  </si>
  <si>
    <t>板状（结构细节未全）</t>
  </si>
  <si>
    <t>多板套装</t>
  </si>
  <si>
    <t>柔性板/切配垫</t>
  </si>
  <si>
    <t>刀板组合</t>
  </si>
  <si>
    <t>护理油</t>
  </si>
  <si>
    <t>展示架</t>
  </si>
  <si>
    <t>礼赠组合</t>
  </si>
  <si>
    <t>折叠板</t>
  </si>
  <si>
    <t>挡边工作板</t>
  </si>
  <si>
    <t>使用场景</t>
  </si>
  <si>
    <t>日常切配</t>
  </si>
  <si>
    <t>礼赠/纪念</t>
  </si>
  <si>
    <t>早餐/上菜</t>
  </si>
  <si>
    <t>香草切碎</t>
  </si>
  <si>
    <t>砧板养护</t>
  </si>
  <si>
    <t>食物展示</t>
  </si>
  <si>
    <t>揉面/台面作业</t>
  </si>
  <si>
    <t>尺寸（仅原文明确）</t>
  </si>
  <si>
    <t>中&gt;30–40cm</t>
  </si>
  <si>
    <t>大&gt;40cm</t>
  </si>
  <si>
    <t>小≤30cm</t>
  </si>
  <si>
    <t>非砧板，不分档</t>
  </si>
  <si>
    <t>尺寸冲突，待确认</t>
  </si>
  <si>
    <t>厚度（未知单列）</t>
  </si>
  <si>
    <t>常规&gt;1–&lt;3cm</t>
  </si>
  <si>
    <t>套装/组合：不把总厚度当单板</t>
  </si>
  <si>
    <t>厚≥3cm</t>
  </si>
  <si>
    <t>薄≤1cm</t>
  </si>
  <si>
    <t>不适用</t>
  </si>
  <si>
    <t>厚度冲突：标题1.5mm/尺寸1.5cm</t>
  </si>
  <si>
    <t>厚度冲突，待确认</t>
  </si>
  <si>
    <t>折叠/挡边：外高不等于板厚</t>
  </si>
  <si>
    <t>详细参数</t>
  </si>
  <si>
    <t>产品卖点</t>
  </si>
  <si>
    <t>商品详情页链接</t>
  </si>
  <si>
    <t>商品主图</t>
  </si>
  <si>
    <t>父ASIN</t>
  </si>
  <si>
    <t>类目路径</t>
  </si>
  <si>
    <t>大类BSR</t>
  </si>
  <si>
    <t>大类BSR增长数</t>
  </si>
  <si>
    <t>大类BSR增长率</t>
  </si>
  <si>
    <t>小类BSR</t>
  </si>
  <si>
    <t>月销量增长率</t>
  </si>
  <si>
    <t>月销售额(€)</t>
  </si>
  <si>
    <t>子体销量</t>
  </si>
  <si>
    <t>子体销售额(€)</t>
  </si>
  <si>
    <t>价格(€)</t>
  </si>
  <si>
    <t>Prime价格(€)</t>
  </si>
  <si>
    <t>Coupon</t>
  </si>
  <si>
    <t>Q&amp;A数</t>
  </si>
  <si>
    <t>月新增评分数</t>
  </si>
  <si>
    <t>留评率</t>
  </si>
  <si>
    <t>FBA(€)</t>
  </si>
  <si>
    <t>评级</t>
  </si>
  <si>
    <t>配送时长</t>
  </si>
  <si>
    <t>Prime配送时长</t>
  </si>
  <si>
    <t>买家运费(€)</t>
  </si>
  <si>
    <t>LQS</t>
  </si>
  <si>
    <t>Buybox卖家</t>
  </si>
  <si>
    <t>BuyBox类型</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</si>
  <si>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</si>
  <si>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</si>
  <si>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</si>
  <si>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</si>
  <si>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</si>
  <si>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</si>
  <si>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</si>
  <si>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</si>
  <si>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</si>
  <si>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</si>
  <si>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</si>
  <si>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</si>
  <si>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</si>
  <si>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</si>
  <si>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商品重量（单位换算）</t>
  </si>
  <si>
    <t>商品尺寸（单位换算）</t>
  </si>
  <si>
    <t>包装重量（单位换算）</t>
  </si>
  <si>
    <t>包装尺寸（单位换算）</t>
  </si>
  <si>
    <t>包装尺寸分段</t>
  </si>
  <si>
    <t>Größe: 24L x 14B cm | Farbe: Schwarz</t>
  </si>
  <si>
    <t>Marke: Arcos | Farbe: Schwarz | Produktabmessungen: 24L x 14B x 0,7D cm | Material: Edelstahl | Empfohlene Anwendungen für Produkt: Fleisch, Gemüse | Form: Rechteckig | Produktpflegeanweisungen: Spülmaschinenfest | Besonderes Merkmal: Spülmaschinenfest | Enthaltene Komponenten: 1 x Schneidebretter | Artikelgewicht: 236 g</t>
  </si>
  <si>
    <t>Arcos</t>
  </si>
  <si>
    <t>https://www.amazon.de/stores/ARCOS/page/398B3902-21D5-4C44-BE63-6E98D182CB3A?lp_asin=B00I9XTMTA&amp;ref_=ast_bln&amp;store_ref=bl_ast_dp_brandlogo_sto&amp;bl_grd_status=override</t>
  </si>
  <si>
    <t>Spülmaschinenfest / NSF genehmigt / Messer freundlich
Größe: 24 x 14 cm und 6,5 mm Dicke
Harz und Zellulosefaser
Hitzebeständig / ECO Select</t>
  </si>
  <si>
    <t>https://www.amazon.de/dp/B00I9XTMTA?psc=1</t>
  </si>
  <si>
    <t>https://images-na.ssl-images-amazon.com/images/I/511CbtvbBvL._AC_US600_.jpg</t>
  </si>
  <si>
    <t>Küche, Haushalt &amp; Wohnen</t>
  </si>
  <si>
    <t>Hackbretter (Küche, Haushalt &amp; Wohnen)</t>
  </si>
  <si>
    <t>51</t>
  </si>
  <si>
    <t>2018-04-22</t>
  </si>
  <si>
    <t>6天</t>
  </si>
  <si>
    <t>Amazons Tipp</t>
  </si>
  <si>
    <t>236 g</t>
  </si>
  <si>
    <t>236.00 g</t>
  </si>
  <si>
    <t>24L x 14B cm</t>
  </si>
  <si>
    <t>293 g</t>
  </si>
  <si>
    <t>293.00 g</t>
  </si>
  <si>
    <t>23.9 x 13.9 x 0.6 cm</t>
  </si>
  <si>
    <t>23.90 x 13.90 x 0.60 cm</t>
  </si>
  <si>
    <t>标准信封</t>
  </si>
  <si>
    <t>Größe: 23L x 13B cm</t>
  </si>
  <si>
    <t>Marke: MOHA 24 | Farbe: Honiggelb | Produktabmessungen: 23L x 13B x 1,8D cm | Material: Olivenholz | Empfohlene Anwendungen für Produkt: Brot | Form: Rechteckig | Produktpflegeanweisungen: Nur Handwäsche | Besonderes Merkmal: Keimfrei, Langanhaltend | Artikelgewicht: 400 g | Anzahl der Packungen: 1</t>
  </si>
  <si>
    <t>https://www.amazon.de/stores/MOHA24/page/5A3BA7D0-3783-4C97-8AA5-2ACAE40457B8?lp_asin=B0FTTF6XWL&amp;ref_=ast_bln&amp;store_ref=bl_ast_dp_brandlogo_sto</t>
  </si>
  <si>
    <t>Brett aus Olivenholz, Olivenholzbrett Schneidebrett, Holzbrett, Frühstücksbrett, Steakbrett, Naturschnitt (23 cm *13 cm +- 2 cm)</t>
  </si>
  <si>
    <t>Unser rustikales und stylisches Olivenholzbrett eignet sich zum Schneiden von Brot oder Fleisch oder als Servierbrett von Antipasti, Snacks, Frühstück oder für eine deftige Brotzeit. Sie können das Schneidbrett aus Olivenholz aber auch dekorieren und verschenken.</t>
  </si>
  <si>
    <t>https://www.amazon.de/dp/B0FTTF6XWL?psc=1</t>
  </si>
  <si>
    <t>https://m.media-amazon.com/images/I/41IjDKw42EL._AC_US600_.jpg</t>
  </si>
  <si>
    <t>52</t>
  </si>
  <si>
    <t>2025-10-04</t>
  </si>
  <si>
    <t>5天</t>
  </si>
  <si>
    <t>2天</t>
  </si>
  <si>
    <t>https://www.amazon.de/gp/help/seller/at-a-glance.html/ref=dp_merchant_link?seller=A3FMKWV0KSZSWT</t>
  </si>
  <si>
    <t>400.00 g</t>
  </si>
  <si>
    <t>23L x 13B cm</t>
  </si>
  <si>
    <t>530 g</t>
  </si>
  <si>
    <t>530.00 g</t>
  </si>
  <si>
    <t>27.5 x 13.9 x 2.2 cm</t>
  </si>
  <si>
    <t>27.50 x 13.90 x 2.20 cm</t>
  </si>
  <si>
    <t>大号信封</t>
  </si>
  <si>
    <t>https://www.amazon.de/stores/Matakumi/page/F5C81DD2-32F0-4F0F-90AE-FD6BA836EC88?lp_asin=B0FLXV8ZXD&amp;ref_=ast_bln&amp;store_ref=bl_ast_dp_brandlogo_sto&amp;bl_grd_status=override</t>
  </si>
  <si>
    <t>https://www.amazon.de/dp/B0FLXV8ZXD?psc=1</t>
  </si>
  <si>
    <t>https://images-na.ssl-images-amazon.com/images/I/81NoujQBtJL._AC_US600_.jpg</t>
  </si>
  <si>
    <t>53</t>
  </si>
  <si>
    <t>Netherlands 2685LP NL</t>
  </si>
  <si>
    <t>https://www.amazon.de/gp/help/seller/at-a-glance.html/ref=dp_merchant_link?seller=A2BTNFVS1BCDEG</t>
  </si>
  <si>
    <t>2,6 Kilograms</t>
  </si>
  <si>
    <t>2.60 kg</t>
  </si>
  <si>
    <t>40 cm x 30 cm</t>
  </si>
  <si>
    <t>44.20 x 32.90 x 5.50 cm</t>
  </si>
  <si>
    <t>标准包裹</t>
  </si>
  <si>
    <t>Farbe: Holz</t>
  </si>
  <si>
    <t>Marke: BESTCOOK | Farbe: Holz | Produktabmessungen: 37L x 27,5B x 1,2D cm | Material: Holzfasern | Empfohlene Anwendungen für Produkt: Fleisch Schneiden | Form: Rechteckig | Produktpflegeanweisungen: Spülmaschinenfest | Besonderes Merkmal: Bpa-frei | Enthaltene Komponenten: Schneidebrett 2er Set (S+M) | Artikelgewicht: 1,4 Kilograms</t>
  </si>
  <si>
    <t>https://www.amazon.de/stores/CUTTINGBOARD/page/CBA7589D-75FE-4AF0-83CF-7501BB64C814?lp_asin=B0GV4YQYD2&amp;ref_=ast_bln&amp;store_ref=bl_ast_dp_brandlogo_sto&amp;bl_grd_status=override</t>
  </si>
  <si>
    <t>【Umweltfreundliches Material】Hergestellt aus natürlichen Holzfasern, BPA-frei, ungiftig und FSC-zertifiziert – sicher und gesund für die tägliche Zubereitung von Speisen.
【Spülmaschinenfest】 Mit einer Hitzebeständigkeit von bis zu 176 °C ist es sicher in der Spülmaschine! Oder spülen Sie es einfach aus, da es leicht zu reinigen ist. Kein Einweichen, keine Anstrengung!
【Hohe Dichte und Haltbarkeit】 Die porenfreie Oberfläche ist geruchs-, flecken- und feuchtigkeitsbeständig. Es verzieht sich nicht, reißt nicht und nimmt im Laufe der Zeit keine Rückstände auf.
【Tiefe Saftrille】Fängt Flüssigkeiten effektiv auf und hält Ihre Arbeitsfläche beim Schneiden von Fleisch, Obst oder Gemüse sauber.
【Rutschfeste Füße】Vier gummierte Ecken sorgen für sicheren Stand auf jeder Oberfläche, sodass Sie sicher schneiden können, ohne zu verrutschen.
【2-teiliges Set für den täglichen Bedarf】Beinhaltet ein kleines (30 x 23,5 cm) und ein mittleres (37 x 27,5 cm) Schneidebrett. Ideal zum Schneiden, Zerkleinern und Servieren – vielseitig und platzsparend.</t>
  </si>
  <si>
    <t>https://www.amazon.de/dp/B0GV4YQYD2?psc=1</t>
  </si>
  <si>
    <t>https://images-na.ssl-images-amazon.com/images/I/61GE2A1SzyL._AC_US600_.jpg</t>
  </si>
  <si>
    <t>54</t>
  </si>
  <si>
    <t>广州市 白云区 广东省 510510 CN</t>
  </si>
  <si>
    <t>https://www.amazon.de/gp/help/seller/at-a-glance.html/ref=dp_merchant_link?seller=A8I6L8DIWBRAS</t>
  </si>
  <si>
    <t>CO2-Fußabdruck (ClimatePartner certified |  | )
CO2-Fußabdruck (ClimatePartner certified |  | )</t>
  </si>
  <si>
    <t>1,4 Kilograms</t>
  </si>
  <si>
    <t>1.40 kg</t>
  </si>
  <si>
    <t>37 x 27,5 cm</t>
  </si>
  <si>
    <t>1.42 kg</t>
  </si>
  <si>
    <t>38.1 x 29 x 2.2 cm</t>
  </si>
  <si>
    <t>38.10 x 29.00 x 2.20 cm</t>
  </si>
  <si>
    <t>https://www.amazon.de/stores/KESPER/page/8B6C8F17-F711-4BD2-B705-71FC12A97DB8?lp_asin=B008I2HHC6&amp;ref_=ast_bln&amp;store_ref=bl_ast_dp_brandlogo_sto&amp;bl_grd_status=override</t>
  </si>
  <si>
    <t>https://www.amazon.de/dp/B008I2HHC6?psc=1</t>
  </si>
  <si>
    <t>https://images-na.ssl-images-amazon.com/images/I/518PPo-tzVL._AC_US600_.jpg</t>
  </si>
  <si>
    <t>55</t>
  </si>
  <si>
    <t>1,62 Kilograms</t>
  </si>
  <si>
    <t>54L x 28B cm</t>
  </si>
  <si>
    <t>68.00 x 32.50 x 4.00 cm</t>
  </si>
  <si>
    <t>轻型标准大件</t>
  </si>
  <si>
    <t>https://www.amazon.de/stores/WMF/page/C97A004D-0847-4B1C-B464-26B2F90E116E?lp_asin=B00I3YHJO0&amp;ref_=ast_bln&amp;store_ref=bl_ast_dp_brandlogo_sto</t>
  </si>
  <si>
    <t>https://www.amazon.de/dp/B00I3YHJO0?psc=1</t>
  </si>
  <si>
    <t>https://images-na.ssl-images-amazon.com/images/I/61KHgNAXSwL._AC_US600_.jpg</t>
  </si>
  <si>
    <t>56</t>
  </si>
  <si>
    <t>459.00 g</t>
  </si>
  <si>
    <t>Klein</t>
  </si>
  <si>
    <t>500.00 g</t>
  </si>
  <si>
    <t>31.90 x 20.00 x 1.40 cm</t>
  </si>
  <si>
    <t>Größe: X-Large</t>
  </si>
  <si>
    <t>Marke: naturlik | Farbe: Bambus | Produktabmessungen: 40L x 30B x 6D cm | Material: Bambus | Empfohlene Anwendungen für Produkt: Gemüse | Form: Rechteckig | Produktpflegeanweisungen: Nur Handwäsche | Besonderes Merkmal: Rutschfeste Füße, Umweltfreundlich | Enthaltene Komponenten: 2 Auffangschalen, E-Book, Schneidebrett XL | Artikelgewicht: 2,13 Kilograms</t>
  </si>
  <si>
    <t>https://www.amazon.de/stores/naturlik/page/C7D04DA3-26D0-44DC-872B-570A73A815CB?lp_asin=B0B3JCK537&amp;ref_=ast_bln&amp;store_ref=bl_ast_dp_brandlogo_sto&amp;bl_grd_status=override</t>
  </si>
  <si>
    <t>Schneidebrett XL mit magnetischen Auffangschalen - Hochwertiger Bambus - Schneidebrett mit Auffangschale - Schneidebrett Holz - Holzbrett Küche - Praktische Küchenhilfe - inkl. E-Book</t>
  </si>
  <si>
    <t>🔪 Ordnung beim Schneiden – Gemüse in die rechte Auffangschale, Reste in die linke. Nie mehr Abfälle von der Arbeitsfläche wischen! Anti-Rutsch-Pads geben dem Bambus Schneidebrett sicheren Halt.
🧲 Patentierte Magnetfunktion – Die magnetischen Auffangschalen bleiben sicher am Schneidbrett fixiert. Kein Herausrutschen mehr, kein Chaos – ideal für schnelles, sauberes Arbeiten. Perfekt als Schneidebrett mit Auffangbehälter oder Küchenbrett mit Schale.
📏 XL Größe mit hohen Auffangschalen – Noch mehr Stauraum für Zutaten und Reste. Das große Holz Schneidebrett eignet sich besonders für Familien, Meal Prep und regelmäßiges Kochen in größeren Mengen.
💚 Natürlich &amp; nachhaltig – Hergestellt aus hochwertigem Bambus-Holz. Besonders hart, hygienisch und langlebig – die nachhaltige Alternative zu herkömmlichen Holz Schneidebrettern oder Plastikbrettern. Messerschonend und robust für den täglichen Einsatz.
📖 Exklusives E-Book inkludiert – QR-Code auf der Verpackung scannen und das Rezeptbuch „15 gesunde &amp; leckere Lieblingsrezepte“ gratis erhalten – unsere liebsten Gerichte, gesammelt über viele Jahre.</t>
  </si>
  <si>
    <t>https://www.amazon.de/dp/B0B3JCK537?psc=1</t>
  </si>
  <si>
    <t>https://images-na.ssl-images-amazon.com/images/I/813oKEI4YlL._AC_US600_.jpg</t>
  </si>
  <si>
    <t>57</t>
  </si>
  <si>
    <t>2022-07-25</t>
  </si>
  <si>
    <t>12天</t>
  </si>
  <si>
    <t>CY</t>
  </si>
  <si>
    <t>Pervolia Larnaca 7560 CY</t>
  </si>
  <si>
    <t>https://www.amazon.de/gp/help/seller/at-a-glance.html/ref=dp_merchant_link?seller=A24JIW6NN9E47E</t>
  </si>
  <si>
    <t>2,13 Kilograms</t>
  </si>
  <si>
    <t>2.13 kg</t>
  </si>
  <si>
    <t>X-Large</t>
  </si>
  <si>
    <t>40.3 x 30.7 x 6.8 cm</t>
  </si>
  <si>
    <t>40.30 x 30.70 x 6.80 cm</t>
  </si>
  <si>
    <t>https://www.amazon.de/stores/Zeller/page/1F09CB7A-D1E4-412A-8E03-8A875D68692D?lp_asin=B004BKYIQC&amp;ref_=ast_bln&amp;store_ref=bl_ast_dp_brandlogo_sto&amp;bl_grd_status=override</t>
  </si>
  <si>
    <t>https://www.amazon.de/dp/B004BKYIQC?psc=1</t>
  </si>
  <si>
    <t>https://images-na.ssl-images-amazon.com/images/I/61s2BApLddL._AC_US600_.jpg</t>
  </si>
  <si>
    <t>58</t>
  </si>
  <si>
    <t>https://www.amazon.de/gp/help/seller/at-a-glance.html/ref=dp_merchant_link?seller=A2AC4PMSMPDXDI</t>
  </si>
  <si>
    <t>850.00 g</t>
  </si>
  <si>
    <t>25 x 15 cm</t>
  </si>
  <si>
    <t>890.00 g</t>
  </si>
  <si>
    <t>24.80 x 15.00 x 1.20 cm</t>
  </si>
  <si>
    <t>https://www.amazon.de/stores/Silit/page/D3103898-FBC4-4262-9A91-10FAFB39CD67?lp_asin=B000P5V3OC&amp;ref_=ast_bln&amp;store_ref=bl_ast_dp_brandlogo_sto</t>
  </si>
  <si>
    <t>https://www.amazon.de/dp/B000P5V3OC?psc=1</t>
  </si>
  <si>
    <t>https://images-na.ssl-images-amazon.com/images/I/51lUXi+dGTL._AC_US600_.jpg</t>
  </si>
  <si>
    <t>59</t>
  </si>
  <si>
    <t>550.00 g</t>
  </si>
  <si>
    <t>20 cm</t>
  </si>
  <si>
    <t>560.00 g</t>
  </si>
  <si>
    <t>31.90 x 20.20 x 1.20 cm</t>
  </si>
  <si>
    <t>Farbe: 40 X 30 X 3 Cm | Größe: 40L x 30B cm</t>
  </si>
  <si>
    <t>Marke: Waldland | Farbe: 40 X 30 X 3 Cm | Produktabmessungen: 40L x 30B x 3D cm | Material: Akazienholz | Empfohlene Anwendungen für Produkt: Fleisch | Form: Rechteckig | Produktpflegeanweisungen: Nur Handwäsche und ölen zur Pflege | Besonderes Merkmal: Rutschfeste Füße | Enthaltene Komponenten: Rutschfeste Noppen | Artikelgewicht: 2,43 Kilograms</t>
  </si>
  <si>
    <t>Waldland</t>
  </si>
  <si>
    <t>https://www.amazon.de/s/ref=bl_dp_s_web_0?ie=UTF8&amp;search-type=ss&amp;index=kitchen-de&amp;field-keywords=Waldland</t>
  </si>
  <si>
    <t>Premium Schneidebrett Holz Groß 40 x 30 x 3 cm I aus robustem Akazienholz I Holzbrett Küche I dickes Schneidebrett mit Saftrille I Stirnholz I Hirnholz</t>
  </si>
  <si>
    <t>𝐏𝐑𝐄𝐌𝐈𝐔𝐌 𝐒𝐂𝐇𝐍𝐄𝐈𝐃𝐄𝐁𝐑𝐄𝐓𝐓! Extra dick und groß. Hingucker in der Küche durch sichtbare Jahresringe des Baumes. Zudem eignet sich dieser perfekt zum Schneiden von Fleisch, Fisch, Gemüse oder Obst, je nach Ihren Bedürfnissen.
𝐇𝐈𝐑𝐍𝐇𝐎𝐋𝐙 / 𝐒𝐓𝐈𝐑𝐍𝐇𝐎𝐋𝐙! Aufgrund des Stirnholzes werden keine Holzfasern zerschnitten. Durch etwas Feuchtigkeit (feuchter Schwamm) quellen die Fasern auf und die Schneideriefen schliessen sich wieder.
𝐀𝐊𝐀𝐙𝐈𝐄𝐍𝐇𝐎𝐋𝐙 &amp; 𝐒𝐓𝐀𝐁𝐈𝐋𝐄𝐑 𝐒𝐓𝐀𝐍𝐃! Das Schneidebrett besteht aus robusten und antibakteriellen Akazienholz. Die Antirutschnoppen sorgen für einen sicheren und rutschfesten Stand.
𝐒𝐀𝐅𝐓𝐑𝐈𝐋𝐋𝐄! Die integrierte und umlaufende Saftrille, fängt überschüssige Fleisch- oder Obstsäfte auf. Zudem eignet sich das Schneidebrett perfekt als Servierbrett für Fleisch, Käse, Obst und Apero-Häppchen.
𝐆𝐄𝐋𝐃 𝐙𝐔𝐑Ü𝐂𝐊 𝐙𝐔𝐅𝐑𝐈𝐄𝐃𝐄𝐍𝐇𝐄𝐈𝐓! Solltest Du mit unserem Schneidebrett aus irgendeinem Grund nicht zufrieden zu sein, erhältst Du dein Geld innerhalb von 60 Tagen ohne Wenn und Aber zurück.</t>
  </si>
  <si>
    <t>https://www.amazon.de/dp/B0D8NFPGH5?psc=1</t>
  </si>
  <si>
    <t>https://images-na.ssl-images-amazon.com/images/I/81uFWGLUXtL._AC_US600_.jpg</t>
  </si>
  <si>
    <t>60</t>
  </si>
  <si>
    <t>2024-10-01</t>
  </si>
  <si>
    <t>CH</t>
  </si>
  <si>
    <t>Solothurn 4632 CH</t>
  </si>
  <si>
    <t>https://www.amazon.de/gp/help/seller/at-a-glance.html/ref=dp_merchant_link?seller=A1MB6UZ5T2UM6L</t>
  </si>
  <si>
    <t>2,43 Kilograms</t>
  </si>
  <si>
    <t>2.43 kg</t>
  </si>
  <si>
    <t>40L x 30B cm</t>
  </si>
  <si>
    <t>42.7 x 31.5 x 4.2 cm</t>
  </si>
  <si>
    <t>42.70 x 31.50 x 4.20 cm</t>
  </si>
  <si>
    <t>https://www.amazon.de/Gleevara/b/ref=bl_dp_s_web_93905426031?ie=UTF8&amp;node=93905426031&amp;field-lbr_brands_browse-bin=Gleevara</t>
  </si>
  <si>
    <t>https://www.amazon.de/dp/B0D4QVGPJY?psc=1</t>
  </si>
  <si>
    <t>https://images-na.ssl-images-amazon.com/images/I/71jpEo4k0NL._AC_US600_.jpg</t>
  </si>
  <si>
    <t>61</t>
  </si>
  <si>
    <t>长沙市 岳麓区 湖南 410000 CN</t>
  </si>
  <si>
    <t>https://www.amazon.de/gp/help/seller/at-a-glance.html/ref=dp_merchant_link?seller=A3R6FN473CS2V8</t>
  </si>
  <si>
    <t>370.00 g</t>
  </si>
  <si>
    <t>28L x 21.5B cm</t>
  </si>
  <si>
    <t>27.80 x 21.50 x 0.90 cm</t>
  </si>
  <si>
    <t>Größe: 40x60cm</t>
  </si>
  <si>
    <t>Marke: Zenselect | Farbe: Silber | Produktabmessungen: 50L x 40B x 1D cm | Material: Edelstahl | Empfohlene Anwendungen für Produkt: Kochen, Schneiden von Gemüse, Fleisch und Käse | Form: Rechteckig | Produktpflegeanweisungen: Mit Wasser und Seife abgeben, spülmaschinenfest. Achtung: verwenden Sie keine Chemikalien, die das Board beschädigen könnten. | Besonderes Merkmal: L-förmiger Rand &amp; Schutzfunktion, Aufnahmekante | Artikelgewicht: 2,94 Kilograms | Anzahl der Packungen: 1</t>
  </si>
  <si>
    <t>Zenselect</t>
  </si>
  <si>
    <t>https://www.amazon.de/stores/Zenselect/page/C9D240FA-198F-4BDC-8E64-270613BAD84D?lp_asin=B0G1M72QKG&amp;ref_=ast_bln&amp;store_ref=bl_ast_dp_brandlogo_sto</t>
  </si>
  <si>
    <t>Edelstahl-Schneidebrett, Edelstahl Arbeitsplatte, 60 x 40 cm Rutschfeste Schneidebrett mit Kante, Arbeitsplatte mit Schneidebrett für Küche Bar Restaurant zum Kneten von Pizza Brot Kuchen</t>
  </si>
  <si>
    <t>Großformatig &amp; Vielzweck: 60 x 40 cm Edelstahl-Schneidebrett bietet ausreichend Platz für Kneten von Pizza, Brot und Kuchen, sowie Schneiden von Gemüse, Fleisch oder Käse. Ideal für Küchen, Bars, Restaurants oder Hobbyköche – multifunktional für Back- und Zubereitungsaufgaben. Genug Raum für große Teige oder Mengenverarbeitung, spart Zeit bei Familienmahlzeiten oder Caterings
Hochwertig Edelstahl: Aus rostfreiem Edelstahl 304 gefertigt, hygienisch, geruchsneutral und resistent gegen Säuren, Fette und Feuchtigkeit. Nicht porös – verhindert Bakterienwachstum und bleibt sauberer als Holz- oder Kunststoff-Schneidebretter. Langlebig, abriebfest und scharfen Messern freundlich, ohne sich zu kratzen. Einfach mit Wasser und Seife zu reinigen, spülmaschinengeeignet
L-förmige Kante &amp; Schutzfunktion: Eine Seite mit praktischem L-förmigen Falzdesign – sichert das Schneidebrett auf der Arbeitsfläche und verhindert Verrutschen bei Kneten oder Schneiden. Die umlaufende Aufnahmekante fängt zusätzlich Teigwasser, Öl, Säfte oder Krümel ein, schützt Ihre Küchentheke vor Verschmutzung und unordentlichen Arbeitsabläufen. Stabilere Auflage durch den L-Falz, reduziert Vibrationen bei kräftigen Bewegungen – funktional und praktisch für tägliche Nutzung
Praktisch für Backen &amp; Schneiden: Perfekt für Kneten von Teigen (Pizza, Brot, Kuchen), da Edelstahl weniger klebrig ist als andere Materialien – Teig löst sich leicht ab. Auch geeignet als Arbeitsplatte für Schneiden, Mischen oder Anrichten von Lebensmitteln. Ideal für Profis in Restaurants/Bars und Hobbyköche zu Hause, der Wert auf Hygiene und Funktionalität legt
Robust &amp; Langlebig: Massive Edelstahl-Platte mit stabiler Konstruktion, widerstandsfähig gegen tägliche Nutzung und Stöße. Geruchsneutral – keine Übertragung von Geschmacksstoffen auf Lebensmittel, erhält die Originalgeschmacke von Brot, Pizza oder Gemüse. Kompakt genug für normale Küchentheken, aber groß genug für Mengenverarbeitung – ein unverzichtbares Werkzeug in jeder Küche</t>
  </si>
  <si>
    <t>https://www.amazon.de/dp/B0G1M72QKG?psc=1</t>
  </si>
  <si>
    <t>https://images-na.ssl-images-amazon.com/images/I/81LTdkUAIVL._AC_US600_.jpg</t>
  </si>
  <si>
    <t>62</t>
  </si>
  <si>
    <t>2026-02-10</t>
  </si>
  <si>
    <t>东湖新技术开发区 湖北省 430206 CN</t>
  </si>
  <si>
    <t>https://www.amazon.de/gp/help/seller/at-a-glance.html/ref=dp_merchant_link?seller=A2O1WNRLWGGGW9</t>
  </si>
  <si>
    <t>2,94 Kilograms</t>
  </si>
  <si>
    <t>2.94 kg</t>
  </si>
  <si>
    <t>40x60cm</t>
  </si>
  <si>
    <t>63.5 x 43.1 x 5.5 cm</t>
  </si>
  <si>
    <t>63.50 x 43.10 x 5.50 cm</t>
  </si>
  <si>
    <t>https://www.amazon.de/stores/DIFULIHomeLife/page/AF3E045B-6D55-4841-A384-6D8B71E02D2E?lp_asin=B09SNNRB6Q&amp;ref_=ast_bln&amp;store_ref=bl_ast_dp_brandlogo_sto</t>
  </si>
  <si>
    <t>https://www.amazon.de/dp/B09SNNRB6Q?psc=1</t>
  </si>
  <si>
    <t>https://images-na.ssl-images-amazon.com/images/I/71IqaU7vznL._AC_US600_.jpg</t>
  </si>
  <si>
    <t>63</t>
  </si>
  <si>
    <t>yuehaijiedaogaoxinqushequ</t>
  </si>
  <si>
    <t>https://www.amazon.de/gp/help/seller/at-a-glance.html/ref=dp_merchant_link?seller=A1H6A8B3EMQVJF</t>
  </si>
  <si>
    <t>3-P</t>
  </si>
  <si>
    <t>37.00 x 26.50 x 2.40 cm</t>
  </si>
  <si>
    <t>Stil: 25. JAHRE Ehe Geschenke</t>
  </si>
  <si>
    <t>Marke: Joyvado | Farbe: Braun | Produktabmessungen: 28L x 21B x 1D cm | Material: Bambus | Empfohlene Anwendungen für Produkt: Gemüse, Fleisch, Servieren | Form: Rechteckig | Produktpflegeanweisungen: Spülmaschinenfest, optional Handwäsche | Besonderes Merkmal: Elegant Gravur, Umweltfreundlich | Artikelgewicht: 370 g | Hersteller: Joyvado</t>
  </si>
  <si>
    <t>https://www.amazon.de/Joyvado/b/ref=bl_dp_s_web_93874225031?ie=UTF8&amp;node=93874225031&amp;field-lbr_brands_browse-bin=Joyvado</t>
  </si>
  <si>
    <t>Silberhochzeit Geschenke, Bambus-Schneidebrett zur Feier der Silberhochzeit, Romantisches Geschenk zum 25. Hochzeitstag</t>
  </si>
  <si>
    <t>SILBERHOCHZEIT GESCHENKE: Feiern Sie das Vierteljahrhundert der Liebe und Partnerschaft mit unserem eleganten Schneidebrett zum 25. Hochzeitstag! Ein ideales Geschenk zur Silberhochzeit für Paare, die sich an ihre Reise gemeinsam erinnern möchten
GESCHENK SILBERHOCHZEIT FÜR FREUNDE: Ob für die Familie oder Freunde, dieses Schneidebrett ist ein durchdachtes und praktisches Geschenk zur Silberhochzeit. Es kombiniert Funktionalität mit einer stilvollen Erinnerung
GESCHENKE ZUR SILBERHOCHZEIT: Verschenken Sie ein Geschenk, das sowohl nützlich als auch sentimental ist. Mit Gravuren, die die Liebe und Zeit widerspiegeln, ist dieses Geschenk perfekt für Paare, die 25 Jahre zusammen sind
HOCHWERTIGES BAMBUSMATERIAL: Dieses umweltfreundliche Küchengeschenk aus natürlichem Bambus ist für den langfristigen Gebrauch konzipiert, sei es als stilvolles Dekorationsstück, als Platte für Partyessen oder zum präzisen Schneiden und Hacken
AUFRICHTIGE ENGAGIERUNG FÜR SIE: Kundenzufriedenheit hat für uns oberste Priorität. Falls unsere Produkte aus irgendeinem Grund nicht Ihren Erwartungen entsprechen, zögern Sie bitte nicht, uns zu kontaktieren. Wir sind hier, um alle Ihre Bedenken zu klären</t>
  </si>
  <si>
    <t>https://www.amazon.de/dp/B0DNZCWGQN?psc=1</t>
  </si>
  <si>
    <t>https://m.media-amazon.com/images/I/515Fgr6yQnL._AC_US600_.jpg</t>
  </si>
  <si>
    <t>64</t>
  </si>
  <si>
    <t>长青街道学院路西侧</t>
  </si>
  <si>
    <t>https://www.amazon.de/gp/help/seller/at-a-glance.html/ref=dp_merchant_link?seller=A3KTYGW4EPM0NS</t>
  </si>
  <si>
    <t>28 x 21 cm</t>
  </si>
  <si>
    <t>27.9 x 21.5 x 0.9 cm</t>
  </si>
  <si>
    <t>27.90 x 21.50 x 0.90 cm</t>
  </si>
  <si>
    <t>https://www.amazon.de/Sibosen/b/ref=bl_dp_s_web_51250123031?ie=UTF8&amp;node=51250123031&amp;field-lbr_brands_browse-bin=Sibosen</t>
  </si>
  <si>
    <t>https://www.amazon.de/dp/B0CMWQNS7X?psc=1</t>
  </si>
  <si>
    <t>https://m.media-amazon.com/images/I/31PZZ3PQPrL._AC_US600_.jpg</t>
  </si>
  <si>
    <t>65</t>
  </si>
  <si>
    <t>Hefei Anhui 230000 CN</t>
  </si>
  <si>
    <t>https://www.amazon.de/gp/help/seller/at-a-glance.html/ref=dp_merchant_link?seller=AR79BK4NDIQKF</t>
  </si>
  <si>
    <t>1 Kilograms</t>
  </si>
  <si>
    <t>1,000.00 g</t>
  </si>
  <si>
    <t>42.90 x 32.10 x 3.70 cm</t>
  </si>
  <si>
    <t>Stil: Einzugsgeschenke</t>
  </si>
  <si>
    <t>Marke: Aottom | Farbe: Beige | Produktabmessungen: 5L x 2B x 4D cm | Material: Bambus | Empfohlene Anwendungen für Produkt: Bread,Cheese,Fish,Fruit,Meat,Vegetable | Form: Rechteckig | Produktpflegeanweisungen: Handwäsche mit mildem Seifenwasser empfohlen. Vermeiden Sie den Geschirrspüler und übermäßige Feuchtigkeit. | Besonderes Merkmal: Eingebauter Griff, Flexibel, Langanhaltend, Leichtgewichtig, Monogrammiert | Artikelgewicht: 606 g | Anzahl der Artikel: 1</t>
  </si>
  <si>
    <t>Aottom</t>
  </si>
  <si>
    <t>https://www.amazon.de/Aottom/b/ref=bl_dp_s_web_17675780031?ie=UTF8&amp;node=17675780031&amp;field-lbr_brands_browse-bin=Aottom</t>
  </si>
  <si>
    <t>Einzugsgeschenke Wohnung - Bambus Schneidebrett Geschenk zum Einzug, Einzugsgeschenke Haus, Richtfestgeschenk, Neues Zuhause Neues Haus Neue Wohnung Hauskauf Geschenke</t>
  </si>
  <si>
    <t>🏠【Einzigartige Geschenke zum Einzug 2025】"Neues Zuhaues, Neues Abenteuer, Neue Erinnerungen" – Unser Bambus-Schneidebrett mit den lasergravierten, aufmunternden Worten wird garantiert zu einem geschätzten und unvergesslichen Einzugsgeschenk für Paare und Freunde, die ein neues Kapitel in ihrem Leben beginnen. Überraschen Sie Ihre Lieben mit diesem einzigartigen Einzugsgeschenk
💗【Multifunktionales Schneidebrett】 Dieses Schneidebrett ist nicht nur ein praktisches Küchenwerkzeug, sondern auch eine charmante Dekoration für jedes Zuhause. Sie können unser Schneidebrett zum Schneiden oder als Anrichteteller für Familiengerichte, Käse, Obst und Snacks verwenden und Ihre Gäste bei Ihrer Zusammenkunft mit einem Hauch von Eleganz beeindrucken. Wenn Sie es nicht verwenden, dient es als atemberaubende Dekoration in Küche oder Esszimmer und verleiht Ihrer Kücheneinrichtung Flair
🍃【Hochwertige Materialien】 Dieses Schneidebrett als Einweihungsgeschenk für Ihr neues Zuhause ist aus hochwertigem Bambus gefertigt und perfekt poliert, um Nachhaltigkeit und Langlebigkeit zu gewährleisten. Dieses Bambusbrett mit glatter Oberfläche und großen, abgerundeten Ecken wird Ihren Schneidebedürfnissen gerecht. Aufgrund der Beschaffenheit von Bambus können Farbe und Eigenschaften Ihres Bretts leicht von der Abbildung abweichen, was jedes Stück einzigartig macht
✨【Exquisite Verarbeitung】 Das Schneidebrett als Einweihungsgeschenk misst 31,3 x 21,5 cm und bietet ausreichend Platz für die Essenszubereitung. Gleichzeitig behält es sein schlankes Profil und ist perfekt für den täglichen Gebrauch. Dank des praktischen Tragegriffs zum einfachen Aufhängen sind unsere Schneidebretter praktisch und tragbar
🎁【Ideen zur Einweihungsgeschenkidee】 Schneidebretter sind das perfekte Geschenk für Familie und Freunde. Die präzise Gravur sorgt für ein klares, langlebiges Design, das jahrelang eine wertvolle Erinnerung bleibt. Es ist eine wunderbare Möglichkeit, Freunden und Familie Ihre Anteilnahme und Ihre guten Wünsche zu zeigen, während sie sich in ihrem neuen Zuhause oder ihrem neuen Leben einleben. Auch ein tolles Geschenk zum Geburtstag, zu Weihnachten, Hochzeiten, Jubiläen usw.</t>
  </si>
  <si>
    <t>https://www.amazon.de/dp/B0F1MT2RXG?psc=1</t>
  </si>
  <si>
    <t>https://m.media-amazon.com/images/I/410fH+zHoaL._AC_US600_.jpg</t>
  </si>
  <si>
    <t>66</t>
  </si>
  <si>
    <t>5 %</t>
  </si>
  <si>
    <t>2025-06-25</t>
  </si>
  <si>
    <t>gu zhen zhen guang dong 528400 CN</t>
  </si>
  <si>
    <t>https://www.amazon.de/gp/help/seller/at-a-glance.html/ref=dp_merchant_link?seller=A2G662464KS0YI</t>
  </si>
  <si>
    <t>606 g</t>
  </si>
  <si>
    <t>606.00 g</t>
  </si>
  <si>
    <t>5L x 2B cm</t>
  </si>
  <si>
    <t>33.5 x 22.7 x 2.3 cm</t>
  </si>
  <si>
    <t>33.50 x 22.70 x 2.30 cm</t>
  </si>
  <si>
    <t>小包裹</t>
  </si>
  <si>
    <t>Marke: BSDLZCH | Farbe: Silber | Produktabmessungen: 39,6L x 0,5B x 27,5D cm | Material: Edelstahl | Empfohlene Anwendungen für Produkt: Brot, Fisch, Fleisch, Gemüse, Käse, Obst | Form: Rechteckig | Produktpflegeanweisungen: Spülmaschinenfest, Handwäsche möglich | Besonderes Merkmal: Wechselseitig | Artikelgewicht: 1,59 Kilograms | Anzahl der Packungen: 3</t>
  </si>
  <si>
    <t>BSDLZCH</t>
  </si>
  <si>
    <t>https://www.amazon.de/stores/BSDLZCH/page/7DFBD284-37CA-473E-8B48-5158B210B9D3?lp_asin=B0GS1MP1C3&amp;ref_=ast_bln&amp;store_ref=bl_ast_dp_brandlogo_sto&amp;bl_grd_status=override</t>
  </si>
  <si>
    <t>3 Stück Edelstahl-Schneidebretter Doppelseitig &amp; Dick</t>
  </si>
  <si>
    <t>LEBENSMITTELECHTES MATERIAL: Unsere Schneidebretter sind aus hochwertigem 304er Edelstahl, 100% sicher für den Kontakt mit Lebensmitteln, verletzen die Messer nicht und sind geräuscharm. Im Vergleich zu traditionellen Holzmaterialien, Metall Schneidebretter nicht knacken, nicht produzieren Krümel, nicht nass und schimmelig werden, und nicht emittieren unangenehmen Geruch.
AUSGEZEICHNETE VERARBEITUNG: Unser Schneidebrett aus rostfreiem Stahl wird im Ganzen geschnitten, die Struktur ist stabil und wird nicht verformt. Die Kanten sind mit abgerundeten Ecken entworfen, nicht schneiden Hände. Bequemer Tragegriff, kann aufgehängt oder in der Hand gehalten werden. Insgesamt gebürstet Prozess, sieht schön und texture.the Board Oberfläche ist rutschfest und wird nicht frei gleiten.
EINFACH ZU REINIGEN: Unsere Schneidebretter sind spülmaschinenfest, können bei hohen Temperaturen sterilisiert werden und können auch in der Spüle abgespült werden, wodurch sie sehr einfach zu reinigen sind.
DOUBLE SIDED &amp; 3 SIZE SET: Küche Schneidebrett kommt mit 3 Stück: 39x28cm*1, 34x23cm*1, 29x20cm*1. Jede Größe ist für verschiedene Lebensmittel, Schneiden getrennt, viel gesünder konzipiert. Das Schneidebrett kann auf beiden Seiten verwendet werden, eine Seite kann rohes Fleisch verarbeiten, die andere Seite kann Gemüse und Obst schneiden.
Vielseitig: Sie können es zum Schneiden, Würfeln, Hacken und Kneten verwenden. Er ist nicht nur für den täglichen Gebrauch zu Hause geeignet, sondern lässt sich auch leicht transportieren und unterwegs mitnehmen. Es ist eine gute Wahl, um es beim Camping mitzunehmen.</t>
  </si>
  <si>
    <t>https://www.amazon.de/dp/B0GS1MP1C3?psc=1</t>
  </si>
  <si>
    <t>https://images-na.ssl-images-amazon.com/images/I/61Ns5N0qKJL._AC_US600_.jpg</t>
  </si>
  <si>
    <t>67</t>
  </si>
  <si>
    <t>2026-03-31</t>
  </si>
  <si>
    <t>南京市 江北新区 江苏 210044 CN</t>
  </si>
  <si>
    <t>https://www.amazon.de/gp/help/seller/at-a-glance.html/ref=dp_merchant_link?seller=A34MCT05DRS635</t>
  </si>
  <si>
    <t>1,59 Kilograms</t>
  </si>
  <si>
    <t>39x28 cm</t>
  </si>
  <si>
    <t>40.1 x 29.4 x 1.2 cm</t>
  </si>
  <si>
    <t>40.10 x 29.40 x 1.20 cm</t>
  </si>
  <si>
    <t>https://www.amazon.de/AKINOYAMA/b/ref=bl_dp_s_web_90810292031?ie=UTF8&amp;node=90810292031&amp;field-lbr_brands_browse-bin=AKINOYAMA</t>
  </si>
  <si>
    <t>https://www.amazon.de/dp/B0DX5KBMCX?psc=1</t>
  </si>
  <si>
    <t>https://m.media-amazon.com/images/I/21qIZEiEP4L._AC_US600_.jpg</t>
  </si>
  <si>
    <t>68</t>
  </si>
  <si>
    <t>深圳市 福田区 广东省 518000 CN</t>
  </si>
  <si>
    <t>https://www.amazon.de/gp/help/seller/at-a-glance.html/ref=dp_merchant_link?seller=A33A24UV9JYA82</t>
  </si>
  <si>
    <t>540.00 g</t>
  </si>
  <si>
    <t>37L x 25B cm</t>
  </si>
  <si>
    <t>36.90 x 25.10 x 0.70 cm</t>
  </si>
  <si>
    <t>https://www.amazon.de/TESSTSY/b/ref=bl_dp_s_web_88519505031?ie=UTF8&amp;node=88519505031&amp;field-lbr_brands_browse-bin=TESSTSY</t>
  </si>
  <si>
    <t>https://www.amazon.de/dp/B0DHY2HQXK?psc=1</t>
  </si>
  <si>
    <t>https://images-na.ssl-images-amazon.com/images/I/71KqeCQ1A2L._AC_US600_.jpg</t>
  </si>
  <si>
    <t>69</t>
  </si>
  <si>
    <t>深圳市 龙岗区 广东省 518000 CN</t>
  </si>
  <si>
    <t>https://www.amazon.de/gp/help/seller/at-a-glance.html/ref=dp_merchant_link?seller=A3PBZIHC0TJP4X</t>
  </si>
  <si>
    <t>schneidebrett aus edelstahl</t>
  </si>
  <si>
    <t>440.00 g</t>
  </si>
  <si>
    <t>23,5 cm x 15 cm</t>
  </si>
  <si>
    <t>24.10 x 17.50 x 0.90 cm</t>
  </si>
  <si>
    <t>Größe: S+M+L</t>
  </si>
  <si>
    <t>Marke: Boethraxic | Farbe: Silberweiß | Produktabmessungen: 39L x 28B x 0,2D cm | Material: Lebensmittelechte Titanbeschichtung | Artikelgewicht: 1,3 Kilograms | Hersteller: Boethraxic | Größe: S+M+L | Anzahl der Einheiten: 3.0 stück</t>
  </si>
  <si>
    <t>https://www.amazon.de/s/ref=bl_dp_s_web_0?ie=UTF8&amp;search-type=ss&amp;index=kitchen-de&amp;field-keywords=Boethraxic</t>
  </si>
  <si>
    <t>【Beidseitiges Titan-Schneidebrett im 3er-Set】Das Set bietet drei Groessen: 39x28 cm, 29x20 cm und 25x15 cm fuer vielseitigen Einsatz. Die Titan-Oberflaeche ist robust, antibakteriell und extrem langlebig - ideal fuer taegliches Schneiden, hygienisch und widerstandsfaehig, perfekt fuer intensive Kochsessions.
【100 % BPA-frei】Wussten Sie, dass Plastikschneidebretter jedes Jahr bis zu 64g Mikroplastik in Ihre Nahrung abgeben? Mit diesem Titan-Schneidebrett bleiben Sie gesund. Es ist voellig BPA-frei und garantiert lebensmittelsicher - keine Chemikalien, keine Plastikpartikel. Schuetzen Sie Ihre Familie mit einer sauberen, sicheren Schneideflaeche.
【Messerfreundlich】Unser Titan-Schneidebrett schuetzt Ihre Messer - im Gegensatz zu Stein, Glas oder Stahl, die Klingen stumpf machen. Da Titan dreimal weicher ist als Stahl, bleiben Ihre Messer laenger scharf und schnittbereit. Geniessen Sie mueheloses Schneiden und Hacken, ohne staendig nachschaerfen zu muessen. Eine kluge Wahl fuer messerschonendes Arbeiten.
【Stabile Schneiderfahrung】Durch das durchdachte Gewicht und die rutschfeste Oberflaeche sorgt dieses Schneidebrett fuer sicheres und praezises Arbeiten. Egal ob Sie Fleisch filetieren oder Gemuese schneiden, dieses Brett bleibt stets stabil. Keine stoerenden Bewegungen - nur volle Kontrolle bei jedem Schnitt, ideal fuer praezise Kuechenarbeit.
【Kinderleichte Reinigung】Keine hartnaeckigen Flecken, keine Gerueche! Das Schneidebrett absorbiert keine Lebensmittelreste oder Fluessigkeiten, sodass es in Sekundenschnelle wieder sauber ist. Spuelmaschinenfest und einfach abzuspuelen, ist es sofort bereit fuer die naechste Zubereitung. Zeit- und muehesparend - fuer eine saubere und hygienische Kueche ohne grossen Aufwand.</t>
  </si>
  <si>
    <t>https://www.amazon.de/dp/B0GWFM6MPL?psc=1</t>
  </si>
  <si>
    <t>https://images-na.ssl-images-amazon.com/images/I/71H3O21RsuL._AC_US600_.jpg</t>
  </si>
  <si>
    <t>70</t>
  </si>
  <si>
    <t>10 %</t>
  </si>
  <si>
    <t>2026-07-13</t>
  </si>
  <si>
    <t>梅州市 广东 514000 CN</t>
  </si>
  <si>
    <t>https://www.amazon.de/gp/help/seller/at-a-glance.html/ref=dp_merchant_link?seller=A2MFFEXVBSVJYI</t>
  </si>
  <si>
    <t>1,3 Kilograms</t>
  </si>
  <si>
    <t>1.30 kg</t>
  </si>
  <si>
    <t>S+M+L</t>
  </si>
  <si>
    <t>40 x 29 x 1 cm</t>
  </si>
  <si>
    <t>40.00 x 29.00 x 1.00 cm</t>
  </si>
  <si>
    <t>Größe: 45L x 7B cm | Farbe: Pale Blue</t>
  </si>
  <si>
    <t>Marke: Joseph Joseph | Farbe: Pale Blue | Produktabmessungen: 45L x 7B x 0,6D cm | Material: Polypropylene | Empfohlene Anwendungen für Produkt: Chopping various foods | Form: Rechteckig | Produktpflegeanweisungen: Spülmaschinenfest | Besonderes Merkmal: Rutschfeste Füße | Enthaltene Komponenten: 1 x Schneidebrett | Artikelgewicht: 446 g</t>
  </si>
  <si>
    <t>https://www.amazon.de/stores/JosephJoseph/page/04ACD983-6959-4930-A85F-DF6B43E1DED4?lp_asin=B0B1DRMJ1Y&amp;ref_=ast_bln&amp;store_ref=bl_ast_dp_brandlogo_sto</t>
  </si>
  <si>
    <t>Joseph Joseph Chop2Pot Plus faltbares Schneidebrett mit einfachem Griff (groß) - hellblau</t>
  </si>
  <si>
    <t>Innovatives Faltdesign für einfaches Umfüllen von Lebensmitteln
Strukturierte, messerschonende Schneidefläche
Weicher, handfreundlicher Griff und rutschfeste Füße
Schneidefläche: 34,5 x 26 cm</t>
  </si>
  <si>
    <t>https://www.amazon.de/dp/B0B1DRMJ1Y?psc=1</t>
  </si>
  <si>
    <t>https://m.media-amazon.com/images/I/218VmTtcuoL._AC_US600_.jpg</t>
  </si>
  <si>
    <t>71</t>
  </si>
  <si>
    <t>446 g</t>
  </si>
  <si>
    <t>446.00 g</t>
  </si>
  <si>
    <t>45L x 7B cm</t>
  </si>
  <si>
    <t>449 g</t>
  </si>
  <si>
    <t>449.00 g</t>
  </si>
  <si>
    <t>41.6 x 26.3 x 11.1 cm</t>
  </si>
  <si>
    <t>41.60 x 26.30 x 11.10 cm</t>
  </si>
  <si>
    <t>https://www.amazon.de/stores/Tasty/page/486674B1-6601-4FBF-B2BD-130CC62A08D8?lp_asin=B07FVZQRRD&amp;ref_=ast_bln&amp;store_ref=bl_ast_dp_brandlogo_sto</t>
  </si>
  <si>
    <t>https://www.amazon.de/dp/B07FVZQRRD?psc=1</t>
  </si>
  <si>
    <t>https://images-na.ssl-images-amazon.com/images/I/61A68SJfqQL._AC_US600_.jpg</t>
  </si>
  <si>
    <t>Elektronik &amp; Foto</t>
  </si>
  <si>
    <t>Hackbretter (Küche, Haushalt &amp; Wohnen)
Handy- &amp; Smartwatch-Zubehör</t>
  </si>
  <si>
    <t>72
5602</t>
  </si>
  <si>
    <t>747.00 g</t>
  </si>
  <si>
    <t>35.5L x 25B cm</t>
  </si>
  <si>
    <t>780.00 g</t>
  </si>
  <si>
    <t>35.70 x 24.90 x 1.40 cm</t>
  </si>
  <si>
    <t>Größe: 40.6L x 30.5B cm</t>
  </si>
  <si>
    <t>Marke: Ayiaren | Farbe: Braun | Produktabmessungen: 40,6L x 30,5B x 1,8D cm | Material: Akazienholz | Empfohlene Anwendungen für Produkt: Brot, Gemüse, Käse | Form: Rund | Produktpflegeanweisungen: Leicht Zu Reinigen | Besonderes Merkmal: Eingebauter Griff | Enthaltene Komponenten: Messer | Artikelgewicht: 363 g</t>
  </si>
  <si>
    <t>https://www.amazon.de/s/ref=bl_dp_s_web_0?ie=UTF8&amp;search-type=ss&amp;index=kitchen-de&amp;field-keywords=Ayiaren</t>
  </si>
  <si>
    <t>Schneidebrett Holz Pizzabrett Rund Schneidebretter Holzbrett Küche</t>
  </si>
  <si>
    <t>Bestes Akazienholz: Hergestellt aus hochwertigem Akazienholz, ist dieses Schneidebrett robust für den täglichen Gebrauch.
100 % GESUNDHEIT: Von unseren Handwerkern aus einem einzigen Stück Akazienholz handgeschnitzt. Lebensmittelecht, kein Kleber, PVC oder giftige Oberflächen.
TOLLE GRÖSSE: 16" L x 12" B, damit Ihr Schnitt nicht von der Kante fällt, daher eignet sich dieses Holzschneidebrett hervorragend für Fleisch, Pizza, Brot, Brötchen, Obst und Käse auf einem Tablett.
GRIFF MIT HÄNGELOCH: Mit 4" langem Griff lässt er sich an meiner Akzentwand aufhängen und abnehmen, wenn Sie ihn verwenden möchten. Leicht zu reinigen und sieht toll als Dekoration auf Ihrer Küchentheke aus.
Rustikales Bauernhaus-Finish: Sie können es bei Nichtgebrauch auf Ihrer Theke ausstellen, saisonale Dekoration darauf platzieren, um es auf Ihrer Kücheninsel oder Ihrem Küchentisch auszustellen, oder es als Wurst-/Brotbrett verwenden.</t>
  </si>
  <si>
    <t>https://www.amazon.de/dp/B08SW8GMZT?psc=1</t>
  </si>
  <si>
    <t>https://images-na.ssl-images-amazon.com/images/I/71eE4I1HXUL._AC_US600_.jpg</t>
  </si>
  <si>
    <t>73</t>
  </si>
  <si>
    <t>2021-07-01</t>
  </si>
  <si>
    <t>CN(HK)</t>
  </si>
  <si>
    <t>KWUN TONG HONG KONG 999077 HK</t>
  </si>
  <si>
    <t>https://www.amazon.de/gp/help/seller/at-a-glance.html/ref=dp_merchant_link?seller=A2ZGE3CIX1U3TH</t>
  </si>
  <si>
    <t>363 g</t>
  </si>
  <si>
    <t>363.00 g</t>
  </si>
  <si>
    <t>40.6L x 30.5B cm</t>
  </si>
  <si>
    <t>660.00 g</t>
  </si>
  <si>
    <t>37.7 x 31 x 4.2 cm</t>
  </si>
  <si>
    <t>37.70 x 31.00 x 4.20 cm</t>
  </si>
  <si>
    <t>https://www.amazon.de/Luckwaii/b/ref=bl_dp_s_web_93731448031?ie=UTF8&amp;node=93731448031&amp;field-lbr_brands_browse-bin=Luckwaii</t>
  </si>
  <si>
    <t>https://www.amazon.de/dp/B0FX8LP359?psc=1</t>
  </si>
  <si>
    <t>https://images-na.ssl-images-amazon.com/images/I/51f-377f+LL._AC_US600_.jpg</t>
  </si>
  <si>
    <t>74</t>
  </si>
  <si>
    <t>抚州市 抚州高新技术产业开发区 江西省 344000 CN</t>
  </si>
  <si>
    <t>https://www.amazon.de/gp/help/seller/at-a-glance.html/ref=dp_merchant_link?seller=A1KEH80JJOWZ94</t>
  </si>
  <si>
    <t>950.00 g</t>
  </si>
  <si>
    <t>30L x 4B cm</t>
  </si>
  <si>
    <t>40.90 x 30.80 x 2.50 cm</t>
  </si>
  <si>
    <t>Marke: Generisch | Farbe: Silber | Produktabmessungen: 39L x 3B x 28D cm | Material: Edelstahl | Empfohlene Anwendungen für Produkt: Brot, Kräuter, Fisch, Fleisch, Snacks, Gemüse, Käse, Obst | Form: Rechteckig | Produktpflegeanweisungen: Spülmaschinenfest | Besonderes Merkmal: Eingebauter Griff, Geruchsneutral, Pflegeleicht, Langanhaltend, Spülmaschinengeeignet, Platzsparend, Rostbeständig, Wechselseitig | Enthaltene Komponenten: 1x Schnedebrett 39 x 28 cm, 1x Schneidebrett 24 x 15 cm, 1x Schneidebrett 30 x 20 cm | Artikelgewicht: 1,33 Kilograms</t>
  </si>
  <si>
    <t>Generisch</t>
  </si>
  <si>
    <t>https://www.amazon.de/stores/NOVA/page/C8197743-4593-4282-91A3-C68195C6C9DD?lp_asin=B0FMDYSGKS&amp;ref_=ast_bln</t>
  </si>
  <si>
    <t>HYGIENISCHE TITAN-SCHNEIDEBRETTER FÜR DEN ALLTAG – Das NOVA Titan Schneidebrett Set bietet eine glatte, pflegeleichte Metalloberfläche und ist eine praktische Alternative zu klassischen Holz- oder Kunststoffbrettern. Ideal für Fleisch, Fisch, Gemüse, Obst, Brot und Käse.
3 PRAKTISCHE GRÖSSEN IM SET – Mit 39 x 28 cm, 30 x 20 cm und 24 x 15 cm hast du für jede Küchenaufgabe das passende Brett. Groß für Mahlzeiten, mittel für den täglichen Einsatz und klein für Snacks, Obst oder schnelle Vorbereitungen.
GERUCHSNEUTRAL &amp; LEICHT ZU REINIGEN – Die glatte Oberfläche nimmt keine typischen Lebensmittelgerüche auf und lässt sich nach dem Schneiden einfach abspülen. Das Schneidebrett Set ist spülmaschinengeeignet und dadurch besonders alltagstauglich.
DÜNN, ROBUST &amp; PLATZSPAREND – Die Titan Schneidebretter sind flach, stabil und lassen sich platzsparend in Schublade, Regal oder Halterung verstauen. Der integrierte Griff erleichtert das Herausnehmen, Tragen und Aufhängen.
VIELSEITIG FÜR JEDE KÜCHE – Ob Frühstück, Meal Prep, Abendessen oder Grillvorbereitung: Das NOVA Titan Schneidebrett 3er Set ist eine moderne Lösung für alle, die Wert auf Hygiene, einfache Reinigung und saubere Küchenroutinen legen.</t>
  </si>
  <si>
    <t>https://www.amazon.de/dp/B0FMDYSGKS?psc=1</t>
  </si>
  <si>
    <t>https://images-na.ssl-images-amazon.com/images/I/61clwQxZuCL._AC_US600_.jpg</t>
  </si>
  <si>
    <t>75</t>
  </si>
  <si>
    <t>2025-11-12</t>
  </si>
  <si>
    <t>3天</t>
  </si>
  <si>
    <t>Traunreut 83301 DE</t>
  </si>
  <si>
    <t>https://www.amazon.de/gp/help/seller/at-a-glance.html/ref=dp_merchant_link?seller=A289K264MPF2OZ</t>
  </si>
  <si>
    <t>1,33 Kilograms</t>
  </si>
  <si>
    <t>1.33 kg</t>
  </si>
  <si>
    <t>39L x 3B cm</t>
  </si>
  <si>
    <t>39.3 x 28.5 x 1.1 cm</t>
  </si>
  <si>
    <t>39.30 x 28.50 x 1.10 cm</t>
  </si>
  <si>
    <t>https://www.amazon.de/stores/CUTTINGBOARD/page/CBA7589D-75FE-4AF0-83CF-7501BB64C814?lp_asin=B0G5WMJ491&amp;ref_=ast_bln&amp;store_ref=bl_ast_dp_brandlogo_sto&amp;bl_grd_status=override</t>
  </si>
  <si>
    <t>https://www.amazon.de/dp/B0G5WMJ491?psc=1</t>
  </si>
  <si>
    <t>https://images-na.ssl-images-amazon.com/images/I/71FJhZ2jI3L._AC_US600_.jpg</t>
  </si>
  <si>
    <t>76</t>
  </si>
  <si>
    <t>0,6 g</t>
  </si>
  <si>
    <t>0.60 g</t>
  </si>
  <si>
    <t>29.70 x 23.00 x 0.70 cm</t>
  </si>
  <si>
    <t>Größe: 43.2L x 25.4B cm</t>
  </si>
  <si>
    <t>Marke: Ayiaren | Farbe: Braun | Produktabmessungen: 43,2L x 25,4B x 2D cm | Material: Akazienholz | Empfohlene Anwendungen für Produkt: Brot | Form: Rechteckig | Produktpflegeanweisungen: Nur Handwäsche | Besonderes Merkmal: Eingebauter Griff | Enthaltene Komponenten: Messer | Artikelgewicht: 363 g</t>
  </si>
  <si>
    <t>Schneidebrett Holz Käsebrett Holzbrett Küche Schneidebretter Servierbrett</t>
  </si>
  <si>
    <t>100% Akazienholz: Dieses Schneidebrett besteht aus lebensmittelechtem Akazienholz, einem nachhaltigen Material, das unserer Umwelt nicht schadet. Akazie ist berühmt dafür, praktisch unzerstörbar zu sein, das Holz hat eine schöne natürliche Politur und einen süßen Geruch. Kein BPA, PVC oder giftige Oberflächen.
Für viele Gelegenheiten geeignet: Perfekt geeignet für alle wichtigen Feiertage, zum Grillen und für fast alle anderen Möglichkeiten, die Sie sich vorstellen können, um sich auf Zusammenkünfte und die Zubereitung von Gourmet-Essen vorzubereiten. Bereiten Sie ein Wurstbrett mit Käse, Fleisch, Crackern, Brot, frischem Obst und Wein vor und unterhalten Sie sich mit Ihren Freunden.
Maße: Dieses 17" x 10" große Hackbrett besteht aus dunklem, dickem, wunderschön poliertem Holz, das dicht und angenehm schwer ist. Beim Zerkleinern von Lebensmitteln verrutscht oder springt es nicht. Es ist auch leicht genug, um es zum Reinigen und Trocknen in einem Geschirrkorb problemlos in die Spüle zu stellen (im Gegensatz zu dicken, schweren „Gourmet“-Schneidebrettern).
Messerfreundliche Oberfläche: Mit seinen weichen, geraden Maserungen und der handgeschliffenen Oberfläche schont dieses Schneidebrett die Schneide Ihres Messers und hält es scharf und gerade, um einen mühelosen Schnitt zu ermöglichen.
Rustikales Bauernhaus-Finish: Sie können es bei Nichtgebrauch auf Ihrer Theke ausstellen, saisonale Dekoration darauf platzieren, um es auf Ihrer Kücheninsel oder Ihrem Küchentisch auszustellen, oder es als Wurst-/Brotbrett verwenden.</t>
  </si>
  <si>
    <t>https://www.amazon.de/dp/B09MFLFPGY?psc=1</t>
  </si>
  <si>
    <t>https://images-na.ssl-images-amazon.com/images/I/71x84Vg3EmL._AC_US600_.jpg</t>
  </si>
  <si>
    <t>77</t>
  </si>
  <si>
    <t>2022-04-23</t>
  </si>
  <si>
    <t>43.2L x 25.4B cm</t>
  </si>
  <si>
    <t>1.01 kg</t>
  </si>
  <si>
    <t>44.2 x 26.6 x 2.7 cm</t>
  </si>
  <si>
    <t>44.20 x 26.60 x 2.70 cm</t>
  </si>
  <si>
    <t>https://www.amazon.de/stores/ADIVO/page/24BBDCB7-AF80-4FCC-9557-F0B1576355ED?lp_asin=B0G13Y3GX1&amp;ref_=ast_bln&amp;store_ref=bl_ast_dp_brandlogo_sto&amp;bl_grd_status=override</t>
  </si>
  <si>
    <t>https://www.amazon.de/dp/B0G13Y3GX1?psc=1</t>
  </si>
  <si>
    <t>https://images-na.ssl-images-amazon.com/images/I/710UzVgfhSL._AC_US600_.jpg</t>
  </si>
  <si>
    <t>78</t>
  </si>
  <si>
    <t>NT 999077 HK</t>
  </si>
  <si>
    <t>https://www.amazon.de/gp/help/seller/at-a-glance.html/ref=dp_merchant_link?seller=A12SSLVAJYF874</t>
  </si>
  <si>
    <t>M</t>
  </si>
  <si>
    <t>600.00 g</t>
  </si>
  <si>
    <t>34.50 x 24.10 x 1.00 cm</t>
  </si>
  <si>
    <t>Marke: Kesper | Farbe: Braun | Produktabmessungen: 50L x 28B x 2,8D cm | Material: Bambus | Empfohlene Anwendungen für Produkt: Brot | Form: Rechteckig | Produktpflegeanweisungen: Leicht zu reinigen | Besonderes Merkmal: Mit Aufdruck | Enthaltene Komponenten: Schneidebrett | Artikelgewicht: 2,4 Kilograms</t>
  </si>
  <si>
    <t>https://www.amazon.de/stores/KESPER/page/8B6C8F17-F711-4BD2-B705-71FC12A97DB8?lp_asin=B0C8T73J1J&amp;ref_=ast_bln&amp;store_ref=bl_ast_dp_brandlogo_sto&amp;bl_grd_status=override</t>
  </si>
  <si>
    <t>KESPER | Schneide- &amp; Abdeckplatte 2er-Set, Bambus, 50 x 28 cm | 9304613</t>
  </si>
  <si>
    <t>🔪 VIELSEITIG EINSETZBAR: Das 2er-Set eignet sich als Schneidebrett, Tranchierplatte und zusätzliche Arbeitsfläche sowie zum Abdecken geeigneter Kochfelder und zum Arbeiten über der Spüle.
🎨 GOURMET-KITCHEN-MOTIVE: Zwei dekorative Bambusplatten mit unterschiedlichen Gravuren – „Gourmet“ mit Kochmütze und „Kitchen“ mit Kochtopf – setzen stilvolle Akzente in der Küche.
🪵 SICHERER STAND: Jede Schneide- und Abdeckplatte besitzt vier rutschfeste Holzfüße. Sie erhöhen die Arbeitsfläche und sorgen beim Schneiden und Tranchieren für stabilen Halt.
📏 MAẞE &amp; MATERIAL: Jede Platte misst 50 x 28 x 2,8 cm. Gefertigt aus FSC-zertifiziertem Bambus, FSC C014021. Bitte vor dem Kauf die Maße von Kochfeld oder Spüle prüfen.
💧 PFLEGEHINWEISE: Vor Erstgebrauch und nach jeder Nutzung mit heißem Wasser und Spülmittel reinigen, gründlich trocknen und regelmäßig mit geschmacksneutralem Speiseöl pflegen. Nicht spülmaschinen-, mikrowellen- oder backofengeeignet.</t>
  </si>
  <si>
    <t>https://www.amazon.de/dp/B0C8T73J1J?psc=1</t>
  </si>
  <si>
    <t>https://images-na.ssl-images-amazon.com/images/I/61Mu--uIR5L._AC_US600_.jpg</t>
  </si>
  <si>
    <t>79</t>
  </si>
  <si>
    <t>2023-07-02</t>
  </si>
  <si>
    <t>2,4 Kilograms</t>
  </si>
  <si>
    <t>2.40 kg</t>
  </si>
  <si>
    <t>50L x 28B cm</t>
  </si>
  <si>
    <t>2.4 kg</t>
  </si>
  <si>
    <t>59.1 x 32.1 x 4.2 cm</t>
  </si>
  <si>
    <t>59.10 x 32.10 x 4.20 cm</t>
  </si>
  <si>
    <t>Marke: Relaxdays | Farbe: Braun | Produktabmessungen: 38L x 56B x 5D cm | Material: Bambus | Empfohlene Anwendungen für Produkt: Gemüse, Obst | Form: Rechteckig | Produktpflegeanweisungen: Nur Handwäsche | Besonderes Merkmal: Rutschfeste Kante | Enthaltene Komponenten: 1x Schneidebrett | Artikelgewicht: 2,59 Kilograms</t>
  </si>
  <si>
    <t>https://www.amazon.de/stores/Relaxdays/page/75234B42-229E-4B8B-BE71-E4AF3A295542?lp_asin=B006OJZDBW&amp;ref_=ast_bln&amp;store_ref=bl_ast_dp_brandlogo_sto</t>
  </si>
  <si>
    <t>Großes Schneidebrett für Ihre Küche - Quälen Sie sich nicht mit kleinen Brettchen, von denen alles herunterfällt - Dieses Brett bietet Platz, um Zutaten beim nächsten Kochabend bequem vorzubereiten
Stilvoll und funktional - Das Bambusbrett fügt sich durch die natürliche Maserung nicht nur dezent in Ihre Küche ein, sondern sorgt dank der Anschlagkante für rutschsicheres Schneiden
Praktisch und aufgeräumt - Das Tranchierbrett verfügt über eine Saftrille, in der sich der Saft von geschnittenem Obst und Gemüse sammelt - Auch Brotkrümel landen hier und nicht auf der Arbeitsfläche
Das robuste Schneidebrett eignet sich insbesondere für Schneidarbeiten mit Fleisch - Maße Küchenbrett H x B x T: ca. 5 x 56 x 38 cm - Breite Saftrinne: ca. 0,9 cm - Brettstärke ohne Kante: ca. 1,8 cm
Natürlich und umweltschonend - Die Verarbeitung von Bambus macht das Brett strapazierfähig, messerschonend und lebensmittelecht - Aufgrund seines schnellen Wachstums ist Bambus besonders nachhaltig</t>
  </si>
  <si>
    <t>https://www.amazon.de/dp/B006OJZDBW?psc=1</t>
  </si>
  <si>
    <t>https://images-na.ssl-images-amazon.com/images/I/81QZ-8iX7rL._AC_US600_.jpg</t>
  </si>
  <si>
    <t>80</t>
  </si>
  <si>
    <t>2014-12-11</t>
  </si>
  <si>
    <t>10天</t>
  </si>
  <si>
    <t>2,59 Kilograms</t>
  </si>
  <si>
    <t>2.59 kg</t>
  </si>
  <si>
    <t>38L x 56B cm</t>
  </si>
  <si>
    <t>2.9 kg</t>
  </si>
  <si>
    <t>2.90 kg</t>
  </si>
  <si>
    <t>59.1 x 40.1 x 6.8 cm</t>
  </si>
  <si>
    <t>59.10 x 40.10 x 6.80 cm</t>
  </si>
  <si>
    <t>Größe: 37L x 25B cm</t>
  </si>
  <si>
    <t>Marke: ZWILLING | Farbe: Schwarz | Produktabmessungen: 37L x 25B x 1D cm | Material: Holz | Empfohlene Anwendungen für Produkt: Brot, Fisch, Fleisch, Gemüse, Käse, Obst | Form: Rechteckig | Produktpflegeanweisungen: Spülmaschinenfest | Besonderes Merkmal: Hitzebeständig, Kratzfest, Leichtgewichtig, Rutschfeste Füße, Spülmaschinenfest | Enthaltene Komponenten: Rutschfeste Silikonfüße | Artikelgewicht: 1,05 Kilograms</t>
  </si>
  <si>
    <t>https://www.amazon.de/stores/ZWILLING/page/D23CC5AE-5703-4FD9-9FBF-439A9900F0D5?lp_asin=B0F31V6T99&amp;ref_=ast_bln&amp;store_ref=bl_ast_dp_brandlogo_sto</t>
  </si>
  <si>
    <t>ZWILLING Schneidbrett mit Saftrille, Fiberholz, Spülmaschinenfest, Rutschfest, 37 x 25 cm, Schwarz</t>
  </si>
  <si>
    <t>KLINGENSCHONEND: Das Schneidbrett ist so schonend zu den Messern wie ein Holzbrett und dabei so hygienisch wie Kunststoff – der innovative Holzstoffverbund macht es möglich
SPÜLMASCHINENGEEIGNET: Das angenehm dünne, platzsparende Schneidbrett kann nach der Benutzung einfach in der Spülmaschine gereinigt werden
SAFTRILLE: Die umlaufende Saftrille fängt Flüssigkeiten zuverlässig auf und hält Arbeitsflächen beim Schneiden und Hacken sauber
SICHERER STAND: Mit den Anti-Rutschfüßen aus Silikon bleibt das Brett auch bei intensivem Schneiden fest und sicher auf der Arbeitsfläche stehen. Das Brett ist beidseitig verwendbar
LIEFERUMFANG: 1x ZWILLING Schneidbrett, Maße: 37 x 25 x 1 cm, Material: Fiberholz, Gewicht: 1055 g, Schwarz, 1031036</t>
  </si>
  <si>
    <t>https://www.amazon.de/dp/B0F31V6T99?psc=1</t>
  </si>
  <si>
    <t>https://m.media-amazon.com/images/I/61Rw-e-BaZL._AC_US600_.jpg</t>
  </si>
  <si>
    <t>81</t>
  </si>
  <si>
    <t>37.2 x 25.7 x 1.3 cm</t>
  </si>
  <si>
    <t>37.20 x 25.70 x 1.30 cm</t>
  </si>
  <si>
    <t>https://www.amazon.de/stores/CUTTINGBOARD/page/CBA7589D-75FE-4AF0-83CF-7501BB64C814?lp_asin=B0FZ9159SV&amp;ref_=ast_bln&amp;store_ref=bl_ast_dp_brandlogo_sto&amp;bl_grd_status=override</t>
  </si>
  <si>
    <t>https://www.amazon.de/dp/B0FZ9159SV?psc=1</t>
  </si>
  <si>
    <t>https://images-na.ssl-images-amazon.com/images/I/51iwievsWxL._AC_US600_.jpg</t>
  </si>
  <si>
    <t>82</t>
  </si>
  <si>
    <t>2,35 Kilograms</t>
  </si>
  <si>
    <t>43.60 x 32.00 x 1.90 cm</t>
  </si>
  <si>
    <t>https://www.amazon.de/stores/KESPER/page/8B6C8F17-F711-4BD2-B705-71FC12A97DB8?lp_asin=B0D5DFKWTD&amp;ref_=ast_bln&amp;store_ref=bl_ast_dp_brandlogo_sto&amp;bl_grd_status=override</t>
  </si>
  <si>
    <t>https://www.amazon.de/dp/B0D5DFKWTD?psc=1</t>
  </si>
  <si>
    <t>https://images-na.ssl-images-amazon.com/images/I/51wT78TA9nL._AC_US600_.jpg</t>
  </si>
  <si>
    <t>83</t>
  </si>
  <si>
    <t>610.00 g</t>
  </si>
  <si>
    <t>31.40 x 25.80 x 1.80 cm</t>
  </si>
  <si>
    <t>https://www.amazon.de/stores/CUTTINGBOARD/page/CBA7589D-75FE-4AF0-83CF-7501BB64C814?lp_asin=B0GTYXR4VF&amp;ref_=ast_bln&amp;store_ref=bl_ast_dp_brandlogo_sto&amp;bl_grd_status=override</t>
  </si>
  <si>
    <t>https://www.amazon.de/dp/B0GTYXR4VF?psc=1</t>
  </si>
  <si>
    <t>https://images-na.ssl-images-amazon.com/images/I/71whJPxflLL._AC_US600_.jpg</t>
  </si>
  <si>
    <t>84</t>
  </si>
  <si>
    <t>S+M</t>
  </si>
  <si>
    <t>34.30 x 24.90 x 2.10 cm</t>
  </si>
  <si>
    <t>Farbe: Titan | Wood type: Titan | Größe: S/M/L</t>
  </si>
  <si>
    <t>https://www.amazon.de/s/ref=bl_dp_s_web_0?ie=UTF8&amp;search-type=ss&amp;index=kitchen-de&amp;field-keywords=Saliva</t>
  </si>
  <si>
    <t>https://www.amazon.de/dp/B0HCBLLQRD?psc=1</t>
  </si>
  <si>
    <t>https://images-na.ssl-images-amazon.com/images/I/71Kd4QWUQ9L._AC_US600_.jpg</t>
  </si>
  <si>
    <t>85</t>
  </si>
  <si>
    <t>深圳市 广东 518110 CN</t>
  </si>
  <si>
    <t>https://www.amazon.de/gp/help/seller/at-a-glance.html/ref=dp_merchant_link?seller=AX44C40LMYBR6</t>
  </si>
  <si>
    <t>S/M/L</t>
  </si>
  <si>
    <t>39.70 x 29.00 x 1.40 cm</t>
  </si>
  <si>
    <t>https://www.amazon.de/s/ref=bl_dp_s_web_0?ie=UTF8&amp;search-type=ss&amp;index=kitchen-de&amp;field-keywords=Funnity</t>
  </si>
  <si>
    <t>https://www.amazon.de/dp/B0DSHMJ5LM?psc=1</t>
  </si>
  <si>
    <t>https://images-na.ssl-images-amazon.com/images/I/71Ifga9QxzL._AC_US600_.jpg</t>
  </si>
  <si>
    <t>86</t>
  </si>
  <si>
    <t>NORTHERN IRELAND BT51 4NF GB</t>
  </si>
  <si>
    <t>https://www.amazon.de/gp/help/seller/at-a-glance.html/ref=dp_merchant_link?seller=A2H1YVGEF9KWY9</t>
  </si>
  <si>
    <t>730.00 g</t>
  </si>
  <si>
    <t>23.5x14.5cm, 33x23cm</t>
  </si>
  <si>
    <t>33.50 x 23.90 x 1.20 cm</t>
  </si>
  <si>
    <t>Größe: 2 Pack</t>
  </si>
  <si>
    <t>Marke: Deer &amp; Oak | Farbe: Glas | Produktabmessungen: 40L x 0,6B x 30D cm | Material: Glas | Empfohlene Anwendungen für Produkt: Brot, Fisch, Fleisch, Gemüse, Käse | Form: Rechteckig | Produktpflegeanweisungen: Nur Handwäsche | Besonderes Merkmal: Hitzebeständig, Rutschfeste Füße | Enthaltene Komponenten: Rutschfeste Füße | Artikelgewicht: 3,73 Kilograms</t>
  </si>
  <si>
    <t>https://www.amazon.de/Deer-Oak/b/ref=bl_dp_s_web_88975798031?ie=UTF8&amp;node=88975798031&amp;field-lbr_brands_browse-bin=Deer+%26+Oak</t>
  </si>
  <si>
    <t>Glas-Schneidebrett 2er-Pack 40x30 cm, 6 mm gehärtetes Glas</t>
  </si>
  <si>
    <t>✔ LANGLEBIGE SCHNEIDEBRETTER AUS GEHÄRTETEM GLAS FÜR DIE KÜCHE – Hergestellt aus hitzebeständigem, gehärtetem Glas für ein hygienisches und kratzfestes Schneideerlebnis.
✔ MEHRZWECK-ARBEITSPLATTENSCHUTZ – Funktioniert als Glas-Schneidebrett, Hitzeschutzmatte, Küchenspülenabdeckung und transparentes Schneidebrett.
✔ TRANSPARENTES GLAS-SCHNEIDEBRETT FÜR KÜCHENOBERFLÄCHEN – Aus robustem gehärtetem Glas gefertigt, ergänzt dieser hygienische Arbeitsplattenschutz jede Kücheneinrichtung, von Granit- bis hin zu Marmor-Optik.
✔ GLAS-ARBEITSPLATTENSCHUTZ FÜR DEN TÄGLICHEN GEBRAUCH – Dient als zuverlässige Barriere gegen Verschüttungen, Hitze und Messerschäden; ein unverzichtbarer Arbeitsplattenschutz für langanhaltende Oberflächenpflege.
✔ VIELSEITIGE GRÖSSENOPTIONEN – Perfekt als großes Schneidebrett für die Küche oder als kleines Glas-Schneidebrett; geeignet als Arbeitsplattenauflage oder Glasunterlage.</t>
  </si>
  <si>
    <t>https://www.amazon.de/dp/B0GZP38251?psc=1</t>
  </si>
  <si>
    <t>https://m.media-amazon.com/images/I/41GBTXmkWGL._AC_US600_.jpg</t>
  </si>
  <si>
    <t>87</t>
  </si>
  <si>
    <t>2026-06-01</t>
  </si>
  <si>
    <t>ROCHESTER Unit B1/B2, Knights Park ME2 2LS GB</t>
  </si>
  <si>
    <t>https://www.amazon.de/gp/help/seller/at-a-glance.html/ref=dp_merchant_link?seller=A2T31DVH9JEF9F</t>
  </si>
  <si>
    <t>3,73 Kilograms</t>
  </si>
  <si>
    <t>3.73 kg</t>
  </si>
  <si>
    <t>2 Pack</t>
  </si>
  <si>
    <t>41.5 x 31.8 x 2.9 cm</t>
  </si>
  <si>
    <t>41.50 x 31.80 x 2.90 cm</t>
  </si>
  <si>
    <t>https://www.amazon.de/stores/Apjielop-GeschenkeMaster/page/62A24190-1E1E-423F-B14D-80DC43D20F0F?lp_asin=B0DXDYL9KH&amp;ref_=ast_bln&amp;store_ref=bl_ast_dp_brandlogo_sto&amp;bl_grd_status=override</t>
  </si>
  <si>
    <t>https://www.amazon.de/dp/B0DXDYL9KH?psc=1</t>
  </si>
  <si>
    <t>https://images-na.ssl-images-amazon.com/images/I/71V5CFlyWLL._AC_US600_.jpg</t>
  </si>
  <si>
    <t>88</t>
  </si>
  <si>
    <t>珠海市 香洲区 广东 519000 CN</t>
  </si>
  <si>
    <t>https://www.amazon.de/gp/help/seller/at-a-glance.html/ref=dp_merchant_link?seller=A241TALOQ8VQMF</t>
  </si>
  <si>
    <t>355.00 g</t>
  </si>
  <si>
    <t>28 Zentimeter x 21,5 Zentimeter</t>
  </si>
  <si>
    <t>390.00 g</t>
  </si>
  <si>
    <t>28.00 x 21.30 x 0.90 cm</t>
  </si>
  <si>
    <t>Größe: 4er Set (40x30, 33x24, 27x18, 21x15 cm)</t>
  </si>
  <si>
    <t>Marke: Waldland | Farbe: Braun | Produktabmessungen: 42L x 6,5B x 30,8D cm | Material: Akazienholz | Empfohlene Anwendungen für Produkt: Fisch, Fleisch, Gemüse, Käse, Obst | Form: Rechteckig | Produktpflegeanweisungen: Nur Handwäsche | Besonderes Merkmal: Saftrillen und Antirutschnoppen | Enthaltene Komponenten: Brettständer | Artikelgewicht: 3,67 Kilograms</t>
  </si>
  <si>
    <t>Premium Schneidebrett Holz 4er Set (40x30, 33x24, 27x18, 21x15) I inkl. Brettständer I Holzbrett Küche I Schneidebrett Set aus robustem Akazienholz</t>
  </si>
  <si>
    <t>𝐒𝐂𝐇𝐍𝐄𝐈𝐃𝐄𝐁𝐑𝐄𝐓𝐓 𝟒𝐞𝐫 𝐒𝐄𝐓! Dank der 4 verschiedenen Grössen eigenen sich unsere Schneidebretter perfekt zum Schneiden von Fleisch, Fisch, Gemüse oder Obst, je nach Ihren Bedürfnissen.
𝐁𝐑𝐄𝐓𝐓𝐒𝐓Ä𝐍𝐃𝐄𝐑! Dieser sorgt, dass die Schneidebretter immer griffbereit sind und nach dem Abwaschen schnell abtrocknen. Ausserdem ist der Brettständer mit den aufgestellten Schneidebrettern ein echter Hingucker in jeder Küche.
𝐀𝐊𝐀𝐙𝐈𝐄𝐍𝐇𝐎𝐋𝐙 &amp; 𝐒𝐓𝐀𝐁𝐈𝐋𝐄𝐑 𝐒𝐓𝐀𝐍𝐃! Die Schneidebretter bestehen aus robusten und antibakteriellen Akazienholz. Die Antirutschnoppen sorgen für einen sicheren und rutschfesten Stand.
𝐒𝐀𝐅𝐓𝐑𝐈𝐋𝐋𝐄! Die integrierten und umlaufenden Saftrillen, fangen überschüssige Fleisch- oder Obstsäfte auf. Zudem eignen sich die Schneidebretter perfekt als Servierbrett für Fleisch, Käse, Obst und Apero-Häppchen.
𝐃𝐀𝐒 𝐏𝐄𝐑𝐅𝐄𝐊𝐓𝐄 𝐆𝐄𝐒𝐂𝐇𝐄𝐍𝐊! Unser Schneidebrett ist in jeder Küche ein wahrhafter Hingucker. Es ist deswegen die perfekte Geschenkoption für deine Liebsten zum Geburtstag, Hochzeit, Muttertag, Weihnachten und Einweihungspartys.</t>
  </si>
  <si>
    <t>https://www.amazon.de/dp/B0DG9ZJ2T7?psc=1</t>
  </si>
  <si>
    <t>https://images-na.ssl-images-amazon.com/images/I/91+FTDhCwLL._AC_US600_.jpg</t>
  </si>
  <si>
    <t>89</t>
  </si>
  <si>
    <t>2024-12-04</t>
  </si>
  <si>
    <t>3,67 Kilograms</t>
  </si>
  <si>
    <t>3.67 kg</t>
  </si>
  <si>
    <t>4er Set (40x30, 33x24, 27x18, 21x15 cm)</t>
  </si>
  <si>
    <t>42.2 x 31.6 x 7 cm</t>
  </si>
  <si>
    <t>42.20 x 31.60 x 7.00 cm</t>
  </si>
  <si>
    <t>Stil: Hochzeitsgeschenke</t>
  </si>
  <si>
    <t>Marke: Giftasy | Farbe: Hellbraun | Produktabmessungen: 32L x 1B x 22D cm | Material: Bambus | Empfohlene Anwendungen für Produkt: Brot, Gemüse, Käse, Obst | Form: Rechteckig | Produktpflegeanweisungen: Nur Handwäsche | Besonderes Merkmal: Eingebauter Griff, Langanhaltend, Leichtgewichtig, Platzsparend, Umweltfreundlich | Artikelgewicht: 430 g | Anzahl der Artikel: 1</t>
  </si>
  <si>
    <t>https://www.amazon.de/stores/GiftasyIhrGeschenkexperte/page/A61718C5-3B50-4F6E-A83B-489075E3BBB8?lp_asin=B0F2SVPQPS&amp;ref_=ast_bln&amp;store_ref=bl_ast_dp_brandlogo_sto&amp;bl_grd_status=override</t>
  </si>
  <si>
    <t>Hochzeitsgeschenke für Brautpaar - Bambus Schneidebrett mit Spruch, Geschenk Hochzeit, Hochzeitsgeschenk, Rezept für eine glückliche Ehe</t>
  </si>
  <si>
    <t>Ein kreatives Hochzeitsgeschenk: Auf dem Bambus-Schneidebrett ist der Spruch „Rezept für eine glückliche Ehe“ gedruckt, der die besten Wünsche für das Eheleben ausdrückt. Es ist das perfekte Geschenk für frisch verheiratete Paare
Geschenk für das Brautpaar: Wenn das Paar an seiner Hochzeit viele Geschenke erhält, ist es wichtig, etwas zu wählen, das bedeutungsvoll und unvergesslich ist. Dieses Geschenk wird auch in den Jahren nach ihrem besonderen Tag genutzt und geschätzt werden
Praktikabilität trifft auf Eleganz: Das Giftasy Schneidebrett dient nicht nur als funktionelles Küchenwerkzeug, sondern verleiht auch ihrem kulinarischen Raum eine Note von Raffinesse. Wenn es nicht benutzt wird, wird es zu einem dekorativen Stück
Unnachgiebige Qualität: Das Giftasy Schneidebrett aus hochwertigem Bambus übertrifft traditionelles Hartholz in Haltbarkeit, Leichtigkeit und Widerstandsfähigkeit. Es durchläuft eine sorgfältige Hochdruckkompression und polierte Oberfläche, was es außergewöhnlich strapazierfähig und verschleißfest macht
Sorgenfreier Kauf: Giftasy verpflichtet sich zur besten Qualität und Service. Falls Sie nicht zufrieden sind, kontaktieren Sie uns über Amazon, und wir lösen das Problem innerhalb von 24 Stunden. Ihre Rückmeldungen zu unseren Produkten sind willkommen</t>
  </si>
  <si>
    <t>https://www.amazon.de/dp/B0F2SVPQPS?psc=1</t>
  </si>
  <si>
    <t>https://images-na.ssl-images-amazon.com/images/I/81C338VlyoL._AC_US600_.jpg</t>
  </si>
  <si>
    <t>90</t>
  </si>
  <si>
    <t>2025-04-16</t>
  </si>
  <si>
    <t>430.00 g</t>
  </si>
  <si>
    <t>32L x 1B cm</t>
  </si>
  <si>
    <t>460 g</t>
  </si>
  <si>
    <t>460.00 g</t>
  </si>
  <si>
    <t>32.1 x 22.2 x 0.9 cm</t>
  </si>
  <si>
    <t>32.10 x 22.20 x 0.90 cm</t>
  </si>
  <si>
    <t>Farbe: 50*40</t>
  </si>
  <si>
    <t>Marke: Kunaxku | Farbe: 50*40 | Produktabmessungen: 50L x 2,3B x 40D cm | Material: Edelstahl | Empfohlene Anwendungen für Produkt: Kneten, Schneiden, Brot | Form: Rechteckig | Produktpflegeanweisungen: Reinigen Sie das Schneidebrett nach jedem Gebrauch. Es ist spülmaschinenfest, verwenden jedoch keine scharfen Reinigungsmittel. Trocknen es dem gründlich, um Schimmelbildung zu vermeiden. | Besonderes Merkmal: Rutschfeste Kanten, Wechselseitig, Korrosionsbeständig, Wasserfest, Langlebig, Schmutzabweisend | Artikelgewicht: 1,74 Kilograms | Anzahl der Packungen: 1</t>
  </si>
  <si>
    <t>Kunaxku</t>
  </si>
  <si>
    <t>https://www.amazon.de/s/ref=bl_dp_s_web_0?ie=UTF8&amp;search-type=ss&amp;index=kitchen-de&amp;field-keywords=Kunaxku</t>
  </si>
  <si>
    <t>Edelstahl-Schneidebrett 50 x 40cm,Küche Schneidbrettchen,Schweres Schneidebrett zum Kochen, Backen Brot Restaurant zum Kneten, für Fleisch, Gemüse für Küche Bar</t>
  </si>
  <si>
    <t>【Große Größe】Große größe,länge 40CM, breite 30CM, gefaltete kantenstärke 2 mm, bequemer zum kneten von teig und schneiden von obst und gemüse usw., kann alle ihre anforderungen an das schneiden, schneiden und kneten von gemüse in der küche erfüllen
【Sichere Arbeitsumgebung】：Edelstahl ist ein porenfreies Material, das weder Flüssigkeiten noch Bakterien aufnimmt. Dadurch bleibt die Arbeitsfläche hygienisch und leicht zu reinigen, was in der Küche besonders wichtig ist.
【Rutschfestes Design】 Dieses schneidebrett aus edelstahl verfügt über extra erhöhte kanten für eine sichere und nahtlose befestigung an ihrer theke, was zur stabilisierung des schneidebretts während des gebrauchs beiträgt. perfekt für alle hack- und schneideaufgaben in der küche.
【Glatte und Runde Ecken】: Alle Kanten und Ecken des großen Schneidebretts sind glatt poliert und abgerundet, was die Tischoberfläche nicht beschädigt, Ihre Hände gut vor Kratzern schützt und auch schön aussieht. Perfekt für Gebäck, Nudeln usw. Sieht sehr schön aus. Leicht zu reinigen.
【Positive und negative Doppelnutzung】: Die vorderseite kann geknetet werden, um zu verhindern, dass teig oder süßigkeiten an der oberfläche kleben bleiben; die rückseite kann zum schneiden von gemüse, obst und fleisch verwendet werden,Idee für Hochzeiten, Ruhestand, Geburtstage und Weihnachtsgeschenke für alle Küchen.</t>
  </si>
  <si>
    <t>https://www.amazon.de/dp/B0FM8B27BF?psc=1</t>
  </si>
  <si>
    <t>https://m.media-amazon.com/images/I/31uOSXm1OFL._AC_US600_.jpg</t>
  </si>
  <si>
    <t>91</t>
  </si>
  <si>
    <t>2025-09-20</t>
  </si>
  <si>
    <t>LV</t>
  </si>
  <si>
    <t>Siguldas nov. LV-2152 LV</t>
  </si>
  <si>
    <t>https://www.amazon.de/gp/help/seller/at-a-glance.html/ref=dp_merchant_link?seller=A1JUO3M3ES0JV7</t>
  </si>
  <si>
    <t>1,74 Kilograms</t>
  </si>
  <si>
    <t>55 x 41 x 3 cm</t>
  </si>
  <si>
    <t>55.00 x 41.00 x 3.00 cm</t>
  </si>
  <si>
    <t>小号大件</t>
  </si>
  <si>
    <t>https://www.amazon.de/stores/Relaxdays/page/75234B42-229E-4B8B-BE71-E4AF3A295542?lp_asin=B084JFC46B&amp;ref_=ast_bln&amp;store_ref=bl_ast_dp_brandlogo_sto</t>
  </si>
  <si>
    <t>https://www.amazon.de/dp/B084JFC46B?psc=1</t>
  </si>
  <si>
    <t>https://images-na.ssl-images-amazon.com/images/I/71CiqrZqp+L._AC_US600_.jpg</t>
  </si>
  <si>
    <t>92</t>
  </si>
  <si>
    <t>45L x 35B cm</t>
  </si>
  <si>
    <t>46.60 x 36.30 x 4.70 cm</t>
  </si>
  <si>
    <t>Farbe: Schwarz | Größe: 52 x 30 x 0.5 cm | Mustername:: Ristorante</t>
  </si>
  <si>
    <t>Marke: Kesper | Farbe: Schwarz | Produktabmessungen: 52L x 30B x 0,8D cm | Material: Glas | Empfohlene Anwendungen für Produkt: Fleisch, Gemüse | Form: Rechteckig | Produktpflegeanweisungen: Spülmaschinenfest | Besonderes Merkmal: Rutschfeste Füße | Enthaltene Komponenten: Schneidebrett | Artikelgewicht: 3,48 Kilograms</t>
  </si>
  <si>
    <t>https://www.amazon.de/stores/KESPER/page/8B6C8F17-F711-4BD2-B705-71FC12A97DB8?lp_asin=B073S5MYMQ&amp;ref_=ast_bln&amp;store_ref=bl_ast_dp_brandlogo_sto&amp;bl_grd_status=override</t>
  </si>
  <si>
    <t>Kesper | Multi-Glasschneideplatte 2er Pack, Material: Glas, Maße: 52 x 30 x 0.5 cm, Motiv: Ristorante, Farbe: Schwarz | 36538 13</t>
  </si>
  <si>
    <t>🍽️ Ristorante-Design – klassische Tafeloptik mit italienischem Flair
🛡️ Gehärtetes Sicherheitsglas – robust &amp; hitzebeständig
🍳 Abdecken &amp; Schneiden – schützt Kochfelder zuverlässig
🦶 4 Füße – stabiler Stand 3 mm hoch
📏 Praktisches Doppelset – je 52 x 30 x 0,8 cm</t>
  </si>
  <si>
    <t>https://www.amazon.de/dp/B073S5MYMQ?psc=1</t>
  </si>
  <si>
    <t>https://m.media-amazon.com/images/I/41-94FCIkkL._AC_US600_.jpg</t>
  </si>
  <si>
    <t>93</t>
  </si>
  <si>
    <t>2018-01-25</t>
  </si>
  <si>
    <t>3,48 Kilograms</t>
  </si>
  <si>
    <t>3.48 kg</t>
  </si>
  <si>
    <t>52 x 30 x 0.5 cm</t>
  </si>
  <si>
    <t>52.00 x 30.00 x 0.50 cm</t>
  </si>
  <si>
    <t>3.5 kg</t>
  </si>
  <si>
    <t>3.50 kg</t>
  </si>
  <si>
    <t>61 x 31 x 2.5 cm</t>
  </si>
  <si>
    <t>61.00 x 31.00 x 2.50 cm</t>
  </si>
  <si>
    <t>https://www.amazon.de/stores/TWINZEEDieKunstdesKochenswiederentdecken/page/45797AEC-D877-41B4-8D23-5368748051DB?lp_asin=B0GH719FQX&amp;ref_=ast_bln&amp;store_ref=bl_ast_dp_brandlogo_sto</t>
  </si>
  <si>
    <t>https://www.amazon.de/dp/B0GH719FQX?psc=1</t>
  </si>
  <si>
    <t>https://m.media-amazon.com/images/I/51-8a4C0M-L._AC_US600_.jpg</t>
  </si>
  <si>
    <t>94</t>
  </si>
  <si>
    <t>Grand Bay Riviere du Rempart 30517 MU</t>
  </si>
  <si>
    <t>https://www.amazon.de/gp/help/seller/at-a-glance.html/ref=dp_merchant_link?seller=A1AVW3UZ3G9ZH</t>
  </si>
  <si>
    <t>42.10 x 33.40 x 10.00 cm</t>
  </si>
  <si>
    <t>Farbe: Weiß | Größe: 53L x 32.5B cm</t>
  </si>
  <si>
    <t>Marke: HENDI | Farbe: Weiß | Produktabmessungen: 53L x 32,5B x 1,5D cm | Material: Polyethylen mit hoher Dichte (HDPE) | Empfohlene Anwendungen für Produkt: Brot, Fisch, Fleisch, Gemüse, Obst | Form: Rechteckig | Produktpflegeanweisungen: Nur Handwäsche | Besonderes Merkmal: Farbecht, Langanhaltend, Nicht porös | Enthaltene Komponenten: Schneidebrett | Artikelgewicht: 2,3 Kilograms</t>
  </si>
  <si>
    <t>https://www.amazon.de/stores/HendiBV/page/81E24AD6-4DF5-4090-B1A1-FC4DBA711497?lp_asin=B01DPJGDN0&amp;ref_=ast_bln&amp;store_ref=bl_ast_dp_brandlogo_sto</t>
  </si>
  <si>
    <t>HENDI Schneidebrett, HACCP, GN1/1, 530x325x(H)15mm, HPDE, weiß</t>
  </si>
  <si>
    <t>Beidseitig verwendbar, eine glatte Seite und eine Seite mit Saftrille
Die Saftrille hilft, die Arbeitsfläche beim Schneiden von Fleisch, Fisch, Obst und Gemüse sauber zu halten
Hergestellt aus langlebigem HDPE-500-Polyethylen, das den Verschleiß der Messer reduziert
Universalgröße: GN1/1
Achtung: Nicht spülmaschinengeeignet</t>
  </si>
  <si>
    <t>https://www.amazon.de/dp/B01DPJGDN0?psc=1</t>
  </si>
  <si>
    <t>https://images-na.ssl-images-amazon.com/images/I/31W0E8lCTPL._AC_US600_.jpg</t>
  </si>
  <si>
    <t>95</t>
  </si>
  <si>
    <t>2017-05-12</t>
  </si>
  <si>
    <t>2,3 Kilograms</t>
  </si>
  <si>
    <t>2.30 kg</t>
  </si>
  <si>
    <t>53L x 32.5B cm</t>
  </si>
  <si>
    <t>53 x 32.5 x 1.5 cm</t>
  </si>
  <si>
    <t>53.00 x 32.50 x 1.50 cm</t>
  </si>
  <si>
    <t>https://www.amazon.de/Bafeil/b/ref=bl_dp_s_web_94127527031?ie=UTF8&amp;node=94127527031&amp;field-lbr_brands_browse-bin=Bafeil</t>
  </si>
  <si>
    <t>https://www.amazon.de/dp/B0DPDKLHYM?psc=1</t>
  </si>
  <si>
    <t>https://images-na.ssl-images-amazon.com/images/I/81D-tOyv9YL._AC_US600_.jpg</t>
  </si>
  <si>
    <t>96</t>
  </si>
  <si>
    <t>Jianganqu Hu Bei 430013 CN</t>
  </si>
  <si>
    <t>https://www.amazon.de/gp/help/seller/at-a-glance.html/ref=dp_merchant_link?seller=A36O92F0AQJLGH</t>
  </si>
  <si>
    <t>1,56 Kilograms</t>
  </si>
  <si>
    <t>39 cm x 28 cm</t>
  </si>
  <si>
    <t>39.80 x 30.80 x 0.70 cm</t>
  </si>
  <si>
    <t>Größe: 6 Stück | Farbe: Grau</t>
  </si>
  <si>
    <t>https://www.amazon.de/LOCO-BIRD/b/ref=bl_dp_s_web_90839636031?ie=UTF8&amp;node=90839636031&amp;field-lbr_brands_browse-bin=LOCO+BIRD</t>
  </si>
  <si>
    <t>https://www.amazon.de/dp/B0DRPNWWW2?psc=1</t>
  </si>
  <si>
    <t>https://images-na.ssl-images-amazon.com/images/I/71pyxYPpwUL._AC_US600_.jpg</t>
  </si>
  <si>
    <t>97</t>
  </si>
  <si>
    <t>Kiel 24113 DE</t>
  </si>
  <si>
    <t>https://www.amazon.de/gp/help/seller/at-a-glance.html/ref=dp_merchant_link?seller=AJMSHW6SG6JBY</t>
  </si>
  <si>
    <t>6 Stück</t>
  </si>
  <si>
    <t>26.40 x 15.70 x 4.80 cm</t>
  </si>
  <si>
    <t>Größe: 38 x 29 x 0,4cm | Farbe: Braun</t>
  </si>
  <si>
    <t>Marke: Kesper | Farbe: Braun | Produktabmessungen: 38L x 29B x 0,2D cm | Material: PEVA | Empfohlene Anwendungen für Produkt: Fleisch, Gemüse, Obst | Form: Rechteckig | Produktpflegeanweisungen: Spülmaschinenfest | Besonderes Merkmal: Spülmaschinengeeignet | Enthaltene Komponenten: Schneidebrett | Artikelgewicht: 381 g</t>
  </si>
  <si>
    <t>https://www.amazon.de/stores/KESPER/page/8B6C8F17-F711-4BD2-B705-71FC12A97DB8?lp_asin=B004A68ZKW&amp;ref_=ast_bln&amp;store_ref=bl_ast_dp_brandlogo_sto&amp;bl_grd_status=override</t>
  </si>
  <si>
    <t>Kesper | Schneidunterlage 2-er Pack, flexibel, Material: Kunststoff, Maße: 38 x 29 x 0.2 cm, Farbe: Weiß, Grau | 30540</t>
  </si>
  <si>
    <t>Schneidmatte aus hochflexiblem PEVA-Kunststoff
mit rutschfester Unterseite
spülmaschinengeeignet
besonders hygienisch</t>
  </si>
  <si>
    <t>https://www.amazon.de/dp/B004A68ZKW?psc=1</t>
  </si>
  <si>
    <t>https://m.media-amazon.com/images/I/31bbfu7Pu2L._AC_US600_.jpg</t>
  </si>
  <si>
    <t>98</t>
  </si>
  <si>
    <t>381 g</t>
  </si>
  <si>
    <t>381.00 g</t>
  </si>
  <si>
    <t>38 x 29 x 0,4cm</t>
  </si>
  <si>
    <t>37.7 x 29 x 0.6 cm</t>
  </si>
  <si>
    <t>37.70 x 29.00 x 0.60 cm</t>
  </si>
  <si>
    <t>Marke: Kesper | Farbe: Braun | Produktabmessungen: 16L x 16B x 1,8D cm | Material: Bambus, Edelstahl | Empfohlene Anwendungen für Produkt: Gemüse | Form: Rechteckig | Produktpflegeanweisungen: Nur Handwäsche | Besonderes Merkmal: Platzsparend | Enthaltene Komponenten: Kräuter-Schneidebrett | Artikelgewicht: 350 g</t>
  </si>
  <si>
    <t>https://www.amazon.de/stores/KESPER/page/8B6C8F17-F711-4BD2-B705-71FC12A97DB8?lp_asin=B01CR1KYSC&amp;ref_=ast_bln&amp;store_ref=bl_ast_dp_brandlogo_sto&amp;bl_grd_status=override</t>
  </si>
  <si>
    <t>KESPER | Kräuterschneidebrett mit Wiegemesser, Material: Bambus, Edelstahl, Maße: 16 x 16 x 1,8 cm, Farbe: Braun, Silber | 50646</t>
  </si>
  <si>
    <t>🌿 Nachhaltig &amp; umweltfreundlich: Hochwertiges Kräuterschneidebrett aus FSC-zertifiziertem Bambus (FSC C014021) – ressourcenschonend und langlebig
🔪 Präzises Schneiden: Inklusive scharfem Wiegemesser aus robustem Edelstahl – ideal zum feinen Hacken frischer Kräuter und Gewürze
🧄 Stabil &amp; sicher: Rutschfeste Füße verhindern das Verrutschen des Brettes und sorgen für sicheren Halt beim Schneiden
🧩 Kompakt &amp; praktisch: Maße 16 x 16 x 1,8 cm – perfekt für kleine Küchen oder als platzsparendes Zusatzbrett
✨ Pflegeleicht &amp; vielseitig: Einfach zu reinigen – ideal zum Zerkleinern von Kräutern, Knoblauch, Zwiebeln oder Nüssen</t>
  </si>
  <si>
    <t>https://www.amazon.de/dp/B01CR1KYSC?psc=1</t>
  </si>
  <si>
    <t>https://images-na.ssl-images-amazon.com/images/I/61ec89RpfSL._AC_US600_.jpg</t>
  </si>
  <si>
    <t>99</t>
  </si>
  <si>
    <t>2017-05-24</t>
  </si>
  <si>
    <t>Berlin 13507 DE</t>
  </si>
  <si>
    <t>https://www.amazon.de/gp/help/seller/at-a-glance.html/ref=dp_merchant_link?seller=A3OK9U49QFD2A</t>
  </si>
  <si>
    <t>350 g</t>
  </si>
  <si>
    <t>350.00 g</t>
  </si>
  <si>
    <t>16L x 16B cm</t>
  </si>
  <si>
    <t>16.2 x 16.1 x 5.2 cm</t>
  </si>
  <si>
    <t>16.20 x 16.10 x 5.20 cm</t>
  </si>
  <si>
    <t>超大号信封</t>
  </si>
  <si>
    <t>https://www.amazon.de/stores/Giftota/page/80852800-777E-460A-B6F1-D9418312B325?lp_asin=B0H7HRXBLS&amp;ref_=ast_bln&amp;store_ref=bl_ast_dp_brandlogo_sto&amp;bl_grd_status=override</t>
  </si>
  <si>
    <t>https://www.amazon.de/dp/B0H7HRXBLS?psc=1</t>
  </si>
  <si>
    <t>https://images-na.ssl-images-amazon.com/images/I/71+sryFjEAL._AC_US600_.jpg</t>
  </si>
  <si>
    <t>15 %</t>
  </si>
  <si>
    <t>吉华街道翠湖社区</t>
  </si>
  <si>
    <t>https://www.amazon.de/gp/help/seller/at-a-glance.html/ref=dp_merchant_link?seller=AILZ0UG7WXL5Z</t>
  </si>
  <si>
    <t>740.00 g</t>
  </si>
  <si>
    <t>20.00 x 12.00 x 2.00 cm</t>
  </si>
  <si>
    <t>32.50 x 23.40 x 3.90 cm</t>
  </si>
  <si>
    <t>Größe: 45L x 27W x 2T cm (1 Pack) | Material: Akazienholz</t>
  </si>
  <si>
    <t>Marke: Kesper | Farbe: Braun | Produktabmessungen: 45L x 27B x 2D cm | Material: Akazienholz | Empfohlene Anwendungen für Produkt: Brot, Fisch, Fleisch, Gemüse, Käse, Obst | Form: Rechteckig | Produktpflegeanweisungen: Spülmaschinenfest | Besonderes Merkmal: Umweltfreundlich | Enthaltene Komponenten: Messer | Artikelgewicht: 499 g</t>
  </si>
  <si>
    <t>https://www.amazon.de/stores/KESPER/page/8B6C8F17-F711-4BD2-B705-71FC12A97DB8?lp_asin=B071KVB5WY&amp;ref_=ast_bln&amp;store_ref=bl_ast_dp_brandlogo_sto&amp;bl_grd_status=override</t>
  </si>
  <si>
    <t>aus FSC-zertifiziertem Holz
die formschöne Serviermöglichkeit
besonders messerschonend
hohe Schnittfestigkeit</t>
  </si>
  <si>
    <t>https://www.amazon.de/dp/B071KVB5WY?psc=1</t>
  </si>
  <si>
    <t>https://m.media-amazon.com/images/I/41z6bfhOvoL._AC_US600_.jpg</t>
  </si>
  <si>
    <t>1</t>
  </si>
  <si>
    <t>500</t>
  </si>
  <si>
    <t>2017-11-03</t>
  </si>
  <si>
    <t>499.00 g</t>
  </si>
  <si>
    <t>45L x 27W x 2T cm (1 Pack)</t>
  </si>
  <si>
    <t>1.16 kg</t>
  </si>
  <si>
    <t>44.7 x 26.6 x 2 cm</t>
  </si>
  <si>
    <t>44.70 x 26.60 x 2.00 cm</t>
  </si>
  <si>
    <t>https://www.amazon.de/stores/WMF/page/C97A004D-0847-4B1C-B464-26B2F90E116E?lp_asin=B07TV8S14K&amp;ref_=ast_bln&amp;store_ref=bl_ast_dp_brandlogo_sto</t>
  </si>
  <si>
    <t>https://www.amazon.de/dp/B07TV8S14K?psc=1</t>
  </si>
  <si>
    <t>https://images-na.ssl-images-amazon.com/images/I/71WCfAeuoVL._AC_US600_.jpg</t>
  </si>
  <si>
    <t>2</t>
  </si>
  <si>
    <t>2,37 Kilograms</t>
  </si>
  <si>
    <t>40L x 32B cm</t>
  </si>
  <si>
    <t>41.30 x 33.30 x 4.70 cm</t>
  </si>
  <si>
    <t>Farbe: Schwarz | Größe: 3er-Set</t>
  </si>
  <si>
    <t>Marke: Blumtal | Farbe: Schwarz | Produktabmessungen: 40L x 24,5B x 1D cm | Material: Gummi, Polypropylen (PP) | Empfohlene Anwendungen für Produkt: Fisch, Fleisch, Gemüse, Käse, Obst | Form: Rechteckig | Produktpflegeanweisungen: Spülmaschinenfest | Besonderes Merkmal: Eingebaute Nut, Eingebauter Griff, Rutschfeste Füße | Artikelgewicht: 200 g | Anzahl der Artikel: 3</t>
  </si>
  <si>
    <t>https://www.amazon.de/stores/Blumtal/page/ED2C751F-11EE-4BFB-9BA4-34C8F65621D5?lp_asin=B0DP36BJYJ&amp;ref_=ast_bln&amp;store_ref=bl_ast_dp_brandlogo_sto&amp;bl_grd_status=override</t>
  </si>
  <si>
    <t>HOCHWERTIGER KUNSTSTOFF - Das Schneidebrett Set besteht aus langlebigem, nicht-porösem Kunststoff, der hitzebeständig und BPA-frei ist. So bleibt die Gesundheit deiner Familie gewährleistet, während du deine Küche stilvoll nutzt.
SICHERE HANDHABUNG - Jedes Schneidebrett besitzt rutschfeste TPR-Kanten und Saftrillen, die die Sicherheit erhöhen und das Auslaufen von Säften beim Schneiden verhindern. Perfekt für eine saubere und reibungslose Zubereitung in der Küche.
VIELSEITIGE GRÖßENWAHL - Mit dem Schneidebrett Set erhältst du die optimale Auswahl an Größen! Wähle das 2er Set mit zwei großen Brettchen (40x24,5 cm) oder das 3er Set mit praktischen S (25x15 cm), M (31,5x20 cm) und L (40x24,5 cm) Größen.
ELEGANTES DESIGN - Die Schneidebretter bestechen durch ein modisches Marmormuster in Schwarz sowie weitere Farben wie Grau, Beige, Grün und Ton. So werden sie zu echten Hinguckern in jeder Küche und verleihen deinem Kochbereich Stil.
EINFACHE REINIGUNG - Die hochwertigen Schneidebretter sind spülmaschinenfest und leicht zu reinigen. So musst du dir keine Gedanken über Hygiene machen, und deine Küchenbretter bleiben frisch und einsatzbereit für kulinarische Herausforderungen.</t>
  </si>
  <si>
    <t>https://www.amazon.de/dp/B0DP36BJYJ?psc=1</t>
  </si>
  <si>
    <t>https://m.media-amazon.com/images/I/51qnWxN5rJL._AC_US600_.jpg</t>
  </si>
  <si>
    <t>3</t>
  </si>
  <si>
    <t>Christophstraße 2</t>
  </si>
  <si>
    <t>https://www.amazon.de/gp/help/seller/at-a-glance.html/ref=dp_merchant_link?seller=AB1EUXS27H120</t>
  </si>
  <si>
    <t>200.00 g</t>
  </si>
  <si>
    <t>3er-Set</t>
  </si>
  <si>
    <t>42.5 x 28.9 x 2.7 cm</t>
  </si>
  <si>
    <t>42.50 x 28.90 x 2.70 cm</t>
  </si>
  <si>
    <t>https://www.amazon.de/stores/Blumtal/page/ED2C751F-11EE-4BFB-9BA4-34C8F65621D5?lp_asin=B079YCKPYW&amp;ref_=ast_bln&amp;store_ref=bl_ast_dp_brandlogo_sto&amp;bl_grd_status=override</t>
  </si>
  <si>
    <t>https://www.amazon.de/dp/B079YCKPYW?psc=1</t>
  </si>
  <si>
    <t>https://images-na.ssl-images-amazon.com/images/I/71G2zIUF03L._AC_US600_.jpg</t>
  </si>
  <si>
    <t>4</t>
  </si>
  <si>
    <t>45L x 30B cm</t>
  </si>
  <si>
    <t>44.20 x 31.60 x 2.70 cm</t>
  </si>
  <si>
    <t>Marke: Aceselfㅤㅤㅤㅤㅤ | Farbe: Silberweiß | Produktabmessungen: 40L x 25B x 0,2D cm | Material: Titan | Empfohlene Anwendungen für Produkt: Brot, Fisch, Fleisch | Form: Rechteckig | Produktpflegeanweisungen: Spülmaschinenfest | Besonderes Merkmal: Titan | Artikelgewicht: 950 g | Anzahl der Packungen: 1</t>
  </si>
  <si>
    <t>https://www.amazon.de/stores/Aceself/page/799B82CD-2A6C-4B7C-A10F-8DCA1B3869EE?lp_asin=B0GKNXSPZF&amp;ref_=ast_bln&amp;store_ref=bl_ast_dp_brandlogo_sto</t>
  </si>
  <si>
    <t>Titan Schneidebrett 100% reines Titan, lebensmittelecht, BPA-frei, doppelseitig, hitzebeständig und langlebig – geeignet für Fleisch, Brot, Gemüse &amp; Obst ideal für Küche, Camping &amp; Alltag (40 * 25cm)</t>
  </si>
  <si>
    <t>『100 % reines Titan-Schneidebrett』 Maße : 40×25CM Unsere Schneidebretter aus reinem Titan sind porenfrei und besitzen keine Rillen, in denen sich Speisereste oder Flüssigkeiten ablagern können – für maximale Hygiene. Im Unterschied zu Schneidebrettern aus Holz, Kunststoff, Glas oder Edelstahl nimmt Titan weder Gerüche noch Flüssigkeiten auf.
『Leicht zu reinigen』Titan-Schneidebretter sind spülmaschinenfest und dadurch besonders pflegeleicht. Einfach unter fließendem Wasser mit etwas Spülmittel abspülen oder in die Spülmaschine geben – Essensreste werden mühelos entfernt. Dank der natürlichen, wasserabweisenden Oberfläche lässt sich Titan hygienisch und schnell reinigen.
『Gesünder &amp; Sicherer』100 % reines Titan ist perfekt für den Kontakt mit rohem Fleisch, Fisch, Obst und Gemüse. Das hochwertige Material ist geruchsneutral, nimmt keine Flüssigkeiten auf und gibt keine Partikel an die Lebensmittel ab – für maximale Hygiene und Sicherheit beim Kochen.
『Vielseitig einsetzbar』Das Titan-Schneidebrett eignet sich ideal für den täglichen Gebrauch in der Küche, beim Camping oder auf Reisen im Wohnmobil. Leicht, robust und hygienisch – für jede Situation bestens ausgestattet.
『Langlebig &amp; Robust』Titan ist extrem widerstandsfähig, verzieht sich nicht und nutzt sich kaum ab. Die glatte, porenfreie Oberfläche verhindert Flecken, Geruchsbildung und tiefe Messerschnitte – für dauerhafte Hygiene und Sicherheit.</t>
  </si>
  <si>
    <t>https://www.amazon.de/dp/B0GKNXSPZF?psc=1</t>
  </si>
  <si>
    <t>https://images-na.ssl-images-amazon.com/images/I/71id2kxDMFL._AC_US600_.jpg</t>
  </si>
  <si>
    <t>5</t>
  </si>
  <si>
    <t>2026-02-02</t>
  </si>
  <si>
    <t>ZheJiang 321302 CN</t>
  </si>
  <si>
    <t>https://www.amazon.de/gp/help/seller/at-a-glance.html/ref=dp_merchant_link?seller=AYUMXZHQKL00F</t>
  </si>
  <si>
    <t>L</t>
  </si>
  <si>
    <t>40.1 x 28.5 x 1.4 cm</t>
  </si>
  <si>
    <t>40.10 x 28.50 x 1.40 cm</t>
  </si>
  <si>
    <t>https://www.amazon.de/s/ref=bl_dp_s_web_0?ie=UTF8&amp;search-type=ss&amp;index=kitchen-de&amp;field-keywords=Aututer</t>
  </si>
  <si>
    <t>https://www.amazon.de/dp/B0BRNP6QXB?psc=1</t>
  </si>
  <si>
    <t>https://images-na.ssl-images-amazon.com/images/I/611oQab+T8L._AC_US600_.jpg</t>
  </si>
  <si>
    <t>6</t>
  </si>
  <si>
    <t>宁波市 宁海县桃源街道 浙江省 315000 CN</t>
  </si>
  <si>
    <t>https://www.amazon.de/gp/help/seller/at-a-glance.html/ref=dp_merchant_link?seller=A397XWN5KN1F45</t>
  </si>
  <si>
    <t>1,2 Kilograms</t>
  </si>
  <si>
    <t>1.20 kg</t>
  </si>
  <si>
    <t>L Schneidebrett Set Pro</t>
  </si>
  <si>
    <t>35.80 x 21.00 x 2.60 cm</t>
  </si>
  <si>
    <t>https://www.amazon.de/stores/MUVELL/page/3DB5BA44-4334-4CE7-89B5-EF89F5100D22?lp_asin=B0D7HSM67V&amp;ref_=ast_bln&amp;store_ref=bl_ast_dp_brandlogo_sto&amp;bl_grd_status=override</t>
  </si>
  <si>
    <t>https://www.amazon.de/dp/B0D7HSM67V?psc=1</t>
  </si>
  <si>
    <t>https://m.media-amazon.com/images/I/41GxJeNwsXL._AC_US600_.jpg</t>
  </si>
  <si>
    <t>7</t>
  </si>
  <si>
    <t>Frankfurt am Main 60386 DE</t>
  </si>
  <si>
    <t>https://www.amazon.de/gp/help/seller/at-a-glance.html/ref=dp_merchant_link?seller=A32OBLE5BG8QAW</t>
  </si>
  <si>
    <t>3,8 Kilograms</t>
  </si>
  <si>
    <t>3.80 kg</t>
  </si>
  <si>
    <t>60L x 40B cm</t>
  </si>
  <si>
    <t>60.00 x 40.00 x 3.00 cm</t>
  </si>
  <si>
    <t>https://www.amazon.de/s/ref=bl_dp_s_web_0?ie=UTF8&amp;search-type=ss&amp;index=kitchen-de&amp;field-keywords=ROTTOGOON</t>
  </si>
  <si>
    <t>https://www.amazon.de/dp/B0FCMB514Z?psc=1</t>
  </si>
  <si>
    <t>https://images-na.ssl-images-amazon.com/images/I/81oTzaaWNiL._AC_US600_.jpg</t>
  </si>
  <si>
    <t>8</t>
  </si>
  <si>
    <t>1,28 Kilograms</t>
  </si>
  <si>
    <t>40.3 cm x 24 cm</t>
  </si>
  <si>
    <t>40.20 x 25.30 x 2.50 cm</t>
  </si>
  <si>
    <t>https://www.amazon.de/stores/KitchenvilleHausK%C3%BCche/page/C5B24209-3788-4252-8D8A-D079E51964B4?lp_asin=B0B57MR2JJ&amp;ref_=ast_bln&amp;store_ref=bl_ast_dp_brandlogo_sto&amp;bl_grd_status=override</t>
  </si>
  <si>
    <t>https://www.amazon.de/dp/B0B57MR2JJ?psc=1</t>
  </si>
  <si>
    <t>https://images-na.ssl-images-amazon.com/images/I/91PSAItxtZL._AC_US600_.jpg</t>
  </si>
  <si>
    <t>9</t>
  </si>
  <si>
    <t>RUGBY WARWICKSHIRE CV21 1FR GB</t>
  </si>
  <si>
    <t>https://www.amazon.de/gp/help/seller/at-a-glance.html/ref=dp_merchant_link?seller=A1P0ER1IWLS0XH</t>
  </si>
  <si>
    <t>1,32 Kilograms</t>
  </si>
  <si>
    <t>41.10 x 30.70 x 1.40 cm</t>
  </si>
  <si>
    <t>https://www.amazon.de/stores/Culiex/page/CE46B529-F3F3-4147-84B1-0B655115FFF9?lp_asin=B0FJR23VWK&amp;ref_=ast_bln&amp;store_ref=bl_ast_dp_brandlogo_sto&amp;bl_grd_status=override</t>
  </si>
  <si>
    <t>https://www.amazon.de/dp/B0FJR23VWK?psc=1</t>
  </si>
  <si>
    <t>https://images-na.ssl-images-amazon.com/images/I/71H+NBtlFPL._AC_US600_.jpg</t>
  </si>
  <si>
    <t>10</t>
  </si>
  <si>
    <t>广州 广东 510176 CN</t>
  </si>
  <si>
    <t>https://www.amazon.de/gp/help/seller/at-a-glance.html/ref=dp_merchant_link?seller=A371RAJV9D2L18</t>
  </si>
  <si>
    <t>2er-Set</t>
  </si>
  <si>
    <t>38.90 x 30.90 x 2.40 cm</t>
  </si>
  <si>
    <t>https://www.amazon.de/stores/Bew%C3%A4hrteWahlf%C3%BCrdieK%C3%BCche/page/2EA41D92-A13B-404E-BC1B-8425CC59AFDF?lp_asin=B0DZVK3RXR&amp;ref_=ast_bln&amp;store_ref=bl_ast_dp_brandlogo_sto&amp;bl_grd_status=override</t>
  </si>
  <si>
    <t>https://www.amazon.de/dp/B0DZVK3RXR?psc=1</t>
  </si>
  <si>
    <t>https://images-na.ssl-images-amazon.com/images/I/718Ev85N-FL._AC_US600_.jpg</t>
  </si>
  <si>
    <t>11</t>
  </si>
  <si>
    <t>深圳市 广东 518000 CN</t>
  </si>
  <si>
    <t>https://www.amazon.de/gp/help/seller/at-a-glance.html/ref=dp_merchant_link?seller=AVIC1Y7U3HATL</t>
  </si>
  <si>
    <t>1,09 Kilograms</t>
  </si>
  <si>
    <t>39L x 28B cm</t>
  </si>
  <si>
    <t>39.90 x 28.20 x 2.70 cm</t>
  </si>
  <si>
    <t>https://www.amazon.de/stores/Gintan/page/CD0707FE-F434-4D07-BB08-4C430373DD74?lp_asin=B0D93F12NV&amp;ref_=ast_bln&amp;store_ref=bl_ast_dp_brandlogo_sto&amp;bl_grd_status=override</t>
  </si>
  <si>
    <t>https://www.amazon.de/dp/B0D93F12NV?psc=1</t>
  </si>
  <si>
    <t>https://images-na.ssl-images-amazon.com/images/I/61F40NvOiBL._AC_US600_.jpg</t>
  </si>
  <si>
    <t>12</t>
  </si>
  <si>
    <t>Longgang District, Shenzhen Guangdong Province 518112 CN</t>
  </si>
  <si>
    <t>https://www.amazon.de/gp/help/seller/at-a-glance.html/ref=dp_merchant_link?seller=ABZHQ7KO3TSQ3</t>
  </si>
  <si>
    <t>136.00 g</t>
  </si>
  <si>
    <t>30 cm x 20 cm</t>
  </si>
  <si>
    <t>35.80 x 25.00 x 1.60 cm</t>
  </si>
  <si>
    <t>https://www.amazon.de/stores/Silit/page/D3103898-FBC4-4262-9A91-10FAFB39CD67?lp_asin=B000P0YTXE&amp;ref_=ast_bln&amp;store_ref=bl_ast_dp_brandlogo_sto</t>
  </si>
  <si>
    <t>https://www.amazon.de/dp/B000P0YTXE?psc=1</t>
  </si>
  <si>
    <t>https://images-na.ssl-images-amazon.com/images/I/51M+QHr0QbL._AC_US600_.jpg</t>
  </si>
  <si>
    <t>13</t>
  </si>
  <si>
    <t>880.00 g</t>
  </si>
  <si>
    <t>38 x 25 cm</t>
  </si>
  <si>
    <t>893.00 g</t>
  </si>
  <si>
    <t>38.10 x 25.10 x 1.40 cm</t>
  </si>
  <si>
    <t>https://www.amazon.de/s/ref=bl_dp_s_web_0?ie=UTF8&amp;search-type=ss&amp;index=kitchen-de&amp;field-keywords=iWangDunD</t>
  </si>
  <si>
    <t>https://www.amazon.de/dp/B0FVYFBN8G?psc=1</t>
  </si>
  <si>
    <t>https://images-na.ssl-images-amazon.com/images/I/710n2CVTkhL._AC_US600_.jpg</t>
  </si>
  <si>
    <t>14</t>
  </si>
  <si>
    <t>九江市 江西省 332000 CN</t>
  </si>
  <si>
    <t>https://www.amazon.de/gp/help/seller/at-a-glance.html/ref=dp_merchant_link?seller=A2T4SCUBIZIUYY</t>
  </si>
  <si>
    <t>39x28cm, 34x23cm, 29x20cm</t>
  </si>
  <si>
    <t>39.40 x 28.40 x 1.10 cm</t>
  </si>
  <si>
    <t>https://www.amazon.de/stores/CUTTINGBOARD/page/CBA7589D-75FE-4AF0-83CF-7501BB64C814?lp_asin=B0G64SWBWL&amp;ref_=ast_bln&amp;store_ref=bl_ast_dp_brandlogo_sto&amp;bl_grd_status=override</t>
  </si>
  <si>
    <t>https://www.amazon.de/dp/B0G64SWBWL?psc=1</t>
  </si>
  <si>
    <t>https://images-na.ssl-images-amazon.com/images/I/51-czV20yJL._AC_US600_.jpg</t>
  </si>
  <si>
    <t>15</t>
  </si>
  <si>
    <t>580.00 g</t>
  </si>
  <si>
    <t>29.40 x 23.10 x 0.70 cm</t>
  </si>
  <si>
    <t>Stil: Papa</t>
  </si>
  <si>
    <t>Marke: Giftasy | Farbe: Braun (Bambusfarben) | Produktabmessungen: 31,2L x 1B x 22D cm | Material: Bambus | Empfohlene Anwendungen für Produkt: Brot, Gemüse, Käse, Obst | Form: Rechteckig | Produktpflegeanweisungen: Nur Handwäsche | Besonderes Merkmal: Eingebauter Griff, Langanhaltend, Leichtgewichtig, Platzsparend, Umweltfreundlich | Enthaltene Komponenten: Messer | Artikelgewicht: 415 g</t>
  </si>
  <si>
    <t>https://www.amazon.de/stores/GiftasyIhrGeschenkexperte/page/A61718C5-3B50-4F6E-A83B-489075E3BBB8?lp_asin=B0D25BM5YX&amp;ref_=ast_bln&amp;store_ref=bl_ast_dp_brandlogo_sto&amp;bl_grd_status=override</t>
  </si>
  <si>
    <t>Geschenke für Papa - Graviertes Bambus Schneidebrett, Papa Geschenk Geburtstag, Vatertag Vatertagsgeschenke, Vater Geburtstagsgeschenk, Papa Geschenk Weihnachten, Weihnachtsgeschenke für Papa</t>
  </si>
  <si>
    <t>Ein gesundes Geschenk für Papa - Das Bambus-Schneidebrett besteht aus natürlichen und umweltfreundlichen Materialien ohne chemische Zusätze. Wenn Sie Ihrem Papa ein gesundes Geschenk machen möchten, wählen Sie dieses Schneidebrett aus Bambus! Drücken Sie Ihre Dankbarkeit und Wertschätzung mit lasergravierten Worten aus: "DER BESTE PAPA &amp; GRILLMEISTER".
Geschenk für bester Papa -Viele Menschen wählen dieses Bambus-Schneidebrett mit herzerwärmendem spruch als Geburtstags-, Vatertags- oder Weihnachtsgeschenk oder als personalisiertes Geschenk für ihren Vater. Wenn Ihr Vater gerne grillt, wird er dieses Geschenk sicherlich lieben!
Praktikabilität trifft auf Eleganz - Das Giftasy Schneidebrett dient nicht nur als funktionelles Küchenwerkzeug, sondern verleiht auch ihrem kulinarischen Raum eine Hauch von Raffinesse. Wenn es nicht benutzt wird, wird es zu einem dekorativen Stück.
Unnachgiebige Qualität - Hergestellt aus hochwertigem Bambus übertrifft das Giftasy Schneidebrett traditionelles Hartholz in Bezug auf Haltbarkeit, Leichtigkeit und Widerstandsfähigkeit. Es durchläuft einen sorgfältigen Prozess, einschließlich einer Hochdruckkompression und einer polierten Oberfläche, was es außergewöhnlich strapazierfähig und verschleißfest macht.
Sorgenfreier Kauf - Giftasy verpflichtet sich, seinen Kunden die beste Qualität und den besten Service zu bieten. Falls Sie aus irgendeinem Grund nicht vollständig zufrieden mit unserem Bambus-Schneidebrett sind, kontaktieren Sie uns bitte über Amazon, und wir werden das Problem innerhalb von 24 Stunden lösen. Sie sind herzlich eingeladen, uns Ihre Ideen zu unseren Produkten mitzuteilen!</t>
  </si>
  <si>
    <t>https://www.amazon.de/dp/B0D25BM5YX?psc=1</t>
  </si>
  <si>
    <t>https://images-na.ssl-images-amazon.com/images/I/711i+tZqjRL._AC_US600_.jpg</t>
  </si>
  <si>
    <t>16</t>
  </si>
  <si>
    <t>2024-05-21</t>
  </si>
  <si>
    <t>415 g</t>
  </si>
  <si>
    <t>415.00 g</t>
  </si>
  <si>
    <t>31.2L x 1B cm</t>
  </si>
  <si>
    <t>450.00 g</t>
  </si>
  <si>
    <t>30.90 x 21.80 x 0.90 cm</t>
  </si>
  <si>
    <t>https://www.amazon.de/stores/GiftasyIhrGeschenkexperte/page/A61718C5-3B50-4F6E-A83B-489075E3BBB8?lp_asin=B0FGJ41MY5&amp;ref_=ast_bln&amp;store_ref=bl_ast_dp_brandlogo_sto&amp;bl_grd_status=override</t>
  </si>
  <si>
    <t>https://www.amazon.de/dp/B0FGJ41MY5?psc=1</t>
  </si>
  <si>
    <t>https://m.media-amazon.com/images/I/41vbQmW+G0L._AC_US600_.jpg</t>
  </si>
  <si>
    <t>17</t>
  </si>
  <si>
    <t>410.00 g</t>
  </si>
  <si>
    <t>30.90 x 21.80 x 1.10 cm</t>
  </si>
  <si>
    <t>https://www.amazon.de/stores/TextileWelterschaffen/page/A58EEAB6-C654-421B-BFEB-4601CBF29442?lp_asin=B0GZ7GFCHJ&amp;ref_=ast_bln&amp;store_ref=bl_ast_dp_brandlogo_sto</t>
  </si>
  <si>
    <t>https://www.amazon.de/dp/B0GZ7GFCHJ?psc=1</t>
  </si>
  <si>
    <t>https://images-na.ssl-images-amazon.com/images/I/71MvR8A91oL._AC_US600_.jpg</t>
  </si>
  <si>
    <t>18</t>
  </si>
  <si>
    <t>HUICHENG GuangDong 516000 CN</t>
  </si>
  <si>
    <t>https://www.amazon.de/gp/help/seller/at-a-glance.html/ref=dp_merchant_link?seller=A2YW6B48RXV2DU</t>
  </si>
  <si>
    <t>800.00 g</t>
  </si>
  <si>
    <t>3 Stück</t>
  </si>
  <si>
    <t>40.00 x 30.00 x 0.70 cm</t>
  </si>
  <si>
    <t>https://www.amazon.de/stores/Victorinox/page/93A7CE8C-0D46-4EA9-B4F6-7A1857F84B97?lp_asin=B09PN2V36H&amp;ref_=ast_bln&amp;store_ref=bl_ast_dp_brandlogo_sto</t>
  </si>
  <si>
    <t>https://www.amazon.de/dp/B09PN2V36H?psc=1</t>
  </si>
  <si>
    <t>https://images-na.ssl-images-amazon.com/images/I/71JvCq1aS8L._AC_US600_.jpg</t>
  </si>
  <si>
    <t>19</t>
  </si>
  <si>
    <t>210.00 g</t>
  </si>
  <si>
    <t>20.3L x 15.2B cm</t>
  </si>
  <si>
    <t>20.30 x 14.70 x 0.70 cm</t>
  </si>
  <si>
    <t>https://www.amazon.de/stores/KESPER/page/8B6C8F17-F711-4BD2-B705-71FC12A97DB8?lp_asin=B071NG664G&amp;ref_=ast_bln&amp;store_ref=bl_ast_dp_brandlogo_sto&amp;bl_grd_status=override</t>
  </si>
  <si>
    <t>https://www.amazon.de/dp/B071NG664G?psc=1</t>
  </si>
  <si>
    <t>https://images-na.ssl-images-amazon.com/images/I/51brnO9PPpL._AC_US600_.jpg</t>
  </si>
  <si>
    <t>20</t>
  </si>
  <si>
    <t>42L x 30B cm</t>
  </si>
  <si>
    <t>42.10 x 30.10 x 3.90 cm</t>
  </si>
  <si>
    <t>https://www.amazon.de/stores/KESPER/page/8B6C8F17-F711-4BD2-B705-71FC12A97DB8?lp_asin=B008DAO0RS&amp;ref_=ast_bln&amp;store_ref=bl_ast_dp_brandlogo_sto&amp;bl_grd_status=override</t>
  </si>
  <si>
    <t>https://www.amazon.de/dp/B008DAO0RS?psc=1</t>
  </si>
  <si>
    <t>https://images-na.ssl-images-amazon.com/images/I/71R1qM4a0xL._AC_US600_.jpg</t>
  </si>
  <si>
    <t>21</t>
  </si>
  <si>
    <t>3,6 Kilograms</t>
  </si>
  <si>
    <t>3.60 kg</t>
  </si>
  <si>
    <t>3652313</t>
  </si>
  <si>
    <t>61.00 x 31.30 x 2.50 cm</t>
  </si>
  <si>
    <t>https://www.amazon.de/KIMIUP/b/ref=bl_dp_s_web_51355787031?ie=UTF8&amp;node=51355787031&amp;field-lbr_brands_browse-bin=KIMIUP</t>
  </si>
  <si>
    <t>https://www.amazon.de/dp/B0F4CKS1FV?psc=1</t>
  </si>
  <si>
    <t>https://images-na.ssl-images-amazon.com/images/I/71Digun7iEL._AC_US600_.jpg</t>
  </si>
  <si>
    <t>22</t>
  </si>
  <si>
    <t>longgang guangdong 518000 CN</t>
  </si>
  <si>
    <t>https://www.amazon.de/gp/help/seller/at-a-glance.html/ref=dp_merchant_link?seller=A3RYFUKATYEFLT</t>
  </si>
  <si>
    <t>40 cm x 24 cm</t>
  </si>
  <si>
    <t>39.70 x 23.80 x 2.30 cm</t>
  </si>
  <si>
    <t>https://www.amazon.de/stores/EDELHAUS/page/0619A18D-812C-4C3F-9613-B97A0C5C8784?lp_asin=B0GWRD2C1L&amp;ref_=ast_bln&amp;store_ref=bl_ast_dp_brandlogo_sto&amp;bl_grd_status=override</t>
  </si>
  <si>
    <t>https://www.amazon.de/dp/B0GWRD2C1L?psc=1</t>
  </si>
  <si>
    <t>https://images-na.ssl-images-amazon.com/images/I/919N7dhDBWL._AC_US600_.jpg</t>
  </si>
  <si>
    <t>23</t>
  </si>
  <si>
    <t>Příčná 1892/4, Nové Město</t>
  </si>
  <si>
    <t>https://www.amazon.de/gp/help/seller/at-a-glance.html/ref=dp_merchant_link?seller=A1DPZ8UFY7LG9W</t>
  </si>
  <si>
    <t>1,36 Kilograms</t>
  </si>
  <si>
    <t>43.40 x 32.50 x 2.50 cm</t>
  </si>
  <si>
    <t>42.10 x 31.90 x 7.80 cm</t>
  </si>
  <si>
    <t>https://www.amazon.de/s/ref=bl_dp_s_web_0?ie=UTF8&amp;search-type=ss&amp;index=kitchen-de&amp;field-keywords=Tosean</t>
  </si>
  <si>
    <t>https://www.amazon.de/dp/B0GK6N6YKB?psc=1</t>
  </si>
  <si>
    <t>https://images-na.ssl-images-amazon.com/images/I/51uEmhFvFWL._AC_US600_.jpg</t>
  </si>
  <si>
    <t>24</t>
  </si>
  <si>
    <t>shi ba li he jie dao ban shi chu xiao wang zhuang</t>
  </si>
  <si>
    <t>https://www.amazon.de/gp/help/seller/at-a-glance.html/ref=dp_merchant_link?seller=A3RP8JLTZYGRB0</t>
  </si>
  <si>
    <t>940.00 g</t>
  </si>
  <si>
    <t>40.40 x 30.10 x 2.20 cm</t>
  </si>
  <si>
    <t>https://www.amazon.de/stores/Giftota/page/80852800-777E-460A-B6F1-D9418312B325?lp_asin=B0GZZ3CTHB&amp;ref_=ast_bln&amp;store_ref=bl_ast_dp_brandlogo_sto&amp;bl_grd_status=override</t>
  </si>
  <si>
    <t>https://www.amazon.de/dp/B0GZZ3CTHB?psc=1</t>
  </si>
  <si>
    <t>https://images-na.ssl-images-amazon.com/images/I/71Y9h0mqAmL._AC_US600_.jpg</t>
  </si>
  <si>
    <t>25</t>
  </si>
  <si>
    <t>290.00 g</t>
  </si>
  <si>
    <t>23 x 15 cm</t>
  </si>
  <si>
    <t>24.00 x 18.80 x 1.60 cm</t>
  </si>
  <si>
    <t>https://www.amazon.de/stores/OTOTO/page/586A159E-D620-437D-9CB4-D8F91493094C?lp_asin=B0D5BDL8BT&amp;ref_=ast_bln&amp;store_ref=bl_ast_dp_brandlogo_sto&amp;bl_grd_status=override</t>
  </si>
  <si>
    <t>https://www.amazon.de/dp/B0D5BDL8BT?psc=1</t>
  </si>
  <si>
    <t>https://images-na.ssl-images-amazon.com/images/I/81Qtg2IdIgL._AC_US600_.jpg</t>
  </si>
  <si>
    <t>26</t>
  </si>
  <si>
    <t>7天</t>
  </si>
  <si>
    <t>Oxfordshire OX28 4BE GB</t>
  </si>
  <si>
    <t>https://www.amazon.de/gp/help/seller/at-a-glance.html/ref=dp_merchant_link?seller=A31JDI71URTI9L</t>
  </si>
  <si>
    <t>276.00 g</t>
  </si>
  <si>
    <t>14L x 1B cm</t>
  </si>
  <si>
    <t>490.00 g</t>
  </si>
  <si>
    <t>39.70 x 27.10 x 2.30 cm</t>
  </si>
  <si>
    <t>https://www.amazon.de/dp/B092JPBC1H?psc=1</t>
  </si>
  <si>
    <t>https://m.media-amazon.com/images/I/51uuHgcaQNL._AC_US600_.jpg</t>
  </si>
  <si>
    <t>27</t>
  </si>
  <si>
    <t>1,68 Kilograms</t>
  </si>
  <si>
    <t>XXL</t>
  </si>
  <si>
    <t>44.40 x 30.10 x 2.20 cm</t>
  </si>
  <si>
    <t>https://www.amazon.de/stores/ChefAid/page/1287F5E4-7FB9-417E-8DF6-DEF2C17A5749?lp_asin=B07FSSYLVM&amp;ref_=ast_bln&amp;store_ref=bl_ast_dp_brandlogo_sto&amp;bl_grd_status=override</t>
  </si>
  <si>
    <t>https://www.amazon.de/dp/B07FSSYLVM?psc=1</t>
  </si>
  <si>
    <t>https://images-na.ssl-images-amazon.com/images/I/812PXRvZFAL._AC_US600_.jpg</t>
  </si>
  <si>
    <t>28</t>
  </si>
  <si>
    <t>282.00 g</t>
  </si>
  <si>
    <t>35L x 24B cm</t>
  </si>
  <si>
    <t>300.00 g</t>
  </si>
  <si>
    <t>35.30 x 24.40 x 0.30 cm</t>
  </si>
  <si>
    <t>https://www.amazon.de/stores/LARHN/page/2FE3E743-775D-42E7-B1CF-337E6B79C95C?lp_asin=B0FJY8JTKW&amp;ref_=ast_bln&amp;store_ref=bl_ast_dp_brandlogo_sto&amp;bl_grd_status=override</t>
  </si>
  <si>
    <t>https://www.amazon.de/dp/B0FJY8JTKW?psc=1</t>
  </si>
  <si>
    <t>https://images-na.ssl-images-amazon.com/images/I/81mKHivhdIL._AC_US600_.jpg</t>
  </si>
  <si>
    <t>29</t>
  </si>
  <si>
    <t>LONDON Greater London W2 4HH GB</t>
  </si>
  <si>
    <t>https://www.amazon.de/gp/help/seller/at-a-glance.html/ref=dp_merchant_link?seller=A3TD3ZPPDDC5XC</t>
  </si>
  <si>
    <t>1,15 Kilograms</t>
  </si>
  <si>
    <t>L (38,5 x 25)</t>
  </si>
  <si>
    <t>38.60 x 25.00 x 1.90 cm</t>
  </si>
  <si>
    <t>https://www.amazon.de/stores/Giftota/page/80852800-777E-460A-B6F1-D9418312B325?lp_asin=B0GWLQZZJC&amp;ref_=ast_bln&amp;store_ref=bl_ast_dp_brandlogo_sto&amp;bl_grd_status=override</t>
  </si>
  <si>
    <t>https://www.amazon.de/dp/B0GWLQZZJC?psc=1</t>
  </si>
  <si>
    <t>https://images-na.ssl-images-amazon.com/images/I/81gZ-aM3V+L._AC_US600_.jpg</t>
  </si>
  <si>
    <t>30</t>
  </si>
  <si>
    <t>700.00 g</t>
  </si>
  <si>
    <t>20.00 x 28.00 x 2.50 cm</t>
  </si>
  <si>
    <t>31.30 x 23.20 x 3.70 cm</t>
  </si>
  <si>
    <t>https://www.amazon.de/stores/MoritzMoritz/page/D1B6E861-C31D-45A7-A14D-1DF3DEAA264B?lp_asin=B08YNB45N4&amp;ref_=ast_bln&amp;store_ref=bl_ast_dp_brandlogo_sto</t>
  </si>
  <si>
    <t>https://www.amazon.de/dp/B08YNB45N4?psc=1</t>
  </si>
  <si>
    <t>https://images-na.ssl-images-amazon.com/images/I/91b68n-JWAL._AC_US600_.jpg</t>
  </si>
  <si>
    <t>31</t>
  </si>
  <si>
    <t>25.20 x 15.40 x 1.80 cm</t>
  </si>
  <si>
    <t>https://www.amazon.de/stores/JosephJoseph/page/04ACD983-6959-4930-A85F-DF6B43E1DED4?lp_asin=B07YH19K5N&amp;ref_=ast_bln&amp;store_ref=bl_ast_dp_brandlogo_sto</t>
  </si>
  <si>
    <t>https://www.amazon.de/dp/B07YH19K5N?psc=1</t>
  </si>
  <si>
    <t>https://images-na.ssl-images-amazon.com/images/I/71bHqk0GugL._AC_US600_.jpg</t>
  </si>
  <si>
    <t>32</t>
  </si>
  <si>
    <t>35.7cm X 26.2cm - Große</t>
  </si>
  <si>
    <t>2.50 kg</t>
  </si>
  <si>
    <t>36.50 x 27.40 x 8.20 cm</t>
  </si>
  <si>
    <t>Marke: Aututer | Farbe: Akazienholz Braun | Produktabmessungen: 40L x 30B x 2D cm | Material: Akazienholz | Empfohlene Anwendungen für Produkt: Brot, Fisch, Fleisch, Gemüse, Käse, Obst | Form: Rechteckig | Produktpflegeanweisungen: Reinigung per Hand empfohlen, regelmäßig mit Speiseöl pflegen | Besonderes Merkmal: Aufbewahrung, Eingebauter Griff, Kratzfest, Platzsparend, Wechselseitig | Enthaltene Komponenten: Schneidebrett Set mit Halter | Artikelgewicht: 3,1 Kilograms</t>
  </si>
  <si>
    <t>Akazienholz Schneidebrett Set 3-teilig mit Saftrille &amp; Griffmulde</t>
  </si>
  <si>
    <t>【3 Größen für jede Aufgabe】40 × 30 × 2 cm / 33 × 24 × 2 cm / 26 × 18 × 2 cm – geeignet als Schneidebrett für Fleisch, Gemüse, Brot und Obst, vielseitig als Küchenbrett verwendbar
【Akazienholz – stabil &amp; langlebig】Schneidebrett Holz aus Akazienholz, formstabil und widerstandsfähig, angenehme Oberfläche für den täglichen Einsatz in der Küche
【Mit Saftrille – sauberes Schneiden】Umlaufende Saftrille nimmt Flüssigkeiten beim Schneiden auf, geeignet für Fleisch, Obst und Gemüse, Rückseite auch als Servierbrett nutzbar
【Gravur zur besseren Zuordnung】Dezente Markierungen für Fleisch, Gemüse und Brot erleichtern die Nutzung im Alltag und unterstützen eine klare Trennung der Zutaten
【Mit Halter – platzsparende Aufbewahrung】Stabiler Halter für aufrechte Lagerung, sorgt für Ordnung in der Küche und erleichtert das Trocknen der Bretter</t>
  </si>
  <si>
    <t>https://www.amazon.de/dp/B0GY9QLG74?psc=1</t>
  </si>
  <si>
    <t>https://images-na.ssl-images-amazon.com/images/I/81c5BzL1wfL._AC_US600_.jpg</t>
  </si>
  <si>
    <t>33</t>
  </si>
  <si>
    <t>3,1 Kilograms</t>
  </si>
  <si>
    <t>3.10 kg</t>
  </si>
  <si>
    <t>3-teilig Set</t>
  </si>
  <si>
    <t>3.38 kg</t>
  </si>
  <si>
    <t>47.5 x 42.9 x 9.7 cm</t>
  </si>
  <si>
    <t>47.50 x 42.90 x 9.70 cm</t>
  </si>
  <si>
    <t>Farbe: Opa</t>
  </si>
  <si>
    <t>Marke: Tulolvae | Farbe: Opa | Produktabmessungen: 27,5L x 21,5B x 1D cm | Material: Bambus | Empfohlene Anwendungen für Produkt: Brot | Form: Oval | Produktpflegeanweisungen: Nur Handwäsche | Besonderes Merkmal: Robust | Enthaltene Komponenten: Messer | Artikelgewicht: 228 g</t>
  </si>
  <si>
    <t>https://www.amazon.de/stores/Tulolvae/page/4BEF774A-0942-4777-8283-813F1909154F?lp_asin=B0CZNZCNYV&amp;ref_=ast_bln&amp;store_ref=bl_ast_dp_brandlogo_sto&amp;bl_grd_status=override</t>
  </si>
  <si>
    <t>Opa Geschenk, Bambus Schneidebrett Weihnachtsgeschenke für Opa</t>
  </si>
  <si>
    <t>💟【 Opa Geschenk 】Kocht dein Großvater oft leckeres Essen für dich? Das Essen, das er herstellt, hat nichts zu ersetzen. Geben Sie dieses Schneidebrett Ihrem Großvater, danken Sie ihm für seine Gesellschaft und Ermutigung.
🔖【 Geschenke für Opa 】Achte auf den Text auf dem Schneidebrett:“BESTER OPA, DANKE FÜR ALL DIE GROSSEN UND KLEINEN DINGE!” Durch diesen Text erhält ein gewöhnliches Schneidebrett eine besondere Bedeutung. Das Herz in der linken oberen Ecke symbolisiert zugleich deine aufrichtigste Zuneigung.
✔️【 Optimale Größe 】Die Größe des Schneidebrettes beträgt 21.5x27.5cm (8.5x10.8inches), die optimale Größe eignet sich für die Verarbeitung verschiedener Zutaten, insbesondere Toast, Brot, Obst, Salat, etc. Es nimmt keinen Platz in der Küche ein und kann auch eine spezielle Dekoration für die Küche sein.
💯【 Sichere Materialien 】Das Schneidebrett besteht aus 100% natürlichem Bambus, der sicher und zuverlässig ist. Griff für einfaches Tragen und Handling. Die Kanten sind glatt und stechen nicht in die Finger. Und es ist auch sehr einfach zu reinigen, wird nicht null Messer.
🎉【 Die Beste Wahl für Geschenke 】Dieser lustige Haushaltsküchenartikel ist geeignet, um Ihrer Familie oder Freunden in jedem Urlaub zu geben. Nicht nur Muttertag und Weihnachten, sondern auch Geburtstage für Ihre Familie und Freunde oder jeden gewöhnlichen Tag. Nicht nur ein Schneidebrett, sondern auch eine Dekoration.</t>
  </si>
  <si>
    <t>https://www.amazon.de/dp/B0CZNZCNYV?psc=1</t>
  </si>
  <si>
    <t>https://m.media-amazon.com/images/I/41wIw-Cx99L._AC_US600_.jpg</t>
  </si>
  <si>
    <t>34</t>
  </si>
  <si>
    <t>2024-04-16</t>
  </si>
  <si>
    <t>zhongdianruanjianyuanerqidiD3dong</t>
  </si>
  <si>
    <t>https://www.amazon.de/gp/help/seller/at-a-glance.html/ref=dp_merchant_link?seller=A1WCT48NMQVHGX</t>
  </si>
  <si>
    <t>228.00 g</t>
  </si>
  <si>
    <t>27.5L x 21.5B cm</t>
  </si>
  <si>
    <t>360 g</t>
  </si>
  <si>
    <t>360.00 g</t>
  </si>
  <si>
    <t>27.50 x 21.60 x 0.90 cm</t>
  </si>
  <si>
    <t>Farbe: Grau | Größe: 32 x 22 cm</t>
  </si>
  <si>
    <t>Marke: Moritz &amp; Moritz | Farbe: Grau | Produktabmessungen: 32L x 22B x 0,7D cm | Material: Kunststoff | Empfohlene Anwendungen für Produkt: Fisch, Fleisch, Gemüse | Form: Rechteckig | Produktpflegeanweisungen: Spülmaschinenfest | Besonderes Merkmal: Spülmaschinengeeignet | Enthaltene Komponenten: Ständer | Artikelgewicht: 1,6 Kilograms</t>
  </si>
  <si>
    <t>https://www.amazon.de/stores/MoritzMoritz/page/D1B6E861-C31D-45A7-A14D-1DF3DEAA264B?lp_asin=B096G247DD&amp;ref_=ast_bln&amp;store_ref=bl_ast_dp_brandlogo_sto</t>
  </si>
  <si>
    <t>Moritz &amp; Moritz 3x Schneidebrett Kunststoff Set - 32 x 22 cm - Im praktischen Ständer – Küchenbrett Groß – Spülmaschinengeeignet und hygienisch</t>
  </si>
  <si>
    <t>HYGIENE FIRST - Schneidebrett Set aus 3 Schneidebretter, je 32 x 22 x 0,7 cm, in Grau, Anthrazit und Schwarz für hygienisch getrennte Zubereitung von Lebensmitteln
DURCHDACHT – Küchen Brettchen mit Anti-Rutsch Noppen für mehr Schneidsicherheit, praktische Gummierung zum Greifen, Aufbewahrung im Ständer mit Abtropfmöglichkeit
INKLUSIVE STÄNDER – Schneidebretter Kunststoff inklusive praktischem Ständer zur platzsparenden Aufbewahrung. Optimal zur Zubereitung von Gemüse, Fisch und Fleisch
ROBUST - Innovativ in Design und Funktion, zur Erleichterung der Küchenarbeit, strapazierfähige Qualität für langlebigen Schneidekomfort
SPITZEN VERARBEITUNG – Frühstücksbrettchen Kunststoff aus hochwertigem, BPA-freiem Kunststoff, lebensmittelecht, geschmacks- und geruchsneutral</t>
  </si>
  <si>
    <t>https://www.amazon.de/dp/B096G247DD?psc=1</t>
  </si>
  <si>
    <t>https://images-na.ssl-images-amazon.com/images/I/81+uQ-swMXL._AC_US600_.jpg</t>
  </si>
  <si>
    <t>35</t>
  </si>
  <si>
    <t>2021-10-14</t>
  </si>
  <si>
    <t>NRW 59065 DE</t>
  </si>
  <si>
    <t>https://www.amazon.de/gp/help/seller/at-a-glance.html/ref=dp_merchant_link?seller=A1CR18OVP0B2</t>
  </si>
  <si>
    <t>1,6 Kilograms</t>
  </si>
  <si>
    <t>1.60 kg</t>
  </si>
  <si>
    <t>32 x 22 cm</t>
  </si>
  <si>
    <t>1.73 kg</t>
  </si>
  <si>
    <t>34.7 x 23.4 x 7.4 cm</t>
  </si>
  <si>
    <t>34.70 x 23.40 x 7.40 cm</t>
  </si>
  <si>
    <t>https://www.amazon.de/stores/HendiBV/page/81E24AD6-4DF5-4090-B1A1-FC4DBA711497?lp_asin=B07D9Z89WC&amp;ref_=ast_bln&amp;store_ref=bl_ast_dp_brandlogo_sto</t>
  </si>
  <si>
    <t>https://www.amazon.de/dp/B07D9Z89WC?psc=1</t>
  </si>
  <si>
    <t>https://m.media-amazon.com/images/I/118KuExZhVL._SX600_SY600_CR,0,0,600,600_.jpg</t>
  </si>
  <si>
    <t>36</t>
  </si>
  <si>
    <t>45.30 x 30.30 x 1.30 cm</t>
  </si>
  <si>
    <t>https://www.amazon.de/s/ref=bl_dp_s_web_0?ie=UTF8&amp;search-type=ss&amp;index=kitchen-de&amp;field-keywords=Kassiwealt</t>
  </si>
  <si>
    <t>https://www.amazon.de/dp/B0H1HYR6Y9?psc=1</t>
  </si>
  <si>
    <t>https://images-na.ssl-images-amazon.com/images/I/61+GvLu+Q7L._AC_US600_.jpg</t>
  </si>
  <si>
    <t>37</t>
  </si>
  <si>
    <t>赣州市 江西 341000 CN</t>
  </si>
  <si>
    <t>https://www.amazon.de/gp/help/seller/at-a-glance.html/ref=dp_merchant_link?seller=ANOTDMVJCM6FD</t>
  </si>
  <si>
    <t>1,77 Kilograms</t>
  </si>
  <si>
    <t>50L x 40B cm</t>
  </si>
  <si>
    <t>52.30 x 42.80 x 3.40 cm</t>
  </si>
  <si>
    <t>https://www.amazon.de/stores/Hansek%C3%BCche/page/273379CB-CC83-4DEA-B910-EE345A5FD1C1?lp_asin=B09TKNH11V&amp;ref_=ast_bln&amp;store_ref=bl_ast_dp_brandlogo_sto&amp;bl_grd_status=override</t>
  </si>
  <si>
    <t>https://www.amazon.de/dp/B09TKNH11V?psc=1</t>
  </si>
  <si>
    <t>https://images-na.ssl-images-amazon.com/images/I/816q0-g6n3L._AC_US600_.jpg</t>
  </si>
  <si>
    <t>38</t>
  </si>
  <si>
    <t>Moisburg 21647 DE</t>
  </si>
  <si>
    <t>https://www.amazon.de/gp/help/seller/at-a-glance.html/ref=dp_merchant_link?seller=A397B3A7G384GV</t>
  </si>
  <si>
    <t>Nachhaltigeres Beforsten (The Forest Stewardship Council |  | )
Nachhaltigeres Beforsten (The Forest Stewardship Council |  | )</t>
  </si>
  <si>
    <t>230.00 g</t>
  </si>
  <si>
    <t>17 cm</t>
  </si>
  <si>
    <t>25.60 x 25.50 x 5.50 cm</t>
  </si>
  <si>
    <t>https://www.amazon.de/stores/Blumtal/page/ED2C751F-11EE-4BFB-9BA4-34C8F65621D5?lp_asin=B0DP6Z1RTT&amp;ref_=ast_bln&amp;store_ref=bl_ast_dp_brandlogo_sto&amp;bl_grd_status=override</t>
  </si>
  <si>
    <t>https://www.amazon.de/dp/B0DP6Z1RTT?psc=1</t>
  </si>
  <si>
    <t>https://images-na.ssl-images-amazon.com/images/I/71xF3Xu8BZL._AC_US600_.jpg</t>
  </si>
  <si>
    <t>39</t>
  </si>
  <si>
    <t>6er Set</t>
  </si>
  <si>
    <t>24.10 x 19.80 x 5.60 cm</t>
  </si>
  <si>
    <t>https://www.amazon.de/s/ref=bl_dp_s_web_0?ie=UTF8&amp;search-type=ss&amp;index=kitchen-de&amp;field-keywords=HOCKER+HOME</t>
  </si>
  <si>
    <t>https://www.amazon.de/dp/B0GKQK28YC?psc=1</t>
  </si>
  <si>
    <t>https://images-na.ssl-images-amazon.com/images/I/71BIqfCU7+L._AC_US600_.jpg</t>
  </si>
  <si>
    <t>40</t>
  </si>
  <si>
    <t>Fellbach 70734 DE</t>
  </si>
  <si>
    <t>https://www.amazon.de/gp/help/seller/at-a-glance.html/ref=dp_merchant_link?seller=AJ9PAH43TZFRD</t>
  </si>
  <si>
    <t>760.00 g</t>
  </si>
  <si>
    <t>30 × 21 cm</t>
  </si>
  <si>
    <t>35.10 x 24.90 x 0.70 cm</t>
  </si>
  <si>
    <t>Größe: 40x30cm / 33x24cm / 26x18cm</t>
  </si>
  <si>
    <t>https://www.amazon.de/stores/EDELHAUS/page/0619A18D-812C-4C3F-9613-B97A0C5C8784?lp_asin=B0DP3DDM89&amp;ref_=ast_bln&amp;store_ref=bl_ast_dp_brandlogo_sto&amp;bl_grd_status=override</t>
  </si>
  <si>
    <t>https://www.amazon.de/dp/B0DP3DDM89?psc=1</t>
  </si>
  <si>
    <t>https://images-na.ssl-images-amazon.com/images/I/91dLxkI3bDL._AC_US600_.jpg</t>
  </si>
  <si>
    <t>41</t>
  </si>
  <si>
    <t>3,18 Kilograms</t>
  </si>
  <si>
    <t>40x30cm / 33x24cm / 26x18cm</t>
  </si>
  <si>
    <t>42.20 x 33.40 x 10.20 cm</t>
  </si>
  <si>
    <t>https://www.amazon.de/dp/B0DTK4ZCW5?psc=1</t>
  </si>
  <si>
    <t>https://images-na.ssl-images-amazon.com/images/I/81ahds6BUJL._AC_US600_.jpg</t>
  </si>
  <si>
    <t>42</t>
  </si>
  <si>
    <t>31 x 22 cm</t>
  </si>
  <si>
    <t>31.00 x 21.80 x 0.90 cm</t>
  </si>
  <si>
    <t>https://www.amazon.de/stores/CheriGift/page/7848921A-42EC-4E46-A63B-28558EDD9DD9?lp_asin=B0GTDHGNMR&amp;ref_=ast_bln&amp;store_ref=bl_ast_dp_brandlogo_sto&amp;bl_grd_status=override</t>
  </si>
  <si>
    <t>https://www.amazon.de/dp/B0GTDHGNMR?psc=1</t>
  </si>
  <si>
    <t>https://images-na.ssl-images-amazon.com/images/I/71XSyZvnRqL._AC_US600_.jpg</t>
  </si>
  <si>
    <t>43</t>
  </si>
  <si>
    <t>娄星 湖南 417000 CN</t>
  </si>
  <si>
    <t>https://www.amazon.de/gp/help/seller/at-a-glance.html/ref=dp_merchant_link?seller=A2NR71EHSM2PHO</t>
  </si>
  <si>
    <t>1.00 x 21.00 x 28.00 cm</t>
  </si>
  <si>
    <t>27.90 x 21.70 x 0.90 cm</t>
  </si>
  <si>
    <t>https://www.amazon.de/Xuniea/b/ref=bl_dp_s_web_80974985031?ie=UTF8&amp;node=80974985031&amp;field-lbr_brands_browse-bin=Xuniea</t>
  </si>
  <si>
    <t>https://www.amazon.de/dp/B0H1C54HD6?psc=1</t>
  </si>
  <si>
    <t>https://images-na.ssl-images-amazon.com/images/I/81Qp+NdwOsL._AC_US600_.jpg</t>
  </si>
  <si>
    <t>44</t>
  </si>
  <si>
    <t>深圳市 广东 518100 CN</t>
  </si>
  <si>
    <t>https://www.amazon.de/gp/help/seller/at-a-glance.html/ref=dp_merchant_link?seller=A2W23U2GQDFWW4</t>
  </si>
  <si>
    <t>272.00 g</t>
  </si>
  <si>
    <t>28 x 15 cm</t>
  </si>
  <si>
    <t>28.00 x 20.00 x 2.50 cm</t>
  </si>
  <si>
    <t>https://www.amazon.de/s/ref=bl_dp_s_web_0?ie=UTF8&amp;search-type=ss&amp;index=kitchen-de&amp;field-keywords=YVCVQKUC</t>
  </si>
  <si>
    <t>https://www.amazon.de/dp/B0DS8SJ8SH?psc=1</t>
  </si>
  <si>
    <t>https://images-na.ssl-images-amazon.com/images/I/71E0l1IWkyL._AC_US600_.jpg</t>
  </si>
  <si>
    <t>45</t>
  </si>
  <si>
    <t>KWUN TONG KOWLOON 999077 HK</t>
  </si>
  <si>
    <t>https://www.amazon.de/gp/help/seller/at-a-glance.html/ref=dp_merchant_link?seller=AS1HT4V6A3G7P</t>
  </si>
  <si>
    <t>28 x 18 cm</t>
  </si>
  <si>
    <t>29.10 x 19.20 x 4.10 cm</t>
  </si>
  <si>
    <t>https://www.amazon.de/stores/culilux/page/1348B000-F289-432D-80B1-D2720A3A45AA?lp_asin=B0DJ7PN7NW&amp;ref_=ast_bln&amp;store_ref=bl_ast_dp_brandlogo_sto</t>
  </si>
  <si>
    <t>https://www.amazon.de/dp/B0DJ7PN7NW?psc=1</t>
  </si>
  <si>
    <t>https://images-na.ssl-images-amazon.com/images/I/617XrQ-gOML._AC_US600_.jpg</t>
  </si>
  <si>
    <t>46</t>
  </si>
  <si>
    <t>https://www.amazon.de/gp/help/seller/at-a-glance.html/ref=dp_merchant_link?seller=A12XBKZQJC3COR</t>
  </si>
  <si>
    <t>1,95 Kilograms</t>
  </si>
  <si>
    <t>41.00 x 30.80 x 4.10 cm</t>
  </si>
  <si>
    <t>https://www.amazon.de/stores/FurnitureClinic/page/FC380F21-18E1-4C32-AF44-FCF2174DA4BB?lp_asin=B07CYXK3T3&amp;ref_=ast_bln&amp;store_ref=bl_ast_dp_brandlogo_sto</t>
  </si>
  <si>
    <t>https://www.amazon.de/dp/B07CYXK3T3?psc=1</t>
  </si>
  <si>
    <t>https://images-na.ssl-images-amazon.com/images/I/61cl884XbXL._AC_US600_.jpg</t>
  </si>
  <si>
    <t>47</t>
  </si>
  <si>
    <t>Altomünster 85250 DE</t>
  </si>
  <si>
    <t>https://www.amazon.de/gp/help/seller/at-a-glance.html/ref=dp_merchant_link?seller=A1C7QEKZ3N61S8</t>
  </si>
  <si>
    <t>1 x 250 ml</t>
  </si>
  <si>
    <t>250.00 g</t>
  </si>
  <si>
    <t>15.50 x 5.00 x 5.00 cm</t>
  </si>
  <si>
    <t>Marke: 5 five simply smart | Farbe: Brown | Produktabmessungen: 58L x 52B x 4D cm | Material: Holz | Empfohlene Anwendungen für Produkt: Brot, Fisch, Fleisch, Gemüse, Käse, Obst | Form: Rechteckig | Produktpflegeanweisungen: Nur Handwäsche | Besonderes Merkmal: Saftrille | Enthaltene Komponenten: Saftauffangk | Artikelgewicht: 3,28 Kilograms</t>
  </si>
  <si>
    <t>5 five simply smart</t>
  </si>
  <si>
    <t>https://www.amazon.de/stores/5FiveSimplySmart/page/C45631A4-9F37-482E-8224-FB7C78FAAC78?lp_asin=B0BTBBKZ58&amp;ref_=ast_bln&amp;store_ref=bl_ast_dp_brandlogo_sto&amp;bl_grd_status=override</t>
  </si>
  <si>
    <t>3-IN-1-VIELSEITIGKEIT: Diese Kochfeldabdeckung dient als Schneidebrett, Kochfeldschutz und Spritzschutz in einem. Sie bietet eine Komplettlösung für Ihre Küche in einem einzigen, vielseitigen Produkt.
SCHUTZ UND ELEGANZ: Diese Kochfeldabdeckung schützt Ihr Induktions-, Gas- oder Keramikkochfeld vor Kratzern und verleiht Ihrer Küche gleichzeitig eine natürliche und elegante Note.
Saftauffangrinne: Diese Kochfeldabdeckung ermöglicht Ihnen das Zerkleinern von Lebensmitteln, ohne dass Sie sich Gedanken über Spritzer machen müssen. Der Saft wird in der Rinne aufgefangen, sodass Ihre Arbeitsfläche sauber bleibt.
GROSSE ABMESSUNGEN: Mit Abmessungen von 58 x 52 x 4,3 cm bietet diese Kochfeldabdeckung eine große Arbeitsfläche zum Schneiden, Vorbereiten und Kochen Ihrer Lieblingsgerichte.
5FIVE – EINFACH INTELLIGENT: Ein aufgeräumtes Zuhause sorgt nachweislich für Wohlbefinden. 5five bietet intelligente Lösungen für die Organisation und Einrichtung jedes Zimmers in Ihrem Zuhause.</t>
  </si>
  <si>
    <t>https://www.amazon.de/dp/B0BTBBKZ58?psc=1</t>
  </si>
  <si>
    <t>https://images-na.ssl-images-amazon.com/images/I/51gJl8apxoL._AC_US600_.jpg</t>
  </si>
  <si>
    <t>48</t>
  </si>
  <si>
    <t>2023-04-12</t>
  </si>
  <si>
    <t>FR</t>
  </si>
  <si>
    <t>CHAMPAGNE SUR OISE 95660 FR</t>
  </si>
  <si>
    <t>https://www.amazon.de/gp/help/seller/at-a-glance.html/ref=dp_merchant_link?seller=A2IIAO1XHHQIAH</t>
  </si>
  <si>
    <t>3,28 Kilograms</t>
  </si>
  <si>
    <t>3.28 kg</t>
  </si>
  <si>
    <t>58L x 52B cm</t>
  </si>
  <si>
    <t>57.8 x 52.3 x 4.6 cm</t>
  </si>
  <si>
    <t>57.80 x 52.30 x 4.60 cm</t>
  </si>
  <si>
    <t>https://www.amazon.de/Barhon/b/ref=bl_dp_s_web_93225172031?ie=UTF8&amp;node=93225172031&amp;field-lbr_brands_browse-bin=Barhon</t>
  </si>
  <si>
    <t>https://www.amazon.de/dp/B0H71GC6ZK?psc=1</t>
  </si>
  <si>
    <t>https://images-na.ssl-images-amazon.com/images/I/71lHlmsj7oL._AC_US600_.jpg</t>
  </si>
  <si>
    <t>49</t>
  </si>
  <si>
    <t>https://www.amazon.de/gp/help/seller/at-a-glance.html/ref=dp_merchant_link?seller=AJ6PQO3MCSLDB</t>
  </si>
  <si>
    <t>40 x 27 CM</t>
  </si>
  <si>
    <t>38.40 x 26.60 x 1.80 cm</t>
  </si>
  <si>
    <t>Farbe: 1 Kantung | Größe: 50 x 40 cm</t>
  </si>
  <si>
    <t>Marke: Koch | Farbe: 1 Kantung | Material: Edelstahl V2A | Empfohlene Anwendungen für Produkt: Hygienische Lebensmittelzubereitung | Form: Rechteckig | Produktpflegeanweisungen: Spülmaschinenfest | Besonderes Merkmal: Hitzebeständig, Hygienisch, Rostfrei, mit Antirutschmatte, säurebeständig | Enthaltene Komponenten: Messer | Artikelgewicht: 2,5 Kilograms | Anzahl der Packungen: 1</t>
  </si>
  <si>
    <t>Koch</t>
  </si>
  <si>
    <t>https://www.amazon.de/stores/Koch/page/4699DCA8-F8B7-4C1C-A87A-00C147410C29?lp_asin=B0CJLR8H23&amp;ref_=ast_bln&amp;store_ref=bl_ast_dp_brandlogo_sto&amp;bl_grd_status=override</t>
  </si>
  <si>
    <t>Koch Arbeitsplatte Edelstahl I 50 x 40 cm I Arbeitsfläche, Schneidebrett &amp; Knetbrett mit Anschlagkante I Hygienisches &amp; rostfreies Küchenbrett I Extra robust, langlebig &amp; antibakteriell #110</t>
  </si>
  <si>
    <t>HYGIENISCH &amp; PFLEGELEICHT - Edelstahl ist porenfrei, antibakteriell, rostfrei &amp; säurebeständig. Leicht zu reinigen &amp; spülmaschinengeeignet - für maximale Sauberkeit in der Küche &amp; Gastronomie.
MULTIFUNKTIONAL - Als Schneidebrett, Knetbrett, Arbeitsfläche oder Abstellfläche nutzbar. Ideal zum Teigkneten, Backen, Servieren, zum Schutz empfindlicher Oberflächen oder für Küchengeräte.
STABIL &amp; DURCHDACHT - Mit einer 90° Vorderkante für einen stabilen &amp; sicheren Halt. Inkl. Anti-Rutsch-Matte für festen Stand &amp; komfortables Arbeiten in jeder Küche.
ROBUST &amp; LANGLEBIG - Gefertigt aus 1,25 mm starkem Edelstahl mit satinierter Oberfläche. Hitzebeständig, formstabil &amp; quasi unverwüstlich - ein Arbeitsbrett für viele Jahre.
MADE IN GERMANY - Seit fast 100 Jahren steht Koch für hochwertige Produkte &amp; präzise Verarbeitung. Unsere Erfahrung &amp; Leidenschaft verbinden Funktionalität mit ansprechendem Design - Qualität in ihrer besten Form.</t>
  </si>
  <si>
    <t>https://www.amazon.de/dp/B0CJLR8H23?psc=1</t>
  </si>
  <si>
    <t>https://m.media-amazon.com/images/I/41ZoKzSUzqL._AC_US600_.jpg</t>
  </si>
  <si>
    <t>2023-09-24</t>
  </si>
  <si>
    <t>Dietzhölztal 35716 DE</t>
  </si>
  <si>
    <t>https://www.amazon.de/gp/help/seller/at-a-glance.html/ref=dp_merchant_link?seller=A1UEP1BG628N8R</t>
  </si>
  <si>
    <t>2,5 Kilograms</t>
  </si>
  <si>
    <t>50 x 40 cm</t>
  </si>
  <si>
    <t>URL</t>
  </si>
  <si>
    <t>所属类目</t>
  </si>
  <si>
    <t>2026-09(€)</t>
  </si>
  <si>
    <t>2026-08(€)</t>
  </si>
  <si>
    <t>2026-07(€)</t>
  </si>
  <si>
    <t>2026-06(€)</t>
  </si>
  <si>
    <t>2026-05(€)</t>
  </si>
  <si>
    <t>2026-04(€)</t>
  </si>
  <si>
    <t>2026-03(€)</t>
  </si>
  <si>
    <t>2026-02(€)</t>
  </si>
  <si>
    <t>2026-01(€)</t>
  </si>
  <si>
    <t>2025-12(€)</t>
  </si>
  <si>
    <t>2025-11(€)</t>
  </si>
  <si>
    <t>2025-10(€)</t>
  </si>
  <si>
    <t>2025-09(€)</t>
  </si>
  <si>
    <t>2025-08(€)</t>
  </si>
  <si>
    <t>2025-07(€)</t>
  </si>
  <si>
    <t>2025-06(€)</t>
  </si>
  <si>
    <t>2025-05(€)</t>
  </si>
  <si>
    <t>2025-04(€)</t>
  </si>
  <si>
    <t>2025-03(€)</t>
  </si>
  <si>
    <t>2025-02(€)</t>
  </si>
  <si>
    <t>2025-01(€)</t>
  </si>
  <si>
    <t>2024-12(€)</t>
  </si>
  <si>
    <t>2024-11(€)</t>
  </si>
  <si>
    <t>2024-10(€)</t>
  </si>
  <si>
    <t>2024-09(€)</t>
  </si>
  <si>
    <t>2024-08(€)</t>
  </si>
  <si>
    <t>2024-07(€)</t>
  </si>
  <si>
    <t>2024-06(€)</t>
  </si>
  <si>
    <t>9月10日固定榜单：100款逐行核验</t>
  </si>
  <si>
    <t>排名、价格、评分保留9月10日快照；属性补证日期单独标注。补采的当前父体关系不冒充9月10日历史关系。</t>
  </si>
  <si>
    <t>榜单排名</t>
  </si>
  <si>
    <t>原表行号</t>
  </si>
  <si>
    <t>核验父体编号</t>
  </si>
  <si>
    <t>核验品牌</t>
  </si>
  <si>
    <t>用途分类</t>
  </si>
  <si>
    <t>材质标签（宣称）</t>
  </si>
  <si>
    <t>材质核验状态</t>
  </si>
  <si>
    <t>颜色标签</t>
  </si>
  <si>
    <t>套装分类</t>
  </si>
  <si>
    <t>网页价格带</t>
  </si>
  <si>
    <t>评分分组</t>
  </si>
  <si>
    <t>评分数分组</t>
  </si>
  <si>
    <t>原上架日期</t>
  </si>
  <si>
    <t>上架时长组</t>
  </si>
  <si>
    <t>导流槽文本</t>
  </si>
  <si>
    <t>防滑文本</t>
  </si>
  <si>
    <t>机洗文本</t>
  </si>
  <si>
    <t>原商品尺寸</t>
  </si>
  <si>
    <t>尺寸口径</t>
  </si>
  <si>
    <t>8月父体销量原值</t>
  </si>
  <si>
    <t>本榜同父体行数</t>
  </si>
  <si>
    <t>父体去重状态</t>
  </si>
  <si>
    <t>8月销量计入值</t>
  </si>
  <si>
    <t>原销售额估算€（停用汇总）</t>
  </si>
  <si>
    <t>8月卖家字段</t>
  </si>
  <si>
    <t>8月配送字段</t>
  </si>
  <si>
    <t>父体证据时间</t>
  </si>
  <si>
    <t>属性证据来源</t>
  </si>
  <si>
    <t>材质分歧说明</t>
  </si>
  <si>
    <t>9月10日榜单标题</t>
  </si>
  <si>
    <t>同子体完整标题</t>
  </si>
  <si>
    <t>同子体详细参数</t>
  </si>
  <si>
    <t>同子体卖点</t>
  </si>
  <si>
    <t>颜色原文</t>
  </si>
  <si>
    <t>9月12日补采父体</t>
  </si>
  <si>
    <t>8月历史补采状态</t>
  </si>
  <si>
    <t>材料原文/补证</t>
  </si>
  <si>
    <t>日常切菜板</t>
  </si>
  <si>
    <t>相思木</t>
  </si>
  <si>
    <t>文本宣称，未经实物验证</t>
  </si>
  <si>
    <t>棕/原木色</t>
  </si>
  <si>
    <t>块数未明确</t>
  </si>
  <si>
    <t>宣称有</t>
  </si>
  <si>
    <t>原始尺寸，仅展示；单板/整套需核实</t>
  </si>
  <si>
    <t>首次计入</t>
  </si>
  <si>
    <t>9月10日原表</t>
  </si>
  <si>
    <t>9月10日榜单标题、8月商品规格；9月12日Keepa同子体补采</t>
  </si>
  <si>
    <t>Material: Akazienholz | Farbe: Braun | Größe: 32L x 21B cm</t>
  </si>
  <si>
    <t>aus FSC-zertifiziertem Holz
mit Saftrille für Fleisch- und Gemüsesaft
besonders messerschonend
hohe Schnittfestigkeit</t>
  </si>
  <si>
    <t>Braun</t>
  </si>
  <si>
    <t>9月10日采集的2026-08值</t>
  </si>
  <si>
    <t>灰色</t>
  </si>
  <si>
    <t>2块装</t>
  </si>
  <si>
    <t>Material: Polypropylen (PP) | Farbe: Grau | Größe: 2er-Set</t>
  </si>
  <si>
    <t>Grau</t>
  </si>
  <si>
    <t>小麦秸秆宣称</t>
  </si>
  <si>
    <t>多色/混色</t>
  </si>
  <si>
    <t>3块装</t>
  </si>
  <si>
    <t>尺寸来源冲突或含支架/包装，不作面积排序</t>
  </si>
  <si>
    <t>9月10日榜单标题、8月商品规格；9月3日同子体导出</t>
  </si>
  <si>
    <t>Beige,grün,pink</t>
  </si>
  <si>
    <t>黑色</t>
  </si>
  <si>
    <t>Schwarz</t>
  </si>
  <si>
    <t>Holzfarbe</t>
  </si>
  <si>
    <t>柔性TPU（热塑性聚氨酯）</t>
  </si>
  <si>
    <t>Grau+grün</t>
  </si>
  <si>
    <t>钛+塑料双面宣称</t>
  </si>
  <si>
    <t>钛成分/结构待验证</t>
  </si>
  <si>
    <t>参数写钛与秸秆聚丙烯；不归入整块纯钛。</t>
  </si>
  <si>
    <t>钛/钢宣称冲突</t>
  </si>
  <si>
    <t>冲突待核实</t>
  </si>
  <si>
    <t>银色</t>
  </si>
  <si>
    <t>标题或参数同时出现Titan（钛）与Edelstahl/S316（不锈钢）；不判定纯钛。</t>
  </si>
  <si>
    <t>Silber 3pcs</t>
  </si>
  <si>
    <t>Klare</t>
  </si>
  <si>
    <t>刻字/主题礼品板</t>
  </si>
  <si>
    <t>Material: Bambus | Farbe: Braun (Bambusfarben) | Größe: 31.2L x 1B cm</t>
  </si>
  <si>
    <t>Ein gesundes Geschenk zum Hochzeitstag für Männer - Das Bambus-Schneidebrett besteht aus natürlichen und umweltfreundlichen Materialien ohne chemische Zusätze. Wenn Sie Ihrem Ehemann ein gesundes Geschenk machen möchten, wählen Sie dieses Schneidebrett aus Bambus! Drücken Sie Ihre Dankbarkeit und Wertschätzung mit lasergravierten Worten aus: "DER BESTE EHEMANN &amp; GRILLMEISTER".
Eine kreative Geschenkidee für den Ehemann - Aufgrund seiner leichten, tragbaren und robusten Eigenschaften wählen viele Menschen dieses personalisierte Geschenk für Geburtstage, Weihnachten, Valentinstag, Hochzeiten oder Hochzeitstage ihres Ehemanns. Es eignet sich besonders gut für Grillpartys im Freien oder Familientreffen.
Praktikabilität trifft auf Eleganz - Das Giftasy Schneidebrett dient nicht nur als funktionelles Küchenwerkzeug, sondern verleiht auch ihrem kulinarischen Raum eine Hauch von Raffinesse. Wenn es nicht benutzt wird, wird es zu einem dekorativen Stück.
Unnachgiebige Qualität - Hergestellt aus hochwertigem Bambus übertrifft das Giftasy Schneidebrett traditionelles Hartholz in Bezug auf Haltbarkeit, Leichtigkeit und Widerstandsfähigkeit. Es durchläuft einen sorgfältigen Prozess, einschließlich einer Hochdruckkompression und einer polierten Oberfläche, was es außergewöhnlich strapazierfähig und verschleißfest macht.
Sorgenfreier Kauf - Giftasy verpflichtet sich, seinen Kunden die beste Qualität und den besten Service zu bieten. Falls Sie aus irgendeinem Grund nicht vollständig zufrieden mit unserem Bambus-Schneidebrett sind, kontaktieren Sie uns bitte über Amazon, und wir werden das Problem innerhalb von 24 Stunden lösen. Sie sind herzlich eingeladen, uns Ihre Ideen zu unseren Produkten mitzuteilen!</t>
  </si>
  <si>
    <t>Braun (Bambusfarben)</t>
  </si>
  <si>
    <t>钛宣称（未验证）</t>
  </si>
  <si>
    <t>Titan Schneidebrett Set 3 Stück, Spülmaschinenfest, Rutschfest &amp; Langlebig</t>
  </si>
  <si>
    <t>Material: Titan | Farbe: Silber | Größe: 3 Stück</t>
  </si>
  <si>
    <t>『3 Stück Titan-Schneidebrett』Unsere Schneidebretter aus reinem Titan sind vollständig porenfrei und besitzen keine Rillen, in denen sich Speisereste oder Flüssigkeiten ansammeln könnten – für höchste Hygiene. Im Gegensatz zu Schneidebrettern aus Holz, Kunststoff, Glas oder Edelstahl nehmen Titanbretter weder Gerüche noch Flüssigkeiten auf.
『Robust &amp; Langlebig』Titan ist außergewöhnlich widerstandsfähig, verzieht sich nicht und zeigt kaum Abnutzung. Die glatte, porenfreie Oberfläche verhindert Flecken und Gerüche – für sichere, hygienische und langlebige Nutzung in der Küche.
『Vielseitig einsetzbar』Das Titan-Schneidebrett ist perfekt für den täglichen Gebrauch in der Küche, beim Camping oder auf Reisen im Wohnmobil. Leicht, robust und hygienisch – Ihr idealer Begleiter für jede Situation.
『Spülmaschinenfest &amp; Leicht zu Reinigen』Titan-Schneidebrett ist vollständig spülmaschinenfest und lässt sich mühelos reinigen. Glatte, porenfreie Oberfläche sorgt für maximale Hygiene – schnell, sauber und unkompliziert.
『100% reines Titan-Schneidebrett』Titan-Schneidebrett ist das perfekte Küchenzubehör und beidseitig verwendbar: eine Seite für Obst und Gemüse, die andere für Fleisch, um Kreuzkontamination zu vermeiden. Robust, stilvoll und hygienisch.</t>
  </si>
  <si>
    <t>Silber</t>
  </si>
  <si>
    <t>Doppelseitiges Design 3er Set</t>
  </si>
  <si>
    <t>绿色</t>
  </si>
  <si>
    <t>Material: Holzfasern | Farbe: Grün | Größe: 37L x 27.5B cm</t>
  </si>
  <si>
    <t>【Verbesserte Materialien in Lebensmittelqualität】Culiex-Holzfaser-Schneidebretter werden aus in den USA importiertem, natürlichem Kiefernholz hergestellt, durch Hochtemperatur- und Hochdrucktechnologie hergestellt, sind BPA-frei, ungiftig und gewährleisten Lebensmittelsicherheit und Umweltfreundlichkeit im täglichen Gebrauch.
【Spülmaschinenfestes Schneidebrett】 Im Gegensatz zu typischen Holz- oder Bambusbrettern ist das Culiex-Schneidebrett aus Holzverbundwerkstoff spülmaschinenfest und ermöglicht eine mühelose Reinigung. Es lässt sich auch leicht mit der Hand reinigen und spart so Zeit bei der täglichen Küchenreinigung.
【Oberfläche mit Hoher Dichte】 Das Holzfaser-Schneidebrett von Culiex wird unter hoher Temperatur und hohem Druck integral geformt, was zu einer extrem hohen Dichte und einer porenfreien Oberfläche führt. Dies erleichtert die Reinigung und Wartung und gewährleistet gleichzeitig die Sicherheit der Lebensmittelkontaktoberfläche.
【Rutschfest und Zuverlässig】 Der rutschfeste Griff an der Unterseite sorgt für einen stabilen Stand auf Arbeitsplatten und gibt Ihnen Sicherheit bei der Zubereitung von Speisen. Der bequeme Griff eignet sich für den täglichen Gebrauch und die Aufbewahrung.
【Hitzebeständig und Langlebig】Mit einer Hitzebeständigkeit von bis zu 350 °F dient das ungiftige Schneidebrett auch als Untersetzer oder Serviertablett. Es ist für starke Beanspruchung ausgelegt und widersteht Rissen, Verformungen oder Splittern.
【2-teiliges Schneidebrett-Set】Das Culiex-Schneidebrett-Set umfasst ein kleines (29,7 x 23 cm) und ein mittelgroßes (36,7 x 27 cm) Schneidebrett und bietet Vielseitigkeit bei verschiedenen Vorbereitungsarbeiten in der Küche. Perfekt zum Schneiden von Gemüse, Obst, Fleisch und mehr – ideal für all Ihre Schneideanforderungen.
【Stilvolles und Praktisches Geschenk】 Mit seiner stilvollen und praktischen Leistung eignet sich das Culiex-Holzfaser-Schneidebrettset perfekt für Muttertag, Vatertag, Valentinstag, Weihnachten, Neujahr und Einweihungsgeschenke oder Hochzeitsgeschenke.</t>
  </si>
  <si>
    <t>Grün</t>
  </si>
  <si>
    <t>材质信息冲突</t>
  </si>
  <si>
    <t>参数写Kunststoff（塑料），卖点写Papierverbundstoff（纸复合）；分歧保留，不归入单一材质。</t>
  </si>
  <si>
    <t>B0H4PYWYPZ</t>
  </si>
  <si>
    <t>8月无数据</t>
  </si>
  <si>
    <t>9月12日Keepa与卖家精灵一致补采，非历史关系</t>
  </si>
  <si>
    <t>Material: Lebensmittelechte Titanbeschichtung | Farbe: Silberweiß | Größe: S+M+L 0.2cm</t>
  </si>
  <si>
    <t>💪𝐁𝐞𝐢𝐝𝐬𝐞𝐢𝐭𝐢𝐠𝐞𝐬 𝐓𝐢𝐭𝐚𝐧-𝐒𝐜𝐡𝐧𝐞𝐢𝐝𝐞𝐛𝐫𝐞𝐭𝐭 𝐢𝐦 𝟑𝐞𝐫-𝐒𝐞𝐭: CUBTEM bietet drei Größen: 39×28 cm, 29×20 cm und 25×15 cm für vielseitigen Einsatz. Die Titan-Oberfläche ist robust, antibakteriell und extrem langlebig – ideal für tägliches Schneiden, hygienisch und widerstandsfähig, perfekt für intensive Kochsessions.
✅ 𝟭𝟬𝟬 % 𝗕𝗣𝗔-𝗳𝗿𝗲𝗶: Wussten Sie, dass Plastikschneidebretter jedes Jahr bis zu 64g Mikroplastik in Ihre Nahrung abgeben? Mit dem CUBTEM Schneidebrett bleiben Sie gesund. Es ist völlig BPA-frei und garantiert lebensmittelsicher – keine Chemikalien, keine Plastikpartikel. Schützen Sie Ihre Familie mit einer sauberen, sicheren Schneidefläche.
🔪 𝗠𝗲𝘀𝘀𝗲𝗿𝗳𝗿𝗲𝘂𝗻𝗱𝗹𝗶𝗰𝗵: Unser Titan-Schneidebrett schützt Ihre Messer – im Gegensatz zu Stein, Glas oder Stahl, die Klingen stumpf machen. Da Titan dreimal weicher ist als Stahl, bleiben Ihre Messer länger scharf und schnittbereit. Genießen Sie müheloses Schneiden und Hacken, ohne ständig nachschärfen zu müssen. Eine kluge Wahl für messerschonendes Arbeiten.
🛠️ 𝗦𝘁𝗮𝗯𝗶𝗹𝗲 𝗦𝗰𝗵𝗻𝗲𝗶𝗱𝗲𝗿𝗳𝗮𝗵𝗿𝘂𝗻𝗴: Durch das durchdachte Gewicht und die rutschfeste Oberfläche sorgt das CUBTEM Schneidebrett für sicheres und präzises Arbeiten. Egal ob Sie Fleisch filetieren oder Gemüse schneiden, dieses Brett bleibt stets stabil. Keine störenden Bewegungen – nur volle Kontrolle bei jedem Schnitt, ideal für präzise Küchenarbeit.
🧼 𝗞𝗶𝗻𝗱𝗲𝗿𝗹𝗲𝗶𝗰𝗵𝘁𝗲 𝗥𝗲𝗶𝗻𝗶𝗴𝘂𝗻𝗴: Keine hartnäckigen Flecken, keine Gerüche! Das CUBTEM Schneidebrett absorbiert keine Lebensmittelreste oder Flüssigkeiten, sodass es in Sekundenschnelle wieder sauber ist. Einfach abspülen und es ist bereit für die nächste Zubereitung. Zeit- und mühesparend – für eine saubere und hygienische Küche ohne großen Aufwand.</t>
  </si>
  <si>
    <t>Silberweiß</t>
  </si>
  <si>
    <t>SIF与卖家精灵无8月历史；未填0</t>
  </si>
  <si>
    <t>Naturbambus</t>
  </si>
  <si>
    <t>3 Stück Titan Schneidebrett Set</t>
  </si>
  <si>
    <t>Dunkelgrau</t>
  </si>
  <si>
    <t>Maße: 40 X 30 Cm</t>
  </si>
  <si>
    <t>2x</t>
  </si>
  <si>
    <t>白色</t>
  </si>
  <si>
    <t>Weiß</t>
  </si>
  <si>
    <t>Heller Bambus</t>
  </si>
  <si>
    <t>重复父体不再计入</t>
  </si>
  <si>
    <t>不建议/有分歧</t>
  </si>
  <si>
    <t>Titan</t>
  </si>
  <si>
    <t>Schneidebrett 3er Set</t>
  </si>
  <si>
    <t>Material: Titan | Farbe: Metallic Silver | Größe: Medium</t>
  </si>
  <si>
    <t>Erhält Ihre Gesundheit: Hergestellt aus hochwertigem, lebensmittelechtem Titan, hart und verformt sich nicht leicht, widersteht Flecken und Gerüchen, keine Rückstände. Vergessen Sie Kunststoffplatten, die Mikroplastik verlieren – schützen Sie Ihre Gesundheit und die Umwelt mit einer langlebigen, umweltfreundlichen Option
Reißfest und ultra-langlebig: Im Gegensatz zu Schneidebrettern aus Holz oder Kunststoff werden diese Schneidebretter aus reinem Titan nicht reißen, verziehen oder Flüssigkeiten aufnehmen. Gebaut, um schweren Hack-, Hobel- und Knetaufgaben standzuhalten, was sie zur ultimativen Wahl für Ihre Küche macht
Mühelose Reinigung und Wartung: Lebensmittel und Flüssigkeiten haften nicht an der Oberfläche, was ein schnelles Spülen oder Geschirrspülen ermöglicht. Leicht und einfach aufzuhängen, hält Ihre Küche organisiert und aufgeräumt
Schonend zu Messern: Titan-Schneidebrett und seine Metallhärte ist weicher als die von Messern. Dieses Brett hilft, die Schärfe Ihrer Klingen zu erhalten und ihre Lebensdauer zu verlängern,Das Auftreten kleiner Kratzer ist normal. Genießen Sie nahtloses Schneiden, ohne sich Gedanken über das Stumpfen Ihrer Messer machen zu müssen. (Erinnerung:Entfernen Sie die Schutzfolie vor dem ersten Gebrauch)
Vielseitig für jede Küchenaufgabe: Ideal zum Hacken, Würfeln, Rollen von Teig, Kneten von Brot und sogar Sandwich-Zubereitung. Legen Sie ein Handtuch darunter für zusätzliche Stabilität, um ein Verrutschen zu verhindern und für ein sichereres und glatteres Kocherlebnis zu sorgen</t>
  </si>
  <si>
    <t>Metallic Silver</t>
  </si>
  <si>
    <t>Tulolvae Papa Geschenk, Bambus Schneidebrett für Bester Papa</t>
  </si>
  <si>
    <t>Material: Bambus | Farbe: Papa | Größe: 21.5x27.5 cm</t>
  </si>
  <si>
    <t>💟【 Geschenk für Papa 】Suchen Sie noch das passende Geschenk für Ihren Vater? Entdecken Sie die Schneidebretter von Tulolvae! Mit einzigartigem Design und persönlicher Gravur – die ideale Geschenkidee für kochbegeisterte Väter, um Ihre Zuneigung und Anerkennung auszudrücken.
🔖【 Geburtstagsgeschenk für Papa 】Wie wäre es mit dieser persönlichen Botschaft: “BESTER PAPA, DANKE FÜR ALL DIE GROSSEN UND KLEINEN DINGE!” Unsere Bambus-Schneidebretter werden im modernen UV-Druckverfahren veredelt, das klare, langlebige und kratzfeste Gravuren garantiert. Durch die beidseitig nutzbare Oberfläche lässt sich das Brett zudem flexibel in Ihrem Küchenalltag einsetzen.
✔️【 Optimale Größe 】Die Größe des Schneidebrettes beträgt 21.5x27.5cm (8.5x10.8inches), die optimale Größe eignet sich für die Verarbeitung verschiedener Zutaten, insbesondere Toast, Brot, Obst, Salat, etc. Es nimmt keinen Platz in der Küche ein und kann auch eine spezielle Dekoration für die Küche sein.
💯【 Sichere Materialien 】Das Schneidebrett besteht aus 100% natürlichem Bambus, der sicher und zuverlässig ist. Griff für einfaches Tragen und Handling. Die Kanten sind glatt und stechen nicht in die Finger. Und es ist auch sehr einfach zu reinigen, wird nicht null Messer.
🎉【 Die Beste Wahl für Geschenke 】Unsere Marke Tulolvae bietet eine große Auswahl an Stilen und Sorten von Schneidebrettern, die sie als Geschenk für Ihre Familie, Freunde und Kollegen an verschiedenen Feiertagen wie Geburtstagen, Weihnachten und mehr eignen. Dies ist nicht nur ein einfaches Geschenk, sondern ein schöner Segen.</t>
  </si>
  <si>
    <t>Papa</t>
  </si>
  <si>
    <t>Hellbraun</t>
  </si>
  <si>
    <t>刀具+板组合</t>
  </si>
  <si>
    <t>非切菜板商品</t>
  </si>
  <si>
    <t>不适用（保养油）</t>
  </si>
  <si>
    <t>1 X 250ml</t>
  </si>
  <si>
    <t xml:space="preserve">Material: Bambus | Farbe:  | Größe: </t>
  </si>
  <si>
    <t>Brez'n - und Wurstständer aus FSC-zertifiziertem Bambus
6-armig
das Highlight bei Ihrem nächsten bayrischen Buffet
vielseitig einsetzbar, auch zum Trocknen von selbstgemachter Pasta
Lieferung demontiert
leicht zu reinigen
lebensmittelecht
Ø 15 cm / Höhe: 37 cm</t>
  </si>
  <si>
    <t>含切菜板礼品套装</t>
  </si>
  <si>
    <t>榉木</t>
  </si>
  <si>
    <t>礼品组合</t>
  </si>
  <si>
    <t>Einzugsgeschenke</t>
  </si>
  <si>
    <t>Männer Ruhestand Geschenk</t>
  </si>
  <si>
    <t>蓝色</t>
  </si>
  <si>
    <t>4块装</t>
  </si>
  <si>
    <t>Blau/Grafit</t>
  </si>
  <si>
    <t>Männer</t>
  </si>
  <si>
    <t>Glatt</t>
  </si>
  <si>
    <t>Deer &amp; Oak Glas-Schneidebrett 40x30 cm, hitzebeständiges Hartglas</t>
  </si>
  <si>
    <t>Material: Glas | Farbe: Clear | Größe: 1 Pack</t>
  </si>
  <si>
    <t>ROBUSTES HARTGLAS-SCHNEIDEBRETT FÜR DIE KÜCHE – Hergestellt aus hitzebeständigem, gehärtetem Sicherheitsglas für ein hygienisches und kratzfestes Schneideerlebnis. Ideal für den täglichen Gebrauch in jeder modernen Küche.
MULTIFUNKTIONALER ARBEITSPLATTENSCHUTZ &amp; -RETTER – Vielseitig einsetzbar als Glas-Schneidebrett, Hitzeschutzmatte, Spülbecken-Abdeckung und weißes Schneidebrett – ein Küchenhelfer mit zahlreichen Funktionen.
KLARES GLAS-SCHNEIDEBRETT FÜR KÜCHENOBERFLÄCHEN – Aus stabilem Hartglas gefertigt, ergänzt dieser hygienische Arbeitsplattenschutz jede Einrichtung – vom Granit-Schneidebrett bis zum Marmor-Schneidebrett-Stil.
GLAS-ARBEITSPLATTENSCHUTZ FÜR DEN TÄGLICHEN GEBRAUCH – Bietet zuverlässigen Schutz vor verschütteten Flüssigkeiten, Hitze und Messerschäden – ein unverzichtbarer Küchen-Arbeitsplattenschutz für langanhaltende Oberflächenpflege.
VIELSEITIGE GRÖSSENOPTIONEN – Perfekt als großes Schneidebrett für die Küche oder kleines Glas-Schneidebrett; passt ideal als Arbeitsplattenschoner oder als Glas-Tischplatte für vielseitige Anwendungen.</t>
  </si>
  <si>
    <t>Clear</t>
  </si>
  <si>
    <t>胡桃木</t>
  </si>
  <si>
    <t>标题写榉木，参数写竹；暂不定材质。</t>
  </si>
  <si>
    <t>Einschulung Geschenk</t>
  </si>
  <si>
    <t>Natur</t>
  </si>
  <si>
    <t>Braun (Brown)</t>
  </si>
  <si>
    <t>B</t>
  </si>
  <si>
    <t>标题写塑料，参数写不锈钢；暂不定材质。</t>
  </si>
  <si>
    <t>Material: Kunststoff | Farbe: Bunt | Größe: 20,5 x 14,5 cm</t>
  </si>
  <si>
    <t>HYGIENE FIRST – Vier Brettchen Kunststoff je 20,5 x 14,5 cm, vier verschiedene Farben für hygienisch getrennte Zubereitung von Lebensmitteln
DURCHDACHT – Schneidebretter mit Antirutschnoppen auf beiden Seiten für mehr Schneidsicherheit, praktische Griffe, Aufbewahrung im Ständer mit Abtropfmöglichkeit
INKLUSIVE STÄNDER - Schneidebrett Set inklusive praktischem Ständer zur platzsparenden Aufbewahrung
SPITZEN VERARBEITUNG – Frühstücksbrettchen Kunststoff aus hochwertigem, BPA-freiem Kunststoff, lebensmittelecht, geschmacks- und geruchsneutral, spülmaschinengeeignet
ROBUST – Innovativ in Design und Funktion, zur Erleichterung der Küchenarbeit, strapazierfähige Qualität für garantiert langlebigen Schneidekomfort</t>
  </si>
  <si>
    <t>Bunt</t>
  </si>
  <si>
    <t>Material: Bambus | Farbe: Hellbraun | Größe: 28 x 21 cm</t>
  </si>
  <si>
    <t>ROSENHOCHZEIT GESCHENKE: Feiern Sie das wunderschöne Jubiläum der Rosenhochzeit mit unserem einzigartigen 10. Hochzeitstag-Schneidebrett! Ein ideales Geschenk für Paare, die gerne zusammen kochen, und eine schöne Erinnerung an ihre gemeinsamen Jahre
10 JAHRE HOCHZEITSTAG GESCHENK: Dieses Schneidebrett ist das perfekte Geschenk, um 10 Jahre Ehe zu feiern. Mit stilvollen Gravuren und einem praktischen Design wird es in der Küche ebenso geschätzt wie im Herzen
GESCHENKE ZUR ROSENHOCHZEIT: Verschenken Sie Liebe und Funktionalität mit diesem Schneidebrett, das sowohl als praktisches Küchenutensil als auch als dekoratives Andenken dient
HOCHWERTIGES BAMBUSMATERIAL: Dieses umweltfreundliche Küchengeschenk aus natürlichem Bambus ist für den langfristigen Gebrauch konzipiert, sei es als stilvolles Dekorationsstück, als Platte für Partyessen oder zum präzisen Schneiden und Hacken
AUFRICHTIGE ENGAGIERUNG FÜR SIE: Kundenzufriedenheit hat für uns oberste Priorität. Falls unsere Produkte aus irgendeinem Grund nicht Ihren Erwartungen entsprechen, zögern Sie bitte nicht, uns zu kontaktieren. Wir sind hier, um alle Ihre Bedenken zu klären</t>
  </si>
  <si>
    <t>Material: 1 | Farbe: 1 | Größe: S+M+L 0.2cm</t>
  </si>
  <si>
    <t>Akazienholz</t>
  </si>
  <si>
    <t>BEVISS Reines Titan-Schneidebrett 29,2 × 20,3 cm – BPA-frei hygienisch</t>
  </si>
  <si>
    <t>Material: 99.85 % reines Titan | Farbe: Silver | Größe: 29.2L x 20.3B cm</t>
  </si>
  <si>
    <t>99,85 % REINTITAN: Das BEVISS Titan-Schneidebrett besteht aus 99,85 % reinem Titan. Die robuste, korrosionsbeständige und kunststofffreie Schneidfläche eignet sich für die tägliche Zubereitung von Fleisch, Gemüse, Obst und Brot – eine langlebige Alternative zu Schneidebrettern aus Holz oder Kunststoff.
LEICHT UND STABIL: Titan besitzt eine Dichte von nur 4,51 g/cm³ und ist damit deutlich leichter als Edelstahl mit 7,93 g/cm³. Das gute Verhältnis von Festigkeit zu Gewicht macht das Küchenbrett angenehm leicht und zugleich stabil – einfach anzuheben, zu tragen und platzsparend zu verstauen.
BEIDSEITIG VERWENDBAR &amp; PFLEGELEICHT: Verwenden Sie eine Seite für rohes Fleisch und die andere für Obst und Gemüse, um unterschiedliche Lebensmittel bei der Zubereitung besser getrennt zu halten. Die glatte, porenfreie Oberfläche lässt sich einfach unter fließendem Wasser abspülen und ist für eine komfortable Reinigung spülmaschinengeeignet.
GLATTE, ABGERUNDETE KANTEN: Die sorgfältig polierten und abgerundeten Kanten liegen angenehm in der Hand und erleichtern das sichere Anheben, Tragen und Reinigen. Dank der schlanken, flachen Form lässt sich das Schneidebrett bequem handhaben und platzsparend in der Küche aufbewahren.
HINWEIS ZU GEBRAUCHSSPUREN: Durch den normalen Kontakt zwischen Messerklinge und Titanoberfläche können mit der Zeit feine Schnitt- und Gebrauchsspuren entstehen. Dies ist bei einer regelmäßig verwendeten Schneidfläche normal und beeinträchtigt weder die Reinigungsfreundlichkeit noch die Korrosionsbeständigkeit oder die Funktion des Bretts.
UNSER QUALITÄTSVERSPRECHEN: Kochen soll Freude machen und im Alltag unkompliziert sein. Deshalb wird jedes BEVISS Schneidebrett mit besonderem Augenmerk auf Qualität, sorgfältige Verarbeitung und praktische Handhabung gefertigt – damit Sie Mahlzeiten für sich und Ihre Familie zuverlässig und entspannt zubereiten können.</t>
  </si>
  <si>
    <t>Silver</t>
  </si>
  <si>
    <t>Material: Polyethylen mit hoher Dichte (HDPE) | Farbe: Grün | Größe: 32.5L x 26.5B cm</t>
  </si>
  <si>
    <t>Beidseitig verwendbar, eine glatte Seite und eine Seite mit Saftrille
Die Saftrille hilft, die Arbeitsfläche beim Schneiden von Fleisch, Fisch, Obst und Gemüse sauber zu halten
Hergestellt aus langlebigem HDPE-500-Polyethylen, das den Verschleiß der Messer reduziert
Universalgröße: GN1/2
Achtung: Nicht spülmaschinengeeignet</t>
  </si>
  <si>
    <t>Material: Polypropylene | Farbe: Green | Größe: 37.5L x 7B cm</t>
  </si>
  <si>
    <t>Innovatives Faltdesign für einfaches Umfüllen von Lebensmitteln
Strukturierte, messerschonende Schneidefläche
Weicher, handfreundlicher Griff und rutschfeste Füße
Schneidefläche: 21,5 x 26,5 cm</t>
  </si>
  <si>
    <t>Green</t>
  </si>
  <si>
    <t>Material: Edelstahl | Farbe: Silber | Größe: 30 x 20cm</t>
  </si>
  <si>
    <t>Langlebiges Material: Das schneidebrett edelstahl besteht aus hochwertigem Edelstahl mit hervorragender Verzugs- und Verschleißfestigkeit. Kratzer und Dellen durch tägliches Schneiden, Hacken und andere Tätigkeiten bleiben widerstandsfähig und bleiben auch nach längerem Gebrauch glatt und neuwertig.
Doppelseitiges Design: Das edelstahl schneidebrett ist doppelseitig: Eine Seite eignet sich zum Schneiden von Fleisch, die andere zum Schneiden von Obst und Gemüse – für unterschiedliche Schneideanforderungen. Die Verwendung in verschiedenen Bereichen verhindert effektiv Gerüche und macht das Kochen einfacher und bequemer.
Einfache Reinigung und Pflege: Die glatte und dichte Oberfläche des titanium cutting board nimmt keine Flecken wie Saft oder Öl auf. Nach dem Kochen einfach mit klarem Wasser abspülen oder mit einem weichen Tuch abwischen, um die Sauberkeit schnell wiederherzustellen – ganz ohne zeitaufwändige und mühsame Reinigungsschritte.
Einfache Aufbewahrung: Dank des runden Aufhängelochs lässt sich das Edelstahl-Schneidebrett nach Gebrauch einfach an die Küchenwand oder einen Küchenschrank hängen. Vermeiden Sie unordentliches Stapeln und halten Sie das Schneidebrett stets trocken und belüftet.
Vielseitig einsetzbar: Das stainless steel cutting board misst 30 x 20 cm und eignet sich zum Schneiden von Obst, Fleisch, gekochten Speisen, Gemüse, Beilagen usw. Es eignet sich auch ideal zum Kneten von Teig und kann als Obstteller, Dessertteller usw. verwendet werden.</t>
  </si>
  <si>
    <t>Material: Olivenholz | Farbe: Honiggelb | Größe: 30L x 16.5B cm</t>
  </si>
  <si>
    <t>Honiggelb</t>
  </si>
  <si>
    <t>6块装</t>
  </si>
  <si>
    <t>Bambus</t>
  </si>
  <si>
    <t>Material: Holzfasern | Farbe: Schwarz | Größe: 37 x 27,5 cm</t>
  </si>
  <si>
    <t>木材种类未明确</t>
  </si>
  <si>
    <t>Material: Holz | Farbe: Mama | Größe: 28L x 21.5B cm</t>
  </si>
  <si>
    <t>【Geschenke für Mama von Tochter Sohn】 - Wir wissen, wie viel Ihnen Ihre Mama bedeutet, und um Ihr Geschenk besonders zu gestalten, haben wir diese hochwertigen Schneidebretter für Geschenke für Mama von Tochter oder Sohn hergestellt. Es ist auch ein Mama Weihnachtsgeschenk, Muttertagsgeschenk Geschenk für Mama. Geburtstagsgeschenk für Mama.
【Einzigartiges Mama Geschenk】 - Das Schneidebrett eignet sich wunderbar für Geburtstagsgeschenke für Mama, Dankeschön-Geschenke für Mama, Geschenke von Tochter und Sohn für Mama, Beste Mama überhaupt-Geschenke, Ruhestandsgeschenke für Mama, durchdachte Geschenke für Mütter, Muttertagsgeschenke für Mütter. Es ist auch ein besonderes Geschenk für Mama zum Muttertag, Geburtstag, Weihnachten, Valentinstag oder Erntedankfest.
【Hochwertiges Schneidebrett】 - Dieses Schneidebrett aus 100% natürlichem Walnussholz ist härter und robuster als viele andere Hölzer und eignet sich hervorragend als Küchengeschenk für Mama. Jede Platte ist aufgrund der einzigartigen Farbe und Textur des Walnussholzes ein Unikat. Es ist mit pflanzlichem Öl behandelt, um das Holz zu schützen und seine Lebensdauer zu verlängern. Einfach auspacken und an der Luft trocknen lassen, um das Brett zu pflegen.
【Multifunktionales Schneidebrett für Mama】 - Das Schneidebrett für Mama ist nicht nur eine schöne neue Heimdekoration, sondern auch ein praktisches Kochwerkzeug. Es eignet sich perfekt zum Zerkleinern von Obst, Gemüse und zum Schnitzen von Fleisch. Wenn unser Schneidebrett auf den Tisch gestellt wird, wird es eine ausgezeichnete Dekoration sein. Geschenke wie dieses werden immens geschätzt und mit großem Stolz in der Küche ausgestellt.
【Kundenservice】 Wir bieten Ihnen einen besseren Kundenservice und ein angenehmes Einkaufserlebnis. Wenn Sie Fragen zu diesem Produkt haben, können Sie sich gerne an uns wenden. Wir werden Ihnen innerhalb von 24 Stunden antworten und Ihnen den besten Service bieten.</t>
  </si>
  <si>
    <t>Mama</t>
  </si>
  <si>
    <t>Material: Bambus | Farbe: Hellbraun | Größe: 27.5 x 21.5 cm</t>
  </si>
  <si>
    <t>🎁DIE BESTEN GESCHENKIDEEN FÜR SIE UND IHN: Fällt es Ihnen immer noch schwer, ein Geschenk für Paare zu bekommen? Keine Sorge, das PRSTENLY Bambus-Schneidebrett Geschenk ist hier, um Ihnen zu helfen. Das PRSTENLY Bambus-Schneidebrett als Geschenk, sei es für ein glückliches Paar oder als Geschenk für Ihren Partner, ist die beste Wahl für Sie, um Geschenke zu machen
🎁PAARE BAMBUS-SCHNEIDEBRETT-GESCHENKE FÜR ALLE GELEGENHEITEN: Ein bedeutungsvolles Geschenk hat eine tiefgreifende Möglichkeit, Menschen emotional zu verbinden. PRSTENLY Bambus-Schneidebrett als Geschenk für Paare zu Jubiläen, Geburtstagen, Muttertag, Weihnachten, Neujahr, Valentinstag, Ruhestand, Umzug in ein neues Zuhause, Dankeschön-Geschenke für Sie und Ihn. Jedes Mal, wenn der Beschenkte das Bambus-Schneidebrett benutzt, wird er an Ihre Liebe und Wertschätzung erinnert.
🎁Umweltfreundliche Bambuskonstruktion: Dieses Bambus-Schneidebrett wird aus natürlichem und nachhaltigem Bambus hergestellt, was es zu einer umweltfreundlichen Wahl macht. Es ist nicht nur langlebig, sondern auch messerschonend und somit ein langlebiges und praktisches Geschenk für den Beschenkten.
🎁Vielseitiges Küchenwerkzeug: Egal, ob der Beschenkte ein erfahrener Koch ist oder einfach nur gerne Familienmahlzeiten zubereitet, dieses Schneidebrett ist eine vielseitige Ergänzung für seine Küche. Er eignet sich perfekt zum Schneiden, Würfeln und Zerkleinern einer Vielzahl von Zutaten, von Gemüse bis hin zu Obst und mehr.
🎁Leicht zu reinigen und zu pflegen: Die glatte Oberfläche dieses Bambus-Schneidebretts ist leicht zu reinigen und nimmt keine Gerüche oder Flecken auf. Bei richtiger Pflege behält es jahrelang sein schönes Aussehen und seine Funktionalität und reduziert die Arbeitsbelastung des Empfängers in der Küche.</t>
  </si>
  <si>
    <t>Material: Kunststoff | Farbe: Hellgrau | Größe: 25L x 15B cm</t>
  </si>
  <si>
    <t>robustes Schneidebrett "Granit"
Material: Kunststoff
mit praktischem Griff
Pflegehinweis: spülmaschinengeeignet
Maße: ca. 25 x 15 x 0,8 cm</t>
  </si>
  <si>
    <t>Hellgrau</t>
  </si>
  <si>
    <t>Silber / Schwarz</t>
  </si>
  <si>
    <t>Material: Thermoplastisches Polyurethan (TPU) | Farbe: Beige+schwarz | Größe: 37L x 25B cm</t>
  </si>
  <si>
    <t>​BPA-frei &amp; Umweltfreundliches TPU:Hergestellt aus hochwertigem, lebensmittelechtem TPU – einem ​recycelbaren und langlebigen Material. Es ist frei von schädlichem BPA und geruchsneutral, für eine ​gesunde und nachhaltige Küche​.
Messerfreundliche Elastizität &amp; Einfache Reinigung:​​ Die ​weiche und elastische Oberfläche​ schont Ihre.Messerklingen und reduziert störende Schneidegeräusche – ähnlich einem hochwertigen Holzbrett, aber ​ohne die Gefahr des Aufspaltens oder Schimmelbildung. Einfach unter fließendem Wasser abspülen oder ​spülmaschinenfest bis 130°C.
Robuste Alltagstauglichkeit &amp; Platzsparend:​​ Dieses Schneidebrett ist äußerst ​abriebfest und langlebig. Das ​leichtere Material​ und der ​D-förmige Aufhänger​ ermöglichen eine platzsparende Aufbewahrung in jeder Küche. Ideal für die tägliche Essenszubereitung, als Servierbrett für Käse und Aufschnitt oder für unterwegs beim Camping.
Vielseitig für Küche &amp; Tisch:​​ Das ​schlanke und leichte Design​ erleichtert den Transport von geschnittenem Gemüse direkt vom Brett in den Topf. Perfekt auch als ​elegante Servierplatte​ für Ihre nächste Dinnerparty, um mühelos von der Küche zum Esstisch zu wechseln.
Dieses Schneidebrett bleibt fest auf Ihrer Arbeitsplatte stehen, selbst bei kräftigem Schneiden. *Hinweis: Während das Brett so gestaltet ist, dass es Bewegungen minimiert, ist es auf extrem glatten oder nassen Oberflächen nicht zu 100 % rutschfest. Für beste Ergebnisse stellen Sie sicher, dass Ihre Arbeitsplatte vor der Verwendung trocken ist.</t>
  </si>
  <si>
    <t>Beige+schwarz</t>
  </si>
  <si>
    <t>Material: Kunststoff | Farbe: Bunt | Größe: L Symbole</t>
  </si>
  <si>
    <t>Hygiene zuerst: 4 Schneidebretter aus Kunststoff, jeweils 28 x 38 cm in vier verschiedenen Farben für die hygienische Zubereitung von getrennten Lebensmitteln. Jede Schneideplatte ist mit einem Symbol gekennzeichnet, damit Sie Gemüse, Fisch, Geflügel und anderes Fleisch hygienisch und artgerecht schneiden können
Extra dünn – Flexibles Schneidebrett, 2 mm dick und besonders leicht. Dadurch können Sie die Matte platzsparend verstauen und schnell zum Arbeiten herausnehmen. Perfekt für effizientes Arbeiten und für Camping und Picknicks
FLEXIBEL - Dank seiner flexiblen Beschaffenheit können Sie die geschnittenen Lebensmittel präzise in den Topf schieben, indem Sie ihn sanft biegen. Das Schneidebrett ist mit einer Anti-Rutsch-Beschichtung versehen für mehr Sicherheit
HOCHWERTIGE SCHNEIDEHALTERUNG - Hochwertiges, faltbares Schneidebrett aus Kunststoff, lebensmittelecht, geschmacks- und geruchsneutral Um die Langlebigkeit der Küchenmatte zu verlängern, müssen Sie sie von Hand abspülen
ROBUST - Innovatives Design und Funktion zum Kühlen von Kitchen, erleichtert das Arbeiten in der Küche, strapazierfähige Qualität für garantierten und dauerhaften Schneidekomfort</t>
  </si>
  <si>
    <t>Material: Metall | Farbe: L | Größe: 34 cm x 23 cm</t>
  </si>
  <si>
    <t>【100 % Reintitan】das Katori Titan Schneidebrett Besteht Aus Lebensmittelechtem Metall Und Ist Frei Von Schadstoffen. Seine Porenfreie Oberfläche Verhindert Effektiv Die Ansammlung Von Mikroplastik Und Anderen Rückständen Und Sorgt so Für Eine Sichere Und Unbesorgte Zubereitung Ihrer Speisen.
【Sauber Und Geruchsneutral】das Schneidebrett Hemmt Effektiv Die Ansammlung Schädlicher Substanzen Und Verhindert Kreuzkontaminationen Von Lebensmitteln. Es Ist Fleckenabweisend Und Geruchsneutral, Lässt Sich Einfach Mit Wasser Reinigen Und Bleibt Selbst in Feuchten Küchenumgebungen Makellos.
【Schutz Für Die Messerklinge】das Sanfte Oberflächenmaterial Des Katori Titan Schneidebretts Schützt Die Klinge Effektiv Und Erhält Ihre Schärfe. Es Verhindert Ein Abstumpfen Wie Bei Schneidebrettern Aus Glas Oder Stein Und Ermöglicht Ein Müheloses Und Sanftes Schneiden Von Gemüse, Fleisch Und Obst.
【Extrem Robust Und Hitzebeständig】das Katori Schneidebrett Ist Langlebig Und Bricht, Verformt Oder Splittert Nicht. Dank Seiner Kratzfesten Oberfläche Und Hervorragenden Hitzebeständigkeit Können Sie Heißes Kochgeschirr Direkt Darauf Abstellen. Spülmaschinenfest Für Einfache Tägliche Reinigung.
【Doppelseitiges, Multifunktionales Design】kompakte Größe (29 × 20 Cm), Passend Für Die Meisten Küchen; Die Doppelseitige Gestaltung Erleichtert Die Unterscheidung Zwischen Rohen Und Gekochten Lebensmitteln Und Beugt Verwechslungen Vor; Leicht Und Tragbar, Ideal Für Drinnen Und Draußen.</t>
  </si>
  <si>
    <t>Schneidebrett, Grau</t>
  </si>
  <si>
    <t>完整卖点明确钛面与PP（聚丙烯）面；不能当整块纯钛。</t>
  </si>
  <si>
    <t>Deer &amp; Oak Schneidebrett Bambus XXXL 60x40x3,2 cm, doppelseitig</t>
  </si>
  <si>
    <t>Material: Bambus | Farbe: Hellbraun | Größe: XXXL</t>
  </si>
  <si>
    <t>FÜR GROSSE KÜCHENIDEEN: Das hochwertige Bambus Holzschneidebrett in XXXL-Größe 60 x 40 x 3,2 cm bietet reichlich Platz für die Zubereitung Ihrer Mahlzeiten. Vom Tranchieren von Braten bis zum Schneiden von Gemüse erledigen Sie damit mühelos alle Küchenarbeiten.
ÜBERLEGENE HALTBARKEIT VON BAMBUS: Dieses Schneidbrett aus hochwertigem Bambus ist nicht nur umweltfreundlich, sondern auch strapazierfähig und messerschonend. Schluss mit stumpfen Klingen – hier erhalten Sie dauerhafte Qualität.
VORGEÖLT &amp; FEUCHTIGKEITSABWEISEND: Sofort nach dem Auspacken einsatzbereit! Unser Küchenbrett wird vorgeölt geliefert und ist somit feuchtigkeitsabweisend. So bleibt es dauerhaft unbeschädigt und verzieht sich nicht.
TROPFFREI UND SAUBER DANK SAFTRILLEN: Unser Holz Schneidebrett hat integrierte Saftrillen, die jeden Tropfen auffangen Ihre Arbeitsfläche makellos halten. Perfekt Tranchierbrett für Fleisch oder zum Schneiden von saftigem Obst!
PRAKTISCHES &amp; STILVOLLES DESIGN: Dieses Schneidebrett aus Bambus hat stabile Seitengriffe und dient gleichzeitig als Servierbrett. Bewegen Sie es mühelos von der Arbeitsplatte zum Tisch und verleihen Sie Ihrer Küche einen Hauch von Eleganz.</t>
  </si>
  <si>
    <t>Material: Zellulose | Farbe: Schwarz | Größe: M</t>
  </si>
  <si>
    <t>VIELSEITIG EINSETZBAR: Das Küchenbrett im Format 37 x 27,5 cm eignet sich für Fleisch, Obst und Gemüse sowie zum Tranchieren – eine praktische Alltagshilfe für Hobbyköche und Profis.
MESSERSCHONENDES MATERIAL: Die glatte, porenarme Zellulose-Oberfläche schont Messerklingen und bietet Bakterien weniger Angriffsfläche als herkömmliche Kunststoffbretter.
SICHERER HALT: Vier rutschfeste Silikonfüße fixieren das Brett zuverlässig auf glatten Arbeitsflächen, sodass präzises und sicheres Schneiden auch bei schnellen Handgriffen gewährleistet bleibt.
UMLAUFENDE SAFTRILLE: Die integrierte Rille fängt austretende Flüssigkeiten beim Schneiden von Fleisch oder Obst zuverlässig auf und hält die Arbeitsplatte sauber – beidseitig verwendbar.
PFLEGELEICHT UND STILVOLL: Das Brett ist spülmaschinenfest, formstabil nach wiederholtem Waschen, hitzebeständig bis 175 °C – das matte Schwarz passt perfekt in moderne wie klassische Küchen.</t>
  </si>
  <si>
    <t>Oma Geschenke</t>
  </si>
  <si>
    <t>Material: Holz | Farbe: Schwarz | Größe: 31L x 21B cm</t>
  </si>
  <si>
    <t>KLINGENSCHONEND: Das Schneidbrett ist so schonend zu den Messern wie ein Holzbrett und dabei so hygienisch wie Kunststoff – der innovative Holzstoffverbund macht es möglich
SPÜLMASCHINENGEEIGNET: Das angenehm dünne, platzsparende Schneidbrett kann nach der Benutzung einfach in der Spülmaschine gereinigt werden
SAFTRILLE: Die umlaufende Saftrille fängt Flüssigkeiten zuverlässig auf und hält Arbeitsflächen beim Schneiden und Hacken sauber
SICHERER STAND: Mit den Anti-Rutschfüßen aus Silikon bleibt das Brett auch bei intensivem Schneiden fest und sicher auf der Arbeitsfläche stehen. Das Brett ist beidseitig verwendbar
LIEFERUMFANG: 1x ZWILLING Schneidbrett, Maße: 31 x 21 x 1 cm, Material: Fiberholz, Gewicht: 700 g, Schwarz, 1031032</t>
  </si>
  <si>
    <t>Material: Bambus | Farbe: Braun | Größe: Mittel (36 x 25,5 cm)</t>
  </si>
  <si>
    <t>MASSIVBAMBUS: Robustes Bambus-Holz bietet hohe Stabilität und eignet sich optimal zum täglichen Schneiden von Fleisch, Gemüse, Obst und Kräutern
SAFTRILLE: Die umlaufende Saftrille fängt Flüssigkeiten zuverlässig auf und hält Arbeitsflächen beim Schneiden und Hacken sauber
KLINGENSCHONEND: Die natürliche Holzoberfläche schont Messerklingen und unterstützt dauerhaft präzise Schnittergebnisse in der Küche. Das Brett ist beidseitig verwendbar
VIELSEITIG: Optimal als Schneidbrett und Servierbrett für Frühstück, Snacks, Käseplatten oder das stilvolle Anrichten von Speisen und Brot
LIEFERUMFANG: 1x ZWILLING Schneidbrett Bambus, Maße: 35 x 25,5 x 3 cm, 1780 Gramm, Pflege: Heiß abwaschen und gelegentlich ölen, 1001391</t>
  </si>
  <si>
    <t>Material: Bambus | Farbe: Naturholz | Größe: 29L x 22B cm</t>
  </si>
  <si>
    <t>Geschenk für Mama: Dieses Geschenkset für Mama enthält: 1 × Bambus-Schneidebrett personalisiert mit Gravur, 1 × Pfannenwender, 1 × geräumige Tragetasche mit Sonnenblumenmuster, 1 × handgestrickte Sonnenblume, 1 × warme Socken, 1 × Schlüsselanhänger, 1 × Grußkarte und 1 × schöne Geschenkbox. Alle Artikel sind in einer Box mit dem Aufdruck „Beste Mama“ verpackt – ein perfektes Geschenk, das sofort verpackt ist. Das ideale Geschenk für Mama zum Geburtstag, Muttertag und Weihnachten
Praktisch Mama Geschenk – Schneidebrett ＆ Tragetasche: Dieses Schneidebrett und der Spatel sind aus Bambus gefertigt und für maximale Haltbarkeit doppelwandig. Die Gravur auf der Vorderseite des Schneidebretts verblasst nicht, während die glatte Rückseite ideal zum Gemüseschneiden geeignet ist. Die Tragetasche aus Canvas bietet viel Platz – perfekt zum Einkaufen oder für den Alltag. Dieses liebevolle Geschenk ist nicht nur schön, sondern auch praktisch und somit das beste Geschenk für Mama
Herzliche Mutter Geschenke – Gestrickte Blumen ＆ Socken ＆ Schlüsselanhänger: Eine handgestrickte Sonnenblume, die niemals verwelkt, symbolisiert die Wärme und Geborgenheit, die Mütter uns schenken. Bequeme Socken halten Müttern an kalten Tagen die Füße warm. Ein wunderschön gestalteter Schlüsselanhänger mit Bienen und Sonnenblumen kann an Schlüsseln oder Taschen befestigt werden. Diese liebevollen und herzlichen Geschenke für Mütter gehören zu den schönsten und aufmerksamsten Präsenten
Geburtstagsgeschenk für Mama Mutter: Schreiben Sie Ihre persönlichen Worte an Ihre Mutter auf die Rückseite der Karte. Dieses Mama Geschenkset ist die perfekte Wahl, um Ihrer Mutter Ihre Dankbarkeit auszudrücken – ob als Mutter Geschenke zum Geburtstag, Muttertags Geschenk, für die Schwiegermutter oder einfach als Überraschung. Es ist ein liebevolles Mama Geschenk, das Ihre Mutter zu Tränen rühren und ihr ein Lächeln ins Gesicht zaubern wird
Das perfekte Geschenk für jeden Anlass: Ob zum Geschenke für Mama zum Geburtstag, Geschenke für die Muttertagsgeschenk, Weihnachtsgeschenke für Mama, Valentinstag, Ostern oder Neujahr – dieses Geschenkset ist ideal für jeden besonderen Moment für Mama Mutter. Zeigen Sie Ihrer Mutter Ihre tiefste Dankbarkeit mit diesem besonderen Geschenk. Es eignet sich als Geschenk von Kindern, zum Geburtstag, zur Geburt oder einfach als kleine Überraschung</t>
  </si>
  <si>
    <t>Naturholz</t>
  </si>
  <si>
    <t>Material: Bambus | Farbe: 2026 Einzugsgeschenke | Größe: 32L x 1B cm</t>
  </si>
  <si>
    <t>Ein gesundes Einzugsgeschenk: Dieses hausförmige Bambusschneidebrett besteht aus natürlichen und umweltfreundlichen Materialien ohne chemische Zusätze. Wenn Sie Ihren Freunden, Familienmitgliedern oder Bekannten ein Einzugsgeschenk machen möchten, ist dieses Schneidebrett eine ideale Wahl
Einweihungsgeschenk Geschenkidee: Dieses Bambusschneidebrett ist mit der Gravur "Neues Zuhause, Neue Abenteuer, Neue Erinnerungen 2026" verziert und drückt Ihre warmsten Wünsche für die neue Familie aus. Perfekt als Einweihungsdeko und ideal für neue Hausbesitzer im Jahr 2026
Praktikabilität trifft auf Eleganz: Das Giftasy Schneidebrett dient nicht nur als funktionelles Küchenwerkzeug, sondern verleiht auch ihrem kulinarischen Raum eine Note von Raffinesse. Wenn es nicht benutzt wird, wird es zu einem dekorativen Stück
Unnachgiebige Qualität: Das Giftasy Schneidebrett aus hochwertigem Bambus übertrifft traditionelles Hartholz in Haltbarkeit, Leichtigkeit und Widerstandsfähigkeit. Es durchläuft eine sorgfältige Hochdruckkompression und polierte Oberfläche, was es außergewöhnlich strapazierfähig und verschleißfest macht
Sorgenfreier Kauf: Giftasy verpflichtet sich zur besten Qualität und Service. Falls Sie nicht zufrieden sind, kontaktieren Sie uns über Amazon, und wir lösen das Problem innerhalb von 24 Stunden. Ihre Rückmeldungen zu unseren Produkten sind willkommen</t>
  </si>
  <si>
    <t>2026 Einzugsgeschenke</t>
  </si>
  <si>
    <t>揉面/工作台板</t>
  </si>
  <si>
    <t>Arbeitsplatte Knetbrett Edelstahl [70x50 cm] - Für Kneten, Schneiden &amp; Backen - Küchenplatte mit Anschlagkante - Auch als Nudelbrett, Backbrett, Teigbrett - Schneidebrett Platte Küche</t>
  </si>
  <si>
    <t>Material: Edelstahl | Farbe: Silber | Größe: 70L x 50B cm</t>
  </si>
  <si>
    <t>[Sichere Arbeitsumgebung] Edelstahl ist ein porenfreies Material, das weder Flüssigkeiten noch Bakterien aufnimmt. Dadurch bleibt die Arbeitsfläche hygienisch und leicht zu reinigen, was in der Küche besonders wichtig ist.
[Anwendung] Die Küchenarbeitsplatte aus Edelstahl mit Anschlagkante eignet sich ideal als Knet-, Nudel-, Back-, Teig- oder Schneidebrett.
[Montage] Die Arbeitsplatte kann frei in der Küche positioniert werden und fügt sich durch ihr modernes und schlankes Design optisch in jedes Ambiente ein.
[Made in Germany] Unsere rostfreien Edelstahlprodukte sind 100 % Made in Germany und werden in Handarbeit in unserer Produktion gefertigt. Jedes Produkt ist daher optisch einzigartig und ein Unikat.
[Lieferumfang] Im Lieferumfang enthalten ist eine Arbeitsplatte aus Edelstahl im Format 70x50 cm. Hinweis: Farbton des Produktes kann von der Abbildung abweichen</t>
  </si>
  <si>
    <t>标题写Edelstahl（不锈钢），补采卖点写Titan（钛）；保持冲突。</t>
  </si>
  <si>
    <t>Material: Metall | Farbe: 50x70cm | Größe: 70L x 60B cm</t>
  </si>
  <si>
    <t>✅【PREMIUM-MATERIAL】Hergestellt aus Titan mit einer Dicke von 2mm, garantiert außergewöhnliche Robustheit und Haltbarkeit. Im Gegensatz zu Schneidern aus Holz (mit Rissen und Gerüchen ausgesetzt) oder Kunststoff ist sie widerstandsfähig gegen scharfe Messer und hält keine Bakterien fest.
✅【Schnellreinigung ohne Mühe】Nicht poröse Oberfläche, die Flecken, Rust und Gerüche abwehrt. Nur unter laufendem Wasser spülen: Trocknen in wenigen Sekunden, beseitigt das Risiko von Kreuzkontamination.
✅【VERSATILITÀ ASSOLUTA】Perfekt für Fleisch schneiden, Gemüse schneiden, Brot kneiden oder Nudeln ausbreiten. Ideal auch für die Zubereitung von Panis, Aroma-Kräuter und organisieren Charcuterie auf hygienische Weise.
✅【9 BENUTZERDEFINIERTE GRÖSSEN】9 Größen für jeden Bedarf erhältlich: von kompakten Küchen bis hin zu extragroßen Flächen für intensives Arbeiten. Finden Sie die perfekte Größe für Ihren Raum.
✅【Rutschfeste Sicherheit】 Doppeltes Anti-Rutsch-System: Erhöhter Rand zur Befestigung an der Küchentheke + Silikonbasis für maximale Stabilität beim Schneiden. Entwickelt, um Unfälle auch bei anstrengender Arbeit zu vermeiden.</t>
  </si>
  <si>
    <t>50x70cm</t>
  </si>
  <si>
    <t>Material: Titan | Farbe: Silber | Größe: 30L x 20B cm</t>
  </si>
  <si>
    <t>UPGRADE AUF EIN SCHNEIDEBRETT AUS REINEM TITAN - Hergestellt aus 100 % reinem Titan ist dieses kleine Schneidebrett eine sauberere Alternative zu herkömmlichen Holz- und Kunststoffbrettern. Es gibt keine Holzfasern ab, nimmt keine Gerüche auf und hinterlässt keine Kunststoffrückstände, damit die tägliche Zubereitung einfacher und beruhigender wird.
DOPPELSEITIG FÜR FLEISCH UND GEMÜSE - Entwickelt mit getrennten Seiten für Fleisch und Gemüse, um die Küchenvorbereitung besser zu organisieren. Verwenden Sie eine Seite für rohes Fleisch und die andere für Gemüse, Obst, Brot oder Käse, um Kreuzkontakt beim täglichen Kochen zu reduzieren.
KOMPAKTE ARBEITSFLÄCHE VON 30 x 20 cm - Die Größe von 12" x 8" eignet sich ideal für Obst, Käse, Brot, Gemüse, Babynahrung, Fisch und kleine Fleischportionen. Perfekt für die schnelle tägliche Zubereitung, kleine Küchen, Wohnungen, Wohnmobile, Picknicks und Camping.
SPÜLMASCHINENGEEIGNET UND EINFACH ABZUSPÜLEN - Die glatte Titanoberfläche lässt sich unter fließendem Wasser schnell reinigen und ist spülmaschinengeeignet. Kein Einölen, Einweichen oder langes Trocknen nach dem Kochen, Grillen, Essen im Freien oder auf Reisen erforderlich.
1,5 MM DÜNN, LEICHT UND EINFACH ZU VERSTAUEN - Mit einem schlanken Profil von 1,5 mm ist dieses kleine Titan-Schneidebrett leicht, platzsparend und einfach zu tragen. Das Aufhängeloch ermöglicht bequemes Aufhängen an Wandhaken, Schrank, Wohnmobil oder Campingausrüstung.
SICHTBARE SCHNITTSPUREN SIND NORMAL - Feine Messerspuren können nach Gebrauch auftreten, was bei einer echten Schneidefläche normal ist. Diese Spuren zeigen, dass das Brett den Schnittdruck bei der Zubereitung aufnimmt. Verwenden Sie angemessenen Schneidedruck und reinigen Sie es nach Gebrauch für langanhaltende Leistung.</t>
  </si>
  <si>
    <t>9月10日固定父体池的可匹配历史</t>
  </si>
  <si>
    <t>仅纳入9月10日固定池可匹配的80个父体；按父体编号匹配旧历史表，不纳入旧榜单其他商品。各月空值保留。</t>
  </si>
  <si>
    <t>历史来源行</t>
  </si>
  <si>
    <t>以下为原导出父体销售额（欧元）；不是原打标表“父体销量×子体均价”的金额估算。</t>
  </si>
</sst>
</file>

<file path=xl/styles.xml><?xml version="1.0" encoding="utf-8"?>
<styleSheet xmlns="http://schemas.openxmlformats.org/spreadsheetml/2006/main" xmlns:mc="http://schemas.openxmlformats.org/markup-compatibility/2006" xmlns:xr9="http://schemas.microsoft.com/office/spreadsheetml/2016/revision9" mc:Ignorable="xr9">
  <numFmts count="37">
    <numFmt numFmtId="7" formatCode="&quot;￥&quot;#,##0.00;&quot;￥&quot;\-#,##0.00"/>
    <numFmt numFmtId="25" formatCode="\$#,##0.00_);\(\$#,##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quot;€&quot;#,##0.00"/>
    <numFmt numFmtId="177" formatCode="&quot;€&quot;0.00"/>
    <numFmt numFmtId="178" formatCode="0.0"/>
    <numFmt numFmtId="179" formatCode="0_);[Red]\(0\)"/>
    <numFmt numFmtId="180" formatCode="0.00_);[Red]\(0.00\)"/>
    <numFmt numFmtId="181" formatCode="0_);\(0\)"/>
    <numFmt numFmtId="182" formatCode="0_ "/>
    <numFmt numFmtId="183" formatCode="0.0%"/>
    <numFmt numFmtId="184" formatCode="0.00_ "/>
    <numFmt numFmtId="185" formatCode="#,##0_ "/>
    <numFmt numFmtId="186" formatCode="0.0_ "/>
    <numFmt numFmtId="187" formatCode="0.00;[Red]0.00"/>
    <numFmt numFmtId="188" formatCode="[$£-809]#,##0.00;\-[$£-809]#,##0.00"/>
    <numFmt numFmtId="189" formatCode="yyyy&quot;年&quot;m&quot;月&quot;d&quot;日&quot;;@"/>
    <numFmt numFmtId="190" formatCode="\$#,##0.00;\-\$#,##0.00"/>
    <numFmt numFmtId="191" formatCode="yyyy/m/d;@"/>
    <numFmt numFmtId="192" formatCode="_ * #,##0_ ;_ * \-#,##0_ ;_ * &quot;-&quot;??_ ;_ @_ "/>
    <numFmt numFmtId="193" formatCode="0.0000000000%"/>
    <numFmt numFmtId="194" formatCode="&quot;￥&quot;#,##0.00_);[Red]\(&quot;￥&quot;#,##0.00\)"/>
    <numFmt numFmtId="195" formatCode="0.000%"/>
    <numFmt numFmtId="196" formatCode="#,##0.00\ &quot;€&quot;_);\(#,##0.00\ &quot;€&quot;\)"/>
    <numFmt numFmtId="197" formatCode="[$£-809]#,##0.00_);\([$£-809]#,##0.00\)"/>
    <numFmt numFmtId="198" formatCode="[$€-83C]#,##0.00_);\([$€-83C]#,##0.00\)"/>
    <numFmt numFmtId="199" formatCode="[$¥-411]#,##0.0_);\([$¥-411]#,##0.0\)"/>
    <numFmt numFmtId="200" formatCode="[$¥-411]#,##0_);\([$¥-411]#,##0\)"/>
    <numFmt numFmtId="201" formatCode="[$¥-411]#,##0;\-[$¥-411]#,##0"/>
    <numFmt numFmtId="202" formatCode="\¥#,##0.00;\¥\-#,##0.00"/>
    <numFmt numFmtId="203" formatCode="0.000_);[Red]\(0.000\)"/>
    <numFmt numFmtId="204" formatCode="0.0_);[Red]\(0.0\)"/>
    <numFmt numFmtId="205" formatCode="&quot;€&quot;#,##0"/>
    <numFmt numFmtId="206" formatCode="0.0000"/>
  </numFmts>
  <fonts count="141">
    <font>
      <sz val="11"/>
      <color theme="1"/>
      <name val="宋体"/>
      <charset val="134"/>
      <scheme val="minor"/>
    </font>
    <font>
      <sz val="10"/>
      <color rgb="FF243740"/>
      <name val="Arial"/>
      <charset val="134"/>
    </font>
    <font>
      <b/>
      <sz val="14"/>
      <color rgb="FF184B5D"/>
      <name val="Arial"/>
      <charset val="134"/>
    </font>
    <font>
      <sz val="10"/>
      <color rgb="FF50656F"/>
      <name val="Arial"/>
      <charset val="134"/>
    </font>
    <font>
      <b/>
      <sz val="10"/>
      <color rgb="FFFFFFFF"/>
      <name val="Arial"/>
      <charset val="134"/>
    </font>
    <font>
      <sz val="11"/>
      <name val="Carlito"/>
      <charset val="134"/>
    </font>
    <font>
      <b/>
      <sz val="11"/>
      <color rgb="FFFFFFFF"/>
      <name val="Arial"/>
      <charset val="134"/>
    </font>
    <font>
      <sz val="11"/>
      <name val="Arial"/>
      <charset val="134"/>
    </font>
    <font>
      <b/>
      <sz val="10"/>
      <color rgb="FF000000"/>
      <name val="宋体"/>
      <charset val="134"/>
      <scheme val="minor"/>
    </font>
    <font>
      <sz val="10"/>
      <color rgb="FF000000"/>
      <name val="宋体"/>
      <charset val="134"/>
      <scheme val="minor"/>
    </font>
    <font>
      <b/>
      <sz val="11"/>
      <color rgb="FFFFFFFF"/>
      <name val="宋体"/>
      <charset val="134"/>
      <scheme val="minor"/>
    </font>
    <font>
      <sz val="11"/>
      <color rgb="FF000000"/>
      <name val="宋体"/>
      <charset val="134"/>
      <scheme val="minor"/>
    </font>
    <font>
      <sz val="12"/>
      <color rgb="FF000000"/>
      <name val="宋体"/>
      <charset val="134"/>
      <scheme val="minor"/>
    </font>
    <font>
      <b/>
      <sz val="12"/>
      <color rgb="FF000000"/>
      <name val="宋体"/>
      <charset val="134"/>
      <scheme val="minor"/>
    </font>
    <font>
      <b/>
      <sz val="12"/>
      <color rgb="FFFF0000"/>
      <name val="宋体"/>
      <charset val="134"/>
      <scheme val="minor"/>
    </font>
    <font>
      <b/>
      <sz val="11"/>
      <color rgb="FF000000"/>
      <name val="宋体"/>
      <charset val="134"/>
      <scheme val="minor"/>
    </font>
    <font>
      <b/>
      <sz val="11"/>
      <color rgb="FFFF0000"/>
      <name val="宋体"/>
      <charset val="134"/>
      <scheme val="minor"/>
    </font>
    <font>
      <sz val="9"/>
      <color rgb="FF000000"/>
      <name val="宋体"/>
      <charset val="134"/>
      <scheme val="minor"/>
    </font>
    <font>
      <b/>
      <i/>
      <sz val="11"/>
      <color rgb="FFFF0000"/>
      <name val="宋体"/>
      <charset val="134"/>
      <scheme val="minor"/>
    </font>
    <font>
      <b/>
      <sz val="10"/>
      <color rgb="FFFF0000"/>
      <name val="宋体"/>
      <charset val="134"/>
      <scheme val="minor"/>
    </font>
    <font>
      <b/>
      <i/>
      <sz val="11"/>
      <color rgb="FF000000"/>
      <name val="宋体"/>
      <charset val="134"/>
      <scheme val="minor"/>
    </font>
    <font>
      <i/>
      <sz val="11"/>
      <color rgb="FF000000"/>
      <name val="宋体"/>
      <charset val="134"/>
      <scheme val="minor"/>
    </font>
    <font>
      <sz val="10"/>
      <color rgb="FFFFFFFF"/>
      <name val="宋体"/>
      <charset val="134"/>
      <scheme val="minor"/>
    </font>
    <font>
      <sz val="9"/>
      <color rgb="FFFF0000"/>
      <name val="宋体"/>
      <charset val="134"/>
      <scheme val="minor"/>
    </font>
    <font>
      <sz val="11"/>
      <color rgb="FFFF0000"/>
      <name val="宋体"/>
      <charset val="134"/>
      <scheme val="minor"/>
    </font>
    <font>
      <u/>
      <sz val="11"/>
      <color rgb="FF0000FF"/>
      <name val="宋体"/>
      <charset val="134"/>
      <scheme val="minor"/>
    </font>
    <font>
      <sz val="11"/>
      <color rgb="FF0000FF"/>
      <name val="宋体"/>
      <charset val="134"/>
      <scheme val="minor"/>
    </font>
    <font>
      <b/>
      <sz val="14"/>
      <color rgb="FF000000"/>
      <name val="宋体"/>
      <charset val="134"/>
      <scheme val="minor"/>
    </font>
    <font>
      <b/>
      <sz val="11"/>
      <color rgb="FF7030A0"/>
      <name val="宋体"/>
      <charset val="134"/>
      <scheme val="minor"/>
    </font>
    <font>
      <u/>
      <sz val="11"/>
      <color rgb="FF0066CC"/>
      <name val="宋体"/>
      <charset val="134"/>
      <scheme val="minor"/>
    </font>
    <font>
      <sz val="12"/>
      <color rgb="FFFF0000"/>
      <name val="宋体"/>
      <charset val="134"/>
      <scheme val="minor"/>
    </font>
    <font>
      <sz val="11"/>
      <color indexed="8"/>
      <name val="宋体"/>
      <charset val="134"/>
      <scheme val="minor"/>
    </font>
    <font>
      <b/>
      <sz val="13"/>
      <name val="Carlito"/>
      <charset val="134"/>
    </font>
    <font>
      <sz val="11"/>
      <color theme="1"/>
      <name val="微软雅黑"/>
      <charset val="134"/>
    </font>
    <font>
      <b/>
      <sz val="8"/>
      <name val="微软雅黑"/>
      <charset val="134"/>
    </font>
    <font>
      <b/>
      <sz val="8"/>
      <color theme="1"/>
      <name val="微软雅黑"/>
      <charset val="134"/>
    </font>
    <font>
      <b/>
      <sz val="8"/>
      <color rgb="FF000000"/>
      <name val="微软雅黑"/>
      <charset val="134"/>
    </font>
    <font>
      <u/>
      <sz val="18"/>
      <name val="微软雅黑"/>
      <charset val="134"/>
    </font>
    <font>
      <sz val="9"/>
      <color theme="1"/>
      <name val="微软雅黑"/>
      <charset val="134"/>
    </font>
    <font>
      <b/>
      <sz val="9"/>
      <color theme="1"/>
      <name val="微软雅黑"/>
      <charset val="134"/>
    </font>
    <font>
      <sz val="8"/>
      <color theme="1"/>
      <name val="微软雅黑"/>
      <charset val="134"/>
    </font>
    <font>
      <sz val="9"/>
      <color rgb="FF000000"/>
      <name val="微软雅黑"/>
      <charset val="134"/>
    </font>
    <font>
      <sz val="8"/>
      <color rgb="FF000000"/>
      <name val="微软雅黑"/>
      <charset val="134"/>
    </font>
    <font>
      <sz val="11"/>
      <name val="宋体"/>
      <charset val="0"/>
      <scheme val="minor"/>
    </font>
    <font>
      <sz val="10"/>
      <color rgb="FFFF0000"/>
      <name val="微软雅黑"/>
      <charset val="134"/>
    </font>
    <font>
      <sz val="10"/>
      <color rgb="FF000000"/>
      <name val="微软雅黑"/>
      <charset val="134"/>
    </font>
    <font>
      <sz val="9"/>
      <name val="微软雅黑"/>
      <charset val="134"/>
    </font>
    <font>
      <sz val="8"/>
      <name val="微软雅黑"/>
      <charset val="134"/>
    </font>
    <font>
      <sz val="10"/>
      <color theme="1"/>
      <name val="宋体"/>
      <charset val="134"/>
      <scheme val="minor"/>
    </font>
    <font>
      <b/>
      <sz val="16"/>
      <color theme="1"/>
      <name val="微软雅黑"/>
      <charset val="134"/>
    </font>
    <font>
      <b/>
      <sz val="10"/>
      <color rgb="FF000000"/>
      <name val="微软雅黑"/>
      <charset val="134"/>
    </font>
    <font>
      <sz val="10"/>
      <color theme="1"/>
      <name val="微软雅黑"/>
      <charset val="134"/>
    </font>
    <font>
      <b/>
      <sz val="8"/>
      <color theme="1"/>
      <name val="宋体"/>
      <charset val="134"/>
      <scheme val="minor"/>
    </font>
    <font>
      <b/>
      <sz val="16"/>
      <color rgb="FF000000"/>
      <name val="微软雅黑"/>
      <charset val="134"/>
    </font>
    <font>
      <b/>
      <sz val="10"/>
      <color theme="1"/>
      <name val="微软雅黑"/>
      <charset val="134"/>
    </font>
    <font>
      <b/>
      <sz val="8"/>
      <color rgb="FFFF0000"/>
      <name val="微软雅黑"/>
      <charset val="134"/>
    </font>
    <font>
      <u/>
      <sz val="11"/>
      <color rgb="FF0000FF"/>
      <name val="宋体"/>
      <charset val="0"/>
      <scheme val="minor"/>
    </font>
    <font>
      <u/>
      <sz val="11"/>
      <color rgb="FF800080"/>
      <name val="宋体"/>
      <charset val="0"/>
      <scheme val="minor"/>
    </font>
    <font>
      <u/>
      <sz val="11"/>
      <color rgb="FF800080"/>
      <name val="宋体"/>
      <charset val="134"/>
      <scheme val="minor"/>
    </font>
    <font>
      <b/>
      <sz val="26"/>
      <color theme="1"/>
      <name val="微软雅黑"/>
      <charset val="134"/>
    </font>
    <font>
      <b/>
      <sz val="11"/>
      <color theme="1"/>
      <name val="微软雅黑"/>
      <charset val="134"/>
    </font>
    <font>
      <b/>
      <sz val="11"/>
      <name val="微软雅黑"/>
      <charset val="134"/>
    </font>
    <font>
      <b/>
      <sz val="11"/>
      <color rgb="FFFF0000"/>
      <name val="微软雅黑"/>
      <charset val="134"/>
    </font>
    <font>
      <b/>
      <sz val="12"/>
      <color theme="1"/>
      <name val="微软雅黑"/>
      <charset val="134"/>
    </font>
    <font>
      <b/>
      <sz val="20"/>
      <color theme="1"/>
      <name val="微软雅黑"/>
      <charset val="134"/>
    </font>
    <font>
      <b/>
      <sz val="14"/>
      <color theme="1"/>
      <name val="微软雅黑"/>
      <charset val="134"/>
    </font>
    <font>
      <sz val="9"/>
      <color rgb="FF333333"/>
      <name val="微软雅黑"/>
      <charset val="134"/>
    </font>
    <font>
      <b/>
      <sz val="22"/>
      <color theme="1"/>
      <name val="微软雅黑"/>
      <charset val="134"/>
    </font>
    <font>
      <b/>
      <sz val="18"/>
      <color rgb="FFFF0000"/>
      <name val="微软雅黑"/>
      <charset val="134"/>
    </font>
    <font>
      <b/>
      <i/>
      <sz val="14"/>
      <color theme="1"/>
      <name val="微软雅黑"/>
      <charset val="134"/>
    </font>
    <font>
      <b/>
      <i/>
      <sz val="12"/>
      <name val="微软雅黑"/>
      <charset val="134"/>
    </font>
    <font>
      <i/>
      <sz val="11"/>
      <color theme="1"/>
      <name val="微软雅黑"/>
      <charset val="134"/>
    </font>
    <font>
      <i/>
      <sz val="11"/>
      <name val="微软雅黑"/>
      <charset val="134"/>
    </font>
    <font>
      <sz val="11"/>
      <name val="微软雅黑"/>
      <charset val="134"/>
    </font>
    <font>
      <b/>
      <i/>
      <sz val="12"/>
      <name val="宋体"/>
      <charset val="134"/>
    </font>
    <font>
      <i/>
      <sz val="11"/>
      <name val="宋体"/>
      <charset val="134"/>
    </font>
    <font>
      <b/>
      <i/>
      <sz val="11"/>
      <color theme="1"/>
      <name val="微软雅黑"/>
      <charset val="134"/>
    </font>
    <font>
      <sz val="9"/>
      <color indexed="8"/>
      <name val="微软雅黑"/>
      <charset val="134"/>
    </font>
    <font>
      <b/>
      <sz val="12.5"/>
      <color indexed="8"/>
      <name val="微软雅黑"/>
      <charset val="134"/>
    </font>
    <font>
      <b/>
      <sz val="9"/>
      <color rgb="FFFF0000"/>
      <name val="微软雅黑"/>
      <charset val="134"/>
    </font>
    <font>
      <b/>
      <sz val="9"/>
      <color rgb="FF000000"/>
      <name val="微软雅黑"/>
      <charset val="134"/>
    </font>
    <font>
      <b/>
      <sz val="12.5"/>
      <name val="微软雅黑"/>
      <charset val="134"/>
    </font>
    <font>
      <b/>
      <sz val="10"/>
      <color rgb="FFFF0000"/>
      <name val="微软雅黑"/>
      <charset val="134"/>
    </font>
    <font>
      <b/>
      <sz val="9"/>
      <name val="微软雅黑"/>
      <charset val="134"/>
    </font>
    <font>
      <sz val="11"/>
      <color rgb="FF800080"/>
      <name val="宋体"/>
      <charset val="0"/>
      <scheme val="minor"/>
    </font>
    <font>
      <sz val="11"/>
      <color rgb="FF0000FF"/>
      <name val="宋体"/>
      <charset val="0"/>
      <scheme val="minor"/>
    </font>
    <font>
      <sz val="9"/>
      <color theme="1"/>
      <name val="宋体"/>
      <charset val="134"/>
      <scheme val="minor"/>
    </font>
    <font>
      <b/>
      <sz val="11"/>
      <color theme="1"/>
      <name val="宋体"/>
      <charset val="134"/>
      <scheme val="minor"/>
    </font>
    <font>
      <b/>
      <sz val="12.5"/>
      <color theme="1"/>
      <name val="微软雅黑"/>
      <charset val="134"/>
    </font>
    <font>
      <b/>
      <sz val="11"/>
      <color rgb="FF000000"/>
      <name val="微软雅黑"/>
      <charset val="134"/>
    </font>
    <font>
      <sz val="9.75"/>
      <color rgb="FF373A3D"/>
      <name val="Arial"/>
      <charset val="134"/>
    </font>
    <font>
      <sz val="9.75"/>
      <color rgb="FF0F1111"/>
      <name val="微软雅黑"/>
      <charset val="134"/>
    </font>
    <font>
      <sz val="10"/>
      <name val="微软雅黑"/>
      <charset val="134"/>
    </font>
    <font>
      <b/>
      <sz val="11"/>
      <color rgb="FFFF0000"/>
      <name val="宋体"/>
      <charset val="134"/>
    </font>
    <font>
      <sz val="11"/>
      <color rgb="FFFF0000"/>
      <name val="Arial"/>
      <charset val="134"/>
    </font>
    <font>
      <b/>
      <sz val="11"/>
      <name val="Arial"/>
      <charset val="134"/>
    </font>
    <font>
      <b/>
      <sz val="16"/>
      <color rgb="FF164E63"/>
      <name val="Arial"/>
      <charset val="134"/>
    </font>
    <font>
      <sz val="11"/>
      <color rgb="FF1F2937"/>
      <name val="Arial"/>
      <charset val="134"/>
    </font>
    <font>
      <b/>
      <sz val="15"/>
      <color rgb="FFFFFFFF"/>
      <name val="Arial"/>
      <charset val="134"/>
    </font>
    <font>
      <b/>
      <sz val="13"/>
      <color rgb="FFFFFFFF"/>
      <name val="Arial"/>
      <charset val="134"/>
    </font>
    <font>
      <sz val="10"/>
      <name val="Arial"/>
      <charset val="134"/>
    </font>
    <font>
      <sz val="11"/>
      <color rgb="FF23343B"/>
      <name val="Arial"/>
      <charset val="134"/>
    </font>
    <font>
      <b/>
      <sz val="12"/>
      <color rgb="FF23343B"/>
      <name val="Arial"/>
      <charset val="134"/>
    </font>
    <font>
      <b/>
      <sz val="18"/>
      <name val="Arial"/>
      <charset val="134"/>
    </font>
    <font>
      <sz val="12"/>
      <name val="Arial"/>
      <charset val="134"/>
    </font>
    <font>
      <b/>
      <sz val="14"/>
      <name val="Arial"/>
      <charset val="134"/>
    </font>
    <font>
      <b/>
      <sz val="15"/>
      <name val="Arial"/>
      <charset val="134"/>
    </font>
    <font>
      <sz val="11"/>
      <color theme="0" tint="-0.35"/>
      <name val="宋体"/>
      <charset val="134"/>
      <scheme val="minor"/>
    </font>
    <font>
      <sz val="12"/>
      <color rgb="FF9C6500"/>
      <name val="Arial"/>
      <charset val="134"/>
    </font>
    <font>
      <sz val="11"/>
      <name val="宋体-简"/>
      <charset val="134"/>
    </font>
    <font>
      <sz val="8"/>
      <color rgb="FFFF0000"/>
      <name val="微软雅黑"/>
      <charset val="134"/>
    </font>
    <font>
      <b/>
      <sz val="16"/>
      <name val="Arial"/>
      <charset val="134"/>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000000"/>
      <name val="宋体"/>
      <charset val="134"/>
    </font>
    <font>
      <b/>
      <sz val="9"/>
      <color rgb="FF000000"/>
      <name val="宋体"/>
      <charset val="134"/>
    </font>
    <font>
      <sz val="12"/>
      <color rgb="FF000000"/>
      <name val="宋体"/>
      <charset val="134"/>
    </font>
    <font>
      <sz val="8"/>
      <color rgb="FF000000"/>
      <name val="宋体"/>
      <charset val="134"/>
    </font>
    <font>
      <b/>
      <sz val="10"/>
      <color rgb="FFFF0000"/>
      <name val="宋体"/>
      <charset val="134"/>
    </font>
    <font>
      <sz val="10"/>
      <color rgb="FF000000"/>
      <name val="宋体"/>
      <charset val="134"/>
    </font>
    <font>
      <b/>
      <sz val="10"/>
      <color rgb="FF000000"/>
      <name val="宋体"/>
      <charset val="134"/>
    </font>
    <font>
      <u/>
      <sz val="10"/>
      <color theme="10"/>
      <name val="宋体"/>
      <charset val="134"/>
    </font>
    <font>
      <sz val="10"/>
      <color rgb="FFFF0000"/>
      <name val="宋体"/>
      <charset val="134"/>
    </font>
    <font>
      <sz val="10"/>
      <name val="宋体"/>
      <charset val="134"/>
    </font>
    <font>
      <b/>
      <sz val="9"/>
      <color rgb="FF000000"/>
      <name val="宋体"/>
      <charset val="134"/>
    </font>
    <font>
      <sz val="9"/>
      <color rgb="FF000000"/>
      <name val="宋体"/>
      <charset val="134"/>
    </font>
  </fonts>
  <fills count="89">
    <fill>
      <patternFill patternType="none"/>
    </fill>
    <fill>
      <patternFill patternType="gray125"/>
    </fill>
    <fill>
      <patternFill patternType="solid">
        <fgColor rgb="FF184B5D"/>
        <bgColor indexed="64"/>
      </patternFill>
    </fill>
    <fill>
      <patternFill patternType="solid">
        <fgColor rgb="FFFFF0D7"/>
        <bgColor indexed="64"/>
      </patternFill>
    </fill>
    <fill>
      <patternFill patternType="solid">
        <fgColor rgb="FF196773"/>
        <bgColor indexed="64"/>
      </patternFill>
    </fill>
    <fill>
      <patternFill patternType="solid">
        <fgColor rgb="FFEAF3F4"/>
        <bgColor indexed="64"/>
      </patternFill>
    </fill>
    <fill>
      <patternFill patternType="solid">
        <fgColor rgb="FFFFFF00"/>
        <bgColor indexed="64"/>
      </patternFill>
    </fill>
    <fill>
      <patternFill patternType="solid">
        <fgColor rgb="FF595959"/>
        <bgColor indexed="64"/>
      </patternFill>
    </fill>
    <fill>
      <patternFill patternType="solid">
        <fgColor rgb="FF404040"/>
        <bgColor indexed="64"/>
      </patternFill>
    </fill>
    <fill>
      <patternFill patternType="solid">
        <fgColor rgb="FFFFC000"/>
        <bgColor indexed="64"/>
      </patternFill>
    </fill>
    <fill>
      <patternFill patternType="solid">
        <fgColor rgb="FFFF0000"/>
        <bgColor indexed="64"/>
      </patternFill>
    </fill>
    <fill>
      <patternFill patternType="solid">
        <fgColor rgb="FFB3D600"/>
        <bgColor indexed="64"/>
      </patternFill>
    </fill>
    <fill>
      <patternFill patternType="solid">
        <fgColor rgb="FFACB9CA"/>
        <bgColor indexed="64"/>
      </patternFill>
    </fill>
    <fill>
      <patternFill patternType="solid">
        <fgColor rgb="FFC5DEB5"/>
        <bgColor indexed="64"/>
      </patternFill>
    </fill>
    <fill>
      <patternFill patternType="solid">
        <fgColor rgb="FF92D050"/>
        <bgColor indexed="64"/>
      </patternFill>
    </fill>
    <fill>
      <patternFill patternType="solid">
        <fgColor rgb="FFFFF2CB"/>
        <bgColor indexed="64"/>
      </patternFill>
    </fill>
    <fill>
      <patternFill patternType="solid">
        <fgColor rgb="FF99CCFF"/>
        <bgColor indexed="64"/>
      </patternFill>
    </fill>
    <fill>
      <patternFill patternType="solid">
        <fgColor rgb="FFE98A00"/>
        <bgColor indexed="64"/>
      </patternFill>
    </fill>
    <fill>
      <patternFill patternType="solid">
        <fgColor rgb="FFFBE4D5"/>
        <bgColor indexed="64"/>
      </patternFill>
    </fill>
    <fill>
      <patternFill patternType="solid">
        <fgColor rgb="FF00B0F0"/>
        <bgColor indexed="64"/>
      </patternFill>
    </fill>
    <fill>
      <patternFill patternType="solid">
        <fgColor rgb="FFBDD7EE"/>
        <bgColor indexed="64"/>
      </patternFill>
    </fill>
    <fill>
      <patternFill patternType="solid">
        <fgColor rgb="FFD0CECE"/>
        <bgColor indexed="64"/>
      </patternFill>
    </fill>
    <fill>
      <patternFill patternType="solid">
        <fgColor theme="4"/>
        <bgColor indexed="64"/>
      </patternFill>
    </fill>
    <fill>
      <patternFill patternType="solid">
        <fgColor rgb="FFEAECED"/>
        <bgColor indexed="64"/>
      </patternFill>
    </fill>
    <fill>
      <patternFill patternType="solid">
        <fgColor theme="2"/>
        <bgColor indexed="64"/>
      </patternFill>
    </fill>
    <fill>
      <patternFill patternType="solid">
        <fgColor theme="4" tint="0.6"/>
        <bgColor indexed="64"/>
      </patternFill>
    </fill>
    <fill>
      <patternFill patternType="solid">
        <fgColor theme="0"/>
        <bgColor indexed="64"/>
      </patternFill>
    </fill>
    <fill>
      <patternFill patternType="solid">
        <fgColor theme="6"/>
        <bgColor indexed="64"/>
      </patternFill>
    </fill>
    <fill>
      <patternFill patternType="solid">
        <fgColor theme="9" tint="0.8"/>
        <bgColor indexed="64"/>
      </patternFill>
    </fill>
    <fill>
      <patternFill patternType="solid">
        <fgColor theme="5" tint="-0.25"/>
        <bgColor indexed="64"/>
      </patternFill>
    </fill>
    <fill>
      <patternFill patternType="solid">
        <fgColor theme="0" tint="-0.35"/>
        <bgColor indexed="64"/>
      </patternFill>
    </fill>
    <fill>
      <patternFill patternType="solid">
        <fgColor theme="4" tint="0.8"/>
        <bgColor indexed="64"/>
      </patternFill>
    </fill>
    <fill>
      <patternFill patternType="solid">
        <fgColor rgb="FFFFC8B8"/>
        <bgColor indexed="64"/>
      </patternFill>
    </fill>
    <fill>
      <patternFill patternType="solid">
        <fgColor theme="6" tint="0.6"/>
        <bgColor indexed="64"/>
      </patternFill>
    </fill>
    <fill>
      <patternFill patternType="solid">
        <fgColor rgb="FFDBDBDB"/>
        <bgColor indexed="64"/>
      </patternFill>
    </fill>
    <fill>
      <patternFill patternType="solid">
        <fgColor rgb="FFDEEBF6"/>
        <bgColor indexed="64"/>
      </patternFill>
    </fill>
    <fill>
      <patternFill patternType="solid">
        <fgColor rgb="FFFFF2CC"/>
        <bgColor indexed="64"/>
      </patternFill>
    </fill>
    <fill>
      <patternFill patternType="solid">
        <fgColor rgb="FFB4C6E7"/>
        <bgColor indexed="64"/>
      </patternFill>
    </fill>
    <fill>
      <patternFill patternType="solid">
        <fgColor rgb="FF5B9BD5"/>
        <bgColor indexed="64"/>
      </patternFill>
    </fill>
    <fill>
      <patternFill patternType="solid">
        <fgColor theme="9"/>
        <bgColor indexed="64"/>
      </patternFill>
    </fill>
    <fill>
      <patternFill patternType="solid">
        <fgColor rgb="FFED7D31"/>
        <bgColor indexed="64"/>
      </patternFill>
    </fill>
    <fill>
      <patternFill patternType="solid">
        <fgColor rgb="FFC9C9C9"/>
        <bgColor indexed="64"/>
      </patternFill>
    </fill>
    <fill>
      <patternFill patternType="solid">
        <fgColor rgb="FFD8D8D8"/>
        <bgColor indexed="64"/>
      </patternFill>
    </fill>
    <fill>
      <patternFill patternType="solid">
        <fgColor rgb="FFFFE599"/>
        <bgColor indexed="64"/>
      </patternFill>
    </fill>
    <fill>
      <patternFill patternType="solid">
        <fgColor rgb="FFE2EEDA"/>
        <bgColor indexed="64"/>
      </patternFill>
    </fill>
    <fill>
      <patternFill patternType="solid">
        <fgColor rgb="FF9CC3E5"/>
        <bgColor indexed="64"/>
      </patternFill>
    </fill>
    <fill>
      <patternFill patternType="solid">
        <fgColor theme="7" tint="0.4"/>
        <bgColor indexed="64"/>
      </patternFill>
    </fill>
    <fill>
      <patternFill patternType="solid">
        <fgColor theme="5" tint="0.4"/>
        <bgColor indexed="64"/>
      </patternFill>
    </fill>
    <fill>
      <patternFill patternType="solid">
        <fgColor theme="7"/>
        <bgColor indexed="64"/>
      </patternFill>
    </fill>
    <fill>
      <patternFill patternType="solid">
        <fgColor theme="8"/>
        <bgColor indexed="64"/>
      </patternFill>
    </fill>
    <fill>
      <patternFill patternType="solid">
        <fgColor rgb="FF164E63"/>
        <bgColor indexed="64"/>
      </patternFill>
    </fill>
    <fill>
      <patternFill patternType="solid">
        <fgColor rgb="FFFEF3C7"/>
        <bgColor indexed="64"/>
      </patternFill>
    </fill>
    <fill>
      <patternFill patternType="solid">
        <fgColor rgb="FF075566"/>
        <bgColor indexed="64"/>
      </patternFill>
    </fill>
    <fill>
      <patternFill patternType="solid">
        <fgColor rgb="FFE8F1F2"/>
        <bgColor indexed="64"/>
      </patternFill>
    </fill>
    <fill>
      <patternFill patternType="solid">
        <fgColor rgb="FF6B9398"/>
        <bgColor indexed="64"/>
      </patternFill>
    </fill>
    <fill>
      <patternFill patternType="solid">
        <fgColor rgb="FFFFFFFF"/>
        <bgColor indexed="64"/>
      </patternFill>
    </fill>
    <fill>
      <patternFill patternType="solid">
        <fgColor rgb="FFFFF4DE"/>
        <bgColor indexed="64"/>
      </patternFill>
    </fill>
    <fill>
      <patternFill patternType="solid">
        <fgColor rgb="FFF0F5F5"/>
        <bgColor indexed="64"/>
      </patternFill>
    </fill>
    <fill>
      <patternFill patternType="solid">
        <fgColor rgb="FFEAF1F2"/>
        <bgColor indexed="64"/>
      </patternFill>
    </fill>
    <fill>
      <patternFill patternType="solid">
        <fgColor rgb="FFDFEAF5"/>
        <bgColor indexed="64"/>
      </patternFill>
    </fill>
    <fill>
      <patternFill patternType="solid">
        <fgColor rgb="FFEDF2F7"/>
        <bgColor indexed="64"/>
      </patternFill>
    </fill>
    <fill>
      <patternFill patternType="solid">
        <fgColor rgb="FFFFF6E5"/>
        <bgColor indexed="64"/>
      </patternFill>
    </fill>
    <fill>
      <patternFill patternType="solid">
        <fgColor theme="0" tint="-0.1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5">
    <border>
      <left/>
      <right/>
      <top/>
      <bottom/>
      <diagonal/>
    </border>
    <border>
      <left style="thin">
        <color rgb="FF1F2329"/>
      </left>
      <right style="thin">
        <color rgb="FF1F2329"/>
      </right>
      <top style="thin">
        <color rgb="FF1F2329"/>
      </top>
      <bottom style="thin">
        <color rgb="FF1F2329"/>
      </bottom>
      <diagonal/>
    </border>
    <border>
      <left/>
      <right/>
      <top/>
      <bottom style="thin">
        <color rgb="FF2B2B2B"/>
      </bottom>
      <diagonal/>
    </border>
    <border>
      <left style="thin">
        <color rgb="FF2B2B2B"/>
      </left>
      <right/>
      <top/>
      <bottom style="thin">
        <color rgb="FF2B2B2B"/>
      </bottom>
      <diagonal/>
    </border>
    <border>
      <left/>
      <right/>
      <top style="thin">
        <color rgb="FF2B2B2B"/>
      </top>
      <bottom style="thin">
        <color rgb="FF2B2B2B"/>
      </bottom>
      <diagonal/>
    </border>
    <border>
      <left style="thin">
        <color rgb="FF2B2B2B"/>
      </left>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bottom style="thin">
        <color rgb="FF2B2B2B"/>
      </bottom>
      <diagonal/>
    </border>
    <border>
      <left style="thin">
        <color rgb="FF2B2B2B"/>
      </left>
      <right style="thin">
        <color rgb="FF2B2B2B"/>
      </right>
      <top style="thin">
        <color rgb="FF2B2B2B"/>
      </top>
      <bottom/>
      <diagonal/>
    </border>
    <border>
      <left style="thin">
        <color rgb="FF2B2B2B"/>
      </left>
      <right style="thin">
        <color rgb="FF2B2B2B"/>
      </right>
      <top/>
      <bottom/>
      <diagonal/>
    </border>
    <border>
      <left style="medium">
        <color rgb="FF2B2B2B"/>
      </left>
      <right style="thin">
        <color rgb="FF2B2B2B"/>
      </right>
      <top/>
      <bottom style="thin">
        <color rgb="FF2B2B2B"/>
      </bottom>
      <diagonal/>
    </border>
    <border>
      <left style="thin">
        <color rgb="FF2B2B2B"/>
      </left>
      <right style="thin">
        <color rgb="FF2B2B2B"/>
      </right>
      <top style="medium">
        <color rgb="FF2B2B2B"/>
      </top>
      <bottom style="thin">
        <color rgb="FF2B2B2B"/>
      </bottom>
      <diagonal/>
    </border>
    <border>
      <left style="thin">
        <color rgb="FF2B2B2B"/>
      </left>
      <right style="medium">
        <color rgb="FF2B2B2B"/>
      </right>
      <top/>
      <bottom style="thin">
        <color rgb="FF2B2B2B"/>
      </bottom>
      <diagonal/>
    </border>
    <border>
      <left style="medium">
        <color rgb="FF2B2B2B"/>
      </left>
      <right style="medium">
        <color rgb="FF2B2B2B"/>
      </right>
      <top/>
      <bottom/>
      <diagonal/>
    </border>
    <border>
      <left style="medium">
        <color rgb="FF2B2B2B"/>
      </left>
      <right style="medium">
        <color rgb="FF2B2B2B"/>
      </right>
      <top style="thin">
        <color rgb="FF2B2B2B"/>
      </top>
      <bottom style="thin">
        <color rgb="FF2B2B2B"/>
      </bottom>
      <diagonal/>
    </border>
    <border>
      <left style="medium">
        <color rgb="FF2B2B2B"/>
      </left>
      <right style="thin">
        <color rgb="FF2B2B2B"/>
      </right>
      <top style="thin">
        <color rgb="FF2B2B2B"/>
      </top>
      <bottom style="thin">
        <color rgb="FF2B2B2B"/>
      </bottom>
      <diagonal/>
    </border>
    <border>
      <left style="thin">
        <color rgb="FF2B2B2B"/>
      </left>
      <right style="medium">
        <color rgb="FF2B2B2B"/>
      </right>
      <top style="thin">
        <color rgb="FF2B2B2B"/>
      </top>
      <bottom style="thin">
        <color rgb="FF2B2B2B"/>
      </bottom>
      <diagonal/>
    </border>
    <border>
      <left style="medium">
        <color rgb="FF2B2B2B"/>
      </left>
      <right style="thin">
        <color rgb="FF2B2B2B"/>
      </right>
      <top style="thin">
        <color rgb="FF2B2B2B"/>
      </top>
      <bottom style="medium">
        <color rgb="FF2B2B2B"/>
      </bottom>
      <diagonal/>
    </border>
    <border>
      <left style="thin">
        <color rgb="FF2B2B2B"/>
      </left>
      <right style="thin">
        <color rgb="FF2B2B2B"/>
      </right>
      <top style="thin">
        <color rgb="FF2B2B2B"/>
      </top>
      <bottom style="medium">
        <color rgb="FF2B2B2B"/>
      </bottom>
      <diagonal/>
    </border>
    <border>
      <left style="thin">
        <color rgb="FF2B2B2B"/>
      </left>
      <right style="medium">
        <color rgb="FF2B2B2B"/>
      </right>
      <top style="thin">
        <color rgb="FF2B2B2B"/>
      </top>
      <bottom style="medium">
        <color rgb="FF2B2B2B"/>
      </bottom>
      <diagonal/>
    </border>
    <border>
      <left style="medium">
        <color rgb="FF2B2B2B"/>
      </left>
      <right style="medium">
        <color rgb="FF2B2B2B"/>
      </right>
      <top style="thin">
        <color rgb="FF2B2B2B"/>
      </top>
      <bottom style="medium">
        <color rgb="FF2B2B2B"/>
      </bottom>
      <diagonal/>
    </border>
    <border>
      <left style="medium">
        <color rgb="FF2B2B2B"/>
      </left>
      <right style="thin">
        <color rgb="FF2B2B2B"/>
      </right>
      <top style="medium">
        <color rgb="FF2B2B2B"/>
      </top>
      <bottom style="thin">
        <color rgb="FF2B2B2B"/>
      </bottom>
      <diagonal/>
    </border>
    <border>
      <left style="thin">
        <color rgb="FF2B2B2B"/>
      </left>
      <right style="thin">
        <color rgb="FF2B2B2B"/>
      </right>
      <top style="medium">
        <color rgb="FF2B2B2B"/>
      </top>
      <bottom/>
      <diagonal/>
    </border>
    <border>
      <left style="thin">
        <color rgb="FF2B2B2B"/>
      </left>
      <right style="medium">
        <color rgb="FF2B2B2B"/>
      </right>
      <top style="medium">
        <color rgb="FF2B2B2B"/>
      </top>
      <bottom style="thin">
        <color rgb="FF2B2B2B"/>
      </bottom>
      <diagonal/>
    </border>
    <border>
      <left style="medium">
        <color rgb="FF2B2B2B"/>
      </left>
      <right style="medium">
        <color rgb="FF2B2B2B"/>
      </right>
      <top style="medium">
        <color rgb="FF2B2B2B"/>
      </top>
      <bottom style="thin">
        <color rgb="FF2B2B2B"/>
      </bottom>
      <diagonal/>
    </border>
    <border>
      <left style="thin">
        <color rgb="FF2B2B2B"/>
      </left>
      <right style="thin">
        <color rgb="FF2B2B2B"/>
      </right>
      <top/>
      <bottom style="medium">
        <color rgb="FF2B2B2B"/>
      </bottom>
      <diagonal/>
    </border>
    <border>
      <left style="medium">
        <color rgb="FF2B2B2B"/>
      </left>
      <right style="medium">
        <color rgb="FF2B2B2B"/>
      </right>
      <top/>
      <bottom style="medium">
        <color rgb="FF2B2B2B"/>
      </bottom>
      <diagonal/>
    </border>
    <border>
      <left style="medium">
        <color rgb="FF2B2B2B"/>
      </left>
      <right style="medium">
        <color rgb="FF2B2B2B"/>
      </right>
      <top style="medium">
        <color rgb="FF2B2B2B"/>
      </top>
      <bottom/>
      <diagonal/>
    </border>
    <border>
      <left style="thin">
        <color rgb="FF808080"/>
      </left>
      <right style="thin">
        <color rgb="FF808080"/>
      </right>
      <top style="thin">
        <color rgb="FF808080"/>
      </top>
      <bottom/>
      <diagonal/>
    </border>
    <border>
      <left style="thin">
        <color rgb="FF808080"/>
      </left>
      <right/>
      <top style="thin">
        <color rgb="FF808080"/>
      </top>
      <bottom/>
      <diagonal/>
    </border>
    <border>
      <left/>
      <right style="thin">
        <color rgb="FF2B2B2B"/>
      </right>
      <top style="thin">
        <color rgb="FF2B2B2B"/>
      </top>
      <bottom style="thin">
        <color rgb="FF2B2B2B"/>
      </bottom>
      <diagonal/>
    </border>
    <border>
      <left style="medium">
        <color rgb="FF2B2B2B"/>
      </left>
      <right/>
      <top style="medium">
        <color rgb="FF2B2B2B"/>
      </top>
      <bottom style="medium">
        <color rgb="FF2B2B2B"/>
      </bottom>
      <diagonal/>
    </border>
    <border>
      <left/>
      <right/>
      <top style="medium">
        <color rgb="FF2B2B2B"/>
      </top>
      <bottom style="medium">
        <color rgb="FF2B2B2B"/>
      </bottom>
      <diagonal/>
    </border>
    <border>
      <left/>
      <right style="medium">
        <color rgb="FF2B2B2B"/>
      </right>
      <top style="medium">
        <color rgb="FF2B2B2B"/>
      </top>
      <bottom style="medium">
        <color rgb="FF2B2B2B"/>
      </bottom>
      <diagonal/>
    </border>
    <border>
      <left/>
      <right style="thin">
        <color rgb="FF2B2B2B"/>
      </right>
      <top/>
      <bottom style="thin">
        <color rgb="FF2B2B2B"/>
      </bottom>
      <diagonal/>
    </border>
    <border>
      <left/>
      <right/>
      <top style="thin">
        <color rgb="FF2B2B2B"/>
      </top>
      <bottom/>
      <diagonal/>
    </border>
    <border>
      <left/>
      <right style="thin">
        <color rgb="FF2B2B2B"/>
      </right>
      <top style="thin">
        <color rgb="FF2B2B2B"/>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1F2329"/>
      </left>
      <right/>
      <top style="thin">
        <color rgb="FF1F2329"/>
      </top>
      <bottom style="thin">
        <color rgb="FF1F2329"/>
      </bottom>
      <diagonal/>
    </border>
    <border>
      <left style="thin">
        <color auto="1"/>
      </left>
      <right style="thin">
        <color auto="1"/>
      </right>
      <top style="thin">
        <color auto="1"/>
      </top>
      <bottom style="thin">
        <color auto="1"/>
      </bottom>
      <diagonal/>
    </border>
    <border>
      <left style="medium">
        <color rgb="FFFFFFFF"/>
      </left>
      <right style="medium">
        <color rgb="FFFFFFFF"/>
      </right>
      <top style="medium">
        <color rgb="FFFFFFFF"/>
      </top>
      <bottom style="medium">
        <color rgb="FFFFFFFF"/>
      </bottom>
      <diagonal/>
    </border>
    <border>
      <left style="medium">
        <color rgb="FFFFFFFF"/>
      </left>
      <right style="medium">
        <color rgb="FFFFFFFF"/>
      </right>
      <top/>
      <bottom style="medium">
        <color rgb="FFFFFFFF"/>
      </bottom>
      <diagonal/>
    </border>
    <border>
      <left style="medium">
        <color rgb="FFFFFFFF"/>
      </left>
      <right style="medium">
        <color rgb="FFFFFFFF"/>
      </right>
      <top style="medium">
        <color rgb="FFFFFFFF"/>
      </top>
      <bottom/>
      <diagonal/>
    </border>
    <border>
      <left style="medium">
        <color rgb="FFFFFFFF"/>
      </left>
      <right/>
      <top style="medium">
        <color rgb="FFFFFFFF"/>
      </top>
      <bottom style="medium">
        <color rgb="FFFFFFFF"/>
      </bottom>
      <diagonal/>
    </border>
    <border>
      <left/>
      <right style="medium">
        <color rgb="FFFFFFFF"/>
      </right>
      <top style="medium">
        <color rgb="FFFFFFFF"/>
      </top>
      <bottom style="medium">
        <color rgb="FFFFFFFF"/>
      </bottom>
      <diagonal/>
    </border>
    <border>
      <left style="medium">
        <color theme="0"/>
      </left>
      <right style="medium">
        <color theme="0"/>
      </right>
      <top style="medium">
        <color theme="0"/>
      </top>
      <bottom style="medium">
        <color rgb="FFFFFFFF"/>
      </bottom>
      <diagonal/>
    </border>
    <border>
      <left style="medium">
        <color auto="1"/>
      </left>
      <right/>
      <top style="medium">
        <color auto="1"/>
      </top>
      <bottom/>
      <diagonal/>
    </border>
    <border>
      <left/>
      <right/>
      <top style="medium">
        <color auto="1"/>
      </top>
      <bottom/>
      <diagonal/>
    </border>
    <border>
      <left style="medium">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diagonal/>
    </border>
    <border>
      <left/>
      <right/>
      <top style="thin">
        <color auto="1"/>
      </top>
      <bottom/>
      <diagonal/>
    </border>
    <border>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auto="1"/>
      </left>
      <right style="medium">
        <color auto="1"/>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right style="medium">
        <color auto="1"/>
      </right>
      <top style="thin">
        <color auto="1"/>
      </top>
      <bottom/>
      <diagonal/>
    </border>
    <border>
      <left style="medium">
        <color auto="1"/>
      </left>
      <right style="thin">
        <color auto="1"/>
      </right>
      <top style="thin">
        <color auto="1"/>
      </top>
      <bottom/>
      <diagonal/>
    </border>
    <border>
      <left/>
      <right style="medium">
        <color auto="1"/>
      </right>
      <top/>
      <bottom/>
      <diagonal/>
    </border>
    <border>
      <left/>
      <right style="thin">
        <color auto="1"/>
      </right>
      <top style="medium">
        <color auto="1"/>
      </top>
      <bottom/>
      <diagonal/>
    </border>
    <border>
      <left/>
      <right style="thin">
        <color auto="1"/>
      </right>
      <top/>
      <bottom/>
      <diagonal/>
    </border>
    <border>
      <left/>
      <right style="thin">
        <color auto="1"/>
      </right>
      <top style="thin">
        <color auto="1"/>
      </top>
      <bottom/>
      <diagonal/>
    </border>
    <border>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medium">
        <color auto="1"/>
      </left>
      <right style="medium">
        <color auto="1"/>
      </right>
      <top/>
      <bottom style="medium">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medium">
        <color auto="1"/>
      </right>
      <top style="medium">
        <color auto="1"/>
      </top>
      <bottom/>
      <diagonal/>
    </border>
    <border>
      <left style="medium">
        <color auto="1"/>
      </left>
      <right/>
      <top/>
      <bottom/>
      <diagonal/>
    </border>
    <border>
      <left style="medium">
        <color auto="1"/>
      </left>
      <right style="medium">
        <color rgb="FF000000"/>
      </right>
      <top style="medium">
        <color rgb="FF000000"/>
      </top>
      <bottom style="thin">
        <color rgb="FF000000"/>
      </bottom>
      <diagonal/>
    </border>
    <border>
      <left/>
      <right style="thin">
        <color rgb="FFFFF2CC"/>
      </right>
      <top style="thin">
        <color rgb="FF000000"/>
      </top>
      <bottom style="thin">
        <color rgb="FF000000"/>
      </bottom>
      <diagonal/>
    </border>
    <border>
      <left style="thin">
        <color rgb="FFB4C6E7"/>
      </left>
      <right style="thin">
        <color rgb="FFB4C6E7"/>
      </right>
      <top style="thin">
        <color rgb="FF000000"/>
      </top>
      <bottom style="thin">
        <color rgb="FF000000"/>
      </bottom>
      <diagonal/>
    </border>
    <border>
      <left style="thin">
        <color rgb="FFB4C6E7"/>
      </left>
      <right style="medium">
        <color auto="1"/>
      </right>
      <top style="thin">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auto="1"/>
      </left>
      <right style="medium">
        <color rgb="FF000000"/>
      </right>
      <top style="thin">
        <color rgb="FF000000"/>
      </top>
      <bottom style="thin">
        <color rgb="FF000000"/>
      </bottom>
      <diagonal/>
    </border>
    <border>
      <left/>
      <right style="thin">
        <color rgb="FF000000"/>
      </right>
      <top style="thin">
        <color rgb="FF000000"/>
      </top>
      <bottom style="thin">
        <color rgb="FFC5DEB5"/>
      </bottom>
      <diagonal/>
    </border>
    <border>
      <left style="thin">
        <color rgb="FF000000"/>
      </left>
      <right style="thin">
        <color rgb="FF000000"/>
      </right>
      <top style="thin">
        <color rgb="FF000000"/>
      </top>
      <bottom style="thin">
        <color rgb="FFC5DEB5"/>
      </bottom>
      <diagonal/>
    </border>
    <border>
      <left style="thin">
        <color rgb="FFC5DEB5"/>
      </left>
      <right style="thin">
        <color rgb="FFC5DEB5"/>
      </right>
      <top style="thin">
        <color rgb="FF000000"/>
      </top>
      <bottom style="thin">
        <color rgb="FFC5DEB5"/>
      </bottom>
      <diagonal/>
    </border>
    <border>
      <left style="thin">
        <color rgb="FFC5DEB5"/>
      </left>
      <right style="thin">
        <color rgb="FF000000"/>
      </right>
      <top style="thin">
        <color rgb="FF000000"/>
      </top>
      <bottom style="thin">
        <color rgb="FFC5DEB5"/>
      </bottom>
      <diagonal/>
    </border>
    <border>
      <left style="thin">
        <color rgb="FF000000"/>
      </left>
      <right style="thin">
        <color rgb="FF000000"/>
      </right>
      <top style="thin">
        <color rgb="FF000000"/>
      </top>
      <bottom style="thin">
        <color rgb="FFDBDBDB"/>
      </bottom>
      <diagonal/>
    </border>
    <border>
      <left style="thin">
        <color rgb="FF000000"/>
      </left>
      <right style="thin">
        <color rgb="FF000000"/>
      </right>
      <top style="thin">
        <color rgb="FF000000"/>
      </top>
      <bottom style="thin">
        <color rgb="FFBDD7EE"/>
      </bottom>
      <diagonal/>
    </border>
    <border>
      <left style="thin">
        <color rgb="FF000000"/>
      </left>
      <right style="thin">
        <color rgb="FF000000"/>
      </right>
      <top style="thin">
        <color rgb="FF000000"/>
      </top>
      <bottom style="thin">
        <color rgb="FFFFF2CC"/>
      </bottom>
      <diagonal/>
    </border>
    <border>
      <left style="thin">
        <color rgb="FF000000"/>
      </left>
      <right style="thin">
        <color rgb="FFFFF2CC"/>
      </right>
      <top style="thin">
        <color rgb="FF000000"/>
      </top>
      <bottom style="thin">
        <color rgb="FFFFF2CC"/>
      </bottom>
      <diagonal/>
    </border>
    <border>
      <left style="thin">
        <color rgb="FF000000"/>
      </left>
      <right style="medium">
        <color auto="1"/>
      </right>
      <top style="thin">
        <color rgb="FF000000"/>
      </top>
      <bottom style="thin">
        <color rgb="FF000000"/>
      </bottom>
      <diagonal/>
    </border>
    <border>
      <left/>
      <right style="thin">
        <color rgb="FF000000"/>
      </right>
      <top style="thin">
        <color rgb="FF5B9BD5"/>
      </top>
      <bottom style="thin">
        <color rgb="FF000000"/>
      </bottom>
      <diagonal/>
    </border>
    <border>
      <left style="thin">
        <color rgb="FF000000"/>
      </left>
      <right style="thin">
        <color rgb="FF000000"/>
      </right>
      <top style="thin">
        <color rgb="FF5B9BD5"/>
      </top>
      <bottom style="thin">
        <color rgb="FF000000"/>
      </bottom>
      <diagonal/>
    </border>
    <border>
      <left style="thin">
        <color rgb="FF000000"/>
      </left>
      <right style="medium">
        <color rgb="FF000000"/>
      </right>
      <top style="thin">
        <color rgb="FF5B9BD5"/>
      </top>
      <bottom style="thin">
        <color rgb="FF000000"/>
      </bottom>
      <diagonal/>
    </border>
    <border>
      <left style="medium">
        <color auto="1"/>
      </left>
      <right style="medium">
        <color rgb="FF000000"/>
      </right>
      <top style="thin">
        <color rgb="FF000000"/>
      </top>
      <bottom/>
      <diagonal/>
    </border>
    <border>
      <left style="thin">
        <color rgb="FF000000"/>
      </left>
      <right style="thin">
        <color rgb="FFFFE599"/>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auto="1"/>
      </left>
      <right style="medium">
        <color rgb="FF000000"/>
      </right>
      <top/>
      <bottom/>
      <diagonal/>
    </border>
    <border>
      <left style="medium">
        <color auto="1"/>
      </left>
      <right style="medium">
        <color rgb="FF000000"/>
      </right>
      <top/>
      <bottom style="medium">
        <color auto="1"/>
      </bottom>
      <diagonal/>
    </border>
    <border>
      <left/>
      <right style="thin">
        <color rgb="FF000000"/>
      </right>
      <top style="thin">
        <color rgb="FF000000"/>
      </top>
      <bottom style="medium">
        <color auto="1"/>
      </bottom>
      <diagonal/>
    </border>
    <border>
      <left style="thin">
        <color rgb="FF000000"/>
      </left>
      <right style="thin">
        <color rgb="FF000000"/>
      </right>
      <top style="thin">
        <color rgb="FF000000"/>
      </top>
      <bottom style="medium">
        <color auto="1"/>
      </bottom>
      <diagonal/>
    </border>
    <border>
      <left style="thin">
        <color rgb="FF000000"/>
      </left>
      <right style="thin">
        <color rgb="FFFFE599"/>
      </right>
      <top style="thin">
        <color rgb="FF000000"/>
      </top>
      <bottom style="medium">
        <color auto="1"/>
      </bottom>
      <diagonal/>
    </border>
    <border>
      <left style="thin">
        <color rgb="FF000000"/>
      </left>
      <right style="medium">
        <color auto="1"/>
      </right>
      <top style="thin">
        <color rgb="FF000000"/>
      </top>
      <bottom style="medium">
        <color auto="1"/>
      </bottom>
      <diagonal/>
    </border>
    <border>
      <left/>
      <right style="thin">
        <color rgb="FF000000"/>
      </right>
      <top style="thin">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auto="1"/>
      </left>
      <right/>
      <top/>
      <bottom/>
      <diagonal/>
    </border>
    <border>
      <left/>
      <right style="thin">
        <color auto="1"/>
      </right>
      <top/>
      <bottom style="thin">
        <color auto="1"/>
      </bottom>
      <diagonal/>
    </border>
    <border>
      <left/>
      <right/>
      <top/>
      <bottom style="medium">
        <color auto="1"/>
      </bottom>
      <diagonal/>
    </border>
    <border>
      <left/>
      <right style="medium">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6" fillId="0" borderId="0" applyNumberFormat="0" applyFill="0" applyBorder="0" applyAlignment="0" applyProtection="0">
      <alignment vertical="center"/>
    </xf>
    <xf numFmtId="0" fontId="57" fillId="0" borderId="0" applyNumberFormat="0" applyFill="0" applyBorder="0" applyAlignment="0" applyProtection="0">
      <alignment vertical="center"/>
    </xf>
    <xf numFmtId="0" fontId="0" fillId="63" borderId="137" applyNumberFormat="0" applyFont="0" applyAlignment="0" applyProtection="0">
      <alignment vertical="center"/>
    </xf>
    <xf numFmtId="0" fontId="112" fillId="0" borderId="0" applyNumberFormat="0" applyFill="0" applyBorder="0" applyAlignment="0" applyProtection="0">
      <alignment vertical="center"/>
    </xf>
    <xf numFmtId="0" fontId="113"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5" fillId="0" borderId="138" applyNumberFormat="0" applyFill="0" applyAlignment="0" applyProtection="0">
      <alignment vertical="center"/>
    </xf>
    <xf numFmtId="0" fontId="116" fillId="0" borderId="138" applyNumberFormat="0" applyFill="0" applyAlignment="0" applyProtection="0">
      <alignment vertical="center"/>
    </xf>
    <xf numFmtId="0" fontId="117" fillId="0" borderId="139" applyNumberFormat="0" applyFill="0" applyAlignment="0" applyProtection="0">
      <alignment vertical="center"/>
    </xf>
    <xf numFmtId="0" fontId="117" fillId="0" borderId="0" applyNumberFormat="0" applyFill="0" applyBorder="0" applyAlignment="0" applyProtection="0">
      <alignment vertical="center"/>
    </xf>
    <xf numFmtId="0" fontId="118" fillId="64" borderId="140" applyNumberFormat="0" applyAlignment="0" applyProtection="0">
      <alignment vertical="center"/>
    </xf>
    <xf numFmtId="0" fontId="119" fillId="65" borderId="141" applyNumberFormat="0" applyAlignment="0" applyProtection="0">
      <alignment vertical="center"/>
    </xf>
    <xf numFmtId="0" fontId="120" fillId="65" borderId="140" applyNumberFormat="0" applyAlignment="0" applyProtection="0">
      <alignment vertical="center"/>
    </xf>
    <xf numFmtId="0" fontId="121" fillId="66" borderId="142" applyNumberFormat="0" applyAlignment="0" applyProtection="0">
      <alignment vertical="center"/>
    </xf>
    <xf numFmtId="0" fontId="122" fillId="0" borderId="143" applyNumberFormat="0" applyFill="0" applyAlignment="0" applyProtection="0">
      <alignment vertical="center"/>
    </xf>
    <xf numFmtId="0" fontId="123" fillId="0" borderId="144" applyNumberFormat="0" applyFill="0" applyAlignment="0" applyProtection="0">
      <alignment vertical="center"/>
    </xf>
    <xf numFmtId="0" fontId="124" fillId="67" borderId="0" applyNumberFormat="0" applyBorder="0" applyAlignment="0" applyProtection="0">
      <alignment vertical="center"/>
    </xf>
    <xf numFmtId="0" fontId="125" fillId="68" borderId="0" applyNumberFormat="0" applyBorder="0" applyAlignment="0" applyProtection="0">
      <alignment vertical="center"/>
    </xf>
    <xf numFmtId="0" fontId="126" fillId="69" borderId="0" applyNumberFormat="0" applyBorder="0" applyAlignment="0" applyProtection="0">
      <alignment vertical="center"/>
    </xf>
    <xf numFmtId="0" fontId="127" fillId="22" borderId="0" applyNumberFormat="0" applyBorder="0" applyAlignment="0" applyProtection="0">
      <alignment vertical="center"/>
    </xf>
    <xf numFmtId="0" fontId="128" fillId="70" borderId="0" applyNumberFormat="0" applyBorder="0" applyAlignment="0" applyProtection="0">
      <alignment vertical="center"/>
    </xf>
    <xf numFmtId="0" fontId="128" fillId="71" borderId="0" applyNumberFormat="0" applyBorder="0" applyAlignment="0" applyProtection="0">
      <alignment vertical="center"/>
    </xf>
    <xf numFmtId="0" fontId="127" fillId="72" borderId="0" applyNumberFormat="0" applyBorder="0" applyAlignment="0" applyProtection="0">
      <alignment vertical="center"/>
    </xf>
    <xf numFmtId="0" fontId="127" fillId="73" borderId="0" applyNumberFormat="0" applyBorder="0" applyAlignment="0" applyProtection="0">
      <alignment vertical="center"/>
    </xf>
    <xf numFmtId="0" fontId="128" fillId="74" borderId="0" applyNumberFormat="0" applyBorder="0" applyAlignment="0" applyProtection="0">
      <alignment vertical="center"/>
    </xf>
    <xf numFmtId="0" fontId="128" fillId="75" borderId="0" applyNumberFormat="0" applyBorder="0" applyAlignment="0" applyProtection="0">
      <alignment vertical="center"/>
    </xf>
    <xf numFmtId="0" fontId="127" fillId="76" borderId="0" applyNumberFormat="0" applyBorder="0" applyAlignment="0" applyProtection="0">
      <alignment vertical="center"/>
    </xf>
    <xf numFmtId="0" fontId="127" fillId="27" borderId="0" applyNumberFormat="0" applyBorder="0" applyAlignment="0" applyProtection="0">
      <alignment vertical="center"/>
    </xf>
    <xf numFmtId="0" fontId="128" fillId="77" borderId="0" applyNumberFormat="0" applyBorder="0" applyAlignment="0" applyProtection="0">
      <alignment vertical="center"/>
    </xf>
    <xf numFmtId="0" fontId="128" fillId="78" borderId="0" applyNumberFormat="0" applyBorder="0" applyAlignment="0" applyProtection="0">
      <alignment vertical="center"/>
    </xf>
    <xf numFmtId="0" fontId="127" fillId="79" borderId="0" applyNumberFormat="0" applyBorder="0" applyAlignment="0" applyProtection="0">
      <alignment vertical="center"/>
    </xf>
    <xf numFmtId="0" fontId="127" fillId="48" borderId="0" applyNumberFormat="0" applyBorder="0" applyAlignment="0" applyProtection="0">
      <alignment vertical="center"/>
    </xf>
    <xf numFmtId="0" fontId="128" fillId="80" borderId="0" applyNumberFormat="0" applyBorder="0" applyAlignment="0" applyProtection="0">
      <alignment vertical="center"/>
    </xf>
    <xf numFmtId="0" fontId="128" fillId="81" borderId="0" applyNumberFormat="0" applyBorder="0" applyAlignment="0" applyProtection="0">
      <alignment vertical="center"/>
    </xf>
    <xf numFmtId="0" fontId="127" fillId="82" borderId="0" applyNumberFormat="0" applyBorder="0" applyAlignment="0" applyProtection="0">
      <alignment vertical="center"/>
    </xf>
    <xf numFmtId="0" fontId="127" fillId="49" borderId="0" applyNumberFormat="0" applyBorder="0" applyAlignment="0" applyProtection="0">
      <alignment vertical="center"/>
    </xf>
    <xf numFmtId="0" fontId="128" fillId="83" borderId="0" applyNumberFormat="0" applyBorder="0" applyAlignment="0" applyProtection="0">
      <alignment vertical="center"/>
    </xf>
    <xf numFmtId="0" fontId="128" fillId="84" borderId="0" applyNumberFormat="0" applyBorder="0" applyAlignment="0" applyProtection="0">
      <alignment vertical="center"/>
    </xf>
    <xf numFmtId="0" fontId="127" fillId="85" borderId="0" applyNumberFormat="0" applyBorder="0" applyAlignment="0" applyProtection="0">
      <alignment vertical="center"/>
    </xf>
    <xf numFmtId="0" fontId="127" fillId="39" borderId="0" applyNumberFormat="0" applyBorder="0" applyAlignment="0" applyProtection="0">
      <alignment vertical="center"/>
    </xf>
    <xf numFmtId="0" fontId="128" fillId="86" borderId="0" applyNumberFormat="0" applyBorder="0" applyAlignment="0" applyProtection="0">
      <alignment vertical="center"/>
    </xf>
    <xf numFmtId="0" fontId="128" fillId="87" borderId="0" applyNumberFormat="0" applyBorder="0" applyAlignment="0" applyProtection="0">
      <alignment vertical="center"/>
    </xf>
    <xf numFmtId="0" fontId="127" fillId="88" borderId="0" applyNumberFormat="0" applyBorder="0" applyAlignment="0" applyProtection="0">
      <alignment vertical="center"/>
    </xf>
    <xf numFmtId="0" fontId="0" fillId="0" borderId="0">
      <alignment vertical="center"/>
    </xf>
  </cellStyleXfs>
  <cellXfs count="1132">
    <xf numFmtId="0" fontId="0" fillId="0" borderId="0" xfId="0"/>
    <xf numFmtId="0" fontId="1" fillId="0" borderId="0" xfId="0" applyNumberFormat="1" applyFont="1" applyFill="1" applyBorder="1"/>
    <xf numFmtId="0" fontId="2" fillId="0" borderId="0" xfId="0" applyNumberFormat="1" applyFont="1" applyFill="1" applyBorder="1"/>
    <xf numFmtId="0" fontId="3" fillId="0" borderId="0" xfId="0" applyNumberFormat="1" applyFont="1" applyFill="1" applyBorder="1" applyAlignment="1">
      <alignment wrapText="1"/>
    </xf>
    <xf numFmtId="0" fontId="4" fillId="2" borderId="0" xfId="0" applyNumberFormat="1" applyFont="1" applyFill="1" applyBorder="1" applyAlignment="1">
      <alignment wrapText="1"/>
    </xf>
    <xf numFmtId="176" fontId="1" fillId="0" borderId="0" xfId="0" applyNumberFormat="1" applyFont="1" applyFill="1" applyBorder="1"/>
    <xf numFmtId="176" fontId="5" fillId="0" borderId="0" xfId="0" applyNumberFormat="1" applyFont="1" applyFill="1" applyBorder="1"/>
    <xf numFmtId="177" fontId="1" fillId="0" borderId="0" xfId="0" applyNumberFormat="1" applyFont="1" applyFill="1" applyBorder="1"/>
    <xf numFmtId="178" fontId="1" fillId="0" borderId="0" xfId="0" applyNumberFormat="1" applyFont="1" applyFill="1" applyBorder="1"/>
    <xf numFmtId="0" fontId="1" fillId="3" borderId="0" xfId="0" applyNumberFormat="1" applyFont="1" applyFill="1" applyBorder="1"/>
    <xf numFmtId="0" fontId="6" fillId="4" borderId="0" xfId="0" applyNumberFormat="1" applyFont="1" applyFill="1" applyBorder="1" applyAlignment="1">
      <alignment wrapText="1"/>
    </xf>
    <xf numFmtId="0" fontId="7" fillId="0" borderId="0" xfId="0" applyNumberFormat="1" applyFont="1" applyFill="1" applyBorder="1"/>
    <xf numFmtId="0" fontId="6" fillId="4" borderId="0" xfId="0" applyNumberFormat="1" applyFont="1" applyFill="1" applyBorder="1" applyAlignment="1">
      <alignment vertical="center" wrapText="1"/>
    </xf>
    <xf numFmtId="0" fontId="7" fillId="5" borderId="0" xfId="0" applyNumberFormat="1" applyFont="1" applyFill="1" applyBorder="1" applyAlignment="1">
      <alignment vertical="center" wrapText="1"/>
    </xf>
    <xf numFmtId="0" fontId="7" fillId="0" borderId="0" xfId="0" applyNumberFormat="1" applyFont="1" applyFill="1" applyBorder="1" applyAlignment="1">
      <alignment vertical="center" wrapText="1"/>
    </xf>
    <xf numFmtId="4" fontId="7" fillId="0" borderId="0" xfId="0" applyNumberFormat="1" applyFont="1" applyFill="1" applyBorder="1" applyAlignment="1">
      <alignment vertical="center" wrapText="1"/>
    </xf>
    <xf numFmtId="0" fontId="8" fillId="0" borderId="0" xfId="0" applyFont="1" applyAlignment="1">
      <alignment horizontal="center" vertical="center"/>
    </xf>
    <xf numFmtId="0" fontId="9" fillId="0" borderId="0" xfId="0" applyFont="1" applyAlignment="1">
      <alignment horizontal="left" vertical="center"/>
    </xf>
    <xf numFmtId="14" fontId="9" fillId="0" borderId="0" xfId="0" applyNumberFormat="1" applyFont="1" applyAlignment="1">
      <alignment horizontal="left" vertical="center"/>
    </xf>
    <xf numFmtId="0" fontId="9" fillId="0" borderId="0" xfId="0" applyFont="1" applyAlignment="1">
      <alignment vertical="center"/>
    </xf>
    <xf numFmtId="0" fontId="9" fillId="0" borderId="0" xfId="0" applyFont="1" applyAlignment="1">
      <alignment horizontal="right" vertical="center"/>
    </xf>
    <xf numFmtId="0" fontId="8" fillId="0" borderId="0" xfId="0" applyFont="1" applyAlignment="1">
      <alignment horizontal="center" vertical="center" wrapText="1"/>
    </xf>
    <xf numFmtId="0" fontId="9" fillId="0" borderId="0" xfId="0" applyFont="1" applyAlignment="1">
      <alignment vertical="center" wrapText="1"/>
    </xf>
    <xf numFmtId="0" fontId="9" fillId="6" borderId="0" xfId="0" applyFont="1" applyFill="1" applyAlignment="1">
      <alignment horizontal="left" vertical="center" wrapText="1"/>
    </xf>
    <xf numFmtId="0" fontId="9" fillId="0" borderId="0" xfId="0" applyFont="1" applyAlignment="1">
      <alignment horizontal="left" vertical="center" wrapText="1"/>
    </xf>
    <xf numFmtId="0" fontId="9" fillId="6" borderId="0" xfId="0" applyFont="1" applyFill="1" applyAlignment="1">
      <alignment horizontal="left" vertical="center"/>
    </xf>
    <xf numFmtId="0" fontId="8" fillId="7" borderId="0" xfId="0" applyFont="1" applyFill="1" applyAlignment="1">
      <alignment horizontal="center" vertical="center"/>
    </xf>
    <xf numFmtId="0" fontId="9" fillId="7" borderId="0" xfId="0" applyFont="1" applyFill="1" applyAlignment="1">
      <alignment vertical="center"/>
    </xf>
    <xf numFmtId="0" fontId="9" fillId="0" borderId="0" xfId="0" applyFont="1" applyAlignment="1">
      <alignment horizontal="center" vertical="center"/>
    </xf>
    <xf numFmtId="0" fontId="9" fillId="6" borderId="1" xfId="0" applyFont="1" applyFill="1" applyBorder="1" applyAlignment="1">
      <alignment horizontal="left" vertical="center"/>
    </xf>
    <xf numFmtId="0" fontId="9" fillId="0" borderId="1" xfId="0" applyFont="1" applyBorder="1" applyAlignment="1">
      <alignment horizontal="center" vertical="center"/>
    </xf>
    <xf numFmtId="14" fontId="8" fillId="0" borderId="1" xfId="0" applyNumberFormat="1" applyFont="1" applyBorder="1" applyAlignment="1">
      <alignment horizontal="center" vertical="center"/>
    </xf>
    <xf numFmtId="0" fontId="10" fillId="8" borderId="1" xfId="0" applyFont="1" applyFill="1" applyBorder="1" applyAlignment="1">
      <alignment horizontal="center" vertical="center"/>
    </xf>
    <xf numFmtId="0" fontId="11" fillId="0" borderId="1" xfId="0" applyFont="1" applyBorder="1" applyAlignment="1">
      <alignment horizontal="center" vertical="center"/>
    </xf>
    <xf numFmtId="0" fontId="9" fillId="0" borderId="1" xfId="0" applyFont="1" applyBorder="1" applyAlignment="1">
      <alignment horizontal="left" vertical="center"/>
    </xf>
    <xf numFmtId="0" fontId="9" fillId="0" borderId="1" xfId="0" applyFont="1" applyBorder="1" applyAlignment="1">
      <alignment vertical="center"/>
    </xf>
    <xf numFmtId="0" fontId="11" fillId="0" borderId="1" xfId="0" applyFont="1" applyBorder="1" applyAlignment="1">
      <alignment horizontal="left" vertical="center"/>
    </xf>
    <xf numFmtId="0" fontId="12" fillId="9" borderId="0" xfId="0" applyFont="1" applyFill="1" applyAlignment="1">
      <alignment horizontal="left" vertical="center"/>
    </xf>
    <xf numFmtId="0" fontId="13" fillId="10" borderId="0" xfId="0" applyFont="1" applyFill="1" applyAlignment="1">
      <alignment horizontal="left" vertical="center"/>
    </xf>
    <xf numFmtId="0" fontId="12" fillId="9" borderId="0" xfId="0" applyFont="1" applyFill="1" applyAlignment="1">
      <alignment horizontal="center" vertical="center"/>
    </xf>
    <xf numFmtId="2" fontId="13" fillId="10" borderId="0" xfId="0" applyNumberFormat="1" applyFont="1" applyFill="1" applyAlignment="1">
      <alignment horizontal="left" vertical="center"/>
    </xf>
    <xf numFmtId="2" fontId="8" fillId="0" borderId="0" xfId="0" applyNumberFormat="1" applyFont="1" applyAlignment="1">
      <alignment horizontal="center" vertical="center"/>
    </xf>
    <xf numFmtId="0" fontId="8" fillId="11" borderId="0" xfId="0" applyFont="1" applyFill="1" applyAlignment="1">
      <alignment horizontal="center" vertical="center"/>
    </xf>
    <xf numFmtId="0" fontId="9" fillId="11" borderId="0" xfId="0" applyFont="1" applyFill="1" applyAlignment="1">
      <alignment horizontal="center" vertical="center"/>
    </xf>
    <xf numFmtId="2" fontId="9" fillId="0" borderId="0" xfId="0" applyNumberFormat="1" applyFont="1" applyAlignment="1">
      <alignment horizontal="center" vertical="center"/>
    </xf>
    <xf numFmtId="2" fontId="9" fillId="0" borderId="0" xfId="0" applyNumberFormat="1" applyFont="1" applyAlignment="1">
      <alignment vertical="center"/>
    </xf>
    <xf numFmtId="0" fontId="13" fillId="6" borderId="2" xfId="0" applyFont="1" applyFill="1" applyBorder="1" applyAlignment="1">
      <alignment horizontal="left" vertical="center" wrapText="1"/>
    </xf>
    <xf numFmtId="0" fontId="13" fillId="12" borderId="3" xfId="0" applyFont="1" applyFill="1" applyBorder="1" applyAlignment="1">
      <alignment horizontal="center" vertical="center" wrapText="1"/>
    </xf>
    <xf numFmtId="0" fontId="13" fillId="12" borderId="2" xfId="0" applyFont="1" applyFill="1" applyBorder="1" applyAlignment="1">
      <alignment horizontal="center" vertical="center" wrapText="1"/>
    </xf>
    <xf numFmtId="179" fontId="13" fillId="12" borderId="4" xfId="0" applyNumberFormat="1" applyFont="1" applyFill="1" applyBorder="1" applyAlignment="1">
      <alignment horizontal="center" vertical="center" wrapText="1"/>
    </xf>
    <xf numFmtId="180" fontId="13" fillId="12" borderId="4" xfId="0" applyNumberFormat="1" applyFont="1" applyFill="1" applyBorder="1" applyAlignment="1">
      <alignment horizontal="center" vertical="center" wrapText="1"/>
    </xf>
    <xf numFmtId="180" fontId="13" fillId="9" borderId="5" xfId="0" applyNumberFormat="1" applyFont="1" applyFill="1" applyBorder="1" applyAlignment="1">
      <alignment horizontal="center" vertical="center" wrapText="1"/>
    </xf>
    <xf numFmtId="180" fontId="13" fillId="9" borderId="4" xfId="0" applyNumberFormat="1" applyFont="1" applyFill="1" applyBorder="1" applyAlignment="1">
      <alignment horizontal="center" vertical="center" wrapText="1"/>
    </xf>
    <xf numFmtId="180" fontId="13" fillId="9" borderId="4" xfId="0" applyNumberFormat="1" applyFont="1" applyFill="1" applyBorder="1" applyAlignment="1">
      <alignment vertical="center" wrapText="1"/>
    </xf>
    <xf numFmtId="180" fontId="13" fillId="6" borderId="5" xfId="0" applyNumberFormat="1" applyFont="1" applyFill="1" applyBorder="1" applyAlignment="1">
      <alignment horizontal="center" vertical="center" wrapText="1"/>
    </xf>
    <xf numFmtId="180" fontId="13" fillId="6" borderId="4" xfId="0" applyNumberFormat="1" applyFont="1" applyFill="1" applyBorder="1" applyAlignment="1">
      <alignment horizontal="center" vertical="center" wrapText="1"/>
    </xf>
    <xf numFmtId="180" fontId="13" fillId="6" borderId="4" xfId="0" applyNumberFormat="1" applyFont="1" applyFill="1" applyBorder="1" applyAlignment="1">
      <alignment vertical="center" wrapText="1"/>
    </xf>
    <xf numFmtId="180" fontId="13" fillId="13" borderId="5" xfId="0" applyNumberFormat="1" applyFont="1" applyFill="1" applyBorder="1" applyAlignment="1">
      <alignment horizontal="center" vertical="center" wrapText="1"/>
    </xf>
    <xf numFmtId="180" fontId="13" fillId="13" borderId="4" xfId="0" applyNumberFormat="1" applyFont="1" applyFill="1" applyBorder="1" applyAlignment="1">
      <alignment horizontal="center" vertical="center" wrapText="1"/>
    </xf>
    <xf numFmtId="180" fontId="13" fillId="13" borderId="4" xfId="0" applyNumberFormat="1" applyFont="1" applyFill="1" applyBorder="1" applyAlignment="1">
      <alignment vertical="center" wrapText="1"/>
    </xf>
    <xf numFmtId="0" fontId="14" fillId="6" borderId="6" xfId="0" applyFont="1" applyFill="1" applyBorder="1" applyAlignment="1">
      <alignment horizontal="center" vertical="center" wrapText="1"/>
    </xf>
    <xf numFmtId="10" fontId="14" fillId="6" borderId="6" xfId="0" applyNumberFormat="1" applyFont="1" applyFill="1" applyBorder="1" applyAlignment="1">
      <alignment horizontal="center" vertical="center" wrapText="1"/>
    </xf>
    <xf numFmtId="0" fontId="13" fillId="6" borderId="6" xfId="0" applyFont="1" applyFill="1" applyBorder="1" applyAlignment="1">
      <alignment horizontal="center" vertical="center" wrapText="1"/>
    </xf>
    <xf numFmtId="180" fontId="13" fillId="12" borderId="6" xfId="0" applyNumberFormat="1" applyFont="1" applyFill="1" applyBorder="1" applyAlignment="1">
      <alignment horizontal="center" vertical="center" wrapText="1"/>
    </xf>
    <xf numFmtId="180" fontId="14" fillId="12" borderId="6" xfId="0" applyNumberFormat="1" applyFont="1" applyFill="1" applyBorder="1" applyAlignment="1">
      <alignment horizontal="center" vertical="center" wrapText="1"/>
    </xf>
    <xf numFmtId="179" fontId="13" fillId="12" borderId="6" xfId="0" applyNumberFormat="1" applyFont="1" applyFill="1" applyBorder="1" applyAlignment="1">
      <alignment horizontal="center" vertical="center" wrapText="1"/>
    </xf>
    <xf numFmtId="180" fontId="13" fillId="9" borderId="6" xfId="0" applyNumberFormat="1" applyFont="1" applyFill="1" applyBorder="1" applyAlignment="1">
      <alignment horizontal="center" vertical="center" wrapText="1"/>
    </xf>
    <xf numFmtId="180" fontId="13" fillId="6" borderId="6" xfId="0" applyNumberFormat="1" applyFont="1" applyFill="1" applyBorder="1" applyAlignment="1">
      <alignment horizontal="center" vertical="center" wrapText="1"/>
    </xf>
    <xf numFmtId="180" fontId="13" fillId="13" borderId="6" xfId="0" applyNumberFormat="1" applyFont="1" applyFill="1" applyBorder="1" applyAlignment="1">
      <alignment horizontal="center" vertical="center" wrapText="1"/>
    </xf>
    <xf numFmtId="0" fontId="12" fillId="0" borderId="6" xfId="0" applyFont="1" applyBorder="1" applyAlignment="1">
      <alignment horizontal="left" vertical="center"/>
    </xf>
    <xf numFmtId="0" fontId="11" fillId="0" borderId="6" xfId="0" applyFont="1" applyBorder="1" applyAlignment="1">
      <alignment horizontal="left" vertical="center"/>
    </xf>
    <xf numFmtId="0" fontId="12" fillId="0" borderId="6" xfId="0" applyFont="1" applyBorder="1" applyAlignment="1">
      <alignment horizontal="center" vertical="center"/>
    </xf>
    <xf numFmtId="9" fontId="12" fillId="0" borderId="6" xfId="0" applyNumberFormat="1" applyFont="1" applyBorder="1" applyAlignment="1">
      <alignment vertical="center" wrapText="1"/>
    </xf>
    <xf numFmtId="9" fontId="12" fillId="0" borderId="6" xfId="0" applyNumberFormat="1" applyFont="1" applyBorder="1" applyAlignment="1">
      <alignment horizontal="center" vertical="center" wrapText="1"/>
    </xf>
    <xf numFmtId="2" fontId="12" fillId="0" borderId="6" xfId="0" applyNumberFormat="1" applyFont="1" applyBorder="1" applyAlignment="1">
      <alignment horizontal="center" vertical="center" wrapText="1"/>
    </xf>
    <xf numFmtId="180" fontId="12" fillId="14" borderId="6" xfId="0" applyNumberFormat="1" applyFont="1" applyFill="1" applyBorder="1" applyAlignment="1">
      <alignment horizontal="center" vertical="center" wrapText="1"/>
    </xf>
    <xf numFmtId="179" fontId="12" fillId="14" borderId="6" xfId="0" applyNumberFormat="1" applyFont="1" applyFill="1" applyBorder="1" applyAlignment="1">
      <alignment horizontal="center" vertical="center" wrapText="1"/>
    </xf>
    <xf numFmtId="179" fontId="12" fillId="0" borderId="6" xfId="0" applyNumberFormat="1" applyFont="1" applyBorder="1" applyAlignment="1">
      <alignment horizontal="center" vertical="center" wrapText="1"/>
    </xf>
    <xf numFmtId="1" fontId="12" fillId="0" borderId="6" xfId="0" applyNumberFormat="1" applyFont="1" applyBorder="1" applyAlignment="1">
      <alignment horizontal="center" vertical="center" wrapText="1"/>
    </xf>
    <xf numFmtId="0" fontId="12" fillId="0" borderId="6" xfId="0" applyFont="1" applyBorder="1" applyAlignment="1">
      <alignment horizontal="center" vertical="center" wrapText="1"/>
    </xf>
    <xf numFmtId="180" fontId="12" fillId="0" borderId="6" xfId="0" applyNumberFormat="1" applyFont="1" applyBorder="1" applyAlignment="1">
      <alignment horizontal="center" vertical="center" wrapText="1"/>
    </xf>
    <xf numFmtId="181" fontId="12" fillId="0" borderId="6" xfId="0" applyNumberFormat="1" applyFont="1" applyBorder="1" applyAlignment="1">
      <alignment horizontal="center" vertical="center" wrapText="1"/>
    </xf>
    <xf numFmtId="9" fontId="12" fillId="9" borderId="0" xfId="0" applyNumberFormat="1" applyFont="1" applyFill="1" applyAlignment="1">
      <alignment vertical="center" wrapText="1"/>
    </xf>
    <xf numFmtId="9" fontId="12" fillId="9" borderId="0" xfId="0" applyNumberFormat="1" applyFont="1" applyFill="1" applyAlignment="1">
      <alignment horizontal="center" vertical="center" wrapText="1"/>
    </xf>
    <xf numFmtId="2" fontId="12" fillId="9" borderId="0" xfId="0" applyNumberFormat="1" applyFont="1" applyFill="1" applyAlignment="1">
      <alignment horizontal="center" vertical="center" wrapText="1"/>
    </xf>
    <xf numFmtId="180" fontId="12" fillId="9" borderId="0" xfId="0" applyNumberFormat="1" applyFont="1" applyFill="1" applyAlignment="1">
      <alignment horizontal="center" vertical="center" wrapText="1"/>
    </xf>
    <xf numFmtId="179" fontId="12" fillId="9" borderId="0" xfId="0" applyNumberFormat="1" applyFont="1" applyFill="1" applyAlignment="1">
      <alignment horizontal="center" vertical="center" wrapText="1"/>
    </xf>
    <xf numFmtId="0" fontId="12" fillId="9" borderId="0" xfId="0" applyFont="1" applyFill="1" applyAlignment="1">
      <alignment horizontal="center" vertical="center" wrapText="1"/>
    </xf>
    <xf numFmtId="0" fontId="12" fillId="0" borderId="0" xfId="0" applyFont="1" applyAlignment="1">
      <alignment horizontal="left" vertical="center"/>
    </xf>
    <xf numFmtId="0" fontId="12" fillId="0" borderId="0" xfId="0" applyFont="1" applyAlignment="1">
      <alignment horizontal="center" vertical="center"/>
    </xf>
    <xf numFmtId="9" fontId="12" fillId="0" borderId="0" xfId="0" applyNumberFormat="1" applyFont="1" applyAlignment="1">
      <alignment vertical="center" wrapText="1"/>
    </xf>
    <xf numFmtId="9" fontId="12" fillId="0" borderId="0" xfId="0" applyNumberFormat="1" applyFont="1" applyAlignment="1">
      <alignment horizontal="center" vertical="center" wrapText="1"/>
    </xf>
    <xf numFmtId="2" fontId="12" fillId="0" borderId="0" xfId="0" applyNumberFormat="1" applyFont="1" applyAlignment="1">
      <alignment horizontal="center" vertical="center" wrapText="1"/>
    </xf>
    <xf numFmtId="180" fontId="12" fillId="0" borderId="0" xfId="0" applyNumberFormat="1" applyFont="1" applyAlignment="1">
      <alignment horizontal="center" vertical="center" wrapText="1"/>
    </xf>
    <xf numFmtId="179" fontId="12" fillId="0" borderId="0" xfId="0" applyNumberFormat="1" applyFont="1" applyAlignment="1">
      <alignment horizontal="center" vertical="center" wrapText="1"/>
    </xf>
    <xf numFmtId="0" fontId="12" fillId="0" borderId="0" xfId="0" applyFont="1" applyAlignment="1">
      <alignment horizontal="center" vertical="center" wrapText="1"/>
    </xf>
    <xf numFmtId="1" fontId="12" fillId="0" borderId="0" xfId="0" applyNumberFormat="1" applyFont="1" applyAlignment="1">
      <alignment horizontal="center" vertical="center" wrapText="1"/>
    </xf>
    <xf numFmtId="179" fontId="13" fillId="0" borderId="0" xfId="0" applyNumberFormat="1" applyFont="1" applyAlignment="1">
      <alignment horizontal="center" vertical="center" wrapText="1"/>
    </xf>
    <xf numFmtId="0" fontId="11" fillId="0" borderId="0" xfId="0" applyFont="1" applyAlignment="1"/>
    <xf numFmtId="0" fontId="15" fillId="14" borderId="6" xfId="0" applyFont="1" applyFill="1" applyBorder="1" applyAlignment="1">
      <alignment horizontal="left" vertical="center" wrapText="1"/>
    </xf>
    <xf numFmtId="10" fontId="15" fillId="14" borderId="6" xfId="0" applyNumberFormat="1" applyFont="1" applyFill="1" applyBorder="1" applyAlignment="1">
      <alignment horizontal="left" vertical="center" wrapText="1"/>
    </xf>
    <xf numFmtId="180" fontId="15" fillId="14" borderId="6" xfId="0" applyNumberFormat="1" applyFont="1" applyFill="1" applyBorder="1" applyAlignment="1">
      <alignment horizontal="left" vertical="center" wrapText="1"/>
    </xf>
    <xf numFmtId="0" fontId="16" fillId="14" borderId="6" xfId="0" applyFont="1" applyFill="1" applyBorder="1" applyAlignment="1">
      <alignment horizontal="left" vertical="center" wrapText="1"/>
    </xf>
    <xf numFmtId="0" fontId="11" fillId="0" borderId="0" xfId="0" applyFont="1" applyAlignment="1">
      <alignment horizontal="left"/>
    </xf>
    <xf numFmtId="0" fontId="17" fillId="14" borderId="6" xfId="0" applyFont="1" applyFill="1" applyBorder="1" applyAlignment="1">
      <alignment horizontal="left" vertical="center"/>
    </xf>
    <xf numFmtId="0" fontId="11" fillId="14" borderId="6" xfId="0" applyFont="1" applyFill="1" applyBorder="1" applyAlignment="1">
      <alignment horizontal="left" vertical="center"/>
    </xf>
    <xf numFmtId="180" fontId="11" fillId="14" borderId="6" xfId="0" applyNumberFormat="1" applyFont="1" applyFill="1" applyBorder="1" applyAlignment="1">
      <alignment horizontal="left" vertical="center"/>
    </xf>
    <xf numFmtId="180" fontId="16" fillId="14" borderId="6" xfId="0" applyNumberFormat="1" applyFont="1" applyFill="1" applyBorder="1" applyAlignment="1">
      <alignment horizontal="left" vertical="center"/>
    </xf>
    <xf numFmtId="10" fontId="11" fillId="14" borderId="6" xfId="0" applyNumberFormat="1" applyFont="1" applyFill="1" applyBorder="1" applyAlignment="1">
      <alignment horizontal="left" vertical="center" wrapText="1"/>
    </xf>
    <xf numFmtId="9" fontId="11" fillId="14" borderId="6" xfId="0" applyNumberFormat="1" applyFont="1" applyFill="1" applyBorder="1" applyAlignment="1">
      <alignment horizontal="left" vertical="center"/>
    </xf>
    <xf numFmtId="10" fontId="11" fillId="14" borderId="6" xfId="0" applyNumberFormat="1" applyFont="1" applyFill="1" applyBorder="1" applyAlignment="1">
      <alignment horizontal="left" vertical="center"/>
    </xf>
    <xf numFmtId="0" fontId="17" fillId="14" borderId="0" xfId="0" applyFont="1" applyFill="1" applyAlignment="1">
      <alignment horizontal="left" vertical="center"/>
    </xf>
    <xf numFmtId="0" fontId="11" fillId="14" borderId="0" xfId="0" applyFont="1" applyFill="1" applyAlignment="1">
      <alignment horizontal="left" vertical="center"/>
    </xf>
    <xf numFmtId="180" fontId="11" fillId="14" borderId="0" xfId="0" applyNumberFormat="1" applyFont="1" applyFill="1" applyAlignment="1">
      <alignment horizontal="left" vertical="center"/>
    </xf>
    <xf numFmtId="180" fontId="16" fillId="14" borderId="0" xfId="0" applyNumberFormat="1" applyFont="1" applyFill="1" applyAlignment="1">
      <alignment horizontal="left" vertical="center"/>
    </xf>
    <xf numFmtId="10" fontId="11" fillId="14" borderId="0" xfId="0" applyNumberFormat="1" applyFont="1" applyFill="1" applyAlignment="1">
      <alignment horizontal="left" vertical="center" wrapText="1"/>
    </xf>
    <xf numFmtId="9" fontId="11" fillId="14" borderId="0" xfId="0" applyNumberFormat="1" applyFont="1" applyFill="1" applyAlignment="1">
      <alignment horizontal="left" vertical="center"/>
    </xf>
    <xf numFmtId="10" fontId="11" fillId="14" borderId="0" xfId="0" applyNumberFormat="1" applyFont="1" applyFill="1" applyAlignment="1">
      <alignment horizontal="left" vertical="center"/>
    </xf>
    <xf numFmtId="0" fontId="17" fillId="0" borderId="0" xfId="0" applyFont="1" applyAlignment="1">
      <alignment vertical="center"/>
    </xf>
    <xf numFmtId="0" fontId="17" fillId="6" borderId="6" xfId="0" applyFont="1" applyFill="1" applyBorder="1" applyAlignment="1">
      <alignment horizontal="center" vertical="center"/>
    </xf>
    <xf numFmtId="180" fontId="13" fillId="0" borderId="0" xfId="0" applyNumberFormat="1" applyFont="1" applyAlignment="1">
      <alignment horizontal="center" vertical="center" wrapText="1"/>
    </xf>
    <xf numFmtId="0" fontId="11" fillId="0" borderId="0" xfId="0" applyFont="1" applyAlignment="1">
      <alignment wrapText="1"/>
    </xf>
    <xf numFmtId="0" fontId="17" fillId="15" borderId="6" xfId="0" applyFont="1" applyFill="1" applyBorder="1" applyAlignment="1">
      <alignment horizontal="center" vertical="center"/>
    </xf>
    <xf numFmtId="0" fontId="17" fillId="15" borderId="6" xfId="0" applyFont="1" applyFill="1" applyBorder="1" applyAlignment="1">
      <alignment horizontal="left" vertical="center"/>
    </xf>
    <xf numFmtId="179" fontId="17" fillId="15" borderId="6" xfId="0" applyNumberFormat="1" applyFont="1" applyFill="1" applyBorder="1" applyAlignment="1">
      <alignment horizontal="left" vertical="center"/>
    </xf>
    <xf numFmtId="1" fontId="17" fillId="15" borderId="6" xfId="0" applyNumberFormat="1" applyFont="1" applyFill="1" applyBorder="1" applyAlignment="1">
      <alignment horizontal="left" vertical="center"/>
    </xf>
    <xf numFmtId="180" fontId="17" fillId="15" borderId="6" xfId="0" applyNumberFormat="1" applyFont="1" applyFill="1" applyBorder="1" applyAlignment="1">
      <alignment horizontal="left" vertical="center"/>
    </xf>
    <xf numFmtId="9" fontId="17" fillId="15" borderId="6" xfId="0" applyNumberFormat="1" applyFont="1" applyFill="1" applyBorder="1" applyAlignment="1">
      <alignment horizontal="left" vertical="center"/>
    </xf>
    <xf numFmtId="9" fontId="17" fillId="15" borderId="5" xfId="0" applyNumberFormat="1" applyFont="1" applyFill="1" applyBorder="1" applyAlignment="1">
      <alignment horizontal="left" vertical="center"/>
    </xf>
    <xf numFmtId="179" fontId="11" fillId="0" borderId="6" xfId="0" applyNumberFormat="1" applyFont="1" applyBorder="1" applyAlignment="1"/>
    <xf numFmtId="179" fontId="17" fillId="0" borderId="0" xfId="0" applyNumberFormat="1" applyFont="1" applyAlignment="1">
      <alignment horizontal="left" vertical="center"/>
    </xf>
    <xf numFmtId="179" fontId="11" fillId="0" borderId="0" xfId="0" applyNumberFormat="1" applyFont="1" applyAlignment="1"/>
    <xf numFmtId="0" fontId="17" fillId="0" borderId="0" xfId="0" applyFont="1" applyAlignment="1">
      <alignment horizontal="left" vertical="center"/>
    </xf>
    <xf numFmtId="0" fontId="17" fillId="15" borderId="7" xfId="0" applyFont="1" applyFill="1" applyBorder="1" applyAlignment="1">
      <alignment horizontal="center" vertical="center"/>
    </xf>
    <xf numFmtId="0" fontId="18" fillId="15" borderId="0" xfId="0" applyFont="1" applyFill="1" applyAlignment="1">
      <alignment horizontal="left" vertical="top" wrapText="1"/>
    </xf>
    <xf numFmtId="0" fontId="11" fillId="15" borderId="0" xfId="0" applyFont="1" applyFill="1" applyAlignment="1">
      <alignment horizontal="center" vertical="top" wrapText="1"/>
    </xf>
    <xf numFmtId="0" fontId="11" fillId="15" borderId="0" xfId="0" applyFont="1" applyFill="1" applyAlignment="1">
      <alignment horizontal="left" vertical="top" wrapText="1"/>
    </xf>
    <xf numFmtId="0" fontId="11" fillId="0" borderId="0" xfId="0" applyFont="1" applyAlignment="1">
      <alignment vertical="top" wrapText="1"/>
    </xf>
    <xf numFmtId="0" fontId="11" fillId="15" borderId="2" xfId="0" applyFont="1" applyFill="1" applyBorder="1" applyAlignment="1">
      <alignment horizontal="left" vertical="top" wrapText="1"/>
    </xf>
    <xf numFmtId="0" fontId="11" fillId="15" borderId="2" xfId="0" applyFont="1" applyFill="1" applyBorder="1" applyAlignment="1">
      <alignment horizontal="center" vertical="top" wrapText="1"/>
    </xf>
    <xf numFmtId="0" fontId="11" fillId="0" borderId="2" xfId="0" applyFont="1" applyBorder="1" applyAlignment="1">
      <alignment vertical="top" wrapText="1"/>
    </xf>
    <xf numFmtId="0" fontId="8" fillId="16" borderId="6" xfId="0" applyFont="1" applyFill="1" applyBorder="1" applyAlignment="1">
      <alignment horizontal="center" vertical="center" wrapText="1"/>
    </xf>
    <xf numFmtId="0" fontId="8" fillId="15" borderId="6" xfId="0" applyFont="1" applyFill="1" applyBorder="1" applyAlignment="1">
      <alignment horizontal="center" vertical="center" wrapText="1"/>
    </xf>
    <xf numFmtId="182" fontId="8" fillId="15" borderId="6" xfId="0" applyNumberFormat="1" applyFont="1" applyFill="1" applyBorder="1" applyAlignment="1">
      <alignment horizontal="center" vertical="center" wrapText="1"/>
    </xf>
    <xf numFmtId="0" fontId="15" fillId="9" borderId="6" xfId="0" applyFont="1" applyFill="1" applyBorder="1" applyAlignment="1">
      <alignment horizontal="center" vertical="center" wrapText="1"/>
    </xf>
    <xf numFmtId="0" fontId="19" fillId="15" borderId="6" xfId="0" applyFont="1" applyFill="1" applyBorder="1" applyAlignment="1">
      <alignment horizontal="center" vertical="center" wrapText="1"/>
    </xf>
    <xf numFmtId="0" fontId="19" fillId="15" borderId="8" xfId="0" applyFont="1" applyFill="1" applyBorder="1" applyAlignment="1">
      <alignment horizontal="center" vertical="center" wrapText="1"/>
    </xf>
    <xf numFmtId="0" fontId="11" fillId="0" borderId="0" xfId="0" applyFont="1" applyAlignment="1">
      <alignment horizontal="center" vertical="center" wrapText="1"/>
    </xf>
    <xf numFmtId="0" fontId="8" fillId="16" borderId="8" xfId="0" applyFont="1" applyFill="1" applyBorder="1" applyAlignment="1">
      <alignment horizontal="center" vertical="center" wrapText="1"/>
    </xf>
    <xf numFmtId="0" fontId="8" fillId="15" borderId="8" xfId="0" applyFont="1" applyFill="1" applyBorder="1" applyAlignment="1">
      <alignment horizontal="center" vertical="center" wrapText="1"/>
    </xf>
    <xf numFmtId="182" fontId="8" fillId="15" borderId="8" xfId="0" applyNumberFormat="1" applyFont="1" applyFill="1" applyBorder="1" applyAlignment="1">
      <alignment horizontal="center" vertical="center" wrapText="1"/>
    </xf>
    <xf numFmtId="0" fontId="20" fillId="15" borderId="8" xfId="0" applyFont="1" applyFill="1" applyBorder="1" applyAlignment="1">
      <alignment horizontal="center" vertical="center" wrapText="1"/>
    </xf>
    <xf numFmtId="183" fontId="20" fillId="15" borderId="8" xfId="0" applyNumberFormat="1" applyFont="1" applyFill="1" applyBorder="1" applyAlignment="1">
      <alignment horizontal="center" vertical="center" wrapText="1"/>
    </xf>
    <xf numFmtId="0" fontId="19" fillId="15" borderId="9" xfId="0" applyFont="1" applyFill="1" applyBorder="1" applyAlignment="1">
      <alignment horizontal="center" vertical="center" wrapText="1"/>
    </xf>
    <xf numFmtId="0" fontId="17" fillId="0" borderId="10" xfId="0" applyFont="1" applyBorder="1" applyAlignment="1">
      <alignment horizontal="center" vertical="center" wrapText="1"/>
    </xf>
    <xf numFmtId="0" fontId="17" fillId="0" borderId="7" xfId="0" applyFont="1" applyBorder="1" applyAlignment="1">
      <alignment horizontal="center" vertical="center" wrapText="1"/>
    </xf>
    <xf numFmtId="0" fontId="17" fillId="0" borderId="11" xfId="0" applyFont="1" applyBorder="1" applyAlignment="1">
      <alignment horizontal="center" vertical="center" wrapText="1"/>
    </xf>
    <xf numFmtId="9" fontId="17" fillId="0" borderId="11" xfId="0" applyNumberFormat="1" applyFont="1" applyBorder="1" applyAlignment="1">
      <alignment horizontal="center" vertical="center" wrapText="1"/>
    </xf>
    <xf numFmtId="1" fontId="17" fillId="0" borderId="11" xfId="0" applyNumberFormat="1" applyFont="1" applyBorder="1" applyAlignment="1">
      <alignment horizontal="center" vertical="center" wrapText="1"/>
    </xf>
    <xf numFmtId="182" fontId="11" fillId="0" borderId="7" xfId="0" applyNumberFormat="1" applyFont="1" applyBorder="1" applyAlignment="1">
      <alignment horizontal="center" vertical="center"/>
    </xf>
    <xf numFmtId="184" fontId="11" fillId="0" borderId="7" xfId="0" applyNumberFormat="1" applyFont="1" applyBorder="1" applyAlignment="1">
      <alignment horizontal="center" vertical="center"/>
    </xf>
    <xf numFmtId="9" fontId="11" fillId="0" borderId="7" xfId="0" applyNumberFormat="1" applyFont="1" applyBorder="1" applyAlignment="1">
      <alignment horizontal="center" vertical="center"/>
    </xf>
    <xf numFmtId="184" fontId="11" fillId="0" borderId="7" xfId="0" applyNumberFormat="1" applyFont="1" applyBorder="1" applyAlignment="1"/>
    <xf numFmtId="182" fontId="11" fillId="0" borderId="7" xfId="0" applyNumberFormat="1" applyFont="1" applyBorder="1" applyAlignment="1"/>
    <xf numFmtId="0" fontId="21" fillId="15" borderId="11" xfId="0" applyFont="1" applyFill="1" applyBorder="1" applyAlignment="1"/>
    <xf numFmtId="183" fontId="21" fillId="15" borderId="11" xfId="0" applyNumberFormat="1" applyFont="1" applyFill="1" applyBorder="1" applyAlignment="1"/>
    <xf numFmtId="0" fontId="11" fillId="0" borderId="12" xfId="0" applyFont="1" applyBorder="1" applyAlignment="1">
      <alignment horizontal="left" vertical="center" wrapText="1"/>
    </xf>
    <xf numFmtId="0" fontId="11" fillId="0" borderId="13" xfId="0" applyFont="1" applyBorder="1" applyAlignment="1">
      <alignment horizontal="center" vertical="center" wrapText="1"/>
    </xf>
    <xf numFmtId="0" fontId="11" fillId="0" borderId="14" xfId="0" applyFont="1" applyBorder="1" applyAlignment="1">
      <alignment horizontal="left" vertical="top" wrapText="1"/>
    </xf>
    <xf numFmtId="0" fontId="11" fillId="0" borderId="14" xfId="0" applyFont="1" applyBorder="1" applyAlignment="1">
      <alignment horizontal="center" vertical="center"/>
    </xf>
    <xf numFmtId="0" fontId="17" fillId="0" borderId="15" xfId="0" applyFont="1" applyBorder="1" applyAlignment="1">
      <alignment horizontal="center" vertical="center" wrapText="1"/>
    </xf>
    <xf numFmtId="0" fontId="17" fillId="0" borderId="6" xfId="0" applyFont="1" applyBorder="1" applyAlignment="1">
      <alignment horizontal="center" vertical="center" wrapText="1"/>
    </xf>
    <xf numFmtId="9" fontId="17" fillId="0" borderId="6" xfId="0" applyNumberFormat="1" applyFont="1" applyBorder="1" applyAlignment="1">
      <alignment horizontal="center" vertical="center" wrapText="1"/>
    </xf>
    <xf numFmtId="1" fontId="17" fillId="0" borderId="6" xfId="0" applyNumberFormat="1" applyFont="1" applyBorder="1" applyAlignment="1">
      <alignment horizontal="center" vertical="center" wrapText="1"/>
    </xf>
    <xf numFmtId="182" fontId="11" fillId="0" borderId="6" xfId="0" applyNumberFormat="1" applyFont="1" applyBorder="1" applyAlignment="1">
      <alignment horizontal="center" vertical="center"/>
    </xf>
    <xf numFmtId="184" fontId="11" fillId="0" borderId="6" xfId="0" applyNumberFormat="1" applyFont="1" applyBorder="1" applyAlignment="1">
      <alignment horizontal="center" vertical="center"/>
    </xf>
    <xf numFmtId="9" fontId="11" fillId="0" borderId="6" xfId="0" applyNumberFormat="1" applyFont="1" applyBorder="1" applyAlignment="1">
      <alignment horizontal="center" vertical="center"/>
    </xf>
    <xf numFmtId="184" fontId="11" fillId="0" borderId="6" xfId="0" applyNumberFormat="1" applyFont="1" applyBorder="1" applyAlignment="1"/>
    <xf numFmtId="182" fontId="11" fillId="0" borderId="6" xfId="0" applyNumberFormat="1" applyFont="1" applyBorder="1" applyAlignment="1"/>
    <xf numFmtId="0" fontId="11" fillId="0" borderId="16" xfId="0" applyFont="1" applyBorder="1" applyAlignment="1">
      <alignment horizontal="left" vertical="center" wrapText="1"/>
    </xf>
    <xf numFmtId="0" fontId="17" fillId="0" borderId="17" xfId="0" applyFont="1" applyBorder="1" applyAlignment="1">
      <alignment horizontal="center" vertical="center" wrapText="1"/>
    </xf>
    <xf numFmtId="0" fontId="17" fillId="0" borderId="18" xfId="0" applyFont="1" applyBorder="1" applyAlignment="1">
      <alignment horizontal="center" vertical="center" wrapText="1"/>
    </xf>
    <xf numFmtId="9" fontId="17" fillId="0" borderId="18" xfId="0" applyNumberFormat="1" applyFont="1" applyBorder="1" applyAlignment="1">
      <alignment horizontal="center" vertical="center" wrapText="1"/>
    </xf>
    <xf numFmtId="1" fontId="17" fillId="0" borderId="18" xfId="0" applyNumberFormat="1" applyFont="1" applyBorder="1" applyAlignment="1">
      <alignment horizontal="center" vertical="center" wrapText="1"/>
    </xf>
    <xf numFmtId="182" fontId="11" fillId="0" borderId="18" xfId="0" applyNumberFormat="1" applyFont="1" applyBorder="1" applyAlignment="1">
      <alignment horizontal="center" vertical="center"/>
    </xf>
    <xf numFmtId="184" fontId="11" fillId="0" borderId="18" xfId="0" applyNumberFormat="1" applyFont="1" applyBorder="1" applyAlignment="1">
      <alignment horizontal="center" vertical="center"/>
    </xf>
    <xf numFmtId="9" fontId="11" fillId="0" borderId="18" xfId="0" applyNumberFormat="1" applyFont="1" applyBorder="1" applyAlignment="1">
      <alignment horizontal="center" vertical="center"/>
    </xf>
    <xf numFmtId="184" fontId="11" fillId="0" borderId="18" xfId="0" applyNumberFormat="1" applyFont="1" applyBorder="1" applyAlignment="1"/>
    <xf numFmtId="182" fontId="11" fillId="0" borderId="18" xfId="0" applyNumberFormat="1" applyFont="1" applyBorder="1" applyAlignment="1"/>
    <xf numFmtId="0" fontId="11" fillId="0" borderId="19" xfId="0" applyFont="1" applyBorder="1" applyAlignment="1">
      <alignment horizontal="left" vertical="center" wrapText="1"/>
    </xf>
    <xf numFmtId="0" fontId="11" fillId="0" borderId="20" xfId="0" applyFont="1" applyBorder="1" applyAlignment="1">
      <alignment horizontal="center" vertical="center"/>
    </xf>
    <xf numFmtId="0" fontId="17" fillId="0" borderId="21" xfId="0" applyFont="1" applyBorder="1" applyAlignment="1">
      <alignment horizontal="center" vertical="center" wrapText="1"/>
    </xf>
    <xf numFmtId="0" fontId="17" fillId="0" borderId="22" xfId="0" applyFont="1" applyBorder="1" applyAlignment="1">
      <alignment horizontal="center" vertical="center" wrapText="1"/>
    </xf>
    <xf numFmtId="182" fontId="11" fillId="0" borderId="11" xfId="0" applyNumberFormat="1" applyFont="1" applyBorder="1" applyAlignment="1">
      <alignment horizontal="center" vertical="center"/>
    </xf>
    <xf numFmtId="184" fontId="11" fillId="0" borderId="11" xfId="0" applyNumberFormat="1" applyFont="1" applyBorder="1" applyAlignment="1">
      <alignment horizontal="center" vertical="center"/>
    </xf>
    <xf numFmtId="9" fontId="11" fillId="0" borderId="11" xfId="0" applyNumberFormat="1" applyFont="1" applyBorder="1" applyAlignment="1">
      <alignment horizontal="center" vertical="center"/>
    </xf>
    <xf numFmtId="184" fontId="11" fillId="0" borderId="11" xfId="0" applyNumberFormat="1" applyFont="1" applyBorder="1" applyAlignment="1"/>
    <xf numFmtId="182" fontId="11" fillId="0" borderId="11" xfId="0" applyNumberFormat="1" applyFont="1" applyBorder="1" applyAlignment="1"/>
    <xf numFmtId="0" fontId="11" fillId="0" borderId="23" xfId="0" applyFont="1" applyBorder="1" applyAlignment="1">
      <alignment horizontal="left" vertical="center" wrapText="1"/>
    </xf>
    <xf numFmtId="0" fontId="11" fillId="0" borderId="24" xfId="0" applyFont="1" applyBorder="1" applyAlignment="1">
      <alignment horizontal="center" vertical="center" wrapText="1"/>
    </xf>
    <xf numFmtId="0" fontId="22" fillId="17" borderId="0" xfId="0" applyFont="1" applyFill="1" applyAlignment="1">
      <alignment horizontal="center" vertical="center"/>
    </xf>
    <xf numFmtId="10" fontId="22" fillId="17" borderId="0" xfId="0" applyNumberFormat="1" applyFont="1" applyFill="1" applyAlignment="1">
      <alignment horizontal="center" vertical="center"/>
    </xf>
    <xf numFmtId="185" fontId="22" fillId="17" borderId="0" xfId="0" applyNumberFormat="1" applyFont="1" applyFill="1" applyAlignment="1">
      <alignment horizontal="center" vertical="center"/>
    </xf>
    <xf numFmtId="0" fontId="17" fillId="0" borderId="9" xfId="0" applyFont="1" applyBorder="1" applyAlignment="1">
      <alignment horizontal="center" vertical="center" wrapText="1"/>
    </xf>
    <xf numFmtId="10" fontId="9" fillId="0" borderId="0" xfId="0" applyNumberFormat="1" applyFont="1" applyAlignment="1">
      <alignment horizontal="right" vertical="center"/>
    </xf>
    <xf numFmtId="185" fontId="9" fillId="0" borderId="0" xfId="0" applyNumberFormat="1" applyFont="1" applyAlignment="1">
      <alignment horizontal="right" vertical="center"/>
    </xf>
    <xf numFmtId="9" fontId="9" fillId="0" borderId="0" xfId="0" applyNumberFormat="1" applyFont="1" applyAlignment="1">
      <alignment horizontal="right" vertical="center"/>
    </xf>
    <xf numFmtId="0" fontId="17" fillId="0" borderId="25" xfId="0" applyFont="1" applyBorder="1" applyAlignment="1">
      <alignment horizontal="center" vertical="center" wrapText="1"/>
    </xf>
    <xf numFmtId="0" fontId="11" fillId="0" borderId="26" xfId="0" applyFont="1" applyBorder="1" applyAlignment="1">
      <alignment horizontal="center" vertical="center" wrapText="1"/>
    </xf>
    <xf numFmtId="0" fontId="11" fillId="0" borderId="27" xfId="0" applyFont="1" applyBorder="1" applyAlignment="1">
      <alignment horizontal="center" vertical="center" wrapText="1"/>
    </xf>
    <xf numFmtId="0" fontId="11" fillId="0" borderId="20" xfId="0" applyFont="1" applyBorder="1" applyAlignment="1">
      <alignment horizontal="left" vertical="top" wrapText="1"/>
    </xf>
    <xf numFmtId="0" fontId="11" fillId="0" borderId="0" xfId="0" applyFont="1" applyAlignment="1">
      <alignment vertical="center"/>
    </xf>
    <xf numFmtId="0" fontId="19" fillId="16" borderId="8" xfId="0" applyFont="1" applyFill="1" applyBorder="1" applyAlignment="1">
      <alignment horizontal="center" vertical="center" wrapText="1"/>
    </xf>
    <xf numFmtId="0" fontId="19" fillId="16" borderId="6" xfId="0" applyFont="1" applyFill="1" applyBorder="1" applyAlignment="1">
      <alignment horizontal="center" vertical="center" wrapText="1"/>
    </xf>
    <xf numFmtId="0" fontId="8" fillId="16" borderId="9" xfId="0" applyFont="1" applyFill="1" applyBorder="1" applyAlignment="1">
      <alignment horizontal="center" vertical="center" wrapText="1"/>
    </xf>
    <xf numFmtId="0" fontId="19" fillId="16" borderId="3" xfId="0" applyFont="1" applyFill="1" applyBorder="1" applyAlignment="1">
      <alignment horizontal="center" vertical="center" wrapText="1"/>
    </xf>
    <xf numFmtId="0" fontId="19" fillId="16" borderId="2" xfId="0" applyFont="1" applyFill="1" applyBorder="1" applyAlignment="1">
      <alignment horizontal="center" vertical="center" wrapText="1"/>
    </xf>
    <xf numFmtId="0" fontId="8" fillId="16" borderId="7" xfId="0" applyFont="1" applyFill="1" applyBorder="1" applyAlignment="1">
      <alignment horizontal="center" vertical="center" wrapText="1"/>
    </xf>
    <xf numFmtId="0" fontId="19" fillId="16" borderId="7" xfId="0" applyFont="1" applyFill="1" applyBorder="1" applyAlignment="1">
      <alignment horizontal="center" vertical="center" wrapText="1"/>
    </xf>
    <xf numFmtId="10" fontId="19" fillId="16" borderId="6" xfId="0" applyNumberFormat="1" applyFont="1" applyFill="1" applyBorder="1" applyAlignment="1">
      <alignment horizontal="center" vertical="center" wrapText="1"/>
    </xf>
    <xf numFmtId="9" fontId="19" fillId="16" borderId="6" xfId="0" applyNumberFormat="1" applyFont="1" applyFill="1" applyBorder="1" applyAlignment="1">
      <alignment horizontal="center" vertical="center" wrapText="1"/>
    </xf>
    <xf numFmtId="0" fontId="17" fillId="0" borderId="6" xfId="0" applyFont="1" applyBorder="1" applyAlignment="1">
      <alignment vertical="center" wrapText="1"/>
    </xf>
    <xf numFmtId="182" fontId="17" fillId="0" borderId="6" xfId="0" applyNumberFormat="1" applyFont="1" applyBorder="1" applyAlignment="1">
      <alignment horizontal="center" vertical="center" wrapText="1"/>
    </xf>
    <xf numFmtId="0" fontId="17" fillId="0" borderId="6" xfId="0" applyFont="1" applyBorder="1" applyAlignment="1">
      <alignment horizontal="left" vertical="center" wrapText="1"/>
    </xf>
    <xf numFmtId="180" fontId="17" fillId="0" borderId="6" xfId="0" applyNumberFormat="1" applyFont="1" applyBorder="1" applyAlignment="1">
      <alignment horizontal="center" vertical="center" wrapText="1"/>
    </xf>
    <xf numFmtId="10" fontId="17" fillId="0" borderId="6" xfId="0" applyNumberFormat="1" applyFont="1" applyBorder="1" applyAlignment="1">
      <alignment horizontal="center" vertical="center" wrapText="1"/>
    </xf>
    <xf numFmtId="9" fontId="11" fillId="0" borderId="6" xfId="0" applyNumberFormat="1" applyFont="1" applyBorder="1" applyAlignment="1">
      <alignment vertical="center"/>
    </xf>
    <xf numFmtId="0" fontId="17" fillId="0" borderId="0" xfId="0" applyFont="1" applyAlignment="1">
      <alignment horizontal="center" vertical="center" wrapText="1"/>
    </xf>
    <xf numFmtId="0" fontId="23" fillId="0" borderId="6" xfId="0" applyFont="1" applyBorder="1" applyAlignment="1">
      <alignment vertical="center" wrapText="1"/>
    </xf>
    <xf numFmtId="0" fontId="17" fillId="0" borderId="6" xfId="0" applyNumberFormat="1" applyFont="1" applyBorder="1" applyAlignment="1">
      <alignment horizontal="center" vertical="center" wrapText="1"/>
    </xf>
    <xf numFmtId="0" fontId="11" fillId="0" borderId="0" xfId="0" applyFont="1" applyAlignment="1">
      <alignment horizontal="center" vertical="center"/>
    </xf>
    <xf numFmtId="0" fontId="17" fillId="0" borderId="8" xfId="0" applyFont="1" applyBorder="1" applyAlignment="1">
      <alignment horizontal="center" vertical="center" wrapText="1"/>
    </xf>
    <xf numFmtId="0" fontId="17" fillId="0" borderId="8" xfId="0" applyFont="1" applyBorder="1" applyAlignment="1">
      <alignment vertical="center" wrapText="1"/>
    </xf>
    <xf numFmtId="9" fontId="17" fillId="0" borderId="8" xfId="0" applyNumberFormat="1" applyFont="1" applyBorder="1" applyAlignment="1">
      <alignment horizontal="center" vertical="center" wrapText="1"/>
    </xf>
    <xf numFmtId="0" fontId="23" fillId="0" borderId="8" xfId="0" applyFont="1" applyBorder="1" applyAlignment="1">
      <alignment vertical="center" wrapText="1"/>
    </xf>
    <xf numFmtId="182" fontId="17" fillId="0" borderId="8" xfId="0" applyNumberFormat="1" applyFont="1" applyBorder="1" applyAlignment="1">
      <alignment horizontal="center" vertical="center" wrapText="1"/>
    </xf>
    <xf numFmtId="1" fontId="17" fillId="0" borderId="8" xfId="0" applyNumberFormat="1" applyFont="1" applyBorder="1" applyAlignment="1">
      <alignment horizontal="center" vertical="center" wrapText="1"/>
    </xf>
    <xf numFmtId="180" fontId="17" fillId="0" borderId="8" xfId="0" applyNumberFormat="1" applyFont="1" applyBorder="1" applyAlignment="1">
      <alignment horizontal="center" vertical="center" wrapText="1"/>
    </xf>
    <xf numFmtId="10" fontId="17" fillId="0" borderId="8" xfId="0" applyNumberFormat="1" applyFont="1" applyBorder="1" applyAlignment="1">
      <alignment horizontal="center" vertical="center" wrapText="1"/>
    </xf>
    <xf numFmtId="9" fontId="11" fillId="0" borderId="8" xfId="0" applyNumberFormat="1" applyFont="1" applyBorder="1" applyAlignment="1">
      <alignment vertical="center"/>
    </xf>
    <xf numFmtId="0" fontId="11" fillId="0" borderId="6" xfId="0" applyFont="1" applyBorder="1" applyAlignment="1">
      <alignment horizontal="center" vertical="center"/>
    </xf>
    <xf numFmtId="0" fontId="11" fillId="0" borderId="6" xfId="0" applyFont="1" applyBorder="1" applyAlignment="1">
      <alignment vertical="center"/>
    </xf>
    <xf numFmtId="0" fontId="15" fillId="18" borderId="0" xfId="0" applyFont="1" applyFill="1" applyAlignment="1">
      <alignment horizontal="left"/>
    </xf>
    <xf numFmtId="0" fontId="17" fillId="0" borderId="0" xfId="0" applyFont="1" applyAlignment="1"/>
    <xf numFmtId="0" fontId="11" fillId="6" borderId="0" xfId="0" applyFont="1" applyFill="1" applyAlignment="1"/>
    <xf numFmtId="0" fontId="15" fillId="0" borderId="0" xfId="0" applyFont="1" applyAlignment="1"/>
    <xf numFmtId="31" fontId="16" fillId="0" borderId="0" xfId="0" applyNumberFormat="1" applyFont="1" applyAlignment="1">
      <alignment horizontal="right"/>
    </xf>
    <xf numFmtId="0" fontId="16" fillId="0" borderId="0" xfId="0" applyFont="1" applyAlignment="1">
      <alignment horizontal="right"/>
    </xf>
    <xf numFmtId="0" fontId="15" fillId="19" borderId="6" xfId="0" applyFont="1" applyFill="1" applyBorder="1" applyAlignment="1">
      <alignment horizontal="left" vertical="center"/>
    </xf>
    <xf numFmtId="0" fontId="15" fillId="18" borderId="6" xfId="0" applyFont="1" applyFill="1" applyBorder="1" applyAlignment="1">
      <alignment horizontal="left" vertical="center"/>
    </xf>
    <xf numFmtId="58" fontId="11" fillId="0" borderId="6" xfId="0" applyNumberFormat="1" applyFont="1" applyBorder="1" applyAlignment="1">
      <alignment horizontal="left" vertical="center"/>
    </xf>
    <xf numFmtId="0" fontId="11" fillId="0" borderId="6" xfId="0" applyFont="1" applyBorder="1" applyAlignment="1">
      <alignment horizontal="left" vertical="center" wrapText="1"/>
    </xf>
    <xf numFmtId="0" fontId="15" fillId="18" borderId="0" xfId="0" applyFont="1" applyFill="1" applyAlignment="1">
      <alignment horizontal="left" vertical="center"/>
    </xf>
    <xf numFmtId="0" fontId="11" fillId="0" borderId="0" xfId="0" applyFont="1" applyAlignment="1">
      <alignment horizontal="left" vertical="center" wrapText="1"/>
    </xf>
    <xf numFmtId="0" fontId="11" fillId="0" borderId="0" xfId="0" applyFont="1" applyAlignment="1">
      <alignment horizontal="center"/>
    </xf>
    <xf numFmtId="0" fontId="24" fillId="0" borderId="0" xfId="0" applyFont="1" applyAlignment="1"/>
    <xf numFmtId="0" fontId="17" fillId="0" borderId="0" xfId="0" applyFont="1" applyAlignment="1">
      <alignment horizontal="center"/>
    </xf>
    <xf numFmtId="181" fontId="12" fillId="0" borderId="0" xfId="0" applyNumberFormat="1" applyFont="1" applyAlignment="1">
      <alignment horizontal="center" vertical="center"/>
    </xf>
    <xf numFmtId="184" fontId="11" fillId="20" borderId="0" xfId="0" applyNumberFormat="1" applyFont="1" applyFill="1" applyAlignment="1">
      <alignment horizontal="center" vertical="center"/>
    </xf>
    <xf numFmtId="0" fontId="11" fillId="9" borderId="0" xfId="0" applyFont="1" applyFill="1" applyAlignment="1">
      <alignment horizontal="center" vertical="center"/>
    </xf>
    <xf numFmtId="181" fontId="11" fillId="9" borderId="0" xfId="0" applyNumberFormat="1" applyFont="1" applyFill="1" applyAlignment="1">
      <alignment horizontal="center" vertical="center"/>
    </xf>
    <xf numFmtId="0" fontId="11" fillId="14" borderId="0" xfId="0" applyFont="1" applyFill="1" applyAlignment="1">
      <alignment horizontal="center" vertical="center"/>
    </xf>
    <xf numFmtId="0" fontId="11" fillId="21" borderId="0" xfId="0" applyFont="1" applyFill="1" applyAlignment="1">
      <alignment horizontal="center" vertical="center"/>
    </xf>
    <xf numFmtId="184" fontId="15" fillId="20" borderId="28" xfId="0" applyNumberFormat="1" applyFont="1" applyFill="1" applyBorder="1" applyAlignment="1">
      <alignment horizontal="center" vertical="center" wrapText="1"/>
    </xf>
    <xf numFmtId="9" fontId="15" fillId="20" borderId="28" xfId="0" applyNumberFormat="1" applyFont="1" applyFill="1" applyBorder="1" applyAlignment="1">
      <alignment horizontal="center" vertical="center" wrapText="1"/>
    </xf>
    <xf numFmtId="0" fontId="15" fillId="20" borderId="28" xfId="0" applyFont="1" applyFill="1" applyBorder="1" applyAlignment="1">
      <alignment horizontal="center" vertical="center" wrapText="1"/>
    </xf>
    <xf numFmtId="0" fontId="15" fillId="20" borderId="28" xfId="0" applyFont="1" applyFill="1" applyBorder="1" applyAlignment="1">
      <alignment horizontal="center" vertical="center"/>
    </xf>
    <xf numFmtId="182" fontId="15" fillId="20" borderId="28" xfId="0" applyNumberFormat="1" applyFont="1" applyFill="1" applyBorder="1" applyAlignment="1">
      <alignment horizontal="center" vertical="center" wrapText="1"/>
    </xf>
    <xf numFmtId="186" fontId="15" fillId="20" borderId="28" xfId="0" applyNumberFormat="1" applyFont="1" applyFill="1" applyBorder="1" applyAlignment="1">
      <alignment horizontal="center" vertical="center"/>
    </xf>
    <xf numFmtId="0" fontId="15" fillId="9" borderId="28" xfId="0" applyFont="1" applyFill="1" applyBorder="1" applyAlignment="1">
      <alignment horizontal="center" vertical="center"/>
    </xf>
    <xf numFmtId="181" fontId="15" fillId="9" borderId="28" xfId="0" applyNumberFormat="1" applyFont="1" applyFill="1" applyBorder="1" applyAlignment="1">
      <alignment horizontal="center" vertical="center"/>
    </xf>
    <xf numFmtId="0" fontId="15" fillId="6" borderId="28" xfId="0" applyFont="1" applyFill="1" applyBorder="1" applyAlignment="1">
      <alignment horizontal="center" vertical="center"/>
    </xf>
    <xf numFmtId="10" fontId="15" fillId="9" borderId="28" xfId="0" applyNumberFormat="1" applyFont="1" applyFill="1" applyBorder="1" applyAlignment="1">
      <alignment horizontal="center" vertical="center"/>
    </xf>
    <xf numFmtId="184" fontId="15" fillId="9" borderId="28" xfId="0" applyNumberFormat="1" applyFont="1" applyFill="1" applyBorder="1" applyAlignment="1">
      <alignment horizontal="center" vertical="center" wrapText="1"/>
    </xf>
    <xf numFmtId="187" fontId="15" fillId="9" borderId="28" xfId="0" applyNumberFormat="1" applyFont="1" applyFill="1" applyBorder="1" applyAlignment="1">
      <alignment horizontal="center" vertical="center"/>
    </xf>
    <xf numFmtId="184" fontId="16" fillId="9" borderId="28" xfId="0" applyNumberFormat="1" applyFont="1" applyFill="1" applyBorder="1" applyAlignment="1">
      <alignment horizontal="center" vertical="center"/>
    </xf>
    <xf numFmtId="182" fontId="15" fillId="0" borderId="28" xfId="0" applyNumberFormat="1" applyFont="1" applyBorder="1" applyAlignment="1">
      <alignment horizontal="center" vertical="center" wrapText="1"/>
    </xf>
    <xf numFmtId="0" fontId="15" fillId="0" borderId="28" xfId="0" applyFont="1" applyBorder="1" applyAlignment="1">
      <alignment horizontal="center" vertical="center" wrapText="1"/>
    </xf>
    <xf numFmtId="10" fontId="15" fillId="0" borderId="28" xfId="0" applyNumberFormat="1" applyFont="1" applyBorder="1" applyAlignment="1">
      <alignment horizontal="center" vertical="center" wrapText="1"/>
    </xf>
    <xf numFmtId="184" fontId="15" fillId="0" borderId="29" xfId="0" applyNumberFormat="1" applyFont="1" applyBorder="1" applyAlignment="1">
      <alignment horizontal="center" vertical="center" wrapText="1"/>
    </xf>
    <xf numFmtId="0" fontId="15" fillId="14" borderId="8" xfId="0" applyFont="1" applyFill="1" applyBorder="1" applyAlignment="1">
      <alignment horizontal="center" vertical="center" wrapText="1"/>
    </xf>
    <xf numFmtId="0" fontId="11" fillId="21" borderId="8" xfId="0" applyFont="1" applyFill="1" applyBorder="1" applyAlignment="1">
      <alignment horizontal="center" vertical="center"/>
    </xf>
    <xf numFmtId="58" fontId="9" fillId="0" borderId="4" xfId="0" applyNumberFormat="1" applyFont="1" applyBorder="1" applyAlignment="1">
      <alignment horizontal="center" vertical="center"/>
    </xf>
    <xf numFmtId="9" fontId="11" fillId="0" borderId="30" xfId="0" applyNumberFormat="1" applyFont="1" applyBorder="1" applyAlignment="1">
      <alignment horizontal="center" vertical="center"/>
    </xf>
    <xf numFmtId="184" fontId="9" fillId="0" borderId="6" xfId="0" applyNumberFormat="1" applyFont="1" applyBorder="1" applyAlignment="1">
      <alignment horizontal="center" vertical="center"/>
    </xf>
    <xf numFmtId="10" fontId="11" fillId="0" borderId="6" xfId="0" applyNumberFormat="1" applyFont="1" applyBorder="1" applyAlignment="1">
      <alignment horizontal="center"/>
    </xf>
    <xf numFmtId="182" fontId="11" fillId="0" borderId="6" xfId="0" applyNumberFormat="1" applyFont="1" applyBorder="1" applyAlignment="1">
      <alignment horizontal="center"/>
    </xf>
    <xf numFmtId="186" fontId="11" fillId="0" borderId="6" xfId="0" applyNumberFormat="1" applyFont="1" applyBorder="1" applyAlignment="1">
      <alignment horizontal="center" vertical="center"/>
    </xf>
    <xf numFmtId="181" fontId="11" fillId="0" borderId="6" xfId="0" applyNumberFormat="1" applyFont="1" applyBorder="1" applyAlignment="1">
      <alignment horizontal="center" vertical="center"/>
    </xf>
    <xf numFmtId="10" fontId="11" fillId="0" borderId="6" xfId="0" applyNumberFormat="1" applyFont="1" applyBorder="1" applyAlignment="1">
      <alignment horizontal="center" vertical="center"/>
    </xf>
    <xf numFmtId="184" fontId="11" fillId="0" borderId="6" xfId="0" applyNumberFormat="1" applyFont="1" applyBorder="1" applyAlignment="1">
      <alignment horizontal="center"/>
    </xf>
    <xf numFmtId="181" fontId="11" fillId="0" borderId="0" xfId="0" applyNumberFormat="1" applyFont="1" applyAlignment="1">
      <alignment horizontal="center" vertical="center"/>
    </xf>
    <xf numFmtId="184" fontId="15" fillId="9" borderId="28" xfId="0" applyNumberFormat="1" applyFont="1" applyFill="1" applyBorder="1" applyAlignment="1">
      <alignment horizontal="center" vertical="center"/>
    </xf>
    <xf numFmtId="58" fontId="11" fillId="0" borderId="6" xfId="0" applyNumberFormat="1" applyFont="1" applyBorder="1" applyAlignment="1">
      <alignment horizontal="center" vertical="center"/>
    </xf>
    <xf numFmtId="0" fontId="15" fillId="0" borderId="31" xfId="0" applyFont="1" applyBorder="1" applyAlignment="1">
      <alignment horizontal="center" vertical="center"/>
    </xf>
    <xf numFmtId="0" fontId="15" fillId="0" borderId="32" xfId="0" applyFont="1" applyBorder="1" applyAlignment="1">
      <alignment horizontal="center" vertical="center"/>
    </xf>
    <xf numFmtId="184" fontId="15" fillId="0" borderId="32" xfId="0" applyNumberFormat="1" applyFont="1" applyBorder="1" applyAlignment="1">
      <alignment horizontal="center" vertical="center"/>
    </xf>
    <xf numFmtId="0" fontId="15" fillId="0" borderId="33" xfId="0" applyFont="1" applyBorder="1" applyAlignment="1">
      <alignment horizontal="center" vertical="center"/>
    </xf>
    <xf numFmtId="0" fontId="25" fillId="0" borderId="0" xfId="0" applyFont="1" applyAlignment="1">
      <alignment horizontal="center" vertical="center"/>
    </xf>
    <xf numFmtId="0" fontId="15" fillId="0" borderId="7" xfId="0" applyFont="1" applyBorder="1" applyAlignment="1">
      <alignment horizontal="center" vertical="center"/>
    </xf>
    <xf numFmtId="0" fontId="15" fillId="0" borderId="7" xfId="0" applyFont="1" applyBorder="1" applyAlignment="1">
      <alignment horizontal="center" vertical="center" wrapText="1"/>
    </xf>
    <xf numFmtId="10" fontId="15" fillId="0" borderId="7" xfId="0" applyNumberFormat="1" applyFont="1" applyBorder="1" applyAlignment="1">
      <alignment horizontal="center" vertical="center" wrapText="1"/>
    </xf>
    <xf numFmtId="184" fontId="15" fillId="0" borderId="7" xfId="0" applyNumberFormat="1" applyFont="1" applyBorder="1" applyAlignment="1">
      <alignment horizontal="center" vertical="center" wrapText="1"/>
    </xf>
    <xf numFmtId="0" fontId="11" fillId="0" borderId="7" xfId="0" applyFont="1" applyBorder="1" applyAlignment="1">
      <alignment horizontal="center" vertical="center" wrapText="1"/>
    </xf>
    <xf numFmtId="184" fontId="11" fillId="0" borderId="7" xfId="0" applyNumberFormat="1" applyFont="1" applyBorder="1" applyAlignment="1">
      <alignment horizontal="center" vertical="center" wrapText="1"/>
    </xf>
    <xf numFmtId="182" fontId="11" fillId="0" borderId="7" xfId="0" applyNumberFormat="1" applyFont="1" applyBorder="1" applyAlignment="1">
      <alignment horizontal="center" vertical="center" wrapText="1"/>
    </xf>
    <xf numFmtId="186" fontId="11" fillId="0" borderId="7" xfId="0" applyNumberFormat="1" applyFont="1" applyBorder="1" applyAlignment="1">
      <alignment horizontal="center" vertical="center" wrapText="1"/>
    </xf>
    <xf numFmtId="0" fontId="11" fillId="0" borderId="7" xfId="0" applyFont="1" applyBorder="1" applyAlignment="1">
      <alignment horizontal="center" vertical="center"/>
    </xf>
    <xf numFmtId="0" fontId="11" fillId="6" borderId="7" xfId="0" applyFont="1" applyFill="1" applyBorder="1" applyAlignment="1">
      <alignment horizontal="center" vertical="center" wrapText="1"/>
    </xf>
    <xf numFmtId="0" fontId="26" fillId="0" borderId="0" xfId="0" applyFont="1" applyAlignment="1">
      <alignment horizontal="center" vertical="center"/>
    </xf>
    <xf numFmtId="0" fontId="11" fillId="0" borderId="8" xfId="0" applyFont="1" applyBorder="1" applyAlignment="1">
      <alignment horizontal="center" vertical="center"/>
    </xf>
    <xf numFmtId="0" fontId="11" fillId="0" borderId="0" xfId="0" applyFont="1" applyAlignment="1">
      <alignment horizontal="left" vertical="center"/>
    </xf>
    <xf numFmtId="0" fontId="11" fillId="0" borderId="9" xfId="0" applyFont="1" applyBorder="1" applyAlignment="1">
      <alignment horizontal="center" vertical="center"/>
    </xf>
    <xf numFmtId="9" fontId="11" fillId="0" borderId="0" xfId="0" applyNumberFormat="1" applyFont="1" applyAlignment="1">
      <alignment horizontal="center" vertical="center"/>
    </xf>
    <xf numFmtId="184" fontId="11" fillId="0" borderId="0" xfId="0" applyNumberFormat="1" applyFont="1" applyAlignment="1">
      <alignment horizontal="center" vertical="center"/>
    </xf>
    <xf numFmtId="182" fontId="11" fillId="0" borderId="0" xfId="0" applyNumberFormat="1" applyFont="1" applyAlignment="1">
      <alignment horizontal="center" vertical="center"/>
    </xf>
    <xf numFmtId="186" fontId="11" fillId="0" borderId="0" xfId="0" applyNumberFormat="1" applyFont="1" applyAlignment="1">
      <alignment horizontal="center" vertical="center"/>
    </xf>
    <xf numFmtId="0" fontId="15" fillId="0" borderId="0" xfId="0" applyFont="1" applyAlignment="1">
      <alignment horizontal="center" vertical="center"/>
    </xf>
    <xf numFmtId="184" fontId="15" fillId="0" borderId="0" xfId="0" applyNumberFormat="1" applyFont="1" applyAlignment="1">
      <alignment horizontal="center" vertical="center"/>
    </xf>
    <xf numFmtId="0" fontId="15" fillId="0" borderId="6" xfId="0" applyFont="1" applyBorder="1" applyAlignment="1">
      <alignment horizontal="center" vertical="center"/>
    </xf>
    <xf numFmtId="184" fontId="15" fillId="0" borderId="6" xfId="0" applyNumberFormat="1" applyFont="1" applyBorder="1" applyAlignment="1">
      <alignment horizontal="center" vertical="center"/>
    </xf>
    <xf numFmtId="58" fontId="9" fillId="0" borderId="2" xfId="0" applyNumberFormat="1" applyFont="1" applyBorder="1" applyAlignment="1">
      <alignment horizontal="center" vertical="center"/>
    </xf>
    <xf numFmtId="9" fontId="11" fillId="0" borderId="34" xfId="0" applyNumberFormat="1" applyFont="1" applyBorder="1" applyAlignment="1">
      <alignment horizontal="center" vertical="center"/>
    </xf>
    <xf numFmtId="184" fontId="9" fillId="0" borderId="7" xfId="0" applyNumberFormat="1" applyFont="1" applyBorder="1" applyAlignment="1">
      <alignment horizontal="center" vertical="center"/>
    </xf>
    <xf numFmtId="186" fontId="11" fillId="0" borderId="7" xfId="0" applyNumberFormat="1" applyFont="1" applyBorder="1" applyAlignment="1">
      <alignment horizontal="center" vertical="center"/>
    </xf>
    <xf numFmtId="0" fontId="27" fillId="0" borderId="0" xfId="0" applyFont="1" applyAlignment="1">
      <alignment horizontal="center" vertical="center"/>
    </xf>
    <xf numFmtId="0" fontId="15" fillId="0" borderId="35" xfId="0" applyFont="1" applyBorder="1" applyAlignment="1">
      <alignment horizontal="center" vertical="center" wrapText="1"/>
    </xf>
    <xf numFmtId="0" fontId="15" fillId="0" borderId="6" xfId="0" applyFont="1" applyBorder="1" applyAlignment="1">
      <alignment horizontal="center" vertical="center" wrapText="1"/>
    </xf>
    <xf numFmtId="0" fontId="15" fillId="0" borderId="36" xfId="0" applyFont="1" applyBorder="1" applyAlignment="1">
      <alignment horizontal="center" vertical="center" wrapText="1"/>
    </xf>
    <xf numFmtId="10" fontId="15" fillId="0" borderId="8" xfId="0" applyNumberFormat="1" applyFont="1" applyBorder="1" applyAlignment="1">
      <alignment horizontal="center" vertical="center" wrapText="1"/>
    </xf>
    <xf numFmtId="184" fontId="15" fillId="0" borderId="8" xfId="0" applyNumberFormat="1" applyFont="1" applyBorder="1" applyAlignment="1">
      <alignment horizontal="center" vertical="center" wrapText="1"/>
    </xf>
    <xf numFmtId="0" fontId="15" fillId="0" borderId="8" xfId="0" applyFont="1" applyBorder="1" applyAlignment="1">
      <alignment horizontal="center" vertical="center" wrapText="1"/>
    </xf>
    <xf numFmtId="184" fontId="28" fillId="0" borderId="8" xfId="0" applyNumberFormat="1" applyFont="1" applyBorder="1" applyAlignment="1">
      <alignment horizontal="center" vertical="center" wrapText="1"/>
    </xf>
    <xf numFmtId="10" fontId="9" fillId="0" borderId="6" xfId="0" applyNumberFormat="1" applyFont="1" applyBorder="1" applyAlignment="1">
      <alignment horizontal="center" vertical="center"/>
    </xf>
    <xf numFmtId="0" fontId="9" fillId="0" borderId="6" xfId="0" applyFont="1" applyBorder="1" applyAlignment="1">
      <alignment horizontal="center" vertical="center"/>
    </xf>
    <xf numFmtId="184" fontId="8" fillId="6" borderId="6" xfId="0" applyNumberFormat="1" applyFont="1" applyFill="1" applyBorder="1" applyAlignment="1">
      <alignment horizontal="center" vertical="center"/>
    </xf>
    <xf numFmtId="184" fontId="8" fillId="0" borderId="6" xfId="0" applyNumberFormat="1" applyFont="1" applyBorder="1" applyAlignment="1">
      <alignment horizontal="center" vertical="center"/>
    </xf>
    <xf numFmtId="0" fontId="27" fillId="0" borderId="6" xfId="0" applyFont="1" applyBorder="1" applyAlignment="1">
      <alignment horizontal="center" vertical="center"/>
    </xf>
    <xf numFmtId="10" fontId="9" fillId="0" borderId="7" xfId="0" applyNumberFormat="1" applyFont="1" applyBorder="1" applyAlignment="1">
      <alignment horizontal="center" vertical="center"/>
    </xf>
    <xf numFmtId="0" fontId="9" fillId="0" borderId="7" xfId="0" applyFont="1" applyBorder="1" applyAlignment="1">
      <alignment horizontal="center" vertical="center"/>
    </xf>
    <xf numFmtId="184" fontId="8" fillId="0" borderId="7" xfId="0" applyNumberFormat="1" applyFont="1" applyBorder="1" applyAlignment="1">
      <alignment horizontal="center" vertical="center"/>
    </xf>
    <xf numFmtId="0" fontId="13" fillId="0" borderId="31" xfId="0" applyFont="1" applyBorder="1" applyAlignment="1">
      <alignment horizontal="center" vertical="center"/>
    </xf>
    <xf numFmtId="0" fontId="13" fillId="0" borderId="32" xfId="0" applyFont="1" applyBorder="1" applyAlignment="1">
      <alignment horizontal="center" vertical="center"/>
    </xf>
    <xf numFmtId="184" fontId="13" fillId="0" borderId="32" xfId="0" applyNumberFormat="1" applyFont="1" applyBorder="1" applyAlignment="1">
      <alignment horizontal="center" vertical="center"/>
    </xf>
    <xf numFmtId="0" fontId="13" fillId="0" borderId="33" xfId="0" applyFont="1" applyBorder="1" applyAlignment="1">
      <alignment horizontal="center" vertical="center"/>
    </xf>
    <xf numFmtId="184" fontId="11" fillId="10" borderId="7" xfId="0" applyNumberFormat="1" applyFont="1" applyFill="1" applyBorder="1" applyAlignment="1">
      <alignment horizontal="center" vertical="center" wrapText="1"/>
    </xf>
    <xf numFmtId="184" fontId="11" fillId="6" borderId="7" xfId="0" applyNumberFormat="1" applyFont="1" applyFill="1" applyBorder="1" applyAlignment="1">
      <alignment horizontal="center" vertical="center" wrapText="1"/>
    </xf>
    <xf numFmtId="0" fontId="13" fillId="0" borderId="6" xfId="0" applyFont="1" applyBorder="1" applyAlignment="1">
      <alignment horizontal="center" vertical="center"/>
    </xf>
    <xf numFmtId="184" fontId="13" fillId="0" borderId="6" xfId="0" applyNumberFormat="1" applyFont="1" applyBorder="1" applyAlignment="1">
      <alignment horizontal="center" vertical="center"/>
    </xf>
    <xf numFmtId="184" fontId="27" fillId="0" borderId="6" xfId="0" applyNumberFormat="1" applyFont="1" applyBorder="1" applyAlignment="1">
      <alignment horizontal="center" vertical="center"/>
    </xf>
    <xf numFmtId="0" fontId="15" fillId="20" borderId="6" xfId="0" applyFont="1" applyFill="1" applyBorder="1" applyAlignment="1">
      <alignment horizontal="center" vertical="center" wrapText="1"/>
    </xf>
    <xf numFmtId="10" fontId="15" fillId="20" borderId="6" xfId="0" applyNumberFormat="1" applyFont="1" applyFill="1" applyBorder="1" applyAlignment="1">
      <alignment horizontal="center" vertical="center" wrapText="1"/>
    </xf>
    <xf numFmtId="184" fontId="15" fillId="0" borderId="6" xfId="0" applyNumberFormat="1" applyFont="1" applyBorder="1" applyAlignment="1">
      <alignment horizontal="center" vertical="center" wrapText="1"/>
    </xf>
    <xf numFmtId="184" fontId="15" fillId="20" borderId="6" xfId="0" applyNumberFormat="1" applyFont="1" applyFill="1" applyBorder="1" applyAlignment="1">
      <alignment horizontal="center" vertical="center" wrapText="1"/>
    </xf>
    <xf numFmtId="10" fontId="15" fillId="0" borderId="6" xfId="0" applyNumberFormat="1" applyFont="1" applyBorder="1" applyAlignment="1">
      <alignment horizontal="center" vertical="center" wrapText="1"/>
    </xf>
    <xf numFmtId="184" fontId="28" fillId="0" borderId="6" xfId="0" applyNumberFormat="1" applyFont="1" applyBorder="1" applyAlignment="1">
      <alignment horizontal="center" vertical="center" wrapText="1"/>
    </xf>
    <xf numFmtId="0" fontId="11" fillId="10" borderId="0" xfId="0" applyFont="1" applyFill="1" applyAlignment="1">
      <alignment horizontal="center" vertical="center"/>
    </xf>
    <xf numFmtId="0" fontId="29" fillId="0" borderId="0" xfId="0" applyFont="1" applyAlignment="1">
      <alignment horizontal="center" vertical="center"/>
    </xf>
    <xf numFmtId="0" fontId="12" fillId="6" borderId="37" xfId="0" applyFont="1" applyFill="1" applyBorder="1" applyAlignment="1">
      <alignment horizontal="center" vertical="center" wrapText="1"/>
    </xf>
    <xf numFmtId="0" fontId="9" fillId="6" borderId="37" xfId="0" applyFont="1" applyFill="1" applyBorder="1" applyAlignment="1">
      <alignment horizontal="center" vertical="center" wrapText="1"/>
    </xf>
    <xf numFmtId="0" fontId="12" fillId="14" borderId="37" xfId="0" applyFont="1" applyFill="1" applyBorder="1" applyAlignment="1">
      <alignment horizontal="center" vertical="center" wrapText="1"/>
    </xf>
    <xf numFmtId="0" fontId="9" fillId="14" borderId="37" xfId="0" applyFont="1" applyFill="1" applyBorder="1" applyAlignment="1">
      <alignment horizontal="center" vertical="center" wrapText="1"/>
    </xf>
    <xf numFmtId="0" fontId="13" fillId="6" borderId="37" xfId="0" applyFont="1" applyFill="1" applyBorder="1" applyAlignment="1">
      <alignment horizontal="center" vertical="center" wrapText="1"/>
    </xf>
    <xf numFmtId="0" fontId="12" fillId="6" borderId="38" xfId="0" applyFont="1" applyFill="1" applyBorder="1" applyAlignment="1">
      <alignment horizontal="center" vertical="center" wrapText="1"/>
    </xf>
    <xf numFmtId="0" fontId="11" fillId="0" borderId="5" xfId="0" applyFont="1" applyBorder="1" applyAlignment="1">
      <alignment horizontal="center" vertical="center"/>
    </xf>
    <xf numFmtId="0" fontId="12" fillId="0" borderId="1" xfId="0" applyFont="1" applyBorder="1" applyAlignment="1">
      <alignment horizontal="center" vertical="center"/>
    </xf>
    <xf numFmtId="0" fontId="14" fillId="0" borderId="1" xfId="0" applyFont="1" applyBorder="1" applyAlignment="1">
      <alignment horizontal="center" vertical="center"/>
    </xf>
    <xf numFmtId="2" fontId="14" fillId="0" borderId="1" xfId="0" applyNumberFormat="1" applyFont="1" applyBorder="1" applyAlignment="1">
      <alignment horizontal="center" vertical="center"/>
    </xf>
    <xf numFmtId="0" fontId="13" fillId="0" borderId="1" xfId="0" applyFont="1" applyBorder="1" applyAlignment="1">
      <alignment horizontal="center" vertical="center"/>
    </xf>
    <xf numFmtId="10" fontId="14" fillId="0" borderId="1" xfId="0" applyNumberFormat="1" applyFont="1" applyBorder="1" applyAlignment="1">
      <alignment horizontal="center" vertical="center"/>
    </xf>
    <xf numFmtId="0" fontId="30" fillId="0" borderId="39" xfId="0" applyFont="1" applyBorder="1" applyAlignment="1">
      <alignment horizontal="center" vertical="center"/>
    </xf>
    <xf numFmtId="0" fontId="11" fillId="6" borderId="0" xfId="0" applyFont="1" applyFill="1" applyAlignment="1">
      <alignment horizontal="center" vertical="center"/>
    </xf>
    <xf numFmtId="0" fontId="15" fillId="10" borderId="0" xfId="0" applyFont="1" applyFill="1" applyAlignment="1">
      <alignment horizontal="center" vertical="center" wrapText="1"/>
    </xf>
    <xf numFmtId="184" fontId="11" fillId="0" borderId="0" xfId="0" applyNumberFormat="1" applyFont="1" applyAlignment="1">
      <alignment horizontal="center" vertical="center" wrapText="1"/>
    </xf>
    <xf numFmtId="186" fontId="11" fillId="0" borderId="0" xfId="0" applyNumberFormat="1" applyFont="1" applyAlignment="1">
      <alignment horizontal="center" vertical="center" wrapText="1"/>
    </xf>
    <xf numFmtId="0" fontId="11" fillId="19" borderId="0" xfId="0" applyFont="1" applyFill="1" applyAlignment="1">
      <alignment horizontal="center" vertical="center"/>
    </xf>
    <xf numFmtId="0" fontId="31" fillId="0" borderId="40" xfId="0" applyFont="1" applyBorder="1" applyAlignment="1">
      <alignment horizontal="center" vertical="center"/>
    </xf>
    <xf numFmtId="0" fontId="31" fillId="0" borderId="0" xfId="0" applyFont="1" applyAlignment="1">
      <alignment vertical="center"/>
    </xf>
    <xf numFmtId="0" fontId="31" fillId="0" borderId="40" xfId="0" applyFont="1" applyBorder="1" applyAlignment="1">
      <alignment vertical="center"/>
    </xf>
    <xf numFmtId="0" fontId="24" fillId="6" borderId="0" xfId="0" applyFont="1" applyFill="1" applyAlignment="1">
      <alignment vertical="center"/>
    </xf>
    <xf numFmtId="0" fontId="31" fillId="0" borderId="40" xfId="0" applyFont="1" applyFill="1" applyBorder="1" applyAlignment="1">
      <alignment horizontal="left" vertical="center"/>
    </xf>
    <xf numFmtId="0" fontId="24" fillId="6" borderId="40" xfId="0" applyFont="1" applyFill="1" applyBorder="1" applyAlignment="1">
      <alignment horizontal="center" vertical="center"/>
    </xf>
    <xf numFmtId="10" fontId="24" fillId="6" borderId="40" xfId="0" applyNumberFormat="1" applyFont="1" applyFill="1" applyBorder="1" applyAlignment="1">
      <alignment vertical="center"/>
    </xf>
    <xf numFmtId="9" fontId="24" fillId="6" borderId="40" xfId="0" applyNumberFormat="1" applyFont="1" applyFill="1" applyBorder="1" applyAlignment="1">
      <alignment vertical="center"/>
    </xf>
    <xf numFmtId="0" fontId="32" fillId="0" borderId="0" xfId="0" applyNumberFormat="1" applyFont="1" applyFill="1" applyBorder="1"/>
    <xf numFmtId="0" fontId="33" fillId="6" borderId="0" xfId="0" applyFont="1" applyFill="1" applyAlignment="1">
      <alignment horizontal="left"/>
    </xf>
    <xf numFmtId="0" fontId="34" fillId="0" borderId="0" xfId="0" applyFont="1" applyFill="1" applyAlignment="1">
      <alignment horizontal="center" vertical="center"/>
    </xf>
    <xf numFmtId="0" fontId="35" fillId="0" borderId="0" xfId="0" applyFont="1" applyFill="1" applyAlignment="1">
      <alignment vertical="center"/>
    </xf>
    <xf numFmtId="0" fontId="0" fillId="0" borderId="0" xfId="0" applyAlignment="1">
      <alignment horizontal="left"/>
    </xf>
    <xf numFmtId="0" fontId="34" fillId="14" borderId="41" xfId="0" applyFont="1" applyFill="1" applyBorder="1" applyAlignment="1">
      <alignment horizontal="center" vertical="center"/>
    </xf>
    <xf numFmtId="0" fontId="34" fillId="14" borderId="41" xfId="0" applyFont="1" applyFill="1" applyBorder="1" applyAlignment="1">
      <alignment horizontal="left" vertical="center"/>
    </xf>
    <xf numFmtId="0" fontId="34" fillId="14" borderId="0" xfId="0" applyFont="1" applyFill="1" applyAlignment="1">
      <alignment horizontal="center" vertical="center" wrapText="1"/>
    </xf>
    <xf numFmtId="0" fontId="34" fillId="22" borderId="42" xfId="0" applyFont="1" applyFill="1" applyBorder="1" applyAlignment="1">
      <alignment horizontal="center" vertical="center" wrapText="1"/>
    </xf>
    <xf numFmtId="0" fontId="34" fillId="23" borderId="43" xfId="0" applyFont="1" applyFill="1" applyBorder="1" applyAlignment="1">
      <alignment horizontal="center" vertical="center" wrapText="1"/>
    </xf>
    <xf numFmtId="0" fontId="34" fillId="23" borderId="41" xfId="0" applyFont="1" applyFill="1" applyBorder="1" applyAlignment="1">
      <alignment horizontal="center" vertical="center" wrapText="1"/>
    </xf>
    <xf numFmtId="0" fontId="36" fillId="24" borderId="41" xfId="0" applyFont="1" applyFill="1" applyBorder="1" applyAlignment="1">
      <alignment vertical="center" wrapText="1"/>
    </xf>
    <xf numFmtId="0" fontId="36" fillId="24" borderId="41" xfId="0" applyFont="1" applyFill="1" applyBorder="1" applyAlignment="1">
      <alignment horizontal="left" vertical="center"/>
    </xf>
    <xf numFmtId="0" fontId="36" fillId="24" borderId="41" xfId="0" applyFont="1" applyFill="1" applyBorder="1" applyAlignment="1">
      <alignment vertical="center"/>
    </xf>
    <xf numFmtId="0" fontId="36" fillId="24" borderId="44" xfId="0" applyFont="1" applyFill="1" applyBorder="1" applyAlignment="1">
      <alignment vertical="center"/>
    </xf>
    <xf numFmtId="184" fontId="34" fillId="0" borderId="0" xfId="0" applyNumberFormat="1" applyFont="1" applyFill="1" applyBorder="1" applyAlignment="1">
      <alignment vertical="center"/>
    </xf>
    <xf numFmtId="0" fontId="34" fillId="25" borderId="45" xfId="0" applyFont="1" applyFill="1" applyBorder="1" applyAlignment="1">
      <alignment vertical="center"/>
    </xf>
    <xf numFmtId="0" fontId="34" fillId="25" borderId="41" xfId="0" applyFont="1" applyFill="1" applyBorder="1" applyAlignment="1">
      <alignment vertical="center"/>
    </xf>
    <xf numFmtId="0" fontId="34" fillId="25" borderId="44" xfId="0" applyFont="1" applyFill="1" applyBorder="1" applyAlignment="1">
      <alignment vertical="center"/>
    </xf>
    <xf numFmtId="0" fontId="34" fillId="25" borderId="46" xfId="0" applyFont="1" applyFill="1" applyBorder="1" applyAlignment="1">
      <alignment vertical="center"/>
    </xf>
    <xf numFmtId="0" fontId="0" fillId="0" borderId="0" xfId="0" applyFont="1" applyFill="1" applyAlignment="1">
      <alignment vertical="center"/>
    </xf>
    <xf numFmtId="0" fontId="37" fillId="14" borderId="47" xfId="0" applyFont="1" applyFill="1" applyBorder="1" applyAlignment="1">
      <alignment horizontal="center" vertical="center"/>
    </xf>
    <xf numFmtId="0" fontId="37" fillId="14" borderId="48" xfId="0" applyFont="1" applyFill="1" applyBorder="1" applyAlignment="1">
      <alignment horizontal="center" vertical="center"/>
    </xf>
    <xf numFmtId="188" fontId="38" fillId="0" borderId="49" xfId="49" applyNumberFormat="1" applyFont="1" applyFill="1" applyBorder="1" applyAlignment="1">
      <alignment horizontal="center" vertical="center"/>
    </xf>
    <xf numFmtId="188" fontId="38" fillId="0" borderId="40" xfId="49" applyNumberFormat="1" applyFont="1" applyFill="1" applyBorder="1" applyAlignment="1">
      <alignment horizontal="center" vertical="center"/>
    </xf>
    <xf numFmtId="188" fontId="38" fillId="0" borderId="50" xfId="49" applyNumberFormat="1" applyFont="1" applyFill="1" applyBorder="1" applyAlignment="1">
      <alignment horizontal="center" vertical="center"/>
    </xf>
    <xf numFmtId="188" fontId="38" fillId="0" borderId="51" xfId="49" applyNumberFormat="1" applyFont="1" applyFill="1" applyBorder="1" applyAlignment="1">
      <alignment horizontal="center" vertical="center"/>
    </xf>
    <xf numFmtId="189" fontId="38" fillId="0" borderId="40" xfId="49" applyNumberFormat="1" applyFont="1" applyFill="1" applyBorder="1" applyAlignment="1">
      <alignment horizontal="center" vertical="center"/>
    </xf>
    <xf numFmtId="188" fontId="38" fillId="0" borderId="50" xfId="49" applyNumberFormat="1" applyFont="1" applyFill="1" applyBorder="1" applyAlignment="1">
      <alignment horizontal="center" vertical="center" wrapText="1"/>
    </xf>
    <xf numFmtId="188" fontId="38" fillId="0" borderId="51" xfId="49" applyNumberFormat="1" applyFont="1" applyFill="1" applyBorder="1" applyAlignment="1">
      <alignment horizontal="center" vertical="center" wrapText="1"/>
    </xf>
    <xf numFmtId="189" fontId="38" fillId="0" borderId="52" xfId="49" applyNumberFormat="1" applyFont="1" applyFill="1" applyBorder="1" applyAlignment="1">
      <alignment horizontal="center" vertical="center"/>
    </xf>
    <xf numFmtId="188" fontId="39" fillId="0" borderId="53" xfId="49" applyNumberFormat="1" applyFont="1" applyFill="1" applyBorder="1" applyAlignment="1">
      <alignment horizontal="left" vertical="top" wrapText="1"/>
    </xf>
    <xf numFmtId="188" fontId="38" fillId="0" borderId="54" xfId="49" applyNumberFormat="1" applyFont="1" applyFill="1" applyBorder="1" applyAlignment="1">
      <alignment horizontal="left" vertical="top" wrapText="1"/>
    </xf>
    <xf numFmtId="188" fontId="38" fillId="0" borderId="55" xfId="49" applyNumberFormat="1" applyFont="1" applyFill="1" applyBorder="1" applyAlignment="1">
      <alignment horizontal="left" vertical="top" wrapText="1"/>
    </xf>
    <xf numFmtId="188" fontId="38" fillId="14" borderId="56" xfId="49" applyNumberFormat="1" applyFont="1" applyFill="1" applyBorder="1" applyAlignment="1">
      <alignment horizontal="center" vertical="center"/>
    </xf>
    <xf numFmtId="188" fontId="38" fillId="14" borderId="57" xfId="49" applyNumberFormat="1" applyFont="1" applyFill="1" applyBorder="1" applyAlignment="1">
      <alignment horizontal="center" vertical="center"/>
    </xf>
    <xf numFmtId="188" fontId="38" fillId="14" borderId="49" xfId="49" applyNumberFormat="1" applyFont="1" applyFill="1" applyBorder="1" applyAlignment="1">
      <alignment horizontal="center" vertical="center"/>
    </xf>
    <xf numFmtId="188" fontId="38" fillId="14" borderId="40" xfId="49" applyNumberFormat="1" applyFont="1" applyFill="1" applyBorder="1" applyAlignment="1">
      <alignment horizontal="center" vertical="center"/>
    </xf>
    <xf numFmtId="188" fontId="38" fillId="14" borderId="49" xfId="49" applyNumberFormat="1" applyFont="1" applyFill="1" applyBorder="1" applyAlignment="1">
      <alignment horizontal="center" vertical="center" wrapText="1"/>
    </xf>
    <xf numFmtId="188" fontId="40" fillId="14" borderId="40" xfId="49" applyNumberFormat="1" applyFont="1" applyFill="1" applyBorder="1" applyAlignment="1">
      <alignment horizontal="center" vertical="center" wrapText="1"/>
    </xf>
    <xf numFmtId="188" fontId="41" fillId="0" borderId="40" xfId="0" applyNumberFormat="1" applyFont="1" applyFill="1" applyBorder="1" applyAlignment="1">
      <alignment horizontal="left" vertical="center" wrapText="1"/>
    </xf>
    <xf numFmtId="188" fontId="40" fillId="14" borderId="40" xfId="49" applyNumberFormat="1" applyFont="1" applyFill="1" applyBorder="1" applyAlignment="1">
      <alignment horizontal="center" vertical="center"/>
    </xf>
    <xf numFmtId="188" fontId="40" fillId="14" borderId="58" xfId="49" applyNumberFormat="1" applyFont="1" applyFill="1" applyBorder="1" applyAlignment="1">
      <alignment horizontal="center" vertical="center" wrapText="1"/>
    </xf>
    <xf numFmtId="188" fontId="42" fillId="14" borderId="58" xfId="0" applyNumberFormat="1" applyFont="1" applyFill="1" applyBorder="1" applyAlignment="1">
      <alignment horizontal="center" vertical="center" wrapText="1" shrinkToFit="1"/>
    </xf>
    <xf numFmtId="188" fontId="41" fillId="0" borderId="58" xfId="0" applyNumberFormat="1" applyFont="1" applyFill="1" applyBorder="1" applyAlignment="1">
      <alignment horizontal="center" vertical="center" wrapText="1" shrinkToFit="1"/>
    </xf>
    <xf numFmtId="188" fontId="40" fillId="14" borderId="59" xfId="49" applyNumberFormat="1" applyFont="1" applyFill="1" applyBorder="1" applyAlignment="1">
      <alignment horizontal="center" vertical="center" wrapText="1"/>
    </xf>
    <xf numFmtId="188" fontId="42" fillId="14" borderId="60" xfId="0" applyNumberFormat="1" applyFont="1" applyFill="1" applyBorder="1" applyAlignment="1">
      <alignment horizontal="center" vertical="center" wrapText="1" shrinkToFit="1"/>
    </xf>
    <xf numFmtId="188" fontId="41" fillId="0" borderId="60" xfId="0" applyNumberFormat="1" applyFont="1" applyFill="1" applyBorder="1" applyAlignment="1">
      <alignment horizontal="center" vertical="center" wrapText="1" shrinkToFit="1"/>
    </xf>
    <xf numFmtId="188" fontId="40" fillId="14" borderId="59" xfId="49" applyNumberFormat="1" applyFont="1" applyFill="1" applyBorder="1" applyAlignment="1">
      <alignment horizontal="center" vertical="center"/>
    </xf>
    <xf numFmtId="0" fontId="38" fillId="0" borderId="40" xfId="0" applyFont="1" applyFill="1" applyBorder="1" applyAlignment="1">
      <alignment vertical="center"/>
    </xf>
    <xf numFmtId="0" fontId="43" fillId="0" borderId="40" xfId="6" applyFont="1" applyFill="1" applyBorder="1" applyAlignment="1">
      <alignment horizontal="center" vertical="center" wrapText="1"/>
    </xf>
    <xf numFmtId="190" fontId="44" fillId="0" borderId="40" xfId="0" applyNumberFormat="1" applyFont="1" applyFill="1" applyBorder="1" applyAlignment="1">
      <alignment horizontal="center" vertical="center" wrapText="1"/>
    </xf>
    <xf numFmtId="0" fontId="45" fillId="0" borderId="40" xfId="0" applyFont="1" applyFill="1" applyBorder="1" applyAlignment="1">
      <alignment horizontal="center" vertical="center" wrapText="1"/>
    </xf>
    <xf numFmtId="191" fontId="45" fillId="0" borderId="40" xfId="0" applyNumberFormat="1" applyFont="1" applyFill="1" applyBorder="1" applyAlignment="1">
      <alignment horizontal="center" vertical="center" wrapText="1"/>
    </xf>
    <xf numFmtId="182" fontId="38" fillId="26" borderId="40" xfId="0" applyNumberFormat="1" applyFont="1" applyFill="1" applyBorder="1" applyAlignment="1" applyProtection="1">
      <alignment horizontal="center" vertical="center"/>
    </xf>
    <xf numFmtId="0" fontId="44" fillId="0" borderId="40" xfId="0" applyNumberFormat="1" applyFont="1" applyFill="1" applyBorder="1" applyAlignment="1">
      <alignment horizontal="center" vertical="center" wrapText="1"/>
    </xf>
    <xf numFmtId="185" fontId="41" fillId="26" borderId="40" xfId="0" applyNumberFormat="1" applyFont="1" applyFill="1" applyBorder="1" applyAlignment="1">
      <alignment horizontal="center" vertical="center" shrinkToFit="1"/>
    </xf>
    <xf numFmtId="9" fontId="41" fillId="26" borderId="40" xfId="0" applyNumberFormat="1" applyFont="1" applyFill="1" applyBorder="1" applyAlignment="1">
      <alignment horizontal="center" vertical="center" shrinkToFit="1"/>
    </xf>
    <xf numFmtId="182" fontId="45" fillId="0" borderId="40" xfId="0" applyNumberFormat="1" applyFont="1" applyFill="1" applyBorder="1" applyAlignment="1">
      <alignment horizontal="center" vertical="center" wrapText="1"/>
    </xf>
    <xf numFmtId="0" fontId="38" fillId="0" borderId="40" xfId="0" applyFont="1" applyFill="1" applyBorder="1" applyAlignment="1">
      <alignment horizontal="center" vertical="center" wrapText="1"/>
    </xf>
    <xf numFmtId="191" fontId="41" fillId="26" borderId="40" xfId="0" applyNumberFormat="1" applyFont="1" applyFill="1" applyBorder="1" applyAlignment="1">
      <alignment horizontal="center" vertical="center" shrinkToFit="1"/>
    </xf>
    <xf numFmtId="188" fontId="41" fillId="0" borderId="40" xfId="0" applyNumberFormat="1" applyFont="1" applyFill="1" applyBorder="1" applyAlignment="1">
      <alignment horizontal="left" vertical="center" wrapText="1" shrinkToFit="1"/>
    </xf>
    <xf numFmtId="188" fontId="41" fillId="0" borderId="61" xfId="0" applyNumberFormat="1" applyFont="1" applyFill="1" applyBorder="1" applyAlignment="1">
      <alignment horizontal="left" vertical="center" wrapText="1"/>
    </xf>
    <xf numFmtId="188" fontId="41" fillId="0" borderId="62" xfId="0" applyNumberFormat="1" applyFont="1" applyFill="1" applyBorder="1" applyAlignment="1">
      <alignment horizontal="left" vertical="center" wrapText="1"/>
    </xf>
    <xf numFmtId="188" fontId="40" fillId="14" borderId="60" xfId="49" applyNumberFormat="1" applyFont="1" applyFill="1" applyBorder="1" applyAlignment="1">
      <alignment horizontal="center" vertical="center" wrapText="1"/>
    </xf>
    <xf numFmtId="188" fontId="41" fillId="0" borderId="52" xfId="0" applyNumberFormat="1" applyFont="1" applyFill="1" applyBorder="1" applyAlignment="1">
      <alignment horizontal="left" vertical="center" wrapText="1"/>
    </xf>
    <xf numFmtId="188" fontId="41" fillId="0" borderId="63" xfId="0" applyNumberFormat="1" applyFont="1" applyFill="1" applyBorder="1" applyAlignment="1">
      <alignment horizontal="left" vertical="center" wrapText="1"/>
    </xf>
    <xf numFmtId="188" fontId="46" fillId="0" borderId="40" xfId="0" applyNumberFormat="1" applyFont="1" applyFill="1" applyBorder="1" applyAlignment="1">
      <alignment horizontal="left" vertical="center" wrapText="1"/>
    </xf>
    <xf numFmtId="188" fontId="38" fillId="14" borderId="53" xfId="49" applyNumberFormat="1" applyFont="1" applyFill="1" applyBorder="1" applyAlignment="1">
      <alignment horizontal="center" vertical="center" wrapText="1"/>
    </xf>
    <xf numFmtId="188" fontId="40" fillId="14" borderId="54" xfId="49" applyNumberFormat="1" applyFont="1" applyFill="1" applyBorder="1" applyAlignment="1">
      <alignment horizontal="center" vertical="center"/>
    </xf>
    <xf numFmtId="188" fontId="46" fillId="0" borderId="54" xfId="0" applyNumberFormat="1" applyFont="1" applyFill="1" applyBorder="1" applyAlignment="1">
      <alignment horizontal="left" vertical="center" wrapText="1"/>
    </xf>
    <xf numFmtId="188" fontId="40" fillId="0" borderId="60" xfId="49" applyNumberFormat="1" applyFont="1" applyFill="1" applyBorder="1" applyAlignment="1">
      <alignment horizontal="center" vertical="top"/>
    </xf>
    <xf numFmtId="188" fontId="40" fillId="0" borderId="60" xfId="49" applyNumberFormat="1" applyFont="1" applyFill="1" applyBorder="1" applyAlignment="1">
      <alignment vertical="top"/>
    </xf>
    <xf numFmtId="188" fontId="47" fillId="0" borderId="60" xfId="0" applyNumberFormat="1" applyFont="1" applyFill="1" applyBorder="1" applyAlignment="1">
      <alignment horizontal="left" vertical="top" wrapText="1"/>
    </xf>
    <xf numFmtId="188" fontId="40" fillId="0" borderId="40" xfId="49" applyNumberFormat="1" applyFont="1" applyFill="1" applyBorder="1" applyAlignment="1">
      <alignment horizontal="center" vertical="top"/>
    </xf>
    <xf numFmtId="188" fontId="47" fillId="0" borderId="40" xfId="0" applyNumberFormat="1" applyFont="1" applyFill="1" applyBorder="1" applyAlignment="1">
      <alignment horizontal="left" vertical="top" wrapText="1"/>
    </xf>
    <xf numFmtId="0" fontId="40" fillId="0" borderId="40" xfId="0" applyFont="1" applyFill="1" applyBorder="1" applyAlignment="1">
      <alignment horizontal="center" vertical="center"/>
    </xf>
    <xf numFmtId="0" fontId="48" fillId="0" borderId="0" xfId="0" applyFont="1" applyFill="1" applyAlignment="1">
      <alignment vertical="center"/>
    </xf>
    <xf numFmtId="0" fontId="49" fillId="14" borderId="0" xfId="0" applyFont="1" applyFill="1" applyAlignment="1">
      <alignment horizontal="center" vertical="center"/>
    </xf>
    <xf numFmtId="0" fontId="50" fillId="14" borderId="64" xfId="0" applyNumberFormat="1" applyFont="1" applyFill="1" applyBorder="1" applyAlignment="1">
      <alignment horizontal="center" vertical="center"/>
    </xf>
    <xf numFmtId="0" fontId="45" fillId="0" borderId="64" xfId="0" applyNumberFormat="1" applyFont="1" applyFill="1" applyBorder="1" applyAlignment="1">
      <alignment horizontal="center" vertical="center" wrapText="1"/>
    </xf>
    <xf numFmtId="0" fontId="45" fillId="0" borderId="65" xfId="0" applyNumberFormat="1" applyFont="1" applyFill="1" applyBorder="1" applyAlignment="1">
      <alignment horizontal="center" vertical="center" wrapText="1"/>
    </xf>
    <xf numFmtId="0" fontId="45" fillId="0" borderId="64" xfId="0" applyNumberFormat="1" applyFont="1" applyFill="1" applyBorder="1" applyAlignment="1">
      <alignment horizontal="center"/>
    </xf>
    <xf numFmtId="0" fontId="45" fillId="0" borderId="64" xfId="0" applyNumberFormat="1" applyFont="1" applyFill="1" applyBorder="1" applyAlignment="1">
      <alignment horizontal="center" vertical="center"/>
    </xf>
    <xf numFmtId="0" fontId="45" fillId="0" borderId="66" xfId="0" applyNumberFormat="1" applyFont="1" applyFill="1" applyBorder="1" applyAlignment="1">
      <alignment horizontal="center" vertical="center" wrapText="1"/>
    </xf>
    <xf numFmtId="0" fontId="45" fillId="0" borderId="37" xfId="0" applyNumberFormat="1" applyFont="1" applyFill="1" applyBorder="1" applyAlignment="1">
      <alignment horizontal="center"/>
    </xf>
    <xf numFmtId="0" fontId="45" fillId="0" borderId="67" xfId="0" applyNumberFormat="1" applyFont="1" applyFill="1" applyBorder="1" applyAlignment="1">
      <alignment horizontal="center" vertical="center"/>
    </xf>
    <xf numFmtId="0" fontId="45" fillId="0" borderId="40" xfId="0" applyNumberFormat="1" applyFont="1" applyFill="1" applyBorder="1" applyAlignment="1">
      <alignment horizontal="left" vertical="top" wrapText="1"/>
    </xf>
    <xf numFmtId="0" fontId="45" fillId="0" borderId="40" xfId="0" applyNumberFormat="1" applyFont="1" applyFill="1" applyBorder="1" applyAlignment="1">
      <alignment horizontal="center" vertical="center" wrapText="1"/>
    </xf>
    <xf numFmtId="0" fontId="50" fillId="14" borderId="64" xfId="0" applyNumberFormat="1" applyFont="1" applyFill="1" applyBorder="1" applyAlignment="1">
      <alignment horizontal="left" vertical="center"/>
    </xf>
    <xf numFmtId="0" fontId="50" fillId="14" borderId="65" xfId="0" applyNumberFormat="1" applyFont="1" applyFill="1" applyBorder="1" applyAlignment="1">
      <alignment horizontal="left" vertical="center"/>
    </xf>
    <xf numFmtId="0" fontId="45" fillId="0" borderId="64" xfId="0" applyNumberFormat="1" applyFont="1" applyFill="1" applyBorder="1" applyAlignment="1">
      <alignment horizontal="left" vertical="top" wrapText="1"/>
    </xf>
    <xf numFmtId="0" fontId="50" fillId="14" borderId="67" xfId="0" applyNumberFormat="1" applyFont="1" applyFill="1" applyBorder="1" applyAlignment="1">
      <alignment horizontal="left" vertical="top" wrapText="1"/>
    </xf>
    <xf numFmtId="0" fontId="50" fillId="14" borderId="68" xfId="0" applyNumberFormat="1" applyFont="1" applyFill="1" applyBorder="1" applyAlignment="1">
      <alignment horizontal="left" vertical="top" wrapText="1"/>
    </xf>
    <xf numFmtId="0" fontId="50" fillId="14" borderId="69" xfId="0" applyNumberFormat="1" applyFont="1" applyFill="1" applyBorder="1" applyAlignment="1">
      <alignment horizontal="left" vertical="top" wrapText="1"/>
    </xf>
    <xf numFmtId="0" fontId="45" fillId="0" borderId="67" xfId="0" applyNumberFormat="1" applyFont="1" applyFill="1" applyBorder="1" applyAlignment="1">
      <alignment horizontal="left" vertical="center" wrapText="1"/>
    </xf>
    <xf numFmtId="0" fontId="45" fillId="0" borderId="68" xfId="0" applyNumberFormat="1" applyFont="1" applyFill="1" applyBorder="1" applyAlignment="1">
      <alignment horizontal="left" vertical="center" wrapText="1"/>
    </xf>
    <xf numFmtId="0" fontId="45" fillId="0" borderId="69" xfId="0" applyNumberFormat="1" applyFont="1" applyFill="1" applyBorder="1" applyAlignment="1">
      <alignment horizontal="left" vertical="center" wrapText="1"/>
    </xf>
    <xf numFmtId="0" fontId="45" fillId="0" borderId="64" xfId="0" applyNumberFormat="1" applyFont="1" applyFill="1" applyBorder="1" applyAlignment="1">
      <alignment horizontal="left" vertical="center" wrapText="1"/>
    </xf>
    <xf numFmtId="0" fontId="45" fillId="0" borderId="67" xfId="0" applyNumberFormat="1" applyFont="1" applyFill="1" applyBorder="1" applyAlignment="1">
      <alignment horizontal="left" vertical="top" wrapText="1"/>
    </xf>
    <xf numFmtId="0" fontId="45" fillId="0" borderId="68" xfId="0" applyNumberFormat="1" applyFont="1" applyFill="1" applyBorder="1" applyAlignment="1">
      <alignment horizontal="left" vertical="top" wrapText="1"/>
    </xf>
    <xf numFmtId="0" fontId="45" fillId="0" borderId="69" xfId="0" applyNumberFormat="1" applyFont="1" applyFill="1" applyBorder="1" applyAlignment="1">
      <alignment horizontal="left" vertical="top" wrapText="1"/>
    </xf>
    <xf numFmtId="0" fontId="45" fillId="0" borderId="64" xfId="0" applyNumberFormat="1" applyFont="1" applyFill="1" applyBorder="1" applyAlignment="1">
      <alignment horizontal="left" vertical="top"/>
    </xf>
    <xf numFmtId="0" fontId="50" fillId="14" borderId="64" xfId="0" applyNumberFormat="1" applyFont="1" applyFill="1" applyBorder="1" applyAlignment="1">
      <alignment horizontal="left" vertical="center" wrapText="1"/>
    </xf>
    <xf numFmtId="0" fontId="45" fillId="0" borderId="67" xfId="0" applyNumberFormat="1" applyFont="1" applyFill="1" applyBorder="1" applyAlignment="1">
      <alignment horizontal="center" vertical="center" wrapText="1"/>
    </xf>
    <xf numFmtId="0" fontId="45" fillId="0" borderId="68" xfId="0" applyNumberFormat="1" applyFont="1" applyFill="1" applyBorder="1" applyAlignment="1">
      <alignment horizontal="center" vertical="center" wrapText="1"/>
    </xf>
    <xf numFmtId="0" fontId="45" fillId="0" borderId="69" xfId="0" applyNumberFormat="1" applyFont="1" applyFill="1" applyBorder="1" applyAlignment="1">
      <alignment horizontal="center" vertical="center" wrapText="1"/>
    </xf>
    <xf numFmtId="0" fontId="51" fillId="0" borderId="0" xfId="0" applyFont="1" applyFill="1" applyAlignment="1">
      <alignment vertical="center"/>
    </xf>
    <xf numFmtId="0" fontId="52" fillId="0" borderId="0" xfId="0" applyFont="1" applyFill="1" applyAlignment="1">
      <alignment vertical="center"/>
    </xf>
    <xf numFmtId="0" fontId="52" fillId="0" borderId="0" xfId="0" applyFont="1" applyFill="1" applyBorder="1" applyAlignment="1">
      <alignment vertical="center"/>
    </xf>
    <xf numFmtId="0" fontId="51" fillId="0" borderId="0" xfId="0" applyFont="1" applyFill="1" applyBorder="1" applyAlignment="1">
      <alignment vertical="center"/>
    </xf>
    <xf numFmtId="0" fontId="0" fillId="0" borderId="0" xfId="0" applyFill="1" applyAlignment="1">
      <alignment vertical="center"/>
    </xf>
    <xf numFmtId="0" fontId="53" fillId="14" borderId="40" xfId="0" applyFont="1" applyFill="1" applyBorder="1" applyAlignment="1">
      <alignment horizontal="center" vertical="center" wrapText="1"/>
    </xf>
    <xf numFmtId="0" fontId="53" fillId="14" borderId="50" xfId="0" applyFont="1" applyFill="1" applyBorder="1" applyAlignment="1">
      <alignment horizontal="center" vertical="center" wrapText="1"/>
    </xf>
    <xf numFmtId="0" fontId="53" fillId="0" borderId="0" xfId="0" applyFont="1" applyFill="1" applyBorder="1" applyAlignment="1">
      <alignment horizontal="center" vertical="center" wrapText="1"/>
    </xf>
    <xf numFmtId="0" fontId="53" fillId="14" borderId="58" xfId="0" applyFont="1" applyFill="1" applyBorder="1" applyAlignment="1">
      <alignment horizontal="center" vertical="center" wrapText="1"/>
    </xf>
    <xf numFmtId="0" fontId="53" fillId="14" borderId="61" xfId="0" applyFont="1" applyFill="1" applyBorder="1" applyAlignment="1">
      <alignment horizontal="center" vertical="center" wrapText="1"/>
    </xf>
    <xf numFmtId="0" fontId="54" fillId="0" borderId="70" xfId="0" applyFont="1" applyFill="1" applyBorder="1" applyAlignment="1">
      <alignment horizontal="center" vertical="center" wrapText="1"/>
    </xf>
    <xf numFmtId="0" fontId="36" fillId="14" borderId="56" xfId="0" applyFont="1" applyFill="1" applyBorder="1" applyAlignment="1">
      <alignment horizontal="center" vertical="center" wrapText="1"/>
    </xf>
    <xf numFmtId="0" fontId="36" fillId="14" borderId="57" xfId="0" applyFont="1" applyFill="1" applyBorder="1" applyAlignment="1">
      <alignment horizontal="center" vertical="center" wrapText="1"/>
    </xf>
    <xf numFmtId="0" fontId="36" fillId="14" borderId="71" xfId="0" applyFont="1" applyFill="1" applyBorder="1" applyAlignment="1">
      <alignment horizontal="center" vertical="center" wrapText="1"/>
    </xf>
    <xf numFmtId="0" fontId="36" fillId="14" borderId="72" xfId="0" applyFont="1" applyFill="1" applyBorder="1" applyAlignment="1">
      <alignment horizontal="center" vertical="center" wrapText="1"/>
    </xf>
    <xf numFmtId="0" fontId="36" fillId="0" borderId="0" xfId="0" applyFont="1" applyFill="1" applyBorder="1" applyAlignment="1">
      <alignment horizontal="center" vertical="center" wrapText="1"/>
    </xf>
    <xf numFmtId="0" fontId="36" fillId="14" borderId="73" xfId="0" applyFont="1" applyFill="1" applyBorder="1" applyAlignment="1">
      <alignment horizontal="center" vertical="center" wrapText="1"/>
    </xf>
    <xf numFmtId="0" fontId="54" fillId="0" borderId="74" xfId="0" applyFont="1" applyFill="1" applyBorder="1" applyAlignment="1">
      <alignment horizontal="center" vertical="center" wrapText="1"/>
    </xf>
    <xf numFmtId="0" fontId="36" fillId="14" borderId="49" xfId="0" applyFont="1" applyFill="1" applyBorder="1" applyAlignment="1">
      <alignment horizontal="center" vertical="center" wrapText="1"/>
    </xf>
    <xf numFmtId="0" fontId="36" fillId="14" borderId="40" xfId="0" applyFont="1" applyFill="1" applyBorder="1" applyAlignment="1">
      <alignment horizontal="center" vertical="center" wrapText="1"/>
    </xf>
    <xf numFmtId="7" fontId="35" fillId="0" borderId="50" xfId="0" applyNumberFormat="1" applyFont="1" applyFill="1" applyBorder="1" applyAlignment="1">
      <alignment horizontal="center" vertical="center" wrapText="1"/>
    </xf>
    <xf numFmtId="7" fontId="35" fillId="0" borderId="75" xfId="0" applyNumberFormat="1" applyFont="1" applyFill="1" applyBorder="1" applyAlignment="1">
      <alignment horizontal="center" vertical="center" wrapText="1"/>
    </xf>
    <xf numFmtId="7" fontId="35" fillId="0" borderId="0" xfId="0" applyNumberFormat="1" applyFont="1" applyFill="1" applyBorder="1" applyAlignment="1">
      <alignment horizontal="center" vertical="center" wrapText="1"/>
    </xf>
    <xf numFmtId="7" fontId="35" fillId="0" borderId="76" xfId="0" applyNumberFormat="1" applyFont="1" applyFill="1" applyBorder="1" applyAlignment="1">
      <alignment horizontal="center" vertical="center" wrapText="1"/>
    </xf>
    <xf numFmtId="182" fontId="35" fillId="0" borderId="50" xfId="0" applyNumberFormat="1" applyFont="1" applyFill="1" applyBorder="1" applyAlignment="1">
      <alignment horizontal="center" vertical="center" wrapText="1"/>
    </xf>
    <xf numFmtId="182" fontId="35" fillId="0" borderId="75" xfId="0" applyNumberFormat="1" applyFont="1" applyFill="1" applyBorder="1" applyAlignment="1">
      <alignment horizontal="center" vertical="center" wrapText="1"/>
    </xf>
    <xf numFmtId="182" fontId="35" fillId="0" borderId="0" xfId="0" applyNumberFormat="1" applyFont="1" applyFill="1" applyBorder="1" applyAlignment="1">
      <alignment horizontal="center" vertical="center" wrapText="1"/>
    </xf>
    <xf numFmtId="182" fontId="35" fillId="0" borderId="76" xfId="0" applyNumberFormat="1" applyFont="1" applyFill="1" applyBorder="1" applyAlignment="1">
      <alignment horizontal="center" vertical="center" wrapText="1"/>
    </xf>
    <xf numFmtId="0" fontId="54" fillId="0" borderId="77" xfId="0" applyFont="1" applyFill="1" applyBorder="1" applyAlignment="1">
      <alignment horizontal="center" vertical="center" wrapText="1"/>
    </xf>
    <xf numFmtId="0" fontId="36" fillId="14" borderId="54" xfId="0" applyFont="1" applyFill="1" applyBorder="1" applyAlignment="1">
      <alignment horizontal="center" vertical="center" wrapText="1"/>
    </xf>
    <xf numFmtId="184" fontId="35" fillId="0" borderId="78" xfId="0" applyNumberFormat="1" applyFont="1" applyFill="1" applyBorder="1" applyAlignment="1">
      <alignment horizontal="center" vertical="center" wrapText="1"/>
    </xf>
    <xf numFmtId="184" fontId="35" fillId="0" borderId="79" xfId="0" applyNumberFormat="1" applyFont="1" applyFill="1" applyBorder="1" applyAlignment="1">
      <alignment horizontal="center" vertical="center" wrapText="1"/>
    </xf>
    <xf numFmtId="184" fontId="35" fillId="0" borderId="0" xfId="0" applyNumberFormat="1" applyFont="1" applyFill="1" applyBorder="1" applyAlignment="1">
      <alignment horizontal="center" vertical="center" wrapText="1"/>
    </xf>
    <xf numFmtId="184" fontId="35" fillId="0" borderId="80" xfId="0" applyNumberFormat="1" applyFont="1" applyFill="1" applyBorder="1" applyAlignment="1">
      <alignment horizontal="center" vertical="center" wrapText="1"/>
    </xf>
    <xf numFmtId="0" fontId="54" fillId="0" borderId="81" xfId="0" applyFont="1" applyFill="1" applyBorder="1" applyAlignment="1">
      <alignment horizontal="center" vertical="center" wrapText="1"/>
    </xf>
    <xf numFmtId="184" fontId="35" fillId="14" borderId="57" xfId="0" applyNumberFormat="1" applyFont="1" applyFill="1" applyBorder="1" applyAlignment="1">
      <alignment horizontal="center" vertical="center" wrapText="1"/>
    </xf>
    <xf numFmtId="184" fontId="35" fillId="0" borderId="71" xfId="0" applyNumberFormat="1" applyFont="1" applyFill="1" applyBorder="1" applyAlignment="1">
      <alignment horizontal="center" vertical="center" wrapText="1"/>
    </xf>
    <xf numFmtId="184" fontId="35" fillId="0" borderId="72" xfId="0" applyNumberFormat="1" applyFont="1" applyFill="1" applyBorder="1" applyAlignment="1">
      <alignment horizontal="center" vertical="center" wrapText="1"/>
    </xf>
    <xf numFmtId="184" fontId="35" fillId="0" borderId="73" xfId="0" applyNumberFormat="1" applyFont="1" applyFill="1" applyBorder="1" applyAlignment="1">
      <alignment horizontal="center" vertical="center" wrapText="1"/>
    </xf>
    <xf numFmtId="0" fontId="54" fillId="0" borderId="82" xfId="0" applyFont="1" applyFill="1" applyBorder="1" applyAlignment="1">
      <alignment horizontal="center" vertical="center" wrapText="1"/>
    </xf>
    <xf numFmtId="184" fontId="35" fillId="14" borderId="40" xfId="0" applyNumberFormat="1" applyFont="1" applyFill="1" applyBorder="1" applyAlignment="1">
      <alignment horizontal="center" vertical="center" wrapText="1"/>
    </xf>
    <xf numFmtId="184" fontId="35" fillId="0" borderId="50" xfId="0" applyNumberFormat="1" applyFont="1" applyFill="1" applyBorder="1" applyAlignment="1">
      <alignment horizontal="center" vertical="center" wrapText="1"/>
    </xf>
    <xf numFmtId="184" fontId="35" fillId="0" borderId="75" xfId="0" applyNumberFormat="1" applyFont="1" applyFill="1" applyBorder="1" applyAlignment="1">
      <alignment horizontal="center" vertical="center" wrapText="1"/>
    </xf>
    <xf numFmtId="184" fontId="35" fillId="0" borderId="76" xfId="0" applyNumberFormat="1" applyFont="1" applyFill="1" applyBorder="1" applyAlignment="1">
      <alignment horizontal="center" vertical="center" wrapText="1"/>
    </xf>
    <xf numFmtId="184" fontId="35" fillId="0" borderId="61" xfId="0" applyNumberFormat="1" applyFont="1" applyFill="1" applyBorder="1" applyAlignment="1">
      <alignment horizontal="center" vertical="center" wrapText="1"/>
    </xf>
    <xf numFmtId="184" fontId="35" fillId="0" borderId="62" xfId="0" applyNumberFormat="1" applyFont="1" applyFill="1" applyBorder="1" applyAlignment="1">
      <alignment horizontal="center" vertical="center" wrapText="1"/>
    </xf>
    <xf numFmtId="184" fontId="35" fillId="0" borderId="83" xfId="0" applyNumberFormat="1" applyFont="1" applyFill="1" applyBorder="1" applyAlignment="1">
      <alignment horizontal="center" vertical="center" wrapText="1"/>
    </xf>
    <xf numFmtId="0" fontId="36" fillId="14" borderId="84" xfId="0" applyFont="1" applyFill="1" applyBorder="1" applyAlignment="1">
      <alignment horizontal="center" vertical="center" wrapText="1"/>
    </xf>
    <xf numFmtId="184" fontId="35" fillId="14" borderId="58" xfId="0" applyNumberFormat="1" applyFont="1" applyFill="1" applyBorder="1" applyAlignment="1">
      <alignment horizontal="center" vertical="center" wrapText="1"/>
    </xf>
    <xf numFmtId="0" fontId="52" fillId="0" borderId="0" xfId="0" applyFont="1" applyFill="1" applyBorder="1" applyAlignment="1">
      <alignment horizontal="center" vertical="center"/>
    </xf>
    <xf numFmtId="0" fontId="52" fillId="0" borderId="85" xfId="0" applyFont="1" applyFill="1" applyBorder="1" applyAlignment="1">
      <alignment horizontal="center" vertical="center"/>
    </xf>
    <xf numFmtId="0" fontId="36" fillId="14" borderId="86" xfId="0" applyFont="1" applyFill="1" applyBorder="1" applyAlignment="1">
      <alignment horizontal="center" vertical="center" wrapText="1"/>
    </xf>
    <xf numFmtId="0" fontId="54" fillId="14" borderId="56" xfId="0" applyFont="1" applyFill="1" applyBorder="1" applyAlignment="1">
      <alignment horizontal="center" vertical="center"/>
    </xf>
    <xf numFmtId="0" fontId="35" fillId="14" borderId="57" xfId="0" applyFont="1" applyFill="1" applyBorder="1" applyAlignment="1">
      <alignment horizontal="center" vertical="center"/>
    </xf>
    <xf numFmtId="0" fontId="55" fillId="0" borderId="71" xfId="0" applyFont="1" applyFill="1" applyBorder="1" applyAlignment="1">
      <alignment horizontal="center" vertical="center"/>
    </xf>
    <xf numFmtId="0" fontId="55" fillId="0" borderId="72" xfId="0" applyFont="1" applyFill="1" applyBorder="1" applyAlignment="1">
      <alignment horizontal="center" vertical="center"/>
    </xf>
    <xf numFmtId="0" fontId="51" fillId="0" borderId="72" xfId="0" applyFont="1" applyFill="1" applyBorder="1" applyAlignment="1">
      <alignment horizontal="left" vertical="center"/>
    </xf>
    <xf numFmtId="0" fontId="51" fillId="0" borderId="0" xfId="0" applyFont="1" applyFill="1" applyBorder="1" applyAlignment="1">
      <alignment horizontal="left" vertical="center"/>
    </xf>
    <xf numFmtId="0" fontId="56" fillId="0" borderId="72" xfId="6" applyFill="1" applyBorder="1" applyAlignment="1">
      <alignment horizontal="center" vertical="center"/>
    </xf>
    <xf numFmtId="0" fontId="51" fillId="0" borderId="73" xfId="0" applyFont="1" applyFill="1" applyBorder="1" applyAlignment="1">
      <alignment horizontal="center" vertical="center"/>
    </xf>
    <xf numFmtId="0" fontId="56" fillId="0" borderId="72" xfId="6" applyFill="1" applyBorder="1" applyAlignment="1">
      <alignment horizontal="left" vertical="center"/>
    </xf>
    <xf numFmtId="0" fontId="51" fillId="0" borderId="73" xfId="0" applyFont="1" applyFill="1" applyBorder="1" applyAlignment="1">
      <alignment horizontal="left" vertical="center"/>
    </xf>
    <xf numFmtId="0" fontId="36" fillId="14" borderId="87" xfId="0" applyFont="1" applyFill="1" applyBorder="1" applyAlignment="1">
      <alignment horizontal="center" vertical="center" wrapText="1"/>
    </xf>
    <xf numFmtId="0" fontId="54" fillId="14" borderId="49" xfId="0" applyFont="1" applyFill="1" applyBorder="1" applyAlignment="1">
      <alignment horizontal="center" vertical="center"/>
    </xf>
    <xf numFmtId="0" fontId="35" fillId="14" borderId="40" xfId="0" applyFont="1" applyFill="1" applyBorder="1" applyAlignment="1">
      <alignment horizontal="center" vertical="center"/>
    </xf>
    <xf numFmtId="0" fontId="40" fillId="0" borderId="50" xfId="0" applyFont="1" applyFill="1" applyBorder="1" applyAlignment="1">
      <alignment horizontal="center" vertical="center"/>
    </xf>
    <xf numFmtId="0" fontId="40" fillId="0" borderId="75" xfId="0" applyFont="1" applyFill="1" applyBorder="1" applyAlignment="1">
      <alignment horizontal="center" vertical="center"/>
    </xf>
    <xf numFmtId="0" fontId="56" fillId="0" borderId="75" xfId="6" applyFill="1" applyBorder="1" applyAlignment="1">
      <alignment horizontal="left" vertical="center"/>
    </xf>
    <xf numFmtId="0" fontId="51" fillId="0" borderId="75" xfId="0" applyFont="1" applyFill="1" applyBorder="1" applyAlignment="1">
      <alignment horizontal="left" vertical="center"/>
    </xf>
    <xf numFmtId="0" fontId="57" fillId="0" borderId="75" xfId="6" applyFont="1" applyFill="1" applyBorder="1" applyAlignment="1">
      <alignment horizontal="left" vertical="center"/>
    </xf>
    <xf numFmtId="0" fontId="51" fillId="0" borderId="76" xfId="0" applyFont="1" applyFill="1" applyBorder="1" applyAlignment="1">
      <alignment horizontal="left" vertical="center"/>
    </xf>
    <xf numFmtId="0" fontId="58" fillId="0" borderId="75" xfId="6" applyFont="1" applyFill="1" applyBorder="1" applyAlignment="1">
      <alignment horizontal="left" vertical="center"/>
    </xf>
    <xf numFmtId="0" fontId="40" fillId="0" borderId="51" xfId="0" applyFont="1" applyFill="1" applyBorder="1" applyAlignment="1">
      <alignment horizontal="center" vertical="center"/>
    </xf>
    <xf numFmtId="0" fontId="35" fillId="14" borderId="60" xfId="0" applyFont="1" applyFill="1" applyBorder="1" applyAlignment="1">
      <alignment horizontal="center" vertical="center"/>
    </xf>
    <xf numFmtId="0" fontId="51" fillId="0" borderId="50" xfId="0" applyFont="1" applyFill="1" applyBorder="1" applyAlignment="1">
      <alignment horizontal="left" vertical="center"/>
    </xf>
    <xf numFmtId="14" fontId="51" fillId="0" borderId="50" xfId="0" applyNumberFormat="1" applyFont="1" applyFill="1" applyBorder="1" applyAlignment="1">
      <alignment horizontal="center" vertical="center"/>
    </xf>
    <xf numFmtId="0" fontId="51" fillId="0" borderId="75" xfId="0" applyFont="1" applyFill="1" applyBorder="1" applyAlignment="1">
      <alignment horizontal="center" vertical="center"/>
    </xf>
    <xf numFmtId="0" fontId="51" fillId="0" borderId="0" xfId="0" applyFont="1" applyFill="1" applyBorder="1" applyAlignment="1">
      <alignment horizontal="center" vertical="center"/>
    </xf>
    <xf numFmtId="0" fontId="51" fillId="0" borderId="76" xfId="0" applyFont="1" applyFill="1" applyBorder="1" applyAlignment="1">
      <alignment horizontal="center" vertical="center"/>
    </xf>
    <xf numFmtId="0" fontId="51" fillId="0" borderId="50" xfId="0" applyFont="1" applyFill="1" applyBorder="1" applyAlignment="1">
      <alignment horizontal="center" vertical="center"/>
    </xf>
    <xf numFmtId="0" fontId="51" fillId="0" borderId="50" xfId="0" applyFont="1" applyFill="1" applyBorder="1" applyAlignment="1">
      <alignment horizontal="left" vertical="center" wrapText="1"/>
    </xf>
    <xf numFmtId="0" fontId="54" fillId="14" borderId="84" xfId="0" applyFont="1" applyFill="1" applyBorder="1" applyAlignment="1">
      <alignment horizontal="center" vertical="center"/>
    </xf>
    <xf numFmtId="0" fontId="35" fillId="14" borderId="58" xfId="0" applyFont="1" applyFill="1" applyBorder="1" applyAlignment="1">
      <alignment horizontal="center" vertical="center"/>
    </xf>
    <xf numFmtId="0" fontId="40" fillId="0" borderId="61" xfId="0" applyFont="1" applyFill="1" applyBorder="1" applyAlignment="1">
      <alignment horizontal="center" vertical="center"/>
    </xf>
    <xf numFmtId="0" fontId="40" fillId="0" borderId="88" xfId="0" applyFont="1" applyFill="1" applyBorder="1" applyAlignment="1">
      <alignment horizontal="center" vertical="center"/>
    </xf>
    <xf numFmtId="0" fontId="51" fillId="0" borderId="61" xfId="0" applyFont="1" applyFill="1" applyBorder="1" applyAlignment="1">
      <alignment horizontal="center" vertical="center"/>
    </xf>
    <xf numFmtId="0" fontId="51" fillId="0" borderId="62" xfId="0" applyFont="1" applyFill="1" applyBorder="1" applyAlignment="1">
      <alignment horizontal="center" vertical="center"/>
    </xf>
    <xf numFmtId="0" fontId="51" fillId="0" borderId="83" xfId="0" applyFont="1" applyFill="1" applyBorder="1" applyAlignment="1">
      <alignment horizontal="center" vertical="center"/>
    </xf>
    <xf numFmtId="0" fontId="51" fillId="0" borderId="61" xfId="0" applyFont="1" applyFill="1" applyBorder="1" applyAlignment="1">
      <alignment horizontal="center" vertical="center" wrapText="1"/>
    </xf>
    <xf numFmtId="0" fontId="51" fillId="0" borderId="83" xfId="0" applyFont="1" applyFill="1" applyBorder="1" applyAlignment="1">
      <alignment horizontal="center" vertical="center" wrapText="1"/>
    </xf>
    <xf numFmtId="0" fontId="36" fillId="14" borderId="89" xfId="0" applyFont="1" applyFill="1" applyBorder="1" applyAlignment="1">
      <alignment horizontal="center" vertical="center" wrapText="1"/>
    </xf>
    <xf numFmtId="0" fontId="35" fillId="14" borderId="71" xfId="0" applyFont="1" applyFill="1" applyBorder="1" applyAlignment="1">
      <alignment horizontal="center" vertical="center"/>
    </xf>
    <xf numFmtId="0" fontId="35" fillId="14" borderId="0" xfId="0" applyFont="1" applyFill="1" applyBorder="1" applyAlignment="1">
      <alignment horizontal="center" vertical="center"/>
    </xf>
    <xf numFmtId="0" fontId="35" fillId="14" borderId="90" xfId="0" applyFont="1" applyFill="1" applyBorder="1" applyAlignment="1">
      <alignment horizontal="center" vertical="center"/>
    </xf>
    <xf numFmtId="0" fontId="36" fillId="14" borderId="51" xfId="0" applyFont="1" applyFill="1" applyBorder="1" applyAlignment="1">
      <alignment horizontal="center" vertical="center" wrapText="1"/>
    </xf>
    <xf numFmtId="0" fontId="35" fillId="0" borderId="40" xfId="0" applyFont="1" applyFill="1" applyBorder="1" applyAlignment="1">
      <alignment horizontal="center" vertical="center"/>
    </xf>
    <xf numFmtId="0" fontId="35" fillId="0" borderId="50" xfId="0" applyFont="1" applyFill="1" applyBorder="1" applyAlignment="1">
      <alignment horizontal="center" vertical="center"/>
    </xf>
    <xf numFmtId="0" fontId="35" fillId="0" borderId="0" xfId="0" applyFont="1" applyFill="1" applyBorder="1" applyAlignment="1">
      <alignment horizontal="center" vertical="center"/>
    </xf>
    <xf numFmtId="0" fontId="35" fillId="0" borderId="91" xfId="0" applyFont="1" applyFill="1" applyBorder="1" applyAlignment="1">
      <alignment horizontal="center" vertical="center"/>
    </xf>
    <xf numFmtId="0" fontId="35" fillId="14" borderId="51" xfId="0" applyFont="1" applyFill="1" applyBorder="1" applyAlignment="1">
      <alignment horizontal="center" vertical="center"/>
    </xf>
    <xf numFmtId="0" fontId="35" fillId="14" borderId="40" xfId="0" applyFont="1" applyFill="1" applyBorder="1" applyAlignment="1">
      <alignment horizontal="center" vertical="center" wrapText="1"/>
    </xf>
    <xf numFmtId="0" fontId="35" fillId="14" borderId="50" xfId="0" applyFont="1" applyFill="1" applyBorder="1" applyAlignment="1">
      <alignment horizontal="center" vertical="center"/>
    </xf>
    <xf numFmtId="0" fontId="35" fillId="14" borderId="91" xfId="0" applyFont="1" applyFill="1" applyBorder="1" applyAlignment="1">
      <alignment horizontal="center" vertical="center"/>
    </xf>
    <xf numFmtId="0" fontId="35" fillId="0" borderId="40" xfId="0" applyFont="1" applyFill="1" applyBorder="1" applyAlignment="1">
      <alignment horizontal="left" vertical="center"/>
    </xf>
    <xf numFmtId="0" fontId="35" fillId="0" borderId="50" xfId="0" applyFont="1" applyFill="1" applyBorder="1" applyAlignment="1">
      <alignment horizontal="left" vertical="center"/>
    </xf>
    <xf numFmtId="0" fontId="35" fillId="0" borderId="0" xfId="0" applyFont="1" applyFill="1" applyBorder="1" applyAlignment="1">
      <alignment horizontal="left" vertical="center"/>
    </xf>
    <xf numFmtId="0" fontId="35" fillId="0" borderId="91" xfId="0" applyFont="1" applyFill="1" applyBorder="1" applyAlignment="1">
      <alignment horizontal="left" vertical="center"/>
    </xf>
    <xf numFmtId="0" fontId="35" fillId="0" borderId="40" xfId="0" applyFont="1" applyFill="1" applyBorder="1" applyAlignment="1">
      <alignment horizontal="left" vertical="center" wrapText="1"/>
    </xf>
    <xf numFmtId="0" fontId="35" fillId="14" borderId="88" xfId="0" applyFont="1" applyFill="1" applyBorder="1" applyAlignment="1">
      <alignment horizontal="center" vertical="center"/>
    </xf>
    <xf numFmtId="0" fontId="35" fillId="0" borderId="58" xfId="0" applyFont="1" applyFill="1" applyBorder="1" applyAlignment="1">
      <alignment horizontal="left" vertical="center"/>
    </xf>
    <xf numFmtId="0" fontId="35" fillId="0" borderId="61" xfId="0" applyFont="1" applyFill="1" applyBorder="1" applyAlignment="1">
      <alignment horizontal="left" vertical="center"/>
    </xf>
    <xf numFmtId="0" fontId="35" fillId="0" borderId="92" xfId="0" applyFont="1" applyFill="1" applyBorder="1" applyAlignment="1">
      <alignment horizontal="left" vertical="center"/>
    </xf>
    <xf numFmtId="0" fontId="35" fillId="14" borderId="56" xfId="0" applyFont="1" applyFill="1" applyBorder="1" applyAlignment="1">
      <alignment horizontal="center" vertical="center"/>
    </xf>
    <xf numFmtId="0" fontId="35" fillId="14" borderId="49" xfId="0" applyFont="1" applyFill="1" applyBorder="1" applyAlignment="1">
      <alignment horizontal="center" vertical="center"/>
    </xf>
    <xf numFmtId="0" fontId="35" fillId="0" borderId="50" xfId="0" applyFont="1" applyFill="1" applyBorder="1" applyAlignment="1">
      <alignment horizontal="left" vertical="center" wrapText="1"/>
    </xf>
    <xf numFmtId="0" fontId="35" fillId="0" borderId="0" xfId="0" applyFont="1" applyFill="1" applyBorder="1" applyAlignment="1">
      <alignment horizontal="left" vertical="center" wrapText="1"/>
    </xf>
    <xf numFmtId="0" fontId="35" fillId="0" borderId="91" xfId="0" applyFont="1" applyFill="1" applyBorder="1" applyAlignment="1">
      <alignment horizontal="left" vertical="center" wrapText="1"/>
    </xf>
    <xf numFmtId="184" fontId="35" fillId="0" borderId="78" xfId="0" applyNumberFormat="1" applyFont="1" applyFill="1" applyBorder="1" applyAlignment="1">
      <alignment horizontal="left" vertical="center" wrapText="1"/>
    </xf>
    <xf numFmtId="184" fontId="35" fillId="0" borderId="79" xfId="0" applyNumberFormat="1" applyFont="1" applyFill="1" applyBorder="1" applyAlignment="1">
      <alignment horizontal="left" vertical="center" wrapText="1"/>
    </xf>
    <xf numFmtId="184" fontId="35" fillId="0" borderId="80" xfId="0" applyNumberFormat="1" applyFont="1" applyFill="1" applyBorder="1" applyAlignment="1">
      <alignment horizontal="left" vertical="center" wrapText="1"/>
    </xf>
    <xf numFmtId="0" fontId="35" fillId="0" borderId="82" xfId="0" applyFont="1" applyFill="1" applyBorder="1" applyAlignment="1">
      <alignment horizontal="center" vertical="center" wrapText="1"/>
    </xf>
    <xf numFmtId="0" fontId="52" fillId="14" borderId="49" xfId="0" applyFont="1" applyFill="1" applyBorder="1" applyAlignment="1">
      <alignment horizontal="center" vertical="center"/>
    </xf>
    <xf numFmtId="0" fontId="35" fillId="0" borderId="93" xfId="0" applyFont="1" applyFill="1" applyBorder="1" applyAlignment="1">
      <alignment horizontal="center" vertical="center" wrapText="1"/>
    </xf>
    <xf numFmtId="0" fontId="52" fillId="14" borderId="53" xfId="0" applyFont="1" applyFill="1" applyBorder="1" applyAlignment="1">
      <alignment horizontal="center" vertical="center"/>
    </xf>
    <xf numFmtId="0" fontId="35" fillId="14" borderId="54" xfId="0" applyFont="1" applyFill="1" applyBorder="1" applyAlignment="1">
      <alignment horizontal="center" vertical="center"/>
    </xf>
    <xf numFmtId="0" fontId="35" fillId="0" borderId="54" xfId="0" applyFont="1" applyFill="1" applyBorder="1" applyAlignment="1">
      <alignment horizontal="left" vertical="center"/>
    </xf>
    <xf numFmtId="0" fontId="35" fillId="0" borderId="78" xfId="0" applyFont="1" applyFill="1" applyBorder="1" applyAlignment="1">
      <alignment horizontal="left" vertical="center"/>
    </xf>
    <xf numFmtId="0" fontId="35" fillId="0" borderId="94" xfId="0" applyFont="1" applyFill="1" applyBorder="1" applyAlignment="1">
      <alignment horizontal="left" vertical="center"/>
    </xf>
    <xf numFmtId="0" fontId="33" fillId="0" borderId="0" xfId="0" applyFont="1" applyFill="1" applyAlignment="1">
      <alignment vertical="center"/>
    </xf>
    <xf numFmtId="192" fontId="33" fillId="0" borderId="0" xfId="1" applyNumberFormat="1" applyFont="1">
      <alignment vertical="center"/>
    </xf>
    <xf numFmtId="183" fontId="33" fillId="0" borderId="0" xfId="3" applyNumberFormat="1" applyFont="1">
      <alignment vertical="center"/>
    </xf>
    <xf numFmtId="10" fontId="33" fillId="0" borderId="0" xfId="1" applyNumberFormat="1" applyFont="1" applyAlignment="1">
      <alignment horizontal="center" vertical="center"/>
    </xf>
    <xf numFmtId="10" fontId="33" fillId="0" borderId="0" xfId="3" applyNumberFormat="1" applyFont="1">
      <alignment vertical="center"/>
    </xf>
    <xf numFmtId="0" fontId="59" fillId="27" borderId="95" xfId="0" applyFont="1" applyFill="1" applyBorder="1" applyAlignment="1">
      <alignment horizontal="center" vertical="center"/>
    </xf>
    <xf numFmtId="0" fontId="59" fillId="27" borderId="96" xfId="0" applyFont="1" applyFill="1" applyBorder="1" applyAlignment="1">
      <alignment horizontal="center" vertical="center"/>
    </xf>
    <xf numFmtId="192" fontId="59" fillId="27" borderId="96" xfId="1" applyNumberFormat="1" applyFont="1" applyFill="1" applyBorder="1" applyAlignment="1">
      <alignment horizontal="center" vertical="center"/>
    </xf>
    <xf numFmtId="183" fontId="59" fillId="27" borderId="96" xfId="3" applyNumberFormat="1" applyFont="1" applyFill="1" applyBorder="1" applyAlignment="1">
      <alignment horizontal="center" vertical="center"/>
    </xf>
    <xf numFmtId="10" fontId="59" fillId="27" borderId="96" xfId="1" applyNumberFormat="1" applyFont="1" applyFill="1" applyBorder="1" applyAlignment="1">
      <alignment horizontal="center" vertical="center"/>
    </xf>
    <xf numFmtId="10" fontId="59" fillId="27" borderId="96" xfId="3" applyNumberFormat="1" applyFont="1" applyFill="1" applyBorder="1" applyAlignment="1">
      <alignment horizontal="center" vertical="center"/>
    </xf>
    <xf numFmtId="192" fontId="59" fillId="27" borderId="97" xfId="1" applyNumberFormat="1" applyFont="1" applyFill="1" applyBorder="1" applyAlignment="1">
      <alignment horizontal="center" vertical="center"/>
    </xf>
    <xf numFmtId="0" fontId="60" fillId="0" borderId="0" xfId="0" applyFont="1" applyFill="1" applyAlignment="1">
      <alignment horizontal="center" vertical="center"/>
    </xf>
    <xf numFmtId="0" fontId="61" fillId="28" borderId="0" xfId="0" applyFont="1" applyFill="1" applyAlignment="1" applyProtection="1">
      <alignment horizontal="center" vertical="center"/>
      <protection locked="0"/>
    </xf>
    <xf numFmtId="192" fontId="62" fillId="0" borderId="0" xfId="1" applyNumberFormat="1" applyFont="1" applyAlignment="1">
      <alignment horizontal="center" vertical="center"/>
    </xf>
    <xf numFmtId="183" fontId="62" fillId="0" borderId="0" xfId="3" applyNumberFormat="1" applyFont="1" applyAlignment="1">
      <alignment horizontal="center" vertical="center"/>
    </xf>
    <xf numFmtId="10" fontId="62" fillId="0" borderId="0" xfId="1" applyNumberFormat="1" applyFont="1" applyAlignment="1">
      <alignment horizontal="center" vertical="center"/>
    </xf>
    <xf numFmtId="10" fontId="60" fillId="0" borderId="0" xfId="3" applyNumberFormat="1" applyFont="1" applyAlignment="1">
      <alignment horizontal="center" vertical="center"/>
    </xf>
    <xf numFmtId="192" fontId="60" fillId="0" borderId="0" xfId="1" applyNumberFormat="1" applyFont="1" applyAlignment="1">
      <alignment horizontal="center" vertical="center"/>
    </xf>
    <xf numFmtId="0" fontId="63" fillId="0" borderId="0" xfId="0" applyFont="1" applyFill="1" applyAlignment="1">
      <alignment horizontal="center" vertical="center"/>
    </xf>
    <xf numFmtId="0" fontId="60" fillId="25" borderId="0" xfId="0" applyFont="1" applyFill="1" applyAlignment="1">
      <alignment horizontal="center" vertical="center"/>
    </xf>
    <xf numFmtId="183" fontId="60" fillId="0" borderId="0" xfId="3" applyNumberFormat="1" applyFont="1" applyAlignment="1">
      <alignment horizontal="center" vertical="center"/>
    </xf>
    <xf numFmtId="10" fontId="60" fillId="0" borderId="0" xfId="1" applyNumberFormat="1" applyFont="1" applyAlignment="1">
      <alignment horizontal="center" vertical="center"/>
    </xf>
    <xf numFmtId="0" fontId="64" fillId="0" borderId="0" xfId="0" applyFont="1" applyFill="1" applyAlignment="1">
      <alignment horizontal="center" vertical="center"/>
    </xf>
    <xf numFmtId="183" fontId="64" fillId="0" borderId="0" xfId="3" applyNumberFormat="1" applyFont="1" applyAlignment="1">
      <alignment horizontal="center" vertical="center"/>
    </xf>
    <xf numFmtId="0" fontId="65" fillId="29" borderId="56" xfId="0" applyFont="1" applyFill="1" applyBorder="1" applyAlignment="1">
      <alignment horizontal="center" vertical="center"/>
    </xf>
    <xf numFmtId="0" fontId="65" fillId="28" borderId="57" xfId="0" applyNumberFormat="1" applyFont="1" applyFill="1" applyBorder="1" applyAlignment="1" applyProtection="1">
      <alignment horizontal="center" vertical="center"/>
      <protection locked="0"/>
    </xf>
    <xf numFmtId="0" fontId="60" fillId="29" borderId="57" xfId="0" applyFont="1" applyFill="1" applyBorder="1" applyAlignment="1">
      <alignment horizontal="center" vertical="center"/>
    </xf>
    <xf numFmtId="192" fontId="60" fillId="29" borderId="90" xfId="1" applyNumberFormat="1" applyFont="1" applyFill="1" applyBorder="1" applyAlignment="1">
      <alignment horizontal="center" vertical="center"/>
    </xf>
    <xf numFmtId="183" fontId="60" fillId="29" borderId="73" xfId="3" applyNumberFormat="1" applyFont="1" applyFill="1" applyBorder="1" applyAlignment="1">
      <alignment horizontal="center" vertical="center"/>
    </xf>
    <xf numFmtId="0" fontId="66" fillId="0" borderId="0" xfId="0" applyFont="1" applyFill="1" applyAlignment="1">
      <alignment vertical="center"/>
    </xf>
    <xf numFmtId="0" fontId="65" fillId="29" borderId="49" xfId="0" applyFont="1" applyFill="1" applyBorder="1" applyAlignment="1">
      <alignment horizontal="center" vertical="center"/>
    </xf>
    <xf numFmtId="0" fontId="65" fillId="29" borderId="40" xfId="0" applyFont="1" applyFill="1" applyBorder="1" applyAlignment="1">
      <alignment horizontal="center" vertical="center"/>
    </xf>
    <xf numFmtId="0" fontId="65" fillId="29" borderId="91" xfId="0" applyFont="1" applyFill="1" applyBorder="1" applyAlignment="1">
      <alignment horizontal="center" vertical="center"/>
    </xf>
    <xf numFmtId="0" fontId="65" fillId="0" borderId="49" xfId="0" applyFont="1" applyFill="1" applyBorder="1" applyAlignment="1">
      <alignment horizontal="center" vertical="center"/>
    </xf>
    <xf numFmtId="0" fontId="33" fillId="0" borderId="40" xfId="0" applyFont="1" applyFill="1" applyBorder="1" applyAlignment="1">
      <alignment horizontal="center" vertical="center"/>
    </xf>
    <xf numFmtId="43" fontId="60" fillId="28" borderId="91" xfId="1" applyFont="1" applyFill="1" applyBorder="1" applyAlignment="1" applyProtection="1">
      <alignment horizontal="center" vertical="center"/>
      <protection locked="0"/>
    </xf>
    <xf numFmtId="43" fontId="60" fillId="28" borderId="80" xfId="1" applyFont="1" applyFill="1" applyBorder="1" applyAlignment="1" applyProtection="1">
      <alignment horizontal="center" vertical="center"/>
      <protection locked="0"/>
    </xf>
    <xf numFmtId="43" fontId="63" fillId="28" borderId="40" xfId="1" applyFont="1" applyFill="1" applyBorder="1" applyAlignment="1" applyProtection="1">
      <alignment horizontal="center" vertical="center"/>
      <protection locked="0"/>
    </xf>
    <xf numFmtId="192" fontId="60" fillId="25" borderId="91" xfId="1" applyNumberFormat="1" applyFont="1" applyFill="1" applyBorder="1" applyAlignment="1">
      <alignment horizontal="center" vertical="center"/>
    </xf>
    <xf numFmtId="183" fontId="60" fillId="0" borderId="0" xfId="3" applyNumberFormat="1" applyFont="1" applyFill="1" applyBorder="1" applyAlignment="1">
      <alignment horizontal="center" vertical="center"/>
    </xf>
    <xf numFmtId="10" fontId="60" fillId="0" borderId="0" xfId="1" applyNumberFormat="1" applyFont="1" applyFill="1" applyBorder="1" applyAlignment="1">
      <alignment horizontal="center" vertical="center"/>
    </xf>
    <xf numFmtId="10" fontId="60" fillId="0" borderId="0" xfId="3" applyNumberFormat="1" applyFont="1" applyBorder="1" applyAlignment="1">
      <alignment horizontal="center" vertical="center"/>
    </xf>
    <xf numFmtId="193" fontId="60" fillId="0" borderId="0" xfId="3" applyNumberFormat="1" applyFont="1" applyFill="1" applyAlignment="1">
      <alignment horizontal="center" vertical="center"/>
    </xf>
    <xf numFmtId="192" fontId="63" fillId="25" borderId="40" xfId="1" applyNumberFormat="1" applyFont="1" applyFill="1" applyBorder="1" applyAlignment="1" applyProtection="1">
      <alignment horizontal="center" vertical="center"/>
    </xf>
    <xf numFmtId="192" fontId="60" fillId="28" borderId="91" xfId="1" applyNumberFormat="1" applyFont="1" applyFill="1" applyBorder="1" applyAlignment="1" applyProtection="1">
      <alignment horizontal="center" vertical="center"/>
      <protection locked="0"/>
    </xf>
    <xf numFmtId="192" fontId="60" fillId="25" borderId="91" xfId="1" applyNumberFormat="1" applyFont="1" applyFill="1" applyBorder="1" applyAlignment="1" applyProtection="1">
      <alignment horizontal="center" vertical="center"/>
      <protection locked="0"/>
    </xf>
    <xf numFmtId="192" fontId="63" fillId="28" borderId="40" xfId="1" applyNumberFormat="1" applyFont="1" applyFill="1" applyBorder="1" applyAlignment="1" applyProtection="1">
      <alignment horizontal="center" vertical="center"/>
      <protection locked="0"/>
    </xf>
    <xf numFmtId="192" fontId="63" fillId="28" borderId="40" xfId="1" applyNumberFormat="1" applyFont="1" applyFill="1" applyBorder="1" applyAlignment="1">
      <alignment horizontal="center" vertical="center"/>
    </xf>
    <xf numFmtId="192" fontId="63" fillId="28" borderId="91" xfId="1" applyNumberFormat="1" applyFont="1" applyFill="1" applyBorder="1" applyAlignment="1">
      <alignment horizontal="center" vertical="center"/>
    </xf>
    <xf numFmtId="0" fontId="65" fillId="0" borderId="53" xfId="0" applyFont="1" applyFill="1" applyBorder="1" applyAlignment="1">
      <alignment horizontal="center" vertical="center"/>
    </xf>
    <xf numFmtId="0" fontId="33" fillId="0" borderId="54" xfId="0" applyFont="1" applyFill="1" applyBorder="1" applyAlignment="1">
      <alignment horizontal="center" vertical="center"/>
    </xf>
    <xf numFmtId="192" fontId="60" fillId="28" borderId="94" xfId="1" applyNumberFormat="1" applyFont="1" applyFill="1" applyBorder="1" applyAlignment="1" applyProtection="1">
      <alignment horizontal="center" vertical="center"/>
      <protection locked="0"/>
    </xf>
    <xf numFmtId="192" fontId="63" fillId="28" borderId="54" xfId="1" applyNumberFormat="1" applyFont="1" applyFill="1" applyBorder="1" applyAlignment="1" applyProtection="1">
      <alignment horizontal="center" vertical="center"/>
      <protection locked="0"/>
    </xf>
    <xf numFmtId="10" fontId="60" fillId="0" borderId="0" xfId="1" applyNumberFormat="1" applyFont="1" applyFill="1" applyAlignment="1">
      <alignment horizontal="center" vertical="center"/>
    </xf>
    <xf numFmtId="194" fontId="60" fillId="0" borderId="0" xfId="1" applyNumberFormat="1" applyFont="1" applyFill="1" applyAlignment="1">
      <alignment horizontal="center" vertical="center"/>
    </xf>
    <xf numFmtId="0" fontId="65" fillId="0" borderId="0" xfId="0" applyFont="1" applyFill="1" applyAlignment="1">
      <alignment horizontal="center" vertical="center"/>
    </xf>
    <xf numFmtId="0" fontId="67" fillId="0" borderId="0" xfId="0" applyFont="1" applyFill="1" applyAlignment="1">
      <alignment vertical="center"/>
    </xf>
    <xf numFmtId="0" fontId="67" fillId="0" borderId="0" xfId="0" applyFont="1" applyFill="1" applyAlignment="1">
      <alignment horizontal="center" vertical="center"/>
    </xf>
    <xf numFmtId="0" fontId="33" fillId="0" borderId="0" xfId="0" applyFont="1" applyFill="1" applyAlignment="1">
      <alignment horizontal="center" vertical="center"/>
    </xf>
    <xf numFmtId="25" fontId="68" fillId="0" borderId="95" xfId="3" applyNumberFormat="1" applyFont="1" applyBorder="1" applyAlignment="1">
      <alignment vertical="center"/>
    </xf>
    <xf numFmtId="25" fontId="68" fillId="0" borderId="97" xfId="3" applyNumberFormat="1" applyFont="1" applyBorder="1" applyAlignment="1">
      <alignment vertical="center"/>
    </xf>
    <xf numFmtId="183" fontId="67" fillId="0" borderId="0" xfId="3" applyNumberFormat="1" applyFont="1" applyAlignment="1">
      <alignment horizontal="center" vertical="center"/>
    </xf>
    <xf numFmtId="0" fontId="49" fillId="29" borderId="40" xfId="0" applyFont="1" applyFill="1" applyBorder="1" applyAlignment="1">
      <alignment horizontal="center" vertical="center" wrapText="1"/>
    </xf>
    <xf numFmtId="0" fontId="49" fillId="29" borderId="40" xfId="0" applyFont="1" applyFill="1" applyBorder="1" applyAlignment="1">
      <alignment horizontal="center" vertical="center"/>
    </xf>
    <xf numFmtId="192" fontId="49" fillId="29" borderId="40" xfId="0" applyNumberFormat="1" applyFont="1" applyFill="1" applyBorder="1" applyAlignment="1">
      <alignment horizontal="center" vertical="center"/>
    </xf>
    <xf numFmtId="183" fontId="49" fillId="29" borderId="58" xfId="3" applyNumberFormat="1" applyFont="1" applyFill="1" applyBorder="1" applyAlignment="1">
      <alignment horizontal="center" vertical="center" wrapText="1"/>
    </xf>
    <xf numFmtId="10" fontId="49" fillId="29" borderId="40" xfId="3" applyNumberFormat="1" applyFont="1" applyFill="1" applyBorder="1" applyAlignment="1">
      <alignment horizontal="center" vertical="center"/>
    </xf>
    <xf numFmtId="183" fontId="49" fillId="29" borderId="60" xfId="3" applyNumberFormat="1" applyFont="1" applyFill="1" applyBorder="1" applyAlignment="1">
      <alignment horizontal="center" vertical="center" wrapText="1"/>
    </xf>
    <xf numFmtId="10" fontId="49" fillId="29" borderId="40" xfId="0" applyNumberFormat="1" applyFont="1" applyFill="1" applyBorder="1" applyAlignment="1">
      <alignment horizontal="center" vertical="center"/>
    </xf>
    <xf numFmtId="0" fontId="65" fillId="29" borderId="51" xfId="0" applyFont="1" applyFill="1" applyBorder="1" applyAlignment="1">
      <alignment horizontal="center" vertical="center"/>
    </xf>
    <xf numFmtId="49" fontId="69" fillId="0" borderId="60" xfId="0" applyNumberFormat="1" applyFont="1" applyFill="1" applyBorder="1" applyAlignment="1">
      <alignment vertical="center"/>
    </xf>
    <xf numFmtId="0" fontId="60" fillId="0" borderId="60" xfId="0" applyFont="1" applyFill="1" applyBorder="1" applyAlignment="1">
      <alignment vertical="center"/>
    </xf>
    <xf numFmtId="192" fontId="60" fillId="25" borderId="60" xfId="1" applyNumberFormat="1" applyFont="1" applyFill="1" applyBorder="1" applyAlignment="1" applyProtection="1">
      <alignment horizontal="center" vertical="center"/>
    </xf>
    <xf numFmtId="183" fontId="60" fillId="25" borderId="60" xfId="3" applyNumberFormat="1" applyFont="1" applyFill="1" applyBorder="1" applyAlignment="1" applyProtection="1">
      <alignment horizontal="center" vertical="center"/>
    </xf>
    <xf numFmtId="10" fontId="60" fillId="0" borderId="60" xfId="1" applyNumberFormat="1" applyFont="1" applyFill="1" applyBorder="1" applyAlignment="1" applyProtection="1">
      <alignment horizontal="center" vertical="center"/>
      <protection locked="0"/>
    </xf>
    <xf numFmtId="195" fontId="60" fillId="25" borderId="60" xfId="3" applyNumberFormat="1" applyFont="1" applyFill="1" applyBorder="1" applyProtection="1">
      <alignment vertical="center"/>
    </xf>
    <xf numFmtId="10" fontId="60" fillId="25" borderId="60" xfId="3" applyNumberFormat="1" applyFont="1" applyFill="1" applyBorder="1" applyProtection="1">
      <alignment vertical="center"/>
    </xf>
    <xf numFmtId="0" fontId="60" fillId="0" borderId="60" xfId="0" applyFont="1" applyFill="1" applyBorder="1" applyAlignment="1" applyProtection="1">
      <alignment vertical="center"/>
      <protection locked="0"/>
    </xf>
    <xf numFmtId="0" fontId="60" fillId="0" borderId="0" xfId="0" applyFont="1" applyFill="1" applyAlignment="1">
      <alignment vertical="center"/>
    </xf>
    <xf numFmtId="192" fontId="60" fillId="25" borderId="51" xfId="1" applyNumberFormat="1" applyFont="1" applyFill="1" applyBorder="1" applyAlignment="1">
      <alignment horizontal="center" vertical="center"/>
    </xf>
    <xf numFmtId="0" fontId="60" fillId="0" borderId="40" xfId="0" applyFont="1" applyFill="1" applyBorder="1" applyAlignment="1">
      <alignment vertical="center"/>
    </xf>
    <xf numFmtId="192" fontId="60" fillId="25" borderId="40" xfId="1" applyNumberFormat="1" applyFont="1" applyFill="1" applyBorder="1" applyProtection="1">
      <alignment vertical="center"/>
    </xf>
    <xf numFmtId="10" fontId="60" fillId="0" borderId="40" xfId="1" applyNumberFormat="1" applyFont="1" applyFill="1" applyBorder="1" applyAlignment="1" applyProtection="1">
      <alignment horizontal="center" vertical="center"/>
      <protection locked="0"/>
    </xf>
    <xf numFmtId="195" fontId="60" fillId="28" borderId="40" xfId="3" applyNumberFormat="1" applyFont="1" applyFill="1" applyBorder="1" applyProtection="1">
      <alignment vertical="center"/>
      <protection locked="0"/>
    </xf>
    <xf numFmtId="9" fontId="60" fillId="0" borderId="40" xfId="0" applyNumberFormat="1" applyFont="1" applyFill="1" applyBorder="1" applyAlignment="1" applyProtection="1">
      <alignment vertical="center"/>
      <protection locked="0"/>
    </xf>
    <xf numFmtId="9" fontId="60" fillId="0" borderId="0" xfId="0" applyNumberFormat="1" applyFont="1" applyFill="1" applyAlignment="1">
      <alignment vertical="center"/>
    </xf>
    <xf numFmtId="192" fontId="60" fillId="25" borderId="51" xfId="1" applyNumberFormat="1" applyFont="1" applyFill="1" applyBorder="1">
      <alignment vertical="center"/>
    </xf>
    <xf numFmtId="49" fontId="70" fillId="0" borderId="40" xfId="0" applyNumberFormat="1" applyFont="1" applyFill="1" applyBorder="1" applyAlignment="1">
      <alignment vertical="center"/>
    </xf>
    <xf numFmtId="192" fontId="33" fillId="25" borderId="40" xfId="1" applyNumberFormat="1" applyFont="1" applyFill="1" applyBorder="1" applyProtection="1">
      <alignment vertical="center"/>
    </xf>
    <xf numFmtId="195" fontId="33" fillId="25" borderId="40" xfId="3" applyNumberFormat="1" applyFont="1" applyFill="1" applyBorder="1" applyProtection="1">
      <alignment vertical="center"/>
    </xf>
    <xf numFmtId="0" fontId="60" fillId="0" borderId="40" xfId="0" applyFont="1" applyFill="1" applyBorder="1" applyAlignment="1" applyProtection="1">
      <alignment vertical="center"/>
      <protection locked="0"/>
    </xf>
    <xf numFmtId="0" fontId="60" fillId="0" borderId="0" xfId="0" applyFont="1" applyFill="1" applyBorder="1" applyAlignment="1">
      <alignment vertical="center"/>
    </xf>
    <xf numFmtId="49" fontId="71" fillId="0" borderId="40" xfId="0" applyNumberFormat="1" applyFont="1" applyFill="1" applyBorder="1" applyAlignment="1">
      <alignment vertical="center"/>
    </xf>
    <xf numFmtId="183" fontId="33" fillId="25" borderId="60" xfId="3" applyNumberFormat="1" applyFont="1" applyFill="1" applyBorder="1" applyAlignment="1" applyProtection="1">
      <alignment horizontal="center" vertical="center"/>
    </xf>
    <xf numFmtId="10" fontId="33" fillId="0" borderId="40" xfId="1" applyNumberFormat="1" applyFont="1" applyFill="1" applyBorder="1" applyAlignment="1" applyProtection="1">
      <alignment horizontal="center" vertical="center"/>
      <protection locked="0"/>
    </xf>
    <xf numFmtId="10" fontId="33" fillId="25" borderId="40" xfId="3" applyNumberFormat="1" applyFont="1" applyFill="1" applyBorder="1" applyProtection="1">
      <alignment vertical="center"/>
    </xf>
    <xf numFmtId="49" fontId="69" fillId="0" borderId="40" xfId="0" applyNumberFormat="1" applyFont="1" applyFill="1" applyBorder="1" applyAlignment="1">
      <alignment vertical="center"/>
    </xf>
    <xf numFmtId="192" fontId="33" fillId="25" borderId="51" xfId="1" applyNumberFormat="1" applyFont="1" applyFill="1" applyBorder="1">
      <alignment vertical="center"/>
    </xf>
    <xf numFmtId="49" fontId="72" fillId="0" borderId="40" xfId="0" applyNumberFormat="1" applyFont="1" applyFill="1" applyBorder="1" applyAlignment="1">
      <alignment vertical="center"/>
    </xf>
    <xf numFmtId="0" fontId="73" fillId="0" borderId="40" xfId="0" applyFont="1" applyFill="1" applyBorder="1" applyAlignment="1">
      <alignment vertical="center"/>
    </xf>
    <xf numFmtId="10" fontId="73" fillId="0" borderId="40" xfId="1" applyNumberFormat="1" applyFont="1" applyFill="1" applyBorder="1" applyAlignment="1" applyProtection="1">
      <alignment horizontal="center" vertical="center"/>
      <protection locked="0"/>
    </xf>
    <xf numFmtId="195" fontId="73" fillId="25" borderId="40" xfId="3" applyNumberFormat="1" applyFont="1" applyFill="1" applyBorder="1" applyProtection="1">
      <alignment vertical="center"/>
    </xf>
    <xf numFmtId="0" fontId="73" fillId="0" borderId="40" xfId="0" applyFont="1" applyFill="1" applyBorder="1" applyAlignment="1" applyProtection="1">
      <alignment vertical="center" wrapText="1"/>
      <protection locked="0"/>
    </xf>
    <xf numFmtId="0" fontId="73" fillId="0" borderId="0" xfId="0" applyFont="1" applyFill="1" applyBorder="1" applyAlignment="1">
      <alignment vertical="center" wrapText="1"/>
    </xf>
    <xf numFmtId="0" fontId="33" fillId="0" borderId="0" xfId="0" applyFont="1" applyFill="1" applyBorder="1" applyAlignment="1">
      <alignment vertical="center"/>
    </xf>
    <xf numFmtId="192" fontId="33" fillId="28" borderId="51" xfId="1" applyNumberFormat="1" applyFont="1" applyFill="1" applyBorder="1">
      <alignment vertical="center"/>
    </xf>
    <xf numFmtId="10" fontId="73" fillId="0" borderId="40" xfId="1" applyNumberFormat="1" applyFont="1" applyFill="1" applyBorder="1" applyAlignment="1" applyProtection="1">
      <alignment horizontal="center" vertical="center" wrapText="1"/>
      <protection locked="0"/>
    </xf>
    <xf numFmtId="9" fontId="73" fillId="0" borderId="40" xfId="0" applyNumberFormat="1" applyFont="1" applyFill="1" applyBorder="1" applyAlignment="1" applyProtection="1">
      <alignment vertical="center"/>
      <protection locked="0"/>
    </xf>
    <xf numFmtId="9" fontId="73" fillId="0" borderId="0" xfId="0" applyNumberFormat="1" applyFont="1" applyFill="1" applyBorder="1" applyAlignment="1">
      <alignment vertical="center"/>
    </xf>
    <xf numFmtId="9" fontId="33" fillId="0" borderId="0" xfId="0" applyNumberFormat="1" applyFont="1" applyFill="1" applyBorder="1" applyAlignment="1">
      <alignment vertical="center"/>
    </xf>
    <xf numFmtId="192" fontId="33" fillId="25" borderId="51" xfId="1" applyNumberFormat="1" applyFont="1" applyFill="1" applyBorder="1" applyProtection="1">
      <alignment vertical="center"/>
    </xf>
    <xf numFmtId="0" fontId="33" fillId="0" borderId="40" xfId="0" applyFont="1" applyFill="1" applyBorder="1" applyAlignment="1">
      <alignment vertical="center"/>
    </xf>
    <xf numFmtId="0" fontId="33" fillId="0" borderId="40" xfId="0" applyFont="1" applyFill="1" applyBorder="1" applyAlignment="1" applyProtection="1">
      <alignment vertical="center"/>
      <protection locked="0"/>
    </xf>
    <xf numFmtId="10" fontId="33" fillId="0" borderId="40" xfId="3" applyNumberFormat="1" applyFont="1" applyFill="1" applyBorder="1" applyAlignment="1" applyProtection="1">
      <alignment horizontal="center" vertical="center"/>
      <protection locked="0"/>
    </xf>
    <xf numFmtId="49" fontId="74" fillId="0" borderId="40" xfId="0" applyNumberFormat="1" applyFont="1" applyFill="1" applyBorder="1" applyAlignment="1">
      <alignment vertical="center"/>
    </xf>
    <xf numFmtId="0" fontId="60" fillId="0" borderId="40" xfId="0" applyFont="1" applyFill="1" applyBorder="1" applyAlignment="1" applyProtection="1">
      <alignment vertical="center" wrapText="1"/>
      <protection locked="0"/>
    </xf>
    <xf numFmtId="49" fontId="60" fillId="0" borderId="40" xfId="0" applyNumberFormat="1" applyFont="1" applyFill="1" applyBorder="1" applyAlignment="1">
      <alignment vertical="center"/>
    </xf>
    <xf numFmtId="195" fontId="61" fillId="25" borderId="40" xfId="3" applyNumberFormat="1" applyFont="1" applyFill="1" applyBorder="1" applyProtection="1">
      <alignment vertical="center"/>
    </xf>
    <xf numFmtId="10" fontId="61" fillId="25" borderId="40" xfId="3" applyNumberFormat="1" applyFont="1" applyFill="1" applyBorder="1" applyProtection="1">
      <alignment vertical="center"/>
    </xf>
    <xf numFmtId="49" fontId="75" fillId="0" borderId="40" xfId="0" applyNumberFormat="1" applyFont="1" applyFill="1" applyBorder="1" applyAlignment="1">
      <alignment vertical="center"/>
    </xf>
    <xf numFmtId="10" fontId="73" fillId="25" borderId="40" xfId="3" applyNumberFormat="1" applyFont="1" applyFill="1" applyBorder="1" applyProtection="1">
      <alignment vertical="center"/>
    </xf>
    <xf numFmtId="0" fontId="33" fillId="0" borderId="40" xfId="0" applyFont="1" applyFill="1" applyBorder="1" applyAlignment="1" applyProtection="1">
      <alignment vertical="center" wrapText="1"/>
      <protection locked="0"/>
    </xf>
    <xf numFmtId="0" fontId="33" fillId="0" borderId="0" xfId="0" applyFont="1" applyFill="1" applyBorder="1" applyAlignment="1">
      <alignment vertical="center" wrapText="1"/>
    </xf>
    <xf numFmtId="41" fontId="33" fillId="25" borderId="51" xfId="1" applyNumberFormat="1" applyFont="1" applyFill="1" applyBorder="1">
      <alignment vertical="center"/>
    </xf>
    <xf numFmtId="41" fontId="33" fillId="25" borderId="40" xfId="0" applyNumberFormat="1" applyFont="1" applyFill="1" applyBorder="1" applyAlignment="1"/>
    <xf numFmtId="41" fontId="33" fillId="25" borderId="40" xfId="1" applyNumberFormat="1" applyFont="1" applyFill="1" applyBorder="1">
      <alignment vertical="center"/>
    </xf>
    <xf numFmtId="0" fontId="33" fillId="0" borderId="40" xfId="0" applyFont="1" applyFill="1" applyBorder="1" applyAlignment="1">
      <alignment vertical="center" wrapText="1"/>
    </xf>
    <xf numFmtId="195" fontId="60" fillId="25" borderId="40" xfId="3" applyNumberFormat="1" applyFont="1" applyFill="1" applyBorder="1" applyProtection="1">
      <alignment vertical="center"/>
    </xf>
    <xf numFmtId="49" fontId="75" fillId="0" borderId="40" xfId="0" applyNumberFormat="1" applyFont="1" applyFill="1" applyBorder="1" applyAlignment="1" applyProtection="1">
      <alignment vertical="center"/>
    </xf>
    <xf numFmtId="10" fontId="33" fillId="0" borderId="40" xfId="1" applyNumberFormat="1" applyFont="1" applyFill="1" applyBorder="1" applyAlignment="1" applyProtection="1">
      <alignment horizontal="center" vertical="center" wrapText="1"/>
      <protection locked="0"/>
    </xf>
    <xf numFmtId="0" fontId="33" fillId="0" borderId="40" xfId="0" applyFont="1" applyFill="1" applyBorder="1" applyAlignment="1" applyProtection="1">
      <alignment vertical="center"/>
    </xf>
    <xf numFmtId="0" fontId="40" fillId="0" borderId="40" xfId="0" applyFont="1" applyFill="1" applyBorder="1" applyAlignment="1" applyProtection="1">
      <alignment vertical="center" wrapText="1"/>
    </xf>
    <xf numFmtId="0" fontId="35" fillId="0" borderId="40" xfId="0" applyFont="1" applyFill="1" applyBorder="1" applyAlignment="1" applyProtection="1">
      <alignment vertical="center" wrapText="1"/>
    </xf>
    <xf numFmtId="41" fontId="60" fillId="25" borderId="51" xfId="1" applyNumberFormat="1" applyFont="1" applyFill="1" applyBorder="1">
      <alignment vertical="center"/>
    </xf>
    <xf numFmtId="49" fontId="71" fillId="0" borderId="40" xfId="0" applyNumberFormat="1" applyFont="1" applyFill="1" applyBorder="1" applyAlignment="1" applyProtection="1">
      <alignment vertical="center"/>
    </xf>
    <xf numFmtId="0" fontId="69" fillId="0" borderId="40" xfId="0" applyFont="1" applyFill="1" applyBorder="1" applyAlignment="1">
      <alignment vertical="center"/>
    </xf>
    <xf numFmtId="10" fontId="60" fillId="25" borderId="40" xfId="3" applyNumberFormat="1" applyFont="1" applyFill="1" applyBorder="1" applyAlignment="1" applyProtection="1">
      <alignment horizontal="center" vertical="center"/>
    </xf>
    <xf numFmtId="192" fontId="33" fillId="28" borderId="40" xfId="1" applyNumberFormat="1" applyFont="1" applyFill="1" applyBorder="1" applyProtection="1">
      <alignment vertical="center"/>
      <protection locked="0"/>
    </xf>
    <xf numFmtId="184" fontId="62" fillId="25" borderId="40" xfId="1" applyNumberFormat="1" applyFont="1" applyFill="1" applyBorder="1" applyProtection="1">
      <alignment vertical="center"/>
    </xf>
    <xf numFmtId="183" fontId="62" fillId="25" borderId="60" xfId="3" applyNumberFormat="1" applyFont="1" applyFill="1" applyBorder="1" applyAlignment="1" applyProtection="1">
      <alignment horizontal="center" vertical="center"/>
    </xf>
    <xf numFmtId="10" fontId="60" fillId="25" borderId="40" xfId="3" applyNumberFormat="1" applyFont="1" applyFill="1" applyBorder="1" applyProtection="1">
      <alignment vertical="center"/>
    </xf>
    <xf numFmtId="192" fontId="62" fillId="25" borderId="40" xfId="1" applyNumberFormat="1" applyFont="1" applyFill="1" applyBorder="1" applyProtection="1">
      <alignment vertical="center"/>
    </xf>
    <xf numFmtId="49" fontId="76" fillId="6" borderId="40" xfId="0" applyNumberFormat="1" applyFont="1" applyFill="1" applyBorder="1" applyAlignment="1" applyProtection="1">
      <alignment vertical="center"/>
    </xf>
    <xf numFmtId="192" fontId="33" fillId="25" borderId="40" xfId="1" applyNumberFormat="1" applyFont="1" applyFill="1" applyBorder="1" applyAlignment="1" applyProtection="1">
      <alignment horizontal="center" vertical="center"/>
    </xf>
    <xf numFmtId="10" fontId="33" fillId="0" borderId="40" xfId="3" applyNumberFormat="1" applyFont="1" applyFill="1" applyBorder="1" applyProtection="1">
      <alignment vertical="center"/>
      <protection locked="0"/>
    </xf>
    <xf numFmtId="10" fontId="33" fillId="0" borderId="0" xfId="3" applyNumberFormat="1" applyFont="1" applyFill="1" applyBorder="1">
      <alignment vertical="center"/>
    </xf>
    <xf numFmtId="43" fontId="33" fillId="25" borderId="40" xfId="1" applyFont="1" applyFill="1" applyBorder="1" applyAlignment="1" applyProtection="1">
      <alignment horizontal="center" vertical="center"/>
    </xf>
    <xf numFmtId="183" fontId="33" fillId="25" borderId="40" xfId="3" applyNumberFormat="1" applyFont="1" applyFill="1" applyBorder="1" applyAlignment="1" applyProtection="1">
      <alignment horizontal="center" vertical="center"/>
    </xf>
    <xf numFmtId="10" fontId="60" fillId="28" borderId="40" xfId="3" applyNumberFormat="1" applyFont="1" applyFill="1" applyBorder="1" applyAlignment="1" applyProtection="1">
      <alignment horizontal="center" vertical="center"/>
      <protection locked="0"/>
    </xf>
    <xf numFmtId="10" fontId="33" fillId="0" borderId="40" xfId="1" applyNumberFormat="1" applyFont="1" applyBorder="1" applyAlignment="1" applyProtection="1">
      <alignment horizontal="center" vertical="center"/>
      <protection locked="0"/>
    </xf>
    <xf numFmtId="0" fontId="33" fillId="0" borderId="0" xfId="3" applyNumberFormat="1" applyFont="1">
      <alignment vertical="center"/>
    </xf>
    <xf numFmtId="0" fontId="33" fillId="0" borderId="0" xfId="0" applyFont="1" applyFill="1" applyAlignment="1"/>
    <xf numFmtId="0" fontId="60" fillId="0" borderId="0" xfId="0" applyFont="1" applyFill="1" applyAlignment="1"/>
    <xf numFmtId="10" fontId="64" fillId="0" borderId="0" xfId="0" applyNumberFormat="1" applyFont="1" applyFill="1" applyAlignment="1">
      <alignment horizontal="center" vertical="center"/>
    </xf>
    <xf numFmtId="0" fontId="60" fillId="0" borderId="0" xfId="3" applyNumberFormat="1" applyFont="1" applyFill="1" applyBorder="1" applyAlignment="1">
      <alignment horizontal="center" vertical="center"/>
    </xf>
    <xf numFmtId="10" fontId="60" fillId="0" borderId="0" xfId="0" applyNumberFormat="1" applyFont="1" applyFill="1" applyAlignment="1">
      <alignment horizontal="center" vertical="center"/>
    </xf>
    <xf numFmtId="10" fontId="67" fillId="0" borderId="0" xfId="0" applyNumberFormat="1" applyFont="1" applyFill="1" applyAlignment="1">
      <alignment vertical="center"/>
    </xf>
    <xf numFmtId="10" fontId="67" fillId="0" borderId="0" xfId="0" applyNumberFormat="1" applyFont="1" applyFill="1" applyAlignment="1">
      <alignment horizontal="center" vertical="center"/>
    </xf>
    <xf numFmtId="10" fontId="60" fillId="28" borderId="40" xfId="3" applyNumberFormat="1" applyFont="1" applyFill="1" applyBorder="1" applyProtection="1">
      <alignment vertical="center"/>
      <protection locked="0"/>
    </xf>
    <xf numFmtId="0" fontId="60" fillId="0" borderId="0" xfId="0" applyFont="1" applyFill="1" applyAlignment="1">
      <alignment horizontal="left"/>
    </xf>
    <xf numFmtId="184" fontId="33" fillId="25" borderId="40" xfId="1" applyNumberFormat="1" applyFont="1" applyFill="1" applyBorder="1" applyAlignment="1" applyProtection="1">
      <alignment horizontal="center" vertical="center"/>
    </xf>
    <xf numFmtId="0" fontId="33" fillId="25" borderId="40" xfId="1" applyNumberFormat="1" applyFont="1" applyFill="1" applyBorder="1" applyAlignment="1" applyProtection="1">
      <alignment horizontal="center" vertical="center"/>
    </xf>
    <xf numFmtId="10" fontId="33" fillId="25" borderId="40" xfId="1" applyNumberFormat="1" applyFont="1" applyFill="1" applyBorder="1" applyAlignment="1" applyProtection="1">
      <alignment horizontal="center" vertical="center"/>
    </xf>
    <xf numFmtId="0" fontId="33" fillId="0" borderId="0" xfId="0" applyNumberFormat="1" applyFont="1"/>
    <xf numFmtId="0" fontId="38" fillId="0" borderId="0" xfId="0" applyFont="1" applyAlignment="1">
      <alignment horizontal="center" vertical="center" wrapText="1"/>
    </xf>
    <xf numFmtId="0" fontId="77" fillId="0" borderId="0" xfId="0" applyFont="1" applyFill="1" applyAlignment="1">
      <alignment vertical="center"/>
    </xf>
    <xf numFmtId="0" fontId="78" fillId="0" borderId="0" xfId="0" applyFont="1" applyFill="1" applyAlignment="1">
      <alignment vertical="center"/>
    </xf>
    <xf numFmtId="0" fontId="39" fillId="30" borderId="47" xfId="0" applyFont="1" applyFill="1" applyBorder="1" applyAlignment="1">
      <alignment horizontal="center" vertical="center" wrapText="1"/>
    </xf>
    <xf numFmtId="0" fontId="39" fillId="30" borderId="48" xfId="0" applyFont="1" applyFill="1" applyBorder="1" applyAlignment="1">
      <alignment horizontal="center" vertical="center" wrapText="1"/>
    </xf>
    <xf numFmtId="0" fontId="38" fillId="0" borderId="48" xfId="0" applyFont="1" applyBorder="1" applyAlignment="1">
      <alignment horizontal="center" vertical="center" wrapText="1"/>
    </xf>
    <xf numFmtId="0" fontId="38" fillId="0" borderId="98" xfId="0" applyFont="1" applyBorder="1" applyAlignment="1">
      <alignment horizontal="center" vertical="center" wrapText="1"/>
    </xf>
    <xf numFmtId="0" fontId="39" fillId="0" borderId="99" xfId="0" applyFont="1" applyBorder="1" applyAlignment="1">
      <alignment horizontal="center" vertical="center" wrapText="1"/>
    </xf>
    <xf numFmtId="0" fontId="79" fillId="6" borderId="0" xfId="0" applyFont="1" applyFill="1" applyAlignment="1">
      <alignment horizontal="center" vertical="center" wrapText="1"/>
    </xf>
    <xf numFmtId="190" fontId="38" fillId="0" borderId="0" xfId="0" applyNumberFormat="1" applyFont="1" applyAlignment="1">
      <alignment horizontal="center" vertical="center" wrapText="1"/>
    </xf>
    <xf numFmtId="184" fontId="38" fillId="0" borderId="0" xfId="0" applyNumberFormat="1" applyFont="1" applyAlignment="1">
      <alignment horizontal="center" vertical="center" wrapText="1"/>
    </xf>
    <xf numFmtId="184" fontId="38" fillId="31" borderId="0" xfId="0" applyNumberFormat="1" applyFont="1" applyFill="1" applyAlignment="1">
      <alignment horizontal="center" vertical="center" wrapText="1"/>
    </xf>
    <xf numFmtId="0" fontId="38" fillId="0" borderId="85" xfId="0" applyFont="1" applyBorder="1" applyAlignment="1">
      <alignment horizontal="center" vertical="center" wrapText="1"/>
    </xf>
    <xf numFmtId="0" fontId="39" fillId="0" borderId="99" xfId="0" applyFont="1" applyFill="1" applyBorder="1" applyAlignment="1">
      <alignment horizontal="center" vertical="center" wrapText="1"/>
    </xf>
    <xf numFmtId="0" fontId="46" fillId="0" borderId="0" xfId="0" applyNumberFormat="1" applyFont="1" applyFill="1" applyAlignment="1">
      <alignment horizontal="center" vertical="center" wrapText="1"/>
    </xf>
    <xf numFmtId="196" fontId="46" fillId="0" borderId="0" xfId="0" applyNumberFormat="1" applyFont="1" applyFill="1" applyAlignment="1">
      <alignment horizontal="center" vertical="center" wrapText="1"/>
    </xf>
    <xf numFmtId="0" fontId="46" fillId="0" borderId="85" xfId="0" applyNumberFormat="1" applyFont="1" applyFill="1" applyBorder="1" applyAlignment="1">
      <alignment horizontal="center" vertical="center" wrapText="1"/>
    </xf>
    <xf numFmtId="0" fontId="46" fillId="0" borderId="0" xfId="0" applyNumberFormat="1" applyFont="1" applyFill="1" applyAlignment="1">
      <alignment horizontal="center" vertical="center"/>
    </xf>
    <xf numFmtId="0" fontId="77" fillId="0" borderId="0" xfId="0" applyNumberFormat="1" applyFont="1" applyFill="1" applyAlignment="1"/>
    <xf numFmtId="197" fontId="46" fillId="0" borderId="0" xfId="0" applyNumberFormat="1" applyFont="1" applyFill="1" applyAlignment="1">
      <alignment horizontal="center" vertical="center" wrapText="1"/>
    </xf>
    <xf numFmtId="0" fontId="80" fillId="19" borderId="99" xfId="0" applyNumberFormat="1" applyFont="1" applyFill="1" applyBorder="1" applyAlignment="1">
      <alignment horizontal="center" vertical="center" wrapText="1"/>
    </xf>
    <xf numFmtId="0" fontId="81" fillId="32" borderId="0" xfId="0" applyNumberFormat="1" applyFont="1" applyFill="1" applyAlignment="1">
      <alignment horizontal="center" vertical="center" wrapText="1"/>
    </xf>
    <xf numFmtId="0" fontId="81" fillId="32" borderId="85" xfId="0" applyNumberFormat="1" applyFont="1" applyFill="1" applyBorder="1" applyAlignment="1">
      <alignment horizontal="center" vertical="center" wrapText="1"/>
    </xf>
    <xf numFmtId="0" fontId="82" fillId="0" borderId="0" xfId="0" applyNumberFormat="1" applyFont="1" applyFill="1" applyAlignment="1">
      <alignment horizontal="center" vertical="center" wrapText="1"/>
    </xf>
    <xf numFmtId="0" fontId="81" fillId="0" borderId="0" xfId="0" applyNumberFormat="1" applyFont="1" applyFill="1" applyAlignment="1">
      <alignment horizontal="center" vertical="center"/>
    </xf>
    <xf numFmtId="0" fontId="78" fillId="0" borderId="0" xfId="0" applyNumberFormat="1" applyFont="1" applyFill="1" applyAlignment="1"/>
    <xf numFmtId="0" fontId="83" fillId="13" borderId="100" xfId="0" applyNumberFormat="1" applyFont="1" applyFill="1" applyBorder="1" applyAlignment="1">
      <alignment horizontal="center" vertical="center" wrapText="1"/>
    </xf>
    <xf numFmtId="198" fontId="83" fillId="33" borderId="69" xfId="0" applyNumberFormat="1" applyFont="1" applyFill="1" applyBorder="1" applyAlignment="1">
      <alignment horizontal="center" vertical="center" wrapText="1"/>
    </xf>
    <xf numFmtId="198" fontId="83" fillId="33" borderId="64" xfId="0" applyNumberFormat="1" applyFont="1" applyFill="1" applyBorder="1" applyAlignment="1">
      <alignment horizontal="center" vertical="center" wrapText="1"/>
    </xf>
    <xf numFmtId="199" fontId="83" fillId="33" borderId="64" xfId="0" applyNumberFormat="1" applyFont="1" applyFill="1" applyBorder="1" applyAlignment="1">
      <alignment horizontal="center" vertical="center" wrapText="1"/>
    </xf>
    <xf numFmtId="200" fontId="83" fillId="33" borderId="64" xfId="0" applyNumberFormat="1" applyFont="1" applyFill="1" applyBorder="1" applyAlignment="1">
      <alignment horizontal="center" vertical="center" wrapText="1"/>
    </xf>
    <xf numFmtId="180" fontId="83" fillId="33" borderId="64" xfId="0" applyNumberFormat="1" applyFont="1" applyFill="1" applyBorder="1" applyAlignment="1">
      <alignment horizontal="center" vertical="center" wrapText="1"/>
    </xf>
    <xf numFmtId="198" fontId="83" fillId="34" borderId="64" xfId="0" applyNumberFormat="1" applyFont="1" applyFill="1" applyBorder="1" applyAlignment="1">
      <alignment horizontal="center" vertical="center"/>
    </xf>
    <xf numFmtId="200" fontId="83" fillId="35" borderId="64" xfId="0" applyNumberFormat="1" applyFont="1" applyFill="1" applyBorder="1" applyAlignment="1">
      <alignment horizontal="center" vertical="center"/>
    </xf>
    <xf numFmtId="198" fontId="83" fillId="35" borderId="64" xfId="0" applyNumberFormat="1" applyFont="1" applyFill="1" applyBorder="1" applyAlignment="1">
      <alignment horizontal="center" vertical="center"/>
    </xf>
    <xf numFmtId="201" fontId="83" fillId="35" borderId="64" xfId="0" applyNumberFormat="1" applyFont="1" applyFill="1" applyBorder="1" applyAlignment="1">
      <alignment horizontal="center" vertical="center"/>
    </xf>
    <xf numFmtId="9" fontId="83" fillId="36" borderId="67" xfId="0" applyNumberFormat="1" applyFont="1" applyFill="1" applyBorder="1" applyAlignment="1">
      <alignment horizontal="center" vertical="center"/>
    </xf>
    <xf numFmtId="9" fontId="83" fillId="36" borderId="68" xfId="0" applyNumberFormat="1" applyFont="1" applyFill="1" applyBorder="1" applyAlignment="1">
      <alignment horizontal="center" vertical="center"/>
    </xf>
    <xf numFmtId="10" fontId="83" fillId="36" borderId="68" xfId="3" applyNumberFormat="1" applyFont="1" applyFill="1" applyBorder="1" applyAlignment="1">
      <alignment horizontal="center" vertical="center"/>
    </xf>
    <xf numFmtId="9" fontId="83" fillId="36" borderId="101" xfId="0" applyNumberFormat="1" applyFont="1" applyFill="1" applyBorder="1" applyAlignment="1">
      <alignment horizontal="center" vertical="center"/>
    </xf>
    <xf numFmtId="201" fontId="83" fillId="37" borderId="64" xfId="0" applyNumberFormat="1" applyFont="1" applyFill="1" applyBorder="1" applyAlignment="1">
      <alignment horizontal="center" vertical="center"/>
    </xf>
    <xf numFmtId="201" fontId="83" fillId="37" borderId="102" xfId="0" applyNumberFormat="1" applyFont="1" applyFill="1" applyBorder="1" applyAlignment="1">
      <alignment horizontal="center" vertical="center"/>
    </xf>
    <xf numFmtId="201" fontId="83" fillId="37" borderId="103" xfId="0" applyNumberFormat="1" applyFont="1" applyFill="1" applyBorder="1" applyAlignment="1">
      <alignment horizontal="center" vertical="center"/>
    </xf>
    <xf numFmtId="198" fontId="83" fillId="38" borderId="104" xfId="0" applyNumberFormat="1" applyFont="1" applyFill="1" applyBorder="1" applyAlignment="1">
      <alignment horizontal="center" vertical="center" wrapText="1"/>
    </xf>
    <xf numFmtId="198" fontId="83" fillId="38" borderId="105" xfId="0" applyNumberFormat="1" applyFont="1" applyFill="1" applyBorder="1" applyAlignment="1">
      <alignment horizontal="center" vertical="center"/>
    </xf>
    <xf numFmtId="198" fontId="83" fillId="38" borderId="106" xfId="0" applyNumberFormat="1" applyFont="1" applyFill="1" applyBorder="1" applyAlignment="1">
      <alignment horizontal="center" vertical="center"/>
    </xf>
    <xf numFmtId="0" fontId="83" fillId="0" borderId="0" xfId="0" applyNumberFormat="1" applyFont="1" applyFill="1" applyAlignment="1">
      <alignment horizontal="center" vertical="center"/>
    </xf>
    <xf numFmtId="0" fontId="83" fillId="0" borderId="107" xfId="0" applyNumberFormat="1" applyFont="1" applyFill="1" applyBorder="1" applyAlignment="1">
      <alignment horizontal="center" vertical="center" wrapText="1"/>
    </xf>
    <xf numFmtId="200" fontId="83" fillId="13" borderId="108" xfId="0" applyNumberFormat="1" applyFont="1" applyFill="1" applyBorder="1" applyAlignment="1">
      <alignment horizontal="center" vertical="center" wrapText="1"/>
    </xf>
    <xf numFmtId="200" fontId="83" fillId="13" borderId="109" xfId="0" applyNumberFormat="1" applyFont="1" applyFill="1" applyBorder="1" applyAlignment="1">
      <alignment horizontal="center" vertical="center" wrapText="1"/>
    </xf>
    <xf numFmtId="200" fontId="83" fillId="13" borderId="110" xfId="0" applyNumberFormat="1" applyFont="1" applyFill="1" applyBorder="1" applyAlignment="1">
      <alignment horizontal="center" vertical="center" wrapText="1"/>
    </xf>
    <xf numFmtId="200" fontId="83" fillId="13" borderId="111" xfId="0" applyNumberFormat="1" applyFont="1" applyFill="1" applyBorder="1" applyAlignment="1">
      <alignment horizontal="center" vertical="center" wrapText="1"/>
    </xf>
    <xf numFmtId="199" fontId="83" fillId="13" borderId="109" xfId="0" applyNumberFormat="1" applyFont="1" applyFill="1" applyBorder="1" applyAlignment="1">
      <alignment horizontal="center" vertical="center" wrapText="1"/>
    </xf>
    <xf numFmtId="202" fontId="83" fillId="34" borderId="112" xfId="0" applyNumberFormat="1" applyFont="1" applyFill="1" applyBorder="1" applyAlignment="1">
      <alignment horizontal="center" vertical="center" wrapText="1"/>
    </xf>
    <xf numFmtId="201" fontId="83" fillId="34" borderId="112" xfId="0" applyNumberFormat="1" applyFont="1" applyFill="1" applyBorder="1" applyAlignment="1">
      <alignment horizontal="center" vertical="center" wrapText="1"/>
    </xf>
    <xf numFmtId="190" fontId="83" fillId="34" borderId="112" xfId="0" applyNumberFormat="1" applyFont="1" applyFill="1" applyBorder="1" applyAlignment="1">
      <alignment horizontal="center" vertical="center" wrapText="1"/>
    </xf>
    <xf numFmtId="200" fontId="83" fillId="20" borderId="113" xfId="0" applyNumberFormat="1" applyFont="1" applyFill="1" applyBorder="1" applyAlignment="1">
      <alignment horizontal="center" vertical="center" wrapText="1"/>
    </xf>
    <xf numFmtId="198" fontId="83" fillId="20" borderId="113" xfId="0" applyNumberFormat="1" applyFont="1" applyFill="1" applyBorder="1" applyAlignment="1">
      <alignment horizontal="center" vertical="center" wrapText="1"/>
    </xf>
    <xf numFmtId="201" fontId="83" fillId="20" borderId="113" xfId="0" applyNumberFormat="1" applyFont="1" applyFill="1" applyBorder="1" applyAlignment="1">
      <alignment horizontal="center" vertical="center" wrapText="1"/>
    </xf>
    <xf numFmtId="9" fontId="83" fillId="39" borderId="114" xfId="0" applyNumberFormat="1" applyFont="1" applyFill="1" applyBorder="1" applyAlignment="1">
      <alignment horizontal="center" vertical="center" wrapText="1"/>
    </xf>
    <xf numFmtId="10" fontId="83" fillId="39" borderId="114" xfId="0" applyNumberFormat="1" applyFont="1" applyFill="1" applyBorder="1" applyAlignment="1">
      <alignment horizontal="center" vertical="center" wrapText="1"/>
    </xf>
    <xf numFmtId="10" fontId="83" fillId="36" borderId="114" xfId="0" applyNumberFormat="1" applyFont="1" applyFill="1" applyBorder="1" applyAlignment="1">
      <alignment horizontal="center" vertical="center" wrapText="1"/>
    </xf>
    <xf numFmtId="10" fontId="83" fillId="36" borderId="114" xfId="3" applyNumberFormat="1" applyFont="1" applyFill="1" applyBorder="1" applyAlignment="1">
      <alignment horizontal="center" vertical="center" wrapText="1"/>
    </xf>
    <xf numFmtId="201" fontId="83" fillId="36" borderId="114" xfId="0" applyNumberFormat="1" applyFont="1" applyFill="1" applyBorder="1" applyAlignment="1">
      <alignment horizontal="center" vertical="center" wrapText="1"/>
    </xf>
    <xf numFmtId="201" fontId="83" fillId="36" borderId="115" xfId="0" applyNumberFormat="1" applyFont="1" applyFill="1" applyBorder="1" applyAlignment="1">
      <alignment horizontal="center" vertical="center" wrapText="1"/>
    </xf>
    <xf numFmtId="201" fontId="83" fillId="37" borderId="64" xfId="0" applyNumberFormat="1" applyFont="1" applyFill="1" applyBorder="1" applyAlignment="1">
      <alignment horizontal="center" vertical="center" wrapText="1"/>
    </xf>
    <xf numFmtId="201" fontId="83" fillId="37" borderId="116" xfId="0" applyNumberFormat="1" applyFont="1" applyFill="1" applyBorder="1" applyAlignment="1">
      <alignment horizontal="center" vertical="center" wrapText="1"/>
    </xf>
    <xf numFmtId="198" fontId="83" fillId="38" borderId="117" xfId="0" applyNumberFormat="1" applyFont="1" applyFill="1" applyBorder="1" applyAlignment="1">
      <alignment horizontal="center" vertical="center" wrapText="1"/>
    </xf>
    <xf numFmtId="198" fontId="83" fillId="38" borderId="118" xfId="0" applyNumberFormat="1" applyFont="1" applyFill="1" applyBorder="1" applyAlignment="1">
      <alignment horizontal="center" vertical="center"/>
    </xf>
    <xf numFmtId="198" fontId="83" fillId="38" borderId="119" xfId="0" applyNumberFormat="1" applyFont="1" applyFill="1" applyBorder="1" applyAlignment="1">
      <alignment horizontal="center" vertical="center"/>
    </xf>
    <xf numFmtId="0" fontId="84" fillId="0" borderId="0" xfId="6" applyNumberFormat="1" applyFont="1" applyFill="1" applyAlignment="1">
      <alignment horizontal="center" vertical="center" wrapText="1"/>
    </xf>
    <xf numFmtId="198" fontId="46" fillId="0" borderId="0" xfId="0" applyNumberFormat="1" applyFont="1" applyFill="1" applyAlignment="1">
      <alignment horizontal="center" vertical="center"/>
    </xf>
    <xf numFmtId="0" fontId="83" fillId="0" borderId="0" xfId="0" applyNumberFormat="1" applyFont="1" applyFill="1" applyAlignment="1">
      <alignment horizontal="left" vertical="center" wrapText="1"/>
    </xf>
    <xf numFmtId="0" fontId="83" fillId="0" borderId="0" xfId="0" applyNumberFormat="1" applyFont="1" applyFill="1" applyAlignment="1">
      <alignment horizontal="left" vertical="center"/>
    </xf>
    <xf numFmtId="0" fontId="46" fillId="0" borderId="0" xfId="0" applyNumberFormat="1" applyFont="1" applyFill="1" applyAlignment="1">
      <alignment vertical="center"/>
    </xf>
    <xf numFmtId="0" fontId="83" fillId="0" borderId="120" xfId="0" applyNumberFormat="1" applyFont="1" applyFill="1" applyBorder="1" applyAlignment="1">
      <alignment horizontal="center" vertical="center" wrapText="1"/>
    </xf>
    <xf numFmtId="203" fontId="41" fillId="40" borderId="69" xfId="0" applyNumberFormat="1" applyFont="1" applyFill="1" applyBorder="1" applyAlignment="1">
      <alignment vertical="center" wrapText="1"/>
    </xf>
    <xf numFmtId="204" fontId="46" fillId="40" borderId="64" xfId="0" applyNumberFormat="1" applyFont="1" applyFill="1" applyBorder="1" applyAlignment="1">
      <alignment horizontal="center" vertical="center" wrapText="1"/>
    </xf>
    <xf numFmtId="184" fontId="46" fillId="40" borderId="64" xfId="0" applyNumberFormat="1" applyFont="1" applyFill="1" applyBorder="1" applyAlignment="1">
      <alignment horizontal="center" vertical="center" wrapText="1"/>
    </xf>
    <xf numFmtId="203" fontId="46" fillId="33" borderId="64" xfId="0" applyNumberFormat="1" applyFont="1" applyFill="1" applyBorder="1" applyAlignment="1">
      <alignment horizontal="center" vertical="center" wrapText="1"/>
    </xf>
    <xf numFmtId="199" fontId="46" fillId="33" borderId="64" xfId="0" applyNumberFormat="1" applyFont="1" applyFill="1" applyBorder="1" applyAlignment="1">
      <alignment horizontal="center" vertical="center" wrapText="1"/>
    </xf>
    <xf numFmtId="190" fontId="46" fillId="33" borderId="64" xfId="0" applyNumberFormat="1" applyFont="1" applyFill="1" applyBorder="1" applyAlignment="1">
      <alignment horizontal="center" vertical="center" wrapText="1"/>
    </xf>
    <xf numFmtId="10" fontId="46" fillId="33" borderId="64" xfId="0" applyNumberFormat="1" applyFont="1" applyFill="1" applyBorder="1" applyAlignment="1">
      <alignment horizontal="center" vertical="center" wrapText="1"/>
    </xf>
    <xf numFmtId="180" fontId="46" fillId="33" borderId="64" xfId="0" applyNumberFormat="1" applyFont="1" applyFill="1" applyBorder="1" applyAlignment="1">
      <alignment horizontal="center" vertical="center"/>
    </xf>
    <xf numFmtId="184" fontId="46" fillId="41" borderId="64" xfId="0" applyNumberFormat="1" applyFont="1" applyFill="1" applyBorder="1" applyAlignment="1">
      <alignment horizontal="center" vertical="center"/>
    </xf>
    <xf numFmtId="190" fontId="46" fillId="42" borderId="64" xfId="0" applyNumberFormat="1" applyFont="1" applyFill="1" applyBorder="1" applyAlignment="1">
      <alignment horizontal="center" vertical="center" wrapText="1"/>
    </xf>
    <xf numFmtId="9" fontId="46" fillId="41" borderId="64" xfId="0" applyNumberFormat="1" applyFont="1" applyFill="1" applyBorder="1" applyAlignment="1">
      <alignment horizontal="center" vertical="center"/>
    </xf>
    <xf numFmtId="190" fontId="46" fillId="20" borderId="64" xfId="0" applyNumberFormat="1" applyFont="1" applyFill="1" applyBorder="1" applyAlignment="1">
      <alignment horizontal="center" vertical="center" wrapText="1"/>
    </xf>
    <xf numFmtId="10" fontId="46" fillId="43" borderId="64" xfId="0" applyNumberFormat="1" applyFont="1" applyFill="1" applyBorder="1" applyAlignment="1">
      <alignment horizontal="center" vertical="center"/>
    </xf>
    <xf numFmtId="9" fontId="46" fillId="43" borderId="64" xfId="0" applyNumberFormat="1" applyFont="1" applyFill="1" applyBorder="1" applyAlignment="1">
      <alignment horizontal="center" vertical="center"/>
    </xf>
    <xf numFmtId="183" fontId="46" fillId="43" borderId="64" xfId="0" applyNumberFormat="1" applyFont="1" applyFill="1" applyBorder="1" applyAlignment="1">
      <alignment horizontal="center" vertical="center"/>
    </xf>
    <xf numFmtId="190" fontId="46" fillId="43" borderId="64" xfId="0" applyNumberFormat="1" applyFont="1" applyFill="1" applyBorder="1" applyAlignment="1">
      <alignment horizontal="center" vertical="center" wrapText="1"/>
    </xf>
    <xf numFmtId="10" fontId="79" fillId="43" borderId="64" xfId="3" applyNumberFormat="1" applyFont="1" applyFill="1" applyBorder="1" applyAlignment="1">
      <alignment horizontal="center" vertical="center"/>
    </xf>
    <xf numFmtId="9" fontId="79" fillId="43" borderId="121" xfId="0" applyNumberFormat="1" applyFont="1" applyFill="1" applyBorder="1" applyAlignment="1">
      <alignment horizontal="center" vertical="center"/>
    </xf>
    <xf numFmtId="10" fontId="83" fillId="37" borderId="64" xfId="0" applyNumberFormat="1" applyFont="1" applyFill="1" applyBorder="1" applyAlignment="1">
      <alignment horizontal="center" vertical="center"/>
    </xf>
    <xf numFmtId="10" fontId="83" fillId="37" borderId="116" xfId="0" applyNumberFormat="1" applyFont="1" applyFill="1" applyBorder="1" applyAlignment="1">
      <alignment horizontal="center" vertical="center"/>
    </xf>
    <xf numFmtId="0" fontId="46" fillId="0" borderId="69" xfId="0" applyNumberFormat="1" applyFont="1" applyFill="1" applyBorder="1" applyAlignment="1">
      <alignment horizontal="center" vertical="center" wrapText="1"/>
    </xf>
    <xf numFmtId="0" fontId="46" fillId="0" borderId="122" xfId="0" applyNumberFormat="1" applyFont="1" applyFill="1" applyBorder="1" applyAlignment="1">
      <alignment horizontal="center" vertical="center"/>
    </xf>
    <xf numFmtId="0" fontId="46" fillId="0" borderId="123" xfId="0" applyNumberFormat="1" applyFont="1" applyFill="1" applyBorder="1" applyAlignment="1">
      <alignment horizontal="center" vertical="center"/>
    </xf>
    <xf numFmtId="0" fontId="83" fillId="0" borderId="124" xfId="0" applyNumberFormat="1" applyFont="1" applyFill="1" applyBorder="1" applyAlignment="1">
      <alignment horizontal="center" vertical="center" wrapText="1"/>
    </xf>
    <xf numFmtId="0" fontId="46" fillId="44" borderId="69" xfId="0" applyNumberFormat="1" applyFont="1" applyFill="1" applyBorder="1" applyAlignment="1">
      <alignment vertical="center" wrapText="1"/>
    </xf>
    <xf numFmtId="0" fontId="46" fillId="44" borderId="64" xfId="0" applyNumberFormat="1" applyFont="1" applyFill="1" applyBorder="1" applyAlignment="1">
      <alignment horizontal="center" vertical="center"/>
    </xf>
    <xf numFmtId="184" fontId="46" fillId="44" borderId="64" xfId="0" applyNumberFormat="1" applyFont="1" applyFill="1" applyBorder="1" applyAlignment="1">
      <alignment horizontal="center" vertical="center"/>
    </xf>
    <xf numFmtId="0" fontId="83" fillId="0" borderId="125" xfId="0" applyNumberFormat="1" applyFont="1" applyFill="1" applyBorder="1" applyAlignment="1">
      <alignment horizontal="center" vertical="center" wrapText="1"/>
    </xf>
    <xf numFmtId="0" fontId="46" fillId="45" borderId="126" xfId="0" applyNumberFormat="1" applyFont="1" applyFill="1" applyBorder="1" applyAlignment="1">
      <alignment vertical="center" wrapText="1"/>
    </xf>
    <xf numFmtId="0" fontId="46" fillId="45" borderId="127" xfId="0" applyNumberFormat="1" applyFont="1" applyFill="1" applyBorder="1" applyAlignment="1">
      <alignment horizontal="center" vertical="center"/>
    </xf>
    <xf numFmtId="184" fontId="46" fillId="45" borderId="127" xfId="0" applyNumberFormat="1" applyFont="1" applyFill="1" applyBorder="1" applyAlignment="1">
      <alignment horizontal="center" vertical="center"/>
    </xf>
    <xf numFmtId="203" fontId="46" fillId="33" borderId="127" xfId="0" applyNumberFormat="1" applyFont="1" applyFill="1" applyBorder="1" applyAlignment="1">
      <alignment horizontal="center" vertical="center" wrapText="1"/>
    </xf>
    <xf numFmtId="199" fontId="46" fillId="33" borderId="127" xfId="0" applyNumberFormat="1" applyFont="1" applyFill="1" applyBorder="1" applyAlignment="1">
      <alignment horizontal="center" vertical="center" wrapText="1"/>
    </xf>
    <xf numFmtId="190" fontId="46" fillId="33" borderId="127" xfId="0" applyNumberFormat="1" applyFont="1" applyFill="1" applyBorder="1" applyAlignment="1">
      <alignment horizontal="center" vertical="center" wrapText="1"/>
    </xf>
    <xf numFmtId="10" fontId="46" fillId="33" borderId="127" xfId="0" applyNumberFormat="1" applyFont="1" applyFill="1" applyBorder="1" applyAlignment="1">
      <alignment horizontal="center" vertical="center" wrapText="1"/>
    </xf>
    <xf numFmtId="180" fontId="46" fillId="33" borderId="127" xfId="0" applyNumberFormat="1" applyFont="1" applyFill="1" applyBorder="1" applyAlignment="1">
      <alignment horizontal="center" vertical="center"/>
    </xf>
    <xf numFmtId="184" fontId="46" fillId="41" borderId="127" xfId="0" applyNumberFormat="1" applyFont="1" applyFill="1" applyBorder="1" applyAlignment="1">
      <alignment horizontal="center" vertical="center"/>
    </xf>
    <xf numFmtId="190" fontId="46" fillId="42" borderId="127" xfId="0" applyNumberFormat="1" applyFont="1" applyFill="1" applyBorder="1" applyAlignment="1">
      <alignment horizontal="center" vertical="center" wrapText="1"/>
    </xf>
    <xf numFmtId="9" fontId="46" fillId="41" borderId="127" xfId="0" applyNumberFormat="1" applyFont="1" applyFill="1" applyBorder="1" applyAlignment="1">
      <alignment horizontal="center" vertical="center"/>
    </xf>
    <xf numFmtId="190" fontId="46" fillId="20" borderId="127" xfId="0" applyNumberFormat="1" applyFont="1" applyFill="1" applyBorder="1" applyAlignment="1">
      <alignment horizontal="center" vertical="center" wrapText="1"/>
    </xf>
    <xf numFmtId="10" fontId="46" fillId="43" borderId="127" xfId="0" applyNumberFormat="1" applyFont="1" applyFill="1" applyBorder="1" applyAlignment="1">
      <alignment horizontal="center" vertical="center"/>
    </xf>
    <xf numFmtId="9" fontId="46" fillId="43" borderId="127" xfId="0" applyNumberFormat="1" applyFont="1" applyFill="1" applyBorder="1" applyAlignment="1">
      <alignment horizontal="center" vertical="center"/>
    </xf>
    <xf numFmtId="183" fontId="46" fillId="43" borderId="127" xfId="0" applyNumberFormat="1" applyFont="1" applyFill="1" applyBorder="1" applyAlignment="1">
      <alignment horizontal="center" vertical="center"/>
    </xf>
    <xf numFmtId="190" fontId="46" fillId="43" borderId="127" xfId="0" applyNumberFormat="1" applyFont="1" applyFill="1" applyBorder="1" applyAlignment="1">
      <alignment horizontal="center" vertical="center" wrapText="1"/>
    </xf>
    <xf numFmtId="10" fontId="79" fillId="43" borderId="127" xfId="3" applyNumberFormat="1" applyFont="1" applyFill="1" applyBorder="1" applyAlignment="1">
      <alignment horizontal="center" vertical="center"/>
    </xf>
    <xf numFmtId="9" fontId="79" fillId="43" borderId="128" xfId="0" applyNumberFormat="1" applyFont="1" applyFill="1" applyBorder="1" applyAlignment="1">
      <alignment horizontal="center" vertical="center"/>
    </xf>
    <xf numFmtId="10" fontId="83" fillId="37" borderId="127" xfId="0" applyNumberFormat="1" applyFont="1" applyFill="1" applyBorder="1" applyAlignment="1">
      <alignment horizontal="center" vertical="center"/>
    </xf>
    <xf numFmtId="10" fontId="83" fillId="37" borderId="129" xfId="0" applyNumberFormat="1" applyFont="1" applyFill="1" applyBorder="1" applyAlignment="1">
      <alignment horizontal="center" vertical="center"/>
    </xf>
    <xf numFmtId="0" fontId="46" fillId="0" borderId="130" xfId="0" applyNumberFormat="1" applyFont="1" applyFill="1" applyBorder="1" applyAlignment="1">
      <alignment horizontal="center" vertical="center" wrapText="1"/>
    </xf>
    <xf numFmtId="0" fontId="46" fillId="0" borderId="131" xfId="0" applyNumberFormat="1" applyFont="1" applyFill="1" applyBorder="1" applyAlignment="1">
      <alignment horizontal="center" vertical="center"/>
    </xf>
    <xf numFmtId="0" fontId="46" fillId="0" borderId="132" xfId="0" applyNumberFormat="1" applyFont="1" applyFill="1" applyBorder="1" applyAlignment="1">
      <alignment horizontal="center" vertical="center"/>
    </xf>
    <xf numFmtId="0" fontId="39" fillId="6" borderId="0" xfId="0" applyFont="1" applyFill="1" applyAlignment="1">
      <alignment horizontal="center" vertical="center" wrapText="1"/>
    </xf>
    <xf numFmtId="0" fontId="83" fillId="6" borderId="0" xfId="0" applyNumberFormat="1" applyFont="1" applyFill="1" applyAlignment="1">
      <alignment horizontal="center" vertical="center" wrapText="1"/>
    </xf>
    <xf numFmtId="198" fontId="83" fillId="13" borderId="69" xfId="0" applyNumberFormat="1" applyFont="1" applyFill="1" applyBorder="1" applyAlignment="1">
      <alignment horizontal="center" vertical="center" wrapText="1"/>
    </xf>
    <xf numFmtId="198" fontId="83" fillId="13" borderId="64" xfId="0" applyNumberFormat="1" applyFont="1" applyFill="1" applyBorder="1" applyAlignment="1">
      <alignment horizontal="center" vertical="center" wrapText="1"/>
    </xf>
    <xf numFmtId="199" fontId="83" fillId="13" borderId="64" xfId="0" applyNumberFormat="1" applyFont="1" applyFill="1" applyBorder="1" applyAlignment="1">
      <alignment horizontal="center" vertical="center" wrapText="1"/>
    </xf>
    <xf numFmtId="200" fontId="83" fillId="13" borderId="64" xfId="0" applyNumberFormat="1" applyFont="1" applyFill="1" applyBorder="1" applyAlignment="1">
      <alignment horizontal="center" vertical="center" wrapText="1"/>
    </xf>
    <xf numFmtId="180" fontId="83" fillId="13" borderId="64" xfId="0" applyNumberFormat="1" applyFont="1" applyFill="1" applyBorder="1" applyAlignment="1">
      <alignment horizontal="center" vertical="center" wrapText="1"/>
    </xf>
    <xf numFmtId="0" fontId="85" fillId="0" borderId="0" xfId="6" applyNumberFormat="1" applyFont="1" applyFill="1" applyAlignment="1">
      <alignment horizontal="center" vertical="center" wrapText="1"/>
    </xf>
    <xf numFmtId="0" fontId="83" fillId="0" borderId="99" xfId="0" applyNumberFormat="1" applyFont="1" applyFill="1" applyBorder="1" applyAlignment="1">
      <alignment horizontal="center" vertical="center" wrapText="1"/>
    </xf>
    <xf numFmtId="0" fontId="46" fillId="0" borderId="0" xfId="0" applyNumberFormat="1" applyFont="1" applyFill="1" applyBorder="1" applyAlignment="1">
      <alignment vertical="center" wrapText="1"/>
    </xf>
    <xf numFmtId="0" fontId="46" fillId="0" borderId="0" xfId="0" applyNumberFormat="1" applyFont="1" applyFill="1" applyBorder="1" applyAlignment="1">
      <alignment horizontal="center" vertical="center"/>
    </xf>
    <xf numFmtId="184" fontId="46" fillId="0" borderId="0" xfId="0" applyNumberFormat="1" applyFont="1" applyFill="1" applyBorder="1" applyAlignment="1">
      <alignment horizontal="center" vertical="center"/>
    </xf>
    <xf numFmtId="203" fontId="46" fillId="0" borderId="0" xfId="0" applyNumberFormat="1" applyFont="1" applyFill="1" applyBorder="1" applyAlignment="1">
      <alignment horizontal="center" vertical="center" wrapText="1"/>
    </xf>
    <xf numFmtId="199" fontId="46" fillId="0" borderId="0" xfId="0" applyNumberFormat="1" applyFont="1" applyFill="1" applyBorder="1" applyAlignment="1">
      <alignment horizontal="center" vertical="center" wrapText="1"/>
    </xf>
    <xf numFmtId="190" fontId="46" fillId="0" borderId="0" xfId="0" applyNumberFormat="1" applyFont="1" applyFill="1" applyBorder="1" applyAlignment="1">
      <alignment horizontal="center" vertical="center" wrapText="1"/>
    </xf>
    <xf numFmtId="10" fontId="46" fillId="0" borderId="0" xfId="0" applyNumberFormat="1" applyFont="1" applyFill="1" applyBorder="1" applyAlignment="1">
      <alignment horizontal="center" vertical="center" wrapText="1"/>
    </xf>
    <xf numFmtId="180" fontId="46" fillId="0" borderId="0" xfId="0" applyNumberFormat="1" applyFont="1" applyFill="1" applyBorder="1" applyAlignment="1">
      <alignment horizontal="center" vertical="center"/>
    </xf>
    <xf numFmtId="9" fontId="46" fillId="0" borderId="0" xfId="0" applyNumberFormat="1" applyFont="1" applyFill="1" applyBorder="1" applyAlignment="1">
      <alignment horizontal="center" vertical="center"/>
    </xf>
    <xf numFmtId="10" fontId="46" fillId="0" borderId="0" xfId="0" applyNumberFormat="1" applyFont="1" applyFill="1" applyBorder="1" applyAlignment="1">
      <alignment horizontal="center" vertical="center"/>
    </xf>
    <xf numFmtId="183" fontId="46" fillId="0" borderId="0" xfId="0" applyNumberFormat="1" applyFont="1" applyFill="1" applyBorder="1" applyAlignment="1">
      <alignment horizontal="center" vertical="center"/>
    </xf>
    <xf numFmtId="10" fontId="79" fillId="0" borderId="0" xfId="3" applyNumberFormat="1" applyFont="1" applyFill="1" applyBorder="1" applyAlignment="1">
      <alignment horizontal="center" vertical="center"/>
    </xf>
    <xf numFmtId="9" fontId="79" fillId="0" borderId="0" xfId="0" applyNumberFormat="1" applyFont="1" applyFill="1" applyBorder="1" applyAlignment="1">
      <alignment horizontal="center" vertical="center"/>
    </xf>
    <xf numFmtId="10" fontId="83" fillId="0" borderId="0" xfId="0" applyNumberFormat="1" applyFont="1" applyFill="1" applyBorder="1" applyAlignment="1">
      <alignment horizontal="center" vertical="center"/>
    </xf>
    <xf numFmtId="10" fontId="83" fillId="0" borderId="85" xfId="0" applyNumberFormat="1" applyFont="1" applyFill="1" applyBorder="1" applyAlignment="1">
      <alignment horizontal="center" vertical="center"/>
    </xf>
    <xf numFmtId="0" fontId="56" fillId="0" borderId="0" xfId="6" applyNumberFormat="1" applyFont="1" applyFill="1" applyAlignment="1">
      <alignment horizontal="center" vertical="center" wrapText="1"/>
    </xf>
    <xf numFmtId="0" fontId="56" fillId="0" borderId="0" xfId="6" applyNumberFormat="1" applyFill="1" applyAlignment="1">
      <alignment horizontal="center" vertical="center" wrapText="1"/>
    </xf>
    <xf numFmtId="0" fontId="86" fillId="0" borderId="0" xfId="0" applyFont="1"/>
    <xf numFmtId="0" fontId="86" fillId="0" borderId="0" xfId="0" applyFont="1" applyAlignment="1">
      <alignment horizontal="center"/>
    </xf>
    <xf numFmtId="0" fontId="49" fillId="14" borderId="61" xfId="0" applyFont="1" applyFill="1" applyBorder="1" applyAlignment="1">
      <alignment horizontal="center" vertical="center"/>
    </xf>
    <xf numFmtId="0" fontId="49" fillId="14" borderId="62" xfId="0" applyFont="1" applyFill="1" applyBorder="1" applyAlignment="1">
      <alignment horizontal="center" vertical="center"/>
    </xf>
    <xf numFmtId="0" fontId="39" fillId="14" borderId="40" xfId="0" applyFont="1" applyFill="1" applyBorder="1" applyAlignment="1">
      <alignment horizontal="center" vertical="center" wrapText="1"/>
    </xf>
    <xf numFmtId="0" fontId="39" fillId="14" borderId="51" xfId="0" applyFont="1" applyFill="1" applyBorder="1" applyAlignment="1">
      <alignment horizontal="center" vertical="center"/>
    </xf>
    <xf numFmtId="0" fontId="49" fillId="14" borderId="40" xfId="0" applyFont="1" applyFill="1" applyBorder="1" applyAlignment="1">
      <alignment horizontal="center" vertical="center"/>
    </xf>
    <xf numFmtId="0" fontId="49" fillId="14" borderId="50" xfId="0" applyFont="1" applyFill="1" applyBorder="1" applyAlignment="1">
      <alignment horizontal="center" vertical="center"/>
    </xf>
    <xf numFmtId="0" fontId="49" fillId="14" borderId="75" xfId="0" applyFont="1" applyFill="1" applyBorder="1" applyAlignment="1">
      <alignment horizontal="center" vertical="center"/>
    </xf>
    <xf numFmtId="0" fontId="49" fillId="14" borderId="51" xfId="0" applyFont="1" applyFill="1" applyBorder="1" applyAlignment="1">
      <alignment horizontal="center" vertical="center"/>
    </xf>
    <xf numFmtId="0" fontId="38" fillId="0" borderId="40" xfId="0" applyFont="1" applyFill="1" applyBorder="1" applyAlignment="1">
      <alignment horizontal="center" vertical="center"/>
    </xf>
    <xf numFmtId="0" fontId="41" fillId="0" borderId="50" xfId="0" applyFont="1" applyFill="1" applyBorder="1" applyAlignment="1">
      <alignment horizontal="center" vertical="center" wrapText="1"/>
    </xf>
    <xf numFmtId="0" fontId="41" fillId="0" borderId="75" xfId="0" applyFont="1" applyFill="1" applyBorder="1" applyAlignment="1">
      <alignment horizontal="center" vertical="center" wrapText="1"/>
    </xf>
    <xf numFmtId="0" fontId="41" fillId="0" borderId="51" xfId="0" applyFont="1" applyFill="1" applyBorder="1" applyAlignment="1">
      <alignment horizontal="center" vertical="center" wrapText="1"/>
    </xf>
    <xf numFmtId="191" fontId="41" fillId="0" borderId="50" xfId="0" applyNumberFormat="1" applyFont="1" applyFill="1" applyBorder="1" applyAlignment="1">
      <alignment horizontal="center" vertical="center" wrapText="1"/>
    </xf>
    <xf numFmtId="191" fontId="41" fillId="0" borderId="75" xfId="0" applyNumberFormat="1" applyFont="1" applyFill="1" applyBorder="1" applyAlignment="1">
      <alignment horizontal="center" vertical="center" wrapText="1"/>
    </xf>
    <xf numFmtId="191" fontId="41" fillId="0" borderId="51" xfId="0" applyNumberFormat="1" applyFont="1" applyFill="1" applyBorder="1" applyAlignment="1">
      <alignment horizontal="center" vertical="center" wrapText="1"/>
    </xf>
    <xf numFmtId="191" fontId="38" fillId="0" borderId="40" xfId="0" applyNumberFormat="1" applyFont="1" applyFill="1" applyBorder="1" applyAlignment="1">
      <alignment horizontal="center" vertical="center"/>
    </xf>
    <xf numFmtId="0" fontId="39" fillId="14" borderId="59" xfId="0" applyFont="1" applyFill="1" applyBorder="1" applyAlignment="1">
      <alignment horizontal="center" vertical="center" wrapText="1"/>
    </xf>
    <xf numFmtId="0" fontId="38" fillId="0" borderId="61" xfId="0" applyNumberFormat="1" applyFont="1" applyFill="1" applyBorder="1" applyAlignment="1">
      <alignment horizontal="center" vertical="center" wrapText="1"/>
    </xf>
    <xf numFmtId="0" fontId="38" fillId="0" borderId="62" xfId="0" applyNumberFormat="1" applyFont="1" applyFill="1" applyBorder="1" applyAlignment="1">
      <alignment horizontal="center" vertical="center" wrapText="1"/>
    </xf>
    <xf numFmtId="0" fontId="38" fillId="0" borderId="88" xfId="0" applyNumberFormat="1" applyFont="1" applyFill="1" applyBorder="1" applyAlignment="1">
      <alignment horizontal="center" vertical="center" wrapText="1"/>
    </xf>
    <xf numFmtId="0" fontId="38" fillId="0" borderId="133" xfId="0" applyNumberFormat="1" applyFont="1" applyFill="1" applyBorder="1" applyAlignment="1">
      <alignment horizontal="center" vertical="center" wrapText="1"/>
    </xf>
    <xf numFmtId="0" fontId="38" fillId="0" borderId="0" xfId="0" applyNumberFormat="1" applyFont="1" applyFill="1" applyAlignment="1">
      <alignment horizontal="center" vertical="center" wrapText="1"/>
    </xf>
    <xf numFmtId="0" fontId="38" fillId="0" borderId="87" xfId="0" applyNumberFormat="1" applyFont="1" applyFill="1" applyBorder="1" applyAlignment="1">
      <alignment horizontal="center" vertical="center" wrapText="1"/>
    </xf>
    <xf numFmtId="0" fontId="38" fillId="0" borderId="52" xfId="0" applyNumberFormat="1" applyFont="1" applyFill="1" applyBorder="1" applyAlignment="1">
      <alignment horizontal="center" vertical="center" wrapText="1"/>
    </xf>
    <xf numFmtId="0" fontId="38" fillId="0" borderId="63" xfId="0" applyNumberFormat="1" applyFont="1" applyFill="1" applyBorder="1" applyAlignment="1">
      <alignment horizontal="center" vertical="center" wrapText="1"/>
    </xf>
    <xf numFmtId="0" fontId="38" fillId="0" borderId="134" xfId="0" applyNumberFormat="1" applyFont="1" applyFill="1" applyBorder="1" applyAlignment="1">
      <alignment horizontal="center" vertical="center" wrapText="1"/>
    </xf>
    <xf numFmtId="0" fontId="39" fillId="14" borderId="40" xfId="0" applyFont="1" applyFill="1" applyBorder="1" applyAlignment="1">
      <alignment horizontal="center" vertical="center"/>
    </xf>
    <xf numFmtId="0" fontId="38" fillId="0" borderId="50" xfId="0" applyFont="1" applyFill="1" applyBorder="1" applyAlignment="1">
      <alignment horizontal="center" vertical="center"/>
    </xf>
    <xf numFmtId="0" fontId="38" fillId="0" borderId="75" xfId="0" applyFont="1" applyFill="1" applyBorder="1" applyAlignment="1">
      <alignment horizontal="center" vertical="center"/>
    </xf>
    <xf numFmtId="0" fontId="38" fillId="0" borderId="51" xfId="0" applyFont="1" applyFill="1" applyBorder="1" applyAlignment="1">
      <alignment horizontal="center" vertical="center"/>
    </xf>
    <xf numFmtId="0" fontId="39" fillId="14" borderId="88" xfId="0" applyFont="1" applyFill="1" applyBorder="1" applyAlignment="1">
      <alignment horizontal="center" vertical="center" wrapText="1"/>
    </xf>
    <xf numFmtId="0" fontId="39" fillId="14" borderId="134" xfId="0" applyFont="1" applyFill="1" applyBorder="1" applyAlignment="1">
      <alignment horizontal="center" vertical="center"/>
    </xf>
    <xf numFmtId="0" fontId="39" fillId="0" borderId="0" xfId="0" applyFont="1" applyFill="1" applyBorder="1" applyAlignment="1">
      <alignment horizontal="center" vertical="center"/>
    </xf>
    <xf numFmtId="0" fontId="39" fillId="14" borderId="87" xfId="0" applyFont="1" applyFill="1" applyBorder="1" applyAlignment="1">
      <alignment horizontal="center" vertical="center" wrapText="1"/>
    </xf>
    <xf numFmtId="0" fontId="38" fillId="14" borderId="51" xfId="0" applyFont="1" applyFill="1" applyBorder="1" applyAlignment="1">
      <alignment horizontal="center" vertical="center"/>
    </xf>
    <xf numFmtId="0" fontId="38" fillId="14" borderId="40" xfId="0" applyFont="1" applyFill="1" applyBorder="1" applyAlignment="1">
      <alignment horizontal="center" vertical="center"/>
    </xf>
    <xf numFmtId="0" fontId="38" fillId="14" borderId="40" xfId="0" applyFont="1" applyFill="1" applyBorder="1" applyAlignment="1">
      <alignment horizontal="left" vertical="center"/>
    </xf>
    <xf numFmtId="0" fontId="38" fillId="14" borderId="40" xfId="0" applyFont="1" applyFill="1" applyBorder="1" applyAlignment="1">
      <alignment horizontal="left" vertical="center" wrapText="1"/>
    </xf>
    <xf numFmtId="0" fontId="38" fillId="0" borderId="0" xfId="0" applyFont="1" applyFill="1" applyBorder="1" applyAlignment="1">
      <alignment horizontal="left" vertical="center" wrapText="1"/>
    </xf>
    <xf numFmtId="0" fontId="38" fillId="0" borderId="0" xfId="0" applyFont="1" applyFill="1" applyBorder="1" applyAlignment="1">
      <alignment horizontal="left" vertical="center"/>
    </xf>
    <xf numFmtId="0" fontId="79" fillId="14" borderId="40" xfId="0" applyFont="1" applyFill="1" applyBorder="1" applyAlignment="1">
      <alignment horizontal="left" vertical="center"/>
    </xf>
    <xf numFmtId="0" fontId="39" fillId="14" borderId="134" xfId="0" applyFont="1" applyFill="1" applyBorder="1" applyAlignment="1">
      <alignment horizontal="center" vertical="center" wrapText="1"/>
    </xf>
    <xf numFmtId="0" fontId="87" fillId="0" borderId="0" xfId="0" applyFont="1" applyAlignment="1">
      <alignment horizontal="center"/>
    </xf>
    <xf numFmtId="0" fontId="87" fillId="0" borderId="0" xfId="0" applyFont="1"/>
    <xf numFmtId="182" fontId="0" fillId="0" borderId="0" xfId="0" applyNumberFormat="1"/>
    <xf numFmtId="0" fontId="0" fillId="0" borderId="0" xfId="0" applyFill="1" applyAlignment="1">
      <alignment horizontal="center" vertical="center"/>
    </xf>
    <xf numFmtId="0" fontId="49" fillId="14" borderId="133" xfId="0" applyFont="1" applyFill="1" applyBorder="1" applyAlignment="1">
      <alignment horizontal="center" vertical="center"/>
    </xf>
    <xf numFmtId="0" fontId="49" fillId="14" borderId="0" xfId="0" applyFont="1" applyFill="1" applyBorder="1" applyAlignment="1">
      <alignment vertical="center"/>
    </xf>
    <xf numFmtId="0" fontId="49" fillId="14" borderId="0" xfId="0" applyFont="1" applyFill="1" applyAlignment="1">
      <alignment vertical="center"/>
    </xf>
    <xf numFmtId="0" fontId="88" fillId="14" borderId="61" xfId="0" applyFont="1" applyFill="1" applyBorder="1" applyAlignment="1">
      <alignment horizontal="center" vertical="center"/>
    </xf>
    <xf numFmtId="0" fontId="88" fillId="14" borderId="62" xfId="0" applyFont="1" applyFill="1" applyBorder="1" applyAlignment="1">
      <alignment horizontal="center" vertical="center"/>
    </xf>
    <xf numFmtId="0" fontId="88" fillId="6" borderId="50" xfId="0" applyFont="1" applyFill="1" applyBorder="1" applyAlignment="1">
      <alignment horizontal="center" vertical="center"/>
    </xf>
    <xf numFmtId="0" fontId="88" fillId="6" borderId="75" xfId="0" applyFont="1" applyFill="1" applyBorder="1" applyAlignment="1">
      <alignment horizontal="center" vertical="center"/>
    </xf>
    <xf numFmtId="0" fontId="88" fillId="6" borderId="51" xfId="0" applyFont="1" applyFill="1" applyBorder="1" applyAlignment="1">
      <alignment horizontal="center" vertical="center"/>
    </xf>
    <xf numFmtId="0" fontId="88" fillId="46" borderId="40" xfId="0" applyFont="1" applyFill="1" applyBorder="1" applyAlignment="1">
      <alignment horizontal="center" vertical="center" wrapText="1"/>
    </xf>
    <xf numFmtId="0" fontId="88" fillId="46" borderId="88" xfId="0" applyFont="1" applyFill="1" applyBorder="1" applyAlignment="1">
      <alignment horizontal="center" vertical="center" wrapText="1"/>
    </xf>
    <xf numFmtId="0" fontId="88" fillId="9" borderId="62" xfId="0" applyFont="1" applyFill="1" applyBorder="1" applyAlignment="1">
      <alignment horizontal="center" vertical="center"/>
    </xf>
    <xf numFmtId="0" fontId="88" fillId="14" borderId="133" xfId="0" applyFont="1" applyFill="1" applyBorder="1" applyAlignment="1">
      <alignment horizontal="center" vertical="center"/>
    </xf>
    <xf numFmtId="0" fontId="88" fillId="14" borderId="0" xfId="0" applyFont="1" applyFill="1" applyAlignment="1">
      <alignment horizontal="center" vertical="center"/>
    </xf>
    <xf numFmtId="0" fontId="81" fillId="47" borderId="50" xfId="0" applyFont="1" applyFill="1" applyBorder="1" applyAlignment="1">
      <alignment horizontal="center" vertical="center"/>
    </xf>
    <xf numFmtId="0" fontId="81" fillId="47" borderId="75" xfId="0" applyFont="1" applyFill="1" applyBorder="1" applyAlignment="1">
      <alignment horizontal="center" vertical="center"/>
    </xf>
    <xf numFmtId="0" fontId="88" fillId="22" borderId="40" xfId="0" applyFont="1" applyFill="1" applyBorder="1" applyAlignment="1">
      <alignment horizontal="center" vertical="center"/>
    </xf>
    <xf numFmtId="0" fontId="88" fillId="48" borderId="50" xfId="0" applyFont="1" applyFill="1" applyBorder="1" applyAlignment="1">
      <alignment horizontal="center" vertical="center"/>
    </xf>
    <xf numFmtId="0" fontId="88" fillId="48" borderId="51" xfId="0" applyFont="1" applyFill="1" applyBorder="1" applyAlignment="1">
      <alignment horizontal="center" vertical="center"/>
    </xf>
    <xf numFmtId="0" fontId="88" fillId="49" borderId="40" xfId="0" applyFont="1" applyFill="1" applyBorder="1" applyAlignment="1">
      <alignment horizontal="center" vertical="center" wrapText="1"/>
    </xf>
    <xf numFmtId="0" fontId="88" fillId="19" borderId="40" xfId="0" applyFont="1" applyFill="1" applyBorder="1" applyAlignment="1">
      <alignment horizontal="center" vertical="center" wrapText="1"/>
    </xf>
    <xf numFmtId="0" fontId="89" fillId="14" borderId="40" xfId="0" applyFont="1" applyFill="1" applyBorder="1" applyAlignment="1">
      <alignment horizontal="center" vertical="center" wrapText="1"/>
    </xf>
    <xf numFmtId="0" fontId="89" fillId="14" borderId="60" xfId="0" applyFont="1" applyFill="1" applyBorder="1" applyAlignment="1">
      <alignment horizontal="center" vertical="center" wrapText="1"/>
    </xf>
    <xf numFmtId="0" fontId="89" fillId="22" borderId="50" xfId="0" applyFont="1" applyFill="1" applyBorder="1" applyAlignment="1">
      <alignment horizontal="center" vertical="center" wrapText="1"/>
    </xf>
    <xf numFmtId="0" fontId="89" fillId="22" borderId="75" xfId="0" applyFont="1" applyFill="1" applyBorder="1" applyAlignment="1">
      <alignment horizontal="center" vertical="center" wrapText="1"/>
    </xf>
    <xf numFmtId="0" fontId="89" fillId="22" borderId="51" xfId="0" applyFont="1" applyFill="1" applyBorder="1" applyAlignment="1">
      <alignment horizontal="center" vertical="center" wrapText="1"/>
    </xf>
    <xf numFmtId="0" fontId="89" fillId="0" borderId="40" xfId="0" applyFont="1" applyFill="1" applyBorder="1" applyAlignment="1">
      <alignment horizontal="center" vertical="center" wrapText="1"/>
    </xf>
    <xf numFmtId="0" fontId="57" fillId="0" borderId="40" xfId="6" applyFont="1" applyFill="1" applyBorder="1" applyAlignment="1">
      <alignment horizontal="center" vertical="center" wrapText="1"/>
    </xf>
    <xf numFmtId="0" fontId="56" fillId="0" borderId="40" xfId="6" applyFill="1" applyBorder="1" applyAlignment="1">
      <alignment horizontal="center" vertical="center" wrapText="1"/>
    </xf>
    <xf numFmtId="0" fontId="90" fillId="0" borderId="0" xfId="0" applyFont="1" applyAlignment="1">
      <alignment horizontal="center" vertical="center"/>
    </xf>
    <xf numFmtId="0" fontId="89" fillId="0" borderId="50" xfId="0" applyFont="1" applyFill="1" applyBorder="1" applyAlignment="1">
      <alignment horizontal="center" vertical="center" wrapText="1"/>
    </xf>
    <xf numFmtId="0" fontId="89" fillId="0" borderId="51" xfId="0" applyFont="1" applyFill="1" applyBorder="1" applyAlignment="1">
      <alignment horizontal="center" vertical="center" wrapText="1"/>
    </xf>
    <xf numFmtId="0" fontId="82" fillId="0" borderId="40" xfId="0" applyFont="1" applyFill="1" applyBorder="1" applyAlignment="1">
      <alignment horizontal="center" vertical="center" wrapText="1"/>
    </xf>
    <xf numFmtId="182" fontId="89" fillId="0" borderId="61" xfId="0" applyNumberFormat="1" applyFont="1" applyFill="1" applyBorder="1" applyAlignment="1">
      <alignment horizontal="center" vertical="center" wrapText="1"/>
    </xf>
    <xf numFmtId="182" fontId="89" fillId="0" borderId="88" xfId="0" applyNumberFormat="1" applyFont="1" applyFill="1" applyBorder="1" applyAlignment="1">
      <alignment horizontal="center" vertical="center" wrapText="1"/>
    </xf>
    <xf numFmtId="190" fontId="45" fillId="0" borderId="40" xfId="0" applyNumberFormat="1" applyFont="1" applyFill="1" applyBorder="1" applyAlignment="1">
      <alignment horizontal="center" vertical="center" wrapText="1"/>
    </xf>
    <xf numFmtId="190" fontId="82" fillId="0" borderId="40" xfId="0" applyNumberFormat="1" applyFont="1" applyFill="1" applyBorder="1" applyAlignment="1">
      <alignment horizontal="center" vertical="center" wrapText="1"/>
    </xf>
    <xf numFmtId="0" fontId="61" fillId="0" borderId="50" xfId="0" applyFont="1" applyFill="1" applyBorder="1" applyAlignment="1" applyProtection="1">
      <alignment horizontal="center" vertical="center" wrapText="1"/>
    </xf>
    <xf numFmtId="0" fontId="61" fillId="0" borderId="51" xfId="0" applyFont="1" applyFill="1" applyBorder="1" applyAlignment="1" applyProtection="1">
      <alignment horizontal="center" vertical="center" wrapText="1"/>
    </xf>
    <xf numFmtId="0" fontId="91" fillId="0" borderId="40" xfId="0" applyFont="1" applyFill="1" applyBorder="1" applyAlignment="1">
      <alignment horizontal="center" vertical="center" wrapText="1"/>
    </xf>
    <xf numFmtId="186" fontId="92" fillId="0" borderId="40" xfId="0" applyNumberFormat="1" applyFont="1" applyFill="1" applyBorder="1" applyAlignment="1">
      <alignment horizontal="center" vertical="center" wrapText="1"/>
    </xf>
    <xf numFmtId="0" fontId="62" fillId="0" borderId="50" xfId="0" applyFont="1" applyFill="1" applyBorder="1" applyAlignment="1" applyProtection="1">
      <alignment horizontal="center" vertical="center" wrapText="1"/>
    </xf>
    <xf numFmtId="0" fontId="62" fillId="0" borderId="51" xfId="0" applyFont="1" applyFill="1" applyBorder="1" applyAlignment="1" applyProtection="1">
      <alignment horizontal="center" vertical="center" wrapText="1"/>
    </xf>
    <xf numFmtId="184" fontId="45" fillId="0" borderId="40" xfId="0" applyNumberFormat="1" applyFont="1" applyFill="1" applyBorder="1" applyAlignment="1">
      <alignment horizontal="center" vertical="center" wrapText="1"/>
    </xf>
    <xf numFmtId="0" fontId="82" fillId="6" borderId="40" xfId="0" applyNumberFormat="1" applyFont="1" applyFill="1" applyBorder="1" applyAlignment="1">
      <alignment horizontal="center" vertical="center" wrapText="1"/>
    </xf>
    <xf numFmtId="182" fontId="82" fillId="6" borderId="40" xfId="0" applyNumberFormat="1" applyFont="1" applyFill="1" applyBorder="1" applyAlignment="1">
      <alignment horizontal="center" vertical="center" wrapText="1"/>
    </xf>
    <xf numFmtId="182" fontId="44" fillId="0" borderId="40" xfId="0" applyNumberFormat="1" applyFont="1" applyFill="1" applyBorder="1" applyAlignment="1">
      <alignment horizontal="center" vertical="center" wrapText="1"/>
    </xf>
    <xf numFmtId="182" fontId="89" fillId="0" borderId="50" xfId="0" applyNumberFormat="1" applyFont="1" applyFill="1" applyBorder="1" applyAlignment="1">
      <alignment horizontal="center" vertical="center" wrapText="1"/>
    </xf>
    <xf numFmtId="182" fontId="89" fillId="0" borderId="51" xfId="0" applyNumberFormat="1" applyFont="1" applyFill="1" applyBorder="1" applyAlignment="1">
      <alignment horizontal="center" vertical="center" wrapText="1"/>
    </xf>
    <xf numFmtId="0" fontId="92" fillId="0" borderId="40" xfId="0" applyFont="1" applyFill="1" applyBorder="1" applyAlignment="1">
      <alignment horizontal="center" vertical="center" wrapText="1"/>
    </xf>
    <xf numFmtId="0" fontId="61" fillId="0" borderId="40" xfId="0" applyFont="1" applyFill="1" applyBorder="1" applyAlignment="1">
      <alignment horizontal="center" vertical="center" wrapText="1"/>
    </xf>
    <xf numFmtId="0" fontId="61" fillId="0" borderId="50" xfId="0" applyFont="1" applyFill="1" applyBorder="1" applyAlignment="1">
      <alignment horizontal="center" vertical="center" wrapText="1"/>
    </xf>
    <xf numFmtId="0" fontId="61" fillId="0" borderId="51" xfId="0" applyFont="1" applyFill="1" applyBorder="1" applyAlignment="1">
      <alignment horizontal="center" vertical="center" wrapText="1"/>
    </xf>
    <xf numFmtId="0" fontId="45" fillId="6" borderId="40" xfId="0" applyFont="1" applyFill="1" applyBorder="1" applyAlignment="1">
      <alignment horizontal="center" vertical="center" wrapText="1"/>
    </xf>
    <xf numFmtId="0" fontId="60" fillId="0" borderId="40" xfId="0" applyFont="1" applyFill="1" applyBorder="1" applyAlignment="1">
      <alignment horizontal="center" vertical="center" wrapText="1"/>
    </xf>
    <xf numFmtId="0" fontId="73" fillId="0" borderId="40" xfId="0" applyFont="1" applyFill="1" applyBorder="1" applyAlignment="1">
      <alignment horizontal="center" vertical="center" wrapText="1"/>
    </xf>
    <xf numFmtId="0" fontId="33" fillId="0" borderId="40" xfId="0" applyFont="1" applyFill="1" applyBorder="1" applyAlignment="1">
      <alignment horizontal="center" vertical="center" wrapText="1"/>
    </xf>
    <xf numFmtId="31" fontId="84" fillId="0" borderId="40" xfId="6" applyNumberFormat="1" applyFont="1" applyFill="1" applyBorder="1" applyAlignment="1">
      <alignment horizontal="center" vertical="center" wrapText="1"/>
    </xf>
    <xf numFmtId="31" fontId="56" fillId="0" borderId="40" xfId="6" applyNumberFormat="1" applyFill="1" applyBorder="1" applyAlignment="1">
      <alignment horizontal="center" vertical="center" wrapText="1"/>
    </xf>
    <xf numFmtId="31" fontId="57" fillId="0" borderId="40" xfId="6" applyNumberFormat="1" applyFont="1" applyFill="1" applyBorder="1" applyAlignment="1">
      <alignment horizontal="center" vertical="center" wrapText="1"/>
    </xf>
    <xf numFmtId="31" fontId="33" fillId="0" borderId="40" xfId="0" applyNumberFormat="1" applyFont="1" applyFill="1" applyBorder="1" applyAlignment="1">
      <alignment horizontal="center" vertical="center" wrapText="1"/>
    </xf>
    <xf numFmtId="0" fontId="84" fillId="0" borderId="40" xfId="6" applyFont="1" applyFill="1" applyBorder="1" applyAlignment="1">
      <alignment horizontal="center" vertical="center" wrapText="1"/>
    </xf>
    <xf numFmtId="0" fontId="56" fillId="0" borderId="40" xfId="6" applyFont="1" applyFill="1" applyBorder="1" applyAlignment="1">
      <alignment horizontal="center" vertical="center" wrapText="1"/>
    </xf>
    <xf numFmtId="0" fontId="85" fillId="0" borderId="40" xfId="6" applyFont="1" applyFill="1" applyBorder="1" applyAlignment="1">
      <alignment horizontal="center" vertical="center" wrapText="1"/>
    </xf>
    <xf numFmtId="3" fontId="1" fillId="0" borderId="0" xfId="0" applyNumberFormat="1" applyFont="1" applyFill="1" applyBorder="1" applyAlignment="1">
      <alignment horizontal="left"/>
    </xf>
    <xf numFmtId="0" fontId="1" fillId="0" borderId="0" xfId="0" applyNumberFormat="1" applyFont="1" applyFill="1" applyBorder="1" applyAlignment="1">
      <alignment horizontal="left"/>
    </xf>
    <xf numFmtId="183" fontId="1" fillId="0" borderId="0" xfId="0" applyNumberFormat="1" applyFont="1" applyFill="1" applyBorder="1"/>
    <xf numFmtId="0" fontId="1" fillId="0" borderId="0" xfId="0" applyNumberFormat="1" applyFont="1" applyFill="1" applyBorder="1" applyAlignment="1">
      <alignment wrapText="1"/>
    </xf>
    <xf numFmtId="3" fontId="1" fillId="0" borderId="0" xfId="0" applyNumberFormat="1" applyFont="1" applyFill="1" applyBorder="1"/>
    <xf numFmtId="205" fontId="1" fillId="0" borderId="0" xfId="0" applyNumberFormat="1" applyFont="1" applyFill="1" applyBorder="1"/>
    <xf numFmtId="0" fontId="6" fillId="50" borderId="0" xfId="0" applyNumberFormat="1" applyFont="1" applyFill="1" applyBorder="1" applyAlignment="1">
      <alignment vertical="center" wrapText="1"/>
    </xf>
    <xf numFmtId="0" fontId="93" fillId="6" borderId="0" xfId="0" applyNumberFormat="1" applyFont="1" applyFill="1" applyBorder="1" applyAlignment="1">
      <alignment vertical="center" wrapText="1"/>
    </xf>
    <xf numFmtId="0" fontId="7" fillId="0" borderId="0" xfId="0" applyNumberFormat="1" applyFont="1" applyFill="1" applyBorder="1" applyAlignment="1">
      <alignment wrapText="1"/>
    </xf>
    <xf numFmtId="183" fontId="7" fillId="0" borderId="0" xfId="0" applyNumberFormat="1" applyFont="1" applyFill="1" applyBorder="1" applyAlignment="1">
      <alignment vertical="center" wrapText="1"/>
    </xf>
    <xf numFmtId="0" fontId="7" fillId="6" borderId="0" xfId="0" applyNumberFormat="1" applyFont="1" applyFill="1" applyBorder="1" applyAlignment="1">
      <alignment vertical="center" wrapText="1"/>
    </xf>
    <xf numFmtId="0" fontId="94" fillId="0" borderId="0" xfId="0" applyNumberFormat="1" applyFont="1" applyFill="1" applyBorder="1" applyAlignment="1">
      <alignment vertical="center" wrapText="1"/>
    </xf>
    <xf numFmtId="0" fontId="95" fillId="0" borderId="0" xfId="0" applyNumberFormat="1" applyFont="1" applyFill="1" applyBorder="1" applyAlignment="1">
      <alignment vertical="center" wrapText="1"/>
    </xf>
    <xf numFmtId="0" fontId="96" fillId="0" borderId="0" xfId="0" applyNumberFormat="1" applyFont="1" applyFill="1" applyBorder="1"/>
    <xf numFmtId="0" fontId="97" fillId="0" borderId="0" xfId="0" applyNumberFormat="1" applyFont="1" applyFill="1" applyBorder="1" applyAlignment="1">
      <alignment vertical="center" wrapText="1"/>
    </xf>
    <xf numFmtId="2" fontId="97" fillId="0" borderId="0" xfId="0" applyNumberFormat="1" applyFont="1" applyFill="1" applyBorder="1" applyAlignment="1">
      <alignment vertical="center" wrapText="1"/>
    </xf>
    <xf numFmtId="183" fontId="97" fillId="0" borderId="0" xfId="0" applyNumberFormat="1" applyFont="1" applyFill="1" applyBorder="1" applyAlignment="1">
      <alignment vertical="center" wrapText="1"/>
    </xf>
    <xf numFmtId="0" fontId="97" fillId="51" borderId="0" xfId="0" applyNumberFormat="1" applyFont="1" applyFill="1" applyBorder="1" applyAlignment="1">
      <alignment vertical="center" wrapText="1"/>
    </xf>
    <xf numFmtId="0" fontId="98" fillId="52" borderId="0" xfId="0" applyNumberFormat="1" applyFont="1" applyFill="1" applyBorder="1" applyAlignment="1">
      <alignment vertical="center" wrapText="1"/>
    </xf>
    <xf numFmtId="0" fontId="7" fillId="53" borderId="0" xfId="0" applyNumberFormat="1" applyFont="1" applyFill="1" applyBorder="1" applyAlignment="1">
      <alignment vertical="center" wrapText="1"/>
    </xf>
    <xf numFmtId="0" fontId="99" fillId="52" borderId="0" xfId="0" applyNumberFormat="1" applyFont="1" applyFill="1" applyBorder="1" applyAlignment="1">
      <alignment vertical="center" wrapText="1"/>
    </xf>
    <xf numFmtId="0" fontId="99" fillId="52" borderId="0" xfId="0" applyNumberFormat="1" applyFont="1" applyFill="1" applyBorder="1"/>
    <xf numFmtId="0" fontId="95" fillId="53" borderId="0" xfId="0" applyNumberFormat="1" applyFont="1" applyFill="1" applyBorder="1" applyAlignment="1">
      <alignment wrapText="1"/>
    </xf>
    <xf numFmtId="1" fontId="100" fillId="0" borderId="0" xfId="0" applyNumberFormat="1" applyFont="1" applyFill="1" applyBorder="1" applyAlignment="1">
      <alignment vertical="center" wrapText="1"/>
    </xf>
    <xf numFmtId="0" fontId="100" fillId="0" borderId="0" xfId="0" applyNumberFormat="1" applyFont="1" applyFill="1" applyBorder="1" applyAlignment="1">
      <alignment vertical="center" wrapText="1"/>
    </xf>
    <xf numFmtId="0" fontId="0" fillId="0" borderId="0" xfId="0" applyAlignment="1">
      <alignment horizontal="right"/>
    </xf>
    <xf numFmtId="0" fontId="6" fillId="50" borderId="0" xfId="0" applyNumberFormat="1" applyFont="1" applyFill="1" applyBorder="1" applyAlignment="1">
      <alignment horizontal="left" vertical="center" wrapText="1"/>
    </xf>
    <xf numFmtId="0" fontId="6" fillId="50" borderId="0" xfId="0" applyNumberFormat="1" applyFont="1" applyFill="1" applyBorder="1" applyAlignment="1">
      <alignment horizontal="right" vertical="center" wrapText="1"/>
    </xf>
    <xf numFmtId="10" fontId="7" fillId="0" borderId="0" xfId="0" applyNumberFormat="1" applyFont="1" applyFill="1" applyBorder="1" applyAlignment="1">
      <alignment vertical="center" wrapText="1"/>
    </xf>
    <xf numFmtId="206" fontId="7" fillId="0" borderId="0" xfId="0" applyNumberFormat="1" applyFont="1" applyFill="1" applyBorder="1" applyAlignment="1">
      <alignment vertical="center" wrapText="1"/>
    </xf>
    <xf numFmtId="2" fontId="7" fillId="0" borderId="0" xfId="0" applyNumberFormat="1" applyFont="1" applyFill="1" applyBorder="1" applyAlignment="1">
      <alignment vertical="center" wrapText="1"/>
    </xf>
    <xf numFmtId="206" fontId="7" fillId="0" borderId="0" xfId="0" applyNumberFormat="1" applyFont="1" applyFill="1" applyBorder="1" applyAlignment="1">
      <alignment wrapText="1"/>
    </xf>
    <xf numFmtId="10" fontId="7" fillId="0" borderId="0" xfId="0" applyNumberFormat="1" applyFont="1" applyFill="1" applyBorder="1" applyAlignment="1">
      <alignment wrapText="1"/>
    </xf>
    <xf numFmtId="0" fontId="98" fillId="54" borderId="0" xfId="0" applyNumberFormat="1" applyFont="1" applyFill="1" applyBorder="1" applyAlignment="1">
      <alignment vertical="center" wrapText="1"/>
    </xf>
    <xf numFmtId="0" fontId="101" fillId="55" borderId="0" xfId="0" applyNumberFormat="1" applyFont="1" applyFill="1" applyBorder="1" applyAlignment="1">
      <alignment vertical="center" wrapText="1"/>
    </xf>
    <xf numFmtId="0" fontId="101" fillId="56" borderId="0" xfId="0" applyNumberFormat="1" applyFont="1" applyFill="1" applyBorder="1" applyAlignment="1">
      <alignment vertical="center" wrapText="1"/>
    </xf>
    <xf numFmtId="0" fontId="101" fillId="0" borderId="0" xfId="0" applyNumberFormat="1" applyFont="1" applyFill="1" applyBorder="1" applyAlignment="1">
      <alignment vertical="center" wrapText="1"/>
    </xf>
    <xf numFmtId="0" fontId="6" fillId="54" borderId="0" xfId="0" applyNumberFormat="1" applyFont="1" applyFill="1" applyBorder="1" applyAlignment="1">
      <alignment vertical="center" wrapText="1"/>
    </xf>
    <xf numFmtId="0" fontId="101" fillId="57" borderId="0" xfId="0" applyNumberFormat="1" applyFont="1" applyFill="1" applyBorder="1" applyAlignment="1">
      <alignment vertical="center" wrapText="1"/>
    </xf>
    <xf numFmtId="0" fontId="99" fillId="54" borderId="0" xfId="0" applyNumberFormat="1" applyFont="1" applyFill="1" applyBorder="1" applyAlignment="1">
      <alignment vertical="center" wrapText="1"/>
    </xf>
    <xf numFmtId="0" fontId="102" fillId="58" borderId="0" xfId="0" applyNumberFormat="1" applyFont="1" applyFill="1" applyBorder="1" applyAlignment="1">
      <alignment vertical="center" wrapText="1"/>
    </xf>
    <xf numFmtId="0" fontId="101" fillId="58" borderId="0" xfId="0" applyNumberFormat="1" applyFont="1" applyFill="1" applyBorder="1" applyAlignment="1">
      <alignment vertical="center" wrapText="1"/>
    </xf>
    <xf numFmtId="0" fontId="103" fillId="59" borderId="0" xfId="0" applyNumberFormat="1" applyFont="1" applyFill="1" applyBorder="1" applyAlignment="1">
      <alignment vertical="top" wrapText="1"/>
    </xf>
    <xf numFmtId="0" fontId="104" fillId="0" borderId="0" xfId="0" applyNumberFormat="1" applyFont="1" applyFill="1" applyBorder="1" applyAlignment="1">
      <alignment vertical="top" wrapText="1"/>
    </xf>
    <xf numFmtId="0" fontId="105" fillId="60" borderId="0" xfId="0" applyNumberFormat="1" applyFont="1" applyFill="1" applyBorder="1" applyAlignment="1">
      <alignment vertical="top" wrapText="1"/>
    </xf>
    <xf numFmtId="0" fontId="106" fillId="0" borderId="0" xfId="0" applyNumberFormat="1" applyFont="1" applyFill="1" applyBorder="1" applyAlignment="1">
      <alignment vertical="top"/>
    </xf>
    <xf numFmtId="0" fontId="49" fillId="14" borderId="96" xfId="0" applyFont="1" applyFill="1" applyBorder="1" applyAlignment="1">
      <alignment horizontal="center" vertical="center"/>
    </xf>
    <xf numFmtId="0" fontId="49" fillId="14" borderId="97" xfId="0" applyFont="1" applyFill="1" applyBorder="1" applyAlignment="1">
      <alignment horizontal="center" vertical="center"/>
    </xf>
    <xf numFmtId="0" fontId="49" fillId="14" borderId="60" xfId="0" applyFont="1" applyFill="1" applyBorder="1" applyAlignment="1">
      <alignment horizontal="left" vertical="center"/>
    </xf>
    <xf numFmtId="0" fontId="49" fillId="14" borderId="52" xfId="0" applyFont="1" applyFill="1" applyBorder="1" applyAlignment="1">
      <alignment horizontal="left" vertical="center"/>
    </xf>
    <xf numFmtId="0" fontId="7" fillId="0" borderId="0" xfId="0" applyNumberFormat="1" applyFont="1" applyFill="1" applyBorder="1" applyAlignment="1">
      <alignment vertical="top" wrapText="1"/>
    </xf>
    <xf numFmtId="0" fontId="95" fillId="60" borderId="0" xfId="0" applyNumberFormat="1" applyFont="1" applyFill="1" applyBorder="1" applyAlignment="1">
      <alignment vertical="top" wrapText="1"/>
    </xf>
    <xf numFmtId="0" fontId="49" fillId="14" borderId="40" xfId="0" applyFont="1" applyFill="1" applyBorder="1" applyAlignment="1">
      <alignment horizontal="left" vertical="center"/>
    </xf>
    <xf numFmtId="0" fontId="49" fillId="14" borderId="50" xfId="0" applyFont="1" applyFill="1" applyBorder="1" applyAlignment="1">
      <alignment horizontal="left" vertical="center"/>
    </xf>
    <xf numFmtId="0" fontId="107" fillId="0" borderId="61" xfId="0" applyFont="1" applyFill="1" applyBorder="1" applyAlignment="1">
      <alignment horizontal="center" vertical="top" wrapText="1"/>
    </xf>
    <xf numFmtId="0" fontId="107" fillId="0" borderId="62" xfId="0" applyFont="1" applyFill="1" applyBorder="1" applyAlignment="1">
      <alignment horizontal="center" vertical="top" wrapText="1"/>
    </xf>
    <xf numFmtId="0" fontId="107" fillId="0" borderId="133" xfId="0" applyFont="1" applyFill="1" applyBorder="1" applyAlignment="1">
      <alignment horizontal="center" vertical="top" wrapText="1"/>
    </xf>
    <xf numFmtId="0" fontId="107" fillId="0" borderId="0" xfId="0" applyFont="1" applyFill="1" applyAlignment="1">
      <alignment horizontal="center" vertical="top" wrapText="1"/>
    </xf>
    <xf numFmtId="3" fontId="7" fillId="0" borderId="0" xfId="0" applyNumberFormat="1" applyFont="1" applyFill="1" applyBorder="1" applyAlignment="1">
      <alignment vertical="top"/>
    </xf>
    <xf numFmtId="10" fontId="7" fillId="0" borderId="0" xfId="0" applyNumberFormat="1" applyFont="1" applyFill="1" applyBorder="1" applyAlignment="1">
      <alignment vertical="top"/>
    </xf>
    <xf numFmtId="0" fontId="108" fillId="61" borderId="0" xfId="0" applyNumberFormat="1" applyFont="1" applyFill="1" applyBorder="1" applyAlignment="1">
      <alignment vertical="top" wrapText="1"/>
    </xf>
    <xf numFmtId="0" fontId="107" fillId="0" borderId="0" xfId="0" applyFont="1" applyFill="1" applyBorder="1" applyAlignment="1">
      <alignment horizontal="center" vertical="top" wrapText="1"/>
    </xf>
    <xf numFmtId="0" fontId="49" fillId="14" borderId="56" xfId="0" applyFont="1" applyFill="1" applyBorder="1" applyAlignment="1">
      <alignment horizontal="left" vertical="center"/>
    </xf>
    <xf numFmtId="0" fontId="49" fillId="14" borderId="57" xfId="0" applyFont="1" applyFill="1" applyBorder="1" applyAlignment="1">
      <alignment horizontal="left" vertical="center"/>
    </xf>
    <xf numFmtId="0" fontId="49" fillId="14" borderId="90" xfId="0" applyFont="1" applyFill="1" applyBorder="1" applyAlignment="1">
      <alignment horizontal="left" vertical="center"/>
    </xf>
    <xf numFmtId="0" fontId="109" fillId="0" borderId="0" xfId="0" applyNumberFormat="1" applyFont="1" applyFill="1" applyBorder="1" applyAlignment="1">
      <alignment vertical="top" wrapText="1"/>
    </xf>
    <xf numFmtId="0" fontId="110" fillId="62" borderId="48" xfId="0" applyFont="1" applyFill="1" applyBorder="1" applyAlignment="1">
      <alignment horizontal="left" vertical="top" wrapText="1"/>
    </xf>
    <xf numFmtId="0" fontId="110" fillId="62" borderId="98" xfId="0" applyFont="1" applyFill="1" applyBorder="1" applyAlignment="1">
      <alignment horizontal="left" vertical="top" wrapText="1"/>
    </xf>
    <xf numFmtId="0" fontId="49" fillId="14" borderId="49" xfId="0" applyFont="1" applyFill="1" applyBorder="1" applyAlignment="1">
      <alignment horizontal="left" vertical="center"/>
    </xf>
    <xf numFmtId="0" fontId="49" fillId="14" borderId="91" xfId="0" applyFont="1" applyFill="1" applyBorder="1" applyAlignment="1">
      <alignment horizontal="left" vertical="center"/>
    </xf>
    <xf numFmtId="0" fontId="110" fillId="62" borderId="0" xfId="0" applyFont="1" applyFill="1" applyBorder="1" applyAlignment="1">
      <alignment horizontal="left" vertical="top" wrapText="1"/>
    </xf>
    <xf numFmtId="0" fontId="110" fillId="62" borderId="0" xfId="0" applyFont="1" applyFill="1" applyAlignment="1">
      <alignment horizontal="left" vertical="top" wrapText="1"/>
    </xf>
    <xf numFmtId="0" fontId="110" fillId="62" borderId="85" xfId="0" applyFont="1" applyFill="1" applyBorder="1" applyAlignment="1">
      <alignment horizontal="left" vertical="top" wrapText="1"/>
    </xf>
    <xf numFmtId="0" fontId="107" fillId="0" borderId="49" xfId="0" applyFont="1" applyFill="1" applyBorder="1" applyAlignment="1">
      <alignment horizontal="center" vertical="top" wrapText="1"/>
    </xf>
    <xf numFmtId="0" fontId="107" fillId="0" borderId="40" xfId="0" applyFont="1" applyFill="1" applyBorder="1" applyAlignment="1">
      <alignment horizontal="center" vertical="top" wrapText="1"/>
    </xf>
    <xf numFmtId="0" fontId="107" fillId="0" borderId="91" xfId="0" applyFont="1" applyFill="1" applyBorder="1" applyAlignment="1">
      <alignment horizontal="center" vertical="top" wrapText="1"/>
    </xf>
    <xf numFmtId="176" fontId="7" fillId="0" borderId="0" xfId="0" applyNumberFormat="1" applyFont="1" applyFill="1" applyBorder="1" applyAlignment="1">
      <alignment vertical="top"/>
    </xf>
    <xf numFmtId="0" fontId="110" fillId="62" borderId="135" xfId="0" applyFont="1" applyFill="1" applyBorder="1" applyAlignment="1">
      <alignment horizontal="left" vertical="top" wrapText="1"/>
    </xf>
    <xf numFmtId="0" fontId="110" fillId="62" borderId="136" xfId="0" applyFont="1" applyFill="1" applyBorder="1" applyAlignment="1">
      <alignment horizontal="left" vertical="top" wrapText="1"/>
    </xf>
    <xf numFmtId="10" fontId="7" fillId="0" borderId="0" xfId="0" applyNumberFormat="1" applyFont="1" applyFill="1" applyBorder="1" applyAlignment="1">
      <alignment vertical="top" wrapText="1"/>
    </xf>
    <xf numFmtId="3" fontId="7" fillId="0" borderId="0" xfId="0" applyNumberFormat="1" applyFont="1" applyFill="1" applyBorder="1" applyAlignment="1">
      <alignment vertical="top" wrapText="1"/>
    </xf>
    <xf numFmtId="176" fontId="7" fillId="0" borderId="0" xfId="0" applyNumberFormat="1" applyFont="1" applyFill="1" applyBorder="1" applyAlignment="1">
      <alignment vertical="top" wrapText="1"/>
    </xf>
    <xf numFmtId="0" fontId="111" fillId="14" borderId="0" xfId="0" applyNumberFormat="1" applyFont="1" applyFill="1" applyBorder="1" applyAlignment="1">
      <alignment vertical="center" wrapText="1"/>
    </xf>
    <xf numFmtId="0" fontId="111" fillId="0" borderId="0" xfId="0" applyNumberFormat="1" applyFont="1" applyFill="1" applyBorder="1" applyAlignment="1">
      <alignment vertical="center" wrapText="1"/>
    </xf>
    <xf numFmtId="0" fontId="17" fillId="0" borderId="11" xfId="0" applyFont="1" applyBorder="1" applyAlignment="1" quotePrefix="1">
      <alignment horizontal="center"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5" xfId="49"/>
  </cellStyles>
  <tableStyles count="0" defaultTableStyle="TableStyleMedium2" defaultPivotStyle="PivotStyleLight16"/>
  <colors>
    <mruColors>
      <color rgb="00FF0000"/>
    </mruColors>
  </colors>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4" Type="http://schemas.openxmlformats.org/officeDocument/2006/relationships/image" Target="media/image504.jpeg"/><Relationship Id="rId3" Type="http://schemas.openxmlformats.org/officeDocument/2006/relationships/image" Target="media/image503.jpeg"/><Relationship Id="rId2" Type="http://schemas.openxmlformats.org/officeDocument/2006/relationships/image" Target="media/image502.jpeg"/><Relationship Id="rId1" Type="http://schemas.openxmlformats.org/officeDocument/2006/relationships/image" Target="media/image501.jpeg"/></Relationships>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1" Type="http://schemas.openxmlformats.org/officeDocument/2006/relationships/styles" Target="styles.xml"/><Relationship Id="rId50" Type="http://www.wps.cn/officeDocument/2020/cellImage" Target="cellimages.xml"/><Relationship Id="rId5" Type="http://schemas.openxmlformats.org/officeDocument/2006/relationships/worksheet" Target="worksheets/sheet5.xml"/><Relationship Id="rId49" Type="http://schemas.openxmlformats.org/officeDocument/2006/relationships/sharedStrings" Target="sharedStrings.xml"/><Relationship Id="rId48" Type="http://schemas.openxmlformats.org/officeDocument/2006/relationships/theme" Target="theme/theme1.xml"/><Relationship Id="rId47" Type="http://schemas.openxmlformats.org/officeDocument/2006/relationships/externalLink" Target="externalLinks/externalLink2.xml"/><Relationship Id="rId46" Type="http://schemas.openxmlformats.org/officeDocument/2006/relationships/externalLink" Target="externalLinks/externalLink1.xml"/><Relationship Id="rId45" Type="http://schemas.openxmlformats.org/officeDocument/2006/relationships/customXml" Target="../customXml/item1.xml"/><Relationship Id="rId44" Type="http://schemas.openxmlformats.org/officeDocument/2006/relationships/worksheet" Target="worksheets/sheet44.xml"/><Relationship Id="rId43" Type="http://schemas.openxmlformats.org/officeDocument/2006/relationships/worksheet" Target="worksheets/sheet43.xml"/><Relationship Id="rId42" Type="http://schemas.openxmlformats.org/officeDocument/2006/relationships/worksheet" Target="worksheets/sheet42.xml"/><Relationship Id="rId41" Type="http://schemas.openxmlformats.org/officeDocument/2006/relationships/worksheet" Target="worksheets/sheet41.xml"/><Relationship Id="rId40" Type="http://schemas.openxmlformats.org/officeDocument/2006/relationships/worksheet" Target="worksheets/sheet40.xml"/><Relationship Id="rId4" Type="http://schemas.openxmlformats.org/officeDocument/2006/relationships/worksheet" Target="worksheets/sheet4.xml"/><Relationship Id="rId39" Type="http://schemas.openxmlformats.org/officeDocument/2006/relationships/worksheet" Target="worksheets/sheet39.xml"/><Relationship Id="rId38" Type="http://schemas.openxmlformats.org/officeDocument/2006/relationships/worksheet" Target="worksheets/sheet38.xml"/><Relationship Id="rId37" Type="http://schemas.openxmlformats.org/officeDocument/2006/relationships/worksheet" Target="worksheets/sheet37.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1"/>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rPr sz="1050">
                <a:latin typeface="Arial" panose="020B0604020202020204"/>
                <a:ea typeface="Arial" panose="020B0604020202020204"/>
                <a:cs typeface="Arial" panose="020B0604020202020204"/>
              </a:rPr>
              <a:t>固定样本已知月销量（件）</a:t>
            </a:r>
            <a:endParaRPr sz="1050">
              <a:latin typeface="Arial" panose="020B0604020202020204"/>
              <a:ea typeface="Arial" panose="020B0604020202020204"/>
              <a:cs typeface="Arial" panose="020B0604020202020204"/>
            </a:endParaRPr>
          </a:p>
        </c:rich>
      </c:tx>
      <c:layout/>
      <c:overlay val="0"/>
    </c:title>
    <c:autoTitleDeleted val="0"/>
    <c:plotArea>
      <c:layout/>
      <c:lineChart>
        <c:grouping val="standard"/>
        <c:varyColors val="0"/>
        <c:ser>
          <c:idx val="0"/>
          <c:order val="0"/>
          <c:tx>
            <c:strRef>
              <c:f>"已知月销量"</c:f>
              <c:strCache>
                <c:ptCount val="1"/>
                <c:pt idx="0">
                  <c:v>已知月销量</c:v>
                </c:pt>
              </c:strCache>
            </c:strRef>
          </c:tx>
          <c:spPr>
            <a:ln w="19050" cap="rnd" cmpd="sng" algn="ctr">
              <a:solidFill>
                <a:srgbClr val="2878E8"/>
              </a:solidFill>
              <a:prstDash val="solid"/>
              <a:round/>
            </a:ln>
          </c:spPr>
          <c:marker>
            <c:symbol val="none"/>
          </c:marker>
          <c:dLbls>
            <c:delete val="1"/>
          </c:dLbls>
          <c:cat>
            <c:strRef>
              <c:f>①市场背景调查!$A$731:$A$757</c:f>
              <c:strCache>
                <c:ptCount val="27"/>
                <c:pt idx="0">
                  <c:v>2024-06</c:v>
                </c:pt>
                <c:pt idx="1">
                  <c:v>2024-07</c:v>
                </c:pt>
                <c:pt idx="2">
                  <c:v>2024-08</c:v>
                </c:pt>
                <c:pt idx="3">
                  <c:v>2024-09</c:v>
                </c:pt>
                <c:pt idx="4">
                  <c:v>2024-10</c:v>
                </c:pt>
                <c:pt idx="5">
                  <c:v>2024-11</c:v>
                </c:pt>
                <c:pt idx="6">
                  <c:v>2024-12</c:v>
                </c:pt>
                <c:pt idx="7">
                  <c:v>2025-01</c:v>
                </c:pt>
                <c:pt idx="8">
                  <c:v>2025-02</c:v>
                </c:pt>
                <c:pt idx="9">
                  <c:v>2025-03</c:v>
                </c:pt>
                <c:pt idx="10">
                  <c:v>2025-04</c:v>
                </c:pt>
                <c:pt idx="11">
                  <c:v>2025-05</c:v>
                </c:pt>
                <c:pt idx="12">
                  <c:v>2025-06</c:v>
                </c:pt>
                <c:pt idx="13">
                  <c:v>2025-07</c:v>
                </c:pt>
                <c:pt idx="14">
                  <c:v>2025-08</c:v>
                </c:pt>
                <c:pt idx="15">
                  <c:v>2025-09</c:v>
                </c:pt>
                <c:pt idx="16">
                  <c:v>2025-10</c:v>
                </c:pt>
                <c:pt idx="17">
                  <c:v>2025-11</c:v>
                </c:pt>
                <c:pt idx="18">
                  <c:v>2025-12</c:v>
                </c:pt>
                <c:pt idx="19">
                  <c:v>2026-01</c:v>
                </c:pt>
                <c:pt idx="20">
                  <c:v>2026-02</c:v>
                </c:pt>
                <c:pt idx="21">
                  <c:v>2026-03</c:v>
                </c:pt>
                <c:pt idx="22">
                  <c:v>2026-04</c:v>
                </c:pt>
                <c:pt idx="23">
                  <c:v>2026-05</c:v>
                </c:pt>
                <c:pt idx="24">
                  <c:v>2026-06</c:v>
                </c:pt>
                <c:pt idx="25">
                  <c:v>2026-07</c:v>
                </c:pt>
                <c:pt idx="26">
                  <c:v>2026-08</c:v>
                </c:pt>
              </c:strCache>
            </c:strRef>
          </c:cat>
          <c:val>
            <c:numRef>
              <c:f>①市场背景调查!$C$731:$C$757</c:f>
              <c:numCache>
                <c:formatCode>#,##0</c:formatCode>
                <c:ptCount val="27"/>
                <c:pt idx="0">
                  <c:v>10880</c:v>
                </c:pt>
                <c:pt idx="1">
                  <c:v>16308</c:v>
                </c:pt>
                <c:pt idx="2">
                  <c:v>16301</c:v>
                </c:pt>
                <c:pt idx="3">
                  <c:v>13575</c:v>
                </c:pt>
                <c:pt idx="4">
                  <c:v>18563</c:v>
                </c:pt>
                <c:pt idx="5">
                  <c:v>24356</c:v>
                </c:pt>
                <c:pt idx="6">
                  <c:v>27524</c:v>
                </c:pt>
                <c:pt idx="7">
                  <c:v>19056</c:v>
                </c:pt>
                <c:pt idx="8">
                  <c:v>18616</c:v>
                </c:pt>
                <c:pt idx="9">
                  <c:v>21515</c:v>
                </c:pt>
                <c:pt idx="10">
                  <c:v>20379</c:v>
                </c:pt>
                <c:pt idx="11">
                  <c:v>26972</c:v>
                </c:pt>
                <c:pt idx="12">
                  <c:v>20510</c:v>
                </c:pt>
                <c:pt idx="13">
                  <c:v>28857</c:v>
                </c:pt>
                <c:pt idx="14">
                  <c:v>25245</c:v>
                </c:pt>
                <c:pt idx="15">
                  <c:v>24913</c:v>
                </c:pt>
                <c:pt idx="16">
                  <c:v>30380</c:v>
                </c:pt>
                <c:pt idx="17">
                  <c:v>44117</c:v>
                </c:pt>
                <c:pt idx="18">
                  <c:v>59834</c:v>
                </c:pt>
                <c:pt idx="19">
                  <c:v>44072</c:v>
                </c:pt>
                <c:pt idx="20">
                  <c:v>40545</c:v>
                </c:pt>
                <c:pt idx="21">
                  <c:v>40468</c:v>
                </c:pt>
                <c:pt idx="22">
                  <c:v>39223</c:v>
                </c:pt>
                <c:pt idx="23">
                  <c:v>45879</c:v>
                </c:pt>
                <c:pt idx="24">
                  <c:v>45455</c:v>
                </c:pt>
                <c:pt idx="25">
                  <c:v>40513</c:v>
                </c:pt>
                <c:pt idx="26">
                  <c:v>55240</c:v>
                </c:pt>
              </c:numCache>
            </c:numRef>
          </c:val>
          <c:smooth val="0"/>
        </c:ser>
        <c:dLbls>
          <c:showLegendKey val="0"/>
          <c:showVal val="0"/>
          <c:showCatName val="0"/>
          <c:showSerName val="0"/>
          <c:showPercent val="0"/>
          <c:showBubbleSize val="0"/>
        </c:dLbls>
        <c:marker val="0"/>
        <c:smooth val="0"/>
        <c:axId val="48650112"/>
        <c:axId val="48672768"/>
      </c:lineChart>
      <c:catAx>
        <c:axId val="48650112"/>
        <c:scaling>
          <c:orientation val="minMax"/>
        </c:scaling>
        <c:delete val="0"/>
        <c:axPos val="b"/>
        <c:majorGridlines>
          <c:spPr>
            <a:ln w="9525" cap="flat" cmpd="sng" algn="ctr">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zh-CN" sz="825" b="0" i="0" u="none" strike="noStrike" kern="1200" baseline="0">
                <a:solidFill>
                  <a:schemeClr val="tx1"/>
                </a:solidFill>
                <a:latin typeface="Arial" panose="020B0604020202020204"/>
                <a:ea typeface="Arial" panose="020B0604020202020204"/>
                <a:cs typeface="Arial" panose="020B0604020202020204"/>
              </a:defRPr>
            </a:pPr>
          </a:p>
        </c:txPr>
        <c:crossAx val="48672768"/>
        <c:crosses val="autoZero"/>
        <c:auto val="1"/>
        <c:lblAlgn val="ctr"/>
        <c:lblOffset val="100"/>
        <c:noMultiLvlLbl val="0"/>
      </c:catAx>
      <c:valAx>
        <c:axId val="48672768"/>
        <c:scaling>
          <c:orientation val="minMax"/>
        </c:scaling>
        <c:delete val="0"/>
        <c:axPos val="l"/>
        <c:majorGridlines>
          <c:spPr>
            <a:ln w="9525" cap="flat" cmpd="sng" algn="ctr">
              <a:solidFill>
                <a:srgbClr val="CCCCCC"/>
              </a:solidFill>
              <a:prstDash val="dash"/>
              <a:round/>
            </a:ln>
          </c:spPr>
        </c:majorGridlines>
        <c:numFmt formatCode="#,##0" sourceLinked="0"/>
        <c:majorTickMark val="none"/>
        <c:minorTickMark val="none"/>
        <c:tickLblPos val="nextTo"/>
        <c:txPr>
          <a:bodyPr rot="-60000000" spcFirstLastPara="0" vertOverflow="ellipsis" vert="horz" wrap="square" anchor="ctr" anchorCtr="1"/>
          <a:lstStyle/>
          <a:p>
            <a:pPr>
              <a:defRPr lang="zh-CN" sz="825" b="0" i="0" u="none" strike="noStrike" kern="1200" baseline="0">
                <a:solidFill>
                  <a:schemeClr val="tx1"/>
                </a:solidFill>
                <a:latin typeface="Arial" panose="020B0604020202020204"/>
                <a:ea typeface="Arial" panose="020B0604020202020204"/>
                <a:cs typeface="Arial" panose="020B0604020202020204"/>
              </a:defRPr>
            </a:pPr>
          </a:p>
        </c:txPr>
        <c:crossAx val="48650112"/>
        <c:crosses val="autoZero"/>
        <c:crossBetween val="between"/>
      </c:valAx>
    </c:plotArea>
    <c:plotVisOnly val="1"/>
    <c:dispBlanksAs val="gap"/>
    <c:showDLblsOverMax val="0"/>
    <c:extLst>
      <c:ext uri="{0b15fc19-7d7d-44ad-8c2d-2c3a37ce22c3}">
        <chartProps xmlns="https://web.wps.cn/et/2018/main" chartId="{94793456-f409-4661-9476-fda1e08358d5}"/>
      </c:ext>
    </c:extLst>
  </c:chart>
  <c:spPr>
    <a:ln w="9525" cap="flat" cmpd="sng" algn="ctr">
      <a:solidFill>
        <a:srgbClr val="D9D9D9"/>
      </a:solidFill>
      <a:prstDash val="solid"/>
      <a:round/>
    </a:ln>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1"/>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rPr sz="1050">
                <a:latin typeface="Arial" panose="020B0604020202020204"/>
                <a:ea typeface="Arial" panose="020B0604020202020204"/>
                <a:cs typeface="Arial" panose="020B0604020202020204"/>
              </a:rPr>
              <a:t>固定样本已知月销售额（欧元）</a:t>
            </a:r>
            <a:endParaRPr sz="1050">
              <a:latin typeface="Arial" panose="020B0604020202020204"/>
              <a:ea typeface="Arial" panose="020B0604020202020204"/>
              <a:cs typeface="Arial" panose="020B0604020202020204"/>
            </a:endParaRPr>
          </a:p>
        </c:rich>
      </c:tx>
      <c:layout/>
      <c:overlay val="0"/>
    </c:title>
    <c:autoTitleDeleted val="0"/>
    <c:plotArea>
      <c:layout/>
      <c:lineChart>
        <c:grouping val="standard"/>
        <c:varyColors val="0"/>
        <c:ser>
          <c:idx val="0"/>
          <c:order val="0"/>
          <c:tx>
            <c:strRef>
              <c:f>"已知月销售额€"</c:f>
              <c:strCache>
                <c:ptCount val="1"/>
                <c:pt idx="0">
                  <c:v>已知月销售额€</c:v>
                </c:pt>
              </c:strCache>
            </c:strRef>
          </c:tx>
          <c:spPr>
            <a:ln w="19050" cap="rnd" cmpd="sng" algn="ctr">
              <a:solidFill>
                <a:srgbClr val="2878E8"/>
              </a:solidFill>
              <a:prstDash val="solid"/>
              <a:round/>
            </a:ln>
          </c:spPr>
          <c:marker>
            <c:symbol val="none"/>
          </c:marker>
          <c:dLbls>
            <c:delete val="1"/>
          </c:dLbls>
          <c:cat>
            <c:strRef>
              <c:f>①市场背景调查!$A$731:$A$757</c:f>
              <c:strCache>
                <c:ptCount val="27"/>
                <c:pt idx="0">
                  <c:v>2024-06</c:v>
                </c:pt>
                <c:pt idx="1">
                  <c:v>2024-07</c:v>
                </c:pt>
                <c:pt idx="2">
                  <c:v>2024-08</c:v>
                </c:pt>
                <c:pt idx="3">
                  <c:v>2024-09</c:v>
                </c:pt>
                <c:pt idx="4">
                  <c:v>2024-10</c:v>
                </c:pt>
                <c:pt idx="5">
                  <c:v>2024-11</c:v>
                </c:pt>
                <c:pt idx="6">
                  <c:v>2024-12</c:v>
                </c:pt>
                <c:pt idx="7">
                  <c:v>2025-01</c:v>
                </c:pt>
                <c:pt idx="8">
                  <c:v>2025-02</c:v>
                </c:pt>
                <c:pt idx="9">
                  <c:v>2025-03</c:v>
                </c:pt>
                <c:pt idx="10">
                  <c:v>2025-04</c:v>
                </c:pt>
                <c:pt idx="11">
                  <c:v>2025-05</c:v>
                </c:pt>
                <c:pt idx="12">
                  <c:v>2025-06</c:v>
                </c:pt>
                <c:pt idx="13">
                  <c:v>2025-07</c:v>
                </c:pt>
                <c:pt idx="14">
                  <c:v>2025-08</c:v>
                </c:pt>
                <c:pt idx="15">
                  <c:v>2025-09</c:v>
                </c:pt>
                <c:pt idx="16">
                  <c:v>2025-10</c:v>
                </c:pt>
                <c:pt idx="17">
                  <c:v>2025-11</c:v>
                </c:pt>
                <c:pt idx="18">
                  <c:v>2025-12</c:v>
                </c:pt>
                <c:pt idx="19">
                  <c:v>2026-01</c:v>
                </c:pt>
                <c:pt idx="20">
                  <c:v>2026-02</c:v>
                </c:pt>
                <c:pt idx="21">
                  <c:v>2026-03</c:v>
                </c:pt>
                <c:pt idx="22">
                  <c:v>2026-04</c:v>
                </c:pt>
                <c:pt idx="23">
                  <c:v>2026-05</c:v>
                </c:pt>
                <c:pt idx="24">
                  <c:v>2026-06</c:v>
                </c:pt>
                <c:pt idx="25">
                  <c:v>2026-07</c:v>
                </c:pt>
                <c:pt idx="26">
                  <c:v>2026-08</c:v>
                </c:pt>
              </c:strCache>
            </c:strRef>
          </c:cat>
          <c:val>
            <c:numRef>
              <c:f>①市场背景调查!$D$731:$D$757</c:f>
              <c:numCache>
                <c:formatCode>"€"#,##0.00</c:formatCode>
                <c:ptCount val="27"/>
                <c:pt idx="0">
                  <c:v>198573</c:v>
                </c:pt>
                <c:pt idx="1">
                  <c:v>347355</c:v>
                </c:pt>
                <c:pt idx="2">
                  <c:v>335298</c:v>
                </c:pt>
                <c:pt idx="3">
                  <c:v>258460</c:v>
                </c:pt>
                <c:pt idx="4">
                  <c:v>364539</c:v>
                </c:pt>
                <c:pt idx="5">
                  <c:v>504941</c:v>
                </c:pt>
                <c:pt idx="6">
                  <c:v>563444</c:v>
                </c:pt>
                <c:pt idx="7">
                  <c:v>384708</c:v>
                </c:pt>
                <c:pt idx="8">
                  <c:v>361666</c:v>
                </c:pt>
                <c:pt idx="9">
                  <c:v>409692</c:v>
                </c:pt>
                <c:pt idx="10">
                  <c:v>397877</c:v>
                </c:pt>
                <c:pt idx="11">
                  <c:v>528550</c:v>
                </c:pt>
                <c:pt idx="12">
                  <c:v>397555</c:v>
                </c:pt>
                <c:pt idx="13">
                  <c:v>556326</c:v>
                </c:pt>
                <c:pt idx="14">
                  <c:v>488870</c:v>
                </c:pt>
                <c:pt idx="15">
                  <c:v>480733</c:v>
                </c:pt>
                <c:pt idx="16">
                  <c:v>598167</c:v>
                </c:pt>
                <c:pt idx="17">
                  <c:v>843889</c:v>
                </c:pt>
                <c:pt idx="18">
                  <c:v>1218778</c:v>
                </c:pt>
                <c:pt idx="19">
                  <c:v>914410</c:v>
                </c:pt>
                <c:pt idx="20">
                  <c:v>854781</c:v>
                </c:pt>
                <c:pt idx="21">
                  <c:v>868289</c:v>
                </c:pt>
                <c:pt idx="22">
                  <c:v>856470</c:v>
                </c:pt>
                <c:pt idx="23">
                  <c:v>998877</c:v>
                </c:pt>
                <c:pt idx="24">
                  <c:v>1012851</c:v>
                </c:pt>
                <c:pt idx="25">
                  <c:v>843976</c:v>
                </c:pt>
                <c:pt idx="26">
                  <c:v>1189728</c:v>
                </c:pt>
              </c:numCache>
            </c:numRef>
          </c:val>
          <c:smooth val="0"/>
        </c:ser>
        <c:dLbls>
          <c:showLegendKey val="0"/>
          <c:showVal val="0"/>
          <c:showCatName val="0"/>
          <c:showSerName val="0"/>
          <c:showPercent val="0"/>
          <c:showBubbleSize val="0"/>
        </c:dLbls>
        <c:marker val="0"/>
        <c:smooth val="0"/>
        <c:axId val="48650112"/>
        <c:axId val="48672768"/>
      </c:lineChart>
      <c:catAx>
        <c:axId val="48650112"/>
        <c:scaling>
          <c:orientation val="minMax"/>
        </c:scaling>
        <c:delete val="0"/>
        <c:axPos val="b"/>
        <c:majorGridlines>
          <c:spPr>
            <a:ln w="9525" cap="flat" cmpd="sng" algn="ctr">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zh-CN" sz="825" b="0" i="0" u="none" strike="noStrike" kern="1200" baseline="0">
                <a:solidFill>
                  <a:schemeClr val="tx1"/>
                </a:solidFill>
                <a:latin typeface="Arial" panose="020B0604020202020204"/>
                <a:ea typeface="Arial" panose="020B0604020202020204"/>
                <a:cs typeface="Arial" panose="020B0604020202020204"/>
              </a:defRPr>
            </a:pPr>
          </a:p>
        </c:txPr>
        <c:crossAx val="48672768"/>
        <c:crosses val="autoZero"/>
        <c:auto val="1"/>
        <c:lblAlgn val="ctr"/>
        <c:lblOffset val="100"/>
        <c:noMultiLvlLbl val="0"/>
      </c:catAx>
      <c:valAx>
        <c:axId val="48672768"/>
        <c:scaling>
          <c:orientation val="minMax"/>
        </c:scaling>
        <c:delete val="0"/>
        <c:axPos val="l"/>
        <c:majorGridlines>
          <c:spPr>
            <a:ln w="9525" cap="flat" cmpd="sng" algn="ctr">
              <a:solidFill>
                <a:srgbClr val="CCCCCC"/>
              </a:solidFill>
              <a:prstDash val="dash"/>
              <a:round/>
            </a:ln>
          </c:spPr>
        </c:majorGridlines>
        <c:numFmt formatCode="&quot;€&quot;#,##0" sourceLinked="0"/>
        <c:majorTickMark val="none"/>
        <c:minorTickMark val="none"/>
        <c:tickLblPos val="nextTo"/>
        <c:txPr>
          <a:bodyPr rot="-60000000" spcFirstLastPara="0" vertOverflow="ellipsis" vert="horz" wrap="square" anchor="ctr" anchorCtr="1"/>
          <a:lstStyle/>
          <a:p>
            <a:pPr>
              <a:defRPr lang="zh-CN" sz="825" b="0" i="0" u="none" strike="noStrike" kern="1200" baseline="0">
                <a:solidFill>
                  <a:schemeClr val="tx1"/>
                </a:solidFill>
                <a:latin typeface="Arial" panose="020B0604020202020204"/>
                <a:ea typeface="Arial" panose="020B0604020202020204"/>
                <a:cs typeface="Arial" panose="020B0604020202020204"/>
              </a:defRPr>
            </a:pPr>
          </a:p>
        </c:txPr>
        <c:crossAx val="48650112"/>
        <c:crosses val="autoZero"/>
        <c:crossBetween val="between"/>
      </c:valAx>
    </c:plotArea>
    <c:plotVisOnly val="1"/>
    <c:dispBlanksAs val="gap"/>
    <c:showDLblsOverMax val="0"/>
    <c:extLst>
      <c:ext uri="{0b15fc19-7d7d-44ad-8c2d-2c3a37ce22c3}">
        <chartProps xmlns="https://web.wps.cn/et/2018/main" chartId="{cdfc30d9-6837-44aa-b07f-a5c874346c29}"/>
      </c:ext>
    </c:extLst>
  </c:chart>
  <c:spPr>
    <a:ln w="9525" cap="flat" cmpd="sng" algn="ctr">
      <a:solidFill>
        <a:srgbClr val="D9D9D9"/>
      </a:solidFill>
      <a:prstDash val="solid"/>
      <a:round/>
    </a:ln>
  </c:spPr>
  <c:txPr>
    <a:bodyPr/>
    <a:lstStyle/>
    <a:p>
      <a:pPr>
        <a:defRPr lang="zh-CN"/>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1"/>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rPr sz="1050">
                <a:latin typeface="Arial" panose="020B0604020202020204"/>
                <a:ea typeface="Arial" panose="020B0604020202020204"/>
                <a:cs typeface="Arial" panose="020B0604020202020204"/>
              </a:rPr>
              <a:t>有值样本前20与尾部销售额占比</a:t>
            </a:r>
            <a:endParaRPr sz="1050">
              <a:latin typeface="Arial" panose="020B0604020202020204"/>
              <a:ea typeface="Arial" panose="020B0604020202020204"/>
              <a:cs typeface="Arial" panose="020B0604020202020204"/>
            </a:endParaRPr>
          </a:p>
        </c:rich>
      </c:tx>
      <c:layout/>
      <c:overlay val="0"/>
    </c:title>
    <c:autoTitleDeleted val="0"/>
    <c:plotArea>
      <c:layout/>
      <c:lineChart>
        <c:grouping val="standard"/>
        <c:varyColors val="0"/>
        <c:ser>
          <c:idx val="0"/>
          <c:order val="0"/>
          <c:tx>
            <c:strRef>
              <c:f>"前20销售额占比"</c:f>
              <c:strCache>
                <c:ptCount val="1"/>
                <c:pt idx="0">
                  <c:v>前20销售额占比</c:v>
                </c:pt>
              </c:strCache>
            </c:strRef>
          </c:tx>
          <c:spPr>
            <a:ln w="19050" cap="rnd" cmpd="sng" algn="ctr">
              <a:solidFill>
                <a:srgbClr val="2878E8"/>
              </a:solidFill>
              <a:prstDash val="solid"/>
              <a:round/>
            </a:ln>
          </c:spPr>
          <c:marker>
            <c:symbol val="none"/>
          </c:marker>
          <c:dLbls>
            <c:delete val="1"/>
          </c:dLbls>
          <c:cat>
            <c:strRef>
              <c:f>①市场背景调查!$A$731:$A$757</c:f>
              <c:strCache>
                <c:ptCount val="27"/>
                <c:pt idx="0">
                  <c:v>2024-06</c:v>
                </c:pt>
                <c:pt idx="1">
                  <c:v>2024-07</c:v>
                </c:pt>
                <c:pt idx="2">
                  <c:v>2024-08</c:v>
                </c:pt>
                <c:pt idx="3">
                  <c:v>2024-09</c:v>
                </c:pt>
                <c:pt idx="4">
                  <c:v>2024-10</c:v>
                </c:pt>
                <c:pt idx="5">
                  <c:v>2024-11</c:v>
                </c:pt>
                <c:pt idx="6">
                  <c:v>2024-12</c:v>
                </c:pt>
                <c:pt idx="7">
                  <c:v>2025-01</c:v>
                </c:pt>
                <c:pt idx="8">
                  <c:v>2025-02</c:v>
                </c:pt>
                <c:pt idx="9">
                  <c:v>2025-03</c:v>
                </c:pt>
                <c:pt idx="10">
                  <c:v>2025-04</c:v>
                </c:pt>
                <c:pt idx="11">
                  <c:v>2025-05</c:v>
                </c:pt>
                <c:pt idx="12">
                  <c:v>2025-06</c:v>
                </c:pt>
                <c:pt idx="13">
                  <c:v>2025-07</c:v>
                </c:pt>
                <c:pt idx="14">
                  <c:v>2025-08</c:v>
                </c:pt>
                <c:pt idx="15">
                  <c:v>2025-09</c:v>
                </c:pt>
                <c:pt idx="16">
                  <c:v>2025-10</c:v>
                </c:pt>
                <c:pt idx="17">
                  <c:v>2025-11</c:v>
                </c:pt>
                <c:pt idx="18">
                  <c:v>2025-12</c:v>
                </c:pt>
                <c:pt idx="19">
                  <c:v>2026-01</c:v>
                </c:pt>
                <c:pt idx="20">
                  <c:v>2026-02</c:v>
                </c:pt>
                <c:pt idx="21">
                  <c:v>2026-03</c:v>
                </c:pt>
                <c:pt idx="22">
                  <c:v>2026-04</c:v>
                </c:pt>
                <c:pt idx="23">
                  <c:v>2026-05</c:v>
                </c:pt>
                <c:pt idx="24">
                  <c:v>2026-06</c:v>
                </c:pt>
                <c:pt idx="25">
                  <c:v>2026-07</c:v>
                </c:pt>
                <c:pt idx="26">
                  <c:v>2026-08</c:v>
                </c:pt>
              </c:strCache>
            </c:strRef>
          </c:cat>
          <c:val>
            <c:numRef>
              <c:f>①市场背景调查!$G$731:$G$757</c:f>
              <c:numCache>
                <c:formatCode>0.00%</c:formatCode>
                <c:ptCount val="27"/>
                <c:pt idx="0">
                  <c:v>0.91567836513524</c:v>
                </c:pt>
                <c:pt idx="1">
                  <c:v>0.916779663456694</c:v>
                </c:pt>
                <c:pt idx="2">
                  <c:v>0.926113487106991</c:v>
                </c:pt>
                <c:pt idx="3">
                  <c:v>0.856968196239263</c:v>
                </c:pt>
                <c:pt idx="4">
                  <c:v>0.846677584565712</c:v>
                </c:pt>
                <c:pt idx="5">
                  <c:v>0.848182262878237</c:v>
                </c:pt>
                <c:pt idx="6">
                  <c:v>0.868020601869928</c:v>
                </c:pt>
                <c:pt idx="7">
                  <c:v>0.81392900589538</c:v>
                </c:pt>
                <c:pt idx="8">
                  <c:v>0.800191336758224</c:v>
                </c:pt>
                <c:pt idx="9">
                  <c:v>0.738674418831708</c:v>
                </c:pt>
                <c:pt idx="10">
                  <c:v>0.759166777672497</c:v>
                </c:pt>
                <c:pt idx="11">
                  <c:v>0.746158357771261</c:v>
                </c:pt>
                <c:pt idx="12">
                  <c:v>0.63354252870672</c:v>
                </c:pt>
                <c:pt idx="13">
                  <c:v>0.660129132918469</c:v>
                </c:pt>
                <c:pt idx="14">
                  <c:v>0.633411745453802</c:v>
                </c:pt>
                <c:pt idx="15">
                  <c:v>0.643585940636486</c:v>
                </c:pt>
                <c:pt idx="16">
                  <c:v>0.585948405712786</c:v>
                </c:pt>
                <c:pt idx="17">
                  <c:v>0.608833626223354</c:v>
                </c:pt>
                <c:pt idx="18">
                  <c:v>0.628546790309638</c:v>
                </c:pt>
                <c:pt idx="19">
                  <c:v>0.540736649861659</c:v>
                </c:pt>
                <c:pt idx="20">
                  <c:v>0.523130486054323</c:v>
                </c:pt>
                <c:pt idx="21">
                  <c:v>0.550878797266809</c:v>
                </c:pt>
                <c:pt idx="22">
                  <c:v>0.604184618258666</c:v>
                </c:pt>
                <c:pt idx="23">
                  <c:v>0.596288632133886</c:v>
                </c:pt>
                <c:pt idx="24">
                  <c:v>0.569266358032919</c:v>
                </c:pt>
                <c:pt idx="25">
                  <c:v>0.592739603969781</c:v>
                </c:pt>
                <c:pt idx="26">
                  <c:v>0.540629454799753</c:v>
                </c:pt>
              </c:numCache>
            </c:numRef>
          </c:val>
          <c:smooth val="0"/>
        </c:ser>
        <c:ser>
          <c:idx val="1"/>
          <c:order val="1"/>
          <c:tx>
            <c:strRef>
              <c:f>"尾部销售额占比"</c:f>
              <c:strCache>
                <c:ptCount val="1"/>
                <c:pt idx="0">
                  <c:v>尾部销售额占比</c:v>
                </c:pt>
              </c:strCache>
            </c:strRef>
          </c:tx>
          <c:spPr>
            <a:ln w="19050" cap="rnd" cmpd="sng" algn="ctr">
              <a:solidFill>
                <a:srgbClr val="D88722"/>
              </a:solidFill>
              <a:prstDash val="solid"/>
              <a:round/>
            </a:ln>
          </c:spPr>
          <c:marker>
            <c:symbol val="none"/>
          </c:marker>
          <c:dLbls>
            <c:delete val="1"/>
          </c:dLbls>
          <c:cat>
            <c:strRef>
              <c:f>①市场背景调查!$A$731:$A$757</c:f>
              <c:strCache>
                <c:ptCount val="27"/>
                <c:pt idx="0">
                  <c:v>2024-06</c:v>
                </c:pt>
                <c:pt idx="1">
                  <c:v>2024-07</c:v>
                </c:pt>
                <c:pt idx="2">
                  <c:v>2024-08</c:v>
                </c:pt>
                <c:pt idx="3">
                  <c:v>2024-09</c:v>
                </c:pt>
                <c:pt idx="4">
                  <c:v>2024-10</c:v>
                </c:pt>
                <c:pt idx="5">
                  <c:v>2024-11</c:v>
                </c:pt>
                <c:pt idx="6">
                  <c:v>2024-12</c:v>
                </c:pt>
                <c:pt idx="7">
                  <c:v>2025-01</c:v>
                </c:pt>
                <c:pt idx="8">
                  <c:v>2025-02</c:v>
                </c:pt>
                <c:pt idx="9">
                  <c:v>2025-03</c:v>
                </c:pt>
                <c:pt idx="10">
                  <c:v>2025-04</c:v>
                </c:pt>
                <c:pt idx="11">
                  <c:v>2025-05</c:v>
                </c:pt>
                <c:pt idx="12">
                  <c:v>2025-06</c:v>
                </c:pt>
                <c:pt idx="13">
                  <c:v>2025-07</c:v>
                </c:pt>
                <c:pt idx="14">
                  <c:v>2025-08</c:v>
                </c:pt>
                <c:pt idx="15">
                  <c:v>2025-09</c:v>
                </c:pt>
                <c:pt idx="16">
                  <c:v>2025-10</c:v>
                </c:pt>
                <c:pt idx="17">
                  <c:v>2025-11</c:v>
                </c:pt>
                <c:pt idx="18">
                  <c:v>2025-12</c:v>
                </c:pt>
                <c:pt idx="19">
                  <c:v>2026-01</c:v>
                </c:pt>
                <c:pt idx="20">
                  <c:v>2026-02</c:v>
                </c:pt>
                <c:pt idx="21">
                  <c:v>2026-03</c:v>
                </c:pt>
                <c:pt idx="22">
                  <c:v>2026-04</c:v>
                </c:pt>
                <c:pt idx="23">
                  <c:v>2026-05</c:v>
                </c:pt>
                <c:pt idx="24">
                  <c:v>2026-06</c:v>
                </c:pt>
                <c:pt idx="25">
                  <c:v>2026-07</c:v>
                </c:pt>
                <c:pt idx="26">
                  <c:v>2026-08</c:v>
                </c:pt>
              </c:strCache>
            </c:strRef>
          </c:cat>
          <c:val>
            <c:numRef>
              <c:f>①市场背景调查!$H$731:$H$757</c:f>
              <c:numCache>
                <c:formatCode>0.00%</c:formatCode>
                <c:ptCount val="27"/>
                <c:pt idx="0">
                  <c:v>0.0843216348647601</c:v>
                </c:pt>
                <c:pt idx="1">
                  <c:v>0.0832203365433058</c:v>
                </c:pt>
                <c:pt idx="2">
                  <c:v>0.0738865128930086</c:v>
                </c:pt>
                <c:pt idx="3">
                  <c:v>0.143031803760737</c:v>
                </c:pt>
                <c:pt idx="4">
                  <c:v>0.153322415434288</c:v>
                </c:pt>
                <c:pt idx="5">
                  <c:v>0.151817737121763</c:v>
                </c:pt>
                <c:pt idx="6">
                  <c:v>0.131979398130071</c:v>
                </c:pt>
                <c:pt idx="7">
                  <c:v>0.18607099410462</c:v>
                </c:pt>
                <c:pt idx="8">
                  <c:v>0.199808663241776</c:v>
                </c:pt>
                <c:pt idx="9">
                  <c:v>0.261325581168292</c:v>
                </c:pt>
                <c:pt idx="10">
                  <c:v>0.240833222327503</c:v>
                </c:pt>
                <c:pt idx="11">
                  <c:v>0.253841642228739</c:v>
                </c:pt>
                <c:pt idx="12">
                  <c:v>0.36645747129328</c:v>
                </c:pt>
                <c:pt idx="13">
                  <c:v>0.339870867081531</c:v>
                </c:pt>
                <c:pt idx="14">
                  <c:v>0.366588254546198</c:v>
                </c:pt>
                <c:pt idx="15">
                  <c:v>0.356414059363514</c:v>
                </c:pt>
                <c:pt idx="16">
                  <c:v>0.414051594287214</c:v>
                </c:pt>
                <c:pt idx="17">
                  <c:v>0.391166373776646</c:v>
                </c:pt>
                <c:pt idx="18">
                  <c:v>0.371453209690362</c:v>
                </c:pt>
                <c:pt idx="19">
                  <c:v>0.459263350138341</c:v>
                </c:pt>
                <c:pt idx="20">
                  <c:v>0.476869513945677</c:v>
                </c:pt>
                <c:pt idx="21">
                  <c:v>0.449121202733191</c:v>
                </c:pt>
                <c:pt idx="22">
                  <c:v>0.395815381741334</c:v>
                </c:pt>
                <c:pt idx="23">
                  <c:v>0.403711367866114</c:v>
                </c:pt>
                <c:pt idx="24">
                  <c:v>0.430733641967081</c:v>
                </c:pt>
                <c:pt idx="25">
                  <c:v>0.407260396030219</c:v>
                </c:pt>
                <c:pt idx="26">
                  <c:v>0.459370545200247</c:v>
                </c:pt>
              </c:numCache>
            </c:numRef>
          </c:val>
          <c:smooth val="0"/>
        </c:ser>
        <c:dLbls>
          <c:showLegendKey val="0"/>
          <c:showVal val="0"/>
          <c:showCatName val="0"/>
          <c:showSerName val="0"/>
          <c:showPercent val="0"/>
          <c:showBubbleSize val="0"/>
        </c:dLbls>
        <c:marker val="0"/>
        <c:smooth val="0"/>
        <c:axId val="48650112"/>
        <c:axId val="48672768"/>
      </c:lineChart>
      <c:catAx>
        <c:axId val="48650112"/>
        <c:scaling>
          <c:orientation val="minMax"/>
        </c:scaling>
        <c:delete val="0"/>
        <c:axPos val="b"/>
        <c:majorGridlines>
          <c:spPr>
            <a:ln w="9525" cap="flat" cmpd="sng" algn="ctr">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zh-CN" sz="825" b="0" i="0" u="none" strike="noStrike" kern="1200" baseline="0">
                <a:solidFill>
                  <a:schemeClr val="tx1"/>
                </a:solidFill>
                <a:latin typeface="Arial" panose="020B0604020202020204"/>
                <a:ea typeface="Arial" panose="020B0604020202020204"/>
                <a:cs typeface="Arial" panose="020B0604020202020204"/>
              </a:defRPr>
            </a:pPr>
          </a:p>
        </c:txPr>
        <c:crossAx val="48672768"/>
        <c:crosses val="autoZero"/>
        <c:auto val="1"/>
        <c:lblAlgn val="ctr"/>
        <c:lblOffset val="100"/>
        <c:noMultiLvlLbl val="0"/>
      </c:catAx>
      <c:valAx>
        <c:axId val="48672768"/>
        <c:scaling>
          <c:orientation val="minMax"/>
        </c:scaling>
        <c:delete val="0"/>
        <c:axPos val="l"/>
        <c:majorGridlines>
          <c:spPr>
            <a:ln w="9525" cap="flat" cmpd="sng" algn="ctr">
              <a:solidFill>
                <a:srgbClr val="CCCCCC"/>
              </a:solidFill>
              <a:prstDash val="dash"/>
              <a:round/>
            </a:ln>
          </c:spPr>
        </c:majorGridlines>
        <c:numFmt formatCode="0%" sourceLinked="0"/>
        <c:majorTickMark val="none"/>
        <c:minorTickMark val="none"/>
        <c:tickLblPos val="nextTo"/>
        <c:txPr>
          <a:bodyPr rot="-60000000" spcFirstLastPara="0" vertOverflow="ellipsis" vert="horz" wrap="square" anchor="ctr" anchorCtr="1"/>
          <a:lstStyle/>
          <a:p>
            <a:pPr>
              <a:defRPr lang="zh-CN" sz="825" b="0" i="0" u="none" strike="noStrike" kern="1200" baseline="0">
                <a:solidFill>
                  <a:schemeClr val="tx1"/>
                </a:solidFill>
                <a:latin typeface="Arial" panose="020B0604020202020204"/>
                <a:ea typeface="Arial" panose="020B0604020202020204"/>
                <a:cs typeface="Arial" panose="020B0604020202020204"/>
              </a:defRPr>
            </a:pPr>
          </a:p>
        </c:txPr>
        <c:crossAx val="48650112"/>
        <c:crosses val="autoZero"/>
        <c:crossBetween val="between"/>
      </c:valAx>
    </c:plotArea>
    <c:legend>
      <c:legendPos val="b"/>
      <c:layout/>
      <c:overlay val="0"/>
      <c:txPr>
        <a:bodyPr rot="0" spcFirstLastPara="0" vertOverflow="ellipsis" vert="horz" wrap="square" anchor="ctr" anchorCtr="1"/>
        <a:lstStyle/>
        <a:p>
          <a:pPr>
            <a:defRPr lang="zh-CN" sz="825" b="0" i="0" u="none" strike="noStrike" kern="1200" baseline="0">
              <a:solidFill>
                <a:schemeClr val="tx1"/>
              </a:solidFill>
              <a:latin typeface="Arial" panose="020B0604020202020204"/>
              <a:ea typeface="Arial" panose="020B0604020202020204"/>
              <a:cs typeface="Arial" panose="020B0604020202020204"/>
            </a:defRPr>
          </a:pPr>
        </a:p>
      </c:txPr>
    </c:legend>
    <c:plotVisOnly val="1"/>
    <c:dispBlanksAs val="gap"/>
    <c:showDLblsOverMax val="0"/>
    <c:extLst>
      <c:ext uri="{0b15fc19-7d7d-44ad-8c2d-2c3a37ce22c3}">
        <chartProps xmlns="https://web.wps.cn/et/2018/main" chartId="{86822a73-6930-4d03-8c80-40554e7717d1}"/>
      </c:ext>
    </c:extLst>
  </c:chart>
  <c:spPr>
    <a:ln w="9525" cap="flat" cmpd="sng" algn="ctr">
      <a:solidFill>
        <a:srgbClr val="D9D9D9"/>
      </a:solidFill>
      <a:prstDash val="solid"/>
      <a:round/>
    </a:ln>
  </c:spPr>
  <c:txPr>
    <a:bodyPr/>
    <a:lstStyle/>
    <a:p>
      <a:pPr>
        <a:defRPr lang="zh-CN"/>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1"/>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rPr sz="1050">
                <a:latin typeface="Arial" panose="020B0604020202020204"/>
                <a:ea typeface="Arial" panose="020B0604020202020204"/>
                <a:cs typeface="Arial" panose="020B0604020202020204"/>
              </a:rPr>
              <a:t>历史数据覆盖：有值父体数量</a:t>
            </a:r>
            <a:endParaRPr sz="1050">
              <a:latin typeface="Arial" panose="020B0604020202020204"/>
              <a:ea typeface="Arial" panose="020B0604020202020204"/>
              <a:cs typeface="Arial" panose="020B0604020202020204"/>
            </a:endParaRPr>
          </a:p>
        </c:rich>
      </c:tx>
      <c:layout/>
      <c:overlay val="0"/>
    </c:title>
    <c:autoTitleDeleted val="0"/>
    <c:plotArea>
      <c:layout/>
      <c:lineChart>
        <c:grouping val="standard"/>
        <c:varyColors val="0"/>
        <c:ser>
          <c:idx val="0"/>
          <c:order val="0"/>
          <c:tx>
            <c:strRef>
              <c:f>"销量有值父体数"</c:f>
              <c:strCache>
                <c:ptCount val="1"/>
                <c:pt idx="0">
                  <c:v>销量有值父体数</c:v>
                </c:pt>
              </c:strCache>
            </c:strRef>
          </c:tx>
          <c:spPr>
            <a:ln w="19050" cap="rnd" cmpd="sng" algn="ctr">
              <a:solidFill>
                <a:srgbClr val="2878E8"/>
              </a:solidFill>
              <a:prstDash val="solid"/>
              <a:round/>
            </a:ln>
          </c:spPr>
          <c:marker>
            <c:symbol val="none"/>
          </c:marker>
          <c:dLbls>
            <c:delete val="1"/>
          </c:dLbls>
          <c:cat>
            <c:strRef>
              <c:f>①市场背景调查!$A$731:$A$757</c:f>
              <c:strCache>
                <c:ptCount val="27"/>
                <c:pt idx="0">
                  <c:v>2024-06</c:v>
                </c:pt>
                <c:pt idx="1">
                  <c:v>2024-07</c:v>
                </c:pt>
                <c:pt idx="2">
                  <c:v>2024-08</c:v>
                </c:pt>
                <c:pt idx="3">
                  <c:v>2024-09</c:v>
                </c:pt>
                <c:pt idx="4">
                  <c:v>2024-10</c:v>
                </c:pt>
                <c:pt idx="5">
                  <c:v>2024-11</c:v>
                </c:pt>
                <c:pt idx="6">
                  <c:v>2024-12</c:v>
                </c:pt>
                <c:pt idx="7">
                  <c:v>2025-01</c:v>
                </c:pt>
                <c:pt idx="8">
                  <c:v>2025-02</c:v>
                </c:pt>
                <c:pt idx="9">
                  <c:v>2025-03</c:v>
                </c:pt>
                <c:pt idx="10">
                  <c:v>2025-04</c:v>
                </c:pt>
                <c:pt idx="11">
                  <c:v>2025-05</c:v>
                </c:pt>
                <c:pt idx="12">
                  <c:v>2025-06</c:v>
                </c:pt>
                <c:pt idx="13">
                  <c:v>2025-07</c:v>
                </c:pt>
                <c:pt idx="14">
                  <c:v>2025-08</c:v>
                </c:pt>
                <c:pt idx="15">
                  <c:v>2025-09</c:v>
                </c:pt>
                <c:pt idx="16">
                  <c:v>2025-10</c:v>
                </c:pt>
                <c:pt idx="17">
                  <c:v>2025-11</c:v>
                </c:pt>
                <c:pt idx="18">
                  <c:v>2025-12</c:v>
                </c:pt>
                <c:pt idx="19">
                  <c:v>2026-01</c:v>
                </c:pt>
                <c:pt idx="20">
                  <c:v>2026-02</c:v>
                </c:pt>
                <c:pt idx="21">
                  <c:v>2026-03</c:v>
                </c:pt>
                <c:pt idx="22">
                  <c:v>2026-04</c:v>
                </c:pt>
                <c:pt idx="23">
                  <c:v>2026-05</c:v>
                </c:pt>
                <c:pt idx="24">
                  <c:v>2026-06</c:v>
                </c:pt>
                <c:pt idx="25">
                  <c:v>2026-07</c:v>
                </c:pt>
                <c:pt idx="26">
                  <c:v>2026-08</c:v>
                </c:pt>
              </c:strCache>
            </c:strRef>
          </c:cat>
          <c:val>
            <c:numRef>
              <c:f>①市场背景调查!$B$731:$B$757</c:f>
              <c:numCache>
                <c:formatCode>#,##0</c:formatCode>
                <c:ptCount val="27"/>
                <c:pt idx="0">
                  <c:v>39</c:v>
                </c:pt>
                <c:pt idx="1">
                  <c:v>41</c:v>
                </c:pt>
                <c:pt idx="2">
                  <c:v>38</c:v>
                </c:pt>
                <c:pt idx="3">
                  <c:v>40</c:v>
                </c:pt>
                <c:pt idx="4">
                  <c:v>42</c:v>
                </c:pt>
                <c:pt idx="5">
                  <c:v>43</c:v>
                </c:pt>
                <c:pt idx="6">
                  <c:v>45</c:v>
                </c:pt>
                <c:pt idx="7">
                  <c:v>47</c:v>
                </c:pt>
                <c:pt idx="8">
                  <c:v>53</c:v>
                </c:pt>
                <c:pt idx="9">
                  <c:v>53</c:v>
                </c:pt>
                <c:pt idx="10">
                  <c:v>55</c:v>
                </c:pt>
                <c:pt idx="11">
                  <c:v>60</c:v>
                </c:pt>
                <c:pt idx="12">
                  <c:v>65</c:v>
                </c:pt>
                <c:pt idx="13">
                  <c:v>66</c:v>
                </c:pt>
                <c:pt idx="14">
                  <c:v>68</c:v>
                </c:pt>
                <c:pt idx="15">
                  <c:v>70</c:v>
                </c:pt>
                <c:pt idx="16">
                  <c:v>71</c:v>
                </c:pt>
                <c:pt idx="17">
                  <c:v>72</c:v>
                </c:pt>
                <c:pt idx="18">
                  <c:v>74</c:v>
                </c:pt>
                <c:pt idx="19">
                  <c:v>76</c:v>
                </c:pt>
                <c:pt idx="20">
                  <c:v>82</c:v>
                </c:pt>
                <c:pt idx="21">
                  <c:v>84</c:v>
                </c:pt>
                <c:pt idx="22">
                  <c:v>84</c:v>
                </c:pt>
                <c:pt idx="23">
                  <c:v>86</c:v>
                </c:pt>
                <c:pt idx="24">
                  <c:v>90</c:v>
                </c:pt>
                <c:pt idx="25">
                  <c:v>94</c:v>
                </c:pt>
                <c:pt idx="26">
                  <c:v>100</c:v>
                </c:pt>
              </c:numCache>
            </c:numRef>
          </c:val>
          <c:smooth val="0"/>
        </c:ser>
        <c:ser>
          <c:idx val="1"/>
          <c:order val="1"/>
          <c:tx>
            <c:strRef>
              <c:f>"金额有值父体数"</c:f>
              <c:strCache>
                <c:ptCount val="1"/>
                <c:pt idx="0">
                  <c:v>金额有值父体数</c:v>
                </c:pt>
              </c:strCache>
            </c:strRef>
          </c:tx>
          <c:spPr>
            <a:ln w="19050" cap="rnd" cmpd="sng" algn="ctr">
              <a:solidFill>
                <a:srgbClr val="D88722"/>
              </a:solidFill>
              <a:prstDash val="solid"/>
              <a:round/>
            </a:ln>
          </c:spPr>
          <c:marker>
            <c:symbol val="none"/>
          </c:marker>
          <c:dLbls>
            <c:delete val="1"/>
          </c:dLbls>
          <c:cat>
            <c:strRef>
              <c:f>①市场背景调查!$A$731:$A$757</c:f>
              <c:strCache>
                <c:ptCount val="27"/>
                <c:pt idx="0">
                  <c:v>2024-06</c:v>
                </c:pt>
                <c:pt idx="1">
                  <c:v>2024-07</c:v>
                </c:pt>
                <c:pt idx="2">
                  <c:v>2024-08</c:v>
                </c:pt>
                <c:pt idx="3">
                  <c:v>2024-09</c:v>
                </c:pt>
                <c:pt idx="4">
                  <c:v>2024-10</c:v>
                </c:pt>
                <c:pt idx="5">
                  <c:v>2024-11</c:v>
                </c:pt>
                <c:pt idx="6">
                  <c:v>2024-12</c:v>
                </c:pt>
                <c:pt idx="7">
                  <c:v>2025-01</c:v>
                </c:pt>
                <c:pt idx="8">
                  <c:v>2025-02</c:v>
                </c:pt>
                <c:pt idx="9">
                  <c:v>2025-03</c:v>
                </c:pt>
                <c:pt idx="10">
                  <c:v>2025-04</c:v>
                </c:pt>
                <c:pt idx="11">
                  <c:v>2025-05</c:v>
                </c:pt>
                <c:pt idx="12">
                  <c:v>2025-06</c:v>
                </c:pt>
                <c:pt idx="13">
                  <c:v>2025-07</c:v>
                </c:pt>
                <c:pt idx="14">
                  <c:v>2025-08</c:v>
                </c:pt>
                <c:pt idx="15">
                  <c:v>2025-09</c:v>
                </c:pt>
                <c:pt idx="16">
                  <c:v>2025-10</c:v>
                </c:pt>
                <c:pt idx="17">
                  <c:v>2025-11</c:v>
                </c:pt>
                <c:pt idx="18">
                  <c:v>2025-12</c:v>
                </c:pt>
                <c:pt idx="19">
                  <c:v>2026-01</c:v>
                </c:pt>
                <c:pt idx="20">
                  <c:v>2026-02</c:v>
                </c:pt>
                <c:pt idx="21">
                  <c:v>2026-03</c:v>
                </c:pt>
                <c:pt idx="22">
                  <c:v>2026-04</c:v>
                </c:pt>
                <c:pt idx="23">
                  <c:v>2026-05</c:v>
                </c:pt>
                <c:pt idx="24">
                  <c:v>2026-06</c:v>
                </c:pt>
                <c:pt idx="25">
                  <c:v>2026-07</c:v>
                </c:pt>
                <c:pt idx="26">
                  <c:v>2026-08</c:v>
                </c:pt>
              </c:strCache>
            </c:strRef>
          </c:cat>
          <c:val>
            <c:numRef>
              <c:f>①市场背景调查!$J$731:$J$757</c:f>
              <c:numCache>
                <c:formatCode>#,##0</c:formatCode>
                <c:ptCount val="27"/>
                <c:pt idx="0">
                  <c:v>39</c:v>
                </c:pt>
                <c:pt idx="1">
                  <c:v>41</c:v>
                </c:pt>
                <c:pt idx="2">
                  <c:v>38</c:v>
                </c:pt>
                <c:pt idx="3">
                  <c:v>40</c:v>
                </c:pt>
                <c:pt idx="4">
                  <c:v>42</c:v>
                </c:pt>
                <c:pt idx="5">
                  <c:v>43</c:v>
                </c:pt>
                <c:pt idx="6">
                  <c:v>45</c:v>
                </c:pt>
                <c:pt idx="7">
                  <c:v>47</c:v>
                </c:pt>
                <c:pt idx="8">
                  <c:v>53</c:v>
                </c:pt>
                <c:pt idx="9">
                  <c:v>53</c:v>
                </c:pt>
                <c:pt idx="10">
                  <c:v>55</c:v>
                </c:pt>
                <c:pt idx="11">
                  <c:v>60</c:v>
                </c:pt>
                <c:pt idx="12">
                  <c:v>65</c:v>
                </c:pt>
                <c:pt idx="13">
                  <c:v>66</c:v>
                </c:pt>
                <c:pt idx="14">
                  <c:v>68</c:v>
                </c:pt>
                <c:pt idx="15">
                  <c:v>70</c:v>
                </c:pt>
                <c:pt idx="16">
                  <c:v>71</c:v>
                </c:pt>
                <c:pt idx="17">
                  <c:v>72</c:v>
                </c:pt>
                <c:pt idx="18">
                  <c:v>74</c:v>
                </c:pt>
                <c:pt idx="19">
                  <c:v>76</c:v>
                </c:pt>
                <c:pt idx="20">
                  <c:v>81</c:v>
                </c:pt>
                <c:pt idx="21">
                  <c:v>84</c:v>
                </c:pt>
                <c:pt idx="22">
                  <c:v>84</c:v>
                </c:pt>
                <c:pt idx="23">
                  <c:v>86</c:v>
                </c:pt>
                <c:pt idx="24">
                  <c:v>90</c:v>
                </c:pt>
                <c:pt idx="25">
                  <c:v>94</c:v>
                </c:pt>
                <c:pt idx="26">
                  <c:v>100</c:v>
                </c:pt>
              </c:numCache>
            </c:numRef>
          </c:val>
          <c:smooth val="0"/>
        </c:ser>
        <c:dLbls>
          <c:showLegendKey val="0"/>
          <c:showVal val="0"/>
          <c:showCatName val="0"/>
          <c:showSerName val="0"/>
          <c:showPercent val="0"/>
          <c:showBubbleSize val="0"/>
        </c:dLbls>
        <c:marker val="0"/>
        <c:smooth val="0"/>
        <c:axId val="48650112"/>
        <c:axId val="48672768"/>
      </c:lineChart>
      <c:catAx>
        <c:axId val="48650112"/>
        <c:scaling>
          <c:orientation val="minMax"/>
        </c:scaling>
        <c:delete val="0"/>
        <c:axPos val="b"/>
        <c:majorGridlines>
          <c:spPr>
            <a:ln w="9525" cap="flat" cmpd="sng" algn="ctr">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zh-CN" sz="825" b="0" i="0" u="none" strike="noStrike" kern="1200" baseline="0">
                <a:solidFill>
                  <a:schemeClr val="tx1"/>
                </a:solidFill>
                <a:latin typeface="Arial" panose="020B0604020202020204"/>
                <a:ea typeface="Arial" panose="020B0604020202020204"/>
                <a:cs typeface="Arial" panose="020B0604020202020204"/>
              </a:defRPr>
            </a:pPr>
          </a:p>
        </c:txPr>
        <c:crossAx val="48672768"/>
        <c:crosses val="autoZero"/>
        <c:auto val="1"/>
        <c:lblAlgn val="ctr"/>
        <c:lblOffset val="100"/>
        <c:noMultiLvlLbl val="0"/>
      </c:catAx>
      <c:valAx>
        <c:axId val="48672768"/>
        <c:scaling>
          <c:orientation val="minMax"/>
        </c:scaling>
        <c:delete val="0"/>
        <c:axPos val="l"/>
        <c:majorGridlines>
          <c:spPr>
            <a:ln w="9525" cap="flat" cmpd="sng" algn="ctr">
              <a:solidFill>
                <a:srgbClr val="CCCCCC"/>
              </a:solidFill>
              <a:prstDash val="dash"/>
              <a:round/>
            </a:ln>
          </c:spPr>
        </c:majorGridlines>
        <c:numFmt formatCode="0" sourceLinked="0"/>
        <c:majorTickMark val="none"/>
        <c:minorTickMark val="none"/>
        <c:tickLblPos val="nextTo"/>
        <c:txPr>
          <a:bodyPr rot="-60000000" spcFirstLastPara="0" vertOverflow="ellipsis" vert="horz" wrap="square" anchor="ctr" anchorCtr="1"/>
          <a:lstStyle/>
          <a:p>
            <a:pPr>
              <a:defRPr lang="zh-CN" sz="825" b="0" i="0" u="none" strike="noStrike" kern="1200" baseline="0">
                <a:solidFill>
                  <a:schemeClr val="tx1"/>
                </a:solidFill>
                <a:latin typeface="Arial" panose="020B0604020202020204"/>
                <a:ea typeface="Arial" panose="020B0604020202020204"/>
                <a:cs typeface="Arial" panose="020B0604020202020204"/>
              </a:defRPr>
            </a:pPr>
          </a:p>
        </c:txPr>
        <c:crossAx val="48650112"/>
        <c:crosses val="autoZero"/>
        <c:crossBetween val="between"/>
      </c:valAx>
    </c:plotArea>
    <c:legend>
      <c:legendPos val="b"/>
      <c:layout/>
      <c:overlay val="0"/>
      <c:txPr>
        <a:bodyPr rot="0" spcFirstLastPara="0" vertOverflow="ellipsis" vert="horz" wrap="square" anchor="ctr" anchorCtr="1"/>
        <a:lstStyle/>
        <a:p>
          <a:pPr>
            <a:defRPr lang="zh-CN" sz="825" b="0" i="0" u="none" strike="noStrike" kern="1200" baseline="0">
              <a:solidFill>
                <a:schemeClr val="tx1"/>
              </a:solidFill>
              <a:latin typeface="Arial" panose="020B0604020202020204"/>
              <a:ea typeface="Arial" panose="020B0604020202020204"/>
              <a:cs typeface="Arial" panose="020B0604020202020204"/>
            </a:defRPr>
          </a:pPr>
        </a:p>
      </c:txPr>
    </c:legend>
    <c:plotVisOnly val="1"/>
    <c:dispBlanksAs val="gap"/>
    <c:showDLblsOverMax val="0"/>
    <c:extLst>
      <c:ext uri="{0b15fc19-7d7d-44ad-8c2d-2c3a37ce22c3}">
        <chartProps xmlns="https://web.wps.cn/et/2018/main" chartId="{60911c24-fac7-4367-a2f1-2fbe5ec47038}"/>
      </c:ext>
    </c:extLst>
  </c:chart>
  <c:spPr>
    <a:ln w="9525" cap="flat" cmpd="sng" algn="ctr">
      <a:solidFill>
        <a:srgbClr val="D9D9D9"/>
      </a:solidFill>
      <a:prstDash val="solid"/>
      <a:round/>
    </a:ln>
  </c:spPr>
  <c:txPr>
    <a:bodyPr/>
    <a:lstStyle/>
    <a:p>
      <a:pPr>
        <a:defRPr lang="zh-CN"/>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1"/>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rPr sz="1050">
                <a:latin typeface="Arial" panose="020B0604020202020204"/>
                <a:ea typeface="Arial" panose="020B0604020202020204"/>
                <a:cs typeface="Arial" panose="020B0604020202020204"/>
              </a:rPr>
              <a:t>第三方固定样本历史销售额（欧元）</a:t>
            </a:r>
            <a:endParaRPr sz="1050">
              <a:latin typeface="Arial" panose="020B0604020202020204"/>
              <a:ea typeface="Arial" panose="020B0604020202020204"/>
              <a:cs typeface="Arial" panose="020B0604020202020204"/>
            </a:endParaRPr>
          </a:p>
        </c:rich>
      </c:tx>
      <c:layout/>
      <c:overlay val="0"/>
    </c:title>
    <c:autoTitleDeleted val="0"/>
    <c:plotArea>
      <c:layout/>
      <c:lineChart>
        <c:grouping val="standard"/>
        <c:varyColors val="0"/>
        <c:ser>
          <c:idx val="0"/>
          <c:order val="0"/>
          <c:tx>
            <c:strRef>
              <c:f>"第三方销售额€"</c:f>
              <c:strCache>
                <c:ptCount val="1"/>
                <c:pt idx="0">
                  <c:v>第三方销售额€</c:v>
                </c:pt>
              </c:strCache>
            </c:strRef>
          </c:tx>
          <c:spPr>
            <a:ln w="19050" cap="rnd" cmpd="sng" algn="ctr">
              <a:solidFill>
                <a:srgbClr val="2878E8"/>
              </a:solidFill>
              <a:prstDash val="solid"/>
              <a:round/>
            </a:ln>
          </c:spPr>
          <c:marker>
            <c:symbol val="none"/>
          </c:marker>
          <c:dLbls>
            <c:delete val="1"/>
          </c:dLbls>
          <c:cat>
            <c:strRef>
              <c:f>①市场背景调查!$A$1002:$A$1028</c:f>
              <c:strCache>
                <c:ptCount val="27"/>
                <c:pt idx="0">
                  <c:v>2024-06</c:v>
                </c:pt>
                <c:pt idx="1">
                  <c:v>2024-07</c:v>
                </c:pt>
                <c:pt idx="2">
                  <c:v>2024-08</c:v>
                </c:pt>
                <c:pt idx="3">
                  <c:v>2024-09</c:v>
                </c:pt>
                <c:pt idx="4">
                  <c:v>2024-10</c:v>
                </c:pt>
                <c:pt idx="5">
                  <c:v>2024-11</c:v>
                </c:pt>
                <c:pt idx="6">
                  <c:v>2024-12</c:v>
                </c:pt>
                <c:pt idx="7">
                  <c:v>2025-01</c:v>
                </c:pt>
                <c:pt idx="8">
                  <c:v>2025-02</c:v>
                </c:pt>
                <c:pt idx="9">
                  <c:v>2025-03</c:v>
                </c:pt>
                <c:pt idx="10">
                  <c:v>2025-04</c:v>
                </c:pt>
                <c:pt idx="11">
                  <c:v>2025-05</c:v>
                </c:pt>
                <c:pt idx="12">
                  <c:v>2025-06</c:v>
                </c:pt>
                <c:pt idx="13">
                  <c:v>2025-07</c:v>
                </c:pt>
                <c:pt idx="14">
                  <c:v>2025-08</c:v>
                </c:pt>
                <c:pt idx="15">
                  <c:v>2025-09</c:v>
                </c:pt>
                <c:pt idx="16">
                  <c:v>2025-10</c:v>
                </c:pt>
                <c:pt idx="17">
                  <c:v>2025-11</c:v>
                </c:pt>
                <c:pt idx="18">
                  <c:v>2025-12</c:v>
                </c:pt>
                <c:pt idx="19">
                  <c:v>2026-01</c:v>
                </c:pt>
                <c:pt idx="20">
                  <c:v>2026-02</c:v>
                </c:pt>
                <c:pt idx="21">
                  <c:v>2026-03</c:v>
                </c:pt>
                <c:pt idx="22">
                  <c:v>2026-04</c:v>
                </c:pt>
                <c:pt idx="23">
                  <c:v>2026-05</c:v>
                </c:pt>
                <c:pt idx="24">
                  <c:v>2026-06</c:v>
                </c:pt>
                <c:pt idx="25">
                  <c:v>2026-07</c:v>
                </c:pt>
                <c:pt idx="26">
                  <c:v>2026-08</c:v>
                </c:pt>
              </c:strCache>
            </c:strRef>
          </c:cat>
          <c:val>
            <c:numRef>
              <c:f>①市场背景调查!$B$1002:$B$1028</c:f>
              <c:numCache>
                <c:formatCode>"€"#,##0.00</c:formatCode>
                <c:ptCount val="27"/>
                <c:pt idx="0">
                  <c:v>105599</c:v>
                </c:pt>
                <c:pt idx="1">
                  <c:v>249971</c:v>
                </c:pt>
                <c:pt idx="2">
                  <c:v>230943</c:v>
                </c:pt>
                <c:pt idx="3">
                  <c:v>168053</c:v>
                </c:pt>
                <c:pt idx="4">
                  <c:v>234668</c:v>
                </c:pt>
                <c:pt idx="5">
                  <c:v>329935</c:v>
                </c:pt>
                <c:pt idx="6">
                  <c:v>401811</c:v>
                </c:pt>
                <c:pt idx="7">
                  <c:v>265790</c:v>
                </c:pt>
                <c:pt idx="8">
                  <c:v>248097</c:v>
                </c:pt>
                <c:pt idx="9">
                  <c:v>279323</c:v>
                </c:pt>
                <c:pt idx="10">
                  <c:v>316386</c:v>
                </c:pt>
                <c:pt idx="11">
                  <c:v>435147</c:v>
                </c:pt>
                <c:pt idx="12">
                  <c:v>304157</c:v>
                </c:pt>
                <c:pt idx="13">
                  <c:v>420008</c:v>
                </c:pt>
                <c:pt idx="14">
                  <c:v>368241</c:v>
                </c:pt>
                <c:pt idx="15">
                  <c:v>334729</c:v>
                </c:pt>
                <c:pt idx="16">
                  <c:v>422476</c:v>
                </c:pt>
                <c:pt idx="17">
                  <c:v>547201</c:v>
                </c:pt>
                <c:pt idx="18">
                  <c:v>876213</c:v>
                </c:pt>
                <c:pt idx="19">
                  <c:v>620484</c:v>
                </c:pt>
                <c:pt idx="20">
                  <c:v>638960</c:v>
                </c:pt>
                <c:pt idx="21">
                  <c:v>599630</c:v>
                </c:pt>
                <c:pt idx="22">
                  <c:v>598625</c:v>
                </c:pt>
                <c:pt idx="23">
                  <c:v>715878</c:v>
                </c:pt>
                <c:pt idx="24">
                  <c:v>733305</c:v>
                </c:pt>
                <c:pt idx="25">
                  <c:v>564892</c:v>
                </c:pt>
                <c:pt idx="26">
                  <c:v>838986</c:v>
                </c:pt>
              </c:numCache>
            </c:numRef>
          </c:val>
          <c:smooth val="0"/>
        </c:ser>
        <c:dLbls>
          <c:showLegendKey val="0"/>
          <c:showVal val="0"/>
          <c:showCatName val="0"/>
          <c:showSerName val="0"/>
          <c:showPercent val="0"/>
          <c:showBubbleSize val="0"/>
        </c:dLbls>
        <c:marker val="0"/>
        <c:smooth val="0"/>
        <c:axId val="48650112"/>
        <c:axId val="48672768"/>
      </c:lineChart>
      <c:catAx>
        <c:axId val="48650112"/>
        <c:scaling>
          <c:orientation val="minMax"/>
        </c:scaling>
        <c:delete val="0"/>
        <c:axPos val="b"/>
        <c:majorGridlines>
          <c:spPr>
            <a:ln w="9525" cap="flat" cmpd="sng" algn="ctr">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zh-CN" sz="825" b="0" i="0" u="none" strike="noStrike" kern="1200" baseline="0">
                <a:solidFill>
                  <a:schemeClr val="tx1"/>
                </a:solidFill>
                <a:latin typeface="Arial" panose="020B0604020202020204"/>
                <a:ea typeface="Arial" panose="020B0604020202020204"/>
                <a:cs typeface="Arial" panose="020B0604020202020204"/>
              </a:defRPr>
            </a:pPr>
          </a:p>
        </c:txPr>
        <c:crossAx val="48672768"/>
        <c:crosses val="autoZero"/>
        <c:auto val="1"/>
        <c:lblAlgn val="ctr"/>
        <c:lblOffset val="100"/>
        <c:noMultiLvlLbl val="0"/>
      </c:catAx>
      <c:valAx>
        <c:axId val="48672768"/>
        <c:scaling>
          <c:orientation val="minMax"/>
        </c:scaling>
        <c:delete val="0"/>
        <c:axPos val="l"/>
        <c:majorGridlines>
          <c:spPr>
            <a:ln w="9525" cap="flat" cmpd="sng" algn="ctr">
              <a:solidFill>
                <a:srgbClr val="CCCCCC"/>
              </a:solidFill>
              <a:prstDash val="dash"/>
              <a:round/>
            </a:ln>
          </c:spPr>
        </c:majorGridlines>
        <c:numFmt formatCode="&quot;€&quot;#,##0" sourceLinked="0"/>
        <c:majorTickMark val="none"/>
        <c:minorTickMark val="none"/>
        <c:tickLblPos val="nextTo"/>
        <c:txPr>
          <a:bodyPr rot="-60000000" spcFirstLastPara="0" vertOverflow="ellipsis" vert="horz" wrap="square" anchor="ctr" anchorCtr="1"/>
          <a:lstStyle/>
          <a:p>
            <a:pPr>
              <a:defRPr lang="zh-CN" sz="825" b="0" i="0" u="none" strike="noStrike" kern="1200" baseline="0">
                <a:solidFill>
                  <a:schemeClr val="tx1"/>
                </a:solidFill>
                <a:latin typeface="Arial" panose="020B0604020202020204"/>
                <a:ea typeface="Arial" panose="020B0604020202020204"/>
                <a:cs typeface="Arial" panose="020B0604020202020204"/>
              </a:defRPr>
            </a:pPr>
          </a:p>
        </c:txPr>
        <c:crossAx val="48650112"/>
        <c:crosses val="autoZero"/>
        <c:crossBetween val="between"/>
      </c:valAx>
    </c:plotArea>
    <c:plotVisOnly val="1"/>
    <c:dispBlanksAs val="gap"/>
    <c:showDLblsOverMax val="0"/>
    <c:extLst>
      <c:ext uri="{0b15fc19-7d7d-44ad-8c2d-2c3a37ce22c3}">
        <chartProps xmlns="https://web.wps.cn/et/2018/main" chartId="{89423501-07df-43d6-992b-f780109b4510}"/>
      </c:ext>
    </c:extLst>
  </c:chart>
  <c:spPr>
    <a:ln w="9525" cap="flat" cmpd="sng" algn="ctr">
      <a:solidFill>
        <a:srgbClr val="D9D9D9"/>
      </a:solidFill>
      <a:prstDash val="solid"/>
      <a:round/>
    </a:ln>
  </c:spPr>
  <c:txPr>
    <a:bodyPr/>
    <a:lstStyle/>
    <a:p>
      <a:pPr>
        <a:defRPr lang="zh-CN"/>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1"/>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rPr sz="1050">
                <a:latin typeface="Arial" panose="020B0604020202020204"/>
                <a:ea typeface="Arial" panose="020B0604020202020204"/>
                <a:cs typeface="Arial" panose="020B0604020202020204"/>
              </a:rPr>
              <a:t>Amazon自营固定样本历史销售额（欧元）</a:t>
            </a:r>
            <a:endParaRPr sz="1050">
              <a:latin typeface="Arial" panose="020B0604020202020204"/>
              <a:ea typeface="Arial" panose="020B0604020202020204"/>
              <a:cs typeface="Arial" panose="020B0604020202020204"/>
            </a:endParaRPr>
          </a:p>
        </c:rich>
      </c:tx>
      <c:layout/>
      <c:overlay val="0"/>
    </c:title>
    <c:autoTitleDeleted val="0"/>
    <c:plotArea>
      <c:layout/>
      <c:lineChart>
        <c:grouping val="standard"/>
        <c:varyColors val="0"/>
        <c:ser>
          <c:idx val="0"/>
          <c:order val="0"/>
          <c:tx>
            <c:strRef>
              <c:f>"Amazon自营销售额€"</c:f>
              <c:strCache>
                <c:ptCount val="1"/>
                <c:pt idx="0">
                  <c:v>Amazon自营销售额€</c:v>
                </c:pt>
              </c:strCache>
            </c:strRef>
          </c:tx>
          <c:spPr>
            <a:ln w="19050" cap="rnd" cmpd="sng" algn="ctr">
              <a:solidFill>
                <a:srgbClr val="2878E8"/>
              </a:solidFill>
              <a:prstDash val="solid"/>
              <a:round/>
            </a:ln>
          </c:spPr>
          <c:marker>
            <c:symbol val="none"/>
          </c:marker>
          <c:dLbls>
            <c:delete val="1"/>
          </c:dLbls>
          <c:cat>
            <c:strRef>
              <c:f>①市场背景调查!$A$1002:$A$1028</c:f>
              <c:strCache>
                <c:ptCount val="27"/>
                <c:pt idx="0">
                  <c:v>2024-06</c:v>
                </c:pt>
                <c:pt idx="1">
                  <c:v>2024-07</c:v>
                </c:pt>
                <c:pt idx="2">
                  <c:v>2024-08</c:v>
                </c:pt>
                <c:pt idx="3">
                  <c:v>2024-09</c:v>
                </c:pt>
                <c:pt idx="4">
                  <c:v>2024-10</c:v>
                </c:pt>
                <c:pt idx="5">
                  <c:v>2024-11</c:v>
                </c:pt>
                <c:pt idx="6">
                  <c:v>2024-12</c:v>
                </c:pt>
                <c:pt idx="7">
                  <c:v>2025-01</c:v>
                </c:pt>
                <c:pt idx="8">
                  <c:v>2025-02</c:v>
                </c:pt>
                <c:pt idx="9">
                  <c:v>2025-03</c:v>
                </c:pt>
                <c:pt idx="10">
                  <c:v>2025-04</c:v>
                </c:pt>
                <c:pt idx="11">
                  <c:v>2025-05</c:v>
                </c:pt>
                <c:pt idx="12">
                  <c:v>2025-06</c:v>
                </c:pt>
                <c:pt idx="13">
                  <c:v>2025-07</c:v>
                </c:pt>
                <c:pt idx="14">
                  <c:v>2025-08</c:v>
                </c:pt>
                <c:pt idx="15">
                  <c:v>2025-09</c:v>
                </c:pt>
                <c:pt idx="16">
                  <c:v>2025-10</c:v>
                </c:pt>
                <c:pt idx="17">
                  <c:v>2025-11</c:v>
                </c:pt>
                <c:pt idx="18">
                  <c:v>2025-12</c:v>
                </c:pt>
                <c:pt idx="19">
                  <c:v>2026-01</c:v>
                </c:pt>
                <c:pt idx="20">
                  <c:v>2026-02</c:v>
                </c:pt>
                <c:pt idx="21">
                  <c:v>2026-03</c:v>
                </c:pt>
                <c:pt idx="22">
                  <c:v>2026-04</c:v>
                </c:pt>
                <c:pt idx="23">
                  <c:v>2026-05</c:v>
                </c:pt>
                <c:pt idx="24">
                  <c:v>2026-06</c:v>
                </c:pt>
                <c:pt idx="25">
                  <c:v>2026-07</c:v>
                </c:pt>
                <c:pt idx="26">
                  <c:v>2026-08</c:v>
                </c:pt>
              </c:strCache>
            </c:strRef>
          </c:cat>
          <c:val>
            <c:numRef>
              <c:f>①市场背景调查!$C$1002:$C$1028</c:f>
              <c:numCache>
                <c:formatCode>"€"#,##0.00</c:formatCode>
                <c:ptCount val="27"/>
                <c:pt idx="0">
                  <c:v>92974</c:v>
                </c:pt>
                <c:pt idx="1">
                  <c:v>97384</c:v>
                </c:pt>
                <c:pt idx="2">
                  <c:v>104355</c:v>
                </c:pt>
                <c:pt idx="3">
                  <c:v>90407</c:v>
                </c:pt>
                <c:pt idx="4">
                  <c:v>129871</c:v>
                </c:pt>
                <c:pt idx="5">
                  <c:v>175006</c:v>
                </c:pt>
                <c:pt idx="6">
                  <c:v>161633</c:v>
                </c:pt>
                <c:pt idx="7">
                  <c:v>118918</c:v>
                </c:pt>
                <c:pt idx="8">
                  <c:v>113569</c:v>
                </c:pt>
                <c:pt idx="9">
                  <c:v>130369</c:v>
                </c:pt>
                <c:pt idx="10">
                  <c:v>81491</c:v>
                </c:pt>
                <c:pt idx="11">
                  <c:v>93403</c:v>
                </c:pt>
                <c:pt idx="12">
                  <c:v>93398</c:v>
                </c:pt>
                <c:pt idx="13">
                  <c:v>136318</c:v>
                </c:pt>
                <c:pt idx="14">
                  <c:v>120629</c:v>
                </c:pt>
                <c:pt idx="15">
                  <c:v>146004</c:v>
                </c:pt>
                <c:pt idx="16">
                  <c:v>175691</c:v>
                </c:pt>
                <c:pt idx="17">
                  <c:v>296688</c:v>
                </c:pt>
                <c:pt idx="18">
                  <c:v>342565</c:v>
                </c:pt>
                <c:pt idx="19">
                  <c:v>293926</c:v>
                </c:pt>
                <c:pt idx="20">
                  <c:v>215821</c:v>
                </c:pt>
                <c:pt idx="21">
                  <c:v>268659</c:v>
                </c:pt>
                <c:pt idx="22">
                  <c:v>257845</c:v>
                </c:pt>
                <c:pt idx="23">
                  <c:v>282999</c:v>
                </c:pt>
                <c:pt idx="24">
                  <c:v>279546</c:v>
                </c:pt>
                <c:pt idx="25">
                  <c:v>279084</c:v>
                </c:pt>
                <c:pt idx="26">
                  <c:v>342253</c:v>
                </c:pt>
              </c:numCache>
            </c:numRef>
          </c:val>
          <c:smooth val="0"/>
        </c:ser>
        <c:dLbls>
          <c:showLegendKey val="0"/>
          <c:showVal val="0"/>
          <c:showCatName val="0"/>
          <c:showSerName val="0"/>
          <c:showPercent val="0"/>
          <c:showBubbleSize val="0"/>
        </c:dLbls>
        <c:marker val="0"/>
        <c:smooth val="0"/>
        <c:axId val="48650112"/>
        <c:axId val="48672768"/>
      </c:lineChart>
      <c:catAx>
        <c:axId val="48650112"/>
        <c:scaling>
          <c:orientation val="minMax"/>
        </c:scaling>
        <c:delete val="0"/>
        <c:axPos val="b"/>
        <c:majorGridlines>
          <c:spPr>
            <a:ln w="9525" cap="flat" cmpd="sng" algn="ctr">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zh-CN" sz="825" b="0" i="0" u="none" strike="noStrike" kern="1200" baseline="0">
                <a:solidFill>
                  <a:schemeClr val="tx1"/>
                </a:solidFill>
                <a:latin typeface="Arial" panose="020B0604020202020204"/>
                <a:ea typeface="Arial" panose="020B0604020202020204"/>
                <a:cs typeface="Arial" panose="020B0604020202020204"/>
              </a:defRPr>
            </a:pPr>
          </a:p>
        </c:txPr>
        <c:crossAx val="48672768"/>
        <c:crosses val="autoZero"/>
        <c:auto val="1"/>
        <c:lblAlgn val="ctr"/>
        <c:lblOffset val="100"/>
        <c:noMultiLvlLbl val="0"/>
      </c:catAx>
      <c:valAx>
        <c:axId val="48672768"/>
        <c:scaling>
          <c:orientation val="minMax"/>
        </c:scaling>
        <c:delete val="0"/>
        <c:axPos val="l"/>
        <c:majorGridlines>
          <c:spPr>
            <a:ln w="9525" cap="flat" cmpd="sng" algn="ctr">
              <a:solidFill>
                <a:srgbClr val="CCCCCC"/>
              </a:solidFill>
              <a:prstDash val="dash"/>
              <a:round/>
            </a:ln>
          </c:spPr>
        </c:majorGridlines>
        <c:numFmt formatCode="&quot;€&quot;#,##0" sourceLinked="0"/>
        <c:majorTickMark val="none"/>
        <c:minorTickMark val="none"/>
        <c:tickLblPos val="nextTo"/>
        <c:txPr>
          <a:bodyPr rot="-60000000" spcFirstLastPara="0" vertOverflow="ellipsis" vert="horz" wrap="square" anchor="ctr" anchorCtr="1"/>
          <a:lstStyle/>
          <a:p>
            <a:pPr>
              <a:defRPr lang="zh-CN" sz="825" b="0" i="0" u="none" strike="noStrike" kern="1200" baseline="0">
                <a:solidFill>
                  <a:schemeClr val="tx1"/>
                </a:solidFill>
                <a:latin typeface="Arial" panose="020B0604020202020204"/>
                <a:ea typeface="Arial" panose="020B0604020202020204"/>
                <a:cs typeface="Arial" panose="020B0604020202020204"/>
              </a:defRPr>
            </a:pPr>
          </a:p>
        </c:txPr>
        <c:crossAx val="48650112"/>
        <c:crosses val="autoZero"/>
        <c:crossBetween val="between"/>
      </c:valAx>
    </c:plotArea>
    <c:plotVisOnly val="1"/>
    <c:dispBlanksAs val="gap"/>
    <c:showDLblsOverMax val="0"/>
    <c:extLst>
      <c:ext uri="{0b15fc19-7d7d-44ad-8c2d-2c3a37ce22c3}">
        <chartProps xmlns="https://web.wps.cn/et/2018/main" chartId="{029da6be-6e79-4d91-a572-1da392571b58}"/>
      </c:ext>
    </c:extLst>
  </c:chart>
  <c:spPr>
    <a:ln w="9525" cap="flat" cmpd="sng" algn="ctr">
      <a:solidFill>
        <a:srgbClr val="D9D9D9"/>
      </a:solidFill>
      <a:prstDash val="solid"/>
      <a:round/>
    </a:ln>
  </c:spPr>
  <c:txPr>
    <a:bodyPr/>
    <a:lstStyle/>
    <a:p>
      <a:pPr>
        <a:defRPr lang="zh-CN"/>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1"/>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rPr sz="900">
                <a:latin typeface="Arial" panose="020B0604020202020204"/>
                <a:ea typeface="Arial" panose="020B0604020202020204"/>
                <a:cs typeface="Arial" panose="020B0604020202020204"/>
              </a:rPr>
              <a:t>价格带分布（9月10日网页价）</a:t>
            </a:r>
            <a:endParaRPr sz="900">
              <a:latin typeface="Arial" panose="020B0604020202020204"/>
              <a:ea typeface="Arial" panose="020B0604020202020204"/>
              <a:cs typeface="Arial" panose="020B0604020202020204"/>
            </a:endParaRPr>
          </a:p>
        </c:rich>
      </c:tx>
      <c:layout/>
      <c:overlay val="0"/>
    </c:title>
    <c:autoTitleDeleted val="0"/>
    <c:plotArea>
      <c:layout/>
      <c:barChart>
        <c:barDir val="col"/>
        <c:grouping val="none"/>
        <c:varyColors val="0"/>
        <c:ser>
          <c:idx val="0"/>
          <c:order val="0"/>
          <c:tx>
            <c:strRef>
              <c:f>"商品数"</c:f>
              <c:strCache>
                <c:ptCount val="1"/>
                <c:pt idx="0">
                  <c:v>商品数</c:v>
                </c:pt>
              </c:strCache>
            </c:strRef>
          </c:tx>
          <c:spPr>
            <a:solidFill>
              <a:srgbClr val="287F96"/>
            </a:solidFill>
          </c:spPr>
          <c:invertIfNegative val="0"/>
          <c:dLbls>
            <c:delete val="1"/>
          </c:dLbls>
          <c:cat>
            <c:strRef>
              <c:f>⑤市场大盘分析!$B$22:$B$28</c:f>
              <c:strCache>
                <c:ptCount val="7"/>
                <c:pt idx="0">
                  <c:v>€0–&lt;10</c:v>
                </c:pt>
                <c:pt idx="1">
                  <c:v>€10–&lt;20</c:v>
                </c:pt>
                <c:pt idx="2">
                  <c:v>€20–&lt;30</c:v>
                </c:pt>
                <c:pt idx="3">
                  <c:v>€30–&lt;40</c:v>
                </c:pt>
                <c:pt idx="4">
                  <c:v>€40–&lt;60</c:v>
                </c:pt>
                <c:pt idx="5">
                  <c:v>€60及以上</c:v>
                </c:pt>
                <c:pt idx="6">
                  <c:v>待核实</c:v>
                </c:pt>
              </c:strCache>
            </c:strRef>
          </c:cat>
          <c:val>
            <c:numRef>
              <c:f>⑤市场大盘分析!$C$22:$C$28</c:f>
              <c:numCache>
                <c:formatCode>General</c:formatCode>
                <c:ptCount val="7"/>
                <c:pt idx="0">
                  <c:v>13</c:v>
                </c:pt>
                <c:pt idx="1">
                  <c:v>47</c:v>
                </c:pt>
                <c:pt idx="2">
                  <c:v>16</c:v>
                </c:pt>
                <c:pt idx="3">
                  <c:v>9</c:v>
                </c:pt>
                <c:pt idx="4">
                  <c:v>10</c:v>
                </c:pt>
                <c:pt idx="5">
                  <c:v>3</c:v>
                </c:pt>
                <c:pt idx="6">
                  <c:v>2</c:v>
                </c:pt>
              </c:numCache>
            </c:numRef>
          </c:val>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cap="flat" cmpd="sng" algn="ctr">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zh-CN" sz="675" b="0" i="0" u="none" strike="noStrike" kern="1200" baseline="0">
                <a:solidFill>
                  <a:schemeClr val="tx1"/>
                </a:solidFill>
                <a:latin typeface="Arial" panose="020B0604020202020204"/>
                <a:ea typeface="Arial" panose="020B0604020202020204"/>
                <a:cs typeface="Arial" panose="020B0604020202020204"/>
              </a:defRPr>
            </a:pPr>
          </a:p>
        </c:txPr>
        <c:crossAx val="48672768"/>
        <c:crosses val="autoZero"/>
        <c:auto val="1"/>
        <c:lblAlgn val="ctr"/>
        <c:lblOffset val="100"/>
        <c:noMultiLvlLbl val="0"/>
      </c:catAx>
      <c:valAx>
        <c:axId val="48672768"/>
        <c:scaling>
          <c:orientation val="minMax"/>
        </c:scaling>
        <c:delete val="0"/>
        <c:axPos val="l"/>
        <c:majorGridlines>
          <c:spPr>
            <a:ln w="9525" cap="flat" cmpd="sng" algn="ctr">
              <a:solidFill>
                <a:srgbClr val="CCCCCC"/>
              </a:solidFill>
              <a:prstDash val="dash"/>
              <a:round/>
            </a:ln>
          </c:spPr>
        </c:majorGridlines>
        <c:numFmt formatCode="#,##0" sourceLinked="0"/>
        <c:majorTickMark val="none"/>
        <c:minorTickMark val="none"/>
        <c:tickLblPos val="nextTo"/>
        <c:txPr>
          <a:bodyPr rot="-60000000" spcFirstLastPara="0" vertOverflow="ellipsis" vert="horz" wrap="square" anchor="ctr" anchorCtr="1"/>
          <a:lstStyle/>
          <a:p>
            <a:pPr>
              <a:defRPr lang="zh-CN" sz="750" b="0" i="0" u="none" strike="noStrike" kern="1200" baseline="0">
                <a:solidFill>
                  <a:schemeClr val="tx1"/>
                </a:solidFill>
                <a:latin typeface="Arial" panose="020B0604020202020204"/>
                <a:ea typeface="Arial" panose="020B0604020202020204"/>
                <a:cs typeface="Arial" panose="020B0604020202020204"/>
              </a:defRPr>
            </a:pPr>
          </a:p>
        </c:txPr>
        <c:crossAx val="48650112"/>
        <c:crosses val="autoZero"/>
        <c:crossBetween val="between"/>
      </c:valAx>
    </c:plotArea>
    <c:plotVisOnly val="1"/>
    <c:dispBlanksAs val="gap"/>
    <c:showDLblsOverMax val="0"/>
    <c:extLst>
      <c:ext uri="{0b15fc19-7d7d-44ad-8c2d-2c3a37ce22c3}">
        <chartProps xmlns="https://web.wps.cn/et/2018/main" chartId="{1ef736fa-4843-461f-a7cd-d20a26f66e1f}"/>
      </c:ext>
    </c:extLst>
  </c:chart>
  <c:spPr>
    <a:ln w="9525" cap="flat" cmpd="sng" algn="ctr">
      <a:solidFill>
        <a:srgbClr val="D9D9D9"/>
      </a:solidFill>
      <a:prstDash val="solid"/>
      <a:round/>
    </a:ln>
  </c:spPr>
  <c:txPr>
    <a:bodyPr/>
    <a:lstStyle/>
    <a:p>
      <a:pPr>
        <a:defRPr lang="zh-CN"/>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1"/>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rPr sz="900">
                <a:latin typeface="Arial" panose="020B0604020202020204"/>
                <a:ea typeface="Arial" panose="020B0604020202020204"/>
                <a:cs typeface="Arial" panose="020B0604020202020204"/>
              </a:rPr>
              <a:t>前10品牌已知父体销量（件）</a:t>
            </a:r>
            <a:endParaRPr sz="900">
              <a:latin typeface="Arial" panose="020B0604020202020204"/>
              <a:ea typeface="Arial" panose="020B0604020202020204"/>
              <a:cs typeface="Arial" panose="020B0604020202020204"/>
            </a:endParaRPr>
          </a:p>
        </c:rich>
      </c:tx>
      <c:layout/>
      <c:overlay val="0"/>
    </c:title>
    <c:autoTitleDeleted val="0"/>
    <c:plotArea>
      <c:layout/>
      <c:barChart>
        <c:barDir val="col"/>
        <c:grouping val="none"/>
        <c:varyColors val="0"/>
        <c:ser>
          <c:idx val="0"/>
          <c:order val="0"/>
          <c:tx>
            <c:strRef>
              <c:f>"8月父体销量"</c:f>
              <c:strCache>
                <c:ptCount val="1"/>
                <c:pt idx="0">
                  <c:v>8月父体销量</c:v>
                </c:pt>
              </c:strCache>
            </c:strRef>
          </c:tx>
          <c:spPr>
            <a:solidFill>
              <a:srgbClr val="287F96"/>
            </a:solidFill>
          </c:spPr>
          <c:invertIfNegative val="0"/>
          <c:dLbls>
            <c:delete val="1"/>
          </c:dLbls>
          <c:cat>
            <c:strRef>
              <c:f>⑤市场大盘分析!$B$43:$B$52</c:f>
              <c:strCache>
                <c:ptCount val="10"/>
                <c:pt idx="0">
                  <c:v>Kesper</c:v>
                </c:pt>
                <c:pt idx="1">
                  <c:v>Blumtal</c:v>
                </c:pt>
                <c:pt idx="2">
                  <c:v>Deer &amp; Oak</c:v>
                </c:pt>
                <c:pt idx="3">
                  <c:v>Giftasy</c:v>
                </c:pt>
                <c:pt idx="4">
                  <c:v>WMF</c:v>
                </c:pt>
                <c:pt idx="5">
                  <c:v>ROTTOGOON</c:v>
                </c:pt>
                <c:pt idx="6">
                  <c:v>MUVELL</c:v>
                </c:pt>
                <c:pt idx="7">
                  <c:v>Aututer</c:v>
                </c:pt>
                <c:pt idx="8">
                  <c:v>KIKIIKE</c:v>
                </c:pt>
                <c:pt idx="9">
                  <c:v>BESTCOOK</c:v>
                </c:pt>
              </c:strCache>
            </c:strRef>
          </c:cat>
          <c:val>
            <c:numRef>
              <c:f>⑤市场大盘分析!$E$43:$E$52</c:f>
              <c:numCache>
                <c:formatCode>General</c:formatCode>
                <c:ptCount val="10"/>
                <c:pt idx="0">
                  <c:v>7747</c:v>
                </c:pt>
                <c:pt idx="1">
                  <c:v>3421</c:v>
                </c:pt>
                <c:pt idx="2">
                  <c:v>3141</c:v>
                </c:pt>
                <c:pt idx="3">
                  <c:v>2198</c:v>
                </c:pt>
                <c:pt idx="4">
                  <c:v>2068</c:v>
                </c:pt>
                <c:pt idx="5">
                  <c:v>1796</c:v>
                </c:pt>
                <c:pt idx="6">
                  <c:v>1517</c:v>
                </c:pt>
                <c:pt idx="7">
                  <c:v>1382</c:v>
                </c:pt>
                <c:pt idx="8">
                  <c:v>1380</c:v>
                </c:pt>
                <c:pt idx="9">
                  <c:v>1245</c:v>
                </c:pt>
              </c:numCache>
            </c:numRef>
          </c:val>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cap="flat" cmpd="sng" algn="ctr">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zh-CN" sz="675" b="0" i="0" u="none" strike="noStrike" kern="1200" baseline="0">
                <a:solidFill>
                  <a:schemeClr val="tx1"/>
                </a:solidFill>
                <a:latin typeface="Arial" panose="020B0604020202020204"/>
                <a:ea typeface="Arial" panose="020B0604020202020204"/>
                <a:cs typeface="Arial" panose="020B0604020202020204"/>
              </a:defRPr>
            </a:pPr>
          </a:p>
        </c:txPr>
        <c:crossAx val="48672768"/>
        <c:crosses val="autoZero"/>
        <c:auto val="1"/>
        <c:lblAlgn val="ctr"/>
        <c:lblOffset val="100"/>
        <c:noMultiLvlLbl val="0"/>
      </c:catAx>
      <c:valAx>
        <c:axId val="48672768"/>
        <c:scaling>
          <c:orientation val="minMax"/>
        </c:scaling>
        <c:delete val="0"/>
        <c:axPos val="l"/>
        <c:majorGridlines>
          <c:spPr>
            <a:ln w="9525" cap="flat" cmpd="sng" algn="ctr">
              <a:solidFill>
                <a:srgbClr val="CCCCCC"/>
              </a:solidFill>
              <a:prstDash val="dash"/>
              <a:round/>
            </a:ln>
          </c:spPr>
        </c:majorGridlines>
        <c:numFmt formatCode="#,##0" sourceLinked="0"/>
        <c:majorTickMark val="none"/>
        <c:minorTickMark val="none"/>
        <c:tickLblPos val="nextTo"/>
        <c:txPr>
          <a:bodyPr rot="-60000000" spcFirstLastPara="0" vertOverflow="ellipsis" vert="horz" wrap="square" anchor="ctr" anchorCtr="1"/>
          <a:lstStyle/>
          <a:p>
            <a:pPr>
              <a:defRPr lang="zh-CN" sz="750" b="0" i="0" u="none" strike="noStrike" kern="1200" baseline="0">
                <a:solidFill>
                  <a:schemeClr val="tx1"/>
                </a:solidFill>
                <a:latin typeface="Arial" panose="020B0604020202020204"/>
                <a:ea typeface="Arial" panose="020B0604020202020204"/>
                <a:cs typeface="Arial" panose="020B0604020202020204"/>
              </a:defRPr>
            </a:pPr>
          </a:p>
        </c:txPr>
        <c:crossAx val="48650112"/>
        <c:crosses val="autoZero"/>
        <c:crossBetween val="between"/>
      </c:valAx>
    </c:plotArea>
    <c:plotVisOnly val="1"/>
    <c:dispBlanksAs val="gap"/>
    <c:showDLblsOverMax val="0"/>
    <c:extLst>
      <c:ext uri="{0b15fc19-7d7d-44ad-8c2d-2c3a37ce22c3}">
        <chartProps xmlns="https://web.wps.cn/et/2018/main" chartId="{28f39880-2809-4fcd-affc-7c01d1762382}"/>
      </c:ext>
    </c:extLst>
  </c:chart>
  <c:spPr>
    <a:ln w="9525" cap="flat" cmpd="sng" algn="ctr">
      <a:solidFill>
        <a:srgbClr val="D9D9D9"/>
      </a:solidFill>
      <a:prstDash val="solid"/>
      <a:round/>
    </a:ln>
  </c:spPr>
  <c:txPr>
    <a:bodyPr/>
    <a:lstStyle/>
    <a:p>
      <a:pPr>
        <a:defRPr lang="zh-CN"/>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1"/>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rPr sz="900">
                <a:latin typeface="Arial" panose="020B0604020202020204"/>
                <a:ea typeface="Arial" panose="020B0604020202020204"/>
                <a:cs typeface="Arial" panose="020B0604020202020204"/>
              </a:rPr>
              <a:t>星级分布（9月10日网页星级）</a:t>
            </a:r>
            <a:endParaRPr sz="900">
              <a:latin typeface="Arial" panose="020B0604020202020204"/>
              <a:ea typeface="Arial" panose="020B0604020202020204"/>
              <a:cs typeface="Arial" panose="020B0604020202020204"/>
            </a:endParaRPr>
          </a:p>
        </c:rich>
      </c:tx>
      <c:layout/>
      <c:overlay val="0"/>
    </c:title>
    <c:autoTitleDeleted val="0"/>
    <c:plotArea>
      <c:layout/>
      <c:barChart>
        <c:barDir val="col"/>
        <c:grouping val="none"/>
        <c:varyColors val="0"/>
        <c:ser>
          <c:idx val="0"/>
          <c:order val="0"/>
          <c:tx>
            <c:strRef>
              <c:f>"商品数"</c:f>
              <c:strCache>
                <c:ptCount val="1"/>
                <c:pt idx="0">
                  <c:v>商品数</c:v>
                </c:pt>
              </c:strCache>
            </c:strRef>
          </c:tx>
          <c:spPr>
            <a:solidFill>
              <a:srgbClr val="287F96"/>
            </a:solidFill>
          </c:spPr>
          <c:invertIfNegative val="0"/>
          <c:dLbls>
            <c:delete val="1"/>
          </c:dLbls>
          <c:cat>
            <c:strRef>
              <c:f>⑤市场大盘分析!$B$120:$B$122</c:f>
              <c:strCache>
                <c:ptCount val="3"/>
                <c:pt idx="0">
                  <c:v>4.0–&lt;4.5</c:v>
                </c:pt>
                <c:pt idx="1">
                  <c:v>4.5–5.0</c:v>
                </c:pt>
                <c:pt idx="2">
                  <c:v>低于4.0</c:v>
                </c:pt>
              </c:strCache>
            </c:strRef>
          </c:cat>
          <c:val>
            <c:numRef>
              <c:f>⑤市场大盘分析!$C$120:$C$122</c:f>
              <c:numCache>
                <c:formatCode>General</c:formatCode>
                <c:ptCount val="3"/>
                <c:pt idx="0">
                  <c:v>47</c:v>
                </c:pt>
                <c:pt idx="1">
                  <c:v>45</c:v>
                </c:pt>
                <c:pt idx="2">
                  <c:v>8</c:v>
                </c:pt>
              </c:numCache>
            </c:numRef>
          </c:val>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cap="flat" cmpd="sng" algn="ctr">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zh-CN" sz="675" b="0" i="0" u="none" strike="noStrike" kern="1200" baseline="0">
                <a:solidFill>
                  <a:schemeClr val="tx1"/>
                </a:solidFill>
                <a:latin typeface="Arial" panose="020B0604020202020204"/>
                <a:ea typeface="Arial" panose="020B0604020202020204"/>
                <a:cs typeface="Arial" panose="020B0604020202020204"/>
              </a:defRPr>
            </a:pPr>
          </a:p>
        </c:txPr>
        <c:crossAx val="48672768"/>
        <c:crosses val="autoZero"/>
        <c:auto val="1"/>
        <c:lblAlgn val="ctr"/>
        <c:lblOffset val="100"/>
        <c:noMultiLvlLbl val="0"/>
      </c:catAx>
      <c:valAx>
        <c:axId val="48672768"/>
        <c:scaling>
          <c:orientation val="minMax"/>
        </c:scaling>
        <c:delete val="0"/>
        <c:axPos val="l"/>
        <c:majorGridlines>
          <c:spPr>
            <a:ln w="9525" cap="flat" cmpd="sng" algn="ctr">
              <a:solidFill>
                <a:srgbClr val="CCCCCC"/>
              </a:solidFill>
              <a:prstDash val="dash"/>
              <a:round/>
            </a:ln>
          </c:spPr>
        </c:majorGridlines>
        <c:numFmt formatCode="#,##0" sourceLinked="0"/>
        <c:majorTickMark val="none"/>
        <c:minorTickMark val="none"/>
        <c:tickLblPos val="nextTo"/>
        <c:txPr>
          <a:bodyPr rot="-60000000" spcFirstLastPara="0" vertOverflow="ellipsis" vert="horz" wrap="square" anchor="ctr" anchorCtr="1"/>
          <a:lstStyle/>
          <a:p>
            <a:pPr>
              <a:defRPr lang="zh-CN" sz="750" b="0" i="0" u="none" strike="noStrike" kern="1200" baseline="0">
                <a:solidFill>
                  <a:schemeClr val="tx1"/>
                </a:solidFill>
                <a:latin typeface="Arial" panose="020B0604020202020204"/>
                <a:ea typeface="Arial" panose="020B0604020202020204"/>
                <a:cs typeface="Arial" panose="020B0604020202020204"/>
              </a:defRPr>
            </a:pPr>
          </a:p>
        </c:txPr>
        <c:crossAx val="48650112"/>
        <c:crosses val="autoZero"/>
        <c:crossBetween val="between"/>
      </c:valAx>
    </c:plotArea>
    <c:plotVisOnly val="1"/>
    <c:dispBlanksAs val="gap"/>
    <c:showDLblsOverMax val="0"/>
    <c:extLst>
      <c:ext uri="{0b15fc19-7d7d-44ad-8c2d-2c3a37ce22c3}">
        <chartProps xmlns="https://web.wps.cn/et/2018/main" chartId="{ab2eeead-8113-41d5-ad91-eb186bb3a710}"/>
      </c:ext>
    </c:extLst>
  </c:chart>
  <c:spPr>
    <a:ln w="9525" cap="flat" cmpd="sng" algn="ctr">
      <a:solidFill>
        <a:srgbClr val="D9D9D9"/>
      </a:solidFill>
      <a:prstDash val="solid"/>
      <a:round/>
    </a:ln>
  </c:spPr>
  <c:txPr>
    <a:bodyPr/>
    <a:lstStyle/>
    <a:p>
      <a:pPr>
        <a:defRPr lang="zh-CN"/>
      </a:pP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1"/>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rPr sz="900">
                <a:latin typeface="Arial" panose="020B0604020202020204"/>
                <a:ea typeface="Arial" panose="020B0604020202020204"/>
                <a:cs typeface="Arial" panose="020B0604020202020204"/>
              </a:rPr>
              <a:t>评分数量分布（9月10日网页评分数）</a:t>
            </a:r>
            <a:endParaRPr sz="900">
              <a:latin typeface="Arial" panose="020B0604020202020204"/>
              <a:ea typeface="Arial" panose="020B0604020202020204"/>
              <a:cs typeface="Arial" panose="020B0604020202020204"/>
            </a:endParaRPr>
          </a:p>
        </c:rich>
      </c:tx>
      <c:layout/>
      <c:overlay val="0"/>
    </c:title>
    <c:autoTitleDeleted val="0"/>
    <c:plotArea>
      <c:layout/>
      <c:barChart>
        <c:barDir val="col"/>
        <c:grouping val="none"/>
        <c:varyColors val="0"/>
        <c:ser>
          <c:idx val="0"/>
          <c:order val="0"/>
          <c:tx>
            <c:strRef>
              <c:f>"商品数"</c:f>
              <c:strCache>
                <c:ptCount val="1"/>
                <c:pt idx="0">
                  <c:v>商品数</c:v>
                </c:pt>
              </c:strCache>
            </c:strRef>
          </c:tx>
          <c:spPr>
            <a:solidFill>
              <a:srgbClr val="287F96"/>
            </a:solidFill>
          </c:spPr>
          <c:invertIfNegative val="0"/>
          <c:dLbls>
            <c:delete val="1"/>
          </c:dLbls>
          <c:cat>
            <c:strRef>
              <c:f>⑤市场大盘分析!$B$141:$B$144</c:f>
              <c:strCache>
                <c:ptCount val="4"/>
                <c:pt idx="0">
                  <c:v>100–499</c:v>
                </c:pt>
                <c:pt idx="1">
                  <c:v>少于100</c:v>
                </c:pt>
                <c:pt idx="2">
                  <c:v>1000及以上</c:v>
                </c:pt>
                <c:pt idx="3">
                  <c:v>500–999</c:v>
                </c:pt>
              </c:strCache>
            </c:strRef>
          </c:cat>
          <c:val>
            <c:numRef>
              <c:f>⑤市场大盘分析!$C$141:$C$144</c:f>
              <c:numCache>
                <c:formatCode>General</c:formatCode>
                <c:ptCount val="4"/>
                <c:pt idx="0">
                  <c:v>41</c:v>
                </c:pt>
                <c:pt idx="1">
                  <c:v>26</c:v>
                </c:pt>
                <c:pt idx="2">
                  <c:v>25</c:v>
                </c:pt>
                <c:pt idx="3">
                  <c:v>8</c:v>
                </c:pt>
              </c:numCache>
            </c:numRef>
          </c:val>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cap="flat" cmpd="sng" algn="ctr">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zh-CN" sz="675" b="0" i="0" u="none" strike="noStrike" kern="1200" baseline="0">
                <a:solidFill>
                  <a:schemeClr val="tx1"/>
                </a:solidFill>
                <a:latin typeface="Arial" panose="020B0604020202020204"/>
                <a:ea typeface="Arial" panose="020B0604020202020204"/>
                <a:cs typeface="Arial" panose="020B0604020202020204"/>
              </a:defRPr>
            </a:pPr>
          </a:p>
        </c:txPr>
        <c:crossAx val="48672768"/>
        <c:crosses val="autoZero"/>
        <c:auto val="1"/>
        <c:lblAlgn val="ctr"/>
        <c:lblOffset val="100"/>
        <c:noMultiLvlLbl val="0"/>
      </c:catAx>
      <c:valAx>
        <c:axId val="48672768"/>
        <c:scaling>
          <c:orientation val="minMax"/>
        </c:scaling>
        <c:delete val="0"/>
        <c:axPos val="l"/>
        <c:majorGridlines>
          <c:spPr>
            <a:ln w="9525" cap="flat" cmpd="sng" algn="ctr">
              <a:solidFill>
                <a:srgbClr val="CCCCCC"/>
              </a:solidFill>
              <a:prstDash val="dash"/>
              <a:round/>
            </a:ln>
          </c:spPr>
        </c:majorGridlines>
        <c:numFmt formatCode="#,##0" sourceLinked="0"/>
        <c:majorTickMark val="none"/>
        <c:minorTickMark val="none"/>
        <c:tickLblPos val="nextTo"/>
        <c:txPr>
          <a:bodyPr rot="-60000000" spcFirstLastPara="0" vertOverflow="ellipsis" vert="horz" wrap="square" anchor="ctr" anchorCtr="1"/>
          <a:lstStyle/>
          <a:p>
            <a:pPr>
              <a:defRPr lang="zh-CN" sz="750" b="0" i="0" u="none" strike="noStrike" kern="1200" baseline="0">
                <a:solidFill>
                  <a:schemeClr val="tx1"/>
                </a:solidFill>
                <a:latin typeface="Arial" panose="020B0604020202020204"/>
                <a:ea typeface="Arial" panose="020B0604020202020204"/>
                <a:cs typeface="Arial" panose="020B0604020202020204"/>
              </a:defRPr>
            </a:pPr>
          </a:p>
        </c:txPr>
        <c:crossAx val="48650112"/>
        <c:crosses val="autoZero"/>
        <c:crossBetween val="between"/>
      </c:valAx>
    </c:plotArea>
    <c:plotVisOnly val="1"/>
    <c:dispBlanksAs val="gap"/>
    <c:showDLblsOverMax val="0"/>
    <c:extLst>
      <c:ext uri="{0b15fc19-7d7d-44ad-8c2d-2c3a37ce22c3}">
        <chartProps xmlns="https://web.wps.cn/et/2018/main" chartId="{2fb41b14-3636-46b8-a0c5-7ef7bce0dd99}"/>
      </c:ext>
    </c:extLst>
  </c:chart>
  <c:spPr>
    <a:ln w="9525" cap="flat" cmpd="sng" algn="ctr">
      <a:solidFill>
        <a:srgbClr val="D9D9D9"/>
      </a:solidFill>
      <a:prstDash val="solid"/>
      <a:round/>
    </a:ln>
  </c:spPr>
  <c:txPr>
    <a:bodyPr/>
    <a:lstStyle/>
    <a:p>
      <a:pPr>
        <a:defRPr lang="zh-CN"/>
      </a:pP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1"/>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rPr sz="900">
                <a:latin typeface="Arial" panose="020B0604020202020204"/>
                <a:ea typeface="Arial" panose="020B0604020202020204"/>
                <a:cs typeface="Arial" panose="020B0604020202020204"/>
              </a:rPr>
              <a:t>上架时长分布（截至9月10日）</a:t>
            </a:r>
            <a:endParaRPr sz="900">
              <a:latin typeface="Arial" panose="020B0604020202020204"/>
              <a:ea typeface="Arial" panose="020B0604020202020204"/>
              <a:cs typeface="Arial" panose="020B0604020202020204"/>
            </a:endParaRPr>
          </a:p>
        </c:rich>
      </c:tx>
      <c:layout/>
      <c:overlay val="0"/>
    </c:title>
    <c:autoTitleDeleted val="0"/>
    <c:plotArea>
      <c:layout/>
      <c:barChart>
        <c:barDir val="col"/>
        <c:grouping val="none"/>
        <c:varyColors val="0"/>
        <c:ser>
          <c:idx val="0"/>
          <c:order val="0"/>
          <c:tx>
            <c:strRef>
              <c:f>"商品数"</c:f>
              <c:strCache>
                <c:ptCount val="1"/>
                <c:pt idx="0">
                  <c:v>商品数</c:v>
                </c:pt>
              </c:strCache>
            </c:strRef>
          </c:tx>
          <c:spPr>
            <a:solidFill>
              <a:srgbClr val="287F96"/>
            </a:solidFill>
          </c:spPr>
          <c:invertIfNegative val="0"/>
          <c:dLbls>
            <c:delete val="1"/>
          </c:dLbls>
          <c:cat>
            <c:strRef>
              <c:f>⑤市场大盘分析!$B$162:$B$166</c:f>
              <c:strCache>
                <c:ptCount val="5"/>
                <c:pt idx="0">
                  <c:v>1–&lt;3年</c:v>
                </c:pt>
                <c:pt idx="1">
                  <c:v>3年及以上</c:v>
                </c:pt>
                <c:pt idx="2">
                  <c:v>不足6个月</c:v>
                </c:pt>
                <c:pt idx="3">
                  <c:v>6–&lt;12个月</c:v>
                </c:pt>
                <c:pt idx="4">
                  <c:v>待核实</c:v>
                </c:pt>
              </c:strCache>
            </c:strRef>
          </c:cat>
          <c:val>
            <c:numRef>
              <c:f>⑤市场大盘分析!$C$162:$C$166</c:f>
              <c:numCache>
                <c:formatCode>General</c:formatCode>
                <c:ptCount val="5"/>
                <c:pt idx="0">
                  <c:v>33</c:v>
                </c:pt>
                <c:pt idx="1">
                  <c:v>31</c:v>
                </c:pt>
                <c:pt idx="2">
                  <c:v>19</c:v>
                </c:pt>
                <c:pt idx="3">
                  <c:v>15</c:v>
                </c:pt>
                <c:pt idx="4">
                  <c:v>2</c:v>
                </c:pt>
              </c:numCache>
            </c:numRef>
          </c:val>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cap="flat" cmpd="sng" algn="ctr">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zh-CN" sz="675" b="0" i="0" u="none" strike="noStrike" kern="1200" baseline="0">
                <a:solidFill>
                  <a:schemeClr val="tx1"/>
                </a:solidFill>
                <a:latin typeface="Arial" panose="020B0604020202020204"/>
                <a:ea typeface="Arial" panose="020B0604020202020204"/>
                <a:cs typeface="Arial" panose="020B0604020202020204"/>
              </a:defRPr>
            </a:pPr>
          </a:p>
        </c:txPr>
        <c:crossAx val="48672768"/>
        <c:crosses val="autoZero"/>
        <c:auto val="1"/>
        <c:lblAlgn val="ctr"/>
        <c:lblOffset val="100"/>
        <c:noMultiLvlLbl val="0"/>
      </c:catAx>
      <c:valAx>
        <c:axId val="48672768"/>
        <c:scaling>
          <c:orientation val="minMax"/>
        </c:scaling>
        <c:delete val="0"/>
        <c:axPos val="l"/>
        <c:majorGridlines>
          <c:spPr>
            <a:ln w="9525" cap="flat" cmpd="sng" algn="ctr">
              <a:solidFill>
                <a:srgbClr val="CCCCCC"/>
              </a:solidFill>
              <a:prstDash val="dash"/>
              <a:round/>
            </a:ln>
          </c:spPr>
        </c:majorGridlines>
        <c:numFmt formatCode="#,##0" sourceLinked="0"/>
        <c:majorTickMark val="none"/>
        <c:minorTickMark val="none"/>
        <c:tickLblPos val="nextTo"/>
        <c:txPr>
          <a:bodyPr rot="-60000000" spcFirstLastPara="0" vertOverflow="ellipsis" vert="horz" wrap="square" anchor="ctr" anchorCtr="1"/>
          <a:lstStyle/>
          <a:p>
            <a:pPr>
              <a:defRPr lang="zh-CN" sz="750" b="0" i="0" u="none" strike="noStrike" kern="1200" baseline="0">
                <a:solidFill>
                  <a:schemeClr val="tx1"/>
                </a:solidFill>
                <a:latin typeface="Arial" panose="020B0604020202020204"/>
                <a:ea typeface="Arial" panose="020B0604020202020204"/>
                <a:cs typeface="Arial" panose="020B0604020202020204"/>
              </a:defRPr>
            </a:pPr>
          </a:p>
        </c:txPr>
        <c:crossAx val="48650112"/>
        <c:crosses val="autoZero"/>
        <c:crossBetween val="between"/>
      </c:valAx>
    </c:plotArea>
    <c:plotVisOnly val="1"/>
    <c:dispBlanksAs val="gap"/>
    <c:showDLblsOverMax val="0"/>
    <c:extLst>
      <c:ext uri="{0b15fc19-7d7d-44ad-8c2d-2c3a37ce22c3}">
        <chartProps xmlns="https://web.wps.cn/et/2018/main" chartId="{964387a5-e9b8-44ea-882e-38abdba64e94}"/>
      </c:ext>
    </c:extLst>
  </c:chart>
  <c:spPr>
    <a:ln w="9525" cap="flat" cmpd="sng" algn="ctr">
      <a:solidFill>
        <a:srgbClr val="D9D9D9"/>
      </a:solidFill>
      <a:prstDash val="solid"/>
      <a:round/>
    </a:ln>
  </c:spPr>
  <c:txPr>
    <a:bodyPr/>
    <a:lstStyle/>
    <a:p>
      <a:pPr>
        <a:defRPr lang="zh-CN"/>
      </a:pP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1"/>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rPr sz="900">
                <a:latin typeface="Arial" panose="020B0604020202020204"/>
                <a:ea typeface="Arial" panose="020B0604020202020204"/>
                <a:cs typeface="Arial" panose="020B0604020202020204"/>
              </a:rPr>
              <a:t>固定池匹配子集：已知月销量</a:t>
            </a:r>
            <a:endParaRPr sz="900">
              <a:latin typeface="Arial" panose="020B0604020202020204"/>
              <a:ea typeface="Arial" panose="020B0604020202020204"/>
              <a:cs typeface="Arial" panose="020B0604020202020204"/>
            </a:endParaRPr>
          </a:p>
        </c:rich>
      </c:tx>
      <c:layout/>
      <c:overlay val="0"/>
    </c:title>
    <c:autoTitleDeleted val="0"/>
    <c:plotArea>
      <c:layout/>
      <c:lineChart>
        <c:grouping val="standard"/>
        <c:varyColors val="0"/>
        <c:ser>
          <c:idx val="0"/>
          <c:order val="0"/>
          <c:tx>
            <c:strRef>
              <c:f>"已知父体销量"</c:f>
              <c:strCache>
                <c:ptCount val="1"/>
                <c:pt idx="0">
                  <c:v>已知父体销量</c:v>
                </c:pt>
              </c:strCache>
            </c:strRef>
          </c:tx>
          <c:spPr>
            <a:ln w="19050" cap="rnd" cmpd="sng" algn="ctr">
              <a:solidFill>
                <a:srgbClr val="287F96"/>
              </a:solidFill>
              <a:prstDash val="solid"/>
              <a:round/>
            </a:ln>
          </c:spPr>
          <c:marker>
            <c:symbol val="none"/>
          </c:marker>
          <c:dLbls>
            <c:delete val="1"/>
          </c:dLbls>
          <c:cat>
            <c:strRef>
              <c:f>⑤市场大盘分析!$B$185:$B$211</c:f>
              <c:strCache>
                <c:ptCount val="27"/>
                <c:pt idx="0">
                  <c:v>2024-06</c:v>
                </c:pt>
                <c:pt idx="1">
                  <c:v>2024-07</c:v>
                </c:pt>
                <c:pt idx="2">
                  <c:v>2024-08</c:v>
                </c:pt>
                <c:pt idx="3">
                  <c:v>2024-09</c:v>
                </c:pt>
                <c:pt idx="4">
                  <c:v>2024-10</c:v>
                </c:pt>
                <c:pt idx="5">
                  <c:v>2024-11</c:v>
                </c:pt>
                <c:pt idx="6">
                  <c:v>2024-12</c:v>
                </c:pt>
                <c:pt idx="7">
                  <c:v>2025-01</c:v>
                </c:pt>
                <c:pt idx="8">
                  <c:v>2025-02</c:v>
                </c:pt>
                <c:pt idx="9">
                  <c:v>2025-03</c:v>
                </c:pt>
                <c:pt idx="10">
                  <c:v>2025-04</c:v>
                </c:pt>
                <c:pt idx="11">
                  <c:v>2025-05</c:v>
                </c:pt>
                <c:pt idx="12">
                  <c:v>2025-06</c:v>
                </c:pt>
                <c:pt idx="13">
                  <c:v>2025-07</c:v>
                </c:pt>
                <c:pt idx="14">
                  <c:v>2025-08</c:v>
                </c:pt>
                <c:pt idx="15">
                  <c:v>2025-09</c:v>
                </c:pt>
                <c:pt idx="16">
                  <c:v>2025-10</c:v>
                </c:pt>
                <c:pt idx="17">
                  <c:v>2025-11</c:v>
                </c:pt>
                <c:pt idx="18">
                  <c:v>2025-12</c:v>
                </c:pt>
                <c:pt idx="19">
                  <c:v>2026-01</c:v>
                </c:pt>
                <c:pt idx="20">
                  <c:v>2026-02</c:v>
                </c:pt>
                <c:pt idx="21">
                  <c:v>2026-03</c:v>
                </c:pt>
                <c:pt idx="22">
                  <c:v>2026-04</c:v>
                </c:pt>
                <c:pt idx="23">
                  <c:v>2026-05</c:v>
                </c:pt>
                <c:pt idx="24">
                  <c:v>2026-06</c:v>
                </c:pt>
                <c:pt idx="25">
                  <c:v>2026-07</c:v>
                </c:pt>
                <c:pt idx="26">
                  <c:v>2026-08</c:v>
                </c:pt>
              </c:strCache>
            </c:strRef>
          </c:cat>
          <c:val>
            <c:numRef>
              <c:f>⑤市场大盘分析!$C$185:$C$211</c:f>
              <c:numCache>
                <c:formatCode>#,##0</c:formatCode>
                <c:ptCount val="27"/>
                <c:pt idx="0">
                  <c:v>10056</c:v>
                </c:pt>
                <c:pt idx="1">
                  <c:v>14288</c:v>
                </c:pt>
                <c:pt idx="2">
                  <c:v>15286</c:v>
                </c:pt>
                <c:pt idx="3">
                  <c:v>12499</c:v>
                </c:pt>
                <c:pt idx="4">
                  <c:v>17059</c:v>
                </c:pt>
                <c:pt idx="5">
                  <c:v>21552</c:v>
                </c:pt>
                <c:pt idx="6">
                  <c:v>23336</c:v>
                </c:pt>
                <c:pt idx="7">
                  <c:v>16581</c:v>
                </c:pt>
                <c:pt idx="8">
                  <c:v>16851</c:v>
                </c:pt>
                <c:pt idx="9">
                  <c:v>19902</c:v>
                </c:pt>
                <c:pt idx="10">
                  <c:v>18815</c:v>
                </c:pt>
                <c:pt idx="11">
                  <c:v>24922</c:v>
                </c:pt>
                <c:pt idx="12">
                  <c:v>18390</c:v>
                </c:pt>
                <c:pt idx="13">
                  <c:v>25993</c:v>
                </c:pt>
                <c:pt idx="14">
                  <c:v>22831</c:v>
                </c:pt>
                <c:pt idx="15">
                  <c:v>22564</c:v>
                </c:pt>
                <c:pt idx="16">
                  <c:v>28097</c:v>
                </c:pt>
                <c:pt idx="17">
                  <c:v>41331</c:v>
                </c:pt>
                <c:pt idx="18">
                  <c:v>55979</c:v>
                </c:pt>
                <c:pt idx="19">
                  <c:v>39330</c:v>
                </c:pt>
                <c:pt idx="20">
                  <c:v>35802</c:v>
                </c:pt>
                <c:pt idx="21">
                  <c:v>36056</c:v>
                </c:pt>
                <c:pt idx="22">
                  <c:v>34895</c:v>
                </c:pt>
                <c:pt idx="23">
                  <c:v>42511</c:v>
                </c:pt>
                <c:pt idx="24">
                  <c:v>42503</c:v>
                </c:pt>
                <c:pt idx="25">
                  <c:v>36540</c:v>
                </c:pt>
                <c:pt idx="26">
                  <c:v>49629</c:v>
                </c:pt>
              </c:numCache>
            </c:numRef>
          </c:val>
          <c:smooth val="0"/>
        </c:ser>
        <c:dLbls>
          <c:showLegendKey val="0"/>
          <c:showVal val="0"/>
          <c:showCatName val="0"/>
          <c:showSerName val="0"/>
          <c:showPercent val="0"/>
          <c:showBubbleSize val="0"/>
        </c:dLbls>
        <c:marker val="0"/>
        <c:smooth val="0"/>
        <c:axId val="48650112"/>
        <c:axId val="48672768"/>
      </c:lineChart>
      <c:catAx>
        <c:axId val="48650112"/>
        <c:scaling>
          <c:orientation val="minMax"/>
        </c:scaling>
        <c:delete val="0"/>
        <c:axPos val="b"/>
        <c:majorGridlines>
          <c:spPr>
            <a:ln w="9525" cap="flat" cmpd="sng" algn="ctr">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zh-CN" sz="675" b="0" i="0" u="none" strike="noStrike" kern="1200" baseline="0">
                <a:solidFill>
                  <a:schemeClr val="tx1"/>
                </a:solidFill>
                <a:latin typeface="Arial" panose="020B0604020202020204"/>
                <a:ea typeface="Arial" panose="020B0604020202020204"/>
                <a:cs typeface="Arial" panose="020B0604020202020204"/>
              </a:defRPr>
            </a:pPr>
          </a:p>
        </c:txPr>
        <c:crossAx val="48672768"/>
        <c:crosses val="autoZero"/>
        <c:auto val="1"/>
        <c:lblAlgn val="ctr"/>
        <c:lblOffset val="100"/>
        <c:noMultiLvlLbl val="0"/>
      </c:catAx>
      <c:valAx>
        <c:axId val="48672768"/>
        <c:scaling>
          <c:orientation val="minMax"/>
        </c:scaling>
        <c:delete val="0"/>
        <c:axPos val="l"/>
        <c:majorGridlines>
          <c:spPr>
            <a:ln w="9525" cap="flat" cmpd="sng" algn="ctr">
              <a:solidFill>
                <a:srgbClr val="CCCCCC"/>
              </a:solidFill>
              <a:prstDash val="dash"/>
              <a:round/>
            </a:ln>
          </c:spPr>
        </c:majorGridlines>
        <c:numFmt formatCode="#,##0" sourceLinked="0"/>
        <c:majorTickMark val="none"/>
        <c:minorTickMark val="none"/>
        <c:tickLblPos val="nextTo"/>
        <c:txPr>
          <a:bodyPr rot="-60000000" spcFirstLastPara="0" vertOverflow="ellipsis" vert="horz" wrap="square" anchor="ctr" anchorCtr="1"/>
          <a:lstStyle/>
          <a:p>
            <a:pPr>
              <a:defRPr lang="zh-CN" sz="750" b="0" i="0" u="none" strike="noStrike" kern="1200" baseline="0">
                <a:solidFill>
                  <a:schemeClr val="tx1"/>
                </a:solidFill>
                <a:latin typeface="Arial" panose="020B0604020202020204"/>
                <a:ea typeface="Arial" panose="020B0604020202020204"/>
                <a:cs typeface="Arial" panose="020B0604020202020204"/>
              </a:defRPr>
            </a:pPr>
          </a:p>
        </c:txPr>
        <c:crossAx val="48650112"/>
        <c:crosses val="autoZero"/>
        <c:crossBetween val="between"/>
      </c:valAx>
    </c:plotArea>
    <c:plotVisOnly val="1"/>
    <c:dispBlanksAs val="gap"/>
    <c:showDLblsOverMax val="0"/>
    <c:extLst>
      <c:ext uri="{0b15fc19-7d7d-44ad-8c2d-2c3a37ce22c3}">
        <chartProps xmlns="https://web.wps.cn/et/2018/main" chartId="{d6757888-c340-4611-a0da-d0d6fc2430ce}"/>
      </c:ext>
    </c:extLst>
  </c:chart>
  <c:spPr>
    <a:ln w="9525" cap="flat" cmpd="sng" algn="ctr">
      <a:solidFill>
        <a:srgbClr val="D9D9D9"/>
      </a:solidFill>
      <a:prstDash val="solid"/>
      <a:round/>
    </a:ln>
  </c:spPr>
  <c:txPr>
    <a:bodyPr/>
    <a:lstStyle/>
    <a:p>
      <a:pPr>
        <a:defRPr lang="zh-CN"/>
      </a:pP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1"/>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rPr sz="900">
                <a:latin typeface="Arial" panose="020B0604020202020204"/>
                <a:ea typeface="Arial" panose="020B0604020202020204"/>
                <a:cs typeface="Arial" panose="020B0604020202020204"/>
              </a:rPr>
              <a:t>固定池匹配子集：已知月销售额€</a:t>
            </a:r>
            <a:endParaRPr sz="900">
              <a:latin typeface="Arial" panose="020B0604020202020204"/>
              <a:ea typeface="Arial" panose="020B0604020202020204"/>
              <a:cs typeface="Arial" panose="020B0604020202020204"/>
            </a:endParaRPr>
          </a:p>
        </c:rich>
      </c:tx>
      <c:layout/>
      <c:overlay val="0"/>
    </c:title>
    <c:autoTitleDeleted val="0"/>
    <c:plotArea>
      <c:layout/>
      <c:lineChart>
        <c:grouping val="standard"/>
        <c:varyColors val="0"/>
        <c:ser>
          <c:idx val="0"/>
          <c:order val="0"/>
          <c:tx>
            <c:strRef>
              <c:f>"已知父体销售额€"</c:f>
              <c:strCache>
                <c:ptCount val="1"/>
                <c:pt idx="0">
                  <c:v>已知父体销售额€</c:v>
                </c:pt>
              </c:strCache>
            </c:strRef>
          </c:tx>
          <c:spPr>
            <a:ln w="19050" cap="rnd" cmpd="sng" algn="ctr">
              <a:solidFill>
                <a:srgbClr val="287F96"/>
              </a:solidFill>
              <a:prstDash val="solid"/>
              <a:round/>
            </a:ln>
          </c:spPr>
          <c:marker>
            <c:symbol val="none"/>
          </c:marker>
          <c:dLbls>
            <c:delete val="1"/>
          </c:dLbls>
          <c:cat>
            <c:strRef>
              <c:f>⑤市场大盘分析!$B$185:$B$211</c:f>
              <c:strCache>
                <c:ptCount val="27"/>
                <c:pt idx="0">
                  <c:v>2024-06</c:v>
                </c:pt>
                <c:pt idx="1">
                  <c:v>2024-07</c:v>
                </c:pt>
                <c:pt idx="2">
                  <c:v>2024-08</c:v>
                </c:pt>
                <c:pt idx="3">
                  <c:v>2024-09</c:v>
                </c:pt>
                <c:pt idx="4">
                  <c:v>2024-10</c:v>
                </c:pt>
                <c:pt idx="5">
                  <c:v>2024-11</c:v>
                </c:pt>
                <c:pt idx="6">
                  <c:v>2024-12</c:v>
                </c:pt>
                <c:pt idx="7">
                  <c:v>2025-01</c:v>
                </c:pt>
                <c:pt idx="8">
                  <c:v>2025-02</c:v>
                </c:pt>
                <c:pt idx="9">
                  <c:v>2025-03</c:v>
                </c:pt>
                <c:pt idx="10">
                  <c:v>2025-04</c:v>
                </c:pt>
                <c:pt idx="11">
                  <c:v>2025-05</c:v>
                </c:pt>
                <c:pt idx="12">
                  <c:v>2025-06</c:v>
                </c:pt>
                <c:pt idx="13">
                  <c:v>2025-07</c:v>
                </c:pt>
                <c:pt idx="14">
                  <c:v>2025-08</c:v>
                </c:pt>
                <c:pt idx="15">
                  <c:v>2025-09</c:v>
                </c:pt>
                <c:pt idx="16">
                  <c:v>2025-10</c:v>
                </c:pt>
                <c:pt idx="17">
                  <c:v>2025-11</c:v>
                </c:pt>
                <c:pt idx="18">
                  <c:v>2025-12</c:v>
                </c:pt>
                <c:pt idx="19">
                  <c:v>2026-01</c:v>
                </c:pt>
                <c:pt idx="20">
                  <c:v>2026-02</c:v>
                </c:pt>
                <c:pt idx="21">
                  <c:v>2026-03</c:v>
                </c:pt>
                <c:pt idx="22">
                  <c:v>2026-04</c:v>
                </c:pt>
                <c:pt idx="23">
                  <c:v>2026-05</c:v>
                </c:pt>
                <c:pt idx="24">
                  <c:v>2026-06</c:v>
                </c:pt>
                <c:pt idx="25">
                  <c:v>2026-07</c:v>
                </c:pt>
                <c:pt idx="26">
                  <c:v>2026-08</c:v>
                </c:pt>
              </c:strCache>
            </c:strRef>
          </c:cat>
          <c:val>
            <c:numRef>
              <c:f>⑤市场大盘分析!$D$185:$D$211</c:f>
              <c:numCache>
                <c:formatCode>"€"#,##0</c:formatCode>
                <c:ptCount val="27"/>
                <c:pt idx="0">
                  <c:v>184413</c:v>
                </c:pt>
                <c:pt idx="1">
                  <c:v>289583</c:v>
                </c:pt>
                <c:pt idx="2">
                  <c:v>315498</c:v>
                </c:pt>
                <c:pt idx="3">
                  <c:v>239584</c:v>
                </c:pt>
                <c:pt idx="4">
                  <c:v>330614</c:v>
                </c:pt>
                <c:pt idx="5">
                  <c:v>431315</c:v>
                </c:pt>
                <c:pt idx="6">
                  <c:v>443257</c:v>
                </c:pt>
                <c:pt idx="7">
                  <c:v>319781</c:v>
                </c:pt>
                <c:pt idx="8">
                  <c:v>310825</c:v>
                </c:pt>
                <c:pt idx="9">
                  <c:v>367885</c:v>
                </c:pt>
                <c:pt idx="10">
                  <c:v>362675</c:v>
                </c:pt>
                <c:pt idx="11">
                  <c:v>484736</c:v>
                </c:pt>
                <c:pt idx="12">
                  <c:v>352367</c:v>
                </c:pt>
                <c:pt idx="13">
                  <c:v>494923</c:v>
                </c:pt>
                <c:pt idx="14">
                  <c:v>435500</c:v>
                </c:pt>
                <c:pt idx="15">
                  <c:v>428999</c:v>
                </c:pt>
                <c:pt idx="16">
                  <c:v>547110</c:v>
                </c:pt>
                <c:pt idx="17">
                  <c:v>770652</c:v>
                </c:pt>
                <c:pt idx="18">
                  <c:v>1116219</c:v>
                </c:pt>
                <c:pt idx="19">
                  <c:v>817647</c:v>
                </c:pt>
                <c:pt idx="20">
                  <c:v>742474</c:v>
                </c:pt>
                <c:pt idx="21">
                  <c:v>749546</c:v>
                </c:pt>
                <c:pt idx="22">
                  <c:v>742308</c:v>
                </c:pt>
                <c:pt idx="23">
                  <c:v>903671</c:v>
                </c:pt>
                <c:pt idx="24">
                  <c:v>940097</c:v>
                </c:pt>
                <c:pt idx="25">
                  <c:v>753502</c:v>
                </c:pt>
                <c:pt idx="26">
                  <c:v>1055661</c:v>
                </c:pt>
              </c:numCache>
            </c:numRef>
          </c:val>
          <c:smooth val="0"/>
        </c:ser>
        <c:dLbls>
          <c:showLegendKey val="0"/>
          <c:showVal val="0"/>
          <c:showCatName val="0"/>
          <c:showSerName val="0"/>
          <c:showPercent val="0"/>
          <c:showBubbleSize val="0"/>
        </c:dLbls>
        <c:marker val="0"/>
        <c:smooth val="0"/>
        <c:axId val="48650112"/>
        <c:axId val="48672768"/>
      </c:lineChart>
      <c:catAx>
        <c:axId val="48650112"/>
        <c:scaling>
          <c:orientation val="minMax"/>
        </c:scaling>
        <c:delete val="0"/>
        <c:axPos val="b"/>
        <c:majorGridlines>
          <c:spPr>
            <a:ln w="9525" cap="flat" cmpd="sng" algn="ctr">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zh-CN" sz="675" b="0" i="0" u="none" strike="noStrike" kern="1200" baseline="0">
                <a:solidFill>
                  <a:schemeClr val="tx1"/>
                </a:solidFill>
                <a:latin typeface="Arial" panose="020B0604020202020204"/>
                <a:ea typeface="Arial" panose="020B0604020202020204"/>
                <a:cs typeface="Arial" panose="020B0604020202020204"/>
              </a:defRPr>
            </a:pPr>
          </a:p>
        </c:txPr>
        <c:crossAx val="48672768"/>
        <c:crosses val="autoZero"/>
        <c:auto val="1"/>
        <c:lblAlgn val="ctr"/>
        <c:lblOffset val="100"/>
        <c:noMultiLvlLbl val="0"/>
      </c:catAx>
      <c:valAx>
        <c:axId val="48672768"/>
        <c:scaling>
          <c:orientation val="minMax"/>
        </c:scaling>
        <c:delete val="0"/>
        <c:axPos val="l"/>
        <c:majorGridlines>
          <c:spPr>
            <a:ln w="9525" cap="flat" cmpd="sng" algn="ctr">
              <a:solidFill>
                <a:srgbClr val="CCCCCC"/>
              </a:solidFill>
              <a:prstDash val="dash"/>
              <a:round/>
            </a:ln>
          </c:spPr>
        </c:majorGridlines>
        <c:numFmt formatCode="&quot;€&quot;#,##0" sourceLinked="0"/>
        <c:majorTickMark val="none"/>
        <c:minorTickMark val="none"/>
        <c:tickLblPos val="nextTo"/>
        <c:txPr>
          <a:bodyPr rot="-60000000" spcFirstLastPara="0" vertOverflow="ellipsis" vert="horz" wrap="square" anchor="ctr" anchorCtr="1"/>
          <a:lstStyle/>
          <a:p>
            <a:pPr>
              <a:defRPr lang="zh-CN" sz="750" b="0" i="0" u="none" strike="noStrike" kern="1200" baseline="0">
                <a:solidFill>
                  <a:schemeClr val="tx1"/>
                </a:solidFill>
                <a:latin typeface="Arial" panose="020B0604020202020204"/>
                <a:ea typeface="Arial" panose="020B0604020202020204"/>
                <a:cs typeface="Arial" panose="020B0604020202020204"/>
              </a:defRPr>
            </a:pPr>
          </a:p>
        </c:txPr>
        <c:crossAx val="48650112"/>
        <c:crosses val="autoZero"/>
        <c:crossBetween val="between"/>
      </c:valAx>
    </c:plotArea>
    <c:plotVisOnly val="1"/>
    <c:dispBlanksAs val="gap"/>
    <c:showDLblsOverMax val="0"/>
    <c:extLst>
      <c:ext uri="{0b15fc19-7d7d-44ad-8c2d-2c3a37ce22c3}">
        <chartProps xmlns="https://web.wps.cn/et/2018/main" chartId="{04094009-48d4-4eba-9dd0-06bb19533da8}"/>
      </c:ext>
    </c:extLst>
  </c:chart>
  <c:spPr>
    <a:ln w="9525" cap="flat" cmpd="sng" algn="ctr">
      <a:solidFill>
        <a:srgbClr val="D9D9D9"/>
      </a:solidFill>
      <a:prstDash val="solid"/>
      <a:round/>
    </a:ln>
  </c:spPr>
  <c:txPr>
    <a:bodyPr/>
    <a:lstStyle/>
    <a:p>
      <a:pPr>
        <a:defRPr lang="zh-CN"/>
      </a:pP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1"/>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rPr sz="900">
                <a:latin typeface="Arial" panose="020B0604020202020204"/>
                <a:ea typeface="Arial" panose="020B0604020202020204"/>
                <a:cs typeface="Arial" panose="020B0604020202020204"/>
              </a:rPr>
              <a:t>卖家分布（8月原始卖家字段，商品数量）</a:t>
            </a:r>
            <a:endParaRPr sz="900">
              <a:latin typeface="Arial" panose="020B0604020202020204"/>
              <a:ea typeface="Arial" panose="020B0604020202020204"/>
              <a:cs typeface="Arial" panose="020B0604020202020204"/>
            </a:endParaRPr>
          </a:p>
        </c:rich>
      </c:tx>
      <c:layout/>
      <c:overlay val="0"/>
    </c:title>
    <c:autoTitleDeleted val="0"/>
    <c:plotArea>
      <c:layout/>
      <c:barChart>
        <c:barDir val="col"/>
        <c:grouping val="none"/>
        <c:varyColors val="0"/>
        <c:ser>
          <c:idx val="0"/>
          <c:order val="0"/>
          <c:tx>
            <c:strRef>
              <c:f>"商品数"</c:f>
              <c:strCache>
                <c:ptCount val="1"/>
                <c:pt idx="0">
                  <c:v>商品数</c:v>
                </c:pt>
              </c:strCache>
            </c:strRef>
          </c:tx>
          <c:spPr>
            <a:solidFill>
              <a:srgbClr val="287F96"/>
            </a:solidFill>
          </c:spPr>
          <c:invertIfNegative val="0"/>
          <c:dLbls>
            <c:delete val="1"/>
          </c:dLbls>
          <c:cat>
            <c:strRef>
              <c:f>⑤市场大盘分析!$B$220:$B$278</c:f>
              <c:strCache>
                <c:ptCount val="59"/>
                <c:pt idx="0">
                  <c:v>Amazon</c:v>
                </c:pt>
                <c:pt idx="1">
                  <c:v>Bestcook DE</c:v>
                </c:pt>
                <c:pt idx="2">
                  <c:v>MOQIULI</c:v>
                </c:pt>
                <c:pt idx="3">
                  <c:v>Everbrent</c:v>
                </c:pt>
                <c:pt idx="4">
                  <c:v>Great Ideas</c:v>
                </c:pt>
                <c:pt idx="5">
                  <c:v>Giftota Offiziell</c:v>
                </c:pt>
                <c:pt idx="6">
                  <c:v>KIKIIKE-INC</c:v>
                </c:pt>
                <c:pt idx="7">
                  <c:v>EDELHAUS DE</c:v>
                </c:pt>
                <c:pt idx="8">
                  <c:v>Culiex Direct</c:v>
                </c:pt>
                <c:pt idx="9">
                  <c:v>未明确</c:v>
                </c:pt>
                <c:pt idx="10">
                  <c:v>AKINOYAMA</c:v>
                </c:pt>
                <c:pt idx="11">
                  <c:v>CSHQ</c:v>
                </c:pt>
                <c:pt idx="12">
                  <c:v>Aututerm</c:v>
                </c:pt>
                <c:pt idx="13">
                  <c:v>Gastro Service Profis</c:v>
                </c:pt>
                <c:pt idx="14">
                  <c:v>Gintan DE</c:v>
                </c:pt>
                <c:pt idx="15">
                  <c:v>WuLu-UK</c:v>
                </c:pt>
                <c:pt idx="16">
                  <c:v>Kitchenville Home &amp; Kitchen</c:v>
                </c:pt>
                <c:pt idx="17">
                  <c:v>ACESELF-EU</c:v>
                </c:pt>
                <c:pt idx="18">
                  <c:v>jiujiangshiwangdundundianzishangwuyouxiangongsi</c:v>
                </c:pt>
                <c:pt idx="19">
                  <c:v>Bafeil</c:v>
                </c:pt>
                <c:pt idx="20">
                  <c:v>Kranis B.V.</c:v>
                </c:pt>
                <c:pt idx="21">
                  <c:v>zhimaotech</c:v>
                </c:pt>
                <c:pt idx="22">
                  <c:v>air velocity</c:v>
                </c:pt>
                <c:pt idx="23">
                  <c:v>BEBESTER</c:v>
                </c:pt>
                <c:pt idx="24">
                  <c:v>LARHN</c:v>
                </c:pt>
                <c:pt idx="25">
                  <c:v>Welsky</c:v>
                </c:pt>
                <c:pt idx="26">
                  <c:v>SK HANSE Trading</c:v>
                </c:pt>
                <c:pt idx="27">
                  <c:v>Furniture Clinic Deutschland</c:v>
                </c:pt>
                <c:pt idx="28">
                  <c:v>LDJCCEU</c:v>
                </c:pt>
                <c:pt idx="29">
                  <c:v>HOCKER HOME</c:v>
                </c:pt>
                <c:pt idx="30">
                  <c:v>CULILUX</c:v>
                </c:pt>
                <c:pt idx="31">
                  <c:v>SURTIN</c:v>
                </c:pt>
                <c:pt idx="32">
                  <c:v>Astra DE</c:v>
                </c:pt>
                <c:pt idx="33">
                  <c:v>NEWRAINYOUDS LIMITED</c:v>
                </c:pt>
                <c:pt idx="34">
                  <c:v>Keshimanshop</c:v>
                </c:pt>
                <c:pt idx="35">
                  <c:v>Yanyhhng</c:v>
                </c:pt>
                <c:pt idx="36">
                  <c:v>TongY</c:v>
                </c:pt>
                <c:pt idx="37">
                  <c:v>Shenzhen Mingrisheng Electronic Commerce Co., Ltd.</c:v>
                </c:pt>
                <c:pt idx="38">
                  <c:v>Olivenholz 24</c:v>
                </c:pt>
                <c:pt idx="39">
                  <c:v>Kassiwealt</c:v>
                </c:pt>
                <c:pt idx="40">
                  <c:v>ToMEET</c:v>
                </c:pt>
                <c:pt idx="41">
                  <c:v>Yeaday</c:v>
                </c:pt>
                <c:pt idx="42">
                  <c:v>Qiushi EU</c:v>
                </c:pt>
                <c:pt idx="43">
                  <c:v>ZELLER Present - Schöner LEBEN. Praktisch WOHNEN.</c:v>
                </c:pt>
                <c:pt idx="44">
                  <c:v>XJRMY</c:v>
                </c:pt>
                <c:pt idx="45">
                  <c:v>ILP GmbH</c:v>
                </c:pt>
                <c:pt idx="46">
                  <c:v>wangzhiqizhuanmai</c:v>
                </c:pt>
                <c:pt idx="47">
                  <c:v>BMS Deutschland</c:v>
                </c:pt>
                <c:pt idx="48">
                  <c:v>Annwer EUR</c:v>
                </c:pt>
                <c:pt idx="49">
                  <c:v>Sidorenko</c:v>
                </c:pt>
                <c:pt idx="50">
                  <c:v>Amefa - wir lieben Bestecke</c:v>
                </c:pt>
                <c:pt idx="51">
                  <c:v>zhquanlai</c:v>
                </c:pt>
                <c:pt idx="52">
                  <c:v>Sibosen DE</c:v>
                </c:pt>
                <c:pt idx="53">
                  <c:v>jianhangxiaodian</c:v>
                </c:pt>
                <c:pt idx="54">
                  <c:v>FEXP</c:v>
                </c:pt>
                <c:pt idx="55">
                  <c:v>Qiufengli</c:v>
                </c:pt>
                <c:pt idx="56">
                  <c:v>Feuerfest 123</c:v>
                </c:pt>
                <c:pt idx="57">
                  <c:v>Goeasywell</c:v>
                </c:pt>
                <c:pt idx="58">
                  <c:v>hepinggrege</c:v>
                </c:pt>
              </c:strCache>
            </c:strRef>
          </c:cat>
          <c:val>
            <c:numRef>
              <c:f>⑤市场大盘分析!$C$220:$C$278</c:f>
              <c:numCache>
                <c:formatCode>General</c:formatCode>
                <c:ptCount val="59"/>
                <c:pt idx="0">
                  <c:v>23</c:v>
                </c:pt>
                <c:pt idx="1">
                  <c:v>5</c:v>
                </c:pt>
                <c:pt idx="2">
                  <c:v>4</c:v>
                </c:pt>
                <c:pt idx="3">
                  <c:v>3</c:v>
                </c:pt>
                <c:pt idx="4">
                  <c:v>3</c:v>
                </c:pt>
                <c:pt idx="5">
                  <c:v>3</c:v>
                </c:pt>
                <c:pt idx="6">
                  <c:v>2</c:v>
                </c:pt>
                <c:pt idx="7">
                  <c:v>2</c:v>
                </c:pt>
                <c:pt idx="8">
                  <c:v>2</c:v>
                </c:pt>
                <c:pt idx="9">
                  <c:v>2</c:v>
                </c:pt>
                <c:pt idx="10">
                  <c:v>2</c:v>
                </c:pt>
                <c:pt idx="11">
                  <c:v>2</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numCache>
            </c:numRef>
          </c:val>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cap="flat" cmpd="sng" algn="ctr">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zh-CN" sz="675" b="0" i="0" u="none" strike="noStrike" kern="1200" baseline="0">
                <a:solidFill>
                  <a:schemeClr val="tx1"/>
                </a:solidFill>
                <a:latin typeface="Arial" panose="020B0604020202020204"/>
                <a:ea typeface="Arial" panose="020B0604020202020204"/>
                <a:cs typeface="Arial" panose="020B0604020202020204"/>
              </a:defRPr>
            </a:pPr>
          </a:p>
        </c:txPr>
        <c:crossAx val="48672768"/>
        <c:crosses val="autoZero"/>
        <c:auto val="1"/>
        <c:lblAlgn val="ctr"/>
        <c:lblOffset val="100"/>
        <c:noMultiLvlLbl val="0"/>
      </c:catAx>
      <c:valAx>
        <c:axId val="48672768"/>
        <c:scaling>
          <c:orientation val="minMax"/>
        </c:scaling>
        <c:delete val="0"/>
        <c:axPos val="l"/>
        <c:majorGridlines>
          <c:spPr>
            <a:ln w="9525" cap="flat" cmpd="sng" algn="ctr">
              <a:solidFill>
                <a:srgbClr val="CCCCCC"/>
              </a:solidFill>
              <a:prstDash val="dash"/>
              <a:round/>
            </a:ln>
          </c:spPr>
        </c:majorGridlines>
        <c:numFmt formatCode="#,##0" sourceLinked="0"/>
        <c:majorTickMark val="none"/>
        <c:minorTickMark val="none"/>
        <c:tickLblPos val="nextTo"/>
        <c:txPr>
          <a:bodyPr rot="-60000000" spcFirstLastPara="0" vertOverflow="ellipsis" vert="horz" wrap="square" anchor="ctr" anchorCtr="1"/>
          <a:lstStyle/>
          <a:p>
            <a:pPr>
              <a:defRPr lang="zh-CN" sz="750" b="0" i="0" u="none" strike="noStrike" kern="1200" baseline="0">
                <a:solidFill>
                  <a:schemeClr val="tx1"/>
                </a:solidFill>
                <a:latin typeface="Arial" panose="020B0604020202020204"/>
                <a:ea typeface="Arial" panose="020B0604020202020204"/>
                <a:cs typeface="Arial" panose="020B0604020202020204"/>
              </a:defRPr>
            </a:pPr>
          </a:p>
        </c:txPr>
        <c:crossAx val="48650112"/>
        <c:crosses val="autoZero"/>
        <c:crossBetween val="between"/>
      </c:valAx>
    </c:plotArea>
    <c:plotVisOnly val="1"/>
    <c:dispBlanksAs val="gap"/>
    <c:showDLblsOverMax val="0"/>
    <c:extLst>
      <c:ext uri="{0b15fc19-7d7d-44ad-8c2d-2c3a37ce22c3}">
        <chartProps xmlns="https://web.wps.cn/et/2018/main" chartId="{da22e525-dca7-4899-9885-021857153344}"/>
      </c:ext>
    </c:extLst>
  </c:chart>
  <c:spPr>
    <a:ln w="9525" cap="flat" cmpd="sng" algn="ctr">
      <a:solidFill>
        <a:srgbClr val="D9D9D9"/>
      </a:solidFill>
      <a:prstDash val="solid"/>
      <a:round/>
    </a:ln>
  </c:spPr>
  <c:txPr>
    <a:bodyPr/>
    <a:lstStyle/>
    <a:p>
      <a:pPr>
        <a:defRPr lang="zh-CN"/>
      </a:pPr>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1"/>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rPr sz="900">
                <a:latin typeface="Arial" panose="020B0604020202020204"/>
                <a:ea typeface="Arial" panose="020B0604020202020204"/>
                <a:cs typeface="Arial" panose="020B0604020202020204"/>
              </a:rPr>
              <a:t>配送方式分布（8月原始字段，商品数量）</a:t>
            </a:r>
            <a:endParaRPr sz="900">
              <a:latin typeface="Arial" panose="020B0604020202020204"/>
              <a:ea typeface="Arial" panose="020B0604020202020204"/>
              <a:cs typeface="Arial" panose="020B0604020202020204"/>
            </a:endParaRPr>
          </a:p>
        </c:rich>
      </c:tx>
      <c:layout/>
      <c:overlay val="0"/>
    </c:title>
    <c:autoTitleDeleted val="0"/>
    <c:plotArea>
      <c:layout/>
      <c:barChart>
        <c:barDir val="col"/>
        <c:grouping val="none"/>
        <c:varyColors val="0"/>
        <c:ser>
          <c:idx val="0"/>
          <c:order val="0"/>
          <c:tx>
            <c:strRef>
              <c:f>"商品数"</c:f>
              <c:strCache>
                <c:ptCount val="1"/>
                <c:pt idx="0">
                  <c:v>商品数</c:v>
                </c:pt>
              </c:strCache>
            </c:strRef>
          </c:tx>
          <c:spPr>
            <a:solidFill>
              <a:srgbClr val="287F96"/>
            </a:solidFill>
          </c:spPr>
          <c:invertIfNegative val="0"/>
          <c:dLbls>
            <c:delete val="1"/>
          </c:dLbls>
          <c:cat>
            <c:strRef>
              <c:f>⑤市场大盘分析!$B$288:$B$291</c:f>
              <c:strCache>
                <c:ptCount val="4"/>
                <c:pt idx="0">
                  <c:v>FBA（亚马逊仓配送）</c:v>
                </c:pt>
                <c:pt idx="1">
                  <c:v>AMZ（亚马逊自营）</c:v>
                </c:pt>
                <c:pt idx="2">
                  <c:v>未明确</c:v>
                </c:pt>
                <c:pt idx="3">
                  <c:v>FBM（卖家自发货）</c:v>
                </c:pt>
              </c:strCache>
            </c:strRef>
          </c:cat>
          <c:val>
            <c:numRef>
              <c:f>⑤市场大盘分析!$C$288:$C$291</c:f>
              <c:numCache>
                <c:formatCode>General</c:formatCode>
                <c:ptCount val="4"/>
                <c:pt idx="0">
                  <c:v>72</c:v>
                </c:pt>
                <c:pt idx="1">
                  <c:v>22</c:v>
                </c:pt>
                <c:pt idx="2">
                  <c:v>3</c:v>
                </c:pt>
                <c:pt idx="3">
                  <c:v>3</c:v>
                </c:pt>
              </c:numCache>
            </c:numRef>
          </c:val>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cap="flat" cmpd="sng" algn="ctr">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zh-CN" sz="675" b="0" i="0" u="none" strike="noStrike" kern="1200" baseline="0">
                <a:solidFill>
                  <a:schemeClr val="tx1"/>
                </a:solidFill>
                <a:latin typeface="Arial" panose="020B0604020202020204"/>
                <a:ea typeface="Arial" panose="020B0604020202020204"/>
                <a:cs typeface="Arial" panose="020B0604020202020204"/>
              </a:defRPr>
            </a:pPr>
          </a:p>
        </c:txPr>
        <c:crossAx val="48672768"/>
        <c:crosses val="autoZero"/>
        <c:auto val="1"/>
        <c:lblAlgn val="ctr"/>
        <c:lblOffset val="100"/>
        <c:noMultiLvlLbl val="0"/>
      </c:catAx>
      <c:valAx>
        <c:axId val="48672768"/>
        <c:scaling>
          <c:orientation val="minMax"/>
        </c:scaling>
        <c:delete val="0"/>
        <c:axPos val="l"/>
        <c:majorGridlines>
          <c:spPr>
            <a:ln w="9525" cap="flat" cmpd="sng" algn="ctr">
              <a:solidFill>
                <a:srgbClr val="CCCCCC"/>
              </a:solidFill>
              <a:prstDash val="dash"/>
              <a:round/>
            </a:ln>
          </c:spPr>
        </c:majorGridlines>
        <c:numFmt formatCode="#,##0" sourceLinked="0"/>
        <c:majorTickMark val="none"/>
        <c:minorTickMark val="none"/>
        <c:tickLblPos val="nextTo"/>
        <c:txPr>
          <a:bodyPr rot="-60000000" spcFirstLastPara="0" vertOverflow="ellipsis" vert="horz" wrap="square" anchor="ctr" anchorCtr="1"/>
          <a:lstStyle/>
          <a:p>
            <a:pPr>
              <a:defRPr lang="zh-CN" sz="750" b="0" i="0" u="none" strike="noStrike" kern="1200" baseline="0">
                <a:solidFill>
                  <a:schemeClr val="tx1"/>
                </a:solidFill>
                <a:latin typeface="Arial" panose="020B0604020202020204"/>
                <a:ea typeface="Arial" panose="020B0604020202020204"/>
                <a:cs typeface="Arial" panose="020B0604020202020204"/>
              </a:defRPr>
            </a:pPr>
          </a:p>
        </c:txPr>
        <c:crossAx val="48650112"/>
        <c:crosses val="autoZero"/>
        <c:crossBetween val="between"/>
      </c:valAx>
    </c:plotArea>
    <c:plotVisOnly val="1"/>
    <c:dispBlanksAs val="gap"/>
    <c:showDLblsOverMax val="0"/>
    <c:extLst>
      <c:ext uri="{0b15fc19-7d7d-44ad-8c2d-2c3a37ce22c3}">
        <chartProps xmlns="https://web.wps.cn/et/2018/main" chartId="{8af7f523-e7c2-40fa-8b50-e35bdfe7adcf}"/>
      </c:ext>
    </c:extLst>
  </c:chart>
  <c:spPr>
    <a:ln w="9525" cap="flat" cmpd="sng" algn="ctr">
      <a:solidFill>
        <a:srgbClr val="D9D9D9"/>
      </a:solidFill>
      <a:prstDash val="solid"/>
      <a:round/>
    </a:ln>
  </c:spPr>
  <c:txPr>
    <a:bodyPr/>
    <a:lstStyle/>
    <a:p>
      <a:pPr>
        <a:defRPr lang="zh-CN"/>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9" Type="http://schemas.openxmlformats.org/officeDocument/2006/relationships/image" Target="../media/image3.jpeg"/><Relationship Id="rId8" Type="http://schemas.openxmlformats.org/officeDocument/2006/relationships/image" Target="../media/image2.png"/><Relationship Id="rId7" Type="http://schemas.openxmlformats.org/officeDocument/2006/relationships/image" Target="../media/image1.png"/><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1" Type="http://schemas.openxmlformats.org/officeDocument/2006/relationships/image" Target="../media/image15.png"/><Relationship Id="rId20" Type="http://schemas.openxmlformats.org/officeDocument/2006/relationships/image" Target="../media/image14.png"/><Relationship Id="rId2" Type="http://schemas.openxmlformats.org/officeDocument/2006/relationships/chart" Target="../charts/chart2.xml"/><Relationship Id="rId19" Type="http://schemas.openxmlformats.org/officeDocument/2006/relationships/image" Target="../media/image13.jpeg"/><Relationship Id="rId18" Type="http://schemas.openxmlformats.org/officeDocument/2006/relationships/image" Target="../media/image12.jpeg"/><Relationship Id="rId17" Type="http://schemas.openxmlformats.org/officeDocument/2006/relationships/image" Target="../media/image11.jpeg"/><Relationship Id="rId16" Type="http://schemas.openxmlformats.org/officeDocument/2006/relationships/image" Target="../media/image10.jpeg"/><Relationship Id="rId15" Type="http://schemas.openxmlformats.org/officeDocument/2006/relationships/image" Target="../media/image9.jpeg"/><Relationship Id="rId14" Type="http://schemas.openxmlformats.org/officeDocument/2006/relationships/image" Target="../media/image8.jpeg"/><Relationship Id="rId13" Type="http://schemas.openxmlformats.org/officeDocument/2006/relationships/image" Target="../media/image7.jpeg"/><Relationship Id="rId12" Type="http://schemas.openxmlformats.org/officeDocument/2006/relationships/image" Target="../media/image6.jpeg"/><Relationship Id="rId11" Type="http://schemas.openxmlformats.org/officeDocument/2006/relationships/image" Target="../media/image5.jpeg"/><Relationship Id="rId10" Type="http://schemas.openxmlformats.org/officeDocument/2006/relationships/image" Target="../media/image4.jpe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5" Type="http://schemas.openxmlformats.org/officeDocument/2006/relationships/image" Target="../media/image20.png"/><Relationship Id="rId4" Type="http://schemas.openxmlformats.org/officeDocument/2006/relationships/image" Target="../media/image19.png"/><Relationship Id="rId3" Type="http://schemas.openxmlformats.org/officeDocument/2006/relationships/image" Target="../media/image18.png"/><Relationship Id="rId2" Type="http://schemas.openxmlformats.org/officeDocument/2006/relationships/image" Target="../media/image17.jpeg"/><Relationship Id="rId1" Type="http://schemas.openxmlformats.org/officeDocument/2006/relationships/image" Target="../media/image16.jpeg"/></Relationships>
</file>

<file path=xl/drawings/_rels/drawing3.xml.rels><?xml version="1.0" encoding="UTF-8" standalone="yes"?>
<Relationships xmlns="http://schemas.openxmlformats.org/package/2006/relationships"><Relationship Id="rId9" Type="http://schemas.openxmlformats.org/officeDocument/2006/relationships/chart" Target="../charts/chart15.xml"/><Relationship Id="rId8" Type="http://schemas.openxmlformats.org/officeDocument/2006/relationships/chart" Target="../charts/chart14.xml"/><Relationship Id="rId7" Type="http://schemas.openxmlformats.org/officeDocument/2006/relationships/chart" Target="../charts/chart13.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image" Target="../media/image21.png"/></Relationships>
</file>

<file path=xl/drawings/_rels/drawing5.xml.rels><?xml version="1.0" encoding="UTF-8" standalone="yes"?>
<Relationships xmlns="http://schemas.openxmlformats.org/package/2006/relationships"><Relationship Id="rId99" Type="http://schemas.openxmlformats.org/officeDocument/2006/relationships/image" Target="../media/image120.jpeg"/><Relationship Id="rId98" Type="http://schemas.openxmlformats.org/officeDocument/2006/relationships/image" Target="../media/image119.jpeg"/><Relationship Id="rId97" Type="http://schemas.openxmlformats.org/officeDocument/2006/relationships/image" Target="../media/image118.jpeg"/><Relationship Id="rId96" Type="http://schemas.openxmlformats.org/officeDocument/2006/relationships/image" Target="../media/image117.jpeg"/><Relationship Id="rId95" Type="http://schemas.openxmlformats.org/officeDocument/2006/relationships/image" Target="../media/image116.jpeg"/><Relationship Id="rId94" Type="http://schemas.openxmlformats.org/officeDocument/2006/relationships/image" Target="../media/image115.jpeg"/><Relationship Id="rId93" Type="http://schemas.openxmlformats.org/officeDocument/2006/relationships/image" Target="../media/image114.jpeg"/><Relationship Id="rId92" Type="http://schemas.openxmlformats.org/officeDocument/2006/relationships/image" Target="../media/image113.jpeg"/><Relationship Id="rId91" Type="http://schemas.openxmlformats.org/officeDocument/2006/relationships/image" Target="../media/image112.jpeg"/><Relationship Id="rId90" Type="http://schemas.openxmlformats.org/officeDocument/2006/relationships/image" Target="../media/image111.jpeg"/><Relationship Id="rId9" Type="http://schemas.openxmlformats.org/officeDocument/2006/relationships/image" Target="../media/image30.jpeg"/><Relationship Id="rId89" Type="http://schemas.openxmlformats.org/officeDocument/2006/relationships/image" Target="../media/image110.jpeg"/><Relationship Id="rId88" Type="http://schemas.openxmlformats.org/officeDocument/2006/relationships/image" Target="../media/image109.jpeg"/><Relationship Id="rId87" Type="http://schemas.openxmlformats.org/officeDocument/2006/relationships/image" Target="../media/image108.jpeg"/><Relationship Id="rId86" Type="http://schemas.openxmlformats.org/officeDocument/2006/relationships/image" Target="../media/image107.jpeg"/><Relationship Id="rId85" Type="http://schemas.openxmlformats.org/officeDocument/2006/relationships/image" Target="../media/image106.jpeg"/><Relationship Id="rId84" Type="http://schemas.openxmlformats.org/officeDocument/2006/relationships/image" Target="../media/image105.jpeg"/><Relationship Id="rId83" Type="http://schemas.openxmlformats.org/officeDocument/2006/relationships/image" Target="../media/image104.jpeg"/><Relationship Id="rId82" Type="http://schemas.openxmlformats.org/officeDocument/2006/relationships/image" Target="../media/image103.jpeg"/><Relationship Id="rId81" Type="http://schemas.openxmlformats.org/officeDocument/2006/relationships/image" Target="../media/image102.jpeg"/><Relationship Id="rId80" Type="http://schemas.openxmlformats.org/officeDocument/2006/relationships/image" Target="../media/image101.jpeg"/><Relationship Id="rId8" Type="http://schemas.openxmlformats.org/officeDocument/2006/relationships/image" Target="../media/image29.jpeg"/><Relationship Id="rId79" Type="http://schemas.openxmlformats.org/officeDocument/2006/relationships/image" Target="../media/image100.jpeg"/><Relationship Id="rId78" Type="http://schemas.openxmlformats.org/officeDocument/2006/relationships/image" Target="../media/image99.jpeg"/><Relationship Id="rId77" Type="http://schemas.openxmlformats.org/officeDocument/2006/relationships/image" Target="../media/image98.jpeg"/><Relationship Id="rId76" Type="http://schemas.openxmlformats.org/officeDocument/2006/relationships/image" Target="../media/image97.jpeg"/><Relationship Id="rId75" Type="http://schemas.openxmlformats.org/officeDocument/2006/relationships/image" Target="../media/image96.jpeg"/><Relationship Id="rId74" Type="http://schemas.openxmlformats.org/officeDocument/2006/relationships/image" Target="../media/image95.jpeg"/><Relationship Id="rId73" Type="http://schemas.openxmlformats.org/officeDocument/2006/relationships/image" Target="../media/image94.jpeg"/><Relationship Id="rId72" Type="http://schemas.openxmlformats.org/officeDocument/2006/relationships/image" Target="../media/image93.jpeg"/><Relationship Id="rId71" Type="http://schemas.openxmlformats.org/officeDocument/2006/relationships/image" Target="../media/image92.jpeg"/><Relationship Id="rId70" Type="http://schemas.openxmlformats.org/officeDocument/2006/relationships/image" Target="../media/image91.jpeg"/><Relationship Id="rId7" Type="http://schemas.openxmlformats.org/officeDocument/2006/relationships/image" Target="../media/image28.jpeg"/><Relationship Id="rId69" Type="http://schemas.openxmlformats.org/officeDocument/2006/relationships/image" Target="../media/image90.jpeg"/><Relationship Id="rId68" Type="http://schemas.openxmlformats.org/officeDocument/2006/relationships/image" Target="../media/image89.jpeg"/><Relationship Id="rId67" Type="http://schemas.openxmlformats.org/officeDocument/2006/relationships/image" Target="../media/image88.jpeg"/><Relationship Id="rId66" Type="http://schemas.openxmlformats.org/officeDocument/2006/relationships/image" Target="../media/image87.jpeg"/><Relationship Id="rId65" Type="http://schemas.openxmlformats.org/officeDocument/2006/relationships/image" Target="../media/image86.jpeg"/><Relationship Id="rId64" Type="http://schemas.openxmlformats.org/officeDocument/2006/relationships/image" Target="../media/image85.jpeg"/><Relationship Id="rId63" Type="http://schemas.openxmlformats.org/officeDocument/2006/relationships/image" Target="../media/image84.jpeg"/><Relationship Id="rId62" Type="http://schemas.openxmlformats.org/officeDocument/2006/relationships/image" Target="../media/image83.jpeg"/><Relationship Id="rId61" Type="http://schemas.openxmlformats.org/officeDocument/2006/relationships/image" Target="../media/image82.jpeg"/><Relationship Id="rId60" Type="http://schemas.openxmlformats.org/officeDocument/2006/relationships/image" Target="../media/image81.jpeg"/><Relationship Id="rId6" Type="http://schemas.openxmlformats.org/officeDocument/2006/relationships/image" Target="../media/image27.jpeg"/><Relationship Id="rId59" Type="http://schemas.openxmlformats.org/officeDocument/2006/relationships/image" Target="../media/image80.jpeg"/><Relationship Id="rId58" Type="http://schemas.openxmlformats.org/officeDocument/2006/relationships/image" Target="../media/image79.jpeg"/><Relationship Id="rId57" Type="http://schemas.openxmlformats.org/officeDocument/2006/relationships/image" Target="../media/image78.jpeg"/><Relationship Id="rId56" Type="http://schemas.openxmlformats.org/officeDocument/2006/relationships/image" Target="../media/image77.jpeg"/><Relationship Id="rId55" Type="http://schemas.openxmlformats.org/officeDocument/2006/relationships/image" Target="../media/image76.jpeg"/><Relationship Id="rId54" Type="http://schemas.openxmlformats.org/officeDocument/2006/relationships/image" Target="../media/image75.jpeg"/><Relationship Id="rId53" Type="http://schemas.openxmlformats.org/officeDocument/2006/relationships/image" Target="../media/image74.jpeg"/><Relationship Id="rId52" Type="http://schemas.openxmlformats.org/officeDocument/2006/relationships/image" Target="../media/image73.jpeg"/><Relationship Id="rId51" Type="http://schemas.openxmlformats.org/officeDocument/2006/relationships/image" Target="../media/image72.jpeg"/><Relationship Id="rId50" Type="http://schemas.openxmlformats.org/officeDocument/2006/relationships/image" Target="../media/image71.jpeg"/><Relationship Id="rId5" Type="http://schemas.openxmlformats.org/officeDocument/2006/relationships/image" Target="../media/image26.jpeg"/><Relationship Id="rId49" Type="http://schemas.openxmlformats.org/officeDocument/2006/relationships/image" Target="../media/image70.jpeg"/><Relationship Id="rId48" Type="http://schemas.openxmlformats.org/officeDocument/2006/relationships/image" Target="../media/image69.jpeg"/><Relationship Id="rId47" Type="http://schemas.openxmlformats.org/officeDocument/2006/relationships/image" Target="../media/image68.jpeg"/><Relationship Id="rId46" Type="http://schemas.openxmlformats.org/officeDocument/2006/relationships/image" Target="../media/image67.jpeg"/><Relationship Id="rId45" Type="http://schemas.openxmlformats.org/officeDocument/2006/relationships/image" Target="../media/image66.jpeg"/><Relationship Id="rId44" Type="http://schemas.openxmlformats.org/officeDocument/2006/relationships/image" Target="../media/image65.jpeg"/><Relationship Id="rId43" Type="http://schemas.openxmlformats.org/officeDocument/2006/relationships/image" Target="../media/image64.jpeg"/><Relationship Id="rId42" Type="http://schemas.openxmlformats.org/officeDocument/2006/relationships/image" Target="../media/image63.jpeg"/><Relationship Id="rId41" Type="http://schemas.openxmlformats.org/officeDocument/2006/relationships/image" Target="../media/image62.jpeg"/><Relationship Id="rId40" Type="http://schemas.openxmlformats.org/officeDocument/2006/relationships/image" Target="../media/image61.jpeg"/><Relationship Id="rId4" Type="http://schemas.openxmlformats.org/officeDocument/2006/relationships/image" Target="../media/image25.jpeg"/><Relationship Id="rId39" Type="http://schemas.openxmlformats.org/officeDocument/2006/relationships/image" Target="../media/image60.jpeg"/><Relationship Id="rId38" Type="http://schemas.openxmlformats.org/officeDocument/2006/relationships/image" Target="../media/image59.jpeg"/><Relationship Id="rId37" Type="http://schemas.openxmlformats.org/officeDocument/2006/relationships/image" Target="../media/image58.jpeg"/><Relationship Id="rId36" Type="http://schemas.openxmlformats.org/officeDocument/2006/relationships/image" Target="../media/image57.jpeg"/><Relationship Id="rId35" Type="http://schemas.openxmlformats.org/officeDocument/2006/relationships/image" Target="../media/image56.jpeg"/><Relationship Id="rId34" Type="http://schemas.openxmlformats.org/officeDocument/2006/relationships/image" Target="../media/image55.jpeg"/><Relationship Id="rId33" Type="http://schemas.openxmlformats.org/officeDocument/2006/relationships/image" Target="../media/image54.jpeg"/><Relationship Id="rId32" Type="http://schemas.openxmlformats.org/officeDocument/2006/relationships/image" Target="../media/image53.jpeg"/><Relationship Id="rId31" Type="http://schemas.openxmlformats.org/officeDocument/2006/relationships/image" Target="../media/image52.jpeg"/><Relationship Id="rId30" Type="http://schemas.openxmlformats.org/officeDocument/2006/relationships/image" Target="../media/image51.jpeg"/><Relationship Id="rId3" Type="http://schemas.openxmlformats.org/officeDocument/2006/relationships/image" Target="../media/image24.jpeg"/><Relationship Id="rId294" Type="http://schemas.openxmlformats.org/officeDocument/2006/relationships/image" Target="../media/image315.jpeg"/><Relationship Id="rId293" Type="http://schemas.openxmlformats.org/officeDocument/2006/relationships/image" Target="../media/image314.jpeg"/><Relationship Id="rId292" Type="http://schemas.openxmlformats.org/officeDocument/2006/relationships/image" Target="../media/image313.jpeg"/><Relationship Id="rId291" Type="http://schemas.openxmlformats.org/officeDocument/2006/relationships/image" Target="../media/image312.jpeg"/><Relationship Id="rId290" Type="http://schemas.openxmlformats.org/officeDocument/2006/relationships/image" Target="../media/image311.jpeg"/><Relationship Id="rId29" Type="http://schemas.openxmlformats.org/officeDocument/2006/relationships/image" Target="../media/image50.jpeg"/><Relationship Id="rId289" Type="http://schemas.openxmlformats.org/officeDocument/2006/relationships/image" Target="../media/image310.jpeg"/><Relationship Id="rId288" Type="http://schemas.openxmlformats.org/officeDocument/2006/relationships/image" Target="../media/image309.jpeg"/><Relationship Id="rId287" Type="http://schemas.openxmlformats.org/officeDocument/2006/relationships/image" Target="../media/image308.jpeg"/><Relationship Id="rId286" Type="http://schemas.openxmlformats.org/officeDocument/2006/relationships/image" Target="../media/image307.jpeg"/><Relationship Id="rId285" Type="http://schemas.openxmlformats.org/officeDocument/2006/relationships/image" Target="../media/image306.jpeg"/><Relationship Id="rId284" Type="http://schemas.openxmlformats.org/officeDocument/2006/relationships/image" Target="../media/image305.jpeg"/><Relationship Id="rId283" Type="http://schemas.openxmlformats.org/officeDocument/2006/relationships/image" Target="../media/image304.jpeg"/><Relationship Id="rId282" Type="http://schemas.openxmlformats.org/officeDocument/2006/relationships/image" Target="../media/image303.jpeg"/><Relationship Id="rId281" Type="http://schemas.openxmlformats.org/officeDocument/2006/relationships/image" Target="../media/image302.jpeg"/><Relationship Id="rId280" Type="http://schemas.openxmlformats.org/officeDocument/2006/relationships/image" Target="../media/image301.jpeg"/><Relationship Id="rId28" Type="http://schemas.openxmlformats.org/officeDocument/2006/relationships/image" Target="../media/image49.jpeg"/><Relationship Id="rId279" Type="http://schemas.openxmlformats.org/officeDocument/2006/relationships/image" Target="../media/image300.jpeg"/><Relationship Id="rId278" Type="http://schemas.openxmlformats.org/officeDocument/2006/relationships/image" Target="../media/image299.jpeg"/><Relationship Id="rId277" Type="http://schemas.openxmlformats.org/officeDocument/2006/relationships/image" Target="../media/image298.jpeg"/><Relationship Id="rId276" Type="http://schemas.openxmlformats.org/officeDocument/2006/relationships/image" Target="../media/image297.jpeg"/><Relationship Id="rId275" Type="http://schemas.openxmlformats.org/officeDocument/2006/relationships/image" Target="../media/image296.jpeg"/><Relationship Id="rId274" Type="http://schemas.openxmlformats.org/officeDocument/2006/relationships/image" Target="../media/image295.jpeg"/><Relationship Id="rId273" Type="http://schemas.openxmlformats.org/officeDocument/2006/relationships/image" Target="../media/image294.jpeg"/><Relationship Id="rId272" Type="http://schemas.openxmlformats.org/officeDocument/2006/relationships/image" Target="../media/image293.jpeg"/><Relationship Id="rId271" Type="http://schemas.openxmlformats.org/officeDocument/2006/relationships/image" Target="../media/image292.jpeg"/><Relationship Id="rId270" Type="http://schemas.openxmlformats.org/officeDocument/2006/relationships/image" Target="../media/image291.jpeg"/><Relationship Id="rId27" Type="http://schemas.openxmlformats.org/officeDocument/2006/relationships/image" Target="../media/image48.jpeg"/><Relationship Id="rId269" Type="http://schemas.openxmlformats.org/officeDocument/2006/relationships/image" Target="../media/image290.jpeg"/><Relationship Id="rId268" Type="http://schemas.openxmlformats.org/officeDocument/2006/relationships/image" Target="../media/image289.jpeg"/><Relationship Id="rId267" Type="http://schemas.openxmlformats.org/officeDocument/2006/relationships/image" Target="../media/image288.jpeg"/><Relationship Id="rId266" Type="http://schemas.openxmlformats.org/officeDocument/2006/relationships/image" Target="../media/image287.jpeg"/><Relationship Id="rId265" Type="http://schemas.openxmlformats.org/officeDocument/2006/relationships/image" Target="../media/image286.jpeg"/><Relationship Id="rId264" Type="http://schemas.openxmlformats.org/officeDocument/2006/relationships/image" Target="../media/image285.jpeg"/><Relationship Id="rId263" Type="http://schemas.openxmlformats.org/officeDocument/2006/relationships/image" Target="../media/image284.jpeg"/><Relationship Id="rId262" Type="http://schemas.openxmlformats.org/officeDocument/2006/relationships/image" Target="../media/image283.jpeg"/><Relationship Id="rId261" Type="http://schemas.openxmlformats.org/officeDocument/2006/relationships/image" Target="../media/image282.jpeg"/><Relationship Id="rId260" Type="http://schemas.openxmlformats.org/officeDocument/2006/relationships/image" Target="../media/image281.jpeg"/><Relationship Id="rId26" Type="http://schemas.openxmlformats.org/officeDocument/2006/relationships/image" Target="../media/image47.jpeg"/><Relationship Id="rId259" Type="http://schemas.openxmlformats.org/officeDocument/2006/relationships/image" Target="../media/image280.jpeg"/><Relationship Id="rId258" Type="http://schemas.openxmlformats.org/officeDocument/2006/relationships/image" Target="../media/image279.jpeg"/><Relationship Id="rId257" Type="http://schemas.openxmlformats.org/officeDocument/2006/relationships/image" Target="../media/image278.jpeg"/><Relationship Id="rId256" Type="http://schemas.openxmlformats.org/officeDocument/2006/relationships/image" Target="../media/image277.jpeg"/><Relationship Id="rId255" Type="http://schemas.openxmlformats.org/officeDocument/2006/relationships/image" Target="../media/image276.jpeg"/><Relationship Id="rId254" Type="http://schemas.openxmlformats.org/officeDocument/2006/relationships/image" Target="../media/image275.jpeg"/><Relationship Id="rId253" Type="http://schemas.openxmlformats.org/officeDocument/2006/relationships/image" Target="../media/image274.jpeg"/><Relationship Id="rId252" Type="http://schemas.openxmlformats.org/officeDocument/2006/relationships/image" Target="../media/image273.jpeg"/><Relationship Id="rId251" Type="http://schemas.openxmlformats.org/officeDocument/2006/relationships/image" Target="../media/image272.jpeg"/><Relationship Id="rId250" Type="http://schemas.openxmlformats.org/officeDocument/2006/relationships/image" Target="../media/image271.jpeg"/><Relationship Id="rId25" Type="http://schemas.openxmlformats.org/officeDocument/2006/relationships/image" Target="../media/image46.jpeg"/><Relationship Id="rId249" Type="http://schemas.openxmlformats.org/officeDocument/2006/relationships/image" Target="../media/image270.jpeg"/><Relationship Id="rId248" Type="http://schemas.openxmlformats.org/officeDocument/2006/relationships/image" Target="../media/image269.jpeg"/><Relationship Id="rId247" Type="http://schemas.openxmlformats.org/officeDocument/2006/relationships/image" Target="../media/image268.jpeg"/><Relationship Id="rId246" Type="http://schemas.openxmlformats.org/officeDocument/2006/relationships/image" Target="../media/image267.jpeg"/><Relationship Id="rId245" Type="http://schemas.openxmlformats.org/officeDocument/2006/relationships/image" Target="../media/image266.jpeg"/><Relationship Id="rId244" Type="http://schemas.openxmlformats.org/officeDocument/2006/relationships/image" Target="../media/image265.jpeg"/><Relationship Id="rId243" Type="http://schemas.openxmlformats.org/officeDocument/2006/relationships/image" Target="../media/image264.jpeg"/><Relationship Id="rId242" Type="http://schemas.openxmlformats.org/officeDocument/2006/relationships/image" Target="../media/image263.jpeg"/><Relationship Id="rId241" Type="http://schemas.openxmlformats.org/officeDocument/2006/relationships/image" Target="../media/image262.jpeg"/><Relationship Id="rId240" Type="http://schemas.openxmlformats.org/officeDocument/2006/relationships/image" Target="../media/image261.jpeg"/><Relationship Id="rId24" Type="http://schemas.openxmlformats.org/officeDocument/2006/relationships/image" Target="../media/image45.jpeg"/><Relationship Id="rId239" Type="http://schemas.openxmlformats.org/officeDocument/2006/relationships/image" Target="../media/image260.jpeg"/><Relationship Id="rId238" Type="http://schemas.openxmlformats.org/officeDocument/2006/relationships/image" Target="../media/image259.jpeg"/><Relationship Id="rId237" Type="http://schemas.openxmlformats.org/officeDocument/2006/relationships/image" Target="../media/image258.jpeg"/><Relationship Id="rId236" Type="http://schemas.openxmlformats.org/officeDocument/2006/relationships/image" Target="../media/image257.jpeg"/><Relationship Id="rId235" Type="http://schemas.openxmlformats.org/officeDocument/2006/relationships/image" Target="../media/image256.jpeg"/><Relationship Id="rId234" Type="http://schemas.openxmlformats.org/officeDocument/2006/relationships/image" Target="../media/image255.jpeg"/><Relationship Id="rId233" Type="http://schemas.openxmlformats.org/officeDocument/2006/relationships/image" Target="../media/image254.jpeg"/><Relationship Id="rId232" Type="http://schemas.openxmlformats.org/officeDocument/2006/relationships/image" Target="../media/image253.jpeg"/><Relationship Id="rId231" Type="http://schemas.openxmlformats.org/officeDocument/2006/relationships/image" Target="../media/image252.jpeg"/><Relationship Id="rId230" Type="http://schemas.openxmlformats.org/officeDocument/2006/relationships/image" Target="../media/image251.jpeg"/><Relationship Id="rId23" Type="http://schemas.openxmlformats.org/officeDocument/2006/relationships/image" Target="../media/image44.jpeg"/><Relationship Id="rId229" Type="http://schemas.openxmlformats.org/officeDocument/2006/relationships/image" Target="../media/image250.jpeg"/><Relationship Id="rId228" Type="http://schemas.openxmlformats.org/officeDocument/2006/relationships/image" Target="../media/image249.jpeg"/><Relationship Id="rId227" Type="http://schemas.openxmlformats.org/officeDocument/2006/relationships/image" Target="../media/image248.jpeg"/><Relationship Id="rId226" Type="http://schemas.openxmlformats.org/officeDocument/2006/relationships/image" Target="../media/image247.jpeg"/><Relationship Id="rId225" Type="http://schemas.openxmlformats.org/officeDocument/2006/relationships/image" Target="../media/image246.jpeg"/><Relationship Id="rId224" Type="http://schemas.openxmlformats.org/officeDocument/2006/relationships/image" Target="../media/image245.jpeg"/><Relationship Id="rId223" Type="http://schemas.openxmlformats.org/officeDocument/2006/relationships/image" Target="../media/image244.jpeg"/><Relationship Id="rId222" Type="http://schemas.openxmlformats.org/officeDocument/2006/relationships/image" Target="../media/image243.jpeg"/><Relationship Id="rId221" Type="http://schemas.openxmlformats.org/officeDocument/2006/relationships/image" Target="../media/image242.jpeg"/><Relationship Id="rId220" Type="http://schemas.openxmlformats.org/officeDocument/2006/relationships/image" Target="../media/image241.jpeg"/><Relationship Id="rId22" Type="http://schemas.openxmlformats.org/officeDocument/2006/relationships/image" Target="../media/image43.jpeg"/><Relationship Id="rId219" Type="http://schemas.openxmlformats.org/officeDocument/2006/relationships/image" Target="../media/image240.jpeg"/><Relationship Id="rId218" Type="http://schemas.openxmlformats.org/officeDocument/2006/relationships/image" Target="../media/image239.jpeg"/><Relationship Id="rId217" Type="http://schemas.openxmlformats.org/officeDocument/2006/relationships/image" Target="../media/image238.jpeg"/><Relationship Id="rId216" Type="http://schemas.openxmlformats.org/officeDocument/2006/relationships/image" Target="../media/image237.jpeg"/><Relationship Id="rId215" Type="http://schemas.openxmlformats.org/officeDocument/2006/relationships/image" Target="../media/image236.jpeg"/><Relationship Id="rId214" Type="http://schemas.openxmlformats.org/officeDocument/2006/relationships/image" Target="../media/image235.jpeg"/><Relationship Id="rId213" Type="http://schemas.openxmlformats.org/officeDocument/2006/relationships/image" Target="../media/image234.jpeg"/><Relationship Id="rId212" Type="http://schemas.openxmlformats.org/officeDocument/2006/relationships/image" Target="../media/image233.jpeg"/><Relationship Id="rId211" Type="http://schemas.openxmlformats.org/officeDocument/2006/relationships/image" Target="../media/image232.jpeg"/><Relationship Id="rId210" Type="http://schemas.openxmlformats.org/officeDocument/2006/relationships/image" Target="../media/image231.jpeg"/><Relationship Id="rId21" Type="http://schemas.openxmlformats.org/officeDocument/2006/relationships/image" Target="../media/image42.jpeg"/><Relationship Id="rId209" Type="http://schemas.openxmlformats.org/officeDocument/2006/relationships/image" Target="../media/image230.jpeg"/><Relationship Id="rId208" Type="http://schemas.openxmlformats.org/officeDocument/2006/relationships/image" Target="../media/image229.jpeg"/><Relationship Id="rId207" Type="http://schemas.openxmlformats.org/officeDocument/2006/relationships/image" Target="../media/image228.jpeg"/><Relationship Id="rId206" Type="http://schemas.openxmlformats.org/officeDocument/2006/relationships/image" Target="../media/image227.jpeg"/><Relationship Id="rId205" Type="http://schemas.openxmlformats.org/officeDocument/2006/relationships/image" Target="../media/image226.jpeg"/><Relationship Id="rId204" Type="http://schemas.openxmlformats.org/officeDocument/2006/relationships/image" Target="../media/image225.jpeg"/><Relationship Id="rId203" Type="http://schemas.openxmlformats.org/officeDocument/2006/relationships/image" Target="../media/image224.jpeg"/><Relationship Id="rId202" Type="http://schemas.openxmlformats.org/officeDocument/2006/relationships/image" Target="../media/image223.jpeg"/><Relationship Id="rId201" Type="http://schemas.openxmlformats.org/officeDocument/2006/relationships/image" Target="../media/image222.jpeg"/><Relationship Id="rId200" Type="http://schemas.openxmlformats.org/officeDocument/2006/relationships/image" Target="../media/image221.jpeg"/><Relationship Id="rId20" Type="http://schemas.openxmlformats.org/officeDocument/2006/relationships/image" Target="../media/image41.jpeg"/><Relationship Id="rId2" Type="http://schemas.openxmlformats.org/officeDocument/2006/relationships/image" Target="../media/image23.jpeg"/><Relationship Id="rId199" Type="http://schemas.openxmlformats.org/officeDocument/2006/relationships/image" Target="../media/image220.jpeg"/><Relationship Id="rId198" Type="http://schemas.openxmlformats.org/officeDocument/2006/relationships/image" Target="../media/image219.jpeg"/><Relationship Id="rId197" Type="http://schemas.openxmlformats.org/officeDocument/2006/relationships/image" Target="../media/image218.jpeg"/><Relationship Id="rId196" Type="http://schemas.openxmlformats.org/officeDocument/2006/relationships/image" Target="../media/image217.jpeg"/><Relationship Id="rId195" Type="http://schemas.openxmlformats.org/officeDocument/2006/relationships/image" Target="../media/image216.jpeg"/><Relationship Id="rId194" Type="http://schemas.openxmlformats.org/officeDocument/2006/relationships/image" Target="../media/image215.jpeg"/><Relationship Id="rId193" Type="http://schemas.openxmlformats.org/officeDocument/2006/relationships/image" Target="../media/image214.jpeg"/><Relationship Id="rId192" Type="http://schemas.openxmlformats.org/officeDocument/2006/relationships/image" Target="../media/image213.jpeg"/><Relationship Id="rId191" Type="http://schemas.openxmlformats.org/officeDocument/2006/relationships/image" Target="../media/image212.jpeg"/><Relationship Id="rId190" Type="http://schemas.openxmlformats.org/officeDocument/2006/relationships/image" Target="../media/image211.jpeg"/><Relationship Id="rId19" Type="http://schemas.openxmlformats.org/officeDocument/2006/relationships/image" Target="../media/image40.jpeg"/><Relationship Id="rId189" Type="http://schemas.openxmlformats.org/officeDocument/2006/relationships/image" Target="../media/image210.jpeg"/><Relationship Id="rId188" Type="http://schemas.openxmlformats.org/officeDocument/2006/relationships/image" Target="../media/image209.jpeg"/><Relationship Id="rId187" Type="http://schemas.openxmlformats.org/officeDocument/2006/relationships/image" Target="../media/image208.jpeg"/><Relationship Id="rId186" Type="http://schemas.openxmlformats.org/officeDocument/2006/relationships/image" Target="../media/image207.jpeg"/><Relationship Id="rId185" Type="http://schemas.openxmlformats.org/officeDocument/2006/relationships/image" Target="../media/image206.jpeg"/><Relationship Id="rId184" Type="http://schemas.openxmlformats.org/officeDocument/2006/relationships/image" Target="../media/image205.jpeg"/><Relationship Id="rId183" Type="http://schemas.openxmlformats.org/officeDocument/2006/relationships/image" Target="../media/image204.jpeg"/><Relationship Id="rId182" Type="http://schemas.openxmlformats.org/officeDocument/2006/relationships/image" Target="../media/image203.jpeg"/><Relationship Id="rId181" Type="http://schemas.openxmlformats.org/officeDocument/2006/relationships/image" Target="../media/image202.jpeg"/><Relationship Id="rId180" Type="http://schemas.openxmlformats.org/officeDocument/2006/relationships/image" Target="../media/image201.jpeg"/><Relationship Id="rId18" Type="http://schemas.openxmlformats.org/officeDocument/2006/relationships/image" Target="../media/image39.jpeg"/><Relationship Id="rId179" Type="http://schemas.openxmlformats.org/officeDocument/2006/relationships/image" Target="../media/image200.jpeg"/><Relationship Id="rId178" Type="http://schemas.openxmlformats.org/officeDocument/2006/relationships/image" Target="../media/image199.jpeg"/><Relationship Id="rId177" Type="http://schemas.openxmlformats.org/officeDocument/2006/relationships/image" Target="../media/image198.jpeg"/><Relationship Id="rId176" Type="http://schemas.openxmlformats.org/officeDocument/2006/relationships/image" Target="../media/image197.jpeg"/><Relationship Id="rId175" Type="http://schemas.openxmlformats.org/officeDocument/2006/relationships/image" Target="../media/image196.jpeg"/><Relationship Id="rId174" Type="http://schemas.openxmlformats.org/officeDocument/2006/relationships/image" Target="../media/image195.jpeg"/><Relationship Id="rId173" Type="http://schemas.openxmlformats.org/officeDocument/2006/relationships/image" Target="../media/image194.jpeg"/><Relationship Id="rId172" Type="http://schemas.openxmlformats.org/officeDocument/2006/relationships/image" Target="../media/image193.jpeg"/><Relationship Id="rId171" Type="http://schemas.openxmlformats.org/officeDocument/2006/relationships/image" Target="../media/image192.jpeg"/><Relationship Id="rId170" Type="http://schemas.openxmlformats.org/officeDocument/2006/relationships/image" Target="../media/image191.jpeg"/><Relationship Id="rId17" Type="http://schemas.openxmlformats.org/officeDocument/2006/relationships/image" Target="../media/image38.jpeg"/><Relationship Id="rId169" Type="http://schemas.openxmlformats.org/officeDocument/2006/relationships/image" Target="../media/image190.jpeg"/><Relationship Id="rId168" Type="http://schemas.openxmlformats.org/officeDocument/2006/relationships/image" Target="../media/image189.jpeg"/><Relationship Id="rId167" Type="http://schemas.openxmlformats.org/officeDocument/2006/relationships/image" Target="../media/image188.jpeg"/><Relationship Id="rId166" Type="http://schemas.openxmlformats.org/officeDocument/2006/relationships/image" Target="../media/image187.jpeg"/><Relationship Id="rId165" Type="http://schemas.openxmlformats.org/officeDocument/2006/relationships/image" Target="../media/image186.jpeg"/><Relationship Id="rId164" Type="http://schemas.openxmlformats.org/officeDocument/2006/relationships/image" Target="../media/image185.jpeg"/><Relationship Id="rId163" Type="http://schemas.openxmlformats.org/officeDocument/2006/relationships/image" Target="../media/image184.jpeg"/><Relationship Id="rId162" Type="http://schemas.openxmlformats.org/officeDocument/2006/relationships/image" Target="../media/image183.jpeg"/><Relationship Id="rId161" Type="http://schemas.openxmlformats.org/officeDocument/2006/relationships/image" Target="../media/image182.jpeg"/><Relationship Id="rId160" Type="http://schemas.openxmlformats.org/officeDocument/2006/relationships/image" Target="../media/image181.jpeg"/><Relationship Id="rId16" Type="http://schemas.openxmlformats.org/officeDocument/2006/relationships/image" Target="../media/image37.jpeg"/><Relationship Id="rId159" Type="http://schemas.openxmlformats.org/officeDocument/2006/relationships/image" Target="../media/image180.jpeg"/><Relationship Id="rId158" Type="http://schemas.openxmlformats.org/officeDocument/2006/relationships/image" Target="../media/image179.jpeg"/><Relationship Id="rId157" Type="http://schemas.openxmlformats.org/officeDocument/2006/relationships/image" Target="../media/image178.jpeg"/><Relationship Id="rId156" Type="http://schemas.openxmlformats.org/officeDocument/2006/relationships/image" Target="../media/image177.jpeg"/><Relationship Id="rId155" Type="http://schemas.openxmlformats.org/officeDocument/2006/relationships/image" Target="../media/image176.jpeg"/><Relationship Id="rId154" Type="http://schemas.openxmlformats.org/officeDocument/2006/relationships/image" Target="../media/image175.jpeg"/><Relationship Id="rId153" Type="http://schemas.openxmlformats.org/officeDocument/2006/relationships/image" Target="../media/image174.jpeg"/><Relationship Id="rId152" Type="http://schemas.openxmlformats.org/officeDocument/2006/relationships/image" Target="../media/image173.jpeg"/><Relationship Id="rId151" Type="http://schemas.openxmlformats.org/officeDocument/2006/relationships/image" Target="../media/image172.jpeg"/><Relationship Id="rId150" Type="http://schemas.openxmlformats.org/officeDocument/2006/relationships/image" Target="../media/image171.jpeg"/><Relationship Id="rId15" Type="http://schemas.openxmlformats.org/officeDocument/2006/relationships/image" Target="../media/image36.jpeg"/><Relationship Id="rId149" Type="http://schemas.openxmlformats.org/officeDocument/2006/relationships/image" Target="../media/image170.jpeg"/><Relationship Id="rId148" Type="http://schemas.openxmlformats.org/officeDocument/2006/relationships/image" Target="../media/image169.jpeg"/><Relationship Id="rId147" Type="http://schemas.openxmlformats.org/officeDocument/2006/relationships/image" Target="../media/image168.jpeg"/><Relationship Id="rId146" Type="http://schemas.openxmlformats.org/officeDocument/2006/relationships/image" Target="../media/image167.jpeg"/><Relationship Id="rId145" Type="http://schemas.openxmlformats.org/officeDocument/2006/relationships/image" Target="../media/image166.jpeg"/><Relationship Id="rId144" Type="http://schemas.openxmlformats.org/officeDocument/2006/relationships/image" Target="../media/image165.jpeg"/><Relationship Id="rId143" Type="http://schemas.openxmlformats.org/officeDocument/2006/relationships/image" Target="../media/image164.jpeg"/><Relationship Id="rId142" Type="http://schemas.openxmlformats.org/officeDocument/2006/relationships/image" Target="../media/image163.jpeg"/><Relationship Id="rId141" Type="http://schemas.openxmlformats.org/officeDocument/2006/relationships/image" Target="../media/image162.jpeg"/><Relationship Id="rId140" Type="http://schemas.openxmlformats.org/officeDocument/2006/relationships/image" Target="../media/image161.jpeg"/><Relationship Id="rId14" Type="http://schemas.openxmlformats.org/officeDocument/2006/relationships/image" Target="../media/image35.jpeg"/><Relationship Id="rId139" Type="http://schemas.openxmlformats.org/officeDocument/2006/relationships/image" Target="../media/image160.jpeg"/><Relationship Id="rId138" Type="http://schemas.openxmlformats.org/officeDocument/2006/relationships/image" Target="../media/image159.jpeg"/><Relationship Id="rId137" Type="http://schemas.openxmlformats.org/officeDocument/2006/relationships/image" Target="../media/image158.jpeg"/><Relationship Id="rId136" Type="http://schemas.openxmlformats.org/officeDocument/2006/relationships/image" Target="../media/image157.jpeg"/><Relationship Id="rId135" Type="http://schemas.openxmlformats.org/officeDocument/2006/relationships/image" Target="../media/image156.jpeg"/><Relationship Id="rId134" Type="http://schemas.openxmlformats.org/officeDocument/2006/relationships/image" Target="../media/image155.jpeg"/><Relationship Id="rId133" Type="http://schemas.openxmlformats.org/officeDocument/2006/relationships/image" Target="../media/image154.jpeg"/><Relationship Id="rId132" Type="http://schemas.openxmlformats.org/officeDocument/2006/relationships/image" Target="../media/image153.jpeg"/><Relationship Id="rId131" Type="http://schemas.openxmlformats.org/officeDocument/2006/relationships/image" Target="../media/image152.jpeg"/><Relationship Id="rId130" Type="http://schemas.openxmlformats.org/officeDocument/2006/relationships/image" Target="../media/image151.jpeg"/><Relationship Id="rId13" Type="http://schemas.openxmlformats.org/officeDocument/2006/relationships/image" Target="../media/image34.jpeg"/><Relationship Id="rId129" Type="http://schemas.openxmlformats.org/officeDocument/2006/relationships/image" Target="../media/image150.jpeg"/><Relationship Id="rId128" Type="http://schemas.openxmlformats.org/officeDocument/2006/relationships/image" Target="../media/image149.jpeg"/><Relationship Id="rId127" Type="http://schemas.openxmlformats.org/officeDocument/2006/relationships/image" Target="../media/image148.jpeg"/><Relationship Id="rId126" Type="http://schemas.openxmlformats.org/officeDocument/2006/relationships/image" Target="../media/image147.jpeg"/><Relationship Id="rId125" Type="http://schemas.openxmlformats.org/officeDocument/2006/relationships/image" Target="../media/image146.jpeg"/><Relationship Id="rId124" Type="http://schemas.openxmlformats.org/officeDocument/2006/relationships/image" Target="../media/image145.jpeg"/><Relationship Id="rId123" Type="http://schemas.openxmlformats.org/officeDocument/2006/relationships/image" Target="../media/image144.jpeg"/><Relationship Id="rId122" Type="http://schemas.openxmlformats.org/officeDocument/2006/relationships/image" Target="../media/image143.jpeg"/><Relationship Id="rId121" Type="http://schemas.openxmlformats.org/officeDocument/2006/relationships/image" Target="../media/image142.jpeg"/><Relationship Id="rId120" Type="http://schemas.openxmlformats.org/officeDocument/2006/relationships/image" Target="../media/image141.jpeg"/><Relationship Id="rId12" Type="http://schemas.openxmlformats.org/officeDocument/2006/relationships/image" Target="../media/image33.jpeg"/><Relationship Id="rId119" Type="http://schemas.openxmlformats.org/officeDocument/2006/relationships/image" Target="../media/image140.jpeg"/><Relationship Id="rId118" Type="http://schemas.openxmlformats.org/officeDocument/2006/relationships/image" Target="../media/image139.jpeg"/><Relationship Id="rId117" Type="http://schemas.openxmlformats.org/officeDocument/2006/relationships/image" Target="../media/image138.jpeg"/><Relationship Id="rId116" Type="http://schemas.openxmlformats.org/officeDocument/2006/relationships/image" Target="../media/image137.jpeg"/><Relationship Id="rId115" Type="http://schemas.openxmlformats.org/officeDocument/2006/relationships/image" Target="../media/image136.jpeg"/><Relationship Id="rId114" Type="http://schemas.openxmlformats.org/officeDocument/2006/relationships/image" Target="../media/image135.jpeg"/><Relationship Id="rId113" Type="http://schemas.openxmlformats.org/officeDocument/2006/relationships/image" Target="../media/image134.jpeg"/><Relationship Id="rId112" Type="http://schemas.openxmlformats.org/officeDocument/2006/relationships/image" Target="../media/image133.jpeg"/><Relationship Id="rId111" Type="http://schemas.openxmlformats.org/officeDocument/2006/relationships/image" Target="../media/image132.jpeg"/><Relationship Id="rId110" Type="http://schemas.openxmlformats.org/officeDocument/2006/relationships/image" Target="../media/image131.jpeg"/><Relationship Id="rId11" Type="http://schemas.openxmlformats.org/officeDocument/2006/relationships/image" Target="../media/image32.jpeg"/><Relationship Id="rId109" Type="http://schemas.openxmlformats.org/officeDocument/2006/relationships/image" Target="../media/image130.jpeg"/><Relationship Id="rId108" Type="http://schemas.openxmlformats.org/officeDocument/2006/relationships/image" Target="../media/image129.jpeg"/><Relationship Id="rId107" Type="http://schemas.openxmlformats.org/officeDocument/2006/relationships/image" Target="../media/image128.jpeg"/><Relationship Id="rId106" Type="http://schemas.openxmlformats.org/officeDocument/2006/relationships/image" Target="../media/image127.jpeg"/><Relationship Id="rId105" Type="http://schemas.openxmlformats.org/officeDocument/2006/relationships/image" Target="../media/image126.jpeg"/><Relationship Id="rId104" Type="http://schemas.openxmlformats.org/officeDocument/2006/relationships/image" Target="../media/image125.jpeg"/><Relationship Id="rId103" Type="http://schemas.openxmlformats.org/officeDocument/2006/relationships/image" Target="../media/image124.jpeg"/><Relationship Id="rId102" Type="http://schemas.openxmlformats.org/officeDocument/2006/relationships/image" Target="../media/image123.jpeg"/><Relationship Id="rId101" Type="http://schemas.openxmlformats.org/officeDocument/2006/relationships/image" Target="../media/image122.jpeg"/><Relationship Id="rId100" Type="http://schemas.openxmlformats.org/officeDocument/2006/relationships/image" Target="../media/image121.jpeg"/><Relationship Id="rId10" Type="http://schemas.openxmlformats.org/officeDocument/2006/relationships/image" Target="../media/image31.jpeg"/><Relationship Id="rId1" Type="http://schemas.openxmlformats.org/officeDocument/2006/relationships/image" Target="../media/image22.jpeg"/></Relationships>
</file>

<file path=xl/drawings/_rels/drawing6.xml.rels><?xml version="1.0" encoding="UTF-8" standalone="yes"?>
<Relationships xmlns="http://schemas.openxmlformats.org/package/2006/relationships"><Relationship Id="rId99" Type="http://schemas.openxmlformats.org/officeDocument/2006/relationships/image" Target="../media/image242.jpeg"/><Relationship Id="rId98" Type="http://schemas.openxmlformats.org/officeDocument/2006/relationships/image" Target="../media/image364.jpeg"/><Relationship Id="rId97" Type="http://schemas.openxmlformats.org/officeDocument/2006/relationships/image" Target="../media/image363.jpeg"/><Relationship Id="rId96" Type="http://schemas.openxmlformats.org/officeDocument/2006/relationships/image" Target="../media/image362.jpeg"/><Relationship Id="rId95" Type="http://schemas.openxmlformats.org/officeDocument/2006/relationships/image" Target="../media/image361.jpeg"/><Relationship Id="rId94" Type="http://schemas.openxmlformats.org/officeDocument/2006/relationships/image" Target="../media/image360.jpeg"/><Relationship Id="rId93" Type="http://schemas.openxmlformats.org/officeDocument/2006/relationships/image" Target="../media/image359.jpeg"/><Relationship Id="rId92" Type="http://schemas.openxmlformats.org/officeDocument/2006/relationships/image" Target="../media/image358.jpeg"/><Relationship Id="rId91" Type="http://schemas.openxmlformats.org/officeDocument/2006/relationships/image" Target="../media/image357.jpeg"/><Relationship Id="rId90" Type="http://schemas.openxmlformats.org/officeDocument/2006/relationships/image" Target="../media/image356.jpeg"/><Relationship Id="rId9" Type="http://schemas.openxmlformats.org/officeDocument/2006/relationships/image" Target="../media/image317.jpeg"/><Relationship Id="rId89" Type="http://schemas.openxmlformats.org/officeDocument/2006/relationships/image" Target="../media/image355.jpeg"/><Relationship Id="rId88" Type="http://schemas.openxmlformats.org/officeDocument/2006/relationships/image" Target="../media/image354.jpeg"/><Relationship Id="rId87" Type="http://schemas.openxmlformats.org/officeDocument/2006/relationships/image" Target="../media/image353.jpeg"/><Relationship Id="rId86" Type="http://schemas.openxmlformats.org/officeDocument/2006/relationships/image" Target="../media/image352.jpeg"/><Relationship Id="rId85" Type="http://schemas.openxmlformats.org/officeDocument/2006/relationships/image" Target="../media/image351.jpeg"/><Relationship Id="rId84" Type="http://schemas.openxmlformats.org/officeDocument/2006/relationships/image" Target="../media/image350.jpeg"/><Relationship Id="rId83" Type="http://schemas.openxmlformats.org/officeDocument/2006/relationships/image" Target="../media/image349.jpeg"/><Relationship Id="rId82" Type="http://schemas.openxmlformats.org/officeDocument/2006/relationships/image" Target="../media/image348.jpeg"/><Relationship Id="rId81" Type="http://schemas.openxmlformats.org/officeDocument/2006/relationships/image" Target="../media/image347.jpeg"/><Relationship Id="rId80" Type="http://schemas.openxmlformats.org/officeDocument/2006/relationships/image" Target="../media/image346.jpeg"/><Relationship Id="rId8" Type="http://schemas.openxmlformats.org/officeDocument/2006/relationships/image" Target="../media/image316.jpeg"/><Relationship Id="rId79" Type="http://schemas.openxmlformats.org/officeDocument/2006/relationships/image" Target="../media/image104.jpeg"/><Relationship Id="rId78" Type="http://schemas.openxmlformats.org/officeDocument/2006/relationships/image" Target="../media/image267.jpeg"/><Relationship Id="rId77" Type="http://schemas.openxmlformats.org/officeDocument/2006/relationships/image" Target="../media/image132.jpeg"/><Relationship Id="rId76" Type="http://schemas.openxmlformats.org/officeDocument/2006/relationships/image" Target="../media/image345.jpeg"/><Relationship Id="rId75" Type="http://schemas.openxmlformats.org/officeDocument/2006/relationships/image" Target="../media/image126.jpeg"/><Relationship Id="rId74" Type="http://schemas.openxmlformats.org/officeDocument/2006/relationships/image" Target="../media/image196.jpeg"/><Relationship Id="rId73" Type="http://schemas.openxmlformats.org/officeDocument/2006/relationships/image" Target="../media/image344.jpeg"/><Relationship Id="rId72" Type="http://schemas.openxmlformats.org/officeDocument/2006/relationships/image" Target="../media/image134.jpeg"/><Relationship Id="rId71" Type="http://schemas.openxmlformats.org/officeDocument/2006/relationships/image" Target="../media/image343.jpeg"/><Relationship Id="rId70" Type="http://schemas.openxmlformats.org/officeDocument/2006/relationships/image" Target="../media/image342.jpeg"/><Relationship Id="rId7" Type="http://schemas.openxmlformats.org/officeDocument/2006/relationships/image" Target="../media/image139.jpeg"/><Relationship Id="rId69" Type="http://schemas.openxmlformats.org/officeDocument/2006/relationships/image" Target="../media/image341.jpeg"/><Relationship Id="rId68" Type="http://schemas.openxmlformats.org/officeDocument/2006/relationships/image" Target="../media/image340.jpeg"/><Relationship Id="rId67" Type="http://schemas.openxmlformats.org/officeDocument/2006/relationships/image" Target="../media/image130.jpeg"/><Relationship Id="rId66" Type="http://schemas.openxmlformats.org/officeDocument/2006/relationships/image" Target="../media/image339.jpeg"/><Relationship Id="rId65" Type="http://schemas.openxmlformats.org/officeDocument/2006/relationships/image" Target="../media/image338.jpeg"/><Relationship Id="rId64" Type="http://schemas.openxmlformats.org/officeDocument/2006/relationships/image" Target="../media/image337.jpeg"/><Relationship Id="rId63" Type="http://schemas.openxmlformats.org/officeDocument/2006/relationships/image" Target="../media/image336.jpeg"/><Relationship Id="rId62" Type="http://schemas.openxmlformats.org/officeDocument/2006/relationships/image" Target="../media/image163.jpeg"/><Relationship Id="rId61" Type="http://schemas.openxmlformats.org/officeDocument/2006/relationships/image" Target="../media/image335.jpeg"/><Relationship Id="rId60" Type="http://schemas.openxmlformats.org/officeDocument/2006/relationships/image" Target="../media/image334.jpeg"/><Relationship Id="rId6" Type="http://schemas.openxmlformats.org/officeDocument/2006/relationships/image" Target="../media/image36.jpeg"/><Relationship Id="rId59" Type="http://schemas.openxmlformats.org/officeDocument/2006/relationships/image" Target="../media/image195.jpeg"/><Relationship Id="rId58" Type="http://schemas.openxmlformats.org/officeDocument/2006/relationships/image" Target="../media/image84.jpeg"/><Relationship Id="rId57" Type="http://schemas.openxmlformats.org/officeDocument/2006/relationships/image" Target="../media/image189.jpeg"/><Relationship Id="rId56" Type="http://schemas.openxmlformats.org/officeDocument/2006/relationships/image" Target="../media/image214.jpeg"/><Relationship Id="rId55" Type="http://schemas.openxmlformats.org/officeDocument/2006/relationships/image" Target="../media/image333.jpeg"/><Relationship Id="rId54" Type="http://schemas.openxmlformats.org/officeDocument/2006/relationships/image" Target="../media/image332.jpeg"/><Relationship Id="rId53" Type="http://schemas.openxmlformats.org/officeDocument/2006/relationships/image" Target="../media/image331.jpeg"/><Relationship Id="rId52" Type="http://schemas.openxmlformats.org/officeDocument/2006/relationships/image" Target="../media/image160.jpeg"/><Relationship Id="rId51" Type="http://schemas.openxmlformats.org/officeDocument/2006/relationships/image" Target="../media/image330.jpeg"/><Relationship Id="rId50" Type="http://schemas.openxmlformats.org/officeDocument/2006/relationships/image" Target="../media/image329.jpeg"/><Relationship Id="rId5" Type="http://schemas.openxmlformats.org/officeDocument/2006/relationships/image" Target="../media/image43.jpeg"/><Relationship Id="rId49" Type="http://schemas.openxmlformats.org/officeDocument/2006/relationships/image" Target="../media/image198.jpeg"/><Relationship Id="rId48" Type="http://schemas.openxmlformats.org/officeDocument/2006/relationships/image" Target="../media/image328.jpeg"/><Relationship Id="rId47" Type="http://schemas.openxmlformats.org/officeDocument/2006/relationships/image" Target="../media/image153.jpeg"/><Relationship Id="rId46" Type="http://schemas.openxmlformats.org/officeDocument/2006/relationships/image" Target="../media/image327.jpeg"/><Relationship Id="rId45" Type="http://schemas.openxmlformats.org/officeDocument/2006/relationships/image" Target="../media/image271.jpeg"/><Relationship Id="rId44" Type="http://schemas.openxmlformats.org/officeDocument/2006/relationships/image" Target="../media/image213.jpeg"/><Relationship Id="rId43" Type="http://schemas.openxmlformats.org/officeDocument/2006/relationships/image" Target="../media/image326.jpeg"/><Relationship Id="rId42" Type="http://schemas.openxmlformats.org/officeDocument/2006/relationships/image" Target="../media/image111.jpeg"/><Relationship Id="rId41" Type="http://schemas.openxmlformats.org/officeDocument/2006/relationships/image" Target="../media/image103.jpeg"/><Relationship Id="rId40" Type="http://schemas.openxmlformats.org/officeDocument/2006/relationships/image" Target="../media/image41.jpeg"/><Relationship Id="rId4" Type="http://schemas.openxmlformats.org/officeDocument/2006/relationships/image" Target="../media/image25.jpeg"/><Relationship Id="rId39" Type="http://schemas.openxmlformats.org/officeDocument/2006/relationships/image" Target="../media/image325.jpeg"/><Relationship Id="rId38" Type="http://schemas.openxmlformats.org/officeDocument/2006/relationships/image" Target="../media/image131.jpeg"/><Relationship Id="rId37" Type="http://schemas.openxmlformats.org/officeDocument/2006/relationships/image" Target="../media/image324.jpeg"/><Relationship Id="rId36" Type="http://schemas.openxmlformats.org/officeDocument/2006/relationships/image" Target="../media/image116.jpeg"/><Relationship Id="rId35" Type="http://schemas.openxmlformats.org/officeDocument/2006/relationships/image" Target="../media/image323.jpeg"/><Relationship Id="rId34" Type="http://schemas.openxmlformats.org/officeDocument/2006/relationships/image" Target="../media/image322.jpeg"/><Relationship Id="rId33" Type="http://schemas.openxmlformats.org/officeDocument/2006/relationships/image" Target="../media/image321.jpeg"/><Relationship Id="rId32" Type="http://schemas.openxmlformats.org/officeDocument/2006/relationships/image" Target="../media/image101.jpeg"/><Relationship Id="rId31" Type="http://schemas.openxmlformats.org/officeDocument/2006/relationships/image" Target="../media/image320.jpeg"/><Relationship Id="rId30" Type="http://schemas.openxmlformats.org/officeDocument/2006/relationships/image" Target="../media/image169.jpeg"/><Relationship Id="rId3" Type="http://schemas.openxmlformats.org/officeDocument/2006/relationships/image" Target="../media/image32.jpeg"/><Relationship Id="rId29" Type="http://schemas.openxmlformats.org/officeDocument/2006/relationships/image" Target="../media/image86.jpeg"/><Relationship Id="rId28" Type="http://schemas.openxmlformats.org/officeDocument/2006/relationships/image" Target="../media/image38.jpeg"/><Relationship Id="rId27" Type="http://schemas.openxmlformats.org/officeDocument/2006/relationships/image" Target="../media/image75.jpeg"/><Relationship Id="rId261" Type="http://schemas.openxmlformats.org/officeDocument/2006/relationships/image" Target="../media/image315.jpeg"/><Relationship Id="rId260" Type="http://schemas.openxmlformats.org/officeDocument/2006/relationships/image" Target="../media/image495.jpeg"/><Relationship Id="rId26" Type="http://schemas.openxmlformats.org/officeDocument/2006/relationships/image" Target="../media/image89.jpeg"/><Relationship Id="rId259" Type="http://schemas.openxmlformats.org/officeDocument/2006/relationships/image" Target="../media/image494.jpeg"/><Relationship Id="rId258" Type="http://schemas.openxmlformats.org/officeDocument/2006/relationships/image" Target="../media/image309.jpeg"/><Relationship Id="rId257" Type="http://schemas.openxmlformats.org/officeDocument/2006/relationships/image" Target="../media/image493.jpeg"/><Relationship Id="rId256" Type="http://schemas.openxmlformats.org/officeDocument/2006/relationships/image" Target="../media/image492.jpeg"/><Relationship Id="rId255" Type="http://schemas.openxmlformats.org/officeDocument/2006/relationships/image" Target="../media/image491.jpeg"/><Relationship Id="rId254" Type="http://schemas.openxmlformats.org/officeDocument/2006/relationships/image" Target="../media/image490.jpeg"/><Relationship Id="rId253" Type="http://schemas.openxmlformats.org/officeDocument/2006/relationships/image" Target="../media/image489.jpeg"/><Relationship Id="rId252" Type="http://schemas.openxmlformats.org/officeDocument/2006/relationships/image" Target="../media/image488.jpeg"/><Relationship Id="rId251" Type="http://schemas.openxmlformats.org/officeDocument/2006/relationships/image" Target="../media/image487.jpeg"/><Relationship Id="rId250" Type="http://schemas.openxmlformats.org/officeDocument/2006/relationships/image" Target="../media/image486.jpeg"/><Relationship Id="rId25" Type="http://schemas.openxmlformats.org/officeDocument/2006/relationships/image" Target="../media/image115.jpeg"/><Relationship Id="rId249" Type="http://schemas.openxmlformats.org/officeDocument/2006/relationships/image" Target="../media/image485.jpeg"/><Relationship Id="rId248" Type="http://schemas.openxmlformats.org/officeDocument/2006/relationships/image" Target="../media/image484.jpeg"/><Relationship Id="rId247" Type="http://schemas.openxmlformats.org/officeDocument/2006/relationships/image" Target="../media/image483.jpeg"/><Relationship Id="rId246" Type="http://schemas.openxmlformats.org/officeDocument/2006/relationships/image" Target="../media/image295.jpeg"/><Relationship Id="rId245" Type="http://schemas.openxmlformats.org/officeDocument/2006/relationships/image" Target="../media/image482.jpeg"/><Relationship Id="rId244" Type="http://schemas.openxmlformats.org/officeDocument/2006/relationships/image" Target="../media/image481.jpeg"/><Relationship Id="rId243" Type="http://schemas.openxmlformats.org/officeDocument/2006/relationships/image" Target="../media/image294.jpeg"/><Relationship Id="rId242" Type="http://schemas.openxmlformats.org/officeDocument/2006/relationships/image" Target="../media/image480.jpeg"/><Relationship Id="rId241" Type="http://schemas.openxmlformats.org/officeDocument/2006/relationships/image" Target="../media/image479.jpeg"/><Relationship Id="rId240" Type="http://schemas.openxmlformats.org/officeDocument/2006/relationships/image" Target="../media/image478.jpeg"/><Relationship Id="rId24" Type="http://schemas.openxmlformats.org/officeDocument/2006/relationships/image" Target="../media/image319.jpeg"/><Relationship Id="rId239" Type="http://schemas.openxmlformats.org/officeDocument/2006/relationships/image" Target="../media/image477.jpeg"/><Relationship Id="rId238" Type="http://schemas.openxmlformats.org/officeDocument/2006/relationships/image" Target="../media/image476.jpeg"/><Relationship Id="rId237" Type="http://schemas.openxmlformats.org/officeDocument/2006/relationships/image" Target="../media/image475.jpeg"/><Relationship Id="rId236" Type="http://schemas.openxmlformats.org/officeDocument/2006/relationships/image" Target="../media/image474.jpeg"/><Relationship Id="rId235" Type="http://schemas.openxmlformats.org/officeDocument/2006/relationships/image" Target="../media/image473.jpeg"/><Relationship Id="rId234" Type="http://schemas.openxmlformats.org/officeDocument/2006/relationships/image" Target="../media/image472.jpeg"/><Relationship Id="rId233" Type="http://schemas.openxmlformats.org/officeDocument/2006/relationships/image" Target="../media/image471.jpeg"/><Relationship Id="rId232" Type="http://schemas.openxmlformats.org/officeDocument/2006/relationships/image" Target="../media/image470.jpeg"/><Relationship Id="rId231" Type="http://schemas.openxmlformats.org/officeDocument/2006/relationships/image" Target="../media/image67.jpeg"/><Relationship Id="rId230" Type="http://schemas.openxmlformats.org/officeDocument/2006/relationships/image" Target="../media/image469.jpeg"/><Relationship Id="rId23" Type="http://schemas.openxmlformats.org/officeDocument/2006/relationships/image" Target="../media/image64.jpeg"/><Relationship Id="rId229" Type="http://schemas.openxmlformats.org/officeDocument/2006/relationships/image" Target="../media/image468.jpeg"/><Relationship Id="rId228" Type="http://schemas.openxmlformats.org/officeDocument/2006/relationships/image" Target="../media/image467.jpeg"/><Relationship Id="rId227" Type="http://schemas.openxmlformats.org/officeDocument/2006/relationships/image" Target="../media/image268.jpeg"/><Relationship Id="rId226" Type="http://schemas.openxmlformats.org/officeDocument/2006/relationships/image" Target="../media/image265.jpeg"/><Relationship Id="rId225" Type="http://schemas.openxmlformats.org/officeDocument/2006/relationships/image" Target="../media/image466.jpeg"/><Relationship Id="rId224" Type="http://schemas.openxmlformats.org/officeDocument/2006/relationships/image" Target="../media/image465.jpeg"/><Relationship Id="rId223" Type="http://schemas.openxmlformats.org/officeDocument/2006/relationships/image" Target="../media/image464.jpeg"/><Relationship Id="rId222" Type="http://schemas.openxmlformats.org/officeDocument/2006/relationships/image" Target="../media/image463.jpeg"/><Relationship Id="rId221" Type="http://schemas.openxmlformats.org/officeDocument/2006/relationships/image" Target="../media/image462.jpeg"/><Relationship Id="rId220" Type="http://schemas.openxmlformats.org/officeDocument/2006/relationships/image" Target="../media/image461.jpeg"/><Relationship Id="rId22" Type="http://schemas.openxmlformats.org/officeDocument/2006/relationships/image" Target="../media/image69.jpeg"/><Relationship Id="rId219" Type="http://schemas.openxmlformats.org/officeDocument/2006/relationships/image" Target="../media/image460.jpeg"/><Relationship Id="rId218" Type="http://schemas.openxmlformats.org/officeDocument/2006/relationships/image" Target="../media/image459.jpeg"/><Relationship Id="rId217" Type="http://schemas.openxmlformats.org/officeDocument/2006/relationships/image" Target="../media/image458.jpeg"/><Relationship Id="rId216" Type="http://schemas.openxmlformats.org/officeDocument/2006/relationships/image" Target="../media/image457.jpeg"/><Relationship Id="rId215" Type="http://schemas.openxmlformats.org/officeDocument/2006/relationships/image" Target="../media/image456.jpeg"/><Relationship Id="rId214" Type="http://schemas.openxmlformats.org/officeDocument/2006/relationships/image" Target="../media/image455.jpeg"/><Relationship Id="rId213" Type="http://schemas.openxmlformats.org/officeDocument/2006/relationships/image" Target="../media/image454.jpeg"/><Relationship Id="rId212" Type="http://schemas.openxmlformats.org/officeDocument/2006/relationships/image" Target="../media/image453.jpeg"/><Relationship Id="rId211" Type="http://schemas.openxmlformats.org/officeDocument/2006/relationships/image" Target="../media/image452.jpeg"/><Relationship Id="rId210" Type="http://schemas.openxmlformats.org/officeDocument/2006/relationships/image" Target="../media/image240.jpeg"/><Relationship Id="rId21" Type="http://schemas.openxmlformats.org/officeDocument/2006/relationships/image" Target="../media/image79.jpeg"/><Relationship Id="rId209" Type="http://schemas.openxmlformats.org/officeDocument/2006/relationships/image" Target="../media/image451.jpeg"/><Relationship Id="rId208" Type="http://schemas.openxmlformats.org/officeDocument/2006/relationships/image" Target="../media/image450.jpeg"/><Relationship Id="rId207" Type="http://schemas.openxmlformats.org/officeDocument/2006/relationships/image" Target="../media/image449.jpeg"/><Relationship Id="rId206" Type="http://schemas.openxmlformats.org/officeDocument/2006/relationships/image" Target="../media/image448.jpeg"/><Relationship Id="rId205" Type="http://schemas.openxmlformats.org/officeDocument/2006/relationships/image" Target="../media/image447.jpeg"/><Relationship Id="rId204" Type="http://schemas.openxmlformats.org/officeDocument/2006/relationships/image" Target="../media/image446.jpeg"/><Relationship Id="rId203" Type="http://schemas.openxmlformats.org/officeDocument/2006/relationships/image" Target="../media/image445.jpeg"/><Relationship Id="rId202" Type="http://schemas.openxmlformats.org/officeDocument/2006/relationships/image" Target="../media/image444.jpeg"/><Relationship Id="rId201" Type="http://schemas.openxmlformats.org/officeDocument/2006/relationships/image" Target="../media/image443.jpeg"/><Relationship Id="rId200" Type="http://schemas.openxmlformats.org/officeDocument/2006/relationships/image" Target="../media/image442.jpeg"/><Relationship Id="rId20" Type="http://schemas.openxmlformats.org/officeDocument/2006/relationships/image" Target="../media/image61.jpeg"/><Relationship Id="rId2" Type="http://schemas.openxmlformats.org/officeDocument/2006/relationships/image" Target="../media/image24.jpeg"/><Relationship Id="rId199" Type="http://schemas.openxmlformats.org/officeDocument/2006/relationships/image" Target="../media/image441.jpeg"/><Relationship Id="rId198" Type="http://schemas.openxmlformats.org/officeDocument/2006/relationships/image" Target="../media/image440.jpeg"/><Relationship Id="rId197" Type="http://schemas.openxmlformats.org/officeDocument/2006/relationships/image" Target="../media/image439.jpeg"/><Relationship Id="rId196" Type="http://schemas.openxmlformats.org/officeDocument/2006/relationships/image" Target="../media/image438.jpeg"/><Relationship Id="rId195" Type="http://schemas.openxmlformats.org/officeDocument/2006/relationships/image" Target="../media/image70.jpeg"/><Relationship Id="rId194" Type="http://schemas.openxmlformats.org/officeDocument/2006/relationships/image" Target="../media/image437.jpeg"/><Relationship Id="rId193" Type="http://schemas.openxmlformats.org/officeDocument/2006/relationships/image" Target="../media/image436.jpeg"/><Relationship Id="rId192" Type="http://schemas.openxmlformats.org/officeDocument/2006/relationships/image" Target="../media/image435.jpeg"/><Relationship Id="rId191" Type="http://schemas.openxmlformats.org/officeDocument/2006/relationships/image" Target="../media/image434.jpeg"/><Relationship Id="rId190" Type="http://schemas.openxmlformats.org/officeDocument/2006/relationships/image" Target="../media/image433.jpeg"/><Relationship Id="rId19" Type="http://schemas.openxmlformats.org/officeDocument/2006/relationships/image" Target="../media/image54.jpeg"/><Relationship Id="rId189" Type="http://schemas.openxmlformats.org/officeDocument/2006/relationships/image" Target="../media/image432.jpeg"/><Relationship Id="rId188" Type="http://schemas.openxmlformats.org/officeDocument/2006/relationships/image" Target="../media/image431.jpeg"/><Relationship Id="rId187" Type="http://schemas.openxmlformats.org/officeDocument/2006/relationships/image" Target="../media/image430.jpeg"/><Relationship Id="rId186" Type="http://schemas.openxmlformats.org/officeDocument/2006/relationships/image" Target="../media/image429.jpeg"/><Relationship Id="rId185" Type="http://schemas.openxmlformats.org/officeDocument/2006/relationships/image" Target="../media/image29.jpeg"/><Relationship Id="rId184" Type="http://schemas.openxmlformats.org/officeDocument/2006/relationships/image" Target="../media/image275.jpeg"/><Relationship Id="rId183" Type="http://schemas.openxmlformats.org/officeDocument/2006/relationships/image" Target="../media/image428.jpeg"/><Relationship Id="rId182" Type="http://schemas.openxmlformats.org/officeDocument/2006/relationships/image" Target="../media/image427.jpeg"/><Relationship Id="rId181" Type="http://schemas.openxmlformats.org/officeDocument/2006/relationships/image" Target="../media/image426.jpeg"/><Relationship Id="rId180" Type="http://schemas.openxmlformats.org/officeDocument/2006/relationships/image" Target="../media/image425.jpeg"/><Relationship Id="rId18" Type="http://schemas.openxmlformats.org/officeDocument/2006/relationships/image" Target="../media/image59.jpeg"/><Relationship Id="rId179" Type="http://schemas.openxmlformats.org/officeDocument/2006/relationships/image" Target="../media/image424.jpeg"/><Relationship Id="rId178" Type="http://schemas.openxmlformats.org/officeDocument/2006/relationships/image" Target="../media/image225.jpeg"/><Relationship Id="rId177" Type="http://schemas.openxmlformats.org/officeDocument/2006/relationships/image" Target="../media/image423.jpeg"/><Relationship Id="rId176" Type="http://schemas.openxmlformats.org/officeDocument/2006/relationships/image" Target="../media/image422.jpeg"/><Relationship Id="rId175" Type="http://schemas.openxmlformats.org/officeDocument/2006/relationships/image" Target="../media/image421.jpeg"/><Relationship Id="rId174" Type="http://schemas.openxmlformats.org/officeDocument/2006/relationships/image" Target="../media/image420.jpeg"/><Relationship Id="rId173" Type="http://schemas.openxmlformats.org/officeDocument/2006/relationships/image" Target="../media/image419.jpeg"/><Relationship Id="rId172" Type="http://schemas.openxmlformats.org/officeDocument/2006/relationships/image" Target="../media/image27.jpeg"/><Relationship Id="rId171" Type="http://schemas.openxmlformats.org/officeDocument/2006/relationships/image" Target="../media/image418.jpeg"/><Relationship Id="rId170" Type="http://schemas.openxmlformats.org/officeDocument/2006/relationships/image" Target="../media/image417.jpeg"/><Relationship Id="rId17" Type="http://schemas.openxmlformats.org/officeDocument/2006/relationships/image" Target="../media/image223.jpeg"/><Relationship Id="rId169" Type="http://schemas.openxmlformats.org/officeDocument/2006/relationships/image" Target="../media/image416.jpeg"/><Relationship Id="rId168" Type="http://schemas.openxmlformats.org/officeDocument/2006/relationships/image" Target="../media/image415.jpeg"/><Relationship Id="rId167" Type="http://schemas.openxmlformats.org/officeDocument/2006/relationships/image" Target="../media/image414.jpeg"/><Relationship Id="rId166" Type="http://schemas.openxmlformats.org/officeDocument/2006/relationships/image" Target="../media/image250.jpeg"/><Relationship Id="rId165" Type="http://schemas.openxmlformats.org/officeDocument/2006/relationships/image" Target="../media/image413.jpeg"/><Relationship Id="rId164" Type="http://schemas.openxmlformats.org/officeDocument/2006/relationships/image" Target="../media/image238.jpeg"/><Relationship Id="rId163" Type="http://schemas.openxmlformats.org/officeDocument/2006/relationships/image" Target="../media/image412.jpeg"/><Relationship Id="rId162" Type="http://schemas.openxmlformats.org/officeDocument/2006/relationships/image" Target="../media/image194.jpeg"/><Relationship Id="rId161" Type="http://schemas.openxmlformats.org/officeDocument/2006/relationships/image" Target="../media/image411.jpeg"/><Relationship Id="rId160" Type="http://schemas.openxmlformats.org/officeDocument/2006/relationships/image" Target="../media/image410.jpeg"/><Relationship Id="rId16" Type="http://schemas.openxmlformats.org/officeDocument/2006/relationships/image" Target="../media/image40.jpeg"/><Relationship Id="rId159" Type="http://schemas.openxmlformats.org/officeDocument/2006/relationships/image" Target="../media/image409.jpeg"/><Relationship Id="rId158" Type="http://schemas.openxmlformats.org/officeDocument/2006/relationships/image" Target="../media/image408.jpeg"/><Relationship Id="rId157" Type="http://schemas.openxmlformats.org/officeDocument/2006/relationships/image" Target="../media/image127.jpeg"/><Relationship Id="rId156" Type="http://schemas.openxmlformats.org/officeDocument/2006/relationships/image" Target="../media/image166.jpeg"/><Relationship Id="rId155" Type="http://schemas.openxmlformats.org/officeDocument/2006/relationships/image" Target="../media/image407.jpeg"/><Relationship Id="rId154" Type="http://schemas.openxmlformats.org/officeDocument/2006/relationships/image" Target="../media/image406.jpeg"/><Relationship Id="rId153" Type="http://schemas.openxmlformats.org/officeDocument/2006/relationships/image" Target="../media/image405.jpeg"/><Relationship Id="rId152" Type="http://schemas.openxmlformats.org/officeDocument/2006/relationships/image" Target="../media/image404.jpeg"/><Relationship Id="rId151" Type="http://schemas.openxmlformats.org/officeDocument/2006/relationships/image" Target="../media/image168.jpeg"/><Relationship Id="rId150" Type="http://schemas.openxmlformats.org/officeDocument/2006/relationships/image" Target="../media/image403.jpeg"/><Relationship Id="rId15" Type="http://schemas.openxmlformats.org/officeDocument/2006/relationships/image" Target="../media/image318.jpeg"/><Relationship Id="rId149" Type="http://schemas.openxmlformats.org/officeDocument/2006/relationships/image" Target="../media/image30.jpeg"/><Relationship Id="rId148" Type="http://schemas.openxmlformats.org/officeDocument/2006/relationships/image" Target="../media/image402.jpeg"/><Relationship Id="rId147" Type="http://schemas.openxmlformats.org/officeDocument/2006/relationships/image" Target="../media/image401.jpeg"/><Relationship Id="rId146" Type="http://schemas.openxmlformats.org/officeDocument/2006/relationships/image" Target="../media/image312.jpeg"/><Relationship Id="rId145" Type="http://schemas.openxmlformats.org/officeDocument/2006/relationships/image" Target="../media/image400.jpeg"/><Relationship Id="rId144" Type="http://schemas.openxmlformats.org/officeDocument/2006/relationships/image" Target="../media/image399.jpeg"/><Relationship Id="rId143" Type="http://schemas.openxmlformats.org/officeDocument/2006/relationships/image" Target="../media/image398.jpeg"/><Relationship Id="rId142" Type="http://schemas.openxmlformats.org/officeDocument/2006/relationships/image" Target="../media/image397.jpeg"/><Relationship Id="rId141" Type="http://schemas.openxmlformats.org/officeDocument/2006/relationships/image" Target="../media/image396.jpeg"/><Relationship Id="rId140" Type="http://schemas.openxmlformats.org/officeDocument/2006/relationships/image" Target="../media/image395.jpeg"/><Relationship Id="rId14" Type="http://schemas.openxmlformats.org/officeDocument/2006/relationships/image" Target="../media/image87.jpeg"/><Relationship Id="rId139" Type="http://schemas.openxmlformats.org/officeDocument/2006/relationships/image" Target="../media/image188.jpeg"/><Relationship Id="rId138" Type="http://schemas.openxmlformats.org/officeDocument/2006/relationships/image" Target="../media/image394.jpeg"/><Relationship Id="rId137" Type="http://schemas.openxmlformats.org/officeDocument/2006/relationships/image" Target="../media/image393.jpeg"/><Relationship Id="rId136" Type="http://schemas.openxmlformats.org/officeDocument/2006/relationships/image" Target="../media/image392.jpeg"/><Relationship Id="rId135" Type="http://schemas.openxmlformats.org/officeDocument/2006/relationships/image" Target="../media/image391.jpeg"/><Relationship Id="rId134" Type="http://schemas.openxmlformats.org/officeDocument/2006/relationships/image" Target="../media/image206.jpeg"/><Relationship Id="rId133" Type="http://schemas.openxmlformats.org/officeDocument/2006/relationships/image" Target="../media/image78.jpeg"/><Relationship Id="rId132" Type="http://schemas.openxmlformats.org/officeDocument/2006/relationships/image" Target="../media/image390.jpeg"/><Relationship Id="rId131" Type="http://schemas.openxmlformats.org/officeDocument/2006/relationships/image" Target="../media/image389.jpeg"/><Relationship Id="rId130" Type="http://schemas.openxmlformats.org/officeDocument/2006/relationships/image" Target="../media/image141.jpeg"/><Relationship Id="rId13" Type="http://schemas.openxmlformats.org/officeDocument/2006/relationships/image" Target="../media/image80.jpeg"/><Relationship Id="rId129" Type="http://schemas.openxmlformats.org/officeDocument/2006/relationships/image" Target="../media/image388.jpeg"/><Relationship Id="rId128" Type="http://schemas.openxmlformats.org/officeDocument/2006/relationships/image" Target="../media/image387.jpeg"/><Relationship Id="rId127" Type="http://schemas.openxmlformats.org/officeDocument/2006/relationships/image" Target="../media/image119.jpeg"/><Relationship Id="rId126" Type="http://schemas.openxmlformats.org/officeDocument/2006/relationships/image" Target="../media/image386.jpeg"/><Relationship Id="rId125" Type="http://schemas.openxmlformats.org/officeDocument/2006/relationships/image" Target="../media/image385.jpeg"/><Relationship Id="rId124" Type="http://schemas.openxmlformats.org/officeDocument/2006/relationships/image" Target="../media/image205.jpeg"/><Relationship Id="rId123" Type="http://schemas.openxmlformats.org/officeDocument/2006/relationships/image" Target="../media/image384.jpeg"/><Relationship Id="rId122" Type="http://schemas.openxmlformats.org/officeDocument/2006/relationships/image" Target="../media/image383.jpeg"/><Relationship Id="rId121" Type="http://schemas.openxmlformats.org/officeDocument/2006/relationships/image" Target="../media/image382.jpeg"/><Relationship Id="rId120" Type="http://schemas.openxmlformats.org/officeDocument/2006/relationships/image" Target="../media/image381.jpeg"/><Relationship Id="rId12" Type="http://schemas.openxmlformats.org/officeDocument/2006/relationships/image" Target="../media/image105.jpeg"/><Relationship Id="rId119" Type="http://schemas.openxmlformats.org/officeDocument/2006/relationships/image" Target="../media/image95.jpeg"/><Relationship Id="rId118" Type="http://schemas.openxmlformats.org/officeDocument/2006/relationships/image" Target="../media/image380.jpeg"/><Relationship Id="rId117" Type="http://schemas.openxmlformats.org/officeDocument/2006/relationships/image" Target="../media/image379.jpeg"/><Relationship Id="rId116" Type="http://schemas.openxmlformats.org/officeDocument/2006/relationships/image" Target="../media/image378.jpeg"/><Relationship Id="rId115" Type="http://schemas.openxmlformats.org/officeDocument/2006/relationships/image" Target="../media/image58.jpeg"/><Relationship Id="rId114" Type="http://schemas.openxmlformats.org/officeDocument/2006/relationships/image" Target="../media/image186.jpeg"/><Relationship Id="rId113" Type="http://schemas.openxmlformats.org/officeDocument/2006/relationships/image" Target="../media/image377.jpeg"/><Relationship Id="rId112" Type="http://schemas.openxmlformats.org/officeDocument/2006/relationships/image" Target="../media/image376.jpeg"/><Relationship Id="rId111" Type="http://schemas.openxmlformats.org/officeDocument/2006/relationships/image" Target="../media/image375.jpeg"/><Relationship Id="rId110" Type="http://schemas.openxmlformats.org/officeDocument/2006/relationships/image" Target="../media/image374.jpeg"/><Relationship Id="rId11" Type="http://schemas.openxmlformats.org/officeDocument/2006/relationships/image" Target="../media/image57.jpeg"/><Relationship Id="rId109" Type="http://schemas.openxmlformats.org/officeDocument/2006/relationships/image" Target="../media/image373.jpeg"/><Relationship Id="rId108" Type="http://schemas.openxmlformats.org/officeDocument/2006/relationships/image" Target="../media/image372.jpeg"/><Relationship Id="rId107" Type="http://schemas.openxmlformats.org/officeDocument/2006/relationships/image" Target="../media/image371.jpeg"/><Relationship Id="rId106" Type="http://schemas.openxmlformats.org/officeDocument/2006/relationships/image" Target="../media/image370.jpeg"/><Relationship Id="rId105" Type="http://schemas.openxmlformats.org/officeDocument/2006/relationships/image" Target="../media/image369.jpeg"/><Relationship Id="rId104" Type="http://schemas.openxmlformats.org/officeDocument/2006/relationships/image" Target="../media/image368.jpeg"/><Relationship Id="rId103" Type="http://schemas.openxmlformats.org/officeDocument/2006/relationships/image" Target="../media/image367.jpeg"/><Relationship Id="rId102" Type="http://schemas.openxmlformats.org/officeDocument/2006/relationships/image" Target="../media/image366.jpeg"/><Relationship Id="rId101" Type="http://schemas.openxmlformats.org/officeDocument/2006/relationships/image" Target="../media/image124.jpeg"/><Relationship Id="rId100" Type="http://schemas.openxmlformats.org/officeDocument/2006/relationships/image" Target="../media/image365.jpeg"/><Relationship Id="rId10" Type="http://schemas.openxmlformats.org/officeDocument/2006/relationships/image" Target="../media/image35.jpeg"/><Relationship Id="rId1" Type="http://schemas.openxmlformats.org/officeDocument/2006/relationships/image" Target="../media/image22.jpeg"/></Relationships>
</file>

<file path=xl/drawings/_rels/drawing7.xml.rels><?xml version="1.0" encoding="UTF-8" standalone="yes"?>
<Relationships xmlns="http://schemas.openxmlformats.org/package/2006/relationships"><Relationship Id="rId99" Type="http://schemas.openxmlformats.org/officeDocument/2006/relationships/image" Target="../media/image119.jpeg"/><Relationship Id="rId98" Type="http://schemas.openxmlformats.org/officeDocument/2006/relationships/image" Target="../media/image118.jpeg"/><Relationship Id="rId97" Type="http://schemas.openxmlformats.org/officeDocument/2006/relationships/image" Target="../media/image117.jpeg"/><Relationship Id="rId96" Type="http://schemas.openxmlformats.org/officeDocument/2006/relationships/image" Target="../media/image116.jpeg"/><Relationship Id="rId95" Type="http://schemas.openxmlformats.org/officeDocument/2006/relationships/image" Target="../media/image115.jpeg"/><Relationship Id="rId94" Type="http://schemas.openxmlformats.org/officeDocument/2006/relationships/image" Target="../media/image114.jpeg"/><Relationship Id="rId93" Type="http://schemas.openxmlformats.org/officeDocument/2006/relationships/image" Target="../media/image113.jpeg"/><Relationship Id="rId92" Type="http://schemas.openxmlformats.org/officeDocument/2006/relationships/image" Target="../media/image112.jpeg"/><Relationship Id="rId91" Type="http://schemas.openxmlformats.org/officeDocument/2006/relationships/image" Target="../media/image111.jpeg"/><Relationship Id="rId90" Type="http://schemas.openxmlformats.org/officeDocument/2006/relationships/image" Target="../media/image110.jpeg"/><Relationship Id="rId9" Type="http://schemas.openxmlformats.org/officeDocument/2006/relationships/image" Target="../media/image30.jpeg"/><Relationship Id="rId89" Type="http://schemas.openxmlformats.org/officeDocument/2006/relationships/image" Target="../media/image109.jpeg"/><Relationship Id="rId88" Type="http://schemas.openxmlformats.org/officeDocument/2006/relationships/image" Target="../media/image108.jpeg"/><Relationship Id="rId87" Type="http://schemas.openxmlformats.org/officeDocument/2006/relationships/image" Target="../media/image107.jpeg"/><Relationship Id="rId86" Type="http://schemas.openxmlformats.org/officeDocument/2006/relationships/image" Target="../media/image106.jpeg"/><Relationship Id="rId85" Type="http://schemas.openxmlformats.org/officeDocument/2006/relationships/image" Target="../media/image105.jpeg"/><Relationship Id="rId84" Type="http://schemas.openxmlformats.org/officeDocument/2006/relationships/image" Target="../media/image104.jpeg"/><Relationship Id="rId83" Type="http://schemas.openxmlformats.org/officeDocument/2006/relationships/image" Target="../media/image103.jpeg"/><Relationship Id="rId82" Type="http://schemas.openxmlformats.org/officeDocument/2006/relationships/image" Target="../media/image102.jpeg"/><Relationship Id="rId81" Type="http://schemas.openxmlformats.org/officeDocument/2006/relationships/image" Target="../media/image101.jpeg"/><Relationship Id="rId80" Type="http://schemas.openxmlformats.org/officeDocument/2006/relationships/image" Target="../media/image100.jpeg"/><Relationship Id="rId8" Type="http://schemas.openxmlformats.org/officeDocument/2006/relationships/image" Target="../media/image29.jpeg"/><Relationship Id="rId79" Type="http://schemas.openxmlformats.org/officeDocument/2006/relationships/image" Target="../media/image99.jpeg"/><Relationship Id="rId78" Type="http://schemas.openxmlformats.org/officeDocument/2006/relationships/image" Target="../media/image98.jpeg"/><Relationship Id="rId77" Type="http://schemas.openxmlformats.org/officeDocument/2006/relationships/image" Target="../media/image97.jpeg"/><Relationship Id="rId76" Type="http://schemas.openxmlformats.org/officeDocument/2006/relationships/image" Target="../media/image96.jpeg"/><Relationship Id="rId75" Type="http://schemas.openxmlformats.org/officeDocument/2006/relationships/image" Target="../media/image95.jpeg"/><Relationship Id="rId74" Type="http://schemas.openxmlformats.org/officeDocument/2006/relationships/image" Target="../media/image94.jpeg"/><Relationship Id="rId73" Type="http://schemas.openxmlformats.org/officeDocument/2006/relationships/image" Target="../media/image93.jpeg"/><Relationship Id="rId72" Type="http://schemas.openxmlformats.org/officeDocument/2006/relationships/image" Target="../media/image92.jpeg"/><Relationship Id="rId71" Type="http://schemas.openxmlformats.org/officeDocument/2006/relationships/image" Target="../media/image91.jpeg"/><Relationship Id="rId70" Type="http://schemas.openxmlformats.org/officeDocument/2006/relationships/image" Target="../media/image90.jpeg"/><Relationship Id="rId7" Type="http://schemas.openxmlformats.org/officeDocument/2006/relationships/image" Target="../media/image28.jpeg"/><Relationship Id="rId69" Type="http://schemas.openxmlformats.org/officeDocument/2006/relationships/image" Target="../media/image89.jpeg"/><Relationship Id="rId68" Type="http://schemas.openxmlformats.org/officeDocument/2006/relationships/image" Target="../media/image496.jpeg"/><Relationship Id="rId67" Type="http://schemas.openxmlformats.org/officeDocument/2006/relationships/image" Target="../media/image88.jpeg"/><Relationship Id="rId66" Type="http://schemas.openxmlformats.org/officeDocument/2006/relationships/image" Target="../media/image87.jpeg"/><Relationship Id="rId65" Type="http://schemas.openxmlformats.org/officeDocument/2006/relationships/image" Target="../media/image86.jpeg"/><Relationship Id="rId64" Type="http://schemas.openxmlformats.org/officeDocument/2006/relationships/image" Target="../media/image85.jpeg"/><Relationship Id="rId63" Type="http://schemas.openxmlformats.org/officeDocument/2006/relationships/image" Target="../media/image84.jpeg"/><Relationship Id="rId62" Type="http://schemas.openxmlformats.org/officeDocument/2006/relationships/image" Target="../media/image83.jpeg"/><Relationship Id="rId61" Type="http://schemas.openxmlformats.org/officeDocument/2006/relationships/image" Target="../media/image82.jpeg"/><Relationship Id="rId60" Type="http://schemas.openxmlformats.org/officeDocument/2006/relationships/image" Target="../media/image81.jpeg"/><Relationship Id="rId6" Type="http://schemas.openxmlformats.org/officeDocument/2006/relationships/image" Target="../media/image27.jpeg"/><Relationship Id="rId59" Type="http://schemas.openxmlformats.org/officeDocument/2006/relationships/image" Target="../media/image80.jpeg"/><Relationship Id="rId58" Type="http://schemas.openxmlformats.org/officeDocument/2006/relationships/image" Target="../media/image79.jpeg"/><Relationship Id="rId57" Type="http://schemas.openxmlformats.org/officeDocument/2006/relationships/image" Target="../media/image78.jpeg"/><Relationship Id="rId56" Type="http://schemas.openxmlformats.org/officeDocument/2006/relationships/image" Target="../media/image77.jpeg"/><Relationship Id="rId55" Type="http://schemas.openxmlformats.org/officeDocument/2006/relationships/image" Target="../media/image76.jpeg"/><Relationship Id="rId54" Type="http://schemas.openxmlformats.org/officeDocument/2006/relationships/image" Target="../media/image75.jpeg"/><Relationship Id="rId53" Type="http://schemas.openxmlformats.org/officeDocument/2006/relationships/image" Target="../media/image74.jpeg"/><Relationship Id="rId52" Type="http://schemas.openxmlformats.org/officeDocument/2006/relationships/image" Target="../media/image73.jpeg"/><Relationship Id="rId51" Type="http://schemas.openxmlformats.org/officeDocument/2006/relationships/image" Target="../media/image72.jpeg"/><Relationship Id="rId50" Type="http://schemas.openxmlformats.org/officeDocument/2006/relationships/image" Target="../media/image71.jpeg"/><Relationship Id="rId5" Type="http://schemas.openxmlformats.org/officeDocument/2006/relationships/image" Target="../media/image26.jpeg"/><Relationship Id="rId49" Type="http://schemas.openxmlformats.org/officeDocument/2006/relationships/image" Target="../media/image70.jpeg"/><Relationship Id="rId48" Type="http://schemas.openxmlformats.org/officeDocument/2006/relationships/image" Target="../media/image69.jpeg"/><Relationship Id="rId47" Type="http://schemas.openxmlformats.org/officeDocument/2006/relationships/image" Target="../media/image68.jpeg"/><Relationship Id="rId46" Type="http://schemas.openxmlformats.org/officeDocument/2006/relationships/image" Target="../media/image67.jpeg"/><Relationship Id="rId45" Type="http://schemas.openxmlformats.org/officeDocument/2006/relationships/image" Target="../media/image66.jpeg"/><Relationship Id="rId44" Type="http://schemas.openxmlformats.org/officeDocument/2006/relationships/image" Target="../media/image65.jpeg"/><Relationship Id="rId43" Type="http://schemas.openxmlformats.org/officeDocument/2006/relationships/image" Target="../media/image64.jpeg"/><Relationship Id="rId42" Type="http://schemas.openxmlformats.org/officeDocument/2006/relationships/image" Target="../media/image63.jpeg"/><Relationship Id="rId41" Type="http://schemas.openxmlformats.org/officeDocument/2006/relationships/image" Target="../media/image62.jpeg"/><Relationship Id="rId40" Type="http://schemas.openxmlformats.org/officeDocument/2006/relationships/image" Target="../media/image61.jpeg"/><Relationship Id="rId4" Type="http://schemas.openxmlformats.org/officeDocument/2006/relationships/image" Target="../media/image25.jpeg"/><Relationship Id="rId39" Type="http://schemas.openxmlformats.org/officeDocument/2006/relationships/image" Target="../media/image60.jpeg"/><Relationship Id="rId38" Type="http://schemas.openxmlformats.org/officeDocument/2006/relationships/image" Target="../media/image59.jpeg"/><Relationship Id="rId37" Type="http://schemas.openxmlformats.org/officeDocument/2006/relationships/image" Target="../media/image58.jpeg"/><Relationship Id="rId36" Type="http://schemas.openxmlformats.org/officeDocument/2006/relationships/image" Target="../media/image57.jpeg"/><Relationship Id="rId35" Type="http://schemas.openxmlformats.org/officeDocument/2006/relationships/image" Target="../media/image56.jpeg"/><Relationship Id="rId34" Type="http://schemas.openxmlformats.org/officeDocument/2006/relationships/image" Target="../media/image55.jpeg"/><Relationship Id="rId33" Type="http://schemas.openxmlformats.org/officeDocument/2006/relationships/image" Target="../media/image54.jpeg"/><Relationship Id="rId32" Type="http://schemas.openxmlformats.org/officeDocument/2006/relationships/image" Target="../media/image53.jpeg"/><Relationship Id="rId31" Type="http://schemas.openxmlformats.org/officeDocument/2006/relationships/image" Target="../media/image52.jpeg"/><Relationship Id="rId30" Type="http://schemas.openxmlformats.org/officeDocument/2006/relationships/image" Target="../media/image51.jpeg"/><Relationship Id="rId3" Type="http://schemas.openxmlformats.org/officeDocument/2006/relationships/image" Target="../media/image24.jpeg"/><Relationship Id="rId295" Type="http://schemas.openxmlformats.org/officeDocument/2006/relationships/image" Target="../media/image226.jpeg"/><Relationship Id="rId294" Type="http://schemas.openxmlformats.org/officeDocument/2006/relationships/image" Target="../media/image227.jpeg"/><Relationship Id="rId293" Type="http://schemas.openxmlformats.org/officeDocument/2006/relationships/image" Target="../media/image228.jpeg"/><Relationship Id="rId292" Type="http://schemas.openxmlformats.org/officeDocument/2006/relationships/image" Target="../media/image229.jpeg"/><Relationship Id="rId291" Type="http://schemas.openxmlformats.org/officeDocument/2006/relationships/image" Target="../media/image230.jpeg"/><Relationship Id="rId290" Type="http://schemas.openxmlformats.org/officeDocument/2006/relationships/image" Target="../media/image231.jpeg"/><Relationship Id="rId29" Type="http://schemas.openxmlformats.org/officeDocument/2006/relationships/image" Target="../media/image50.jpeg"/><Relationship Id="rId289" Type="http://schemas.openxmlformats.org/officeDocument/2006/relationships/image" Target="../media/image232.jpeg"/><Relationship Id="rId288" Type="http://schemas.openxmlformats.org/officeDocument/2006/relationships/image" Target="../media/image233.jpeg"/><Relationship Id="rId287" Type="http://schemas.openxmlformats.org/officeDocument/2006/relationships/image" Target="../media/image234.jpeg"/><Relationship Id="rId286" Type="http://schemas.openxmlformats.org/officeDocument/2006/relationships/image" Target="../media/image235.jpeg"/><Relationship Id="rId285" Type="http://schemas.openxmlformats.org/officeDocument/2006/relationships/image" Target="../media/image236.jpeg"/><Relationship Id="rId284" Type="http://schemas.openxmlformats.org/officeDocument/2006/relationships/image" Target="../media/image237.jpeg"/><Relationship Id="rId283" Type="http://schemas.openxmlformats.org/officeDocument/2006/relationships/image" Target="../media/image238.jpeg"/><Relationship Id="rId282" Type="http://schemas.openxmlformats.org/officeDocument/2006/relationships/image" Target="../media/image239.jpeg"/><Relationship Id="rId281" Type="http://schemas.openxmlformats.org/officeDocument/2006/relationships/image" Target="../media/image240.jpeg"/><Relationship Id="rId280" Type="http://schemas.openxmlformats.org/officeDocument/2006/relationships/image" Target="../media/image241.jpeg"/><Relationship Id="rId28" Type="http://schemas.openxmlformats.org/officeDocument/2006/relationships/image" Target="../media/image49.jpeg"/><Relationship Id="rId279" Type="http://schemas.openxmlformats.org/officeDocument/2006/relationships/image" Target="../media/image242.jpeg"/><Relationship Id="rId278" Type="http://schemas.openxmlformats.org/officeDocument/2006/relationships/image" Target="../media/image243.jpeg"/><Relationship Id="rId277" Type="http://schemas.openxmlformats.org/officeDocument/2006/relationships/image" Target="../media/image244.jpeg"/><Relationship Id="rId276" Type="http://schemas.openxmlformats.org/officeDocument/2006/relationships/image" Target="../media/image245.jpeg"/><Relationship Id="rId275" Type="http://schemas.openxmlformats.org/officeDocument/2006/relationships/image" Target="../media/image246.jpeg"/><Relationship Id="rId274" Type="http://schemas.openxmlformats.org/officeDocument/2006/relationships/image" Target="../media/image247.jpeg"/><Relationship Id="rId273" Type="http://schemas.openxmlformats.org/officeDocument/2006/relationships/image" Target="../media/image248.jpeg"/><Relationship Id="rId272" Type="http://schemas.openxmlformats.org/officeDocument/2006/relationships/image" Target="../media/image249.jpeg"/><Relationship Id="rId271" Type="http://schemas.openxmlformats.org/officeDocument/2006/relationships/image" Target="../media/image250.jpeg"/><Relationship Id="rId270" Type="http://schemas.openxmlformats.org/officeDocument/2006/relationships/image" Target="../media/image251.jpeg"/><Relationship Id="rId27" Type="http://schemas.openxmlformats.org/officeDocument/2006/relationships/image" Target="../media/image48.jpeg"/><Relationship Id="rId269" Type="http://schemas.openxmlformats.org/officeDocument/2006/relationships/image" Target="../media/image252.jpeg"/><Relationship Id="rId268" Type="http://schemas.openxmlformats.org/officeDocument/2006/relationships/image" Target="../media/image253.jpeg"/><Relationship Id="rId267" Type="http://schemas.openxmlformats.org/officeDocument/2006/relationships/image" Target="../media/image254.jpeg"/><Relationship Id="rId266" Type="http://schemas.openxmlformats.org/officeDocument/2006/relationships/image" Target="../media/image255.jpeg"/><Relationship Id="rId265" Type="http://schemas.openxmlformats.org/officeDocument/2006/relationships/image" Target="../media/image256.jpeg"/><Relationship Id="rId264" Type="http://schemas.openxmlformats.org/officeDocument/2006/relationships/image" Target="../media/image257.jpeg"/><Relationship Id="rId263" Type="http://schemas.openxmlformats.org/officeDocument/2006/relationships/image" Target="../media/image258.jpeg"/><Relationship Id="rId262" Type="http://schemas.openxmlformats.org/officeDocument/2006/relationships/image" Target="../media/image259.jpeg"/><Relationship Id="rId261" Type="http://schemas.openxmlformats.org/officeDocument/2006/relationships/image" Target="../media/image260.jpeg"/><Relationship Id="rId260" Type="http://schemas.openxmlformats.org/officeDocument/2006/relationships/image" Target="../media/image261.jpeg"/><Relationship Id="rId26" Type="http://schemas.openxmlformats.org/officeDocument/2006/relationships/image" Target="../media/image47.jpeg"/><Relationship Id="rId259" Type="http://schemas.openxmlformats.org/officeDocument/2006/relationships/image" Target="../media/image262.jpeg"/><Relationship Id="rId258" Type="http://schemas.openxmlformats.org/officeDocument/2006/relationships/image" Target="../media/image263.jpeg"/><Relationship Id="rId257" Type="http://schemas.openxmlformats.org/officeDocument/2006/relationships/image" Target="../media/image264.jpeg"/><Relationship Id="rId256" Type="http://schemas.openxmlformats.org/officeDocument/2006/relationships/image" Target="../media/image265.jpeg"/><Relationship Id="rId255" Type="http://schemas.openxmlformats.org/officeDocument/2006/relationships/image" Target="../media/image266.jpeg"/><Relationship Id="rId254" Type="http://schemas.openxmlformats.org/officeDocument/2006/relationships/image" Target="../media/image267.jpeg"/><Relationship Id="rId253" Type="http://schemas.openxmlformats.org/officeDocument/2006/relationships/image" Target="../media/image268.jpeg"/><Relationship Id="rId252" Type="http://schemas.openxmlformats.org/officeDocument/2006/relationships/image" Target="../media/image269.jpeg"/><Relationship Id="rId251" Type="http://schemas.openxmlformats.org/officeDocument/2006/relationships/image" Target="../media/image270.jpeg"/><Relationship Id="rId250" Type="http://schemas.openxmlformats.org/officeDocument/2006/relationships/image" Target="../media/image271.jpeg"/><Relationship Id="rId25" Type="http://schemas.openxmlformats.org/officeDocument/2006/relationships/image" Target="../media/image46.jpeg"/><Relationship Id="rId249" Type="http://schemas.openxmlformats.org/officeDocument/2006/relationships/image" Target="../media/image272.jpeg"/><Relationship Id="rId248" Type="http://schemas.openxmlformats.org/officeDocument/2006/relationships/image" Target="../media/image273.jpeg"/><Relationship Id="rId247" Type="http://schemas.openxmlformats.org/officeDocument/2006/relationships/image" Target="../media/image274.jpeg"/><Relationship Id="rId246" Type="http://schemas.openxmlformats.org/officeDocument/2006/relationships/image" Target="../media/image275.jpeg"/><Relationship Id="rId245" Type="http://schemas.openxmlformats.org/officeDocument/2006/relationships/image" Target="../media/image276.jpeg"/><Relationship Id="rId244" Type="http://schemas.openxmlformats.org/officeDocument/2006/relationships/image" Target="../media/image277.jpeg"/><Relationship Id="rId243" Type="http://schemas.openxmlformats.org/officeDocument/2006/relationships/image" Target="../media/image278.jpeg"/><Relationship Id="rId242" Type="http://schemas.openxmlformats.org/officeDocument/2006/relationships/image" Target="../media/image279.jpeg"/><Relationship Id="rId241" Type="http://schemas.openxmlformats.org/officeDocument/2006/relationships/image" Target="../media/image280.jpeg"/><Relationship Id="rId240" Type="http://schemas.openxmlformats.org/officeDocument/2006/relationships/image" Target="../media/image281.jpeg"/><Relationship Id="rId24" Type="http://schemas.openxmlformats.org/officeDocument/2006/relationships/image" Target="../media/image45.jpeg"/><Relationship Id="rId239" Type="http://schemas.openxmlformats.org/officeDocument/2006/relationships/image" Target="../media/image282.jpeg"/><Relationship Id="rId238" Type="http://schemas.openxmlformats.org/officeDocument/2006/relationships/image" Target="../media/image283.jpeg"/><Relationship Id="rId237" Type="http://schemas.openxmlformats.org/officeDocument/2006/relationships/image" Target="../media/image284.jpeg"/><Relationship Id="rId236" Type="http://schemas.openxmlformats.org/officeDocument/2006/relationships/image" Target="../media/image285.jpeg"/><Relationship Id="rId235" Type="http://schemas.openxmlformats.org/officeDocument/2006/relationships/image" Target="../media/image286.jpeg"/><Relationship Id="rId234" Type="http://schemas.openxmlformats.org/officeDocument/2006/relationships/image" Target="../media/image287.jpeg"/><Relationship Id="rId233" Type="http://schemas.openxmlformats.org/officeDocument/2006/relationships/image" Target="../media/image288.jpeg"/><Relationship Id="rId232" Type="http://schemas.openxmlformats.org/officeDocument/2006/relationships/image" Target="../media/image289.jpeg"/><Relationship Id="rId231" Type="http://schemas.openxmlformats.org/officeDocument/2006/relationships/image" Target="../media/image290.jpeg"/><Relationship Id="rId230" Type="http://schemas.openxmlformats.org/officeDocument/2006/relationships/image" Target="../media/image291.jpeg"/><Relationship Id="rId23" Type="http://schemas.openxmlformats.org/officeDocument/2006/relationships/image" Target="../media/image44.jpeg"/><Relationship Id="rId229" Type="http://schemas.openxmlformats.org/officeDocument/2006/relationships/image" Target="../media/image292.jpeg"/><Relationship Id="rId228" Type="http://schemas.openxmlformats.org/officeDocument/2006/relationships/image" Target="../media/image293.jpeg"/><Relationship Id="rId227" Type="http://schemas.openxmlformats.org/officeDocument/2006/relationships/image" Target="../media/image294.jpeg"/><Relationship Id="rId226" Type="http://schemas.openxmlformats.org/officeDocument/2006/relationships/image" Target="../media/image295.jpeg"/><Relationship Id="rId225" Type="http://schemas.openxmlformats.org/officeDocument/2006/relationships/image" Target="../media/image296.jpeg"/><Relationship Id="rId224" Type="http://schemas.openxmlformats.org/officeDocument/2006/relationships/image" Target="../media/image297.jpeg"/><Relationship Id="rId223" Type="http://schemas.openxmlformats.org/officeDocument/2006/relationships/image" Target="../media/image298.jpeg"/><Relationship Id="rId222" Type="http://schemas.openxmlformats.org/officeDocument/2006/relationships/image" Target="../media/image299.jpeg"/><Relationship Id="rId221" Type="http://schemas.openxmlformats.org/officeDocument/2006/relationships/image" Target="../media/image300.jpeg"/><Relationship Id="rId220" Type="http://schemas.openxmlformats.org/officeDocument/2006/relationships/image" Target="../media/image301.jpeg"/><Relationship Id="rId22" Type="http://schemas.openxmlformats.org/officeDocument/2006/relationships/image" Target="../media/image43.jpeg"/><Relationship Id="rId219" Type="http://schemas.openxmlformats.org/officeDocument/2006/relationships/image" Target="../media/image302.jpeg"/><Relationship Id="rId218" Type="http://schemas.openxmlformats.org/officeDocument/2006/relationships/image" Target="../media/image303.jpeg"/><Relationship Id="rId217" Type="http://schemas.openxmlformats.org/officeDocument/2006/relationships/image" Target="../media/image304.jpeg"/><Relationship Id="rId216" Type="http://schemas.openxmlformats.org/officeDocument/2006/relationships/image" Target="../media/image305.jpeg"/><Relationship Id="rId215" Type="http://schemas.openxmlformats.org/officeDocument/2006/relationships/image" Target="../media/image306.jpeg"/><Relationship Id="rId214" Type="http://schemas.openxmlformats.org/officeDocument/2006/relationships/image" Target="../media/image307.jpeg"/><Relationship Id="rId213" Type="http://schemas.openxmlformats.org/officeDocument/2006/relationships/image" Target="../media/image308.jpeg"/><Relationship Id="rId212" Type="http://schemas.openxmlformats.org/officeDocument/2006/relationships/image" Target="../media/image309.jpeg"/><Relationship Id="rId211" Type="http://schemas.openxmlformats.org/officeDocument/2006/relationships/image" Target="../media/image310.jpeg"/><Relationship Id="rId210" Type="http://schemas.openxmlformats.org/officeDocument/2006/relationships/image" Target="../media/image311.jpeg"/><Relationship Id="rId21" Type="http://schemas.openxmlformats.org/officeDocument/2006/relationships/image" Target="../media/image42.jpeg"/><Relationship Id="rId209" Type="http://schemas.openxmlformats.org/officeDocument/2006/relationships/image" Target="../media/image312.jpeg"/><Relationship Id="rId208" Type="http://schemas.openxmlformats.org/officeDocument/2006/relationships/image" Target="../media/image313.jpeg"/><Relationship Id="rId207" Type="http://schemas.openxmlformats.org/officeDocument/2006/relationships/image" Target="../media/image314.jpeg"/><Relationship Id="rId206" Type="http://schemas.openxmlformats.org/officeDocument/2006/relationships/image" Target="../media/image315.jpeg"/><Relationship Id="rId205" Type="http://schemas.openxmlformats.org/officeDocument/2006/relationships/image" Target="../media/image225.jpeg"/><Relationship Id="rId204" Type="http://schemas.openxmlformats.org/officeDocument/2006/relationships/image" Target="../media/image224.jpeg"/><Relationship Id="rId203" Type="http://schemas.openxmlformats.org/officeDocument/2006/relationships/image" Target="../media/image223.jpeg"/><Relationship Id="rId202" Type="http://schemas.openxmlformats.org/officeDocument/2006/relationships/image" Target="../media/image222.jpeg"/><Relationship Id="rId201" Type="http://schemas.openxmlformats.org/officeDocument/2006/relationships/image" Target="../media/image221.jpeg"/><Relationship Id="rId200" Type="http://schemas.openxmlformats.org/officeDocument/2006/relationships/image" Target="../media/image220.jpeg"/><Relationship Id="rId20" Type="http://schemas.openxmlformats.org/officeDocument/2006/relationships/image" Target="../media/image41.jpeg"/><Relationship Id="rId2" Type="http://schemas.openxmlformats.org/officeDocument/2006/relationships/image" Target="../media/image23.jpeg"/><Relationship Id="rId199" Type="http://schemas.openxmlformats.org/officeDocument/2006/relationships/image" Target="../media/image219.jpeg"/><Relationship Id="rId198" Type="http://schemas.openxmlformats.org/officeDocument/2006/relationships/image" Target="../media/image218.jpeg"/><Relationship Id="rId197" Type="http://schemas.openxmlformats.org/officeDocument/2006/relationships/image" Target="../media/image217.jpeg"/><Relationship Id="rId196" Type="http://schemas.openxmlformats.org/officeDocument/2006/relationships/image" Target="../media/image216.jpeg"/><Relationship Id="rId195" Type="http://schemas.openxmlformats.org/officeDocument/2006/relationships/image" Target="../media/image215.jpeg"/><Relationship Id="rId194" Type="http://schemas.openxmlformats.org/officeDocument/2006/relationships/image" Target="../media/image214.jpeg"/><Relationship Id="rId193" Type="http://schemas.openxmlformats.org/officeDocument/2006/relationships/image" Target="../media/image213.jpeg"/><Relationship Id="rId192" Type="http://schemas.openxmlformats.org/officeDocument/2006/relationships/image" Target="../media/image212.jpeg"/><Relationship Id="rId191" Type="http://schemas.openxmlformats.org/officeDocument/2006/relationships/image" Target="../media/image211.jpeg"/><Relationship Id="rId190" Type="http://schemas.openxmlformats.org/officeDocument/2006/relationships/image" Target="../media/image210.jpeg"/><Relationship Id="rId19" Type="http://schemas.openxmlformats.org/officeDocument/2006/relationships/image" Target="../media/image40.jpeg"/><Relationship Id="rId189" Type="http://schemas.openxmlformats.org/officeDocument/2006/relationships/image" Target="../media/image209.jpeg"/><Relationship Id="rId188" Type="http://schemas.openxmlformats.org/officeDocument/2006/relationships/image" Target="../media/image208.jpeg"/><Relationship Id="rId187" Type="http://schemas.openxmlformats.org/officeDocument/2006/relationships/image" Target="../media/image207.jpeg"/><Relationship Id="rId186" Type="http://schemas.openxmlformats.org/officeDocument/2006/relationships/image" Target="../media/image206.jpeg"/><Relationship Id="rId185" Type="http://schemas.openxmlformats.org/officeDocument/2006/relationships/image" Target="../media/image205.jpeg"/><Relationship Id="rId184" Type="http://schemas.openxmlformats.org/officeDocument/2006/relationships/image" Target="../media/image204.jpeg"/><Relationship Id="rId183" Type="http://schemas.openxmlformats.org/officeDocument/2006/relationships/image" Target="../media/image203.jpeg"/><Relationship Id="rId182" Type="http://schemas.openxmlformats.org/officeDocument/2006/relationships/image" Target="../media/image202.jpeg"/><Relationship Id="rId181" Type="http://schemas.openxmlformats.org/officeDocument/2006/relationships/image" Target="../media/image201.jpeg"/><Relationship Id="rId180" Type="http://schemas.openxmlformats.org/officeDocument/2006/relationships/image" Target="../media/image200.jpeg"/><Relationship Id="rId18" Type="http://schemas.openxmlformats.org/officeDocument/2006/relationships/image" Target="../media/image39.jpeg"/><Relationship Id="rId179" Type="http://schemas.openxmlformats.org/officeDocument/2006/relationships/image" Target="../media/image199.jpeg"/><Relationship Id="rId178" Type="http://schemas.openxmlformats.org/officeDocument/2006/relationships/image" Target="../media/image198.jpeg"/><Relationship Id="rId177" Type="http://schemas.openxmlformats.org/officeDocument/2006/relationships/image" Target="../media/image197.jpeg"/><Relationship Id="rId176" Type="http://schemas.openxmlformats.org/officeDocument/2006/relationships/image" Target="../media/image196.jpeg"/><Relationship Id="rId175" Type="http://schemas.openxmlformats.org/officeDocument/2006/relationships/image" Target="../media/image195.jpeg"/><Relationship Id="rId174" Type="http://schemas.openxmlformats.org/officeDocument/2006/relationships/image" Target="../media/image194.jpeg"/><Relationship Id="rId173" Type="http://schemas.openxmlformats.org/officeDocument/2006/relationships/image" Target="../media/image193.jpeg"/><Relationship Id="rId172" Type="http://schemas.openxmlformats.org/officeDocument/2006/relationships/image" Target="../media/image192.jpeg"/><Relationship Id="rId171" Type="http://schemas.openxmlformats.org/officeDocument/2006/relationships/image" Target="../media/image191.jpeg"/><Relationship Id="rId170" Type="http://schemas.openxmlformats.org/officeDocument/2006/relationships/image" Target="../media/image190.jpeg"/><Relationship Id="rId17" Type="http://schemas.openxmlformats.org/officeDocument/2006/relationships/image" Target="../media/image38.jpeg"/><Relationship Id="rId169" Type="http://schemas.openxmlformats.org/officeDocument/2006/relationships/image" Target="../media/image189.jpeg"/><Relationship Id="rId168" Type="http://schemas.openxmlformats.org/officeDocument/2006/relationships/image" Target="../media/image188.jpeg"/><Relationship Id="rId167" Type="http://schemas.openxmlformats.org/officeDocument/2006/relationships/image" Target="../media/image187.jpeg"/><Relationship Id="rId166" Type="http://schemas.openxmlformats.org/officeDocument/2006/relationships/image" Target="../media/image186.jpeg"/><Relationship Id="rId165" Type="http://schemas.openxmlformats.org/officeDocument/2006/relationships/image" Target="../media/image185.jpeg"/><Relationship Id="rId164" Type="http://schemas.openxmlformats.org/officeDocument/2006/relationships/image" Target="../media/image184.jpeg"/><Relationship Id="rId163" Type="http://schemas.openxmlformats.org/officeDocument/2006/relationships/image" Target="../media/image183.jpeg"/><Relationship Id="rId162" Type="http://schemas.openxmlformats.org/officeDocument/2006/relationships/image" Target="../media/image182.jpeg"/><Relationship Id="rId161" Type="http://schemas.openxmlformats.org/officeDocument/2006/relationships/image" Target="../media/image181.jpeg"/><Relationship Id="rId160" Type="http://schemas.openxmlformats.org/officeDocument/2006/relationships/image" Target="../media/image180.jpeg"/><Relationship Id="rId16" Type="http://schemas.openxmlformats.org/officeDocument/2006/relationships/image" Target="../media/image37.jpeg"/><Relationship Id="rId159" Type="http://schemas.openxmlformats.org/officeDocument/2006/relationships/image" Target="../media/image179.jpeg"/><Relationship Id="rId158" Type="http://schemas.openxmlformats.org/officeDocument/2006/relationships/image" Target="../media/image178.jpeg"/><Relationship Id="rId157" Type="http://schemas.openxmlformats.org/officeDocument/2006/relationships/image" Target="../media/image177.jpeg"/><Relationship Id="rId156" Type="http://schemas.openxmlformats.org/officeDocument/2006/relationships/image" Target="../media/image176.jpeg"/><Relationship Id="rId155" Type="http://schemas.openxmlformats.org/officeDocument/2006/relationships/image" Target="../media/image175.jpeg"/><Relationship Id="rId154" Type="http://schemas.openxmlformats.org/officeDocument/2006/relationships/image" Target="../media/image174.jpeg"/><Relationship Id="rId153" Type="http://schemas.openxmlformats.org/officeDocument/2006/relationships/image" Target="../media/image173.jpeg"/><Relationship Id="rId152" Type="http://schemas.openxmlformats.org/officeDocument/2006/relationships/image" Target="../media/image172.jpeg"/><Relationship Id="rId151" Type="http://schemas.openxmlformats.org/officeDocument/2006/relationships/image" Target="../media/image171.jpeg"/><Relationship Id="rId150" Type="http://schemas.openxmlformats.org/officeDocument/2006/relationships/image" Target="../media/image170.jpeg"/><Relationship Id="rId15" Type="http://schemas.openxmlformats.org/officeDocument/2006/relationships/image" Target="../media/image36.jpeg"/><Relationship Id="rId149" Type="http://schemas.openxmlformats.org/officeDocument/2006/relationships/image" Target="../media/image169.jpeg"/><Relationship Id="rId148" Type="http://schemas.openxmlformats.org/officeDocument/2006/relationships/image" Target="../media/image168.jpeg"/><Relationship Id="rId147" Type="http://schemas.openxmlformats.org/officeDocument/2006/relationships/image" Target="../media/image167.jpeg"/><Relationship Id="rId146" Type="http://schemas.openxmlformats.org/officeDocument/2006/relationships/image" Target="../media/image166.jpeg"/><Relationship Id="rId145" Type="http://schemas.openxmlformats.org/officeDocument/2006/relationships/image" Target="../media/image165.jpeg"/><Relationship Id="rId144" Type="http://schemas.openxmlformats.org/officeDocument/2006/relationships/image" Target="../media/image164.jpeg"/><Relationship Id="rId143" Type="http://schemas.openxmlformats.org/officeDocument/2006/relationships/image" Target="../media/image163.jpeg"/><Relationship Id="rId142" Type="http://schemas.openxmlformats.org/officeDocument/2006/relationships/image" Target="../media/image162.jpeg"/><Relationship Id="rId141" Type="http://schemas.openxmlformats.org/officeDocument/2006/relationships/image" Target="../media/image161.jpeg"/><Relationship Id="rId140" Type="http://schemas.openxmlformats.org/officeDocument/2006/relationships/image" Target="../media/image160.jpeg"/><Relationship Id="rId14" Type="http://schemas.openxmlformats.org/officeDocument/2006/relationships/image" Target="../media/image35.jpeg"/><Relationship Id="rId139" Type="http://schemas.openxmlformats.org/officeDocument/2006/relationships/image" Target="../media/image159.jpeg"/><Relationship Id="rId138" Type="http://schemas.openxmlformats.org/officeDocument/2006/relationships/image" Target="../media/image158.jpeg"/><Relationship Id="rId137" Type="http://schemas.openxmlformats.org/officeDocument/2006/relationships/image" Target="../media/image157.jpeg"/><Relationship Id="rId136" Type="http://schemas.openxmlformats.org/officeDocument/2006/relationships/image" Target="../media/image156.jpeg"/><Relationship Id="rId135" Type="http://schemas.openxmlformats.org/officeDocument/2006/relationships/image" Target="../media/image155.jpeg"/><Relationship Id="rId134" Type="http://schemas.openxmlformats.org/officeDocument/2006/relationships/image" Target="../media/image154.jpeg"/><Relationship Id="rId133" Type="http://schemas.openxmlformats.org/officeDocument/2006/relationships/image" Target="../media/image153.jpeg"/><Relationship Id="rId132" Type="http://schemas.openxmlformats.org/officeDocument/2006/relationships/image" Target="../media/image152.jpeg"/><Relationship Id="rId131" Type="http://schemas.openxmlformats.org/officeDocument/2006/relationships/image" Target="../media/image151.jpeg"/><Relationship Id="rId130" Type="http://schemas.openxmlformats.org/officeDocument/2006/relationships/image" Target="../media/image150.jpeg"/><Relationship Id="rId13" Type="http://schemas.openxmlformats.org/officeDocument/2006/relationships/image" Target="../media/image34.jpeg"/><Relationship Id="rId129" Type="http://schemas.openxmlformats.org/officeDocument/2006/relationships/image" Target="../media/image149.jpeg"/><Relationship Id="rId128" Type="http://schemas.openxmlformats.org/officeDocument/2006/relationships/image" Target="../media/image148.jpeg"/><Relationship Id="rId127" Type="http://schemas.openxmlformats.org/officeDocument/2006/relationships/image" Target="../media/image147.jpeg"/><Relationship Id="rId126" Type="http://schemas.openxmlformats.org/officeDocument/2006/relationships/image" Target="../media/image146.jpeg"/><Relationship Id="rId125" Type="http://schemas.openxmlformats.org/officeDocument/2006/relationships/image" Target="../media/image145.jpeg"/><Relationship Id="rId124" Type="http://schemas.openxmlformats.org/officeDocument/2006/relationships/image" Target="../media/image144.jpeg"/><Relationship Id="rId123" Type="http://schemas.openxmlformats.org/officeDocument/2006/relationships/image" Target="../media/image143.jpeg"/><Relationship Id="rId122" Type="http://schemas.openxmlformats.org/officeDocument/2006/relationships/image" Target="../media/image142.jpeg"/><Relationship Id="rId121" Type="http://schemas.openxmlformats.org/officeDocument/2006/relationships/image" Target="../media/image141.jpeg"/><Relationship Id="rId120" Type="http://schemas.openxmlformats.org/officeDocument/2006/relationships/image" Target="../media/image140.jpeg"/><Relationship Id="rId12" Type="http://schemas.openxmlformats.org/officeDocument/2006/relationships/image" Target="../media/image33.jpeg"/><Relationship Id="rId119" Type="http://schemas.openxmlformats.org/officeDocument/2006/relationships/image" Target="../media/image139.jpeg"/><Relationship Id="rId118" Type="http://schemas.openxmlformats.org/officeDocument/2006/relationships/image" Target="../media/image138.jpeg"/><Relationship Id="rId117" Type="http://schemas.openxmlformats.org/officeDocument/2006/relationships/image" Target="../media/image137.jpeg"/><Relationship Id="rId116" Type="http://schemas.openxmlformats.org/officeDocument/2006/relationships/image" Target="../media/image136.jpeg"/><Relationship Id="rId115" Type="http://schemas.openxmlformats.org/officeDocument/2006/relationships/image" Target="../media/image135.jpeg"/><Relationship Id="rId114" Type="http://schemas.openxmlformats.org/officeDocument/2006/relationships/image" Target="../media/image134.jpeg"/><Relationship Id="rId113" Type="http://schemas.openxmlformats.org/officeDocument/2006/relationships/image" Target="../media/image133.jpeg"/><Relationship Id="rId112" Type="http://schemas.openxmlformats.org/officeDocument/2006/relationships/image" Target="../media/image132.jpeg"/><Relationship Id="rId111" Type="http://schemas.openxmlformats.org/officeDocument/2006/relationships/image" Target="../media/image131.jpeg"/><Relationship Id="rId110" Type="http://schemas.openxmlformats.org/officeDocument/2006/relationships/image" Target="../media/image130.jpeg"/><Relationship Id="rId11" Type="http://schemas.openxmlformats.org/officeDocument/2006/relationships/image" Target="../media/image32.jpeg"/><Relationship Id="rId109" Type="http://schemas.openxmlformats.org/officeDocument/2006/relationships/image" Target="../media/image129.jpeg"/><Relationship Id="rId108" Type="http://schemas.openxmlformats.org/officeDocument/2006/relationships/image" Target="../media/image128.jpeg"/><Relationship Id="rId107" Type="http://schemas.openxmlformats.org/officeDocument/2006/relationships/image" Target="../media/image127.jpeg"/><Relationship Id="rId106" Type="http://schemas.openxmlformats.org/officeDocument/2006/relationships/image" Target="../media/image126.jpeg"/><Relationship Id="rId105" Type="http://schemas.openxmlformats.org/officeDocument/2006/relationships/image" Target="../media/image125.jpeg"/><Relationship Id="rId104" Type="http://schemas.openxmlformats.org/officeDocument/2006/relationships/image" Target="../media/image124.jpeg"/><Relationship Id="rId103" Type="http://schemas.openxmlformats.org/officeDocument/2006/relationships/image" Target="../media/image123.jpeg"/><Relationship Id="rId102" Type="http://schemas.openxmlformats.org/officeDocument/2006/relationships/image" Target="../media/image122.jpeg"/><Relationship Id="rId101" Type="http://schemas.openxmlformats.org/officeDocument/2006/relationships/image" Target="../media/image121.jpeg"/><Relationship Id="rId100" Type="http://schemas.openxmlformats.org/officeDocument/2006/relationships/image" Target="../media/image120.jpeg"/><Relationship Id="rId10" Type="http://schemas.openxmlformats.org/officeDocument/2006/relationships/image" Target="../media/image31.jpeg"/><Relationship Id="rId1" Type="http://schemas.openxmlformats.org/officeDocument/2006/relationships/image" Target="../media/image22.jpeg"/></Relationships>
</file>

<file path=xl/drawings/_rels/drawing8.xml.rels><?xml version="1.0" encoding="UTF-8" standalone="yes"?>
<Relationships xmlns="http://schemas.openxmlformats.org/package/2006/relationships"><Relationship Id="rId99" Type="http://schemas.openxmlformats.org/officeDocument/2006/relationships/image" Target="../media/image365.jpeg"/><Relationship Id="rId98" Type="http://schemas.openxmlformats.org/officeDocument/2006/relationships/image" Target="../media/image242.jpeg"/><Relationship Id="rId97" Type="http://schemas.openxmlformats.org/officeDocument/2006/relationships/image" Target="../media/image364.jpeg"/><Relationship Id="rId96" Type="http://schemas.openxmlformats.org/officeDocument/2006/relationships/image" Target="../media/image363.jpeg"/><Relationship Id="rId95" Type="http://schemas.openxmlformats.org/officeDocument/2006/relationships/image" Target="../media/image362.jpeg"/><Relationship Id="rId94" Type="http://schemas.openxmlformats.org/officeDocument/2006/relationships/image" Target="../media/image361.jpeg"/><Relationship Id="rId93" Type="http://schemas.openxmlformats.org/officeDocument/2006/relationships/image" Target="../media/image360.jpeg"/><Relationship Id="rId92" Type="http://schemas.openxmlformats.org/officeDocument/2006/relationships/image" Target="../media/image359.jpeg"/><Relationship Id="rId91" Type="http://schemas.openxmlformats.org/officeDocument/2006/relationships/image" Target="../media/image358.jpeg"/><Relationship Id="rId90" Type="http://schemas.openxmlformats.org/officeDocument/2006/relationships/image" Target="../media/image357.jpeg"/><Relationship Id="rId9" Type="http://schemas.openxmlformats.org/officeDocument/2006/relationships/image" Target="../media/image317.jpeg"/><Relationship Id="rId89" Type="http://schemas.openxmlformats.org/officeDocument/2006/relationships/image" Target="../media/image356.jpeg"/><Relationship Id="rId88" Type="http://schemas.openxmlformats.org/officeDocument/2006/relationships/image" Target="../media/image355.jpeg"/><Relationship Id="rId87" Type="http://schemas.openxmlformats.org/officeDocument/2006/relationships/image" Target="../media/image354.jpeg"/><Relationship Id="rId86" Type="http://schemas.openxmlformats.org/officeDocument/2006/relationships/image" Target="../media/image353.jpeg"/><Relationship Id="rId85" Type="http://schemas.openxmlformats.org/officeDocument/2006/relationships/image" Target="../media/image352.jpeg"/><Relationship Id="rId84" Type="http://schemas.openxmlformats.org/officeDocument/2006/relationships/image" Target="../media/image351.jpeg"/><Relationship Id="rId83" Type="http://schemas.openxmlformats.org/officeDocument/2006/relationships/image" Target="../media/image350.jpeg"/><Relationship Id="rId82" Type="http://schemas.openxmlformats.org/officeDocument/2006/relationships/image" Target="../media/image349.jpeg"/><Relationship Id="rId81" Type="http://schemas.openxmlformats.org/officeDocument/2006/relationships/image" Target="../media/image348.jpeg"/><Relationship Id="rId80" Type="http://schemas.openxmlformats.org/officeDocument/2006/relationships/image" Target="../media/image347.jpeg"/><Relationship Id="rId8" Type="http://schemas.openxmlformats.org/officeDocument/2006/relationships/image" Target="../media/image316.jpeg"/><Relationship Id="rId79" Type="http://schemas.openxmlformats.org/officeDocument/2006/relationships/image" Target="../media/image346.jpeg"/><Relationship Id="rId78" Type="http://schemas.openxmlformats.org/officeDocument/2006/relationships/image" Target="../media/image104.jpeg"/><Relationship Id="rId77" Type="http://schemas.openxmlformats.org/officeDocument/2006/relationships/image" Target="../media/image267.jpeg"/><Relationship Id="rId76" Type="http://schemas.openxmlformats.org/officeDocument/2006/relationships/image" Target="../media/image132.jpeg"/><Relationship Id="rId75" Type="http://schemas.openxmlformats.org/officeDocument/2006/relationships/image" Target="../media/image345.jpeg"/><Relationship Id="rId74" Type="http://schemas.openxmlformats.org/officeDocument/2006/relationships/image" Target="../media/image126.jpeg"/><Relationship Id="rId73" Type="http://schemas.openxmlformats.org/officeDocument/2006/relationships/image" Target="../media/image196.jpeg"/><Relationship Id="rId72" Type="http://schemas.openxmlformats.org/officeDocument/2006/relationships/image" Target="../media/image344.jpeg"/><Relationship Id="rId71" Type="http://schemas.openxmlformats.org/officeDocument/2006/relationships/image" Target="../media/image134.jpeg"/><Relationship Id="rId70" Type="http://schemas.openxmlformats.org/officeDocument/2006/relationships/image" Target="../media/image343.jpeg"/><Relationship Id="rId7" Type="http://schemas.openxmlformats.org/officeDocument/2006/relationships/image" Target="../media/image139.jpeg"/><Relationship Id="rId69" Type="http://schemas.openxmlformats.org/officeDocument/2006/relationships/image" Target="../media/image342.jpeg"/><Relationship Id="rId68" Type="http://schemas.openxmlformats.org/officeDocument/2006/relationships/image" Target="../media/image341.jpeg"/><Relationship Id="rId67" Type="http://schemas.openxmlformats.org/officeDocument/2006/relationships/image" Target="../media/image340.jpeg"/><Relationship Id="rId66" Type="http://schemas.openxmlformats.org/officeDocument/2006/relationships/image" Target="../media/image130.jpeg"/><Relationship Id="rId65" Type="http://schemas.openxmlformats.org/officeDocument/2006/relationships/image" Target="../media/image339.jpeg"/><Relationship Id="rId64" Type="http://schemas.openxmlformats.org/officeDocument/2006/relationships/image" Target="../media/image338.jpeg"/><Relationship Id="rId63" Type="http://schemas.openxmlformats.org/officeDocument/2006/relationships/image" Target="../media/image337.jpeg"/><Relationship Id="rId62" Type="http://schemas.openxmlformats.org/officeDocument/2006/relationships/image" Target="../media/image336.jpeg"/><Relationship Id="rId61" Type="http://schemas.openxmlformats.org/officeDocument/2006/relationships/image" Target="../media/image163.jpeg"/><Relationship Id="rId60" Type="http://schemas.openxmlformats.org/officeDocument/2006/relationships/image" Target="../media/image335.jpeg"/><Relationship Id="rId6" Type="http://schemas.openxmlformats.org/officeDocument/2006/relationships/image" Target="../media/image36.jpeg"/><Relationship Id="rId59" Type="http://schemas.openxmlformats.org/officeDocument/2006/relationships/image" Target="../media/image334.jpeg"/><Relationship Id="rId58" Type="http://schemas.openxmlformats.org/officeDocument/2006/relationships/image" Target="../media/image195.jpeg"/><Relationship Id="rId57" Type="http://schemas.openxmlformats.org/officeDocument/2006/relationships/image" Target="../media/image84.jpeg"/><Relationship Id="rId56" Type="http://schemas.openxmlformats.org/officeDocument/2006/relationships/image" Target="../media/image189.jpeg"/><Relationship Id="rId55" Type="http://schemas.openxmlformats.org/officeDocument/2006/relationships/image" Target="../media/image214.jpeg"/><Relationship Id="rId54" Type="http://schemas.openxmlformats.org/officeDocument/2006/relationships/image" Target="../media/image333.jpeg"/><Relationship Id="rId53" Type="http://schemas.openxmlformats.org/officeDocument/2006/relationships/image" Target="../media/image332.jpeg"/><Relationship Id="rId52" Type="http://schemas.openxmlformats.org/officeDocument/2006/relationships/image" Target="../media/image331.jpeg"/><Relationship Id="rId51" Type="http://schemas.openxmlformats.org/officeDocument/2006/relationships/image" Target="../media/image160.jpeg"/><Relationship Id="rId50" Type="http://schemas.openxmlformats.org/officeDocument/2006/relationships/image" Target="../media/image330.jpeg"/><Relationship Id="rId5" Type="http://schemas.openxmlformats.org/officeDocument/2006/relationships/image" Target="../media/image43.jpeg"/><Relationship Id="rId49" Type="http://schemas.openxmlformats.org/officeDocument/2006/relationships/image" Target="../media/image329.jpeg"/><Relationship Id="rId48" Type="http://schemas.openxmlformats.org/officeDocument/2006/relationships/image" Target="../media/image198.jpeg"/><Relationship Id="rId47" Type="http://schemas.openxmlformats.org/officeDocument/2006/relationships/image" Target="../media/image328.jpeg"/><Relationship Id="rId46" Type="http://schemas.openxmlformats.org/officeDocument/2006/relationships/image" Target="../media/image153.jpeg"/><Relationship Id="rId45" Type="http://schemas.openxmlformats.org/officeDocument/2006/relationships/image" Target="../media/image327.jpeg"/><Relationship Id="rId44" Type="http://schemas.openxmlformats.org/officeDocument/2006/relationships/image" Target="../media/image271.jpeg"/><Relationship Id="rId43" Type="http://schemas.openxmlformats.org/officeDocument/2006/relationships/image" Target="../media/image213.jpeg"/><Relationship Id="rId42" Type="http://schemas.openxmlformats.org/officeDocument/2006/relationships/image" Target="../media/image326.jpeg"/><Relationship Id="rId41" Type="http://schemas.openxmlformats.org/officeDocument/2006/relationships/image" Target="../media/image111.jpeg"/><Relationship Id="rId40" Type="http://schemas.openxmlformats.org/officeDocument/2006/relationships/image" Target="../media/image103.jpeg"/><Relationship Id="rId4" Type="http://schemas.openxmlformats.org/officeDocument/2006/relationships/image" Target="../media/image25.jpeg"/><Relationship Id="rId39" Type="http://schemas.openxmlformats.org/officeDocument/2006/relationships/image" Target="../media/image41.jpeg"/><Relationship Id="rId38" Type="http://schemas.openxmlformats.org/officeDocument/2006/relationships/image" Target="../media/image325.jpeg"/><Relationship Id="rId37" Type="http://schemas.openxmlformats.org/officeDocument/2006/relationships/image" Target="../media/image131.jpeg"/><Relationship Id="rId36" Type="http://schemas.openxmlformats.org/officeDocument/2006/relationships/image" Target="../media/image324.jpeg"/><Relationship Id="rId35" Type="http://schemas.openxmlformats.org/officeDocument/2006/relationships/image" Target="../media/image116.jpeg"/><Relationship Id="rId34" Type="http://schemas.openxmlformats.org/officeDocument/2006/relationships/image" Target="../media/image323.jpeg"/><Relationship Id="rId33" Type="http://schemas.openxmlformats.org/officeDocument/2006/relationships/image" Target="../media/image322.jpeg"/><Relationship Id="rId32" Type="http://schemas.openxmlformats.org/officeDocument/2006/relationships/image" Target="../media/image101.jpeg"/><Relationship Id="rId31" Type="http://schemas.openxmlformats.org/officeDocument/2006/relationships/image" Target="../media/image320.jpeg"/><Relationship Id="rId30" Type="http://schemas.openxmlformats.org/officeDocument/2006/relationships/image" Target="../media/image169.jpeg"/><Relationship Id="rId3" Type="http://schemas.openxmlformats.org/officeDocument/2006/relationships/image" Target="../media/image32.jpeg"/><Relationship Id="rId29" Type="http://schemas.openxmlformats.org/officeDocument/2006/relationships/image" Target="../media/image86.jpeg"/><Relationship Id="rId28" Type="http://schemas.openxmlformats.org/officeDocument/2006/relationships/image" Target="../media/image38.jpeg"/><Relationship Id="rId27" Type="http://schemas.openxmlformats.org/officeDocument/2006/relationships/image" Target="../media/image75.jpeg"/><Relationship Id="rId260" Type="http://schemas.openxmlformats.org/officeDocument/2006/relationships/image" Target="../media/image441.jpeg"/><Relationship Id="rId26" Type="http://schemas.openxmlformats.org/officeDocument/2006/relationships/image" Target="../media/image89.jpeg"/><Relationship Id="rId259" Type="http://schemas.openxmlformats.org/officeDocument/2006/relationships/image" Target="../media/image442.jpeg"/><Relationship Id="rId258" Type="http://schemas.openxmlformats.org/officeDocument/2006/relationships/image" Target="../media/image443.jpeg"/><Relationship Id="rId257" Type="http://schemas.openxmlformats.org/officeDocument/2006/relationships/image" Target="../media/image444.jpeg"/><Relationship Id="rId256" Type="http://schemas.openxmlformats.org/officeDocument/2006/relationships/image" Target="../media/image445.jpeg"/><Relationship Id="rId255" Type="http://schemas.openxmlformats.org/officeDocument/2006/relationships/image" Target="../media/image446.jpeg"/><Relationship Id="rId254" Type="http://schemas.openxmlformats.org/officeDocument/2006/relationships/image" Target="../media/image447.jpeg"/><Relationship Id="rId253" Type="http://schemas.openxmlformats.org/officeDocument/2006/relationships/image" Target="../media/image448.jpeg"/><Relationship Id="rId252" Type="http://schemas.openxmlformats.org/officeDocument/2006/relationships/image" Target="../media/image449.jpeg"/><Relationship Id="rId251" Type="http://schemas.openxmlformats.org/officeDocument/2006/relationships/image" Target="../media/image450.jpeg"/><Relationship Id="rId250" Type="http://schemas.openxmlformats.org/officeDocument/2006/relationships/image" Target="../media/image451.jpeg"/><Relationship Id="rId25" Type="http://schemas.openxmlformats.org/officeDocument/2006/relationships/image" Target="../media/image115.jpeg"/><Relationship Id="rId249" Type="http://schemas.openxmlformats.org/officeDocument/2006/relationships/image" Target="../media/image240.jpeg"/><Relationship Id="rId248" Type="http://schemas.openxmlformats.org/officeDocument/2006/relationships/image" Target="../media/image452.jpeg"/><Relationship Id="rId247" Type="http://schemas.openxmlformats.org/officeDocument/2006/relationships/image" Target="../media/image453.jpeg"/><Relationship Id="rId246" Type="http://schemas.openxmlformats.org/officeDocument/2006/relationships/image" Target="../media/image454.jpeg"/><Relationship Id="rId245" Type="http://schemas.openxmlformats.org/officeDocument/2006/relationships/image" Target="../media/image455.jpeg"/><Relationship Id="rId244" Type="http://schemas.openxmlformats.org/officeDocument/2006/relationships/image" Target="../media/image456.jpeg"/><Relationship Id="rId243" Type="http://schemas.openxmlformats.org/officeDocument/2006/relationships/image" Target="../media/image457.jpeg"/><Relationship Id="rId242" Type="http://schemas.openxmlformats.org/officeDocument/2006/relationships/image" Target="../media/image458.jpeg"/><Relationship Id="rId241" Type="http://schemas.openxmlformats.org/officeDocument/2006/relationships/image" Target="../media/image459.jpeg"/><Relationship Id="rId240" Type="http://schemas.openxmlformats.org/officeDocument/2006/relationships/image" Target="../media/image460.jpeg"/><Relationship Id="rId24" Type="http://schemas.openxmlformats.org/officeDocument/2006/relationships/image" Target="../media/image319.jpeg"/><Relationship Id="rId239" Type="http://schemas.openxmlformats.org/officeDocument/2006/relationships/image" Target="../media/image461.jpeg"/><Relationship Id="rId238" Type="http://schemas.openxmlformats.org/officeDocument/2006/relationships/image" Target="../media/image462.jpeg"/><Relationship Id="rId237" Type="http://schemas.openxmlformats.org/officeDocument/2006/relationships/image" Target="../media/image463.jpeg"/><Relationship Id="rId236" Type="http://schemas.openxmlformats.org/officeDocument/2006/relationships/image" Target="../media/image464.jpeg"/><Relationship Id="rId235" Type="http://schemas.openxmlformats.org/officeDocument/2006/relationships/image" Target="../media/image465.jpeg"/><Relationship Id="rId234" Type="http://schemas.openxmlformats.org/officeDocument/2006/relationships/image" Target="../media/image466.jpeg"/><Relationship Id="rId233" Type="http://schemas.openxmlformats.org/officeDocument/2006/relationships/image" Target="../media/image265.jpeg"/><Relationship Id="rId232" Type="http://schemas.openxmlformats.org/officeDocument/2006/relationships/image" Target="../media/image268.jpeg"/><Relationship Id="rId231" Type="http://schemas.openxmlformats.org/officeDocument/2006/relationships/image" Target="../media/image467.jpeg"/><Relationship Id="rId230" Type="http://schemas.openxmlformats.org/officeDocument/2006/relationships/image" Target="../media/image468.jpeg"/><Relationship Id="rId23" Type="http://schemas.openxmlformats.org/officeDocument/2006/relationships/image" Target="../media/image64.jpeg"/><Relationship Id="rId229" Type="http://schemas.openxmlformats.org/officeDocument/2006/relationships/image" Target="../media/image469.jpeg"/><Relationship Id="rId228" Type="http://schemas.openxmlformats.org/officeDocument/2006/relationships/image" Target="../media/image67.jpeg"/><Relationship Id="rId227" Type="http://schemas.openxmlformats.org/officeDocument/2006/relationships/image" Target="../media/image470.jpeg"/><Relationship Id="rId226" Type="http://schemas.openxmlformats.org/officeDocument/2006/relationships/image" Target="../media/image471.jpeg"/><Relationship Id="rId225" Type="http://schemas.openxmlformats.org/officeDocument/2006/relationships/image" Target="../media/image472.jpeg"/><Relationship Id="rId224" Type="http://schemas.openxmlformats.org/officeDocument/2006/relationships/image" Target="../media/image473.jpeg"/><Relationship Id="rId223" Type="http://schemas.openxmlformats.org/officeDocument/2006/relationships/image" Target="../media/image474.jpeg"/><Relationship Id="rId222" Type="http://schemas.openxmlformats.org/officeDocument/2006/relationships/image" Target="../media/image475.jpeg"/><Relationship Id="rId221" Type="http://schemas.openxmlformats.org/officeDocument/2006/relationships/image" Target="../media/image476.jpeg"/><Relationship Id="rId220" Type="http://schemas.openxmlformats.org/officeDocument/2006/relationships/image" Target="../media/image477.jpeg"/><Relationship Id="rId22" Type="http://schemas.openxmlformats.org/officeDocument/2006/relationships/image" Target="../media/image69.jpeg"/><Relationship Id="rId219" Type="http://schemas.openxmlformats.org/officeDocument/2006/relationships/image" Target="../media/image478.jpeg"/><Relationship Id="rId218" Type="http://schemas.openxmlformats.org/officeDocument/2006/relationships/image" Target="../media/image479.jpeg"/><Relationship Id="rId217" Type="http://schemas.openxmlformats.org/officeDocument/2006/relationships/image" Target="../media/image480.jpeg"/><Relationship Id="rId216" Type="http://schemas.openxmlformats.org/officeDocument/2006/relationships/image" Target="../media/image294.jpeg"/><Relationship Id="rId215" Type="http://schemas.openxmlformats.org/officeDocument/2006/relationships/image" Target="../media/image481.jpeg"/><Relationship Id="rId214" Type="http://schemas.openxmlformats.org/officeDocument/2006/relationships/image" Target="../media/image482.jpeg"/><Relationship Id="rId213" Type="http://schemas.openxmlformats.org/officeDocument/2006/relationships/image" Target="../media/image295.jpeg"/><Relationship Id="rId212" Type="http://schemas.openxmlformats.org/officeDocument/2006/relationships/image" Target="../media/image483.jpeg"/><Relationship Id="rId211" Type="http://schemas.openxmlformats.org/officeDocument/2006/relationships/image" Target="../media/image484.jpeg"/><Relationship Id="rId210" Type="http://schemas.openxmlformats.org/officeDocument/2006/relationships/image" Target="../media/image485.jpeg"/><Relationship Id="rId21" Type="http://schemas.openxmlformats.org/officeDocument/2006/relationships/image" Target="../media/image79.jpeg"/><Relationship Id="rId209" Type="http://schemas.openxmlformats.org/officeDocument/2006/relationships/image" Target="../media/image486.jpeg"/><Relationship Id="rId208" Type="http://schemas.openxmlformats.org/officeDocument/2006/relationships/image" Target="../media/image487.jpeg"/><Relationship Id="rId207" Type="http://schemas.openxmlformats.org/officeDocument/2006/relationships/image" Target="../media/image488.jpeg"/><Relationship Id="rId206" Type="http://schemas.openxmlformats.org/officeDocument/2006/relationships/image" Target="../media/image489.jpeg"/><Relationship Id="rId205" Type="http://schemas.openxmlformats.org/officeDocument/2006/relationships/image" Target="../media/image490.jpeg"/><Relationship Id="rId204" Type="http://schemas.openxmlformats.org/officeDocument/2006/relationships/image" Target="../media/image491.jpeg"/><Relationship Id="rId203" Type="http://schemas.openxmlformats.org/officeDocument/2006/relationships/image" Target="../media/image492.jpeg"/><Relationship Id="rId202" Type="http://schemas.openxmlformats.org/officeDocument/2006/relationships/image" Target="../media/image493.jpeg"/><Relationship Id="rId201" Type="http://schemas.openxmlformats.org/officeDocument/2006/relationships/image" Target="../media/image309.jpeg"/><Relationship Id="rId200" Type="http://schemas.openxmlformats.org/officeDocument/2006/relationships/image" Target="../media/image494.jpeg"/><Relationship Id="rId20" Type="http://schemas.openxmlformats.org/officeDocument/2006/relationships/image" Target="../media/image61.jpeg"/><Relationship Id="rId2" Type="http://schemas.openxmlformats.org/officeDocument/2006/relationships/image" Target="../media/image24.jpeg"/><Relationship Id="rId199" Type="http://schemas.openxmlformats.org/officeDocument/2006/relationships/image" Target="../media/image495.jpeg"/><Relationship Id="rId198" Type="http://schemas.openxmlformats.org/officeDocument/2006/relationships/image" Target="../media/image315.jpeg"/><Relationship Id="rId197" Type="http://schemas.openxmlformats.org/officeDocument/2006/relationships/image" Target="../media/image440.jpeg"/><Relationship Id="rId196" Type="http://schemas.openxmlformats.org/officeDocument/2006/relationships/image" Target="../media/image439.jpeg"/><Relationship Id="rId195" Type="http://schemas.openxmlformats.org/officeDocument/2006/relationships/image" Target="../media/image70.jpeg"/><Relationship Id="rId194" Type="http://schemas.openxmlformats.org/officeDocument/2006/relationships/image" Target="../media/image438.jpeg"/><Relationship Id="rId193" Type="http://schemas.openxmlformats.org/officeDocument/2006/relationships/image" Target="../media/image437.jpeg"/><Relationship Id="rId192" Type="http://schemas.openxmlformats.org/officeDocument/2006/relationships/image" Target="../media/image436.jpeg"/><Relationship Id="rId191" Type="http://schemas.openxmlformats.org/officeDocument/2006/relationships/image" Target="../media/image435.jpeg"/><Relationship Id="rId190" Type="http://schemas.openxmlformats.org/officeDocument/2006/relationships/image" Target="../media/image434.jpeg"/><Relationship Id="rId19" Type="http://schemas.openxmlformats.org/officeDocument/2006/relationships/image" Target="../media/image54.jpeg"/><Relationship Id="rId189" Type="http://schemas.openxmlformats.org/officeDocument/2006/relationships/image" Target="../media/image433.jpeg"/><Relationship Id="rId188" Type="http://schemas.openxmlformats.org/officeDocument/2006/relationships/image" Target="../media/image432.jpeg"/><Relationship Id="rId187" Type="http://schemas.openxmlformats.org/officeDocument/2006/relationships/image" Target="../media/image431.jpeg"/><Relationship Id="rId186" Type="http://schemas.openxmlformats.org/officeDocument/2006/relationships/image" Target="../media/image430.jpeg"/><Relationship Id="rId185" Type="http://schemas.openxmlformats.org/officeDocument/2006/relationships/image" Target="../media/image429.jpeg"/><Relationship Id="rId184" Type="http://schemas.openxmlformats.org/officeDocument/2006/relationships/image" Target="../media/image29.jpeg"/><Relationship Id="rId183" Type="http://schemas.openxmlformats.org/officeDocument/2006/relationships/image" Target="../media/image275.jpeg"/><Relationship Id="rId182" Type="http://schemas.openxmlformats.org/officeDocument/2006/relationships/image" Target="../media/image428.jpeg"/><Relationship Id="rId181" Type="http://schemas.openxmlformats.org/officeDocument/2006/relationships/image" Target="../media/image427.jpeg"/><Relationship Id="rId180" Type="http://schemas.openxmlformats.org/officeDocument/2006/relationships/image" Target="../media/image426.jpeg"/><Relationship Id="rId18" Type="http://schemas.openxmlformats.org/officeDocument/2006/relationships/image" Target="../media/image59.jpeg"/><Relationship Id="rId179" Type="http://schemas.openxmlformats.org/officeDocument/2006/relationships/image" Target="../media/image425.jpeg"/><Relationship Id="rId178" Type="http://schemas.openxmlformats.org/officeDocument/2006/relationships/image" Target="../media/image424.jpeg"/><Relationship Id="rId177" Type="http://schemas.openxmlformats.org/officeDocument/2006/relationships/image" Target="../media/image225.jpeg"/><Relationship Id="rId176" Type="http://schemas.openxmlformats.org/officeDocument/2006/relationships/image" Target="../media/image423.jpeg"/><Relationship Id="rId175" Type="http://schemas.openxmlformats.org/officeDocument/2006/relationships/image" Target="../media/image422.jpeg"/><Relationship Id="rId174" Type="http://schemas.openxmlformats.org/officeDocument/2006/relationships/image" Target="../media/image421.jpeg"/><Relationship Id="rId173" Type="http://schemas.openxmlformats.org/officeDocument/2006/relationships/image" Target="../media/image420.jpeg"/><Relationship Id="rId172" Type="http://schemas.openxmlformats.org/officeDocument/2006/relationships/image" Target="../media/image419.jpeg"/><Relationship Id="rId171" Type="http://schemas.openxmlformats.org/officeDocument/2006/relationships/image" Target="../media/image27.jpeg"/><Relationship Id="rId170" Type="http://schemas.openxmlformats.org/officeDocument/2006/relationships/image" Target="../media/image418.jpeg"/><Relationship Id="rId17" Type="http://schemas.openxmlformats.org/officeDocument/2006/relationships/image" Target="../media/image223.jpeg"/><Relationship Id="rId169" Type="http://schemas.openxmlformats.org/officeDocument/2006/relationships/image" Target="../media/image417.jpeg"/><Relationship Id="rId168" Type="http://schemas.openxmlformats.org/officeDocument/2006/relationships/image" Target="../media/image416.jpeg"/><Relationship Id="rId167" Type="http://schemas.openxmlformats.org/officeDocument/2006/relationships/image" Target="../media/image415.jpeg"/><Relationship Id="rId166" Type="http://schemas.openxmlformats.org/officeDocument/2006/relationships/image" Target="../media/image414.jpeg"/><Relationship Id="rId165" Type="http://schemas.openxmlformats.org/officeDocument/2006/relationships/image" Target="../media/image250.jpeg"/><Relationship Id="rId164" Type="http://schemas.openxmlformats.org/officeDocument/2006/relationships/image" Target="../media/image413.jpeg"/><Relationship Id="rId163" Type="http://schemas.openxmlformats.org/officeDocument/2006/relationships/image" Target="../media/image238.jpeg"/><Relationship Id="rId162" Type="http://schemas.openxmlformats.org/officeDocument/2006/relationships/image" Target="../media/image412.jpeg"/><Relationship Id="rId161" Type="http://schemas.openxmlformats.org/officeDocument/2006/relationships/image" Target="../media/image194.jpeg"/><Relationship Id="rId160" Type="http://schemas.openxmlformats.org/officeDocument/2006/relationships/image" Target="../media/image411.jpeg"/><Relationship Id="rId16" Type="http://schemas.openxmlformats.org/officeDocument/2006/relationships/image" Target="../media/image40.jpeg"/><Relationship Id="rId159" Type="http://schemas.openxmlformats.org/officeDocument/2006/relationships/image" Target="../media/image410.jpeg"/><Relationship Id="rId158" Type="http://schemas.openxmlformats.org/officeDocument/2006/relationships/image" Target="../media/image409.jpeg"/><Relationship Id="rId157" Type="http://schemas.openxmlformats.org/officeDocument/2006/relationships/image" Target="../media/image408.jpeg"/><Relationship Id="rId156" Type="http://schemas.openxmlformats.org/officeDocument/2006/relationships/image" Target="../media/image127.jpeg"/><Relationship Id="rId155" Type="http://schemas.openxmlformats.org/officeDocument/2006/relationships/image" Target="../media/image166.jpeg"/><Relationship Id="rId154" Type="http://schemas.openxmlformats.org/officeDocument/2006/relationships/image" Target="../media/image407.jpeg"/><Relationship Id="rId153" Type="http://schemas.openxmlformats.org/officeDocument/2006/relationships/image" Target="../media/image406.jpeg"/><Relationship Id="rId152" Type="http://schemas.openxmlformats.org/officeDocument/2006/relationships/image" Target="../media/image405.jpeg"/><Relationship Id="rId151" Type="http://schemas.openxmlformats.org/officeDocument/2006/relationships/image" Target="../media/image404.jpeg"/><Relationship Id="rId150" Type="http://schemas.openxmlformats.org/officeDocument/2006/relationships/image" Target="../media/image168.jpeg"/><Relationship Id="rId15" Type="http://schemas.openxmlformats.org/officeDocument/2006/relationships/image" Target="../media/image318.jpeg"/><Relationship Id="rId149" Type="http://schemas.openxmlformats.org/officeDocument/2006/relationships/image" Target="../media/image403.jpeg"/><Relationship Id="rId148" Type="http://schemas.openxmlformats.org/officeDocument/2006/relationships/image" Target="../media/image30.jpeg"/><Relationship Id="rId147" Type="http://schemas.openxmlformats.org/officeDocument/2006/relationships/image" Target="../media/image402.jpeg"/><Relationship Id="rId146" Type="http://schemas.openxmlformats.org/officeDocument/2006/relationships/image" Target="../media/image401.jpeg"/><Relationship Id="rId145" Type="http://schemas.openxmlformats.org/officeDocument/2006/relationships/image" Target="../media/image312.jpeg"/><Relationship Id="rId144" Type="http://schemas.openxmlformats.org/officeDocument/2006/relationships/image" Target="../media/image400.jpeg"/><Relationship Id="rId143" Type="http://schemas.openxmlformats.org/officeDocument/2006/relationships/image" Target="../media/image399.jpeg"/><Relationship Id="rId142" Type="http://schemas.openxmlformats.org/officeDocument/2006/relationships/image" Target="../media/image398.jpeg"/><Relationship Id="rId141" Type="http://schemas.openxmlformats.org/officeDocument/2006/relationships/image" Target="../media/image397.jpeg"/><Relationship Id="rId140" Type="http://schemas.openxmlformats.org/officeDocument/2006/relationships/image" Target="../media/image396.jpeg"/><Relationship Id="rId14" Type="http://schemas.openxmlformats.org/officeDocument/2006/relationships/image" Target="../media/image87.jpeg"/><Relationship Id="rId139" Type="http://schemas.openxmlformats.org/officeDocument/2006/relationships/image" Target="../media/image395.jpeg"/><Relationship Id="rId138" Type="http://schemas.openxmlformats.org/officeDocument/2006/relationships/image" Target="../media/image188.jpeg"/><Relationship Id="rId137" Type="http://schemas.openxmlformats.org/officeDocument/2006/relationships/image" Target="../media/image394.jpeg"/><Relationship Id="rId136" Type="http://schemas.openxmlformats.org/officeDocument/2006/relationships/image" Target="../media/image393.jpeg"/><Relationship Id="rId135" Type="http://schemas.openxmlformats.org/officeDocument/2006/relationships/image" Target="../media/image392.jpeg"/><Relationship Id="rId134" Type="http://schemas.openxmlformats.org/officeDocument/2006/relationships/image" Target="../media/image391.jpeg"/><Relationship Id="rId133" Type="http://schemas.openxmlformats.org/officeDocument/2006/relationships/image" Target="../media/image206.jpeg"/><Relationship Id="rId132" Type="http://schemas.openxmlformats.org/officeDocument/2006/relationships/image" Target="../media/image78.jpeg"/><Relationship Id="rId131" Type="http://schemas.openxmlformats.org/officeDocument/2006/relationships/image" Target="../media/image390.jpeg"/><Relationship Id="rId130" Type="http://schemas.openxmlformats.org/officeDocument/2006/relationships/image" Target="../media/image389.jpeg"/><Relationship Id="rId13" Type="http://schemas.openxmlformats.org/officeDocument/2006/relationships/image" Target="../media/image80.jpeg"/><Relationship Id="rId129" Type="http://schemas.openxmlformats.org/officeDocument/2006/relationships/image" Target="../media/image141.jpeg"/><Relationship Id="rId128" Type="http://schemas.openxmlformats.org/officeDocument/2006/relationships/image" Target="../media/image388.jpeg"/><Relationship Id="rId127" Type="http://schemas.openxmlformats.org/officeDocument/2006/relationships/image" Target="../media/image387.jpeg"/><Relationship Id="rId126" Type="http://schemas.openxmlformats.org/officeDocument/2006/relationships/image" Target="../media/image119.jpeg"/><Relationship Id="rId125" Type="http://schemas.openxmlformats.org/officeDocument/2006/relationships/image" Target="../media/image386.jpeg"/><Relationship Id="rId124" Type="http://schemas.openxmlformats.org/officeDocument/2006/relationships/image" Target="../media/image385.jpeg"/><Relationship Id="rId123" Type="http://schemas.openxmlformats.org/officeDocument/2006/relationships/image" Target="../media/image205.jpeg"/><Relationship Id="rId122" Type="http://schemas.openxmlformats.org/officeDocument/2006/relationships/image" Target="../media/image384.jpeg"/><Relationship Id="rId121" Type="http://schemas.openxmlformats.org/officeDocument/2006/relationships/image" Target="../media/image383.jpeg"/><Relationship Id="rId120" Type="http://schemas.openxmlformats.org/officeDocument/2006/relationships/image" Target="../media/image382.jpeg"/><Relationship Id="rId12" Type="http://schemas.openxmlformats.org/officeDocument/2006/relationships/image" Target="../media/image105.jpeg"/><Relationship Id="rId119" Type="http://schemas.openxmlformats.org/officeDocument/2006/relationships/image" Target="../media/image381.jpeg"/><Relationship Id="rId118" Type="http://schemas.openxmlformats.org/officeDocument/2006/relationships/image" Target="../media/image95.jpeg"/><Relationship Id="rId117" Type="http://schemas.openxmlformats.org/officeDocument/2006/relationships/image" Target="../media/image380.jpeg"/><Relationship Id="rId116" Type="http://schemas.openxmlformats.org/officeDocument/2006/relationships/image" Target="../media/image379.jpeg"/><Relationship Id="rId115" Type="http://schemas.openxmlformats.org/officeDocument/2006/relationships/image" Target="../media/image378.jpeg"/><Relationship Id="rId114" Type="http://schemas.openxmlformats.org/officeDocument/2006/relationships/image" Target="../media/image58.jpeg"/><Relationship Id="rId113" Type="http://schemas.openxmlformats.org/officeDocument/2006/relationships/image" Target="../media/image186.jpeg"/><Relationship Id="rId112" Type="http://schemas.openxmlformats.org/officeDocument/2006/relationships/image" Target="../media/image377.jpeg"/><Relationship Id="rId111" Type="http://schemas.openxmlformats.org/officeDocument/2006/relationships/image" Target="../media/image376.jpeg"/><Relationship Id="rId110" Type="http://schemas.openxmlformats.org/officeDocument/2006/relationships/image" Target="../media/image375.jpeg"/><Relationship Id="rId11" Type="http://schemas.openxmlformats.org/officeDocument/2006/relationships/image" Target="../media/image57.jpeg"/><Relationship Id="rId109" Type="http://schemas.openxmlformats.org/officeDocument/2006/relationships/image" Target="../media/image374.jpeg"/><Relationship Id="rId108" Type="http://schemas.openxmlformats.org/officeDocument/2006/relationships/image" Target="../media/image373.jpeg"/><Relationship Id="rId107" Type="http://schemas.openxmlformats.org/officeDocument/2006/relationships/image" Target="../media/image372.jpeg"/><Relationship Id="rId106" Type="http://schemas.openxmlformats.org/officeDocument/2006/relationships/image" Target="../media/image371.jpeg"/><Relationship Id="rId105" Type="http://schemas.openxmlformats.org/officeDocument/2006/relationships/image" Target="../media/image370.jpeg"/><Relationship Id="rId104" Type="http://schemas.openxmlformats.org/officeDocument/2006/relationships/image" Target="../media/image369.jpeg"/><Relationship Id="rId103" Type="http://schemas.openxmlformats.org/officeDocument/2006/relationships/image" Target="../media/image368.jpeg"/><Relationship Id="rId102" Type="http://schemas.openxmlformats.org/officeDocument/2006/relationships/image" Target="../media/image367.jpeg"/><Relationship Id="rId101" Type="http://schemas.openxmlformats.org/officeDocument/2006/relationships/image" Target="../media/image366.jpeg"/><Relationship Id="rId100" Type="http://schemas.openxmlformats.org/officeDocument/2006/relationships/image" Target="../media/image124.jpeg"/><Relationship Id="rId10" Type="http://schemas.openxmlformats.org/officeDocument/2006/relationships/image" Target="../media/image35.jpeg"/><Relationship Id="rId1" Type="http://schemas.openxmlformats.org/officeDocument/2006/relationships/image" Target="../media/image22.jpeg"/></Relationships>
</file>

<file path=xl/drawings/_rels/drawing9.xml.rels><?xml version="1.0" encoding="UTF-8" standalone="yes"?>
<Relationships xmlns="http://schemas.openxmlformats.org/package/2006/relationships"><Relationship Id="rId2" Type="http://schemas.openxmlformats.org/officeDocument/2006/relationships/image" Target="../media/image498.webp"/><Relationship Id="rId1" Type="http://schemas.openxmlformats.org/officeDocument/2006/relationships/image" Target="../media/image497.webp"/></Relationships>
</file>

<file path=xl/drawings/_rels/drawing10.xml.rels><?xml version="1.0" encoding="UTF-8" standalone="yes"?>
<Relationships xmlns="http://schemas.openxmlformats.org/package/2006/relationships"><Relationship Id="rId2" Type="http://schemas.openxmlformats.org/officeDocument/2006/relationships/image" Target="../media/image500.png"/><Relationship Id="rId1" Type="http://schemas.openxmlformats.org/officeDocument/2006/relationships/image" Target="../media/image499.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3</xdr:row>
      <xdr:rowOff>41910</xdr:rowOff>
    </xdr:from>
    <xdr:to>
      <xdr:col>15</xdr:col>
      <xdr:colOff>177800</xdr:colOff>
      <xdr:row>21</xdr:row>
      <xdr:rowOff>3175</xdr:rowOff>
    </xdr:to>
    <xdr:pic>
      <xdr:nvPicPr>
        <xdr:cNvPr id="5" name="图片 4"/>
        <xdr:cNvPicPr>
          <a:picLocks noChangeAspect="1"/>
        </xdr:cNvPicPr>
      </xdr:nvPicPr>
      <xdr:blipFill>
        <a:blip r:embed="rId7"/>
        <a:stretch>
          <a:fillRect/>
        </a:stretch>
      </xdr:blipFill>
      <xdr:spPr>
        <a:xfrm>
          <a:off x="635" y="880110"/>
          <a:ext cx="11243310" cy="3485515"/>
        </a:xfrm>
        <a:prstGeom prst="rect">
          <a:avLst/>
        </a:prstGeom>
        <a:noFill/>
        <a:ln w="9525">
          <a:noFill/>
        </a:ln>
      </xdr:spPr>
    </xdr:pic>
    <xdr:clientData/>
  </xdr:twoCellAnchor>
  <xdr:twoCellAnchor editAs="oneCell">
    <xdr:from>
      <xdr:col>15</xdr:col>
      <xdr:colOff>418465</xdr:colOff>
      <xdr:row>5</xdr:row>
      <xdr:rowOff>169545</xdr:rowOff>
    </xdr:from>
    <xdr:to>
      <xdr:col>20</xdr:col>
      <xdr:colOff>591185</xdr:colOff>
      <xdr:row>19</xdr:row>
      <xdr:rowOff>143510</xdr:rowOff>
    </xdr:to>
    <xdr:pic>
      <xdr:nvPicPr>
        <xdr:cNvPr id="6" name="图片 5" descr="3453bff524987498959b99dbbf42b4ee"/>
        <xdr:cNvPicPr>
          <a:picLocks noChangeAspect="1"/>
        </xdr:cNvPicPr>
      </xdr:nvPicPr>
      <xdr:blipFill>
        <a:blip r:embed="rId8"/>
        <a:stretch>
          <a:fillRect/>
        </a:stretch>
      </xdr:blipFill>
      <xdr:spPr>
        <a:xfrm>
          <a:off x="11484610" y="1788795"/>
          <a:ext cx="3601720" cy="2374265"/>
        </a:xfrm>
        <a:prstGeom prst="rect">
          <a:avLst/>
        </a:prstGeom>
      </xdr:spPr>
    </xdr:pic>
    <xdr:clientData/>
  </xdr:twoCellAnchor>
  <xdr:oneCellAnchor>
    <xdr:from>
      <xdr:col>0</xdr:col>
      <xdr:colOff>38100</xdr:colOff>
      <xdr:row>25</xdr:row>
      <xdr:rowOff>38100</xdr:rowOff>
    </xdr:from>
    <xdr:ext cx="5448300" cy="1857604"/>
    <xdr:pic>
      <xdr:nvPicPr>
        <xdr:cNvPr id="1101" name="网页_销售额趋势.png" descr="Sorftime德国Hackbretter网页原图；2026-09-11"/>
        <xdr:cNvPicPr>
          <a:picLocks noChangeAspect="1"/>
        </xdr:cNvPicPr>
      </xdr:nvPicPr>
      <xdr:blipFill>
        <a:blip r:embed="rId9"/>
        <a:stretch>
          <a:fillRect/>
        </a:stretch>
      </xdr:blipFill>
      <xdr:spPr>
        <a:xfrm>
          <a:off x="38100" y="5378450"/>
          <a:ext cx="5448300" cy="1857375"/>
        </a:xfrm>
        <a:prstGeom prst="rect">
          <a:avLst/>
        </a:prstGeom>
      </xdr:spPr>
    </xdr:pic>
    <xdr:clientData/>
  </xdr:oneCellAnchor>
  <xdr:oneCellAnchor>
    <xdr:from>
      <xdr:col>8</xdr:col>
      <xdr:colOff>186055</xdr:colOff>
      <xdr:row>24</xdr:row>
      <xdr:rowOff>313055</xdr:rowOff>
    </xdr:from>
    <xdr:ext cx="7239000" cy="2156582"/>
    <xdr:pic>
      <xdr:nvPicPr>
        <xdr:cNvPr id="1102" name="网页_卖家配送销量趋势.png" descr="Sorftime德国Hackbretter网页原图；2026-09-11"/>
        <xdr:cNvPicPr>
          <a:picLocks noChangeAspect="1"/>
        </xdr:cNvPicPr>
      </xdr:nvPicPr>
      <xdr:blipFill>
        <a:blip r:embed="rId10"/>
        <a:stretch>
          <a:fillRect/>
        </a:stretch>
      </xdr:blipFill>
      <xdr:spPr>
        <a:xfrm>
          <a:off x="6451600" y="5335905"/>
          <a:ext cx="7239000" cy="2156460"/>
        </a:xfrm>
        <a:prstGeom prst="rect">
          <a:avLst/>
        </a:prstGeom>
      </xdr:spPr>
    </xdr:pic>
    <xdr:clientData/>
  </xdr:oneCellAnchor>
  <xdr:oneCellAnchor>
    <xdr:from>
      <xdr:col>0</xdr:col>
      <xdr:colOff>38100</xdr:colOff>
      <xdr:row>89</xdr:row>
      <xdr:rowOff>38100</xdr:rowOff>
    </xdr:from>
    <xdr:ext cx="5448300" cy="2041439"/>
    <xdr:pic>
      <xdr:nvPicPr>
        <xdr:cNvPr id="1103" name="网页_销量分布及新品口径.png" descr="Sorftime德国Hackbretter网页原图；2026-09-11"/>
        <xdr:cNvPicPr>
          <a:picLocks noChangeAspect="1"/>
        </xdr:cNvPicPr>
      </xdr:nvPicPr>
      <xdr:blipFill>
        <a:blip r:embed="rId11"/>
        <a:stretch>
          <a:fillRect/>
        </a:stretch>
      </xdr:blipFill>
      <xdr:spPr>
        <a:xfrm>
          <a:off x="38100" y="30778450"/>
          <a:ext cx="5448300" cy="2040890"/>
        </a:xfrm>
        <a:prstGeom prst="rect">
          <a:avLst/>
        </a:prstGeom>
      </xdr:spPr>
    </xdr:pic>
    <xdr:clientData/>
  </xdr:oneCellAnchor>
  <xdr:oneCellAnchor>
    <xdr:from>
      <xdr:col>9</xdr:col>
      <xdr:colOff>38100</xdr:colOff>
      <xdr:row>89</xdr:row>
      <xdr:rowOff>38100</xdr:rowOff>
    </xdr:from>
    <xdr:ext cx="7239000" cy="2445608"/>
    <xdr:pic>
      <xdr:nvPicPr>
        <xdr:cNvPr id="1104" name="网页_新品销售额分布.png" descr="Sorftime德国Hackbretter网页原图；2026-09-11"/>
        <xdr:cNvPicPr>
          <a:picLocks noChangeAspect="1"/>
        </xdr:cNvPicPr>
      </xdr:nvPicPr>
      <xdr:blipFill>
        <a:blip r:embed="rId12"/>
        <a:stretch>
          <a:fillRect/>
        </a:stretch>
      </xdr:blipFill>
      <xdr:spPr>
        <a:xfrm>
          <a:off x="6989445" y="30778450"/>
          <a:ext cx="7239000" cy="2445385"/>
        </a:xfrm>
        <a:prstGeom prst="rect">
          <a:avLst/>
        </a:prstGeom>
      </xdr:spPr>
    </xdr:pic>
    <xdr:clientData/>
  </xdr:oneCellAnchor>
  <xdr:oneCellAnchor>
    <xdr:from>
      <xdr:col>0</xdr:col>
      <xdr:colOff>38100</xdr:colOff>
      <xdr:row>338</xdr:row>
      <xdr:rowOff>38100</xdr:rowOff>
    </xdr:from>
    <xdr:ext cx="12763500" cy="4351731"/>
    <xdr:pic>
      <xdr:nvPicPr>
        <xdr:cNvPr id="1105" name="网页_品牌卖家数量趋势.png" descr="Sorftime德国Hackbretter网页原图；2026-09-11"/>
        <xdr:cNvPicPr>
          <a:picLocks noChangeAspect="1"/>
        </xdr:cNvPicPr>
      </xdr:nvPicPr>
      <xdr:blipFill>
        <a:blip r:embed="rId13"/>
        <a:stretch>
          <a:fillRect/>
        </a:stretch>
      </xdr:blipFill>
      <xdr:spPr>
        <a:xfrm>
          <a:off x="38100" y="111013240"/>
          <a:ext cx="12763500" cy="4351655"/>
        </a:xfrm>
        <a:prstGeom prst="rect">
          <a:avLst/>
        </a:prstGeom>
      </xdr:spPr>
    </xdr:pic>
    <xdr:clientData/>
  </xdr:oneCellAnchor>
  <xdr:oneCellAnchor>
    <xdr:from>
      <xdr:col>0</xdr:col>
      <xdr:colOff>38100</xdr:colOff>
      <xdr:row>360</xdr:row>
      <xdr:rowOff>38100</xdr:rowOff>
    </xdr:from>
    <xdr:ext cx="12763500" cy="3802394"/>
    <xdr:pic>
      <xdr:nvPicPr>
        <xdr:cNvPr id="1106" name="网页_卖家配送销量趋势.png" descr="Sorftime德国Hackbretter网页原图；2026-09-11"/>
        <xdr:cNvPicPr>
          <a:picLocks noChangeAspect="1"/>
        </xdr:cNvPicPr>
      </xdr:nvPicPr>
      <xdr:blipFill>
        <a:blip r:embed="rId10"/>
        <a:stretch>
          <a:fillRect/>
        </a:stretch>
      </xdr:blipFill>
      <xdr:spPr>
        <a:xfrm>
          <a:off x="38100" y="117706140"/>
          <a:ext cx="12763500" cy="3802380"/>
        </a:xfrm>
        <a:prstGeom prst="rect">
          <a:avLst/>
        </a:prstGeom>
      </xdr:spPr>
    </xdr:pic>
    <xdr:clientData/>
  </xdr:oneCellAnchor>
  <xdr:oneCellAnchor>
    <xdr:from>
      <xdr:col>0</xdr:col>
      <xdr:colOff>38100</xdr:colOff>
      <xdr:row>382</xdr:row>
      <xdr:rowOff>38100</xdr:rowOff>
    </xdr:from>
    <xdr:ext cx="12763500" cy="4351731"/>
    <xdr:pic>
      <xdr:nvPicPr>
        <xdr:cNvPr id="1107" name="网页_自营占比趋势.png" descr="Sorftime德国Hackbretter网页原图；2026-09-11"/>
        <xdr:cNvPicPr>
          <a:picLocks noChangeAspect="1"/>
        </xdr:cNvPicPr>
      </xdr:nvPicPr>
      <xdr:blipFill>
        <a:blip r:embed="rId14"/>
        <a:stretch>
          <a:fillRect/>
        </a:stretch>
      </xdr:blipFill>
      <xdr:spPr>
        <a:xfrm>
          <a:off x="38100" y="124399040"/>
          <a:ext cx="12763500" cy="4351655"/>
        </a:xfrm>
        <a:prstGeom prst="rect">
          <a:avLst/>
        </a:prstGeom>
      </xdr:spPr>
    </xdr:pic>
    <xdr:clientData/>
  </xdr:oneCellAnchor>
  <xdr:oneCellAnchor>
    <xdr:from>
      <xdr:col>0</xdr:col>
      <xdr:colOff>38100</xdr:colOff>
      <xdr:row>404</xdr:row>
      <xdr:rowOff>38100</xdr:rowOff>
    </xdr:from>
    <xdr:ext cx="12763500" cy="4351731"/>
    <xdr:pic>
      <xdr:nvPicPr>
        <xdr:cNvPr id="1108" name="网页_前20商品趋势.png" descr="Sorftime德国Hackbretter网页原图；2026-09-11"/>
        <xdr:cNvPicPr>
          <a:picLocks noChangeAspect="1"/>
        </xdr:cNvPicPr>
      </xdr:nvPicPr>
      <xdr:blipFill>
        <a:blip r:embed="rId15"/>
        <a:stretch>
          <a:fillRect/>
        </a:stretch>
      </xdr:blipFill>
      <xdr:spPr>
        <a:xfrm>
          <a:off x="38100" y="131091940"/>
          <a:ext cx="12763500" cy="4351655"/>
        </a:xfrm>
        <a:prstGeom prst="rect">
          <a:avLst/>
        </a:prstGeom>
      </xdr:spPr>
    </xdr:pic>
    <xdr:clientData/>
  </xdr:oneCellAnchor>
  <xdr:oneCellAnchor>
    <xdr:from>
      <xdr:col>0</xdr:col>
      <xdr:colOff>38100</xdr:colOff>
      <xdr:row>426</xdr:row>
      <xdr:rowOff>38100</xdr:rowOff>
    </xdr:from>
    <xdr:ext cx="12763500" cy="3802394"/>
    <xdr:pic>
      <xdr:nvPicPr>
        <xdr:cNvPr id="1109" name="网页_新品销量趋势.png" descr="Sorftime德国Hackbretter网页原图；2026-09-11"/>
        <xdr:cNvPicPr>
          <a:picLocks noChangeAspect="1"/>
        </xdr:cNvPicPr>
      </xdr:nvPicPr>
      <xdr:blipFill>
        <a:blip r:embed="rId16"/>
        <a:stretch>
          <a:fillRect/>
        </a:stretch>
      </xdr:blipFill>
      <xdr:spPr>
        <a:xfrm>
          <a:off x="38100" y="137784840"/>
          <a:ext cx="12763500" cy="3802380"/>
        </a:xfrm>
        <a:prstGeom prst="rect">
          <a:avLst/>
        </a:prstGeom>
      </xdr:spPr>
    </xdr:pic>
    <xdr:clientData/>
  </xdr:oneCellAnchor>
  <xdr:oneCellAnchor>
    <xdr:from>
      <xdr:col>0</xdr:col>
      <xdr:colOff>38100</xdr:colOff>
      <xdr:row>448</xdr:row>
      <xdr:rowOff>38100</xdr:rowOff>
    </xdr:from>
    <xdr:ext cx="12763500" cy="4860792"/>
    <xdr:pic>
      <xdr:nvPicPr>
        <xdr:cNvPr id="1110" name="网页_新品数量.png" descr="Sorftime德国Hackbretter网页原图；2026-09-11"/>
        <xdr:cNvPicPr>
          <a:picLocks noChangeAspect="1"/>
        </xdr:cNvPicPr>
      </xdr:nvPicPr>
      <xdr:blipFill>
        <a:blip r:embed="rId17"/>
        <a:stretch>
          <a:fillRect/>
        </a:stretch>
      </xdr:blipFill>
      <xdr:spPr>
        <a:xfrm>
          <a:off x="38100" y="144477740"/>
          <a:ext cx="12763500" cy="4860290"/>
        </a:xfrm>
        <a:prstGeom prst="rect">
          <a:avLst/>
        </a:prstGeom>
      </xdr:spPr>
    </xdr:pic>
    <xdr:clientData/>
  </xdr:oneCellAnchor>
  <xdr:oneCellAnchor>
    <xdr:from>
      <xdr:col>0</xdr:col>
      <xdr:colOff>38100</xdr:colOff>
      <xdr:row>470</xdr:row>
      <xdr:rowOff>38100</xdr:rowOff>
    </xdr:from>
    <xdr:ext cx="12763500" cy="4782393"/>
    <xdr:pic>
      <xdr:nvPicPr>
        <xdr:cNvPr id="1111" name="网页_销量分布及新品口径.png" descr="Sorftime德国Hackbretter网页原图；2026-09-11"/>
        <xdr:cNvPicPr>
          <a:picLocks noChangeAspect="1"/>
        </xdr:cNvPicPr>
      </xdr:nvPicPr>
      <xdr:blipFill>
        <a:blip r:embed="rId11"/>
        <a:stretch>
          <a:fillRect/>
        </a:stretch>
      </xdr:blipFill>
      <xdr:spPr>
        <a:xfrm>
          <a:off x="38100" y="151170640"/>
          <a:ext cx="12763500" cy="4782185"/>
        </a:xfrm>
        <a:prstGeom prst="rect">
          <a:avLst/>
        </a:prstGeom>
      </xdr:spPr>
    </xdr:pic>
    <xdr:clientData/>
  </xdr:oneCellAnchor>
  <xdr:oneCellAnchor>
    <xdr:from>
      <xdr:col>0</xdr:col>
      <xdr:colOff>38100</xdr:colOff>
      <xdr:row>563</xdr:row>
      <xdr:rowOff>38100</xdr:rowOff>
    </xdr:from>
    <xdr:ext cx="10895806" cy="5638800"/>
    <xdr:pic>
      <xdr:nvPicPr>
        <xdr:cNvPr id="2" name="网页_新品明细_上架降序.jpg" descr="Sorftime德国Hackbretter网页原图；2026-09-11"/>
        <xdr:cNvPicPr>
          <a:picLocks noChangeAspect="1"/>
        </xdr:cNvPicPr>
      </xdr:nvPicPr>
      <xdr:blipFill>
        <a:blip r:embed="rId18"/>
        <a:stretch>
          <a:fillRect/>
        </a:stretch>
      </xdr:blipFill>
      <xdr:spPr>
        <a:xfrm>
          <a:off x="38100" y="183104790"/>
          <a:ext cx="10895330" cy="5638800"/>
        </a:xfrm>
        <a:prstGeom prst="rect">
          <a:avLst/>
        </a:prstGeom>
      </xdr:spPr>
    </xdr:pic>
    <xdr:clientData/>
  </xdr:oneCellAnchor>
  <xdr:oneCellAnchor>
    <xdr:from>
      <xdr:col>0</xdr:col>
      <xdr:colOff>38100</xdr:colOff>
      <xdr:row>585</xdr:row>
      <xdr:rowOff>38100</xdr:rowOff>
    </xdr:from>
    <xdr:ext cx="10895806" cy="5638800"/>
    <xdr:pic>
      <xdr:nvPicPr>
        <xdr:cNvPr id="3" name="网页_新品明细_边界.jpg" descr="Sorftime德国Hackbretter网页原图；2026-09-11"/>
        <xdr:cNvPicPr>
          <a:picLocks noChangeAspect="1"/>
        </xdr:cNvPicPr>
      </xdr:nvPicPr>
      <xdr:blipFill>
        <a:blip r:embed="rId19"/>
        <a:stretch>
          <a:fillRect/>
        </a:stretch>
      </xdr:blipFill>
      <xdr:spPr>
        <a:xfrm>
          <a:off x="38100" y="190089790"/>
          <a:ext cx="10895330" cy="5638800"/>
        </a:xfrm>
        <a:prstGeom prst="rect">
          <a:avLst/>
        </a:prstGeom>
      </xdr:spPr>
    </xdr:pic>
    <xdr:clientData/>
  </xdr:oneCellAnchor>
  <xdr:twoCellAnchor>
    <xdr:from>
      <xdr:col>0</xdr:col>
      <xdr:colOff>0</xdr:colOff>
      <xdr:row>617</xdr:row>
      <xdr:rowOff>0</xdr:rowOff>
    </xdr:from>
    <xdr:to>
      <xdr:col>21</xdr:col>
      <xdr:colOff>0</xdr:colOff>
      <xdr:row>641</xdr:row>
      <xdr:rowOff>0</xdr:rowOff>
    </xdr:to>
    <xdr:graphicFrame>
      <xdr:nvGraphicFramePr>
        <xdr:cNvPr id="1112" name="Chart"/>
        <xdr:cNvGraphicFramePr/>
      </xdr:nvGraphicFramePr>
      <xdr:xfrm>
        <a:off x="0" y="199627490"/>
        <a:ext cx="15180945" cy="76200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643</xdr:row>
      <xdr:rowOff>0</xdr:rowOff>
    </xdr:from>
    <xdr:to>
      <xdr:col>21</xdr:col>
      <xdr:colOff>0</xdr:colOff>
      <xdr:row>667</xdr:row>
      <xdr:rowOff>0</xdr:rowOff>
    </xdr:to>
    <xdr:graphicFrame>
      <xdr:nvGraphicFramePr>
        <xdr:cNvPr id="1113" name="Chart"/>
        <xdr:cNvGraphicFramePr/>
      </xdr:nvGraphicFramePr>
      <xdr:xfrm>
        <a:off x="0" y="207882490"/>
        <a:ext cx="15180945" cy="76200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669</xdr:row>
      <xdr:rowOff>0</xdr:rowOff>
    </xdr:from>
    <xdr:to>
      <xdr:col>21</xdr:col>
      <xdr:colOff>0</xdr:colOff>
      <xdr:row>693</xdr:row>
      <xdr:rowOff>0</xdr:rowOff>
    </xdr:to>
    <xdr:graphicFrame>
      <xdr:nvGraphicFramePr>
        <xdr:cNvPr id="1114" name="Chart"/>
        <xdr:cNvGraphicFramePr/>
      </xdr:nvGraphicFramePr>
      <xdr:xfrm>
        <a:off x="0" y="216137490"/>
        <a:ext cx="15180945" cy="76200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695</xdr:row>
      <xdr:rowOff>0</xdr:rowOff>
    </xdr:from>
    <xdr:to>
      <xdr:col>21</xdr:col>
      <xdr:colOff>0</xdr:colOff>
      <xdr:row>719</xdr:row>
      <xdr:rowOff>0</xdr:rowOff>
    </xdr:to>
    <xdr:graphicFrame>
      <xdr:nvGraphicFramePr>
        <xdr:cNvPr id="1115" name="Chart"/>
        <xdr:cNvGraphicFramePr/>
      </xdr:nvGraphicFramePr>
      <xdr:xfrm>
        <a:off x="0" y="224392490"/>
        <a:ext cx="15180945" cy="762000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0</xdr:col>
      <xdr:colOff>38100</xdr:colOff>
      <xdr:row>41</xdr:row>
      <xdr:rowOff>38100</xdr:rowOff>
    </xdr:from>
    <xdr:ext cx="5525883" cy="1638300"/>
    <xdr:pic>
      <xdr:nvPicPr>
        <xdr:cNvPr id="9001" name="第三方销量趋势_截图.png" descr="Sorftime德国Hackbretter网页原图；2026-09-11"/>
        <xdr:cNvPicPr>
          <a:picLocks noChangeAspect="1"/>
        </xdr:cNvPicPr>
      </xdr:nvPicPr>
      <xdr:blipFill>
        <a:blip r:embed="rId20"/>
        <a:stretch>
          <a:fillRect/>
        </a:stretch>
      </xdr:blipFill>
      <xdr:spPr>
        <a:xfrm>
          <a:off x="38100" y="10166350"/>
          <a:ext cx="5525770" cy="1638300"/>
        </a:xfrm>
        <a:prstGeom prst="rect">
          <a:avLst/>
        </a:prstGeom>
      </xdr:spPr>
    </xdr:pic>
    <xdr:clientData/>
  </xdr:oneCellAnchor>
  <xdr:oneCellAnchor>
    <xdr:from>
      <xdr:col>9</xdr:col>
      <xdr:colOff>38100</xdr:colOff>
      <xdr:row>41</xdr:row>
      <xdr:rowOff>38100</xdr:rowOff>
    </xdr:from>
    <xdr:ext cx="5525883" cy="1638300"/>
    <xdr:pic>
      <xdr:nvPicPr>
        <xdr:cNvPr id="9002" name="Amazon自营销量趋势_截图.png" descr="Sorftime德国Hackbretter网页原图；2026-09-11"/>
        <xdr:cNvPicPr>
          <a:picLocks noChangeAspect="1"/>
        </xdr:cNvPicPr>
      </xdr:nvPicPr>
      <xdr:blipFill>
        <a:blip r:embed="rId21"/>
        <a:stretch>
          <a:fillRect/>
        </a:stretch>
      </xdr:blipFill>
      <xdr:spPr>
        <a:xfrm>
          <a:off x="6989445" y="10166350"/>
          <a:ext cx="5525770" cy="1638300"/>
        </a:xfrm>
        <a:prstGeom prst="rect">
          <a:avLst/>
        </a:prstGeom>
      </xdr:spPr>
    </xdr:pic>
    <xdr:clientData/>
  </xdr:oneCellAnchor>
  <xdr:twoCellAnchor>
    <xdr:from>
      <xdr:col>0</xdr:col>
      <xdr:colOff>0</xdr:colOff>
      <xdr:row>51</xdr:row>
      <xdr:rowOff>0</xdr:rowOff>
    </xdr:from>
    <xdr:to>
      <xdr:col>9</xdr:col>
      <xdr:colOff>0</xdr:colOff>
      <xdr:row>54</xdr:row>
      <xdr:rowOff>0</xdr:rowOff>
    </xdr:to>
    <xdr:graphicFrame>
      <xdr:nvGraphicFramePr>
        <xdr:cNvPr id="9003" name="Chart"/>
        <xdr:cNvGraphicFramePr/>
      </xdr:nvGraphicFramePr>
      <xdr:xfrm>
        <a:off x="0" y="11842750"/>
        <a:ext cx="6951345" cy="381000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0</xdr:colOff>
      <xdr:row>51</xdr:row>
      <xdr:rowOff>0</xdr:rowOff>
    </xdr:from>
    <xdr:to>
      <xdr:col>21</xdr:col>
      <xdr:colOff>0</xdr:colOff>
      <xdr:row>54</xdr:row>
      <xdr:rowOff>0</xdr:rowOff>
    </xdr:to>
    <xdr:graphicFrame>
      <xdr:nvGraphicFramePr>
        <xdr:cNvPr id="9004" name="Chart"/>
        <xdr:cNvGraphicFramePr/>
      </xdr:nvGraphicFramePr>
      <xdr:xfrm>
        <a:off x="6951345" y="11842750"/>
        <a:ext cx="8229600" cy="381000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3</xdr:row>
      <xdr:rowOff>0</xdr:rowOff>
    </xdr:from>
    <xdr:ext cx="7096125" cy="4162425"/>
    <xdr:pic>
      <xdr:nvPicPr>
        <xdr:cNvPr id="2" name="ec6589d7-f734-467c-a596-165a3fa05628"/>
        <xdr:cNvPicPr>
          <a:picLocks noChangeAspect="1"/>
        </xdr:cNvPicPr>
      </xdr:nvPicPr>
      <xdr:blipFill>
        <a:blip r:embed="rId1"/>
        <a:stretch>
          <a:fillRect/>
        </a:stretch>
      </xdr:blipFill>
      <xdr:spPr>
        <a:xfrm>
          <a:off x="0" y="1016000"/>
          <a:ext cx="7096125" cy="4162425"/>
        </a:xfrm>
        <a:prstGeom prst="rect">
          <a:avLst/>
        </a:prstGeom>
      </xdr:spPr>
    </xdr:pic>
    <xdr:clientData/>
  </xdr:oneCellAnchor>
  <xdr:oneCellAnchor>
    <xdr:from>
      <xdr:col>0</xdr:col>
      <xdr:colOff>12700</xdr:colOff>
      <xdr:row>23</xdr:row>
      <xdr:rowOff>0</xdr:rowOff>
    </xdr:from>
    <xdr:ext cx="6644005" cy="3903980"/>
    <xdr:pic>
      <xdr:nvPicPr>
        <xdr:cNvPr id="3" name="e101da2d-40c9-455a-915f-f4bd8a36428a"/>
        <xdr:cNvPicPr>
          <a:picLocks noChangeAspect="1"/>
        </xdr:cNvPicPr>
      </xdr:nvPicPr>
      <xdr:blipFill>
        <a:blip r:embed="rId2"/>
        <a:stretch>
          <a:fillRect/>
        </a:stretch>
      </xdr:blipFill>
      <xdr:spPr>
        <a:xfrm>
          <a:off x="12700" y="8890000"/>
          <a:ext cx="6644005" cy="3903980"/>
        </a:xfrm>
        <a:prstGeom prst="rect">
          <a:avLst/>
        </a:prstGeom>
      </xdr:spPr>
    </xdr:pic>
    <xdr:clientData/>
  </xdr:oneCellAnchor>
  <xdr:oneCellAnchor>
    <xdr:from>
      <xdr:col>12</xdr:col>
      <xdr:colOff>0</xdr:colOff>
      <xdr:row>3</xdr:row>
      <xdr:rowOff>0</xdr:rowOff>
    </xdr:from>
    <xdr:ext cx="6534150" cy="3327400"/>
    <xdr:pic>
      <xdr:nvPicPr>
        <xdr:cNvPr id="4" name="c84c9180-2e5e-40eb-9b17-1dfd439b13e2"/>
        <xdr:cNvPicPr>
          <a:picLocks noChangeAspect="1"/>
        </xdr:cNvPicPr>
      </xdr:nvPicPr>
      <xdr:blipFill>
        <a:blip r:embed="rId3"/>
        <a:stretch>
          <a:fillRect/>
        </a:stretch>
      </xdr:blipFill>
      <xdr:spPr>
        <a:xfrm>
          <a:off x="7772400" y="1016000"/>
          <a:ext cx="6534150" cy="3327400"/>
        </a:xfrm>
        <a:prstGeom prst="rect">
          <a:avLst/>
        </a:prstGeom>
      </xdr:spPr>
    </xdr:pic>
    <xdr:clientData/>
  </xdr:oneCellAnchor>
  <xdr:oneCellAnchor>
    <xdr:from>
      <xdr:col>12</xdr:col>
      <xdr:colOff>0</xdr:colOff>
      <xdr:row>13</xdr:row>
      <xdr:rowOff>0</xdr:rowOff>
    </xdr:from>
    <xdr:ext cx="3476625" cy="3228975"/>
    <xdr:pic>
      <xdr:nvPicPr>
        <xdr:cNvPr id="5" name="d27f0909-ec49-44b5-a144-c0703bb888de"/>
        <xdr:cNvPicPr>
          <a:picLocks noChangeAspect="1"/>
        </xdr:cNvPicPr>
      </xdr:nvPicPr>
      <xdr:blipFill>
        <a:blip r:embed="rId4"/>
        <a:stretch>
          <a:fillRect/>
        </a:stretch>
      </xdr:blipFill>
      <xdr:spPr>
        <a:xfrm>
          <a:off x="7772400" y="5080000"/>
          <a:ext cx="3476625" cy="3228975"/>
        </a:xfrm>
        <a:prstGeom prst="rect">
          <a:avLst/>
        </a:prstGeom>
      </xdr:spPr>
    </xdr:pic>
    <xdr:clientData/>
  </xdr:oneCellAnchor>
  <xdr:oneCellAnchor>
    <xdr:from>
      <xdr:col>18</xdr:col>
      <xdr:colOff>0</xdr:colOff>
      <xdr:row>13</xdr:row>
      <xdr:rowOff>0</xdr:rowOff>
    </xdr:from>
    <xdr:ext cx="3476625" cy="3228975"/>
    <xdr:pic>
      <xdr:nvPicPr>
        <xdr:cNvPr id="6" name="e5cce1a9-5761-46ea-93b1-ad08d0ebd48f"/>
        <xdr:cNvPicPr>
          <a:picLocks noChangeAspect="1"/>
        </xdr:cNvPicPr>
      </xdr:nvPicPr>
      <xdr:blipFill>
        <a:blip r:embed="rId5"/>
        <a:stretch>
          <a:fillRect/>
        </a:stretch>
      </xdr:blipFill>
      <xdr:spPr>
        <a:xfrm>
          <a:off x="11658600" y="5080000"/>
          <a:ext cx="3476625" cy="3228975"/>
        </a:xfrm>
        <a:prstGeom prst="rect">
          <a:avLst/>
        </a:prstGeom>
      </xdr:spPr>
    </xdr:pic>
    <xdr:clientData/>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8</xdr:col>
      <xdr:colOff>0</xdr:colOff>
      <xdr:row>20</xdr:row>
      <xdr:rowOff>0</xdr:rowOff>
    </xdr:from>
    <xdr:to>
      <xdr:col>16</xdr:col>
      <xdr:colOff>0</xdr:colOff>
      <xdr:row>37</xdr:row>
      <xdr:rowOff>0</xdr:rowOff>
    </xdr:to>
    <xdr:graphicFrame>
      <xdr:nvGraphicFramePr>
        <xdr:cNvPr id="2" name="Chart"/>
        <xdr:cNvGraphicFramePr/>
      </xdr:nvGraphicFramePr>
      <xdr:xfrm>
        <a:off x="10591800" y="6883400"/>
        <a:ext cx="9753600" cy="53086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41</xdr:row>
      <xdr:rowOff>0</xdr:rowOff>
    </xdr:from>
    <xdr:to>
      <xdr:col>16</xdr:col>
      <xdr:colOff>0</xdr:colOff>
      <xdr:row>60</xdr:row>
      <xdr:rowOff>0</xdr:rowOff>
    </xdr:to>
    <xdr:graphicFrame>
      <xdr:nvGraphicFramePr>
        <xdr:cNvPr id="3" name="Chart"/>
        <xdr:cNvGraphicFramePr/>
      </xdr:nvGraphicFramePr>
      <xdr:xfrm>
        <a:off x="10591800" y="13487400"/>
        <a:ext cx="9753600" cy="59182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118</xdr:row>
      <xdr:rowOff>0</xdr:rowOff>
    </xdr:from>
    <xdr:to>
      <xdr:col>16</xdr:col>
      <xdr:colOff>0</xdr:colOff>
      <xdr:row>135</xdr:row>
      <xdr:rowOff>0</xdr:rowOff>
    </xdr:to>
    <xdr:graphicFrame>
      <xdr:nvGraphicFramePr>
        <xdr:cNvPr id="4" name="Chart"/>
        <xdr:cNvGraphicFramePr/>
      </xdr:nvGraphicFramePr>
      <xdr:xfrm>
        <a:off x="10591800" y="37160200"/>
        <a:ext cx="9753600" cy="53086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139</xdr:row>
      <xdr:rowOff>0</xdr:rowOff>
    </xdr:from>
    <xdr:to>
      <xdr:col>16</xdr:col>
      <xdr:colOff>0</xdr:colOff>
      <xdr:row>156</xdr:row>
      <xdr:rowOff>0</xdr:rowOff>
    </xdr:to>
    <xdr:graphicFrame>
      <xdr:nvGraphicFramePr>
        <xdr:cNvPr id="5" name="Chart"/>
        <xdr:cNvGraphicFramePr/>
      </xdr:nvGraphicFramePr>
      <xdr:xfrm>
        <a:off x="10591800" y="43764200"/>
        <a:ext cx="9753600" cy="530860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0</xdr:colOff>
      <xdr:row>160</xdr:row>
      <xdr:rowOff>0</xdr:rowOff>
    </xdr:from>
    <xdr:to>
      <xdr:col>16</xdr:col>
      <xdr:colOff>0</xdr:colOff>
      <xdr:row>177</xdr:row>
      <xdr:rowOff>0</xdr:rowOff>
    </xdr:to>
    <xdr:graphicFrame>
      <xdr:nvGraphicFramePr>
        <xdr:cNvPr id="6" name="Chart"/>
        <xdr:cNvGraphicFramePr/>
      </xdr:nvGraphicFramePr>
      <xdr:xfrm>
        <a:off x="10591800" y="50368200"/>
        <a:ext cx="9753600" cy="530860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0</xdr:colOff>
      <xdr:row>183</xdr:row>
      <xdr:rowOff>0</xdr:rowOff>
    </xdr:from>
    <xdr:to>
      <xdr:col>16</xdr:col>
      <xdr:colOff>0</xdr:colOff>
      <xdr:row>198</xdr:row>
      <xdr:rowOff>0</xdr:rowOff>
    </xdr:to>
    <xdr:graphicFrame>
      <xdr:nvGraphicFramePr>
        <xdr:cNvPr id="7" name="Chart"/>
        <xdr:cNvGraphicFramePr/>
      </xdr:nvGraphicFramePr>
      <xdr:xfrm>
        <a:off x="10591800" y="57708800"/>
        <a:ext cx="9753600" cy="469900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0</xdr:colOff>
      <xdr:row>200</xdr:row>
      <xdr:rowOff>0</xdr:rowOff>
    </xdr:from>
    <xdr:to>
      <xdr:col>16</xdr:col>
      <xdr:colOff>0</xdr:colOff>
      <xdr:row>215</xdr:row>
      <xdr:rowOff>0</xdr:rowOff>
    </xdr:to>
    <xdr:graphicFrame>
      <xdr:nvGraphicFramePr>
        <xdr:cNvPr id="8" name="Chart"/>
        <xdr:cNvGraphicFramePr/>
      </xdr:nvGraphicFramePr>
      <xdr:xfrm>
        <a:off x="10591800" y="63017400"/>
        <a:ext cx="9753600" cy="457200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0</xdr:colOff>
      <xdr:row>218</xdr:row>
      <xdr:rowOff>0</xdr:rowOff>
    </xdr:from>
    <xdr:to>
      <xdr:col>16</xdr:col>
      <xdr:colOff>0</xdr:colOff>
      <xdr:row>235</xdr:row>
      <xdr:rowOff>0</xdr:rowOff>
    </xdr:to>
    <xdr:graphicFrame>
      <xdr:nvGraphicFramePr>
        <xdr:cNvPr id="9" name="Chart"/>
        <xdr:cNvGraphicFramePr/>
      </xdr:nvGraphicFramePr>
      <xdr:xfrm>
        <a:off x="10591800" y="68580000"/>
        <a:ext cx="9753600" cy="530860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0</xdr:colOff>
      <xdr:row>286</xdr:row>
      <xdr:rowOff>0</xdr:rowOff>
    </xdr:from>
    <xdr:to>
      <xdr:col>16</xdr:col>
      <xdr:colOff>0</xdr:colOff>
      <xdr:row>303</xdr:row>
      <xdr:rowOff>0</xdr:rowOff>
    </xdr:to>
    <xdr:graphicFrame>
      <xdr:nvGraphicFramePr>
        <xdr:cNvPr id="10" name="Chart"/>
        <xdr:cNvGraphicFramePr/>
      </xdr:nvGraphicFramePr>
      <xdr:xfrm>
        <a:off x="10591800" y="89509600"/>
        <a:ext cx="9753600" cy="530860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2</xdr:row>
      <xdr:rowOff>0</xdr:rowOff>
    </xdr:from>
    <xdr:ext cx="14630400" cy="6019800"/>
    <xdr:pic>
      <xdr:nvPicPr>
        <xdr:cNvPr id="2" name="39ba4d37-14a4-413f-8edd-aea3f3b02f94"/>
        <xdr:cNvPicPr>
          <a:picLocks noChangeAspect="1"/>
        </xdr:cNvPicPr>
      </xdr:nvPicPr>
      <xdr:blipFill>
        <a:blip r:embed="rId1"/>
        <a:stretch>
          <a:fillRect/>
        </a:stretch>
      </xdr:blipFill>
      <xdr:spPr>
        <a:xfrm>
          <a:off x="0" y="463550"/>
          <a:ext cx="14630400" cy="6019800"/>
        </a:xfrm>
        <a:prstGeom prst="rect">
          <a:avLst/>
        </a:prstGeom>
      </xdr:spPr>
    </xdr:pic>
    <xdr:clientData/>
  </xdr:one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2</xdr:col>
      <xdr:colOff>635000</xdr:colOff>
      <xdr:row>2</xdr:row>
      <xdr:rowOff>50800</xdr:rowOff>
    </xdr:from>
    <xdr:to>
      <xdr:col>2</xdr:col>
      <xdr:colOff>973243</xdr:colOff>
      <xdr:row>2</xdr:row>
      <xdr:rowOff>389043</xdr:rowOff>
    </xdr:to>
    <xdr:pic>
      <xdr:nvPicPr>
        <xdr:cNvPr id="2" name="Picture 1" descr="Picture"/>
        <xdr:cNvPicPr>
          <a:picLocks noChangeAspect="1"/>
        </xdr:cNvPicPr>
      </xdr:nvPicPr>
      <xdr:blipFill>
        <a:blip r:embed="rId1"/>
        <a:stretch>
          <a:fillRect/>
        </a:stretch>
      </xdr:blipFill>
      <xdr:spPr>
        <a:xfrm>
          <a:off x="2419985" y="473710"/>
          <a:ext cx="337820" cy="337820"/>
        </a:xfrm>
        <a:prstGeom prst="rect">
          <a:avLst/>
        </a:prstGeom>
      </xdr:spPr>
    </xdr:pic>
    <xdr:clientData/>
  </xdr:twoCellAnchor>
  <xdr:twoCellAnchor>
    <xdr:from>
      <xdr:col>2</xdr:col>
      <xdr:colOff>635000</xdr:colOff>
      <xdr:row>3</xdr:row>
      <xdr:rowOff>50800</xdr:rowOff>
    </xdr:from>
    <xdr:to>
      <xdr:col>2</xdr:col>
      <xdr:colOff>973243</xdr:colOff>
      <xdr:row>3</xdr:row>
      <xdr:rowOff>389043</xdr:rowOff>
    </xdr:to>
    <xdr:pic>
      <xdr:nvPicPr>
        <xdr:cNvPr id="3" name="Picture 1" descr="Picture"/>
        <xdr:cNvPicPr>
          <a:picLocks noChangeAspect="1"/>
        </xdr:cNvPicPr>
      </xdr:nvPicPr>
      <xdr:blipFill>
        <a:blip r:embed="rId2"/>
        <a:stretch>
          <a:fillRect/>
        </a:stretch>
      </xdr:blipFill>
      <xdr:spPr>
        <a:xfrm>
          <a:off x="2419985" y="896620"/>
          <a:ext cx="337820" cy="337820"/>
        </a:xfrm>
        <a:prstGeom prst="rect">
          <a:avLst/>
        </a:prstGeom>
      </xdr:spPr>
    </xdr:pic>
    <xdr:clientData/>
  </xdr:twoCellAnchor>
  <xdr:twoCellAnchor>
    <xdr:from>
      <xdr:col>2</xdr:col>
      <xdr:colOff>635000</xdr:colOff>
      <xdr:row>4</xdr:row>
      <xdr:rowOff>50800</xdr:rowOff>
    </xdr:from>
    <xdr:to>
      <xdr:col>2</xdr:col>
      <xdr:colOff>973243</xdr:colOff>
      <xdr:row>4</xdr:row>
      <xdr:rowOff>389043</xdr:rowOff>
    </xdr:to>
    <xdr:pic>
      <xdr:nvPicPr>
        <xdr:cNvPr id="4" name="Picture 1" descr="Picture"/>
        <xdr:cNvPicPr>
          <a:picLocks noChangeAspect="1"/>
        </xdr:cNvPicPr>
      </xdr:nvPicPr>
      <xdr:blipFill>
        <a:blip r:embed="rId3"/>
        <a:stretch>
          <a:fillRect/>
        </a:stretch>
      </xdr:blipFill>
      <xdr:spPr>
        <a:xfrm>
          <a:off x="2419985" y="1319530"/>
          <a:ext cx="337820" cy="337820"/>
        </a:xfrm>
        <a:prstGeom prst="rect">
          <a:avLst/>
        </a:prstGeom>
      </xdr:spPr>
    </xdr:pic>
    <xdr:clientData/>
  </xdr:twoCellAnchor>
  <xdr:twoCellAnchor>
    <xdr:from>
      <xdr:col>2</xdr:col>
      <xdr:colOff>635000</xdr:colOff>
      <xdr:row>5</xdr:row>
      <xdr:rowOff>50800</xdr:rowOff>
    </xdr:from>
    <xdr:to>
      <xdr:col>2</xdr:col>
      <xdr:colOff>973243</xdr:colOff>
      <xdr:row>5</xdr:row>
      <xdr:rowOff>389043</xdr:rowOff>
    </xdr:to>
    <xdr:pic>
      <xdr:nvPicPr>
        <xdr:cNvPr id="5" name="Picture 1" descr="Picture"/>
        <xdr:cNvPicPr>
          <a:picLocks noChangeAspect="1"/>
        </xdr:cNvPicPr>
      </xdr:nvPicPr>
      <xdr:blipFill>
        <a:blip r:embed="rId4"/>
        <a:stretch>
          <a:fillRect/>
        </a:stretch>
      </xdr:blipFill>
      <xdr:spPr>
        <a:xfrm>
          <a:off x="2419985" y="1742440"/>
          <a:ext cx="337820" cy="337820"/>
        </a:xfrm>
        <a:prstGeom prst="rect">
          <a:avLst/>
        </a:prstGeom>
      </xdr:spPr>
    </xdr:pic>
    <xdr:clientData/>
  </xdr:twoCellAnchor>
  <xdr:twoCellAnchor>
    <xdr:from>
      <xdr:col>2</xdr:col>
      <xdr:colOff>635000</xdr:colOff>
      <xdr:row>6</xdr:row>
      <xdr:rowOff>50800</xdr:rowOff>
    </xdr:from>
    <xdr:to>
      <xdr:col>2</xdr:col>
      <xdr:colOff>973243</xdr:colOff>
      <xdr:row>6</xdr:row>
      <xdr:rowOff>389043</xdr:rowOff>
    </xdr:to>
    <xdr:pic>
      <xdr:nvPicPr>
        <xdr:cNvPr id="6" name="Picture 1" descr="Picture"/>
        <xdr:cNvPicPr>
          <a:picLocks noChangeAspect="1"/>
        </xdr:cNvPicPr>
      </xdr:nvPicPr>
      <xdr:blipFill>
        <a:blip r:embed="rId5"/>
        <a:stretch>
          <a:fillRect/>
        </a:stretch>
      </xdr:blipFill>
      <xdr:spPr>
        <a:xfrm>
          <a:off x="2419985" y="2165350"/>
          <a:ext cx="337820" cy="337820"/>
        </a:xfrm>
        <a:prstGeom prst="rect">
          <a:avLst/>
        </a:prstGeom>
      </xdr:spPr>
    </xdr:pic>
    <xdr:clientData/>
  </xdr:twoCellAnchor>
  <xdr:twoCellAnchor>
    <xdr:from>
      <xdr:col>2</xdr:col>
      <xdr:colOff>635000</xdr:colOff>
      <xdr:row>7</xdr:row>
      <xdr:rowOff>50800</xdr:rowOff>
    </xdr:from>
    <xdr:to>
      <xdr:col>2</xdr:col>
      <xdr:colOff>973243</xdr:colOff>
      <xdr:row>7</xdr:row>
      <xdr:rowOff>389043</xdr:rowOff>
    </xdr:to>
    <xdr:pic>
      <xdr:nvPicPr>
        <xdr:cNvPr id="7" name="Picture 1" descr="Picture"/>
        <xdr:cNvPicPr>
          <a:picLocks noChangeAspect="1"/>
        </xdr:cNvPicPr>
      </xdr:nvPicPr>
      <xdr:blipFill>
        <a:blip r:embed="rId6"/>
        <a:stretch>
          <a:fillRect/>
        </a:stretch>
      </xdr:blipFill>
      <xdr:spPr>
        <a:xfrm>
          <a:off x="2419985" y="2588260"/>
          <a:ext cx="337820" cy="337820"/>
        </a:xfrm>
        <a:prstGeom prst="rect">
          <a:avLst/>
        </a:prstGeom>
      </xdr:spPr>
    </xdr:pic>
    <xdr:clientData/>
  </xdr:twoCellAnchor>
  <xdr:twoCellAnchor>
    <xdr:from>
      <xdr:col>2</xdr:col>
      <xdr:colOff>635000</xdr:colOff>
      <xdr:row>8</xdr:row>
      <xdr:rowOff>50800</xdr:rowOff>
    </xdr:from>
    <xdr:to>
      <xdr:col>2</xdr:col>
      <xdr:colOff>973243</xdr:colOff>
      <xdr:row>8</xdr:row>
      <xdr:rowOff>389043</xdr:rowOff>
    </xdr:to>
    <xdr:pic>
      <xdr:nvPicPr>
        <xdr:cNvPr id="8" name="Picture 1" descr="Picture"/>
        <xdr:cNvPicPr>
          <a:picLocks noChangeAspect="1"/>
        </xdr:cNvPicPr>
      </xdr:nvPicPr>
      <xdr:blipFill>
        <a:blip r:embed="rId7"/>
        <a:stretch>
          <a:fillRect/>
        </a:stretch>
      </xdr:blipFill>
      <xdr:spPr>
        <a:xfrm>
          <a:off x="2419985" y="3011170"/>
          <a:ext cx="337820" cy="337820"/>
        </a:xfrm>
        <a:prstGeom prst="rect">
          <a:avLst/>
        </a:prstGeom>
      </xdr:spPr>
    </xdr:pic>
    <xdr:clientData/>
  </xdr:twoCellAnchor>
  <xdr:twoCellAnchor>
    <xdr:from>
      <xdr:col>2</xdr:col>
      <xdr:colOff>635000</xdr:colOff>
      <xdr:row>9</xdr:row>
      <xdr:rowOff>50800</xdr:rowOff>
    </xdr:from>
    <xdr:to>
      <xdr:col>2</xdr:col>
      <xdr:colOff>973243</xdr:colOff>
      <xdr:row>9</xdr:row>
      <xdr:rowOff>389043</xdr:rowOff>
    </xdr:to>
    <xdr:pic>
      <xdr:nvPicPr>
        <xdr:cNvPr id="9" name="Picture 1" descr="Picture"/>
        <xdr:cNvPicPr>
          <a:picLocks noChangeAspect="1"/>
        </xdr:cNvPicPr>
      </xdr:nvPicPr>
      <xdr:blipFill>
        <a:blip r:embed="rId8"/>
        <a:stretch>
          <a:fillRect/>
        </a:stretch>
      </xdr:blipFill>
      <xdr:spPr>
        <a:xfrm>
          <a:off x="2419985" y="3434080"/>
          <a:ext cx="337820" cy="337820"/>
        </a:xfrm>
        <a:prstGeom prst="rect">
          <a:avLst/>
        </a:prstGeom>
      </xdr:spPr>
    </xdr:pic>
    <xdr:clientData/>
  </xdr:twoCellAnchor>
  <xdr:twoCellAnchor>
    <xdr:from>
      <xdr:col>2</xdr:col>
      <xdr:colOff>635000</xdr:colOff>
      <xdr:row>10</xdr:row>
      <xdr:rowOff>50800</xdr:rowOff>
    </xdr:from>
    <xdr:to>
      <xdr:col>2</xdr:col>
      <xdr:colOff>973243</xdr:colOff>
      <xdr:row>10</xdr:row>
      <xdr:rowOff>389043</xdr:rowOff>
    </xdr:to>
    <xdr:pic>
      <xdr:nvPicPr>
        <xdr:cNvPr id="10" name="Picture 1" descr="Picture"/>
        <xdr:cNvPicPr>
          <a:picLocks noChangeAspect="1"/>
        </xdr:cNvPicPr>
      </xdr:nvPicPr>
      <xdr:blipFill>
        <a:blip r:embed="rId9"/>
        <a:stretch>
          <a:fillRect/>
        </a:stretch>
      </xdr:blipFill>
      <xdr:spPr>
        <a:xfrm>
          <a:off x="2419985" y="3856990"/>
          <a:ext cx="337820" cy="337820"/>
        </a:xfrm>
        <a:prstGeom prst="rect">
          <a:avLst/>
        </a:prstGeom>
      </xdr:spPr>
    </xdr:pic>
    <xdr:clientData/>
  </xdr:twoCellAnchor>
  <xdr:twoCellAnchor>
    <xdr:from>
      <xdr:col>2</xdr:col>
      <xdr:colOff>635000</xdr:colOff>
      <xdr:row>11</xdr:row>
      <xdr:rowOff>50800</xdr:rowOff>
    </xdr:from>
    <xdr:to>
      <xdr:col>2</xdr:col>
      <xdr:colOff>973243</xdr:colOff>
      <xdr:row>11</xdr:row>
      <xdr:rowOff>389043</xdr:rowOff>
    </xdr:to>
    <xdr:pic>
      <xdr:nvPicPr>
        <xdr:cNvPr id="11" name="Picture 1" descr="Picture"/>
        <xdr:cNvPicPr>
          <a:picLocks noChangeAspect="1"/>
        </xdr:cNvPicPr>
      </xdr:nvPicPr>
      <xdr:blipFill>
        <a:blip r:embed="rId10"/>
        <a:stretch>
          <a:fillRect/>
        </a:stretch>
      </xdr:blipFill>
      <xdr:spPr>
        <a:xfrm>
          <a:off x="2419985" y="4279900"/>
          <a:ext cx="337820" cy="337820"/>
        </a:xfrm>
        <a:prstGeom prst="rect">
          <a:avLst/>
        </a:prstGeom>
      </xdr:spPr>
    </xdr:pic>
    <xdr:clientData/>
  </xdr:twoCellAnchor>
  <xdr:twoCellAnchor>
    <xdr:from>
      <xdr:col>2</xdr:col>
      <xdr:colOff>635000</xdr:colOff>
      <xdr:row>12</xdr:row>
      <xdr:rowOff>50800</xdr:rowOff>
    </xdr:from>
    <xdr:to>
      <xdr:col>2</xdr:col>
      <xdr:colOff>973243</xdr:colOff>
      <xdr:row>12</xdr:row>
      <xdr:rowOff>389043</xdr:rowOff>
    </xdr:to>
    <xdr:pic>
      <xdr:nvPicPr>
        <xdr:cNvPr id="12" name="Picture 1" descr="Picture"/>
        <xdr:cNvPicPr>
          <a:picLocks noChangeAspect="1"/>
        </xdr:cNvPicPr>
      </xdr:nvPicPr>
      <xdr:blipFill>
        <a:blip r:embed="rId11"/>
        <a:stretch>
          <a:fillRect/>
        </a:stretch>
      </xdr:blipFill>
      <xdr:spPr>
        <a:xfrm>
          <a:off x="2419985" y="4702810"/>
          <a:ext cx="337820" cy="337820"/>
        </a:xfrm>
        <a:prstGeom prst="rect">
          <a:avLst/>
        </a:prstGeom>
      </xdr:spPr>
    </xdr:pic>
    <xdr:clientData/>
  </xdr:twoCellAnchor>
  <xdr:twoCellAnchor>
    <xdr:from>
      <xdr:col>2</xdr:col>
      <xdr:colOff>635000</xdr:colOff>
      <xdr:row>13</xdr:row>
      <xdr:rowOff>50800</xdr:rowOff>
    </xdr:from>
    <xdr:to>
      <xdr:col>2</xdr:col>
      <xdr:colOff>973243</xdr:colOff>
      <xdr:row>13</xdr:row>
      <xdr:rowOff>389043</xdr:rowOff>
    </xdr:to>
    <xdr:pic>
      <xdr:nvPicPr>
        <xdr:cNvPr id="13" name="Picture 1" descr="Picture"/>
        <xdr:cNvPicPr>
          <a:picLocks noChangeAspect="1"/>
        </xdr:cNvPicPr>
      </xdr:nvPicPr>
      <xdr:blipFill>
        <a:blip r:embed="rId12"/>
        <a:stretch>
          <a:fillRect/>
        </a:stretch>
      </xdr:blipFill>
      <xdr:spPr>
        <a:xfrm>
          <a:off x="2419985" y="5125720"/>
          <a:ext cx="337820" cy="337820"/>
        </a:xfrm>
        <a:prstGeom prst="rect">
          <a:avLst/>
        </a:prstGeom>
      </xdr:spPr>
    </xdr:pic>
    <xdr:clientData/>
  </xdr:twoCellAnchor>
  <xdr:twoCellAnchor>
    <xdr:from>
      <xdr:col>2</xdr:col>
      <xdr:colOff>635000</xdr:colOff>
      <xdr:row>14</xdr:row>
      <xdr:rowOff>50800</xdr:rowOff>
    </xdr:from>
    <xdr:to>
      <xdr:col>2</xdr:col>
      <xdr:colOff>973243</xdr:colOff>
      <xdr:row>14</xdr:row>
      <xdr:rowOff>389043</xdr:rowOff>
    </xdr:to>
    <xdr:pic>
      <xdr:nvPicPr>
        <xdr:cNvPr id="14" name="Picture 1" descr="Picture"/>
        <xdr:cNvPicPr>
          <a:picLocks noChangeAspect="1"/>
        </xdr:cNvPicPr>
      </xdr:nvPicPr>
      <xdr:blipFill>
        <a:blip r:embed="rId13"/>
        <a:stretch>
          <a:fillRect/>
        </a:stretch>
      </xdr:blipFill>
      <xdr:spPr>
        <a:xfrm>
          <a:off x="2419985" y="5548630"/>
          <a:ext cx="337820" cy="337820"/>
        </a:xfrm>
        <a:prstGeom prst="rect">
          <a:avLst/>
        </a:prstGeom>
      </xdr:spPr>
    </xdr:pic>
    <xdr:clientData/>
  </xdr:twoCellAnchor>
  <xdr:twoCellAnchor>
    <xdr:from>
      <xdr:col>2</xdr:col>
      <xdr:colOff>635000</xdr:colOff>
      <xdr:row>15</xdr:row>
      <xdr:rowOff>50800</xdr:rowOff>
    </xdr:from>
    <xdr:to>
      <xdr:col>2</xdr:col>
      <xdr:colOff>973243</xdr:colOff>
      <xdr:row>15</xdr:row>
      <xdr:rowOff>389043</xdr:rowOff>
    </xdr:to>
    <xdr:pic>
      <xdr:nvPicPr>
        <xdr:cNvPr id="15" name="Picture 1" descr="Picture"/>
        <xdr:cNvPicPr>
          <a:picLocks noChangeAspect="1"/>
        </xdr:cNvPicPr>
      </xdr:nvPicPr>
      <xdr:blipFill>
        <a:blip r:embed="rId14"/>
        <a:stretch>
          <a:fillRect/>
        </a:stretch>
      </xdr:blipFill>
      <xdr:spPr>
        <a:xfrm>
          <a:off x="2419985" y="5971540"/>
          <a:ext cx="337820" cy="337820"/>
        </a:xfrm>
        <a:prstGeom prst="rect">
          <a:avLst/>
        </a:prstGeom>
      </xdr:spPr>
    </xdr:pic>
    <xdr:clientData/>
  </xdr:twoCellAnchor>
  <xdr:twoCellAnchor>
    <xdr:from>
      <xdr:col>2</xdr:col>
      <xdr:colOff>635000</xdr:colOff>
      <xdr:row>16</xdr:row>
      <xdr:rowOff>50800</xdr:rowOff>
    </xdr:from>
    <xdr:to>
      <xdr:col>2</xdr:col>
      <xdr:colOff>973243</xdr:colOff>
      <xdr:row>16</xdr:row>
      <xdr:rowOff>389043</xdr:rowOff>
    </xdr:to>
    <xdr:pic>
      <xdr:nvPicPr>
        <xdr:cNvPr id="16" name="Picture 1" descr="Picture"/>
        <xdr:cNvPicPr>
          <a:picLocks noChangeAspect="1"/>
        </xdr:cNvPicPr>
      </xdr:nvPicPr>
      <xdr:blipFill>
        <a:blip r:embed="rId15"/>
        <a:stretch>
          <a:fillRect/>
        </a:stretch>
      </xdr:blipFill>
      <xdr:spPr>
        <a:xfrm>
          <a:off x="2419985" y="6394450"/>
          <a:ext cx="337820" cy="337820"/>
        </a:xfrm>
        <a:prstGeom prst="rect">
          <a:avLst/>
        </a:prstGeom>
      </xdr:spPr>
    </xdr:pic>
    <xdr:clientData/>
  </xdr:twoCellAnchor>
  <xdr:twoCellAnchor>
    <xdr:from>
      <xdr:col>2</xdr:col>
      <xdr:colOff>635000</xdr:colOff>
      <xdr:row>17</xdr:row>
      <xdr:rowOff>50800</xdr:rowOff>
    </xdr:from>
    <xdr:to>
      <xdr:col>2</xdr:col>
      <xdr:colOff>973243</xdr:colOff>
      <xdr:row>17</xdr:row>
      <xdr:rowOff>389043</xdr:rowOff>
    </xdr:to>
    <xdr:pic>
      <xdr:nvPicPr>
        <xdr:cNvPr id="17" name="Picture 1" descr="Picture"/>
        <xdr:cNvPicPr>
          <a:picLocks noChangeAspect="1"/>
        </xdr:cNvPicPr>
      </xdr:nvPicPr>
      <xdr:blipFill>
        <a:blip r:embed="rId16"/>
        <a:stretch>
          <a:fillRect/>
        </a:stretch>
      </xdr:blipFill>
      <xdr:spPr>
        <a:xfrm>
          <a:off x="2419985" y="6817360"/>
          <a:ext cx="337820" cy="337820"/>
        </a:xfrm>
        <a:prstGeom prst="rect">
          <a:avLst/>
        </a:prstGeom>
      </xdr:spPr>
    </xdr:pic>
    <xdr:clientData/>
  </xdr:twoCellAnchor>
  <xdr:twoCellAnchor>
    <xdr:from>
      <xdr:col>2</xdr:col>
      <xdr:colOff>635000</xdr:colOff>
      <xdr:row>18</xdr:row>
      <xdr:rowOff>50800</xdr:rowOff>
    </xdr:from>
    <xdr:to>
      <xdr:col>2</xdr:col>
      <xdr:colOff>973243</xdr:colOff>
      <xdr:row>18</xdr:row>
      <xdr:rowOff>389043</xdr:rowOff>
    </xdr:to>
    <xdr:pic>
      <xdr:nvPicPr>
        <xdr:cNvPr id="18" name="Picture 1" descr="Picture"/>
        <xdr:cNvPicPr>
          <a:picLocks noChangeAspect="1"/>
        </xdr:cNvPicPr>
      </xdr:nvPicPr>
      <xdr:blipFill>
        <a:blip r:embed="rId17"/>
        <a:stretch>
          <a:fillRect/>
        </a:stretch>
      </xdr:blipFill>
      <xdr:spPr>
        <a:xfrm>
          <a:off x="2419985" y="7240270"/>
          <a:ext cx="337820" cy="337820"/>
        </a:xfrm>
        <a:prstGeom prst="rect">
          <a:avLst/>
        </a:prstGeom>
      </xdr:spPr>
    </xdr:pic>
    <xdr:clientData/>
  </xdr:twoCellAnchor>
  <xdr:twoCellAnchor>
    <xdr:from>
      <xdr:col>2</xdr:col>
      <xdr:colOff>635000</xdr:colOff>
      <xdr:row>19</xdr:row>
      <xdr:rowOff>50800</xdr:rowOff>
    </xdr:from>
    <xdr:to>
      <xdr:col>2</xdr:col>
      <xdr:colOff>973243</xdr:colOff>
      <xdr:row>19</xdr:row>
      <xdr:rowOff>389043</xdr:rowOff>
    </xdr:to>
    <xdr:pic>
      <xdr:nvPicPr>
        <xdr:cNvPr id="19" name="Picture 1" descr="Picture"/>
        <xdr:cNvPicPr>
          <a:picLocks noChangeAspect="1"/>
        </xdr:cNvPicPr>
      </xdr:nvPicPr>
      <xdr:blipFill>
        <a:blip r:embed="rId18"/>
        <a:stretch>
          <a:fillRect/>
        </a:stretch>
      </xdr:blipFill>
      <xdr:spPr>
        <a:xfrm>
          <a:off x="2419985" y="7663180"/>
          <a:ext cx="337820" cy="337820"/>
        </a:xfrm>
        <a:prstGeom prst="rect">
          <a:avLst/>
        </a:prstGeom>
      </xdr:spPr>
    </xdr:pic>
    <xdr:clientData/>
  </xdr:twoCellAnchor>
  <xdr:twoCellAnchor>
    <xdr:from>
      <xdr:col>2</xdr:col>
      <xdr:colOff>635000</xdr:colOff>
      <xdr:row>20</xdr:row>
      <xdr:rowOff>50800</xdr:rowOff>
    </xdr:from>
    <xdr:to>
      <xdr:col>2</xdr:col>
      <xdr:colOff>973243</xdr:colOff>
      <xdr:row>20</xdr:row>
      <xdr:rowOff>389043</xdr:rowOff>
    </xdr:to>
    <xdr:pic>
      <xdr:nvPicPr>
        <xdr:cNvPr id="20" name="Picture 1" descr="Picture"/>
        <xdr:cNvPicPr>
          <a:picLocks noChangeAspect="1"/>
        </xdr:cNvPicPr>
      </xdr:nvPicPr>
      <xdr:blipFill>
        <a:blip r:embed="rId19"/>
        <a:stretch>
          <a:fillRect/>
        </a:stretch>
      </xdr:blipFill>
      <xdr:spPr>
        <a:xfrm>
          <a:off x="2419985" y="8086090"/>
          <a:ext cx="337820" cy="337820"/>
        </a:xfrm>
        <a:prstGeom prst="rect">
          <a:avLst/>
        </a:prstGeom>
      </xdr:spPr>
    </xdr:pic>
    <xdr:clientData/>
  </xdr:twoCellAnchor>
  <xdr:twoCellAnchor>
    <xdr:from>
      <xdr:col>2</xdr:col>
      <xdr:colOff>635000</xdr:colOff>
      <xdr:row>21</xdr:row>
      <xdr:rowOff>50800</xdr:rowOff>
    </xdr:from>
    <xdr:to>
      <xdr:col>2</xdr:col>
      <xdr:colOff>973243</xdr:colOff>
      <xdr:row>21</xdr:row>
      <xdr:rowOff>389043</xdr:rowOff>
    </xdr:to>
    <xdr:pic>
      <xdr:nvPicPr>
        <xdr:cNvPr id="21" name="Picture 1" descr="Picture"/>
        <xdr:cNvPicPr>
          <a:picLocks noChangeAspect="1"/>
        </xdr:cNvPicPr>
      </xdr:nvPicPr>
      <xdr:blipFill>
        <a:blip r:embed="rId20"/>
        <a:stretch>
          <a:fillRect/>
        </a:stretch>
      </xdr:blipFill>
      <xdr:spPr>
        <a:xfrm>
          <a:off x="2419985" y="8509000"/>
          <a:ext cx="337820" cy="337820"/>
        </a:xfrm>
        <a:prstGeom prst="rect">
          <a:avLst/>
        </a:prstGeom>
      </xdr:spPr>
    </xdr:pic>
    <xdr:clientData/>
  </xdr:twoCellAnchor>
  <xdr:twoCellAnchor>
    <xdr:from>
      <xdr:col>2</xdr:col>
      <xdr:colOff>635000</xdr:colOff>
      <xdr:row>22</xdr:row>
      <xdr:rowOff>50800</xdr:rowOff>
    </xdr:from>
    <xdr:to>
      <xdr:col>2</xdr:col>
      <xdr:colOff>973243</xdr:colOff>
      <xdr:row>22</xdr:row>
      <xdr:rowOff>389043</xdr:rowOff>
    </xdr:to>
    <xdr:pic>
      <xdr:nvPicPr>
        <xdr:cNvPr id="22" name="Picture 1" descr="Picture"/>
        <xdr:cNvPicPr>
          <a:picLocks noChangeAspect="1"/>
        </xdr:cNvPicPr>
      </xdr:nvPicPr>
      <xdr:blipFill>
        <a:blip r:embed="rId21"/>
        <a:stretch>
          <a:fillRect/>
        </a:stretch>
      </xdr:blipFill>
      <xdr:spPr>
        <a:xfrm>
          <a:off x="2419985" y="8931910"/>
          <a:ext cx="337820" cy="337820"/>
        </a:xfrm>
        <a:prstGeom prst="rect">
          <a:avLst/>
        </a:prstGeom>
      </xdr:spPr>
    </xdr:pic>
    <xdr:clientData/>
  </xdr:twoCellAnchor>
  <xdr:twoCellAnchor>
    <xdr:from>
      <xdr:col>2</xdr:col>
      <xdr:colOff>635000</xdr:colOff>
      <xdr:row>23</xdr:row>
      <xdr:rowOff>50800</xdr:rowOff>
    </xdr:from>
    <xdr:to>
      <xdr:col>2</xdr:col>
      <xdr:colOff>973243</xdr:colOff>
      <xdr:row>23</xdr:row>
      <xdr:rowOff>389043</xdr:rowOff>
    </xdr:to>
    <xdr:pic>
      <xdr:nvPicPr>
        <xdr:cNvPr id="23" name="Picture 1" descr="Picture"/>
        <xdr:cNvPicPr>
          <a:picLocks noChangeAspect="1"/>
        </xdr:cNvPicPr>
      </xdr:nvPicPr>
      <xdr:blipFill>
        <a:blip r:embed="rId22"/>
        <a:stretch>
          <a:fillRect/>
        </a:stretch>
      </xdr:blipFill>
      <xdr:spPr>
        <a:xfrm>
          <a:off x="2419985" y="9354820"/>
          <a:ext cx="337820" cy="337820"/>
        </a:xfrm>
        <a:prstGeom prst="rect">
          <a:avLst/>
        </a:prstGeom>
      </xdr:spPr>
    </xdr:pic>
    <xdr:clientData/>
  </xdr:twoCellAnchor>
  <xdr:twoCellAnchor>
    <xdr:from>
      <xdr:col>2</xdr:col>
      <xdr:colOff>635000</xdr:colOff>
      <xdr:row>24</xdr:row>
      <xdr:rowOff>50800</xdr:rowOff>
    </xdr:from>
    <xdr:to>
      <xdr:col>2</xdr:col>
      <xdr:colOff>973243</xdr:colOff>
      <xdr:row>24</xdr:row>
      <xdr:rowOff>389043</xdr:rowOff>
    </xdr:to>
    <xdr:pic>
      <xdr:nvPicPr>
        <xdr:cNvPr id="24" name="Picture 1" descr="Picture"/>
        <xdr:cNvPicPr>
          <a:picLocks noChangeAspect="1"/>
        </xdr:cNvPicPr>
      </xdr:nvPicPr>
      <xdr:blipFill>
        <a:blip r:embed="rId23"/>
        <a:stretch>
          <a:fillRect/>
        </a:stretch>
      </xdr:blipFill>
      <xdr:spPr>
        <a:xfrm>
          <a:off x="2419985" y="9777730"/>
          <a:ext cx="337820" cy="337820"/>
        </a:xfrm>
        <a:prstGeom prst="rect">
          <a:avLst/>
        </a:prstGeom>
      </xdr:spPr>
    </xdr:pic>
    <xdr:clientData/>
  </xdr:twoCellAnchor>
  <xdr:twoCellAnchor>
    <xdr:from>
      <xdr:col>2</xdr:col>
      <xdr:colOff>635000</xdr:colOff>
      <xdr:row>25</xdr:row>
      <xdr:rowOff>50800</xdr:rowOff>
    </xdr:from>
    <xdr:to>
      <xdr:col>2</xdr:col>
      <xdr:colOff>973243</xdr:colOff>
      <xdr:row>25</xdr:row>
      <xdr:rowOff>389043</xdr:rowOff>
    </xdr:to>
    <xdr:pic>
      <xdr:nvPicPr>
        <xdr:cNvPr id="25" name="Picture 1" descr="Picture"/>
        <xdr:cNvPicPr>
          <a:picLocks noChangeAspect="1"/>
        </xdr:cNvPicPr>
      </xdr:nvPicPr>
      <xdr:blipFill>
        <a:blip r:embed="rId24"/>
        <a:stretch>
          <a:fillRect/>
        </a:stretch>
      </xdr:blipFill>
      <xdr:spPr>
        <a:xfrm>
          <a:off x="2419985" y="10200640"/>
          <a:ext cx="337820" cy="337820"/>
        </a:xfrm>
        <a:prstGeom prst="rect">
          <a:avLst/>
        </a:prstGeom>
      </xdr:spPr>
    </xdr:pic>
    <xdr:clientData/>
  </xdr:twoCellAnchor>
  <xdr:twoCellAnchor>
    <xdr:from>
      <xdr:col>2</xdr:col>
      <xdr:colOff>635000</xdr:colOff>
      <xdr:row>26</xdr:row>
      <xdr:rowOff>50800</xdr:rowOff>
    </xdr:from>
    <xdr:to>
      <xdr:col>2</xdr:col>
      <xdr:colOff>973243</xdr:colOff>
      <xdr:row>26</xdr:row>
      <xdr:rowOff>389043</xdr:rowOff>
    </xdr:to>
    <xdr:pic>
      <xdr:nvPicPr>
        <xdr:cNvPr id="26" name="Picture 1" descr="Picture"/>
        <xdr:cNvPicPr>
          <a:picLocks noChangeAspect="1"/>
        </xdr:cNvPicPr>
      </xdr:nvPicPr>
      <xdr:blipFill>
        <a:blip r:embed="rId25"/>
        <a:stretch>
          <a:fillRect/>
        </a:stretch>
      </xdr:blipFill>
      <xdr:spPr>
        <a:xfrm>
          <a:off x="2419985" y="10623550"/>
          <a:ext cx="337820" cy="337820"/>
        </a:xfrm>
        <a:prstGeom prst="rect">
          <a:avLst/>
        </a:prstGeom>
      </xdr:spPr>
    </xdr:pic>
    <xdr:clientData/>
  </xdr:twoCellAnchor>
  <xdr:twoCellAnchor>
    <xdr:from>
      <xdr:col>2</xdr:col>
      <xdr:colOff>635000</xdr:colOff>
      <xdr:row>27</xdr:row>
      <xdr:rowOff>50800</xdr:rowOff>
    </xdr:from>
    <xdr:to>
      <xdr:col>2</xdr:col>
      <xdr:colOff>973243</xdr:colOff>
      <xdr:row>27</xdr:row>
      <xdr:rowOff>389043</xdr:rowOff>
    </xdr:to>
    <xdr:pic>
      <xdr:nvPicPr>
        <xdr:cNvPr id="27" name="Picture 1" descr="Picture"/>
        <xdr:cNvPicPr>
          <a:picLocks noChangeAspect="1"/>
        </xdr:cNvPicPr>
      </xdr:nvPicPr>
      <xdr:blipFill>
        <a:blip r:embed="rId26"/>
        <a:stretch>
          <a:fillRect/>
        </a:stretch>
      </xdr:blipFill>
      <xdr:spPr>
        <a:xfrm>
          <a:off x="2419985" y="11046460"/>
          <a:ext cx="337820" cy="337820"/>
        </a:xfrm>
        <a:prstGeom prst="rect">
          <a:avLst/>
        </a:prstGeom>
      </xdr:spPr>
    </xdr:pic>
    <xdr:clientData/>
  </xdr:twoCellAnchor>
  <xdr:twoCellAnchor>
    <xdr:from>
      <xdr:col>2</xdr:col>
      <xdr:colOff>635000</xdr:colOff>
      <xdr:row>28</xdr:row>
      <xdr:rowOff>50800</xdr:rowOff>
    </xdr:from>
    <xdr:to>
      <xdr:col>2</xdr:col>
      <xdr:colOff>973243</xdr:colOff>
      <xdr:row>28</xdr:row>
      <xdr:rowOff>389043</xdr:rowOff>
    </xdr:to>
    <xdr:pic>
      <xdr:nvPicPr>
        <xdr:cNvPr id="28" name="Picture 1" descr="Picture"/>
        <xdr:cNvPicPr>
          <a:picLocks noChangeAspect="1"/>
        </xdr:cNvPicPr>
      </xdr:nvPicPr>
      <xdr:blipFill>
        <a:blip r:embed="rId27"/>
        <a:stretch>
          <a:fillRect/>
        </a:stretch>
      </xdr:blipFill>
      <xdr:spPr>
        <a:xfrm>
          <a:off x="2419985" y="11469370"/>
          <a:ext cx="337820" cy="337820"/>
        </a:xfrm>
        <a:prstGeom prst="rect">
          <a:avLst/>
        </a:prstGeom>
      </xdr:spPr>
    </xdr:pic>
    <xdr:clientData/>
  </xdr:twoCellAnchor>
  <xdr:twoCellAnchor>
    <xdr:from>
      <xdr:col>2</xdr:col>
      <xdr:colOff>635000</xdr:colOff>
      <xdr:row>29</xdr:row>
      <xdr:rowOff>50800</xdr:rowOff>
    </xdr:from>
    <xdr:to>
      <xdr:col>2</xdr:col>
      <xdr:colOff>973243</xdr:colOff>
      <xdr:row>29</xdr:row>
      <xdr:rowOff>389043</xdr:rowOff>
    </xdr:to>
    <xdr:pic>
      <xdr:nvPicPr>
        <xdr:cNvPr id="29" name="Picture 1" descr="Picture"/>
        <xdr:cNvPicPr>
          <a:picLocks noChangeAspect="1"/>
        </xdr:cNvPicPr>
      </xdr:nvPicPr>
      <xdr:blipFill>
        <a:blip r:embed="rId28"/>
        <a:stretch>
          <a:fillRect/>
        </a:stretch>
      </xdr:blipFill>
      <xdr:spPr>
        <a:xfrm>
          <a:off x="2419985" y="11892280"/>
          <a:ext cx="337820" cy="337820"/>
        </a:xfrm>
        <a:prstGeom prst="rect">
          <a:avLst/>
        </a:prstGeom>
      </xdr:spPr>
    </xdr:pic>
    <xdr:clientData/>
  </xdr:twoCellAnchor>
  <xdr:twoCellAnchor>
    <xdr:from>
      <xdr:col>2</xdr:col>
      <xdr:colOff>635000</xdr:colOff>
      <xdr:row>30</xdr:row>
      <xdr:rowOff>50800</xdr:rowOff>
    </xdr:from>
    <xdr:to>
      <xdr:col>2</xdr:col>
      <xdr:colOff>973243</xdr:colOff>
      <xdr:row>30</xdr:row>
      <xdr:rowOff>389043</xdr:rowOff>
    </xdr:to>
    <xdr:pic>
      <xdr:nvPicPr>
        <xdr:cNvPr id="30" name="Picture 1" descr="Picture"/>
        <xdr:cNvPicPr>
          <a:picLocks noChangeAspect="1"/>
        </xdr:cNvPicPr>
      </xdr:nvPicPr>
      <xdr:blipFill>
        <a:blip r:embed="rId29"/>
        <a:stretch>
          <a:fillRect/>
        </a:stretch>
      </xdr:blipFill>
      <xdr:spPr>
        <a:xfrm>
          <a:off x="2419985" y="12315190"/>
          <a:ext cx="337820" cy="337820"/>
        </a:xfrm>
        <a:prstGeom prst="rect">
          <a:avLst/>
        </a:prstGeom>
      </xdr:spPr>
    </xdr:pic>
    <xdr:clientData/>
  </xdr:twoCellAnchor>
  <xdr:twoCellAnchor>
    <xdr:from>
      <xdr:col>2</xdr:col>
      <xdr:colOff>635000</xdr:colOff>
      <xdr:row>31</xdr:row>
      <xdr:rowOff>50800</xdr:rowOff>
    </xdr:from>
    <xdr:to>
      <xdr:col>2</xdr:col>
      <xdr:colOff>973243</xdr:colOff>
      <xdr:row>31</xdr:row>
      <xdr:rowOff>389043</xdr:rowOff>
    </xdr:to>
    <xdr:pic>
      <xdr:nvPicPr>
        <xdr:cNvPr id="31" name="Picture 1" descr="Picture"/>
        <xdr:cNvPicPr>
          <a:picLocks noChangeAspect="1"/>
        </xdr:cNvPicPr>
      </xdr:nvPicPr>
      <xdr:blipFill>
        <a:blip r:embed="rId30"/>
        <a:stretch>
          <a:fillRect/>
        </a:stretch>
      </xdr:blipFill>
      <xdr:spPr>
        <a:xfrm>
          <a:off x="2419985" y="12738100"/>
          <a:ext cx="337820" cy="337820"/>
        </a:xfrm>
        <a:prstGeom prst="rect">
          <a:avLst/>
        </a:prstGeom>
      </xdr:spPr>
    </xdr:pic>
    <xdr:clientData/>
  </xdr:twoCellAnchor>
  <xdr:twoCellAnchor>
    <xdr:from>
      <xdr:col>2</xdr:col>
      <xdr:colOff>635000</xdr:colOff>
      <xdr:row>32</xdr:row>
      <xdr:rowOff>50800</xdr:rowOff>
    </xdr:from>
    <xdr:to>
      <xdr:col>2</xdr:col>
      <xdr:colOff>973243</xdr:colOff>
      <xdr:row>32</xdr:row>
      <xdr:rowOff>389043</xdr:rowOff>
    </xdr:to>
    <xdr:pic>
      <xdr:nvPicPr>
        <xdr:cNvPr id="32" name="Picture 1" descr="Picture"/>
        <xdr:cNvPicPr>
          <a:picLocks noChangeAspect="1"/>
        </xdr:cNvPicPr>
      </xdr:nvPicPr>
      <xdr:blipFill>
        <a:blip r:embed="rId31"/>
        <a:stretch>
          <a:fillRect/>
        </a:stretch>
      </xdr:blipFill>
      <xdr:spPr>
        <a:xfrm>
          <a:off x="2419985" y="13161010"/>
          <a:ext cx="337820" cy="337820"/>
        </a:xfrm>
        <a:prstGeom prst="rect">
          <a:avLst/>
        </a:prstGeom>
      </xdr:spPr>
    </xdr:pic>
    <xdr:clientData/>
  </xdr:twoCellAnchor>
  <xdr:twoCellAnchor>
    <xdr:from>
      <xdr:col>2</xdr:col>
      <xdr:colOff>635000</xdr:colOff>
      <xdr:row>33</xdr:row>
      <xdr:rowOff>50800</xdr:rowOff>
    </xdr:from>
    <xdr:to>
      <xdr:col>2</xdr:col>
      <xdr:colOff>973243</xdr:colOff>
      <xdr:row>33</xdr:row>
      <xdr:rowOff>389043</xdr:rowOff>
    </xdr:to>
    <xdr:pic>
      <xdr:nvPicPr>
        <xdr:cNvPr id="33" name="Picture 1" descr="Picture"/>
        <xdr:cNvPicPr>
          <a:picLocks noChangeAspect="1"/>
        </xdr:cNvPicPr>
      </xdr:nvPicPr>
      <xdr:blipFill>
        <a:blip r:embed="rId32"/>
        <a:stretch>
          <a:fillRect/>
        </a:stretch>
      </xdr:blipFill>
      <xdr:spPr>
        <a:xfrm>
          <a:off x="2419985" y="13583920"/>
          <a:ext cx="337820" cy="337820"/>
        </a:xfrm>
        <a:prstGeom prst="rect">
          <a:avLst/>
        </a:prstGeom>
      </xdr:spPr>
    </xdr:pic>
    <xdr:clientData/>
  </xdr:twoCellAnchor>
  <xdr:twoCellAnchor>
    <xdr:from>
      <xdr:col>2</xdr:col>
      <xdr:colOff>635000</xdr:colOff>
      <xdr:row>34</xdr:row>
      <xdr:rowOff>50800</xdr:rowOff>
    </xdr:from>
    <xdr:to>
      <xdr:col>2</xdr:col>
      <xdr:colOff>973243</xdr:colOff>
      <xdr:row>34</xdr:row>
      <xdr:rowOff>389043</xdr:rowOff>
    </xdr:to>
    <xdr:pic>
      <xdr:nvPicPr>
        <xdr:cNvPr id="34" name="Picture 1" descr="Picture"/>
        <xdr:cNvPicPr>
          <a:picLocks noChangeAspect="1"/>
        </xdr:cNvPicPr>
      </xdr:nvPicPr>
      <xdr:blipFill>
        <a:blip r:embed="rId33"/>
        <a:stretch>
          <a:fillRect/>
        </a:stretch>
      </xdr:blipFill>
      <xdr:spPr>
        <a:xfrm>
          <a:off x="2419985" y="14006830"/>
          <a:ext cx="337820" cy="337820"/>
        </a:xfrm>
        <a:prstGeom prst="rect">
          <a:avLst/>
        </a:prstGeom>
      </xdr:spPr>
    </xdr:pic>
    <xdr:clientData/>
  </xdr:twoCellAnchor>
  <xdr:twoCellAnchor>
    <xdr:from>
      <xdr:col>2</xdr:col>
      <xdr:colOff>635000</xdr:colOff>
      <xdr:row>35</xdr:row>
      <xdr:rowOff>50800</xdr:rowOff>
    </xdr:from>
    <xdr:to>
      <xdr:col>2</xdr:col>
      <xdr:colOff>973243</xdr:colOff>
      <xdr:row>35</xdr:row>
      <xdr:rowOff>389043</xdr:rowOff>
    </xdr:to>
    <xdr:pic>
      <xdr:nvPicPr>
        <xdr:cNvPr id="35" name="Picture 1" descr="Picture"/>
        <xdr:cNvPicPr>
          <a:picLocks noChangeAspect="1"/>
        </xdr:cNvPicPr>
      </xdr:nvPicPr>
      <xdr:blipFill>
        <a:blip r:embed="rId34"/>
        <a:stretch>
          <a:fillRect/>
        </a:stretch>
      </xdr:blipFill>
      <xdr:spPr>
        <a:xfrm>
          <a:off x="2419985" y="14429740"/>
          <a:ext cx="337820" cy="337820"/>
        </a:xfrm>
        <a:prstGeom prst="rect">
          <a:avLst/>
        </a:prstGeom>
      </xdr:spPr>
    </xdr:pic>
    <xdr:clientData/>
  </xdr:twoCellAnchor>
  <xdr:twoCellAnchor>
    <xdr:from>
      <xdr:col>2</xdr:col>
      <xdr:colOff>635000</xdr:colOff>
      <xdr:row>36</xdr:row>
      <xdr:rowOff>50800</xdr:rowOff>
    </xdr:from>
    <xdr:to>
      <xdr:col>2</xdr:col>
      <xdr:colOff>973243</xdr:colOff>
      <xdr:row>36</xdr:row>
      <xdr:rowOff>389043</xdr:rowOff>
    </xdr:to>
    <xdr:pic>
      <xdr:nvPicPr>
        <xdr:cNvPr id="36" name="Picture 1" descr="Picture"/>
        <xdr:cNvPicPr>
          <a:picLocks noChangeAspect="1"/>
        </xdr:cNvPicPr>
      </xdr:nvPicPr>
      <xdr:blipFill>
        <a:blip r:embed="rId35"/>
        <a:stretch>
          <a:fillRect/>
        </a:stretch>
      </xdr:blipFill>
      <xdr:spPr>
        <a:xfrm>
          <a:off x="2419985" y="14852650"/>
          <a:ext cx="337820" cy="337820"/>
        </a:xfrm>
        <a:prstGeom prst="rect">
          <a:avLst/>
        </a:prstGeom>
      </xdr:spPr>
    </xdr:pic>
    <xdr:clientData/>
  </xdr:twoCellAnchor>
  <xdr:twoCellAnchor>
    <xdr:from>
      <xdr:col>2</xdr:col>
      <xdr:colOff>635000</xdr:colOff>
      <xdr:row>37</xdr:row>
      <xdr:rowOff>50800</xdr:rowOff>
    </xdr:from>
    <xdr:to>
      <xdr:col>2</xdr:col>
      <xdr:colOff>973243</xdr:colOff>
      <xdr:row>37</xdr:row>
      <xdr:rowOff>389043</xdr:rowOff>
    </xdr:to>
    <xdr:pic>
      <xdr:nvPicPr>
        <xdr:cNvPr id="37" name="Picture 1" descr="Picture"/>
        <xdr:cNvPicPr>
          <a:picLocks noChangeAspect="1"/>
        </xdr:cNvPicPr>
      </xdr:nvPicPr>
      <xdr:blipFill>
        <a:blip r:embed="rId36"/>
        <a:stretch>
          <a:fillRect/>
        </a:stretch>
      </xdr:blipFill>
      <xdr:spPr>
        <a:xfrm>
          <a:off x="2419985" y="15275560"/>
          <a:ext cx="337820" cy="337820"/>
        </a:xfrm>
        <a:prstGeom prst="rect">
          <a:avLst/>
        </a:prstGeom>
      </xdr:spPr>
    </xdr:pic>
    <xdr:clientData/>
  </xdr:twoCellAnchor>
  <xdr:twoCellAnchor>
    <xdr:from>
      <xdr:col>2</xdr:col>
      <xdr:colOff>635000</xdr:colOff>
      <xdr:row>38</xdr:row>
      <xdr:rowOff>50800</xdr:rowOff>
    </xdr:from>
    <xdr:to>
      <xdr:col>2</xdr:col>
      <xdr:colOff>973243</xdr:colOff>
      <xdr:row>38</xdr:row>
      <xdr:rowOff>389043</xdr:rowOff>
    </xdr:to>
    <xdr:pic>
      <xdr:nvPicPr>
        <xdr:cNvPr id="38" name="Picture 1" descr="Picture"/>
        <xdr:cNvPicPr>
          <a:picLocks noChangeAspect="1"/>
        </xdr:cNvPicPr>
      </xdr:nvPicPr>
      <xdr:blipFill>
        <a:blip r:embed="rId37"/>
        <a:stretch>
          <a:fillRect/>
        </a:stretch>
      </xdr:blipFill>
      <xdr:spPr>
        <a:xfrm>
          <a:off x="2419985" y="15698470"/>
          <a:ext cx="337820" cy="337820"/>
        </a:xfrm>
        <a:prstGeom prst="rect">
          <a:avLst/>
        </a:prstGeom>
      </xdr:spPr>
    </xdr:pic>
    <xdr:clientData/>
  </xdr:twoCellAnchor>
  <xdr:twoCellAnchor>
    <xdr:from>
      <xdr:col>2</xdr:col>
      <xdr:colOff>635000</xdr:colOff>
      <xdr:row>39</xdr:row>
      <xdr:rowOff>50800</xdr:rowOff>
    </xdr:from>
    <xdr:to>
      <xdr:col>2</xdr:col>
      <xdr:colOff>973243</xdr:colOff>
      <xdr:row>39</xdr:row>
      <xdr:rowOff>389043</xdr:rowOff>
    </xdr:to>
    <xdr:pic>
      <xdr:nvPicPr>
        <xdr:cNvPr id="39" name="Picture 1" descr="Picture"/>
        <xdr:cNvPicPr>
          <a:picLocks noChangeAspect="1"/>
        </xdr:cNvPicPr>
      </xdr:nvPicPr>
      <xdr:blipFill>
        <a:blip r:embed="rId38"/>
        <a:stretch>
          <a:fillRect/>
        </a:stretch>
      </xdr:blipFill>
      <xdr:spPr>
        <a:xfrm>
          <a:off x="2419985" y="16121380"/>
          <a:ext cx="337820" cy="337820"/>
        </a:xfrm>
        <a:prstGeom prst="rect">
          <a:avLst/>
        </a:prstGeom>
      </xdr:spPr>
    </xdr:pic>
    <xdr:clientData/>
  </xdr:twoCellAnchor>
  <xdr:twoCellAnchor>
    <xdr:from>
      <xdr:col>2</xdr:col>
      <xdr:colOff>635000</xdr:colOff>
      <xdr:row>40</xdr:row>
      <xdr:rowOff>50800</xdr:rowOff>
    </xdr:from>
    <xdr:to>
      <xdr:col>2</xdr:col>
      <xdr:colOff>973243</xdr:colOff>
      <xdr:row>40</xdr:row>
      <xdr:rowOff>389043</xdr:rowOff>
    </xdr:to>
    <xdr:pic>
      <xdr:nvPicPr>
        <xdr:cNvPr id="40" name="Picture 1" descr="Picture"/>
        <xdr:cNvPicPr>
          <a:picLocks noChangeAspect="1"/>
        </xdr:cNvPicPr>
      </xdr:nvPicPr>
      <xdr:blipFill>
        <a:blip r:embed="rId39"/>
        <a:stretch>
          <a:fillRect/>
        </a:stretch>
      </xdr:blipFill>
      <xdr:spPr>
        <a:xfrm>
          <a:off x="2419985" y="16544290"/>
          <a:ext cx="337820" cy="337820"/>
        </a:xfrm>
        <a:prstGeom prst="rect">
          <a:avLst/>
        </a:prstGeom>
      </xdr:spPr>
    </xdr:pic>
    <xdr:clientData/>
  </xdr:twoCellAnchor>
  <xdr:twoCellAnchor>
    <xdr:from>
      <xdr:col>2</xdr:col>
      <xdr:colOff>635000</xdr:colOff>
      <xdr:row>41</xdr:row>
      <xdr:rowOff>50800</xdr:rowOff>
    </xdr:from>
    <xdr:to>
      <xdr:col>2</xdr:col>
      <xdr:colOff>973243</xdr:colOff>
      <xdr:row>41</xdr:row>
      <xdr:rowOff>389043</xdr:rowOff>
    </xdr:to>
    <xdr:pic>
      <xdr:nvPicPr>
        <xdr:cNvPr id="41" name="Picture 1" descr="Picture"/>
        <xdr:cNvPicPr>
          <a:picLocks noChangeAspect="1"/>
        </xdr:cNvPicPr>
      </xdr:nvPicPr>
      <xdr:blipFill>
        <a:blip r:embed="rId40"/>
        <a:stretch>
          <a:fillRect/>
        </a:stretch>
      </xdr:blipFill>
      <xdr:spPr>
        <a:xfrm>
          <a:off x="2419985" y="16967200"/>
          <a:ext cx="337820" cy="337820"/>
        </a:xfrm>
        <a:prstGeom prst="rect">
          <a:avLst/>
        </a:prstGeom>
      </xdr:spPr>
    </xdr:pic>
    <xdr:clientData/>
  </xdr:twoCellAnchor>
  <xdr:twoCellAnchor>
    <xdr:from>
      <xdr:col>2</xdr:col>
      <xdr:colOff>635000</xdr:colOff>
      <xdr:row>42</xdr:row>
      <xdr:rowOff>50800</xdr:rowOff>
    </xdr:from>
    <xdr:to>
      <xdr:col>2</xdr:col>
      <xdr:colOff>973243</xdr:colOff>
      <xdr:row>42</xdr:row>
      <xdr:rowOff>389043</xdr:rowOff>
    </xdr:to>
    <xdr:pic>
      <xdr:nvPicPr>
        <xdr:cNvPr id="42" name="Picture 1" descr="Picture"/>
        <xdr:cNvPicPr>
          <a:picLocks noChangeAspect="1"/>
        </xdr:cNvPicPr>
      </xdr:nvPicPr>
      <xdr:blipFill>
        <a:blip r:embed="rId41"/>
        <a:stretch>
          <a:fillRect/>
        </a:stretch>
      </xdr:blipFill>
      <xdr:spPr>
        <a:xfrm>
          <a:off x="2419985" y="17390110"/>
          <a:ext cx="337820" cy="337820"/>
        </a:xfrm>
        <a:prstGeom prst="rect">
          <a:avLst/>
        </a:prstGeom>
      </xdr:spPr>
    </xdr:pic>
    <xdr:clientData/>
  </xdr:twoCellAnchor>
  <xdr:twoCellAnchor>
    <xdr:from>
      <xdr:col>2</xdr:col>
      <xdr:colOff>635000</xdr:colOff>
      <xdr:row>43</xdr:row>
      <xdr:rowOff>50800</xdr:rowOff>
    </xdr:from>
    <xdr:to>
      <xdr:col>2</xdr:col>
      <xdr:colOff>973243</xdr:colOff>
      <xdr:row>43</xdr:row>
      <xdr:rowOff>389043</xdr:rowOff>
    </xdr:to>
    <xdr:pic>
      <xdr:nvPicPr>
        <xdr:cNvPr id="43" name="Picture 1" descr="Picture"/>
        <xdr:cNvPicPr>
          <a:picLocks noChangeAspect="1"/>
        </xdr:cNvPicPr>
      </xdr:nvPicPr>
      <xdr:blipFill>
        <a:blip r:embed="rId42"/>
        <a:stretch>
          <a:fillRect/>
        </a:stretch>
      </xdr:blipFill>
      <xdr:spPr>
        <a:xfrm>
          <a:off x="2419985" y="17813020"/>
          <a:ext cx="337820" cy="337820"/>
        </a:xfrm>
        <a:prstGeom prst="rect">
          <a:avLst/>
        </a:prstGeom>
      </xdr:spPr>
    </xdr:pic>
    <xdr:clientData/>
  </xdr:twoCellAnchor>
  <xdr:twoCellAnchor>
    <xdr:from>
      <xdr:col>2</xdr:col>
      <xdr:colOff>635000</xdr:colOff>
      <xdr:row>44</xdr:row>
      <xdr:rowOff>50800</xdr:rowOff>
    </xdr:from>
    <xdr:to>
      <xdr:col>2</xdr:col>
      <xdr:colOff>973243</xdr:colOff>
      <xdr:row>44</xdr:row>
      <xdr:rowOff>389043</xdr:rowOff>
    </xdr:to>
    <xdr:pic>
      <xdr:nvPicPr>
        <xdr:cNvPr id="44" name="Picture 1" descr="Picture"/>
        <xdr:cNvPicPr>
          <a:picLocks noChangeAspect="1"/>
        </xdr:cNvPicPr>
      </xdr:nvPicPr>
      <xdr:blipFill>
        <a:blip r:embed="rId43"/>
        <a:stretch>
          <a:fillRect/>
        </a:stretch>
      </xdr:blipFill>
      <xdr:spPr>
        <a:xfrm>
          <a:off x="2419985" y="18235930"/>
          <a:ext cx="337820" cy="337820"/>
        </a:xfrm>
        <a:prstGeom prst="rect">
          <a:avLst/>
        </a:prstGeom>
      </xdr:spPr>
    </xdr:pic>
    <xdr:clientData/>
  </xdr:twoCellAnchor>
  <xdr:twoCellAnchor>
    <xdr:from>
      <xdr:col>2</xdr:col>
      <xdr:colOff>635000</xdr:colOff>
      <xdr:row>45</xdr:row>
      <xdr:rowOff>50800</xdr:rowOff>
    </xdr:from>
    <xdr:to>
      <xdr:col>2</xdr:col>
      <xdr:colOff>973243</xdr:colOff>
      <xdr:row>45</xdr:row>
      <xdr:rowOff>389043</xdr:rowOff>
    </xdr:to>
    <xdr:pic>
      <xdr:nvPicPr>
        <xdr:cNvPr id="45" name="Picture 1" descr="Picture"/>
        <xdr:cNvPicPr>
          <a:picLocks noChangeAspect="1"/>
        </xdr:cNvPicPr>
      </xdr:nvPicPr>
      <xdr:blipFill>
        <a:blip r:embed="rId44"/>
        <a:stretch>
          <a:fillRect/>
        </a:stretch>
      </xdr:blipFill>
      <xdr:spPr>
        <a:xfrm>
          <a:off x="2419985" y="18658840"/>
          <a:ext cx="337820" cy="337820"/>
        </a:xfrm>
        <a:prstGeom prst="rect">
          <a:avLst/>
        </a:prstGeom>
      </xdr:spPr>
    </xdr:pic>
    <xdr:clientData/>
  </xdr:twoCellAnchor>
  <xdr:twoCellAnchor>
    <xdr:from>
      <xdr:col>2</xdr:col>
      <xdr:colOff>635000</xdr:colOff>
      <xdr:row>46</xdr:row>
      <xdr:rowOff>50800</xdr:rowOff>
    </xdr:from>
    <xdr:to>
      <xdr:col>2</xdr:col>
      <xdr:colOff>973243</xdr:colOff>
      <xdr:row>46</xdr:row>
      <xdr:rowOff>389043</xdr:rowOff>
    </xdr:to>
    <xdr:pic>
      <xdr:nvPicPr>
        <xdr:cNvPr id="46" name="Picture 1" descr="Picture"/>
        <xdr:cNvPicPr>
          <a:picLocks noChangeAspect="1"/>
        </xdr:cNvPicPr>
      </xdr:nvPicPr>
      <xdr:blipFill>
        <a:blip r:embed="rId45"/>
        <a:stretch>
          <a:fillRect/>
        </a:stretch>
      </xdr:blipFill>
      <xdr:spPr>
        <a:xfrm>
          <a:off x="2419985" y="19081750"/>
          <a:ext cx="337820" cy="337820"/>
        </a:xfrm>
        <a:prstGeom prst="rect">
          <a:avLst/>
        </a:prstGeom>
      </xdr:spPr>
    </xdr:pic>
    <xdr:clientData/>
  </xdr:twoCellAnchor>
  <xdr:twoCellAnchor>
    <xdr:from>
      <xdr:col>2</xdr:col>
      <xdr:colOff>635000</xdr:colOff>
      <xdr:row>47</xdr:row>
      <xdr:rowOff>50800</xdr:rowOff>
    </xdr:from>
    <xdr:to>
      <xdr:col>2</xdr:col>
      <xdr:colOff>973243</xdr:colOff>
      <xdr:row>47</xdr:row>
      <xdr:rowOff>389043</xdr:rowOff>
    </xdr:to>
    <xdr:pic>
      <xdr:nvPicPr>
        <xdr:cNvPr id="47" name="Picture 1" descr="Picture"/>
        <xdr:cNvPicPr>
          <a:picLocks noChangeAspect="1"/>
        </xdr:cNvPicPr>
      </xdr:nvPicPr>
      <xdr:blipFill>
        <a:blip r:embed="rId46"/>
        <a:stretch>
          <a:fillRect/>
        </a:stretch>
      </xdr:blipFill>
      <xdr:spPr>
        <a:xfrm>
          <a:off x="2419985" y="19504660"/>
          <a:ext cx="337820" cy="337820"/>
        </a:xfrm>
        <a:prstGeom prst="rect">
          <a:avLst/>
        </a:prstGeom>
      </xdr:spPr>
    </xdr:pic>
    <xdr:clientData/>
  </xdr:twoCellAnchor>
  <xdr:twoCellAnchor>
    <xdr:from>
      <xdr:col>2</xdr:col>
      <xdr:colOff>635000</xdr:colOff>
      <xdr:row>48</xdr:row>
      <xdr:rowOff>50800</xdr:rowOff>
    </xdr:from>
    <xdr:to>
      <xdr:col>2</xdr:col>
      <xdr:colOff>973243</xdr:colOff>
      <xdr:row>48</xdr:row>
      <xdr:rowOff>389043</xdr:rowOff>
    </xdr:to>
    <xdr:pic>
      <xdr:nvPicPr>
        <xdr:cNvPr id="48" name="Picture 1" descr="Picture"/>
        <xdr:cNvPicPr>
          <a:picLocks noChangeAspect="1"/>
        </xdr:cNvPicPr>
      </xdr:nvPicPr>
      <xdr:blipFill>
        <a:blip r:embed="rId47"/>
        <a:stretch>
          <a:fillRect/>
        </a:stretch>
      </xdr:blipFill>
      <xdr:spPr>
        <a:xfrm>
          <a:off x="2419985" y="19927570"/>
          <a:ext cx="337820" cy="337820"/>
        </a:xfrm>
        <a:prstGeom prst="rect">
          <a:avLst/>
        </a:prstGeom>
      </xdr:spPr>
    </xdr:pic>
    <xdr:clientData/>
  </xdr:twoCellAnchor>
  <xdr:twoCellAnchor>
    <xdr:from>
      <xdr:col>2</xdr:col>
      <xdr:colOff>635000</xdr:colOff>
      <xdr:row>49</xdr:row>
      <xdr:rowOff>50800</xdr:rowOff>
    </xdr:from>
    <xdr:to>
      <xdr:col>2</xdr:col>
      <xdr:colOff>973243</xdr:colOff>
      <xdr:row>49</xdr:row>
      <xdr:rowOff>389043</xdr:rowOff>
    </xdr:to>
    <xdr:pic>
      <xdr:nvPicPr>
        <xdr:cNvPr id="49" name="Picture 1" descr="Picture"/>
        <xdr:cNvPicPr>
          <a:picLocks noChangeAspect="1"/>
        </xdr:cNvPicPr>
      </xdr:nvPicPr>
      <xdr:blipFill>
        <a:blip r:embed="rId48"/>
        <a:stretch>
          <a:fillRect/>
        </a:stretch>
      </xdr:blipFill>
      <xdr:spPr>
        <a:xfrm>
          <a:off x="2419985" y="20350480"/>
          <a:ext cx="337820" cy="337820"/>
        </a:xfrm>
        <a:prstGeom prst="rect">
          <a:avLst/>
        </a:prstGeom>
      </xdr:spPr>
    </xdr:pic>
    <xdr:clientData/>
  </xdr:twoCellAnchor>
  <xdr:twoCellAnchor>
    <xdr:from>
      <xdr:col>2</xdr:col>
      <xdr:colOff>635000</xdr:colOff>
      <xdr:row>50</xdr:row>
      <xdr:rowOff>50800</xdr:rowOff>
    </xdr:from>
    <xdr:to>
      <xdr:col>2</xdr:col>
      <xdr:colOff>973243</xdr:colOff>
      <xdr:row>50</xdr:row>
      <xdr:rowOff>389043</xdr:rowOff>
    </xdr:to>
    <xdr:pic>
      <xdr:nvPicPr>
        <xdr:cNvPr id="50" name="Picture 1" descr="Picture"/>
        <xdr:cNvPicPr>
          <a:picLocks noChangeAspect="1"/>
        </xdr:cNvPicPr>
      </xdr:nvPicPr>
      <xdr:blipFill>
        <a:blip r:embed="rId49"/>
        <a:stretch>
          <a:fillRect/>
        </a:stretch>
      </xdr:blipFill>
      <xdr:spPr>
        <a:xfrm>
          <a:off x="2419985" y="20773390"/>
          <a:ext cx="337820" cy="337820"/>
        </a:xfrm>
        <a:prstGeom prst="rect">
          <a:avLst/>
        </a:prstGeom>
      </xdr:spPr>
    </xdr:pic>
    <xdr:clientData/>
  </xdr:twoCellAnchor>
  <xdr:twoCellAnchor>
    <xdr:from>
      <xdr:col>2</xdr:col>
      <xdr:colOff>635000</xdr:colOff>
      <xdr:row>51</xdr:row>
      <xdr:rowOff>50800</xdr:rowOff>
    </xdr:from>
    <xdr:to>
      <xdr:col>2</xdr:col>
      <xdr:colOff>973243</xdr:colOff>
      <xdr:row>51</xdr:row>
      <xdr:rowOff>389043</xdr:rowOff>
    </xdr:to>
    <xdr:pic>
      <xdr:nvPicPr>
        <xdr:cNvPr id="51" name="Picture 1" descr="Picture"/>
        <xdr:cNvPicPr>
          <a:picLocks noChangeAspect="1"/>
        </xdr:cNvPicPr>
      </xdr:nvPicPr>
      <xdr:blipFill>
        <a:blip r:embed="rId50"/>
        <a:stretch>
          <a:fillRect/>
        </a:stretch>
      </xdr:blipFill>
      <xdr:spPr>
        <a:xfrm>
          <a:off x="2419985" y="21196300"/>
          <a:ext cx="337820" cy="337820"/>
        </a:xfrm>
        <a:prstGeom prst="rect">
          <a:avLst/>
        </a:prstGeom>
      </xdr:spPr>
    </xdr:pic>
    <xdr:clientData/>
  </xdr:twoCellAnchor>
  <xdr:twoCellAnchor>
    <xdr:from>
      <xdr:col>2</xdr:col>
      <xdr:colOff>635000</xdr:colOff>
      <xdr:row>52</xdr:row>
      <xdr:rowOff>50800</xdr:rowOff>
    </xdr:from>
    <xdr:to>
      <xdr:col>2</xdr:col>
      <xdr:colOff>973243</xdr:colOff>
      <xdr:row>52</xdr:row>
      <xdr:rowOff>389043</xdr:rowOff>
    </xdr:to>
    <xdr:pic>
      <xdr:nvPicPr>
        <xdr:cNvPr id="52" name="Picture 1" descr="Picture"/>
        <xdr:cNvPicPr>
          <a:picLocks noChangeAspect="1"/>
        </xdr:cNvPicPr>
      </xdr:nvPicPr>
      <xdr:blipFill>
        <a:blip r:embed="rId51"/>
        <a:stretch>
          <a:fillRect/>
        </a:stretch>
      </xdr:blipFill>
      <xdr:spPr>
        <a:xfrm>
          <a:off x="2419985" y="21619210"/>
          <a:ext cx="337820" cy="337820"/>
        </a:xfrm>
        <a:prstGeom prst="rect">
          <a:avLst/>
        </a:prstGeom>
      </xdr:spPr>
    </xdr:pic>
    <xdr:clientData/>
  </xdr:twoCellAnchor>
  <xdr:twoCellAnchor>
    <xdr:from>
      <xdr:col>2</xdr:col>
      <xdr:colOff>635000</xdr:colOff>
      <xdr:row>53</xdr:row>
      <xdr:rowOff>50800</xdr:rowOff>
    </xdr:from>
    <xdr:to>
      <xdr:col>2</xdr:col>
      <xdr:colOff>973243</xdr:colOff>
      <xdr:row>53</xdr:row>
      <xdr:rowOff>389043</xdr:rowOff>
    </xdr:to>
    <xdr:pic>
      <xdr:nvPicPr>
        <xdr:cNvPr id="53" name="Picture 1" descr="Picture"/>
        <xdr:cNvPicPr>
          <a:picLocks noChangeAspect="1"/>
        </xdr:cNvPicPr>
      </xdr:nvPicPr>
      <xdr:blipFill>
        <a:blip r:embed="rId52"/>
        <a:stretch>
          <a:fillRect/>
        </a:stretch>
      </xdr:blipFill>
      <xdr:spPr>
        <a:xfrm>
          <a:off x="2419985" y="22042120"/>
          <a:ext cx="337820" cy="337820"/>
        </a:xfrm>
        <a:prstGeom prst="rect">
          <a:avLst/>
        </a:prstGeom>
      </xdr:spPr>
    </xdr:pic>
    <xdr:clientData/>
  </xdr:twoCellAnchor>
  <xdr:twoCellAnchor>
    <xdr:from>
      <xdr:col>2</xdr:col>
      <xdr:colOff>635000</xdr:colOff>
      <xdr:row>54</xdr:row>
      <xdr:rowOff>50800</xdr:rowOff>
    </xdr:from>
    <xdr:to>
      <xdr:col>2</xdr:col>
      <xdr:colOff>973243</xdr:colOff>
      <xdr:row>54</xdr:row>
      <xdr:rowOff>389043</xdr:rowOff>
    </xdr:to>
    <xdr:pic>
      <xdr:nvPicPr>
        <xdr:cNvPr id="54" name="Picture 1" descr="Picture"/>
        <xdr:cNvPicPr>
          <a:picLocks noChangeAspect="1"/>
        </xdr:cNvPicPr>
      </xdr:nvPicPr>
      <xdr:blipFill>
        <a:blip r:embed="rId53"/>
        <a:stretch>
          <a:fillRect/>
        </a:stretch>
      </xdr:blipFill>
      <xdr:spPr>
        <a:xfrm>
          <a:off x="2419985" y="22465030"/>
          <a:ext cx="337820" cy="337820"/>
        </a:xfrm>
        <a:prstGeom prst="rect">
          <a:avLst/>
        </a:prstGeom>
      </xdr:spPr>
    </xdr:pic>
    <xdr:clientData/>
  </xdr:twoCellAnchor>
  <xdr:twoCellAnchor>
    <xdr:from>
      <xdr:col>2</xdr:col>
      <xdr:colOff>635000</xdr:colOff>
      <xdr:row>55</xdr:row>
      <xdr:rowOff>50800</xdr:rowOff>
    </xdr:from>
    <xdr:to>
      <xdr:col>2</xdr:col>
      <xdr:colOff>973243</xdr:colOff>
      <xdr:row>55</xdr:row>
      <xdr:rowOff>389043</xdr:rowOff>
    </xdr:to>
    <xdr:pic>
      <xdr:nvPicPr>
        <xdr:cNvPr id="55" name="Picture 1" descr="Picture"/>
        <xdr:cNvPicPr>
          <a:picLocks noChangeAspect="1"/>
        </xdr:cNvPicPr>
      </xdr:nvPicPr>
      <xdr:blipFill>
        <a:blip r:embed="rId54"/>
        <a:stretch>
          <a:fillRect/>
        </a:stretch>
      </xdr:blipFill>
      <xdr:spPr>
        <a:xfrm>
          <a:off x="2419985" y="22887940"/>
          <a:ext cx="337820" cy="337820"/>
        </a:xfrm>
        <a:prstGeom prst="rect">
          <a:avLst/>
        </a:prstGeom>
      </xdr:spPr>
    </xdr:pic>
    <xdr:clientData/>
  </xdr:twoCellAnchor>
  <xdr:twoCellAnchor>
    <xdr:from>
      <xdr:col>2</xdr:col>
      <xdr:colOff>635000</xdr:colOff>
      <xdr:row>56</xdr:row>
      <xdr:rowOff>50800</xdr:rowOff>
    </xdr:from>
    <xdr:to>
      <xdr:col>2</xdr:col>
      <xdr:colOff>973243</xdr:colOff>
      <xdr:row>56</xdr:row>
      <xdr:rowOff>389043</xdr:rowOff>
    </xdr:to>
    <xdr:pic>
      <xdr:nvPicPr>
        <xdr:cNvPr id="56" name="Picture 1" descr="Picture"/>
        <xdr:cNvPicPr>
          <a:picLocks noChangeAspect="1"/>
        </xdr:cNvPicPr>
      </xdr:nvPicPr>
      <xdr:blipFill>
        <a:blip r:embed="rId55"/>
        <a:stretch>
          <a:fillRect/>
        </a:stretch>
      </xdr:blipFill>
      <xdr:spPr>
        <a:xfrm>
          <a:off x="2419985" y="23310850"/>
          <a:ext cx="337820" cy="337820"/>
        </a:xfrm>
        <a:prstGeom prst="rect">
          <a:avLst/>
        </a:prstGeom>
      </xdr:spPr>
    </xdr:pic>
    <xdr:clientData/>
  </xdr:twoCellAnchor>
  <xdr:twoCellAnchor>
    <xdr:from>
      <xdr:col>2</xdr:col>
      <xdr:colOff>635000</xdr:colOff>
      <xdr:row>57</xdr:row>
      <xdr:rowOff>50800</xdr:rowOff>
    </xdr:from>
    <xdr:to>
      <xdr:col>2</xdr:col>
      <xdr:colOff>973243</xdr:colOff>
      <xdr:row>57</xdr:row>
      <xdr:rowOff>389043</xdr:rowOff>
    </xdr:to>
    <xdr:pic>
      <xdr:nvPicPr>
        <xdr:cNvPr id="57" name="Picture 1" descr="Picture"/>
        <xdr:cNvPicPr>
          <a:picLocks noChangeAspect="1"/>
        </xdr:cNvPicPr>
      </xdr:nvPicPr>
      <xdr:blipFill>
        <a:blip r:embed="rId56"/>
        <a:stretch>
          <a:fillRect/>
        </a:stretch>
      </xdr:blipFill>
      <xdr:spPr>
        <a:xfrm>
          <a:off x="2419985" y="23733760"/>
          <a:ext cx="337820" cy="337820"/>
        </a:xfrm>
        <a:prstGeom prst="rect">
          <a:avLst/>
        </a:prstGeom>
      </xdr:spPr>
    </xdr:pic>
    <xdr:clientData/>
  </xdr:twoCellAnchor>
  <xdr:twoCellAnchor>
    <xdr:from>
      <xdr:col>2</xdr:col>
      <xdr:colOff>635000</xdr:colOff>
      <xdr:row>58</xdr:row>
      <xdr:rowOff>50800</xdr:rowOff>
    </xdr:from>
    <xdr:to>
      <xdr:col>2</xdr:col>
      <xdr:colOff>973243</xdr:colOff>
      <xdr:row>58</xdr:row>
      <xdr:rowOff>389043</xdr:rowOff>
    </xdr:to>
    <xdr:pic>
      <xdr:nvPicPr>
        <xdr:cNvPr id="58" name="Picture 1" descr="Picture"/>
        <xdr:cNvPicPr>
          <a:picLocks noChangeAspect="1"/>
        </xdr:cNvPicPr>
      </xdr:nvPicPr>
      <xdr:blipFill>
        <a:blip r:embed="rId57"/>
        <a:stretch>
          <a:fillRect/>
        </a:stretch>
      </xdr:blipFill>
      <xdr:spPr>
        <a:xfrm>
          <a:off x="2419985" y="24156670"/>
          <a:ext cx="337820" cy="337820"/>
        </a:xfrm>
        <a:prstGeom prst="rect">
          <a:avLst/>
        </a:prstGeom>
      </xdr:spPr>
    </xdr:pic>
    <xdr:clientData/>
  </xdr:twoCellAnchor>
  <xdr:twoCellAnchor>
    <xdr:from>
      <xdr:col>2</xdr:col>
      <xdr:colOff>635000</xdr:colOff>
      <xdr:row>59</xdr:row>
      <xdr:rowOff>50800</xdr:rowOff>
    </xdr:from>
    <xdr:to>
      <xdr:col>2</xdr:col>
      <xdr:colOff>973243</xdr:colOff>
      <xdr:row>59</xdr:row>
      <xdr:rowOff>389043</xdr:rowOff>
    </xdr:to>
    <xdr:pic>
      <xdr:nvPicPr>
        <xdr:cNvPr id="59" name="Picture 1" descr="Picture"/>
        <xdr:cNvPicPr>
          <a:picLocks noChangeAspect="1"/>
        </xdr:cNvPicPr>
      </xdr:nvPicPr>
      <xdr:blipFill>
        <a:blip r:embed="rId58"/>
        <a:stretch>
          <a:fillRect/>
        </a:stretch>
      </xdr:blipFill>
      <xdr:spPr>
        <a:xfrm>
          <a:off x="2419985" y="24579580"/>
          <a:ext cx="337820" cy="337820"/>
        </a:xfrm>
        <a:prstGeom prst="rect">
          <a:avLst/>
        </a:prstGeom>
      </xdr:spPr>
    </xdr:pic>
    <xdr:clientData/>
  </xdr:twoCellAnchor>
  <xdr:twoCellAnchor>
    <xdr:from>
      <xdr:col>2</xdr:col>
      <xdr:colOff>635000</xdr:colOff>
      <xdr:row>60</xdr:row>
      <xdr:rowOff>50800</xdr:rowOff>
    </xdr:from>
    <xdr:to>
      <xdr:col>2</xdr:col>
      <xdr:colOff>973243</xdr:colOff>
      <xdr:row>60</xdr:row>
      <xdr:rowOff>389043</xdr:rowOff>
    </xdr:to>
    <xdr:pic>
      <xdr:nvPicPr>
        <xdr:cNvPr id="60" name="Picture 1" descr="Picture"/>
        <xdr:cNvPicPr>
          <a:picLocks noChangeAspect="1"/>
        </xdr:cNvPicPr>
      </xdr:nvPicPr>
      <xdr:blipFill>
        <a:blip r:embed="rId59"/>
        <a:stretch>
          <a:fillRect/>
        </a:stretch>
      </xdr:blipFill>
      <xdr:spPr>
        <a:xfrm>
          <a:off x="2419985" y="25002490"/>
          <a:ext cx="337820" cy="337820"/>
        </a:xfrm>
        <a:prstGeom prst="rect">
          <a:avLst/>
        </a:prstGeom>
      </xdr:spPr>
    </xdr:pic>
    <xdr:clientData/>
  </xdr:twoCellAnchor>
  <xdr:twoCellAnchor>
    <xdr:from>
      <xdr:col>2</xdr:col>
      <xdr:colOff>635000</xdr:colOff>
      <xdr:row>61</xdr:row>
      <xdr:rowOff>50800</xdr:rowOff>
    </xdr:from>
    <xdr:to>
      <xdr:col>2</xdr:col>
      <xdr:colOff>973243</xdr:colOff>
      <xdr:row>61</xdr:row>
      <xdr:rowOff>389043</xdr:rowOff>
    </xdr:to>
    <xdr:pic>
      <xdr:nvPicPr>
        <xdr:cNvPr id="61" name="Picture 1" descr="Picture"/>
        <xdr:cNvPicPr>
          <a:picLocks noChangeAspect="1"/>
        </xdr:cNvPicPr>
      </xdr:nvPicPr>
      <xdr:blipFill>
        <a:blip r:embed="rId60"/>
        <a:stretch>
          <a:fillRect/>
        </a:stretch>
      </xdr:blipFill>
      <xdr:spPr>
        <a:xfrm>
          <a:off x="2419985" y="25425400"/>
          <a:ext cx="337820" cy="337820"/>
        </a:xfrm>
        <a:prstGeom prst="rect">
          <a:avLst/>
        </a:prstGeom>
      </xdr:spPr>
    </xdr:pic>
    <xdr:clientData/>
  </xdr:twoCellAnchor>
  <xdr:twoCellAnchor>
    <xdr:from>
      <xdr:col>2</xdr:col>
      <xdr:colOff>635000</xdr:colOff>
      <xdr:row>62</xdr:row>
      <xdr:rowOff>50800</xdr:rowOff>
    </xdr:from>
    <xdr:to>
      <xdr:col>2</xdr:col>
      <xdr:colOff>973243</xdr:colOff>
      <xdr:row>62</xdr:row>
      <xdr:rowOff>389043</xdr:rowOff>
    </xdr:to>
    <xdr:pic>
      <xdr:nvPicPr>
        <xdr:cNvPr id="62" name="Picture 1" descr="Picture"/>
        <xdr:cNvPicPr>
          <a:picLocks noChangeAspect="1"/>
        </xdr:cNvPicPr>
      </xdr:nvPicPr>
      <xdr:blipFill>
        <a:blip r:embed="rId61"/>
        <a:stretch>
          <a:fillRect/>
        </a:stretch>
      </xdr:blipFill>
      <xdr:spPr>
        <a:xfrm>
          <a:off x="2419985" y="25848310"/>
          <a:ext cx="337820" cy="337820"/>
        </a:xfrm>
        <a:prstGeom prst="rect">
          <a:avLst/>
        </a:prstGeom>
      </xdr:spPr>
    </xdr:pic>
    <xdr:clientData/>
  </xdr:twoCellAnchor>
  <xdr:twoCellAnchor>
    <xdr:from>
      <xdr:col>2</xdr:col>
      <xdr:colOff>635000</xdr:colOff>
      <xdr:row>63</xdr:row>
      <xdr:rowOff>50800</xdr:rowOff>
    </xdr:from>
    <xdr:to>
      <xdr:col>2</xdr:col>
      <xdr:colOff>973243</xdr:colOff>
      <xdr:row>63</xdr:row>
      <xdr:rowOff>389043</xdr:rowOff>
    </xdr:to>
    <xdr:pic>
      <xdr:nvPicPr>
        <xdr:cNvPr id="63" name="Picture 1" descr="Picture"/>
        <xdr:cNvPicPr>
          <a:picLocks noChangeAspect="1"/>
        </xdr:cNvPicPr>
      </xdr:nvPicPr>
      <xdr:blipFill>
        <a:blip r:embed="rId62"/>
        <a:stretch>
          <a:fillRect/>
        </a:stretch>
      </xdr:blipFill>
      <xdr:spPr>
        <a:xfrm>
          <a:off x="2419985" y="26271220"/>
          <a:ext cx="337820" cy="337820"/>
        </a:xfrm>
        <a:prstGeom prst="rect">
          <a:avLst/>
        </a:prstGeom>
      </xdr:spPr>
    </xdr:pic>
    <xdr:clientData/>
  </xdr:twoCellAnchor>
  <xdr:twoCellAnchor>
    <xdr:from>
      <xdr:col>2</xdr:col>
      <xdr:colOff>635000</xdr:colOff>
      <xdr:row>64</xdr:row>
      <xdr:rowOff>50800</xdr:rowOff>
    </xdr:from>
    <xdr:to>
      <xdr:col>2</xdr:col>
      <xdr:colOff>973243</xdr:colOff>
      <xdr:row>64</xdr:row>
      <xdr:rowOff>389043</xdr:rowOff>
    </xdr:to>
    <xdr:pic>
      <xdr:nvPicPr>
        <xdr:cNvPr id="64" name="Picture 1" descr="Picture"/>
        <xdr:cNvPicPr>
          <a:picLocks noChangeAspect="1"/>
        </xdr:cNvPicPr>
      </xdr:nvPicPr>
      <xdr:blipFill>
        <a:blip r:embed="rId63"/>
        <a:stretch>
          <a:fillRect/>
        </a:stretch>
      </xdr:blipFill>
      <xdr:spPr>
        <a:xfrm>
          <a:off x="2419985" y="26694130"/>
          <a:ext cx="337820" cy="337820"/>
        </a:xfrm>
        <a:prstGeom prst="rect">
          <a:avLst/>
        </a:prstGeom>
      </xdr:spPr>
    </xdr:pic>
    <xdr:clientData/>
  </xdr:twoCellAnchor>
  <xdr:twoCellAnchor>
    <xdr:from>
      <xdr:col>2</xdr:col>
      <xdr:colOff>635000</xdr:colOff>
      <xdr:row>65</xdr:row>
      <xdr:rowOff>50800</xdr:rowOff>
    </xdr:from>
    <xdr:to>
      <xdr:col>2</xdr:col>
      <xdr:colOff>973243</xdr:colOff>
      <xdr:row>65</xdr:row>
      <xdr:rowOff>389043</xdr:rowOff>
    </xdr:to>
    <xdr:pic>
      <xdr:nvPicPr>
        <xdr:cNvPr id="65" name="Picture 1" descr="Picture"/>
        <xdr:cNvPicPr>
          <a:picLocks noChangeAspect="1"/>
        </xdr:cNvPicPr>
      </xdr:nvPicPr>
      <xdr:blipFill>
        <a:blip r:embed="rId64"/>
        <a:stretch>
          <a:fillRect/>
        </a:stretch>
      </xdr:blipFill>
      <xdr:spPr>
        <a:xfrm>
          <a:off x="2419985" y="27117040"/>
          <a:ext cx="337820" cy="337820"/>
        </a:xfrm>
        <a:prstGeom prst="rect">
          <a:avLst/>
        </a:prstGeom>
      </xdr:spPr>
    </xdr:pic>
    <xdr:clientData/>
  </xdr:twoCellAnchor>
  <xdr:twoCellAnchor>
    <xdr:from>
      <xdr:col>2</xdr:col>
      <xdr:colOff>635000</xdr:colOff>
      <xdr:row>66</xdr:row>
      <xdr:rowOff>50800</xdr:rowOff>
    </xdr:from>
    <xdr:to>
      <xdr:col>2</xdr:col>
      <xdr:colOff>973243</xdr:colOff>
      <xdr:row>66</xdr:row>
      <xdr:rowOff>389043</xdr:rowOff>
    </xdr:to>
    <xdr:pic>
      <xdr:nvPicPr>
        <xdr:cNvPr id="66" name="Picture 1" descr="Picture"/>
        <xdr:cNvPicPr>
          <a:picLocks noChangeAspect="1"/>
        </xdr:cNvPicPr>
      </xdr:nvPicPr>
      <xdr:blipFill>
        <a:blip r:embed="rId65"/>
        <a:stretch>
          <a:fillRect/>
        </a:stretch>
      </xdr:blipFill>
      <xdr:spPr>
        <a:xfrm>
          <a:off x="2419985" y="27539950"/>
          <a:ext cx="337820" cy="337820"/>
        </a:xfrm>
        <a:prstGeom prst="rect">
          <a:avLst/>
        </a:prstGeom>
      </xdr:spPr>
    </xdr:pic>
    <xdr:clientData/>
  </xdr:twoCellAnchor>
  <xdr:twoCellAnchor>
    <xdr:from>
      <xdr:col>2</xdr:col>
      <xdr:colOff>635000</xdr:colOff>
      <xdr:row>67</xdr:row>
      <xdr:rowOff>50800</xdr:rowOff>
    </xdr:from>
    <xdr:to>
      <xdr:col>2</xdr:col>
      <xdr:colOff>973243</xdr:colOff>
      <xdr:row>67</xdr:row>
      <xdr:rowOff>389043</xdr:rowOff>
    </xdr:to>
    <xdr:pic>
      <xdr:nvPicPr>
        <xdr:cNvPr id="67" name="Picture 1" descr="Picture"/>
        <xdr:cNvPicPr>
          <a:picLocks noChangeAspect="1"/>
        </xdr:cNvPicPr>
      </xdr:nvPicPr>
      <xdr:blipFill>
        <a:blip r:embed="rId66"/>
        <a:stretch>
          <a:fillRect/>
        </a:stretch>
      </xdr:blipFill>
      <xdr:spPr>
        <a:xfrm>
          <a:off x="2419985" y="27962860"/>
          <a:ext cx="337820" cy="337820"/>
        </a:xfrm>
        <a:prstGeom prst="rect">
          <a:avLst/>
        </a:prstGeom>
      </xdr:spPr>
    </xdr:pic>
    <xdr:clientData/>
  </xdr:twoCellAnchor>
  <xdr:twoCellAnchor>
    <xdr:from>
      <xdr:col>2</xdr:col>
      <xdr:colOff>635000</xdr:colOff>
      <xdr:row>68</xdr:row>
      <xdr:rowOff>50800</xdr:rowOff>
    </xdr:from>
    <xdr:to>
      <xdr:col>2</xdr:col>
      <xdr:colOff>973243</xdr:colOff>
      <xdr:row>68</xdr:row>
      <xdr:rowOff>389043</xdr:rowOff>
    </xdr:to>
    <xdr:pic>
      <xdr:nvPicPr>
        <xdr:cNvPr id="68" name="Picture 1" descr="Picture"/>
        <xdr:cNvPicPr>
          <a:picLocks noChangeAspect="1"/>
        </xdr:cNvPicPr>
      </xdr:nvPicPr>
      <xdr:blipFill>
        <a:blip r:embed="rId67"/>
        <a:stretch>
          <a:fillRect/>
        </a:stretch>
      </xdr:blipFill>
      <xdr:spPr>
        <a:xfrm>
          <a:off x="2419985" y="28385770"/>
          <a:ext cx="337820" cy="337820"/>
        </a:xfrm>
        <a:prstGeom prst="rect">
          <a:avLst/>
        </a:prstGeom>
      </xdr:spPr>
    </xdr:pic>
    <xdr:clientData/>
  </xdr:twoCellAnchor>
  <xdr:twoCellAnchor>
    <xdr:from>
      <xdr:col>2</xdr:col>
      <xdr:colOff>635000</xdr:colOff>
      <xdr:row>70</xdr:row>
      <xdr:rowOff>50800</xdr:rowOff>
    </xdr:from>
    <xdr:to>
      <xdr:col>2</xdr:col>
      <xdr:colOff>973243</xdr:colOff>
      <xdr:row>70</xdr:row>
      <xdr:rowOff>389043</xdr:rowOff>
    </xdr:to>
    <xdr:pic>
      <xdr:nvPicPr>
        <xdr:cNvPr id="69" name="Picture 1" descr="Picture"/>
        <xdr:cNvPicPr>
          <a:picLocks noChangeAspect="1"/>
        </xdr:cNvPicPr>
      </xdr:nvPicPr>
      <xdr:blipFill>
        <a:blip r:embed="rId68"/>
        <a:stretch>
          <a:fillRect/>
        </a:stretch>
      </xdr:blipFill>
      <xdr:spPr>
        <a:xfrm>
          <a:off x="2419985" y="29231590"/>
          <a:ext cx="337820" cy="337820"/>
        </a:xfrm>
        <a:prstGeom prst="rect">
          <a:avLst/>
        </a:prstGeom>
      </xdr:spPr>
    </xdr:pic>
    <xdr:clientData/>
  </xdr:twoCellAnchor>
  <xdr:twoCellAnchor>
    <xdr:from>
      <xdr:col>2</xdr:col>
      <xdr:colOff>635000</xdr:colOff>
      <xdr:row>71</xdr:row>
      <xdr:rowOff>50800</xdr:rowOff>
    </xdr:from>
    <xdr:to>
      <xdr:col>2</xdr:col>
      <xdr:colOff>973243</xdr:colOff>
      <xdr:row>71</xdr:row>
      <xdr:rowOff>389043</xdr:rowOff>
    </xdr:to>
    <xdr:pic>
      <xdr:nvPicPr>
        <xdr:cNvPr id="70" name="Picture 1" descr="Picture"/>
        <xdr:cNvPicPr>
          <a:picLocks noChangeAspect="1"/>
        </xdr:cNvPicPr>
      </xdr:nvPicPr>
      <xdr:blipFill>
        <a:blip r:embed="rId69"/>
        <a:stretch>
          <a:fillRect/>
        </a:stretch>
      </xdr:blipFill>
      <xdr:spPr>
        <a:xfrm>
          <a:off x="2419985" y="29654500"/>
          <a:ext cx="337820" cy="337820"/>
        </a:xfrm>
        <a:prstGeom prst="rect">
          <a:avLst/>
        </a:prstGeom>
      </xdr:spPr>
    </xdr:pic>
    <xdr:clientData/>
  </xdr:twoCellAnchor>
  <xdr:twoCellAnchor>
    <xdr:from>
      <xdr:col>2</xdr:col>
      <xdr:colOff>635000</xdr:colOff>
      <xdr:row>72</xdr:row>
      <xdr:rowOff>50800</xdr:rowOff>
    </xdr:from>
    <xdr:to>
      <xdr:col>2</xdr:col>
      <xdr:colOff>973243</xdr:colOff>
      <xdr:row>72</xdr:row>
      <xdr:rowOff>389043</xdr:rowOff>
    </xdr:to>
    <xdr:pic>
      <xdr:nvPicPr>
        <xdr:cNvPr id="71" name="Picture 1" descr="Picture"/>
        <xdr:cNvPicPr>
          <a:picLocks noChangeAspect="1"/>
        </xdr:cNvPicPr>
      </xdr:nvPicPr>
      <xdr:blipFill>
        <a:blip r:embed="rId70"/>
        <a:stretch>
          <a:fillRect/>
        </a:stretch>
      </xdr:blipFill>
      <xdr:spPr>
        <a:xfrm>
          <a:off x="2419985" y="30077410"/>
          <a:ext cx="337820" cy="337820"/>
        </a:xfrm>
        <a:prstGeom prst="rect">
          <a:avLst/>
        </a:prstGeom>
      </xdr:spPr>
    </xdr:pic>
    <xdr:clientData/>
  </xdr:twoCellAnchor>
  <xdr:twoCellAnchor>
    <xdr:from>
      <xdr:col>2</xdr:col>
      <xdr:colOff>635000</xdr:colOff>
      <xdr:row>73</xdr:row>
      <xdr:rowOff>50800</xdr:rowOff>
    </xdr:from>
    <xdr:to>
      <xdr:col>2</xdr:col>
      <xdr:colOff>973243</xdr:colOff>
      <xdr:row>73</xdr:row>
      <xdr:rowOff>389043</xdr:rowOff>
    </xdr:to>
    <xdr:pic>
      <xdr:nvPicPr>
        <xdr:cNvPr id="72" name="Picture 1" descr="Picture"/>
        <xdr:cNvPicPr>
          <a:picLocks noChangeAspect="1"/>
        </xdr:cNvPicPr>
      </xdr:nvPicPr>
      <xdr:blipFill>
        <a:blip r:embed="rId71"/>
        <a:stretch>
          <a:fillRect/>
        </a:stretch>
      </xdr:blipFill>
      <xdr:spPr>
        <a:xfrm>
          <a:off x="2419985" y="30500320"/>
          <a:ext cx="337820" cy="337820"/>
        </a:xfrm>
        <a:prstGeom prst="rect">
          <a:avLst/>
        </a:prstGeom>
      </xdr:spPr>
    </xdr:pic>
    <xdr:clientData/>
  </xdr:twoCellAnchor>
  <xdr:twoCellAnchor>
    <xdr:from>
      <xdr:col>2</xdr:col>
      <xdr:colOff>635000</xdr:colOff>
      <xdr:row>74</xdr:row>
      <xdr:rowOff>50800</xdr:rowOff>
    </xdr:from>
    <xdr:to>
      <xdr:col>2</xdr:col>
      <xdr:colOff>973243</xdr:colOff>
      <xdr:row>74</xdr:row>
      <xdr:rowOff>389043</xdr:rowOff>
    </xdr:to>
    <xdr:pic>
      <xdr:nvPicPr>
        <xdr:cNvPr id="73" name="Picture 1" descr="Picture"/>
        <xdr:cNvPicPr>
          <a:picLocks noChangeAspect="1"/>
        </xdr:cNvPicPr>
      </xdr:nvPicPr>
      <xdr:blipFill>
        <a:blip r:embed="rId72"/>
        <a:stretch>
          <a:fillRect/>
        </a:stretch>
      </xdr:blipFill>
      <xdr:spPr>
        <a:xfrm>
          <a:off x="2419985" y="30923230"/>
          <a:ext cx="337820" cy="337820"/>
        </a:xfrm>
        <a:prstGeom prst="rect">
          <a:avLst/>
        </a:prstGeom>
      </xdr:spPr>
    </xdr:pic>
    <xdr:clientData/>
  </xdr:twoCellAnchor>
  <xdr:twoCellAnchor>
    <xdr:from>
      <xdr:col>2</xdr:col>
      <xdr:colOff>635000</xdr:colOff>
      <xdr:row>75</xdr:row>
      <xdr:rowOff>50800</xdr:rowOff>
    </xdr:from>
    <xdr:to>
      <xdr:col>2</xdr:col>
      <xdr:colOff>973243</xdr:colOff>
      <xdr:row>75</xdr:row>
      <xdr:rowOff>389043</xdr:rowOff>
    </xdr:to>
    <xdr:pic>
      <xdr:nvPicPr>
        <xdr:cNvPr id="74" name="Picture 1" descr="Picture"/>
        <xdr:cNvPicPr>
          <a:picLocks noChangeAspect="1"/>
        </xdr:cNvPicPr>
      </xdr:nvPicPr>
      <xdr:blipFill>
        <a:blip r:embed="rId73"/>
        <a:stretch>
          <a:fillRect/>
        </a:stretch>
      </xdr:blipFill>
      <xdr:spPr>
        <a:xfrm>
          <a:off x="2419985" y="31346140"/>
          <a:ext cx="337820" cy="337820"/>
        </a:xfrm>
        <a:prstGeom prst="rect">
          <a:avLst/>
        </a:prstGeom>
      </xdr:spPr>
    </xdr:pic>
    <xdr:clientData/>
  </xdr:twoCellAnchor>
  <xdr:twoCellAnchor>
    <xdr:from>
      <xdr:col>2</xdr:col>
      <xdr:colOff>635000</xdr:colOff>
      <xdr:row>76</xdr:row>
      <xdr:rowOff>50800</xdr:rowOff>
    </xdr:from>
    <xdr:to>
      <xdr:col>2</xdr:col>
      <xdr:colOff>973243</xdr:colOff>
      <xdr:row>76</xdr:row>
      <xdr:rowOff>389043</xdr:rowOff>
    </xdr:to>
    <xdr:pic>
      <xdr:nvPicPr>
        <xdr:cNvPr id="75" name="Picture 1" descr="Picture"/>
        <xdr:cNvPicPr>
          <a:picLocks noChangeAspect="1"/>
        </xdr:cNvPicPr>
      </xdr:nvPicPr>
      <xdr:blipFill>
        <a:blip r:embed="rId74"/>
        <a:stretch>
          <a:fillRect/>
        </a:stretch>
      </xdr:blipFill>
      <xdr:spPr>
        <a:xfrm>
          <a:off x="2419985" y="31769050"/>
          <a:ext cx="337820" cy="337820"/>
        </a:xfrm>
        <a:prstGeom prst="rect">
          <a:avLst/>
        </a:prstGeom>
      </xdr:spPr>
    </xdr:pic>
    <xdr:clientData/>
  </xdr:twoCellAnchor>
  <xdr:twoCellAnchor>
    <xdr:from>
      <xdr:col>2</xdr:col>
      <xdr:colOff>635000</xdr:colOff>
      <xdr:row>77</xdr:row>
      <xdr:rowOff>50800</xdr:rowOff>
    </xdr:from>
    <xdr:to>
      <xdr:col>2</xdr:col>
      <xdr:colOff>973243</xdr:colOff>
      <xdr:row>77</xdr:row>
      <xdr:rowOff>389043</xdr:rowOff>
    </xdr:to>
    <xdr:pic>
      <xdr:nvPicPr>
        <xdr:cNvPr id="76" name="Picture 1" descr="Picture"/>
        <xdr:cNvPicPr>
          <a:picLocks noChangeAspect="1"/>
        </xdr:cNvPicPr>
      </xdr:nvPicPr>
      <xdr:blipFill>
        <a:blip r:embed="rId75"/>
        <a:stretch>
          <a:fillRect/>
        </a:stretch>
      </xdr:blipFill>
      <xdr:spPr>
        <a:xfrm>
          <a:off x="2419985" y="32191960"/>
          <a:ext cx="337820" cy="337820"/>
        </a:xfrm>
        <a:prstGeom prst="rect">
          <a:avLst/>
        </a:prstGeom>
      </xdr:spPr>
    </xdr:pic>
    <xdr:clientData/>
  </xdr:twoCellAnchor>
  <xdr:twoCellAnchor>
    <xdr:from>
      <xdr:col>2</xdr:col>
      <xdr:colOff>635000</xdr:colOff>
      <xdr:row>78</xdr:row>
      <xdr:rowOff>50800</xdr:rowOff>
    </xdr:from>
    <xdr:to>
      <xdr:col>2</xdr:col>
      <xdr:colOff>973243</xdr:colOff>
      <xdr:row>78</xdr:row>
      <xdr:rowOff>389043</xdr:rowOff>
    </xdr:to>
    <xdr:pic>
      <xdr:nvPicPr>
        <xdr:cNvPr id="77" name="Picture 1" descr="Picture"/>
        <xdr:cNvPicPr>
          <a:picLocks noChangeAspect="1"/>
        </xdr:cNvPicPr>
      </xdr:nvPicPr>
      <xdr:blipFill>
        <a:blip r:embed="rId76"/>
        <a:stretch>
          <a:fillRect/>
        </a:stretch>
      </xdr:blipFill>
      <xdr:spPr>
        <a:xfrm>
          <a:off x="2419985" y="32614870"/>
          <a:ext cx="337820" cy="337820"/>
        </a:xfrm>
        <a:prstGeom prst="rect">
          <a:avLst/>
        </a:prstGeom>
      </xdr:spPr>
    </xdr:pic>
    <xdr:clientData/>
  </xdr:twoCellAnchor>
  <xdr:twoCellAnchor>
    <xdr:from>
      <xdr:col>2</xdr:col>
      <xdr:colOff>635000</xdr:colOff>
      <xdr:row>79</xdr:row>
      <xdr:rowOff>50800</xdr:rowOff>
    </xdr:from>
    <xdr:to>
      <xdr:col>2</xdr:col>
      <xdr:colOff>973243</xdr:colOff>
      <xdr:row>79</xdr:row>
      <xdr:rowOff>389043</xdr:rowOff>
    </xdr:to>
    <xdr:pic>
      <xdr:nvPicPr>
        <xdr:cNvPr id="78" name="Picture 1" descr="Picture"/>
        <xdr:cNvPicPr>
          <a:picLocks noChangeAspect="1"/>
        </xdr:cNvPicPr>
      </xdr:nvPicPr>
      <xdr:blipFill>
        <a:blip r:embed="rId77"/>
        <a:stretch>
          <a:fillRect/>
        </a:stretch>
      </xdr:blipFill>
      <xdr:spPr>
        <a:xfrm>
          <a:off x="2419985" y="33037780"/>
          <a:ext cx="337820" cy="337820"/>
        </a:xfrm>
        <a:prstGeom prst="rect">
          <a:avLst/>
        </a:prstGeom>
      </xdr:spPr>
    </xdr:pic>
    <xdr:clientData/>
  </xdr:twoCellAnchor>
  <xdr:twoCellAnchor>
    <xdr:from>
      <xdr:col>2</xdr:col>
      <xdr:colOff>635000</xdr:colOff>
      <xdr:row>80</xdr:row>
      <xdr:rowOff>50800</xdr:rowOff>
    </xdr:from>
    <xdr:to>
      <xdr:col>2</xdr:col>
      <xdr:colOff>973243</xdr:colOff>
      <xdr:row>80</xdr:row>
      <xdr:rowOff>389043</xdr:rowOff>
    </xdr:to>
    <xdr:pic>
      <xdr:nvPicPr>
        <xdr:cNvPr id="79" name="Picture 1" descr="Picture"/>
        <xdr:cNvPicPr>
          <a:picLocks noChangeAspect="1"/>
        </xdr:cNvPicPr>
      </xdr:nvPicPr>
      <xdr:blipFill>
        <a:blip r:embed="rId78"/>
        <a:stretch>
          <a:fillRect/>
        </a:stretch>
      </xdr:blipFill>
      <xdr:spPr>
        <a:xfrm>
          <a:off x="2419985" y="33460690"/>
          <a:ext cx="337820" cy="337820"/>
        </a:xfrm>
        <a:prstGeom prst="rect">
          <a:avLst/>
        </a:prstGeom>
      </xdr:spPr>
    </xdr:pic>
    <xdr:clientData/>
  </xdr:twoCellAnchor>
  <xdr:twoCellAnchor>
    <xdr:from>
      <xdr:col>2</xdr:col>
      <xdr:colOff>635000</xdr:colOff>
      <xdr:row>81</xdr:row>
      <xdr:rowOff>50800</xdr:rowOff>
    </xdr:from>
    <xdr:to>
      <xdr:col>2</xdr:col>
      <xdr:colOff>973243</xdr:colOff>
      <xdr:row>81</xdr:row>
      <xdr:rowOff>389043</xdr:rowOff>
    </xdr:to>
    <xdr:pic>
      <xdr:nvPicPr>
        <xdr:cNvPr id="80" name="Picture 1" descr="Picture"/>
        <xdr:cNvPicPr>
          <a:picLocks noChangeAspect="1"/>
        </xdr:cNvPicPr>
      </xdr:nvPicPr>
      <xdr:blipFill>
        <a:blip r:embed="rId79"/>
        <a:stretch>
          <a:fillRect/>
        </a:stretch>
      </xdr:blipFill>
      <xdr:spPr>
        <a:xfrm>
          <a:off x="2419985" y="33883600"/>
          <a:ext cx="337820" cy="337820"/>
        </a:xfrm>
        <a:prstGeom prst="rect">
          <a:avLst/>
        </a:prstGeom>
      </xdr:spPr>
    </xdr:pic>
    <xdr:clientData/>
  </xdr:twoCellAnchor>
  <xdr:twoCellAnchor>
    <xdr:from>
      <xdr:col>2</xdr:col>
      <xdr:colOff>635000</xdr:colOff>
      <xdr:row>82</xdr:row>
      <xdr:rowOff>50800</xdr:rowOff>
    </xdr:from>
    <xdr:to>
      <xdr:col>2</xdr:col>
      <xdr:colOff>973243</xdr:colOff>
      <xdr:row>82</xdr:row>
      <xdr:rowOff>389043</xdr:rowOff>
    </xdr:to>
    <xdr:pic>
      <xdr:nvPicPr>
        <xdr:cNvPr id="81" name="Picture 1" descr="Picture"/>
        <xdr:cNvPicPr>
          <a:picLocks noChangeAspect="1"/>
        </xdr:cNvPicPr>
      </xdr:nvPicPr>
      <xdr:blipFill>
        <a:blip r:embed="rId80"/>
        <a:stretch>
          <a:fillRect/>
        </a:stretch>
      </xdr:blipFill>
      <xdr:spPr>
        <a:xfrm>
          <a:off x="2419985" y="34306510"/>
          <a:ext cx="337820" cy="337820"/>
        </a:xfrm>
        <a:prstGeom prst="rect">
          <a:avLst/>
        </a:prstGeom>
      </xdr:spPr>
    </xdr:pic>
    <xdr:clientData/>
  </xdr:twoCellAnchor>
  <xdr:twoCellAnchor>
    <xdr:from>
      <xdr:col>2</xdr:col>
      <xdr:colOff>635000</xdr:colOff>
      <xdr:row>83</xdr:row>
      <xdr:rowOff>50800</xdr:rowOff>
    </xdr:from>
    <xdr:to>
      <xdr:col>2</xdr:col>
      <xdr:colOff>973243</xdr:colOff>
      <xdr:row>83</xdr:row>
      <xdr:rowOff>389043</xdr:rowOff>
    </xdr:to>
    <xdr:pic>
      <xdr:nvPicPr>
        <xdr:cNvPr id="82" name="Picture 1" descr="Picture"/>
        <xdr:cNvPicPr>
          <a:picLocks noChangeAspect="1"/>
        </xdr:cNvPicPr>
      </xdr:nvPicPr>
      <xdr:blipFill>
        <a:blip r:embed="rId81"/>
        <a:stretch>
          <a:fillRect/>
        </a:stretch>
      </xdr:blipFill>
      <xdr:spPr>
        <a:xfrm>
          <a:off x="2419985" y="34729420"/>
          <a:ext cx="337820" cy="337820"/>
        </a:xfrm>
        <a:prstGeom prst="rect">
          <a:avLst/>
        </a:prstGeom>
      </xdr:spPr>
    </xdr:pic>
    <xdr:clientData/>
  </xdr:twoCellAnchor>
  <xdr:twoCellAnchor>
    <xdr:from>
      <xdr:col>2</xdr:col>
      <xdr:colOff>635000</xdr:colOff>
      <xdr:row>84</xdr:row>
      <xdr:rowOff>50800</xdr:rowOff>
    </xdr:from>
    <xdr:to>
      <xdr:col>2</xdr:col>
      <xdr:colOff>973243</xdr:colOff>
      <xdr:row>84</xdr:row>
      <xdr:rowOff>389043</xdr:rowOff>
    </xdr:to>
    <xdr:pic>
      <xdr:nvPicPr>
        <xdr:cNvPr id="83" name="Picture 1" descr="Picture"/>
        <xdr:cNvPicPr>
          <a:picLocks noChangeAspect="1"/>
        </xdr:cNvPicPr>
      </xdr:nvPicPr>
      <xdr:blipFill>
        <a:blip r:embed="rId82"/>
        <a:stretch>
          <a:fillRect/>
        </a:stretch>
      </xdr:blipFill>
      <xdr:spPr>
        <a:xfrm>
          <a:off x="2419985" y="35152330"/>
          <a:ext cx="337820" cy="337820"/>
        </a:xfrm>
        <a:prstGeom prst="rect">
          <a:avLst/>
        </a:prstGeom>
      </xdr:spPr>
    </xdr:pic>
    <xdr:clientData/>
  </xdr:twoCellAnchor>
  <xdr:twoCellAnchor>
    <xdr:from>
      <xdr:col>2</xdr:col>
      <xdr:colOff>635000</xdr:colOff>
      <xdr:row>85</xdr:row>
      <xdr:rowOff>50800</xdr:rowOff>
    </xdr:from>
    <xdr:to>
      <xdr:col>2</xdr:col>
      <xdr:colOff>973243</xdr:colOff>
      <xdr:row>85</xdr:row>
      <xdr:rowOff>389043</xdr:rowOff>
    </xdr:to>
    <xdr:pic>
      <xdr:nvPicPr>
        <xdr:cNvPr id="84" name="Picture 1" descr="Picture"/>
        <xdr:cNvPicPr>
          <a:picLocks noChangeAspect="1"/>
        </xdr:cNvPicPr>
      </xdr:nvPicPr>
      <xdr:blipFill>
        <a:blip r:embed="rId83"/>
        <a:stretch>
          <a:fillRect/>
        </a:stretch>
      </xdr:blipFill>
      <xdr:spPr>
        <a:xfrm>
          <a:off x="2419985" y="35575240"/>
          <a:ext cx="337820" cy="337820"/>
        </a:xfrm>
        <a:prstGeom prst="rect">
          <a:avLst/>
        </a:prstGeom>
      </xdr:spPr>
    </xdr:pic>
    <xdr:clientData/>
  </xdr:twoCellAnchor>
  <xdr:twoCellAnchor>
    <xdr:from>
      <xdr:col>2</xdr:col>
      <xdr:colOff>635000</xdr:colOff>
      <xdr:row>86</xdr:row>
      <xdr:rowOff>50800</xdr:rowOff>
    </xdr:from>
    <xdr:to>
      <xdr:col>2</xdr:col>
      <xdr:colOff>973243</xdr:colOff>
      <xdr:row>86</xdr:row>
      <xdr:rowOff>389043</xdr:rowOff>
    </xdr:to>
    <xdr:pic>
      <xdr:nvPicPr>
        <xdr:cNvPr id="85" name="Picture 1" descr="Picture"/>
        <xdr:cNvPicPr>
          <a:picLocks noChangeAspect="1"/>
        </xdr:cNvPicPr>
      </xdr:nvPicPr>
      <xdr:blipFill>
        <a:blip r:embed="rId84"/>
        <a:stretch>
          <a:fillRect/>
        </a:stretch>
      </xdr:blipFill>
      <xdr:spPr>
        <a:xfrm>
          <a:off x="2419985" y="35998150"/>
          <a:ext cx="337820" cy="337820"/>
        </a:xfrm>
        <a:prstGeom prst="rect">
          <a:avLst/>
        </a:prstGeom>
      </xdr:spPr>
    </xdr:pic>
    <xdr:clientData/>
  </xdr:twoCellAnchor>
  <xdr:twoCellAnchor>
    <xdr:from>
      <xdr:col>2</xdr:col>
      <xdr:colOff>635000</xdr:colOff>
      <xdr:row>87</xdr:row>
      <xdr:rowOff>50800</xdr:rowOff>
    </xdr:from>
    <xdr:to>
      <xdr:col>2</xdr:col>
      <xdr:colOff>973243</xdr:colOff>
      <xdr:row>87</xdr:row>
      <xdr:rowOff>389043</xdr:rowOff>
    </xdr:to>
    <xdr:pic>
      <xdr:nvPicPr>
        <xdr:cNvPr id="86" name="Picture 1" descr="Picture"/>
        <xdr:cNvPicPr>
          <a:picLocks noChangeAspect="1"/>
        </xdr:cNvPicPr>
      </xdr:nvPicPr>
      <xdr:blipFill>
        <a:blip r:embed="rId85"/>
        <a:stretch>
          <a:fillRect/>
        </a:stretch>
      </xdr:blipFill>
      <xdr:spPr>
        <a:xfrm>
          <a:off x="2419985" y="36421060"/>
          <a:ext cx="337820" cy="337820"/>
        </a:xfrm>
        <a:prstGeom prst="rect">
          <a:avLst/>
        </a:prstGeom>
      </xdr:spPr>
    </xdr:pic>
    <xdr:clientData/>
  </xdr:twoCellAnchor>
  <xdr:twoCellAnchor>
    <xdr:from>
      <xdr:col>2</xdr:col>
      <xdr:colOff>635000</xdr:colOff>
      <xdr:row>88</xdr:row>
      <xdr:rowOff>50800</xdr:rowOff>
    </xdr:from>
    <xdr:to>
      <xdr:col>2</xdr:col>
      <xdr:colOff>973243</xdr:colOff>
      <xdr:row>88</xdr:row>
      <xdr:rowOff>389043</xdr:rowOff>
    </xdr:to>
    <xdr:pic>
      <xdr:nvPicPr>
        <xdr:cNvPr id="87" name="Picture 1" descr="Picture"/>
        <xdr:cNvPicPr>
          <a:picLocks noChangeAspect="1"/>
        </xdr:cNvPicPr>
      </xdr:nvPicPr>
      <xdr:blipFill>
        <a:blip r:embed="rId86"/>
        <a:stretch>
          <a:fillRect/>
        </a:stretch>
      </xdr:blipFill>
      <xdr:spPr>
        <a:xfrm>
          <a:off x="2419985" y="36843970"/>
          <a:ext cx="337820" cy="337820"/>
        </a:xfrm>
        <a:prstGeom prst="rect">
          <a:avLst/>
        </a:prstGeom>
      </xdr:spPr>
    </xdr:pic>
    <xdr:clientData/>
  </xdr:twoCellAnchor>
  <xdr:twoCellAnchor>
    <xdr:from>
      <xdr:col>2</xdr:col>
      <xdr:colOff>635000</xdr:colOff>
      <xdr:row>89</xdr:row>
      <xdr:rowOff>50800</xdr:rowOff>
    </xdr:from>
    <xdr:to>
      <xdr:col>2</xdr:col>
      <xdr:colOff>973243</xdr:colOff>
      <xdr:row>89</xdr:row>
      <xdr:rowOff>389043</xdr:rowOff>
    </xdr:to>
    <xdr:pic>
      <xdr:nvPicPr>
        <xdr:cNvPr id="88" name="Picture 1" descr="Picture"/>
        <xdr:cNvPicPr>
          <a:picLocks noChangeAspect="1"/>
        </xdr:cNvPicPr>
      </xdr:nvPicPr>
      <xdr:blipFill>
        <a:blip r:embed="rId87"/>
        <a:stretch>
          <a:fillRect/>
        </a:stretch>
      </xdr:blipFill>
      <xdr:spPr>
        <a:xfrm>
          <a:off x="2419985" y="37266880"/>
          <a:ext cx="337820" cy="337820"/>
        </a:xfrm>
        <a:prstGeom prst="rect">
          <a:avLst/>
        </a:prstGeom>
      </xdr:spPr>
    </xdr:pic>
    <xdr:clientData/>
  </xdr:twoCellAnchor>
  <xdr:twoCellAnchor>
    <xdr:from>
      <xdr:col>2</xdr:col>
      <xdr:colOff>635000</xdr:colOff>
      <xdr:row>90</xdr:row>
      <xdr:rowOff>50800</xdr:rowOff>
    </xdr:from>
    <xdr:to>
      <xdr:col>2</xdr:col>
      <xdr:colOff>973243</xdr:colOff>
      <xdr:row>90</xdr:row>
      <xdr:rowOff>389043</xdr:rowOff>
    </xdr:to>
    <xdr:pic>
      <xdr:nvPicPr>
        <xdr:cNvPr id="89" name="Picture 1" descr="Picture"/>
        <xdr:cNvPicPr>
          <a:picLocks noChangeAspect="1"/>
        </xdr:cNvPicPr>
      </xdr:nvPicPr>
      <xdr:blipFill>
        <a:blip r:embed="rId88"/>
        <a:stretch>
          <a:fillRect/>
        </a:stretch>
      </xdr:blipFill>
      <xdr:spPr>
        <a:xfrm>
          <a:off x="2419985" y="37689790"/>
          <a:ext cx="337820" cy="337820"/>
        </a:xfrm>
        <a:prstGeom prst="rect">
          <a:avLst/>
        </a:prstGeom>
      </xdr:spPr>
    </xdr:pic>
    <xdr:clientData/>
  </xdr:twoCellAnchor>
  <xdr:twoCellAnchor>
    <xdr:from>
      <xdr:col>2</xdr:col>
      <xdr:colOff>635000</xdr:colOff>
      <xdr:row>91</xdr:row>
      <xdr:rowOff>50800</xdr:rowOff>
    </xdr:from>
    <xdr:to>
      <xdr:col>2</xdr:col>
      <xdr:colOff>973243</xdr:colOff>
      <xdr:row>91</xdr:row>
      <xdr:rowOff>389043</xdr:rowOff>
    </xdr:to>
    <xdr:pic>
      <xdr:nvPicPr>
        <xdr:cNvPr id="90" name="Picture 1" descr="Picture"/>
        <xdr:cNvPicPr>
          <a:picLocks noChangeAspect="1"/>
        </xdr:cNvPicPr>
      </xdr:nvPicPr>
      <xdr:blipFill>
        <a:blip r:embed="rId89"/>
        <a:stretch>
          <a:fillRect/>
        </a:stretch>
      </xdr:blipFill>
      <xdr:spPr>
        <a:xfrm>
          <a:off x="2419985" y="38112700"/>
          <a:ext cx="337820" cy="337820"/>
        </a:xfrm>
        <a:prstGeom prst="rect">
          <a:avLst/>
        </a:prstGeom>
      </xdr:spPr>
    </xdr:pic>
    <xdr:clientData/>
  </xdr:twoCellAnchor>
  <xdr:twoCellAnchor>
    <xdr:from>
      <xdr:col>2</xdr:col>
      <xdr:colOff>635000</xdr:colOff>
      <xdr:row>92</xdr:row>
      <xdr:rowOff>50800</xdr:rowOff>
    </xdr:from>
    <xdr:to>
      <xdr:col>2</xdr:col>
      <xdr:colOff>973243</xdr:colOff>
      <xdr:row>92</xdr:row>
      <xdr:rowOff>389043</xdr:rowOff>
    </xdr:to>
    <xdr:pic>
      <xdr:nvPicPr>
        <xdr:cNvPr id="91" name="Picture 1" descr="Picture"/>
        <xdr:cNvPicPr>
          <a:picLocks noChangeAspect="1"/>
        </xdr:cNvPicPr>
      </xdr:nvPicPr>
      <xdr:blipFill>
        <a:blip r:embed="rId90"/>
        <a:stretch>
          <a:fillRect/>
        </a:stretch>
      </xdr:blipFill>
      <xdr:spPr>
        <a:xfrm>
          <a:off x="2419985" y="38535610"/>
          <a:ext cx="337820" cy="337820"/>
        </a:xfrm>
        <a:prstGeom prst="rect">
          <a:avLst/>
        </a:prstGeom>
      </xdr:spPr>
    </xdr:pic>
    <xdr:clientData/>
  </xdr:twoCellAnchor>
  <xdr:twoCellAnchor>
    <xdr:from>
      <xdr:col>2</xdr:col>
      <xdr:colOff>635000</xdr:colOff>
      <xdr:row>93</xdr:row>
      <xdr:rowOff>50800</xdr:rowOff>
    </xdr:from>
    <xdr:to>
      <xdr:col>2</xdr:col>
      <xdr:colOff>973243</xdr:colOff>
      <xdr:row>93</xdr:row>
      <xdr:rowOff>389043</xdr:rowOff>
    </xdr:to>
    <xdr:pic>
      <xdr:nvPicPr>
        <xdr:cNvPr id="92" name="Picture 1" descr="Picture"/>
        <xdr:cNvPicPr>
          <a:picLocks noChangeAspect="1"/>
        </xdr:cNvPicPr>
      </xdr:nvPicPr>
      <xdr:blipFill>
        <a:blip r:embed="rId91"/>
        <a:stretch>
          <a:fillRect/>
        </a:stretch>
      </xdr:blipFill>
      <xdr:spPr>
        <a:xfrm>
          <a:off x="2419985" y="38958520"/>
          <a:ext cx="337820" cy="337820"/>
        </a:xfrm>
        <a:prstGeom prst="rect">
          <a:avLst/>
        </a:prstGeom>
      </xdr:spPr>
    </xdr:pic>
    <xdr:clientData/>
  </xdr:twoCellAnchor>
  <xdr:twoCellAnchor>
    <xdr:from>
      <xdr:col>2</xdr:col>
      <xdr:colOff>635000</xdr:colOff>
      <xdr:row>94</xdr:row>
      <xdr:rowOff>50800</xdr:rowOff>
    </xdr:from>
    <xdr:to>
      <xdr:col>2</xdr:col>
      <xdr:colOff>973243</xdr:colOff>
      <xdr:row>94</xdr:row>
      <xdr:rowOff>389043</xdr:rowOff>
    </xdr:to>
    <xdr:pic>
      <xdr:nvPicPr>
        <xdr:cNvPr id="93" name="Picture 1" descr="Picture"/>
        <xdr:cNvPicPr>
          <a:picLocks noChangeAspect="1"/>
        </xdr:cNvPicPr>
      </xdr:nvPicPr>
      <xdr:blipFill>
        <a:blip r:embed="rId92"/>
        <a:stretch>
          <a:fillRect/>
        </a:stretch>
      </xdr:blipFill>
      <xdr:spPr>
        <a:xfrm>
          <a:off x="2419985" y="39381430"/>
          <a:ext cx="337820" cy="337820"/>
        </a:xfrm>
        <a:prstGeom prst="rect">
          <a:avLst/>
        </a:prstGeom>
      </xdr:spPr>
    </xdr:pic>
    <xdr:clientData/>
  </xdr:twoCellAnchor>
  <xdr:twoCellAnchor>
    <xdr:from>
      <xdr:col>2</xdr:col>
      <xdr:colOff>635000</xdr:colOff>
      <xdr:row>95</xdr:row>
      <xdr:rowOff>50800</xdr:rowOff>
    </xdr:from>
    <xdr:to>
      <xdr:col>2</xdr:col>
      <xdr:colOff>973243</xdr:colOff>
      <xdr:row>95</xdr:row>
      <xdr:rowOff>389043</xdr:rowOff>
    </xdr:to>
    <xdr:pic>
      <xdr:nvPicPr>
        <xdr:cNvPr id="94" name="Picture 1" descr="Picture"/>
        <xdr:cNvPicPr>
          <a:picLocks noChangeAspect="1"/>
        </xdr:cNvPicPr>
      </xdr:nvPicPr>
      <xdr:blipFill>
        <a:blip r:embed="rId93"/>
        <a:stretch>
          <a:fillRect/>
        </a:stretch>
      </xdr:blipFill>
      <xdr:spPr>
        <a:xfrm>
          <a:off x="2419985" y="39804340"/>
          <a:ext cx="337820" cy="337820"/>
        </a:xfrm>
        <a:prstGeom prst="rect">
          <a:avLst/>
        </a:prstGeom>
      </xdr:spPr>
    </xdr:pic>
    <xdr:clientData/>
  </xdr:twoCellAnchor>
  <xdr:twoCellAnchor>
    <xdr:from>
      <xdr:col>2</xdr:col>
      <xdr:colOff>635000</xdr:colOff>
      <xdr:row>96</xdr:row>
      <xdr:rowOff>50800</xdr:rowOff>
    </xdr:from>
    <xdr:to>
      <xdr:col>2</xdr:col>
      <xdr:colOff>973243</xdr:colOff>
      <xdr:row>96</xdr:row>
      <xdr:rowOff>389043</xdr:rowOff>
    </xdr:to>
    <xdr:pic>
      <xdr:nvPicPr>
        <xdr:cNvPr id="95" name="Picture 1" descr="Picture"/>
        <xdr:cNvPicPr>
          <a:picLocks noChangeAspect="1"/>
        </xdr:cNvPicPr>
      </xdr:nvPicPr>
      <xdr:blipFill>
        <a:blip r:embed="rId94"/>
        <a:stretch>
          <a:fillRect/>
        </a:stretch>
      </xdr:blipFill>
      <xdr:spPr>
        <a:xfrm>
          <a:off x="2419985" y="40227250"/>
          <a:ext cx="337820" cy="337820"/>
        </a:xfrm>
        <a:prstGeom prst="rect">
          <a:avLst/>
        </a:prstGeom>
      </xdr:spPr>
    </xdr:pic>
    <xdr:clientData/>
  </xdr:twoCellAnchor>
  <xdr:twoCellAnchor>
    <xdr:from>
      <xdr:col>2</xdr:col>
      <xdr:colOff>635000</xdr:colOff>
      <xdr:row>97</xdr:row>
      <xdr:rowOff>50800</xdr:rowOff>
    </xdr:from>
    <xdr:to>
      <xdr:col>2</xdr:col>
      <xdr:colOff>973243</xdr:colOff>
      <xdr:row>97</xdr:row>
      <xdr:rowOff>389043</xdr:rowOff>
    </xdr:to>
    <xdr:pic>
      <xdr:nvPicPr>
        <xdr:cNvPr id="96" name="Picture 1" descr="Picture"/>
        <xdr:cNvPicPr>
          <a:picLocks noChangeAspect="1"/>
        </xdr:cNvPicPr>
      </xdr:nvPicPr>
      <xdr:blipFill>
        <a:blip r:embed="rId95"/>
        <a:stretch>
          <a:fillRect/>
        </a:stretch>
      </xdr:blipFill>
      <xdr:spPr>
        <a:xfrm>
          <a:off x="2419985" y="40650160"/>
          <a:ext cx="337820" cy="337820"/>
        </a:xfrm>
        <a:prstGeom prst="rect">
          <a:avLst/>
        </a:prstGeom>
      </xdr:spPr>
    </xdr:pic>
    <xdr:clientData/>
  </xdr:twoCellAnchor>
  <xdr:twoCellAnchor>
    <xdr:from>
      <xdr:col>2</xdr:col>
      <xdr:colOff>635000</xdr:colOff>
      <xdr:row>98</xdr:row>
      <xdr:rowOff>50800</xdr:rowOff>
    </xdr:from>
    <xdr:to>
      <xdr:col>2</xdr:col>
      <xdr:colOff>973243</xdr:colOff>
      <xdr:row>98</xdr:row>
      <xdr:rowOff>389043</xdr:rowOff>
    </xdr:to>
    <xdr:pic>
      <xdr:nvPicPr>
        <xdr:cNvPr id="97" name="Picture 1" descr="Picture"/>
        <xdr:cNvPicPr>
          <a:picLocks noChangeAspect="1"/>
        </xdr:cNvPicPr>
      </xdr:nvPicPr>
      <xdr:blipFill>
        <a:blip r:embed="rId96"/>
        <a:stretch>
          <a:fillRect/>
        </a:stretch>
      </xdr:blipFill>
      <xdr:spPr>
        <a:xfrm>
          <a:off x="2419985" y="41073070"/>
          <a:ext cx="337820" cy="337820"/>
        </a:xfrm>
        <a:prstGeom prst="rect">
          <a:avLst/>
        </a:prstGeom>
      </xdr:spPr>
    </xdr:pic>
    <xdr:clientData/>
  </xdr:twoCellAnchor>
  <xdr:twoCellAnchor>
    <xdr:from>
      <xdr:col>2</xdr:col>
      <xdr:colOff>635000</xdr:colOff>
      <xdr:row>99</xdr:row>
      <xdr:rowOff>50800</xdr:rowOff>
    </xdr:from>
    <xdr:to>
      <xdr:col>2</xdr:col>
      <xdr:colOff>973243</xdr:colOff>
      <xdr:row>99</xdr:row>
      <xdr:rowOff>389043</xdr:rowOff>
    </xdr:to>
    <xdr:pic>
      <xdr:nvPicPr>
        <xdr:cNvPr id="98" name="Picture 1" descr="Picture"/>
        <xdr:cNvPicPr>
          <a:picLocks noChangeAspect="1"/>
        </xdr:cNvPicPr>
      </xdr:nvPicPr>
      <xdr:blipFill>
        <a:blip r:embed="rId97"/>
        <a:stretch>
          <a:fillRect/>
        </a:stretch>
      </xdr:blipFill>
      <xdr:spPr>
        <a:xfrm>
          <a:off x="2419985" y="41495980"/>
          <a:ext cx="337820" cy="337820"/>
        </a:xfrm>
        <a:prstGeom prst="rect">
          <a:avLst/>
        </a:prstGeom>
      </xdr:spPr>
    </xdr:pic>
    <xdr:clientData/>
  </xdr:twoCellAnchor>
  <xdr:twoCellAnchor>
    <xdr:from>
      <xdr:col>2</xdr:col>
      <xdr:colOff>635000</xdr:colOff>
      <xdr:row>100</xdr:row>
      <xdr:rowOff>50800</xdr:rowOff>
    </xdr:from>
    <xdr:to>
      <xdr:col>2</xdr:col>
      <xdr:colOff>973243</xdr:colOff>
      <xdr:row>100</xdr:row>
      <xdr:rowOff>389043</xdr:rowOff>
    </xdr:to>
    <xdr:pic>
      <xdr:nvPicPr>
        <xdr:cNvPr id="99" name="Picture 1" descr="Picture"/>
        <xdr:cNvPicPr>
          <a:picLocks noChangeAspect="1"/>
        </xdr:cNvPicPr>
      </xdr:nvPicPr>
      <xdr:blipFill>
        <a:blip r:embed="rId98"/>
        <a:stretch>
          <a:fillRect/>
        </a:stretch>
      </xdr:blipFill>
      <xdr:spPr>
        <a:xfrm>
          <a:off x="2419985" y="41918890"/>
          <a:ext cx="337820" cy="337820"/>
        </a:xfrm>
        <a:prstGeom prst="rect">
          <a:avLst/>
        </a:prstGeom>
      </xdr:spPr>
    </xdr:pic>
    <xdr:clientData/>
  </xdr:twoCellAnchor>
  <xdr:twoCellAnchor>
    <xdr:from>
      <xdr:col>2</xdr:col>
      <xdr:colOff>635000</xdr:colOff>
      <xdr:row>101</xdr:row>
      <xdr:rowOff>50800</xdr:rowOff>
    </xdr:from>
    <xdr:to>
      <xdr:col>2</xdr:col>
      <xdr:colOff>973243</xdr:colOff>
      <xdr:row>101</xdr:row>
      <xdr:rowOff>389043</xdr:rowOff>
    </xdr:to>
    <xdr:pic>
      <xdr:nvPicPr>
        <xdr:cNvPr id="100" name="Picture 1" descr="Picture"/>
        <xdr:cNvPicPr>
          <a:picLocks noChangeAspect="1"/>
        </xdr:cNvPicPr>
      </xdr:nvPicPr>
      <xdr:blipFill>
        <a:blip r:embed="rId99"/>
        <a:stretch>
          <a:fillRect/>
        </a:stretch>
      </xdr:blipFill>
      <xdr:spPr>
        <a:xfrm>
          <a:off x="2419985" y="42341800"/>
          <a:ext cx="337820" cy="337820"/>
        </a:xfrm>
        <a:prstGeom prst="rect">
          <a:avLst/>
        </a:prstGeom>
      </xdr:spPr>
    </xdr:pic>
    <xdr:clientData/>
  </xdr:twoCellAnchor>
  <xdr:twoCellAnchor>
    <xdr:from>
      <xdr:col>2</xdr:col>
      <xdr:colOff>635000</xdr:colOff>
      <xdr:row>102</xdr:row>
      <xdr:rowOff>50800</xdr:rowOff>
    </xdr:from>
    <xdr:to>
      <xdr:col>2</xdr:col>
      <xdr:colOff>973243</xdr:colOff>
      <xdr:row>102</xdr:row>
      <xdr:rowOff>389043</xdr:rowOff>
    </xdr:to>
    <xdr:pic>
      <xdr:nvPicPr>
        <xdr:cNvPr id="101" name="Picture 1" descr="Picture"/>
        <xdr:cNvPicPr>
          <a:picLocks noChangeAspect="1"/>
        </xdr:cNvPicPr>
      </xdr:nvPicPr>
      <xdr:blipFill>
        <a:blip r:embed="rId100"/>
        <a:stretch>
          <a:fillRect/>
        </a:stretch>
      </xdr:blipFill>
      <xdr:spPr>
        <a:xfrm>
          <a:off x="2419985" y="42764710"/>
          <a:ext cx="337820" cy="337820"/>
        </a:xfrm>
        <a:prstGeom prst="rect">
          <a:avLst/>
        </a:prstGeom>
      </xdr:spPr>
    </xdr:pic>
    <xdr:clientData/>
  </xdr:twoCellAnchor>
  <xdr:twoCellAnchor>
    <xdr:from>
      <xdr:col>2</xdr:col>
      <xdr:colOff>635000</xdr:colOff>
      <xdr:row>103</xdr:row>
      <xdr:rowOff>50800</xdr:rowOff>
    </xdr:from>
    <xdr:to>
      <xdr:col>2</xdr:col>
      <xdr:colOff>973243</xdr:colOff>
      <xdr:row>103</xdr:row>
      <xdr:rowOff>389043</xdr:rowOff>
    </xdr:to>
    <xdr:pic>
      <xdr:nvPicPr>
        <xdr:cNvPr id="102" name="Picture 1" descr="Picture"/>
        <xdr:cNvPicPr>
          <a:picLocks noChangeAspect="1"/>
        </xdr:cNvPicPr>
      </xdr:nvPicPr>
      <xdr:blipFill>
        <a:blip r:embed="rId101"/>
        <a:stretch>
          <a:fillRect/>
        </a:stretch>
      </xdr:blipFill>
      <xdr:spPr>
        <a:xfrm>
          <a:off x="2419985" y="43187620"/>
          <a:ext cx="337820" cy="337820"/>
        </a:xfrm>
        <a:prstGeom prst="rect">
          <a:avLst/>
        </a:prstGeom>
      </xdr:spPr>
    </xdr:pic>
    <xdr:clientData/>
  </xdr:twoCellAnchor>
  <xdr:twoCellAnchor>
    <xdr:from>
      <xdr:col>2</xdr:col>
      <xdr:colOff>635000</xdr:colOff>
      <xdr:row>104</xdr:row>
      <xdr:rowOff>50800</xdr:rowOff>
    </xdr:from>
    <xdr:to>
      <xdr:col>2</xdr:col>
      <xdr:colOff>973243</xdr:colOff>
      <xdr:row>104</xdr:row>
      <xdr:rowOff>389043</xdr:rowOff>
    </xdr:to>
    <xdr:pic>
      <xdr:nvPicPr>
        <xdr:cNvPr id="103" name="Picture 1" descr="Picture"/>
        <xdr:cNvPicPr>
          <a:picLocks noChangeAspect="1"/>
        </xdr:cNvPicPr>
      </xdr:nvPicPr>
      <xdr:blipFill>
        <a:blip r:embed="rId102"/>
        <a:stretch>
          <a:fillRect/>
        </a:stretch>
      </xdr:blipFill>
      <xdr:spPr>
        <a:xfrm>
          <a:off x="2419985" y="43610530"/>
          <a:ext cx="337820" cy="337820"/>
        </a:xfrm>
        <a:prstGeom prst="rect">
          <a:avLst/>
        </a:prstGeom>
      </xdr:spPr>
    </xdr:pic>
    <xdr:clientData/>
  </xdr:twoCellAnchor>
  <xdr:twoCellAnchor>
    <xdr:from>
      <xdr:col>2</xdr:col>
      <xdr:colOff>635000</xdr:colOff>
      <xdr:row>105</xdr:row>
      <xdr:rowOff>50800</xdr:rowOff>
    </xdr:from>
    <xdr:to>
      <xdr:col>2</xdr:col>
      <xdr:colOff>973243</xdr:colOff>
      <xdr:row>105</xdr:row>
      <xdr:rowOff>389043</xdr:rowOff>
    </xdr:to>
    <xdr:pic>
      <xdr:nvPicPr>
        <xdr:cNvPr id="104" name="Picture 1" descr="Picture"/>
        <xdr:cNvPicPr>
          <a:picLocks noChangeAspect="1"/>
        </xdr:cNvPicPr>
      </xdr:nvPicPr>
      <xdr:blipFill>
        <a:blip r:embed="rId103"/>
        <a:stretch>
          <a:fillRect/>
        </a:stretch>
      </xdr:blipFill>
      <xdr:spPr>
        <a:xfrm>
          <a:off x="2419985" y="44033440"/>
          <a:ext cx="337820" cy="337820"/>
        </a:xfrm>
        <a:prstGeom prst="rect">
          <a:avLst/>
        </a:prstGeom>
      </xdr:spPr>
    </xdr:pic>
    <xdr:clientData/>
  </xdr:twoCellAnchor>
  <xdr:twoCellAnchor>
    <xdr:from>
      <xdr:col>2</xdr:col>
      <xdr:colOff>635000</xdr:colOff>
      <xdr:row>106</xdr:row>
      <xdr:rowOff>50800</xdr:rowOff>
    </xdr:from>
    <xdr:to>
      <xdr:col>2</xdr:col>
      <xdr:colOff>973243</xdr:colOff>
      <xdr:row>106</xdr:row>
      <xdr:rowOff>389043</xdr:rowOff>
    </xdr:to>
    <xdr:pic>
      <xdr:nvPicPr>
        <xdr:cNvPr id="105" name="Picture 1" descr="Picture"/>
        <xdr:cNvPicPr>
          <a:picLocks noChangeAspect="1"/>
        </xdr:cNvPicPr>
      </xdr:nvPicPr>
      <xdr:blipFill>
        <a:blip r:embed="rId104"/>
        <a:stretch>
          <a:fillRect/>
        </a:stretch>
      </xdr:blipFill>
      <xdr:spPr>
        <a:xfrm>
          <a:off x="2419985" y="44456350"/>
          <a:ext cx="337820" cy="337820"/>
        </a:xfrm>
        <a:prstGeom prst="rect">
          <a:avLst/>
        </a:prstGeom>
      </xdr:spPr>
    </xdr:pic>
    <xdr:clientData/>
  </xdr:twoCellAnchor>
  <xdr:twoCellAnchor>
    <xdr:from>
      <xdr:col>2</xdr:col>
      <xdr:colOff>635000</xdr:colOff>
      <xdr:row>107</xdr:row>
      <xdr:rowOff>50800</xdr:rowOff>
    </xdr:from>
    <xdr:to>
      <xdr:col>2</xdr:col>
      <xdr:colOff>973243</xdr:colOff>
      <xdr:row>107</xdr:row>
      <xdr:rowOff>389043</xdr:rowOff>
    </xdr:to>
    <xdr:pic>
      <xdr:nvPicPr>
        <xdr:cNvPr id="106" name="Picture 1" descr="Picture"/>
        <xdr:cNvPicPr>
          <a:picLocks noChangeAspect="1"/>
        </xdr:cNvPicPr>
      </xdr:nvPicPr>
      <xdr:blipFill>
        <a:blip r:embed="rId105"/>
        <a:stretch>
          <a:fillRect/>
        </a:stretch>
      </xdr:blipFill>
      <xdr:spPr>
        <a:xfrm>
          <a:off x="2419985" y="44879260"/>
          <a:ext cx="337820" cy="337820"/>
        </a:xfrm>
        <a:prstGeom prst="rect">
          <a:avLst/>
        </a:prstGeom>
      </xdr:spPr>
    </xdr:pic>
    <xdr:clientData/>
  </xdr:twoCellAnchor>
  <xdr:twoCellAnchor>
    <xdr:from>
      <xdr:col>2</xdr:col>
      <xdr:colOff>635000</xdr:colOff>
      <xdr:row>108</xdr:row>
      <xdr:rowOff>50800</xdr:rowOff>
    </xdr:from>
    <xdr:to>
      <xdr:col>2</xdr:col>
      <xdr:colOff>973243</xdr:colOff>
      <xdr:row>108</xdr:row>
      <xdr:rowOff>389043</xdr:rowOff>
    </xdr:to>
    <xdr:pic>
      <xdr:nvPicPr>
        <xdr:cNvPr id="107" name="Picture 1" descr="Picture"/>
        <xdr:cNvPicPr>
          <a:picLocks noChangeAspect="1"/>
        </xdr:cNvPicPr>
      </xdr:nvPicPr>
      <xdr:blipFill>
        <a:blip r:embed="rId106"/>
        <a:stretch>
          <a:fillRect/>
        </a:stretch>
      </xdr:blipFill>
      <xdr:spPr>
        <a:xfrm>
          <a:off x="2419985" y="45302170"/>
          <a:ext cx="337820" cy="337820"/>
        </a:xfrm>
        <a:prstGeom prst="rect">
          <a:avLst/>
        </a:prstGeom>
      </xdr:spPr>
    </xdr:pic>
    <xdr:clientData/>
  </xdr:twoCellAnchor>
  <xdr:twoCellAnchor>
    <xdr:from>
      <xdr:col>2</xdr:col>
      <xdr:colOff>635000</xdr:colOff>
      <xdr:row>109</xdr:row>
      <xdr:rowOff>50800</xdr:rowOff>
    </xdr:from>
    <xdr:to>
      <xdr:col>2</xdr:col>
      <xdr:colOff>973243</xdr:colOff>
      <xdr:row>109</xdr:row>
      <xdr:rowOff>389043</xdr:rowOff>
    </xdr:to>
    <xdr:pic>
      <xdr:nvPicPr>
        <xdr:cNvPr id="108" name="Picture 1" descr="Picture"/>
        <xdr:cNvPicPr>
          <a:picLocks noChangeAspect="1"/>
        </xdr:cNvPicPr>
      </xdr:nvPicPr>
      <xdr:blipFill>
        <a:blip r:embed="rId107"/>
        <a:stretch>
          <a:fillRect/>
        </a:stretch>
      </xdr:blipFill>
      <xdr:spPr>
        <a:xfrm>
          <a:off x="2419985" y="45725080"/>
          <a:ext cx="337820" cy="337820"/>
        </a:xfrm>
        <a:prstGeom prst="rect">
          <a:avLst/>
        </a:prstGeom>
      </xdr:spPr>
    </xdr:pic>
    <xdr:clientData/>
  </xdr:twoCellAnchor>
  <xdr:twoCellAnchor>
    <xdr:from>
      <xdr:col>2</xdr:col>
      <xdr:colOff>635000</xdr:colOff>
      <xdr:row>110</xdr:row>
      <xdr:rowOff>50800</xdr:rowOff>
    </xdr:from>
    <xdr:to>
      <xdr:col>2</xdr:col>
      <xdr:colOff>973243</xdr:colOff>
      <xdr:row>110</xdr:row>
      <xdr:rowOff>389043</xdr:rowOff>
    </xdr:to>
    <xdr:pic>
      <xdr:nvPicPr>
        <xdr:cNvPr id="109" name="Picture 1" descr="Picture"/>
        <xdr:cNvPicPr>
          <a:picLocks noChangeAspect="1"/>
        </xdr:cNvPicPr>
      </xdr:nvPicPr>
      <xdr:blipFill>
        <a:blip r:embed="rId108"/>
        <a:stretch>
          <a:fillRect/>
        </a:stretch>
      </xdr:blipFill>
      <xdr:spPr>
        <a:xfrm>
          <a:off x="2419985" y="46147990"/>
          <a:ext cx="337820" cy="337820"/>
        </a:xfrm>
        <a:prstGeom prst="rect">
          <a:avLst/>
        </a:prstGeom>
      </xdr:spPr>
    </xdr:pic>
    <xdr:clientData/>
  </xdr:twoCellAnchor>
  <xdr:twoCellAnchor>
    <xdr:from>
      <xdr:col>2</xdr:col>
      <xdr:colOff>635000</xdr:colOff>
      <xdr:row>111</xdr:row>
      <xdr:rowOff>50800</xdr:rowOff>
    </xdr:from>
    <xdr:to>
      <xdr:col>2</xdr:col>
      <xdr:colOff>973243</xdr:colOff>
      <xdr:row>111</xdr:row>
      <xdr:rowOff>389043</xdr:rowOff>
    </xdr:to>
    <xdr:pic>
      <xdr:nvPicPr>
        <xdr:cNvPr id="110" name="Picture 1" descr="Picture"/>
        <xdr:cNvPicPr>
          <a:picLocks noChangeAspect="1"/>
        </xdr:cNvPicPr>
      </xdr:nvPicPr>
      <xdr:blipFill>
        <a:blip r:embed="rId109"/>
        <a:stretch>
          <a:fillRect/>
        </a:stretch>
      </xdr:blipFill>
      <xdr:spPr>
        <a:xfrm>
          <a:off x="2419985" y="46570900"/>
          <a:ext cx="337820" cy="337820"/>
        </a:xfrm>
        <a:prstGeom prst="rect">
          <a:avLst/>
        </a:prstGeom>
      </xdr:spPr>
    </xdr:pic>
    <xdr:clientData/>
  </xdr:twoCellAnchor>
  <xdr:twoCellAnchor>
    <xdr:from>
      <xdr:col>2</xdr:col>
      <xdr:colOff>635000</xdr:colOff>
      <xdr:row>112</xdr:row>
      <xdr:rowOff>50800</xdr:rowOff>
    </xdr:from>
    <xdr:to>
      <xdr:col>2</xdr:col>
      <xdr:colOff>973243</xdr:colOff>
      <xdr:row>112</xdr:row>
      <xdr:rowOff>389043</xdr:rowOff>
    </xdr:to>
    <xdr:pic>
      <xdr:nvPicPr>
        <xdr:cNvPr id="111" name="Picture 1" descr="Picture"/>
        <xdr:cNvPicPr>
          <a:picLocks noChangeAspect="1"/>
        </xdr:cNvPicPr>
      </xdr:nvPicPr>
      <xdr:blipFill>
        <a:blip r:embed="rId110"/>
        <a:stretch>
          <a:fillRect/>
        </a:stretch>
      </xdr:blipFill>
      <xdr:spPr>
        <a:xfrm>
          <a:off x="2419985" y="46993810"/>
          <a:ext cx="337820" cy="337820"/>
        </a:xfrm>
        <a:prstGeom prst="rect">
          <a:avLst/>
        </a:prstGeom>
      </xdr:spPr>
    </xdr:pic>
    <xdr:clientData/>
  </xdr:twoCellAnchor>
  <xdr:twoCellAnchor>
    <xdr:from>
      <xdr:col>2</xdr:col>
      <xdr:colOff>635000</xdr:colOff>
      <xdr:row>113</xdr:row>
      <xdr:rowOff>50800</xdr:rowOff>
    </xdr:from>
    <xdr:to>
      <xdr:col>2</xdr:col>
      <xdr:colOff>973243</xdr:colOff>
      <xdr:row>113</xdr:row>
      <xdr:rowOff>389043</xdr:rowOff>
    </xdr:to>
    <xdr:pic>
      <xdr:nvPicPr>
        <xdr:cNvPr id="112" name="Picture 1" descr="Picture"/>
        <xdr:cNvPicPr>
          <a:picLocks noChangeAspect="1"/>
        </xdr:cNvPicPr>
      </xdr:nvPicPr>
      <xdr:blipFill>
        <a:blip r:embed="rId111"/>
        <a:stretch>
          <a:fillRect/>
        </a:stretch>
      </xdr:blipFill>
      <xdr:spPr>
        <a:xfrm>
          <a:off x="2419985" y="47416720"/>
          <a:ext cx="337820" cy="337820"/>
        </a:xfrm>
        <a:prstGeom prst="rect">
          <a:avLst/>
        </a:prstGeom>
      </xdr:spPr>
    </xdr:pic>
    <xdr:clientData/>
  </xdr:twoCellAnchor>
  <xdr:twoCellAnchor>
    <xdr:from>
      <xdr:col>2</xdr:col>
      <xdr:colOff>635000</xdr:colOff>
      <xdr:row>114</xdr:row>
      <xdr:rowOff>50800</xdr:rowOff>
    </xdr:from>
    <xdr:to>
      <xdr:col>2</xdr:col>
      <xdr:colOff>973243</xdr:colOff>
      <xdr:row>114</xdr:row>
      <xdr:rowOff>389043</xdr:rowOff>
    </xdr:to>
    <xdr:pic>
      <xdr:nvPicPr>
        <xdr:cNvPr id="113" name="Picture 1" descr="Picture"/>
        <xdr:cNvPicPr>
          <a:picLocks noChangeAspect="1"/>
        </xdr:cNvPicPr>
      </xdr:nvPicPr>
      <xdr:blipFill>
        <a:blip r:embed="rId112"/>
        <a:stretch>
          <a:fillRect/>
        </a:stretch>
      </xdr:blipFill>
      <xdr:spPr>
        <a:xfrm>
          <a:off x="2419985" y="47839630"/>
          <a:ext cx="337820" cy="337820"/>
        </a:xfrm>
        <a:prstGeom prst="rect">
          <a:avLst/>
        </a:prstGeom>
      </xdr:spPr>
    </xdr:pic>
    <xdr:clientData/>
  </xdr:twoCellAnchor>
  <xdr:twoCellAnchor>
    <xdr:from>
      <xdr:col>2</xdr:col>
      <xdr:colOff>635000</xdr:colOff>
      <xdr:row>115</xdr:row>
      <xdr:rowOff>50800</xdr:rowOff>
    </xdr:from>
    <xdr:to>
      <xdr:col>2</xdr:col>
      <xdr:colOff>973243</xdr:colOff>
      <xdr:row>115</xdr:row>
      <xdr:rowOff>389043</xdr:rowOff>
    </xdr:to>
    <xdr:pic>
      <xdr:nvPicPr>
        <xdr:cNvPr id="114" name="Picture 1" descr="Picture"/>
        <xdr:cNvPicPr>
          <a:picLocks noChangeAspect="1"/>
        </xdr:cNvPicPr>
      </xdr:nvPicPr>
      <xdr:blipFill>
        <a:blip r:embed="rId113"/>
        <a:stretch>
          <a:fillRect/>
        </a:stretch>
      </xdr:blipFill>
      <xdr:spPr>
        <a:xfrm>
          <a:off x="2419985" y="48262540"/>
          <a:ext cx="337820" cy="337820"/>
        </a:xfrm>
        <a:prstGeom prst="rect">
          <a:avLst/>
        </a:prstGeom>
      </xdr:spPr>
    </xdr:pic>
    <xdr:clientData/>
  </xdr:twoCellAnchor>
  <xdr:twoCellAnchor>
    <xdr:from>
      <xdr:col>2</xdr:col>
      <xdr:colOff>635000</xdr:colOff>
      <xdr:row>116</xdr:row>
      <xdr:rowOff>50800</xdr:rowOff>
    </xdr:from>
    <xdr:to>
      <xdr:col>2</xdr:col>
      <xdr:colOff>973243</xdr:colOff>
      <xdr:row>116</xdr:row>
      <xdr:rowOff>389043</xdr:rowOff>
    </xdr:to>
    <xdr:pic>
      <xdr:nvPicPr>
        <xdr:cNvPr id="115" name="Picture 1" descr="Picture"/>
        <xdr:cNvPicPr>
          <a:picLocks noChangeAspect="1"/>
        </xdr:cNvPicPr>
      </xdr:nvPicPr>
      <xdr:blipFill>
        <a:blip r:embed="rId114"/>
        <a:stretch>
          <a:fillRect/>
        </a:stretch>
      </xdr:blipFill>
      <xdr:spPr>
        <a:xfrm>
          <a:off x="2419985" y="48685450"/>
          <a:ext cx="337820" cy="337820"/>
        </a:xfrm>
        <a:prstGeom prst="rect">
          <a:avLst/>
        </a:prstGeom>
      </xdr:spPr>
    </xdr:pic>
    <xdr:clientData/>
  </xdr:twoCellAnchor>
  <xdr:twoCellAnchor>
    <xdr:from>
      <xdr:col>2</xdr:col>
      <xdr:colOff>635000</xdr:colOff>
      <xdr:row>117</xdr:row>
      <xdr:rowOff>50800</xdr:rowOff>
    </xdr:from>
    <xdr:to>
      <xdr:col>2</xdr:col>
      <xdr:colOff>973243</xdr:colOff>
      <xdr:row>117</xdr:row>
      <xdr:rowOff>389043</xdr:rowOff>
    </xdr:to>
    <xdr:pic>
      <xdr:nvPicPr>
        <xdr:cNvPr id="116" name="Picture 1" descr="Picture"/>
        <xdr:cNvPicPr>
          <a:picLocks noChangeAspect="1"/>
        </xdr:cNvPicPr>
      </xdr:nvPicPr>
      <xdr:blipFill>
        <a:blip r:embed="rId115"/>
        <a:stretch>
          <a:fillRect/>
        </a:stretch>
      </xdr:blipFill>
      <xdr:spPr>
        <a:xfrm>
          <a:off x="2419985" y="49108360"/>
          <a:ext cx="337820" cy="337820"/>
        </a:xfrm>
        <a:prstGeom prst="rect">
          <a:avLst/>
        </a:prstGeom>
      </xdr:spPr>
    </xdr:pic>
    <xdr:clientData/>
  </xdr:twoCellAnchor>
  <xdr:twoCellAnchor>
    <xdr:from>
      <xdr:col>2</xdr:col>
      <xdr:colOff>635000</xdr:colOff>
      <xdr:row>118</xdr:row>
      <xdr:rowOff>50800</xdr:rowOff>
    </xdr:from>
    <xdr:to>
      <xdr:col>2</xdr:col>
      <xdr:colOff>973243</xdr:colOff>
      <xdr:row>118</xdr:row>
      <xdr:rowOff>389043</xdr:rowOff>
    </xdr:to>
    <xdr:pic>
      <xdr:nvPicPr>
        <xdr:cNvPr id="117" name="Picture 1" descr="Picture"/>
        <xdr:cNvPicPr>
          <a:picLocks noChangeAspect="1"/>
        </xdr:cNvPicPr>
      </xdr:nvPicPr>
      <xdr:blipFill>
        <a:blip r:embed="rId116"/>
        <a:stretch>
          <a:fillRect/>
        </a:stretch>
      </xdr:blipFill>
      <xdr:spPr>
        <a:xfrm>
          <a:off x="2419985" y="49531270"/>
          <a:ext cx="337820" cy="337820"/>
        </a:xfrm>
        <a:prstGeom prst="rect">
          <a:avLst/>
        </a:prstGeom>
      </xdr:spPr>
    </xdr:pic>
    <xdr:clientData/>
  </xdr:twoCellAnchor>
  <xdr:twoCellAnchor>
    <xdr:from>
      <xdr:col>2</xdr:col>
      <xdr:colOff>635000</xdr:colOff>
      <xdr:row>119</xdr:row>
      <xdr:rowOff>50800</xdr:rowOff>
    </xdr:from>
    <xdr:to>
      <xdr:col>2</xdr:col>
      <xdr:colOff>973243</xdr:colOff>
      <xdr:row>119</xdr:row>
      <xdr:rowOff>389043</xdr:rowOff>
    </xdr:to>
    <xdr:pic>
      <xdr:nvPicPr>
        <xdr:cNvPr id="118" name="Picture 1" descr="Picture"/>
        <xdr:cNvPicPr>
          <a:picLocks noChangeAspect="1"/>
        </xdr:cNvPicPr>
      </xdr:nvPicPr>
      <xdr:blipFill>
        <a:blip r:embed="rId117"/>
        <a:stretch>
          <a:fillRect/>
        </a:stretch>
      </xdr:blipFill>
      <xdr:spPr>
        <a:xfrm>
          <a:off x="2419985" y="49954180"/>
          <a:ext cx="337820" cy="337820"/>
        </a:xfrm>
        <a:prstGeom prst="rect">
          <a:avLst/>
        </a:prstGeom>
      </xdr:spPr>
    </xdr:pic>
    <xdr:clientData/>
  </xdr:twoCellAnchor>
  <xdr:twoCellAnchor>
    <xdr:from>
      <xdr:col>2</xdr:col>
      <xdr:colOff>635000</xdr:colOff>
      <xdr:row>120</xdr:row>
      <xdr:rowOff>50800</xdr:rowOff>
    </xdr:from>
    <xdr:to>
      <xdr:col>2</xdr:col>
      <xdr:colOff>973243</xdr:colOff>
      <xdr:row>120</xdr:row>
      <xdr:rowOff>389043</xdr:rowOff>
    </xdr:to>
    <xdr:pic>
      <xdr:nvPicPr>
        <xdr:cNvPr id="119" name="Picture 1" descr="Picture"/>
        <xdr:cNvPicPr>
          <a:picLocks noChangeAspect="1"/>
        </xdr:cNvPicPr>
      </xdr:nvPicPr>
      <xdr:blipFill>
        <a:blip r:embed="rId118"/>
        <a:stretch>
          <a:fillRect/>
        </a:stretch>
      </xdr:blipFill>
      <xdr:spPr>
        <a:xfrm>
          <a:off x="2419985" y="50377090"/>
          <a:ext cx="337820" cy="337820"/>
        </a:xfrm>
        <a:prstGeom prst="rect">
          <a:avLst/>
        </a:prstGeom>
      </xdr:spPr>
    </xdr:pic>
    <xdr:clientData/>
  </xdr:twoCellAnchor>
  <xdr:twoCellAnchor>
    <xdr:from>
      <xdr:col>2</xdr:col>
      <xdr:colOff>635000</xdr:colOff>
      <xdr:row>121</xdr:row>
      <xdr:rowOff>50800</xdr:rowOff>
    </xdr:from>
    <xdr:to>
      <xdr:col>2</xdr:col>
      <xdr:colOff>973243</xdr:colOff>
      <xdr:row>121</xdr:row>
      <xdr:rowOff>389043</xdr:rowOff>
    </xdr:to>
    <xdr:pic>
      <xdr:nvPicPr>
        <xdr:cNvPr id="120" name="Picture 1" descr="Picture"/>
        <xdr:cNvPicPr>
          <a:picLocks noChangeAspect="1"/>
        </xdr:cNvPicPr>
      </xdr:nvPicPr>
      <xdr:blipFill>
        <a:blip r:embed="rId119"/>
        <a:stretch>
          <a:fillRect/>
        </a:stretch>
      </xdr:blipFill>
      <xdr:spPr>
        <a:xfrm>
          <a:off x="2419985" y="50800000"/>
          <a:ext cx="337820" cy="337820"/>
        </a:xfrm>
        <a:prstGeom prst="rect">
          <a:avLst/>
        </a:prstGeom>
      </xdr:spPr>
    </xdr:pic>
    <xdr:clientData/>
  </xdr:twoCellAnchor>
  <xdr:twoCellAnchor>
    <xdr:from>
      <xdr:col>2</xdr:col>
      <xdr:colOff>635000</xdr:colOff>
      <xdr:row>122</xdr:row>
      <xdr:rowOff>50800</xdr:rowOff>
    </xdr:from>
    <xdr:to>
      <xdr:col>2</xdr:col>
      <xdr:colOff>973243</xdr:colOff>
      <xdr:row>122</xdr:row>
      <xdr:rowOff>389043</xdr:rowOff>
    </xdr:to>
    <xdr:pic>
      <xdr:nvPicPr>
        <xdr:cNvPr id="121" name="Picture 1" descr="Picture"/>
        <xdr:cNvPicPr>
          <a:picLocks noChangeAspect="1"/>
        </xdr:cNvPicPr>
      </xdr:nvPicPr>
      <xdr:blipFill>
        <a:blip r:embed="rId120"/>
        <a:stretch>
          <a:fillRect/>
        </a:stretch>
      </xdr:blipFill>
      <xdr:spPr>
        <a:xfrm>
          <a:off x="2419985" y="51222910"/>
          <a:ext cx="337820" cy="337820"/>
        </a:xfrm>
        <a:prstGeom prst="rect">
          <a:avLst/>
        </a:prstGeom>
      </xdr:spPr>
    </xdr:pic>
    <xdr:clientData/>
  </xdr:twoCellAnchor>
  <xdr:twoCellAnchor>
    <xdr:from>
      <xdr:col>2</xdr:col>
      <xdr:colOff>635000</xdr:colOff>
      <xdr:row>123</xdr:row>
      <xdr:rowOff>50800</xdr:rowOff>
    </xdr:from>
    <xdr:to>
      <xdr:col>2</xdr:col>
      <xdr:colOff>973243</xdr:colOff>
      <xdr:row>123</xdr:row>
      <xdr:rowOff>389043</xdr:rowOff>
    </xdr:to>
    <xdr:pic>
      <xdr:nvPicPr>
        <xdr:cNvPr id="122" name="Picture 1" descr="Picture"/>
        <xdr:cNvPicPr>
          <a:picLocks noChangeAspect="1"/>
        </xdr:cNvPicPr>
      </xdr:nvPicPr>
      <xdr:blipFill>
        <a:blip r:embed="rId121"/>
        <a:stretch>
          <a:fillRect/>
        </a:stretch>
      </xdr:blipFill>
      <xdr:spPr>
        <a:xfrm>
          <a:off x="2419985" y="51645820"/>
          <a:ext cx="337820" cy="337820"/>
        </a:xfrm>
        <a:prstGeom prst="rect">
          <a:avLst/>
        </a:prstGeom>
      </xdr:spPr>
    </xdr:pic>
    <xdr:clientData/>
  </xdr:twoCellAnchor>
  <xdr:twoCellAnchor>
    <xdr:from>
      <xdr:col>2</xdr:col>
      <xdr:colOff>635000</xdr:colOff>
      <xdr:row>124</xdr:row>
      <xdr:rowOff>50800</xdr:rowOff>
    </xdr:from>
    <xdr:to>
      <xdr:col>2</xdr:col>
      <xdr:colOff>973243</xdr:colOff>
      <xdr:row>124</xdr:row>
      <xdr:rowOff>389043</xdr:rowOff>
    </xdr:to>
    <xdr:pic>
      <xdr:nvPicPr>
        <xdr:cNvPr id="123" name="Picture 1" descr="Picture"/>
        <xdr:cNvPicPr>
          <a:picLocks noChangeAspect="1"/>
        </xdr:cNvPicPr>
      </xdr:nvPicPr>
      <xdr:blipFill>
        <a:blip r:embed="rId122"/>
        <a:stretch>
          <a:fillRect/>
        </a:stretch>
      </xdr:blipFill>
      <xdr:spPr>
        <a:xfrm>
          <a:off x="2419985" y="52068730"/>
          <a:ext cx="337820" cy="337820"/>
        </a:xfrm>
        <a:prstGeom prst="rect">
          <a:avLst/>
        </a:prstGeom>
      </xdr:spPr>
    </xdr:pic>
    <xdr:clientData/>
  </xdr:twoCellAnchor>
  <xdr:twoCellAnchor>
    <xdr:from>
      <xdr:col>2</xdr:col>
      <xdr:colOff>635000</xdr:colOff>
      <xdr:row>125</xdr:row>
      <xdr:rowOff>50800</xdr:rowOff>
    </xdr:from>
    <xdr:to>
      <xdr:col>2</xdr:col>
      <xdr:colOff>973243</xdr:colOff>
      <xdr:row>125</xdr:row>
      <xdr:rowOff>389043</xdr:rowOff>
    </xdr:to>
    <xdr:pic>
      <xdr:nvPicPr>
        <xdr:cNvPr id="124" name="Picture 1" descr="Picture"/>
        <xdr:cNvPicPr>
          <a:picLocks noChangeAspect="1"/>
        </xdr:cNvPicPr>
      </xdr:nvPicPr>
      <xdr:blipFill>
        <a:blip r:embed="rId123"/>
        <a:stretch>
          <a:fillRect/>
        </a:stretch>
      </xdr:blipFill>
      <xdr:spPr>
        <a:xfrm>
          <a:off x="2419985" y="52491640"/>
          <a:ext cx="337820" cy="337820"/>
        </a:xfrm>
        <a:prstGeom prst="rect">
          <a:avLst/>
        </a:prstGeom>
      </xdr:spPr>
    </xdr:pic>
    <xdr:clientData/>
  </xdr:twoCellAnchor>
  <xdr:twoCellAnchor>
    <xdr:from>
      <xdr:col>2</xdr:col>
      <xdr:colOff>635000</xdr:colOff>
      <xdr:row>126</xdr:row>
      <xdr:rowOff>50800</xdr:rowOff>
    </xdr:from>
    <xdr:to>
      <xdr:col>2</xdr:col>
      <xdr:colOff>973243</xdr:colOff>
      <xdr:row>126</xdr:row>
      <xdr:rowOff>389043</xdr:rowOff>
    </xdr:to>
    <xdr:pic>
      <xdr:nvPicPr>
        <xdr:cNvPr id="125" name="Picture 1" descr="Picture"/>
        <xdr:cNvPicPr>
          <a:picLocks noChangeAspect="1"/>
        </xdr:cNvPicPr>
      </xdr:nvPicPr>
      <xdr:blipFill>
        <a:blip r:embed="rId124"/>
        <a:stretch>
          <a:fillRect/>
        </a:stretch>
      </xdr:blipFill>
      <xdr:spPr>
        <a:xfrm>
          <a:off x="2419985" y="52914550"/>
          <a:ext cx="337820" cy="337820"/>
        </a:xfrm>
        <a:prstGeom prst="rect">
          <a:avLst/>
        </a:prstGeom>
      </xdr:spPr>
    </xdr:pic>
    <xdr:clientData/>
  </xdr:twoCellAnchor>
  <xdr:twoCellAnchor>
    <xdr:from>
      <xdr:col>2</xdr:col>
      <xdr:colOff>635000</xdr:colOff>
      <xdr:row>127</xdr:row>
      <xdr:rowOff>50800</xdr:rowOff>
    </xdr:from>
    <xdr:to>
      <xdr:col>2</xdr:col>
      <xdr:colOff>973243</xdr:colOff>
      <xdr:row>127</xdr:row>
      <xdr:rowOff>389043</xdr:rowOff>
    </xdr:to>
    <xdr:pic>
      <xdr:nvPicPr>
        <xdr:cNvPr id="126" name="Picture 1" descr="Picture"/>
        <xdr:cNvPicPr>
          <a:picLocks noChangeAspect="1"/>
        </xdr:cNvPicPr>
      </xdr:nvPicPr>
      <xdr:blipFill>
        <a:blip r:embed="rId125"/>
        <a:stretch>
          <a:fillRect/>
        </a:stretch>
      </xdr:blipFill>
      <xdr:spPr>
        <a:xfrm>
          <a:off x="2419985" y="53337460"/>
          <a:ext cx="337820" cy="337820"/>
        </a:xfrm>
        <a:prstGeom prst="rect">
          <a:avLst/>
        </a:prstGeom>
      </xdr:spPr>
    </xdr:pic>
    <xdr:clientData/>
  </xdr:twoCellAnchor>
  <xdr:twoCellAnchor>
    <xdr:from>
      <xdr:col>2</xdr:col>
      <xdr:colOff>635000</xdr:colOff>
      <xdr:row>128</xdr:row>
      <xdr:rowOff>50800</xdr:rowOff>
    </xdr:from>
    <xdr:to>
      <xdr:col>2</xdr:col>
      <xdr:colOff>973243</xdr:colOff>
      <xdr:row>128</xdr:row>
      <xdr:rowOff>389043</xdr:rowOff>
    </xdr:to>
    <xdr:pic>
      <xdr:nvPicPr>
        <xdr:cNvPr id="127" name="Picture 1" descr="Picture"/>
        <xdr:cNvPicPr>
          <a:picLocks noChangeAspect="1"/>
        </xdr:cNvPicPr>
      </xdr:nvPicPr>
      <xdr:blipFill>
        <a:blip r:embed="rId126"/>
        <a:stretch>
          <a:fillRect/>
        </a:stretch>
      </xdr:blipFill>
      <xdr:spPr>
        <a:xfrm>
          <a:off x="2419985" y="53760370"/>
          <a:ext cx="337820" cy="337820"/>
        </a:xfrm>
        <a:prstGeom prst="rect">
          <a:avLst/>
        </a:prstGeom>
      </xdr:spPr>
    </xdr:pic>
    <xdr:clientData/>
  </xdr:twoCellAnchor>
  <xdr:twoCellAnchor>
    <xdr:from>
      <xdr:col>2</xdr:col>
      <xdr:colOff>635000</xdr:colOff>
      <xdr:row>129</xdr:row>
      <xdr:rowOff>50800</xdr:rowOff>
    </xdr:from>
    <xdr:to>
      <xdr:col>2</xdr:col>
      <xdr:colOff>973243</xdr:colOff>
      <xdr:row>129</xdr:row>
      <xdr:rowOff>389043</xdr:rowOff>
    </xdr:to>
    <xdr:pic>
      <xdr:nvPicPr>
        <xdr:cNvPr id="128" name="Picture 1" descr="Picture"/>
        <xdr:cNvPicPr>
          <a:picLocks noChangeAspect="1"/>
        </xdr:cNvPicPr>
      </xdr:nvPicPr>
      <xdr:blipFill>
        <a:blip r:embed="rId127"/>
        <a:stretch>
          <a:fillRect/>
        </a:stretch>
      </xdr:blipFill>
      <xdr:spPr>
        <a:xfrm>
          <a:off x="2419985" y="54183280"/>
          <a:ext cx="337820" cy="337820"/>
        </a:xfrm>
        <a:prstGeom prst="rect">
          <a:avLst/>
        </a:prstGeom>
      </xdr:spPr>
    </xdr:pic>
    <xdr:clientData/>
  </xdr:twoCellAnchor>
  <xdr:twoCellAnchor>
    <xdr:from>
      <xdr:col>2</xdr:col>
      <xdr:colOff>635000</xdr:colOff>
      <xdr:row>130</xdr:row>
      <xdr:rowOff>50800</xdr:rowOff>
    </xdr:from>
    <xdr:to>
      <xdr:col>2</xdr:col>
      <xdr:colOff>973243</xdr:colOff>
      <xdr:row>130</xdr:row>
      <xdr:rowOff>389043</xdr:rowOff>
    </xdr:to>
    <xdr:pic>
      <xdr:nvPicPr>
        <xdr:cNvPr id="129" name="Picture 1" descr="Picture"/>
        <xdr:cNvPicPr>
          <a:picLocks noChangeAspect="1"/>
        </xdr:cNvPicPr>
      </xdr:nvPicPr>
      <xdr:blipFill>
        <a:blip r:embed="rId128"/>
        <a:stretch>
          <a:fillRect/>
        </a:stretch>
      </xdr:blipFill>
      <xdr:spPr>
        <a:xfrm>
          <a:off x="2419985" y="54606190"/>
          <a:ext cx="337820" cy="337820"/>
        </a:xfrm>
        <a:prstGeom prst="rect">
          <a:avLst/>
        </a:prstGeom>
      </xdr:spPr>
    </xdr:pic>
    <xdr:clientData/>
  </xdr:twoCellAnchor>
  <xdr:twoCellAnchor>
    <xdr:from>
      <xdr:col>2</xdr:col>
      <xdr:colOff>635000</xdr:colOff>
      <xdr:row>131</xdr:row>
      <xdr:rowOff>50800</xdr:rowOff>
    </xdr:from>
    <xdr:to>
      <xdr:col>2</xdr:col>
      <xdr:colOff>973243</xdr:colOff>
      <xdr:row>131</xdr:row>
      <xdr:rowOff>389043</xdr:rowOff>
    </xdr:to>
    <xdr:pic>
      <xdr:nvPicPr>
        <xdr:cNvPr id="130" name="Picture 1" descr="Picture"/>
        <xdr:cNvPicPr>
          <a:picLocks noChangeAspect="1"/>
        </xdr:cNvPicPr>
      </xdr:nvPicPr>
      <xdr:blipFill>
        <a:blip r:embed="rId129"/>
        <a:stretch>
          <a:fillRect/>
        </a:stretch>
      </xdr:blipFill>
      <xdr:spPr>
        <a:xfrm>
          <a:off x="2419985" y="55029100"/>
          <a:ext cx="337820" cy="337820"/>
        </a:xfrm>
        <a:prstGeom prst="rect">
          <a:avLst/>
        </a:prstGeom>
      </xdr:spPr>
    </xdr:pic>
    <xdr:clientData/>
  </xdr:twoCellAnchor>
  <xdr:twoCellAnchor>
    <xdr:from>
      <xdr:col>2</xdr:col>
      <xdr:colOff>635000</xdr:colOff>
      <xdr:row>132</xdr:row>
      <xdr:rowOff>50800</xdr:rowOff>
    </xdr:from>
    <xdr:to>
      <xdr:col>2</xdr:col>
      <xdr:colOff>973243</xdr:colOff>
      <xdr:row>132</xdr:row>
      <xdr:rowOff>389043</xdr:rowOff>
    </xdr:to>
    <xdr:pic>
      <xdr:nvPicPr>
        <xdr:cNvPr id="131" name="Picture 1" descr="Picture"/>
        <xdr:cNvPicPr>
          <a:picLocks noChangeAspect="1"/>
        </xdr:cNvPicPr>
      </xdr:nvPicPr>
      <xdr:blipFill>
        <a:blip r:embed="rId130"/>
        <a:stretch>
          <a:fillRect/>
        </a:stretch>
      </xdr:blipFill>
      <xdr:spPr>
        <a:xfrm>
          <a:off x="2419985" y="55452010"/>
          <a:ext cx="337820" cy="337820"/>
        </a:xfrm>
        <a:prstGeom prst="rect">
          <a:avLst/>
        </a:prstGeom>
      </xdr:spPr>
    </xdr:pic>
    <xdr:clientData/>
  </xdr:twoCellAnchor>
  <xdr:twoCellAnchor>
    <xdr:from>
      <xdr:col>2</xdr:col>
      <xdr:colOff>635000</xdr:colOff>
      <xdr:row>133</xdr:row>
      <xdr:rowOff>50800</xdr:rowOff>
    </xdr:from>
    <xdr:to>
      <xdr:col>2</xdr:col>
      <xdr:colOff>973243</xdr:colOff>
      <xdr:row>133</xdr:row>
      <xdr:rowOff>389043</xdr:rowOff>
    </xdr:to>
    <xdr:pic>
      <xdr:nvPicPr>
        <xdr:cNvPr id="132" name="Picture 1" descr="Picture"/>
        <xdr:cNvPicPr>
          <a:picLocks noChangeAspect="1"/>
        </xdr:cNvPicPr>
      </xdr:nvPicPr>
      <xdr:blipFill>
        <a:blip r:embed="rId131"/>
        <a:stretch>
          <a:fillRect/>
        </a:stretch>
      </xdr:blipFill>
      <xdr:spPr>
        <a:xfrm>
          <a:off x="2419985" y="55874920"/>
          <a:ext cx="337820" cy="337820"/>
        </a:xfrm>
        <a:prstGeom prst="rect">
          <a:avLst/>
        </a:prstGeom>
      </xdr:spPr>
    </xdr:pic>
    <xdr:clientData/>
  </xdr:twoCellAnchor>
  <xdr:twoCellAnchor>
    <xdr:from>
      <xdr:col>2</xdr:col>
      <xdr:colOff>635000</xdr:colOff>
      <xdr:row>134</xdr:row>
      <xdr:rowOff>50800</xdr:rowOff>
    </xdr:from>
    <xdr:to>
      <xdr:col>2</xdr:col>
      <xdr:colOff>973243</xdr:colOff>
      <xdr:row>134</xdr:row>
      <xdr:rowOff>389043</xdr:rowOff>
    </xdr:to>
    <xdr:pic>
      <xdr:nvPicPr>
        <xdr:cNvPr id="133" name="Picture 1" descr="Picture"/>
        <xdr:cNvPicPr>
          <a:picLocks noChangeAspect="1"/>
        </xdr:cNvPicPr>
      </xdr:nvPicPr>
      <xdr:blipFill>
        <a:blip r:embed="rId132"/>
        <a:stretch>
          <a:fillRect/>
        </a:stretch>
      </xdr:blipFill>
      <xdr:spPr>
        <a:xfrm>
          <a:off x="2419985" y="56297830"/>
          <a:ext cx="337820" cy="337820"/>
        </a:xfrm>
        <a:prstGeom prst="rect">
          <a:avLst/>
        </a:prstGeom>
      </xdr:spPr>
    </xdr:pic>
    <xdr:clientData/>
  </xdr:twoCellAnchor>
  <xdr:twoCellAnchor>
    <xdr:from>
      <xdr:col>2</xdr:col>
      <xdr:colOff>635000</xdr:colOff>
      <xdr:row>135</xdr:row>
      <xdr:rowOff>50800</xdr:rowOff>
    </xdr:from>
    <xdr:to>
      <xdr:col>2</xdr:col>
      <xdr:colOff>973243</xdr:colOff>
      <xdr:row>135</xdr:row>
      <xdr:rowOff>389043</xdr:rowOff>
    </xdr:to>
    <xdr:pic>
      <xdr:nvPicPr>
        <xdr:cNvPr id="134" name="Picture 1" descr="Picture"/>
        <xdr:cNvPicPr>
          <a:picLocks noChangeAspect="1"/>
        </xdr:cNvPicPr>
      </xdr:nvPicPr>
      <xdr:blipFill>
        <a:blip r:embed="rId133"/>
        <a:stretch>
          <a:fillRect/>
        </a:stretch>
      </xdr:blipFill>
      <xdr:spPr>
        <a:xfrm>
          <a:off x="2419985" y="56720740"/>
          <a:ext cx="337820" cy="337820"/>
        </a:xfrm>
        <a:prstGeom prst="rect">
          <a:avLst/>
        </a:prstGeom>
      </xdr:spPr>
    </xdr:pic>
    <xdr:clientData/>
  </xdr:twoCellAnchor>
  <xdr:twoCellAnchor>
    <xdr:from>
      <xdr:col>2</xdr:col>
      <xdr:colOff>635000</xdr:colOff>
      <xdr:row>136</xdr:row>
      <xdr:rowOff>50800</xdr:rowOff>
    </xdr:from>
    <xdr:to>
      <xdr:col>2</xdr:col>
      <xdr:colOff>973243</xdr:colOff>
      <xdr:row>136</xdr:row>
      <xdr:rowOff>389043</xdr:rowOff>
    </xdr:to>
    <xdr:pic>
      <xdr:nvPicPr>
        <xdr:cNvPr id="135" name="Picture 1" descr="Picture"/>
        <xdr:cNvPicPr>
          <a:picLocks noChangeAspect="1"/>
        </xdr:cNvPicPr>
      </xdr:nvPicPr>
      <xdr:blipFill>
        <a:blip r:embed="rId134"/>
        <a:stretch>
          <a:fillRect/>
        </a:stretch>
      </xdr:blipFill>
      <xdr:spPr>
        <a:xfrm>
          <a:off x="2419985" y="57143650"/>
          <a:ext cx="337820" cy="337820"/>
        </a:xfrm>
        <a:prstGeom prst="rect">
          <a:avLst/>
        </a:prstGeom>
      </xdr:spPr>
    </xdr:pic>
    <xdr:clientData/>
  </xdr:twoCellAnchor>
  <xdr:twoCellAnchor>
    <xdr:from>
      <xdr:col>2</xdr:col>
      <xdr:colOff>635000</xdr:colOff>
      <xdr:row>137</xdr:row>
      <xdr:rowOff>50800</xdr:rowOff>
    </xdr:from>
    <xdr:to>
      <xdr:col>2</xdr:col>
      <xdr:colOff>973243</xdr:colOff>
      <xdr:row>137</xdr:row>
      <xdr:rowOff>389043</xdr:rowOff>
    </xdr:to>
    <xdr:pic>
      <xdr:nvPicPr>
        <xdr:cNvPr id="136" name="Picture 1" descr="Picture"/>
        <xdr:cNvPicPr>
          <a:picLocks noChangeAspect="1"/>
        </xdr:cNvPicPr>
      </xdr:nvPicPr>
      <xdr:blipFill>
        <a:blip r:embed="rId135"/>
        <a:stretch>
          <a:fillRect/>
        </a:stretch>
      </xdr:blipFill>
      <xdr:spPr>
        <a:xfrm>
          <a:off x="2419985" y="57566560"/>
          <a:ext cx="337820" cy="337820"/>
        </a:xfrm>
        <a:prstGeom prst="rect">
          <a:avLst/>
        </a:prstGeom>
      </xdr:spPr>
    </xdr:pic>
    <xdr:clientData/>
  </xdr:twoCellAnchor>
  <xdr:twoCellAnchor>
    <xdr:from>
      <xdr:col>2</xdr:col>
      <xdr:colOff>635000</xdr:colOff>
      <xdr:row>138</xdr:row>
      <xdr:rowOff>50800</xdr:rowOff>
    </xdr:from>
    <xdr:to>
      <xdr:col>2</xdr:col>
      <xdr:colOff>973243</xdr:colOff>
      <xdr:row>138</xdr:row>
      <xdr:rowOff>389043</xdr:rowOff>
    </xdr:to>
    <xdr:pic>
      <xdr:nvPicPr>
        <xdr:cNvPr id="137" name="Picture 1" descr="Picture"/>
        <xdr:cNvPicPr>
          <a:picLocks noChangeAspect="1"/>
        </xdr:cNvPicPr>
      </xdr:nvPicPr>
      <xdr:blipFill>
        <a:blip r:embed="rId136"/>
        <a:stretch>
          <a:fillRect/>
        </a:stretch>
      </xdr:blipFill>
      <xdr:spPr>
        <a:xfrm>
          <a:off x="2419985" y="57989470"/>
          <a:ext cx="337820" cy="337820"/>
        </a:xfrm>
        <a:prstGeom prst="rect">
          <a:avLst/>
        </a:prstGeom>
      </xdr:spPr>
    </xdr:pic>
    <xdr:clientData/>
  </xdr:twoCellAnchor>
  <xdr:twoCellAnchor>
    <xdr:from>
      <xdr:col>2</xdr:col>
      <xdr:colOff>635000</xdr:colOff>
      <xdr:row>139</xdr:row>
      <xdr:rowOff>50800</xdr:rowOff>
    </xdr:from>
    <xdr:to>
      <xdr:col>2</xdr:col>
      <xdr:colOff>973243</xdr:colOff>
      <xdr:row>139</xdr:row>
      <xdr:rowOff>389043</xdr:rowOff>
    </xdr:to>
    <xdr:pic>
      <xdr:nvPicPr>
        <xdr:cNvPr id="138" name="Picture 1" descr="Picture"/>
        <xdr:cNvPicPr>
          <a:picLocks noChangeAspect="1"/>
        </xdr:cNvPicPr>
      </xdr:nvPicPr>
      <xdr:blipFill>
        <a:blip r:embed="rId128"/>
        <a:stretch>
          <a:fillRect/>
        </a:stretch>
      </xdr:blipFill>
      <xdr:spPr>
        <a:xfrm>
          <a:off x="2419985" y="58412380"/>
          <a:ext cx="337820" cy="337820"/>
        </a:xfrm>
        <a:prstGeom prst="rect">
          <a:avLst/>
        </a:prstGeom>
      </xdr:spPr>
    </xdr:pic>
    <xdr:clientData/>
  </xdr:twoCellAnchor>
  <xdr:twoCellAnchor>
    <xdr:from>
      <xdr:col>2</xdr:col>
      <xdr:colOff>635000</xdr:colOff>
      <xdr:row>140</xdr:row>
      <xdr:rowOff>50800</xdr:rowOff>
    </xdr:from>
    <xdr:to>
      <xdr:col>2</xdr:col>
      <xdr:colOff>973243</xdr:colOff>
      <xdr:row>140</xdr:row>
      <xdr:rowOff>389043</xdr:rowOff>
    </xdr:to>
    <xdr:pic>
      <xdr:nvPicPr>
        <xdr:cNvPr id="139" name="Picture 1" descr="Picture"/>
        <xdr:cNvPicPr>
          <a:picLocks noChangeAspect="1"/>
        </xdr:cNvPicPr>
      </xdr:nvPicPr>
      <xdr:blipFill>
        <a:blip r:embed="rId137"/>
        <a:stretch>
          <a:fillRect/>
        </a:stretch>
      </xdr:blipFill>
      <xdr:spPr>
        <a:xfrm>
          <a:off x="2419985" y="58835290"/>
          <a:ext cx="337820" cy="337820"/>
        </a:xfrm>
        <a:prstGeom prst="rect">
          <a:avLst/>
        </a:prstGeom>
      </xdr:spPr>
    </xdr:pic>
    <xdr:clientData/>
  </xdr:twoCellAnchor>
  <xdr:twoCellAnchor>
    <xdr:from>
      <xdr:col>2</xdr:col>
      <xdr:colOff>635000</xdr:colOff>
      <xdr:row>141</xdr:row>
      <xdr:rowOff>50800</xdr:rowOff>
    </xdr:from>
    <xdr:to>
      <xdr:col>2</xdr:col>
      <xdr:colOff>973243</xdr:colOff>
      <xdr:row>141</xdr:row>
      <xdr:rowOff>389043</xdr:rowOff>
    </xdr:to>
    <xdr:pic>
      <xdr:nvPicPr>
        <xdr:cNvPr id="140" name="Picture 1" descr="Picture"/>
        <xdr:cNvPicPr>
          <a:picLocks noChangeAspect="1"/>
        </xdr:cNvPicPr>
      </xdr:nvPicPr>
      <xdr:blipFill>
        <a:blip r:embed="rId138"/>
        <a:stretch>
          <a:fillRect/>
        </a:stretch>
      </xdr:blipFill>
      <xdr:spPr>
        <a:xfrm>
          <a:off x="2419985" y="59258200"/>
          <a:ext cx="337820" cy="337820"/>
        </a:xfrm>
        <a:prstGeom prst="rect">
          <a:avLst/>
        </a:prstGeom>
      </xdr:spPr>
    </xdr:pic>
    <xdr:clientData/>
  </xdr:twoCellAnchor>
  <xdr:twoCellAnchor>
    <xdr:from>
      <xdr:col>2</xdr:col>
      <xdr:colOff>635000</xdr:colOff>
      <xdr:row>142</xdr:row>
      <xdr:rowOff>50800</xdr:rowOff>
    </xdr:from>
    <xdr:to>
      <xdr:col>2</xdr:col>
      <xdr:colOff>973243</xdr:colOff>
      <xdr:row>142</xdr:row>
      <xdr:rowOff>389043</xdr:rowOff>
    </xdr:to>
    <xdr:pic>
      <xdr:nvPicPr>
        <xdr:cNvPr id="141" name="Picture 1" descr="Picture"/>
        <xdr:cNvPicPr>
          <a:picLocks noChangeAspect="1"/>
        </xdr:cNvPicPr>
      </xdr:nvPicPr>
      <xdr:blipFill>
        <a:blip r:embed="rId139"/>
        <a:stretch>
          <a:fillRect/>
        </a:stretch>
      </xdr:blipFill>
      <xdr:spPr>
        <a:xfrm>
          <a:off x="2419985" y="59681110"/>
          <a:ext cx="337820" cy="337820"/>
        </a:xfrm>
        <a:prstGeom prst="rect">
          <a:avLst/>
        </a:prstGeom>
      </xdr:spPr>
    </xdr:pic>
    <xdr:clientData/>
  </xdr:twoCellAnchor>
  <xdr:twoCellAnchor>
    <xdr:from>
      <xdr:col>2</xdr:col>
      <xdr:colOff>635000</xdr:colOff>
      <xdr:row>143</xdr:row>
      <xdr:rowOff>50800</xdr:rowOff>
    </xdr:from>
    <xdr:to>
      <xdr:col>2</xdr:col>
      <xdr:colOff>973243</xdr:colOff>
      <xdr:row>143</xdr:row>
      <xdr:rowOff>389043</xdr:rowOff>
    </xdr:to>
    <xdr:pic>
      <xdr:nvPicPr>
        <xdr:cNvPr id="142" name="Picture 1" descr="Picture"/>
        <xdr:cNvPicPr>
          <a:picLocks noChangeAspect="1"/>
        </xdr:cNvPicPr>
      </xdr:nvPicPr>
      <xdr:blipFill>
        <a:blip r:embed="rId140"/>
        <a:stretch>
          <a:fillRect/>
        </a:stretch>
      </xdr:blipFill>
      <xdr:spPr>
        <a:xfrm>
          <a:off x="2419985" y="60104020"/>
          <a:ext cx="337820" cy="337820"/>
        </a:xfrm>
        <a:prstGeom prst="rect">
          <a:avLst/>
        </a:prstGeom>
      </xdr:spPr>
    </xdr:pic>
    <xdr:clientData/>
  </xdr:twoCellAnchor>
  <xdr:twoCellAnchor>
    <xdr:from>
      <xdr:col>2</xdr:col>
      <xdr:colOff>635000</xdr:colOff>
      <xdr:row>144</xdr:row>
      <xdr:rowOff>50800</xdr:rowOff>
    </xdr:from>
    <xdr:to>
      <xdr:col>2</xdr:col>
      <xdr:colOff>973243</xdr:colOff>
      <xdr:row>144</xdr:row>
      <xdr:rowOff>389043</xdr:rowOff>
    </xdr:to>
    <xdr:pic>
      <xdr:nvPicPr>
        <xdr:cNvPr id="143" name="Picture 1" descr="Picture"/>
        <xdr:cNvPicPr>
          <a:picLocks noChangeAspect="1"/>
        </xdr:cNvPicPr>
      </xdr:nvPicPr>
      <xdr:blipFill>
        <a:blip r:embed="rId141"/>
        <a:stretch>
          <a:fillRect/>
        </a:stretch>
      </xdr:blipFill>
      <xdr:spPr>
        <a:xfrm>
          <a:off x="2419985" y="60526930"/>
          <a:ext cx="337820" cy="337820"/>
        </a:xfrm>
        <a:prstGeom prst="rect">
          <a:avLst/>
        </a:prstGeom>
      </xdr:spPr>
    </xdr:pic>
    <xdr:clientData/>
  </xdr:twoCellAnchor>
  <xdr:twoCellAnchor>
    <xdr:from>
      <xdr:col>2</xdr:col>
      <xdr:colOff>635000</xdr:colOff>
      <xdr:row>145</xdr:row>
      <xdr:rowOff>50800</xdr:rowOff>
    </xdr:from>
    <xdr:to>
      <xdr:col>2</xdr:col>
      <xdr:colOff>973243</xdr:colOff>
      <xdr:row>145</xdr:row>
      <xdr:rowOff>389043</xdr:rowOff>
    </xdr:to>
    <xdr:pic>
      <xdr:nvPicPr>
        <xdr:cNvPr id="144" name="Picture 1" descr="Picture"/>
        <xdr:cNvPicPr>
          <a:picLocks noChangeAspect="1"/>
        </xdr:cNvPicPr>
      </xdr:nvPicPr>
      <xdr:blipFill>
        <a:blip r:embed="rId142"/>
        <a:stretch>
          <a:fillRect/>
        </a:stretch>
      </xdr:blipFill>
      <xdr:spPr>
        <a:xfrm>
          <a:off x="2419985" y="60949840"/>
          <a:ext cx="337820" cy="337820"/>
        </a:xfrm>
        <a:prstGeom prst="rect">
          <a:avLst/>
        </a:prstGeom>
      </xdr:spPr>
    </xdr:pic>
    <xdr:clientData/>
  </xdr:twoCellAnchor>
  <xdr:twoCellAnchor>
    <xdr:from>
      <xdr:col>2</xdr:col>
      <xdr:colOff>635000</xdr:colOff>
      <xdr:row>146</xdr:row>
      <xdr:rowOff>50800</xdr:rowOff>
    </xdr:from>
    <xdr:to>
      <xdr:col>2</xdr:col>
      <xdr:colOff>973243</xdr:colOff>
      <xdr:row>146</xdr:row>
      <xdr:rowOff>389043</xdr:rowOff>
    </xdr:to>
    <xdr:pic>
      <xdr:nvPicPr>
        <xdr:cNvPr id="145" name="Picture 1" descr="Picture"/>
        <xdr:cNvPicPr>
          <a:picLocks noChangeAspect="1"/>
        </xdr:cNvPicPr>
      </xdr:nvPicPr>
      <xdr:blipFill>
        <a:blip r:embed="rId143"/>
        <a:stretch>
          <a:fillRect/>
        </a:stretch>
      </xdr:blipFill>
      <xdr:spPr>
        <a:xfrm>
          <a:off x="2419985" y="61372750"/>
          <a:ext cx="337820" cy="337820"/>
        </a:xfrm>
        <a:prstGeom prst="rect">
          <a:avLst/>
        </a:prstGeom>
      </xdr:spPr>
    </xdr:pic>
    <xdr:clientData/>
  </xdr:twoCellAnchor>
  <xdr:twoCellAnchor>
    <xdr:from>
      <xdr:col>2</xdr:col>
      <xdr:colOff>635000</xdr:colOff>
      <xdr:row>147</xdr:row>
      <xdr:rowOff>50800</xdr:rowOff>
    </xdr:from>
    <xdr:to>
      <xdr:col>2</xdr:col>
      <xdr:colOff>973243</xdr:colOff>
      <xdr:row>147</xdr:row>
      <xdr:rowOff>389043</xdr:rowOff>
    </xdr:to>
    <xdr:pic>
      <xdr:nvPicPr>
        <xdr:cNvPr id="146" name="Picture 1" descr="Picture"/>
        <xdr:cNvPicPr>
          <a:picLocks noChangeAspect="1"/>
        </xdr:cNvPicPr>
      </xdr:nvPicPr>
      <xdr:blipFill>
        <a:blip r:embed="rId144"/>
        <a:stretch>
          <a:fillRect/>
        </a:stretch>
      </xdr:blipFill>
      <xdr:spPr>
        <a:xfrm>
          <a:off x="2419985" y="61795660"/>
          <a:ext cx="337820" cy="337820"/>
        </a:xfrm>
        <a:prstGeom prst="rect">
          <a:avLst/>
        </a:prstGeom>
      </xdr:spPr>
    </xdr:pic>
    <xdr:clientData/>
  </xdr:twoCellAnchor>
  <xdr:twoCellAnchor>
    <xdr:from>
      <xdr:col>2</xdr:col>
      <xdr:colOff>635000</xdr:colOff>
      <xdr:row>148</xdr:row>
      <xdr:rowOff>50800</xdr:rowOff>
    </xdr:from>
    <xdr:to>
      <xdr:col>2</xdr:col>
      <xdr:colOff>973243</xdr:colOff>
      <xdr:row>148</xdr:row>
      <xdr:rowOff>389043</xdr:rowOff>
    </xdr:to>
    <xdr:pic>
      <xdr:nvPicPr>
        <xdr:cNvPr id="147" name="Picture 1" descr="Picture"/>
        <xdr:cNvPicPr>
          <a:picLocks noChangeAspect="1"/>
        </xdr:cNvPicPr>
      </xdr:nvPicPr>
      <xdr:blipFill>
        <a:blip r:embed="rId145"/>
        <a:stretch>
          <a:fillRect/>
        </a:stretch>
      </xdr:blipFill>
      <xdr:spPr>
        <a:xfrm>
          <a:off x="2419985" y="62218570"/>
          <a:ext cx="337820" cy="337820"/>
        </a:xfrm>
        <a:prstGeom prst="rect">
          <a:avLst/>
        </a:prstGeom>
      </xdr:spPr>
    </xdr:pic>
    <xdr:clientData/>
  </xdr:twoCellAnchor>
  <xdr:twoCellAnchor>
    <xdr:from>
      <xdr:col>2</xdr:col>
      <xdr:colOff>635000</xdr:colOff>
      <xdr:row>149</xdr:row>
      <xdr:rowOff>50800</xdr:rowOff>
    </xdr:from>
    <xdr:to>
      <xdr:col>2</xdr:col>
      <xdr:colOff>973243</xdr:colOff>
      <xdr:row>149</xdr:row>
      <xdr:rowOff>389043</xdr:rowOff>
    </xdr:to>
    <xdr:pic>
      <xdr:nvPicPr>
        <xdr:cNvPr id="148" name="Picture 1" descr="Picture"/>
        <xdr:cNvPicPr>
          <a:picLocks noChangeAspect="1"/>
        </xdr:cNvPicPr>
      </xdr:nvPicPr>
      <xdr:blipFill>
        <a:blip r:embed="rId146"/>
        <a:stretch>
          <a:fillRect/>
        </a:stretch>
      </xdr:blipFill>
      <xdr:spPr>
        <a:xfrm>
          <a:off x="2419985" y="62641480"/>
          <a:ext cx="337820" cy="337820"/>
        </a:xfrm>
        <a:prstGeom prst="rect">
          <a:avLst/>
        </a:prstGeom>
      </xdr:spPr>
    </xdr:pic>
    <xdr:clientData/>
  </xdr:twoCellAnchor>
  <xdr:twoCellAnchor>
    <xdr:from>
      <xdr:col>2</xdr:col>
      <xdr:colOff>635000</xdr:colOff>
      <xdr:row>150</xdr:row>
      <xdr:rowOff>50800</xdr:rowOff>
    </xdr:from>
    <xdr:to>
      <xdr:col>2</xdr:col>
      <xdr:colOff>973243</xdr:colOff>
      <xdr:row>150</xdr:row>
      <xdr:rowOff>389043</xdr:rowOff>
    </xdr:to>
    <xdr:pic>
      <xdr:nvPicPr>
        <xdr:cNvPr id="149" name="Picture 1" descr="Picture"/>
        <xdr:cNvPicPr>
          <a:picLocks noChangeAspect="1"/>
        </xdr:cNvPicPr>
      </xdr:nvPicPr>
      <xdr:blipFill>
        <a:blip r:embed="rId147"/>
        <a:stretch>
          <a:fillRect/>
        </a:stretch>
      </xdr:blipFill>
      <xdr:spPr>
        <a:xfrm>
          <a:off x="2419985" y="63064390"/>
          <a:ext cx="337820" cy="337820"/>
        </a:xfrm>
        <a:prstGeom prst="rect">
          <a:avLst/>
        </a:prstGeom>
      </xdr:spPr>
    </xdr:pic>
    <xdr:clientData/>
  </xdr:twoCellAnchor>
  <xdr:twoCellAnchor>
    <xdr:from>
      <xdr:col>2</xdr:col>
      <xdr:colOff>635000</xdr:colOff>
      <xdr:row>151</xdr:row>
      <xdr:rowOff>50800</xdr:rowOff>
    </xdr:from>
    <xdr:to>
      <xdr:col>2</xdr:col>
      <xdr:colOff>973243</xdr:colOff>
      <xdr:row>151</xdr:row>
      <xdr:rowOff>389043</xdr:rowOff>
    </xdr:to>
    <xdr:pic>
      <xdr:nvPicPr>
        <xdr:cNvPr id="150" name="Picture 1" descr="Picture"/>
        <xdr:cNvPicPr>
          <a:picLocks noChangeAspect="1"/>
        </xdr:cNvPicPr>
      </xdr:nvPicPr>
      <xdr:blipFill>
        <a:blip r:embed="rId148"/>
        <a:stretch>
          <a:fillRect/>
        </a:stretch>
      </xdr:blipFill>
      <xdr:spPr>
        <a:xfrm>
          <a:off x="2419985" y="63487300"/>
          <a:ext cx="337820" cy="337820"/>
        </a:xfrm>
        <a:prstGeom prst="rect">
          <a:avLst/>
        </a:prstGeom>
      </xdr:spPr>
    </xdr:pic>
    <xdr:clientData/>
  </xdr:twoCellAnchor>
  <xdr:twoCellAnchor>
    <xdr:from>
      <xdr:col>2</xdr:col>
      <xdr:colOff>635000</xdr:colOff>
      <xdr:row>152</xdr:row>
      <xdr:rowOff>50800</xdr:rowOff>
    </xdr:from>
    <xdr:to>
      <xdr:col>2</xdr:col>
      <xdr:colOff>973243</xdr:colOff>
      <xdr:row>152</xdr:row>
      <xdr:rowOff>389043</xdr:rowOff>
    </xdr:to>
    <xdr:pic>
      <xdr:nvPicPr>
        <xdr:cNvPr id="151" name="Picture 1" descr="Picture"/>
        <xdr:cNvPicPr>
          <a:picLocks noChangeAspect="1"/>
        </xdr:cNvPicPr>
      </xdr:nvPicPr>
      <xdr:blipFill>
        <a:blip r:embed="rId149"/>
        <a:stretch>
          <a:fillRect/>
        </a:stretch>
      </xdr:blipFill>
      <xdr:spPr>
        <a:xfrm>
          <a:off x="2419985" y="63910210"/>
          <a:ext cx="337820" cy="337820"/>
        </a:xfrm>
        <a:prstGeom prst="rect">
          <a:avLst/>
        </a:prstGeom>
      </xdr:spPr>
    </xdr:pic>
    <xdr:clientData/>
  </xdr:twoCellAnchor>
  <xdr:twoCellAnchor>
    <xdr:from>
      <xdr:col>2</xdr:col>
      <xdr:colOff>635000</xdr:colOff>
      <xdr:row>153</xdr:row>
      <xdr:rowOff>50800</xdr:rowOff>
    </xdr:from>
    <xdr:to>
      <xdr:col>2</xdr:col>
      <xdr:colOff>973243</xdr:colOff>
      <xdr:row>153</xdr:row>
      <xdr:rowOff>389043</xdr:rowOff>
    </xdr:to>
    <xdr:pic>
      <xdr:nvPicPr>
        <xdr:cNvPr id="152" name="Picture 1" descr="Picture"/>
        <xdr:cNvPicPr>
          <a:picLocks noChangeAspect="1"/>
        </xdr:cNvPicPr>
      </xdr:nvPicPr>
      <xdr:blipFill>
        <a:blip r:embed="rId150"/>
        <a:stretch>
          <a:fillRect/>
        </a:stretch>
      </xdr:blipFill>
      <xdr:spPr>
        <a:xfrm>
          <a:off x="2419985" y="64333120"/>
          <a:ext cx="337820" cy="337820"/>
        </a:xfrm>
        <a:prstGeom prst="rect">
          <a:avLst/>
        </a:prstGeom>
      </xdr:spPr>
    </xdr:pic>
    <xdr:clientData/>
  </xdr:twoCellAnchor>
  <xdr:twoCellAnchor>
    <xdr:from>
      <xdr:col>2</xdr:col>
      <xdr:colOff>635000</xdr:colOff>
      <xdr:row>154</xdr:row>
      <xdr:rowOff>50800</xdr:rowOff>
    </xdr:from>
    <xdr:to>
      <xdr:col>2</xdr:col>
      <xdr:colOff>973243</xdr:colOff>
      <xdr:row>154</xdr:row>
      <xdr:rowOff>389043</xdr:rowOff>
    </xdr:to>
    <xdr:pic>
      <xdr:nvPicPr>
        <xdr:cNvPr id="153" name="Picture 1" descr="Picture"/>
        <xdr:cNvPicPr>
          <a:picLocks noChangeAspect="1"/>
        </xdr:cNvPicPr>
      </xdr:nvPicPr>
      <xdr:blipFill>
        <a:blip r:embed="rId151"/>
        <a:stretch>
          <a:fillRect/>
        </a:stretch>
      </xdr:blipFill>
      <xdr:spPr>
        <a:xfrm>
          <a:off x="2419985" y="64756030"/>
          <a:ext cx="337820" cy="337820"/>
        </a:xfrm>
        <a:prstGeom prst="rect">
          <a:avLst/>
        </a:prstGeom>
      </xdr:spPr>
    </xdr:pic>
    <xdr:clientData/>
  </xdr:twoCellAnchor>
  <xdr:twoCellAnchor>
    <xdr:from>
      <xdr:col>2</xdr:col>
      <xdr:colOff>635000</xdr:colOff>
      <xdr:row>155</xdr:row>
      <xdr:rowOff>50800</xdr:rowOff>
    </xdr:from>
    <xdr:to>
      <xdr:col>2</xdr:col>
      <xdr:colOff>973243</xdr:colOff>
      <xdr:row>155</xdr:row>
      <xdr:rowOff>389043</xdr:rowOff>
    </xdr:to>
    <xdr:pic>
      <xdr:nvPicPr>
        <xdr:cNvPr id="154" name="Picture 1" descr="Picture"/>
        <xdr:cNvPicPr>
          <a:picLocks noChangeAspect="1"/>
        </xdr:cNvPicPr>
      </xdr:nvPicPr>
      <xdr:blipFill>
        <a:blip r:embed="rId152"/>
        <a:stretch>
          <a:fillRect/>
        </a:stretch>
      </xdr:blipFill>
      <xdr:spPr>
        <a:xfrm>
          <a:off x="2419985" y="65178940"/>
          <a:ext cx="337820" cy="337820"/>
        </a:xfrm>
        <a:prstGeom prst="rect">
          <a:avLst/>
        </a:prstGeom>
      </xdr:spPr>
    </xdr:pic>
    <xdr:clientData/>
  </xdr:twoCellAnchor>
  <xdr:twoCellAnchor>
    <xdr:from>
      <xdr:col>2</xdr:col>
      <xdr:colOff>635000</xdr:colOff>
      <xdr:row>156</xdr:row>
      <xdr:rowOff>50800</xdr:rowOff>
    </xdr:from>
    <xdr:to>
      <xdr:col>2</xdr:col>
      <xdr:colOff>973243</xdr:colOff>
      <xdr:row>156</xdr:row>
      <xdr:rowOff>389043</xdr:rowOff>
    </xdr:to>
    <xdr:pic>
      <xdr:nvPicPr>
        <xdr:cNvPr id="155" name="Picture 1" descr="Picture"/>
        <xdr:cNvPicPr>
          <a:picLocks noChangeAspect="1"/>
        </xdr:cNvPicPr>
      </xdr:nvPicPr>
      <xdr:blipFill>
        <a:blip r:embed="rId128"/>
        <a:stretch>
          <a:fillRect/>
        </a:stretch>
      </xdr:blipFill>
      <xdr:spPr>
        <a:xfrm>
          <a:off x="2419985" y="65601850"/>
          <a:ext cx="337820" cy="337820"/>
        </a:xfrm>
        <a:prstGeom prst="rect">
          <a:avLst/>
        </a:prstGeom>
      </xdr:spPr>
    </xdr:pic>
    <xdr:clientData/>
  </xdr:twoCellAnchor>
  <xdr:twoCellAnchor>
    <xdr:from>
      <xdr:col>2</xdr:col>
      <xdr:colOff>635000</xdr:colOff>
      <xdr:row>157</xdr:row>
      <xdr:rowOff>50800</xdr:rowOff>
    </xdr:from>
    <xdr:to>
      <xdr:col>2</xdr:col>
      <xdr:colOff>973243</xdr:colOff>
      <xdr:row>157</xdr:row>
      <xdr:rowOff>389043</xdr:rowOff>
    </xdr:to>
    <xdr:pic>
      <xdr:nvPicPr>
        <xdr:cNvPr id="156" name="Picture 1" descr="Picture"/>
        <xdr:cNvPicPr>
          <a:picLocks noChangeAspect="1"/>
        </xdr:cNvPicPr>
      </xdr:nvPicPr>
      <xdr:blipFill>
        <a:blip r:embed="rId153"/>
        <a:stretch>
          <a:fillRect/>
        </a:stretch>
      </xdr:blipFill>
      <xdr:spPr>
        <a:xfrm>
          <a:off x="2419985" y="66024760"/>
          <a:ext cx="337820" cy="337820"/>
        </a:xfrm>
        <a:prstGeom prst="rect">
          <a:avLst/>
        </a:prstGeom>
      </xdr:spPr>
    </xdr:pic>
    <xdr:clientData/>
  </xdr:twoCellAnchor>
  <xdr:twoCellAnchor>
    <xdr:from>
      <xdr:col>2</xdr:col>
      <xdr:colOff>635000</xdr:colOff>
      <xdr:row>158</xdr:row>
      <xdr:rowOff>50800</xdr:rowOff>
    </xdr:from>
    <xdr:to>
      <xdr:col>2</xdr:col>
      <xdr:colOff>973243</xdr:colOff>
      <xdr:row>158</xdr:row>
      <xdr:rowOff>389043</xdr:rowOff>
    </xdr:to>
    <xdr:pic>
      <xdr:nvPicPr>
        <xdr:cNvPr id="157" name="Picture 1" descr="Picture"/>
        <xdr:cNvPicPr>
          <a:picLocks noChangeAspect="1"/>
        </xdr:cNvPicPr>
      </xdr:nvPicPr>
      <xdr:blipFill>
        <a:blip r:embed="rId122"/>
        <a:stretch>
          <a:fillRect/>
        </a:stretch>
      </xdr:blipFill>
      <xdr:spPr>
        <a:xfrm>
          <a:off x="2419985" y="66447670"/>
          <a:ext cx="337820" cy="337820"/>
        </a:xfrm>
        <a:prstGeom prst="rect">
          <a:avLst/>
        </a:prstGeom>
      </xdr:spPr>
    </xdr:pic>
    <xdr:clientData/>
  </xdr:twoCellAnchor>
  <xdr:twoCellAnchor>
    <xdr:from>
      <xdr:col>2</xdr:col>
      <xdr:colOff>635000</xdr:colOff>
      <xdr:row>159</xdr:row>
      <xdr:rowOff>50800</xdr:rowOff>
    </xdr:from>
    <xdr:to>
      <xdr:col>2</xdr:col>
      <xdr:colOff>973243</xdr:colOff>
      <xdr:row>159</xdr:row>
      <xdr:rowOff>389043</xdr:rowOff>
    </xdr:to>
    <xdr:pic>
      <xdr:nvPicPr>
        <xdr:cNvPr id="158" name="Picture 1" descr="Picture"/>
        <xdr:cNvPicPr>
          <a:picLocks noChangeAspect="1"/>
        </xdr:cNvPicPr>
      </xdr:nvPicPr>
      <xdr:blipFill>
        <a:blip r:embed="rId154"/>
        <a:stretch>
          <a:fillRect/>
        </a:stretch>
      </xdr:blipFill>
      <xdr:spPr>
        <a:xfrm>
          <a:off x="2419985" y="66870580"/>
          <a:ext cx="337820" cy="337820"/>
        </a:xfrm>
        <a:prstGeom prst="rect">
          <a:avLst/>
        </a:prstGeom>
      </xdr:spPr>
    </xdr:pic>
    <xdr:clientData/>
  </xdr:twoCellAnchor>
  <xdr:twoCellAnchor>
    <xdr:from>
      <xdr:col>2</xdr:col>
      <xdr:colOff>635000</xdr:colOff>
      <xdr:row>160</xdr:row>
      <xdr:rowOff>50800</xdr:rowOff>
    </xdr:from>
    <xdr:to>
      <xdr:col>2</xdr:col>
      <xdr:colOff>973243</xdr:colOff>
      <xdr:row>160</xdr:row>
      <xdr:rowOff>389043</xdr:rowOff>
    </xdr:to>
    <xdr:pic>
      <xdr:nvPicPr>
        <xdr:cNvPr id="159" name="Picture 1" descr="Picture"/>
        <xdr:cNvPicPr>
          <a:picLocks noChangeAspect="1"/>
        </xdr:cNvPicPr>
      </xdr:nvPicPr>
      <xdr:blipFill>
        <a:blip r:embed="rId155"/>
        <a:stretch>
          <a:fillRect/>
        </a:stretch>
      </xdr:blipFill>
      <xdr:spPr>
        <a:xfrm>
          <a:off x="2419985" y="67293490"/>
          <a:ext cx="337820" cy="337820"/>
        </a:xfrm>
        <a:prstGeom prst="rect">
          <a:avLst/>
        </a:prstGeom>
      </xdr:spPr>
    </xdr:pic>
    <xdr:clientData/>
  </xdr:twoCellAnchor>
  <xdr:twoCellAnchor>
    <xdr:from>
      <xdr:col>2</xdr:col>
      <xdr:colOff>635000</xdr:colOff>
      <xdr:row>161</xdr:row>
      <xdr:rowOff>50800</xdr:rowOff>
    </xdr:from>
    <xdr:to>
      <xdr:col>2</xdr:col>
      <xdr:colOff>973243</xdr:colOff>
      <xdr:row>161</xdr:row>
      <xdr:rowOff>389043</xdr:rowOff>
    </xdr:to>
    <xdr:pic>
      <xdr:nvPicPr>
        <xdr:cNvPr id="160" name="Picture 1" descr="Picture"/>
        <xdr:cNvPicPr>
          <a:picLocks noChangeAspect="1"/>
        </xdr:cNvPicPr>
      </xdr:nvPicPr>
      <xdr:blipFill>
        <a:blip r:embed="rId156"/>
        <a:stretch>
          <a:fillRect/>
        </a:stretch>
      </xdr:blipFill>
      <xdr:spPr>
        <a:xfrm>
          <a:off x="2419985" y="67716400"/>
          <a:ext cx="337820" cy="337820"/>
        </a:xfrm>
        <a:prstGeom prst="rect">
          <a:avLst/>
        </a:prstGeom>
      </xdr:spPr>
    </xdr:pic>
    <xdr:clientData/>
  </xdr:twoCellAnchor>
  <xdr:twoCellAnchor>
    <xdr:from>
      <xdr:col>2</xdr:col>
      <xdr:colOff>635000</xdr:colOff>
      <xdr:row>162</xdr:row>
      <xdr:rowOff>50800</xdr:rowOff>
    </xdr:from>
    <xdr:to>
      <xdr:col>2</xdr:col>
      <xdr:colOff>973243</xdr:colOff>
      <xdr:row>162</xdr:row>
      <xdr:rowOff>389043</xdr:rowOff>
    </xdr:to>
    <xdr:pic>
      <xdr:nvPicPr>
        <xdr:cNvPr id="161" name="Picture 1" descr="Picture"/>
        <xdr:cNvPicPr>
          <a:picLocks noChangeAspect="1"/>
        </xdr:cNvPicPr>
      </xdr:nvPicPr>
      <xdr:blipFill>
        <a:blip r:embed="rId157"/>
        <a:stretch>
          <a:fillRect/>
        </a:stretch>
      </xdr:blipFill>
      <xdr:spPr>
        <a:xfrm>
          <a:off x="2419985" y="68139310"/>
          <a:ext cx="337820" cy="337820"/>
        </a:xfrm>
        <a:prstGeom prst="rect">
          <a:avLst/>
        </a:prstGeom>
      </xdr:spPr>
    </xdr:pic>
    <xdr:clientData/>
  </xdr:twoCellAnchor>
  <xdr:twoCellAnchor>
    <xdr:from>
      <xdr:col>2</xdr:col>
      <xdr:colOff>635000</xdr:colOff>
      <xdr:row>163</xdr:row>
      <xdr:rowOff>50800</xdr:rowOff>
    </xdr:from>
    <xdr:to>
      <xdr:col>2</xdr:col>
      <xdr:colOff>973243</xdr:colOff>
      <xdr:row>163</xdr:row>
      <xdr:rowOff>389043</xdr:rowOff>
    </xdr:to>
    <xdr:pic>
      <xdr:nvPicPr>
        <xdr:cNvPr id="162" name="Picture 1" descr="Picture"/>
        <xdr:cNvPicPr>
          <a:picLocks noChangeAspect="1"/>
        </xdr:cNvPicPr>
      </xdr:nvPicPr>
      <xdr:blipFill>
        <a:blip r:embed="rId158"/>
        <a:stretch>
          <a:fillRect/>
        </a:stretch>
      </xdr:blipFill>
      <xdr:spPr>
        <a:xfrm>
          <a:off x="2419985" y="68562220"/>
          <a:ext cx="337820" cy="337820"/>
        </a:xfrm>
        <a:prstGeom prst="rect">
          <a:avLst/>
        </a:prstGeom>
      </xdr:spPr>
    </xdr:pic>
    <xdr:clientData/>
  </xdr:twoCellAnchor>
  <xdr:twoCellAnchor>
    <xdr:from>
      <xdr:col>2</xdr:col>
      <xdr:colOff>635000</xdr:colOff>
      <xdr:row>164</xdr:row>
      <xdr:rowOff>50800</xdr:rowOff>
    </xdr:from>
    <xdr:to>
      <xdr:col>2</xdr:col>
      <xdr:colOff>973243</xdr:colOff>
      <xdr:row>164</xdr:row>
      <xdr:rowOff>389043</xdr:rowOff>
    </xdr:to>
    <xdr:pic>
      <xdr:nvPicPr>
        <xdr:cNvPr id="163" name="Picture 1" descr="Picture"/>
        <xdr:cNvPicPr>
          <a:picLocks noChangeAspect="1"/>
        </xdr:cNvPicPr>
      </xdr:nvPicPr>
      <xdr:blipFill>
        <a:blip r:embed="rId159"/>
        <a:stretch>
          <a:fillRect/>
        </a:stretch>
      </xdr:blipFill>
      <xdr:spPr>
        <a:xfrm>
          <a:off x="2419985" y="68985130"/>
          <a:ext cx="337820" cy="337820"/>
        </a:xfrm>
        <a:prstGeom prst="rect">
          <a:avLst/>
        </a:prstGeom>
      </xdr:spPr>
    </xdr:pic>
    <xdr:clientData/>
  </xdr:twoCellAnchor>
  <xdr:twoCellAnchor>
    <xdr:from>
      <xdr:col>2</xdr:col>
      <xdr:colOff>635000</xdr:colOff>
      <xdr:row>165</xdr:row>
      <xdr:rowOff>50800</xdr:rowOff>
    </xdr:from>
    <xdr:to>
      <xdr:col>2</xdr:col>
      <xdr:colOff>973243</xdr:colOff>
      <xdr:row>165</xdr:row>
      <xdr:rowOff>389043</xdr:rowOff>
    </xdr:to>
    <xdr:pic>
      <xdr:nvPicPr>
        <xdr:cNvPr id="164" name="Picture 1" descr="Picture"/>
        <xdr:cNvPicPr>
          <a:picLocks noChangeAspect="1"/>
        </xdr:cNvPicPr>
      </xdr:nvPicPr>
      <xdr:blipFill>
        <a:blip r:embed="rId160"/>
        <a:stretch>
          <a:fillRect/>
        </a:stretch>
      </xdr:blipFill>
      <xdr:spPr>
        <a:xfrm>
          <a:off x="2419985" y="69408040"/>
          <a:ext cx="337820" cy="337820"/>
        </a:xfrm>
        <a:prstGeom prst="rect">
          <a:avLst/>
        </a:prstGeom>
      </xdr:spPr>
    </xdr:pic>
    <xdr:clientData/>
  </xdr:twoCellAnchor>
  <xdr:twoCellAnchor>
    <xdr:from>
      <xdr:col>2</xdr:col>
      <xdr:colOff>635000</xdr:colOff>
      <xdr:row>166</xdr:row>
      <xdr:rowOff>50800</xdr:rowOff>
    </xdr:from>
    <xdr:to>
      <xdr:col>2</xdr:col>
      <xdr:colOff>973243</xdr:colOff>
      <xdr:row>166</xdr:row>
      <xdr:rowOff>389043</xdr:rowOff>
    </xdr:to>
    <xdr:pic>
      <xdr:nvPicPr>
        <xdr:cNvPr id="165" name="Picture 1" descr="Picture"/>
        <xdr:cNvPicPr>
          <a:picLocks noChangeAspect="1"/>
        </xdr:cNvPicPr>
      </xdr:nvPicPr>
      <xdr:blipFill>
        <a:blip r:embed="rId161"/>
        <a:stretch>
          <a:fillRect/>
        </a:stretch>
      </xdr:blipFill>
      <xdr:spPr>
        <a:xfrm>
          <a:off x="2419985" y="69830950"/>
          <a:ext cx="337820" cy="337820"/>
        </a:xfrm>
        <a:prstGeom prst="rect">
          <a:avLst/>
        </a:prstGeom>
      </xdr:spPr>
    </xdr:pic>
    <xdr:clientData/>
  </xdr:twoCellAnchor>
  <xdr:twoCellAnchor>
    <xdr:from>
      <xdr:col>2</xdr:col>
      <xdr:colOff>635000</xdr:colOff>
      <xdr:row>167</xdr:row>
      <xdr:rowOff>50800</xdr:rowOff>
    </xdr:from>
    <xdr:to>
      <xdr:col>2</xdr:col>
      <xdr:colOff>973243</xdr:colOff>
      <xdr:row>167</xdr:row>
      <xdr:rowOff>389043</xdr:rowOff>
    </xdr:to>
    <xdr:pic>
      <xdr:nvPicPr>
        <xdr:cNvPr id="166" name="Picture 1" descr="Picture"/>
        <xdr:cNvPicPr>
          <a:picLocks noChangeAspect="1"/>
        </xdr:cNvPicPr>
      </xdr:nvPicPr>
      <xdr:blipFill>
        <a:blip r:embed="rId162"/>
        <a:stretch>
          <a:fillRect/>
        </a:stretch>
      </xdr:blipFill>
      <xdr:spPr>
        <a:xfrm>
          <a:off x="2419985" y="70253860"/>
          <a:ext cx="337820" cy="337820"/>
        </a:xfrm>
        <a:prstGeom prst="rect">
          <a:avLst/>
        </a:prstGeom>
      </xdr:spPr>
    </xdr:pic>
    <xdr:clientData/>
  </xdr:twoCellAnchor>
  <xdr:twoCellAnchor>
    <xdr:from>
      <xdr:col>2</xdr:col>
      <xdr:colOff>635000</xdr:colOff>
      <xdr:row>168</xdr:row>
      <xdr:rowOff>50800</xdr:rowOff>
    </xdr:from>
    <xdr:to>
      <xdr:col>2</xdr:col>
      <xdr:colOff>973243</xdr:colOff>
      <xdr:row>168</xdr:row>
      <xdr:rowOff>389043</xdr:rowOff>
    </xdr:to>
    <xdr:pic>
      <xdr:nvPicPr>
        <xdr:cNvPr id="167" name="Picture 1" descr="Picture"/>
        <xdr:cNvPicPr>
          <a:picLocks noChangeAspect="1"/>
        </xdr:cNvPicPr>
      </xdr:nvPicPr>
      <xdr:blipFill>
        <a:blip r:embed="rId163"/>
        <a:stretch>
          <a:fillRect/>
        </a:stretch>
      </xdr:blipFill>
      <xdr:spPr>
        <a:xfrm>
          <a:off x="2419985" y="70676770"/>
          <a:ext cx="337820" cy="337820"/>
        </a:xfrm>
        <a:prstGeom prst="rect">
          <a:avLst/>
        </a:prstGeom>
      </xdr:spPr>
    </xdr:pic>
    <xdr:clientData/>
  </xdr:twoCellAnchor>
  <xdr:twoCellAnchor>
    <xdr:from>
      <xdr:col>2</xdr:col>
      <xdr:colOff>635000</xdr:colOff>
      <xdr:row>169</xdr:row>
      <xdr:rowOff>50800</xdr:rowOff>
    </xdr:from>
    <xdr:to>
      <xdr:col>2</xdr:col>
      <xdr:colOff>973243</xdr:colOff>
      <xdr:row>169</xdr:row>
      <xdr:rowOff>389043</xdr:rowOff>
    </xdr:to>
    <xdr:pic>
      <xdr:nvPicPr>
        <xdr:cNvPr id="168" name="Picture 1" descr="Picture"/>
        <xdr:cNvPicPr>
          <a:picLocks noChangeAspect="1"/>
        </xdr:cNvPicPr>
      </xdr:nvPicPr>
      <xdr:blipFill>
        <a:blip r:embed="rId164"/>
        <a:stretch>
          <a:fillRect/>
        </a:stretch>
      </xdr:blipFill>
      <xdr:spPr>
        <a:xfrm>
          <a:off x="2419985" y="71099680"/>
          <a:ext cx="337820" cy="337820"/>
        </a:xfrm>
        <a:prstGeom prst="rect">
          <a:avLst/>
        </a:prstGeom>
      </xdr:spPr>
    </xdr:pic>
    <xdr:clientData/>
  </xdr:twoCellAnchor>
  <xdr:twoCellAnchor>
    <xdr:from>
      <xdr:col>2</xdr:col>
      <xdr:colOff>635000</xdr:colOff>
      <xdr:row>170</xdr:row>
      <xdr:rowOff>50800</xdr:rowOff>
    </xdr:from>
    <xdr:to>
      <xdr:col>2</xdr:col>
      <xdr:colOff>973243</xdr:colOff>
      <xdr:row>170</xdr:row>
      <xdr:rowOff>389043</xdr:rowOff>
    </xdr:to>
    <xdr:pic>
      <xdr:nvPicPr>
        <xdr:cNvPr id="169" name="Picture 1" descr="Picture"/>
        <xdr:cNvPicPr>
          <a:picLocks noChangeAspect="1"/>
        </xdr:cNvPicPr>
      </xdr:nvPicPr>
      <xdr:blipFill>
        <a:blip r:embed="rId165"/>
        <a:stretch>
          <a:fillRect/>
        </a:stretch>
      </xdr:blipFill>
      <xdr:spPr>
        <a:xfrm>
          <a:off x="2419985" y="71522590"/>
          <a:ext cx="337820" cy="337820"/>
        </a:xfrm>
        <a:prstGeom prst="rect">
          <a:avLst/>
        </a:prstGeom>
      </xdr:spPr>
    </xdr:pic>
    <xdr:clientData/>
  </xdr:twoCellAnchor>
  <xdr:twoCellAnchor>
    <xdr:from>
      <xdr:col>2</xdr:col>
      <xdr:colOff>635000</xdr:colOff>
      <xdr:row>171</xdr:row>
      <xdr:rowOff>50800</xdr:rowOff>
    </xdr:from>
    <xdr:to>
      <xdr:col>2</xdr:col>
      <xdr:colOff>973243</xdr:colOff>
      <xdr:row>171</xdr:row>
      <xdr:rowOff>389043</xdr:rowOff>
    </xdr:to>
    <xdr:pic>
      <xdr:nvPicPr>
        <xdr:cNvPr id="170" name="Picture 1" descr="Picture"/>
        <xdr:cNvPicPr>
          <a:picLocks noChangeAspect="1"/>
        </xdr:cNvPicPr>
      </xdr:nvPicPr>
      <xdr:blipFill>
        <a:blip r:embed="rId166"/>
        <a:stretch>
          <a:fillRect/>
        </a:stretch>
      </xdr:blipFill>
      <xdr:spPr>
        <a:xfrm>
          <a:off x="2419985" y="71945500"/>
          <a:ext cx="337820" cy="337820"/>
        </a:xfrm>
        <a:prstGeom prst="rect">
          <a:avLst/>
        </a:prstGeom>
      </xdr:spPr>
    </xdr:pic>
    <xdr:clientData/>
  </xdr:twoCellAnchor>
  <xdr:twoCellAnchor>
    <xdr:from>
      <xdr:col>2</xdr:col>
      <xdr:colOff>635000</xdr:colOff>
      <xdr:row>172</xdr:row>
      <xdr:rowOff>50800</xdr:rowOff>
    </xdr:from>
    <xdr:to>
      <xdr:col>2</xdr:col>
      <xdr:colOff>973243</xdr:colOff>
      <xdr:row>172</xdr:row>
      <xdr:rowOff>389043</xdr:rowOff>
    </xdr:to>
    <xdr:pic>
      <xdr:nvPicPr>
        <xdr:cNvPr id="171" name="Picture 1" descr="Picture"/>
        <xdr:cNvPicPr>
          <a:picLocks noChangeAspect="1"/>
        </xdr:cNvPicPr>
      </xdr:nvPicPr>
      <xdr:blipFill>
        <a:blip r:embed="rId167"/>
        <a:stretch>
          <a:fillRect/>
        </a:stretch>
      </xdr:blipFill>
      <xdr:spPr>
        <a:xfrm>
          <a:off x="2419985" y="72368410"/>
          <a:ext cx="337820" cy="337820"/>
        </a:xfrm>
        <a:prstGeom prst="rect">
          <a:avLst/>
        </a:prstGeom>
      </xdr:spPr>
    </xdr:pic>
    <xdr:clientData/>
  </xdr:twoCellAnchor>
  <xdr:twoCellAnchor>
    <xdr:from>
      <xdr:col>2</xdr:col>
      <xdr:colOff>635000</xdr:colOff>
      <xdr:row>173</xdr:row>
      <xdr:rowOff>50800</xdr:rowOff>
    </xdr:from>
    <xdr:to>
      <xdr:col>2</xdr:col>
      <xdr:colOff>973243</xdr:colOff>
      <xdr:row>173</xdr:row>
      <xdr:rowOff>389043</xdr:rowOff>
    </xdr:to>
    <xdr:pic>
      <xdr:nvPicPr>
        <xdr:cNvPr id="172" name="Picture 1" descr="Picture"/>
        <xdr:cNvPicPr>
          <a:picLocks noChangeAspect="1"/>
        </xdr:cNvPicPr>
      </xdr:nvPicPr>
      <xdr:blipFill>
        <a:blip r:embed="rId168"/>
        <a:stretch>
          <a:fillRect/>
        </a:stretch>
      </xdr:blipFill>
      <xdr:spPr>
        <a:xfrm>
          <a:off x="2419985" y="72791320"/>
          <a:ext cx="337820" cy="337820"/>
        </a:xfrm>
        <a:prstGeom prst="rect">
          <a:avLst/>
        </a:prstGeom>
      </xdr:spPr>
    </xdr:pic>
    <xdr:clientData/>
  </xdr:twoCellAnchor>
  <xdr:twoCellAnchor>
    <xdr:from>
      <xdr:col>2</xdr:col>
      <xdr:colOff>635000</xdr:colOff>
      <xdr:row>174</xdr:row>
      <xdr:rowOff>50800</xdr:rowOff>
    </xdr:from>
    <xdr:to>
      <xdr:col>2</xdr:col>
      <xdr:colOff>973243</xdr:colOff>
      <xdr:row>174</xdr:row>
      <xdr:rowOff>389043</xdr:rowOff>
    </xdr:to>
    <xdr:pic>
      <xdr:nvPicPr>
        <xdr:cNvPr id="173" name="Picture 1" descr="Picture"/>
        <xdr:cNvPicPr>
          <a:picLocks noChangeAspect="1"/>
        </xdr:cNvPicPr>
      </xdr:nvPicPr>
      <xdr:blipFill>
        <a:blip r:embed="rId169"/>
        <a:stretch>
          <a:fillRect/>
        </a:stretch>
      </xdr:blipFill>
      <xdr:spPr>
        <a:xfrm>
          <a:off x="2419985" y="73214230"/>
          <a:ext cx="337820" cy="337820"/>
        </a:xfrm>
        <a:prstGeom prst="rect">
          <a:avLst/>
        </a:prstGeom>
      </xdr:spPr>
    </xdr:pic>
    <xdr:clientData/>
  </xdr:twoCellAnchor>
  <xdr:twoCellAnchor>
    <xdr:from>
      <xdr:col>2</xdr:col>
      <xdr:colOff>635000</xdr:colOff>
      <xdr:row>175</xdr:row>
      <xdr:rowOff>50800</xdr:rowOff>
    </xdr:from>
    <xdr:to>
      <xdr:col>2</xdr:col>
      <xdr:colOff>973243</xdr:colOff>
      <xdr:row>175</xdr:row>
      <xdr:rowOff>389043</xdr:rowOff>
    </xdr:to>
    <xdr:pic>
      <xdr:nvPicPr>
        <xdr:cNvPr id="174" name="Picture 1" descr="Picture"/>
        <xdr:cNvPicPr>
          <a:picLocks noChangeAspect="1"/>
        </xdr:cNvPicPr>
      </xdr:nvPicPr>
      <xdr:blipFill>
        <a:blip r:embed="rId170"/>
        <a:stretch>
          <a:fillRect/>
        </a:stretch>
      </xdr:blipFill>
      <xdr:spPr>
        <a:xfrm>
          <a:off x="2419985" y="73637140"/>
          <a:ext cx="337820" cy="337820"/>
        </a:xfrm>
        <a:prstGeom prst="rect">
          <a:avLst/>
        </a:prstGeom>
      </xdr:spPr>
    </xdr:pic>
    <xdr:clientData/>
  </xdr:twoCellAnchor>
  <xdr:twoCellAnchor>
    <xdr:from>
      <xdr:col>2</xdr:col>
      <xdr:colOff>635000</xdr:colOff>
      <xdr:row>176</xdr:row>
      <xdr:rowOff>50800</xdr:rowOff>
    </xdr:from>
    <xdr:to>
      <xdr:col>2</xdr:col>
      <xdr:colOff>973243</xdr:colOff>
      <xdr:row>176</xdr:row>
      <xdr:rowOff>389043</xdr:rowOff>
    </xdr:to>
    <xdr:pic>
      <xdr:nvPicPr>
        <xdr:cNvPr id="175" name="Picture 1" descr="Picture"/>
        <xdr:cNvPicPr>
          <a:picLocks noChangeAspect="1"/>
        </xdr:cNvPicPr>
      </xdr:nvPicPr>
      <xdr:blipFill>
        <a:blip r:embed="rId171"/>
        <a:stretch>
          <a:fillRect/>
        </a:stretch>
      </xdr:blipFill>
      <xdr:spPr>
        <a:xfrm>
          <a:off x="2419985" y="74060050"/>
          <a:ext cx="337820" cy="337820"/>
        </a:xfrm>
        <a:prstGeom prst="rect">
          <a:avLst/>
        </a:prstGeom>
      </xdr:spPr>
    </xdr:pic>
    <xdr:clientData/>
  </xdr:twoCellAnchor>
  <xdr:twoCellAnchor>
    <xdr:from>
      <xdr:col>2</xdr:col>
      <xdr:colOff>635000</xdr:colOff>
      <xdr:row>177</xdr:row>
      <xdr:rowOff>50800</xdr:rowOff>
    </xdr:from>
    <xdr:to>
      <xdr:col>2</xdr:col>
      <xdr:colOff>973243</xdr:colOff>
      <xdr:row>177</xdr:row>
      <xdr:rowOff>389043</xdr:rowOff>
    </xdr:to>
    <xdr:pic>
      <xdr:nvPicPr>
        <xdr:cNvPr id="176" name="Picture 1" descr="Picture"/>
        <xdr:cNvPicPr>
          <a:picLocks noChangeAspect="1"/>
        </xdr:cNvPicPr>
      </xdr:nvPicPr>
      <xdr:blipFill>
        <a:blip r:embed="rId172"/>
        <a:stretch>
          <a:fillRect/>
        </a:stretch>
      </xdr:blipFill>
      <xdr:spPr>
        <a:xfrm>
          <a:off x="2419985" y="74482960"/>
          <a:ext cx="337820" cy="337820"/>
        </a:xfrm>
        <a:prstGeom prst="rect">
          <a:avLst/>
        </a:prstGeom>
      </xdr:spPr>
    </xdr:pic>
    <xdr:clientData/>
  </xdr:twoCellAnchor>
  <xdr:twoCellAnchor>
    <xdr:from>
      <xdr:col>2</xdr:col>
      <xdr:colOff>635000</xdr:colOff>
      <xdr:row>178</xdr:row>
      <xdr:rowOff>50800</xdr:rowOff>
    </xdr:from>
    <xdr:to>
      <xdr:col>2</xdr:col>
      <xdr:colOff>973243</xdr:colOff>
      <xdr:row>178</xdr:row>
      <xdr:rowOff>389043</xdr:rowOff>
    </xdr:to>
    <xdr:pic>
      <xdr:nvPicPr>
        <xdr:cNvPr id="177" name="Picture 1" descr="Picture"/>
        <xdr:cNvPicPr>
          <a:picLocks noChangeAspect="1"/>
        </xdr:cNvPicPr>
      </xdr:nvPicPr>
      <xdr:blipFill>
        <a:blip r:embed="rId56"/>
        <a:stretch>
          <a:fillRect/>
        </a:stretch>
      </xdr:blipFill>
      <xdr:spPr>
        <a:xfrm>
          <a:off x="2419985" y="74905870"/>
          <a:ext cx="337820" cy="337820"/>
        </a:xfrm>
        <a:prstGeom prst="rect">
          <a:avLst/>
        </a:prstGeom>
      </xdr:spPr>
    </xdr:pic>
    <xdr:clientData/>
  </xdr:twoCellAnchor>
  <xdr:twoCellAnchor>
    <xdr:from>
      <xdr:col>2</xdr:col>
      <xdr:colOff>635000</xdr:colOff>
      <xdr:row>179</xdr:row>
      <xdr:rowOff>50800</xdr:rowOff>
    </xdr:from>
    <xdr:to>
      <xdr:col>2</xdr:col>
      <xdr:colOff>973243</xdr:colOff>
      <xdr:row>179</xdr:row>
      <xdr:rowOff>389043</xdr:rowOff>
    </xdr:to>
    <xdr:pic>
      <xdr:nvPicPr>
        <xdr:cNvPr id="178" name="Picture 1" descr="Picture"/>
        <xdr:cNvPicPr>
          <a:picLocks noChangeAspect="1"/>
        </xdr:cNvPicPr>
      </xdr:nvPicPr>
      <xdr:blipFill>
        <a:blip r:embed="rId173"/>
        <a:stretch>
          <a:fillRect/>
        </a:stretch>
      </xdr:blipFill>
      <xdr:spPr>
        <a:xfrm>
          <a:off x="2419985" y="75328780"/>
          <a:ext cx="337820" cy="337820"/>
        </a:xfrm>
        <a:prstGeom prst="rect">
          <a:avLst/>
        </a:prstGeom>
      </xdr:spPr>
    </xdr:pic>
    <xdr:clientData/>
  </xdr:twoCellAnchor>
  <xdr:twoCellAnchor>
    <xdr:from>
      <xdr:col>2</xdr:col>
      <xdr:colOff>635000</xdr:colOff>
      <xdr:row>180</xdr:row>
      <xdr:rowOff>50800</xdr:rowOff>
    </xdr:from>
    <xdr:to>
      <xdr:col>2</xdr:col>
      <xdr:colOff>973243</xdr:colOff>
      <xdr:row>180</xdr:row>
      <xdr:rowOff>389043</xdr:rowOff>
    </xdr:to>
    <xdr:pic>
      <xdr:nvPicPr>
        <xdr:cNvPr id="179" name="Picture 1" descr="Picture"/>
        <xdr:cNvPicPr>
          <a:picLocks noChangeAspect="1"/>
        </xdr:cNvPicPr>
      </xdr:nvPicPr>
      <xdr:blipFill>
        <a:blip r:embed="rId174"/>
        <a:stretch>
          <a:fillRect/>
        </a:stretch>
      </xdr:blipFill>
      <xdr:spPr>
        <a:xfrm>
          <a:off x="2419985" y="75751690"/>
          <a:ext cx="337820" cy="337820"/>
        </a:xfrm>
        <a:prstGeom prst="rect">
          <a:avLst/>
        </a:prstGeom>
      </xdr:spPr>
    </xdr:pic>
    <xdr:clientData/>
  </xdr:twoCellAnchor>
  <xdr:twoCellAnchor>
    <xdr:from>
      <xdr:col>2</xdr:col>
      <xdr:colOff>635000</xdr:colOff>
      <xdr:row>181</xdr:row>
      <xdr:rowOff>50800</xdr:rowOff>
    </xdr:from>
    <xdr:to>
      <xdr:col>2</xdr:col>
      <xdr:colOff>973243</xdr:colOff>
      <xdr:row>181</xdr:row>
      <xdr:rowOff>389043</xdr:rowOff>
    </xdr:to>
    <xdr:pic>
      <xdr:nvPicPr>
        <xdr:cNvPr id="180" name="Picture 1" descr="Picture"/>
        <xdr:cNvPicPr>
          <a:picLocks noChangeAspect="1"/>
        </xdr:cNvPicPr>
      </xdr:nvPicPr>
      <xdr:blipFill>
        <a:blip r:embed="rId175"/>
        <a:stretch>
          <a:fillRect/>
        </a:stretch>
      </xdr:blipFill>
      <xdr:spPr>
        <a:xfrm>
          <a:off x="2419985" y="76174600"/>
          <a:ext cx="337820" cy="337820"/>
        </a:xfrm>
        <a:prstGeom prst="rect">
          <a:avLst/>
        </a:prstGeom>
      </xdr:spPr>
    </xdr:pic>
    <xdr:clientData/>
  </xdr:twoCellAnchor>
  <xdr:twoCellAnchor>
    <xdr:from>
      <xdr:col>2</xdr:col>
      <xdr:colOff>635000</xdr:colOff>
      <xdr:row>182</xdr:row>
      <xdr:rowOff>50800</xdr:rowOff>
    </xdr:from>
    <xdr:to>
      <xdr:col>2</xdr:col>
      <xdr:colOff>973243</xdr:colOff>
      <xdr:row>182</xdr:row>
      <xdr:rowOff>389043</xdr:rowOff>
    </xdr:to>
    <xdr:pic>
      <xdr:nvPicPr>
        <xdr:cNvPr id="181" name="Picture 1" descr="Picture"/>
        <xdr:cNvPicPr>
          <a:picLocks noChangeAspect="1"/>
        </xdr:cNvPicPr>
      </xdr:nvPicPr>
      <xdr:blipFill>
        <a:blip r:embed="rId176"/>
        <a:stretch>
          <a:fillRect/>
        </a:stretch>
      </xdr:blipFill>
      <xdr:spPr>
        <a:xfrm>
          <a:off x="2419985" y="76597510"/>
          <a:ext cx="337820" cy="337820"/>
        </a:xfrm>
        <a:prstGeom prst="rect">
          <a:avLst/>
        </a:prstGeom>
      </xdr:spPr>
    </xdr:pic>
    <xdr:clientData/>
  </xdr:twoCellAnchor>
  <xdr:twoCellAnchor>
    <xdr:from>
      <xdr:col>2</xdr:col>
      <xdr:colOff>635000</xdr:colOff>
      <xdr:row>183</xdr:row>
      <xdr:rowOff>50800</xdr:rowOff>
    </xdr:from>
    <xdr:to>
      <xdr:col>2</xdr:col>
      <xdr:colOff>973243</xdr:colOff>
      <xdr:row>183</xdr:row>
      <xdr:rowOff>389043</xdr:rowOff>
    </xdr:to>
    <xdr:pic>
      <xdr:nvPicPr>
        <xdr:cNvPr id="182" name="Picture 1" descr="Picture"/>
        <xdr:cNvPicPr>
          <a:picLocks noChangeAspect="1"/>
        </xdr:cNvPicPr>
      </xdr:nvPicPr>
      <xdr:blipFill>
        <a:blip r:embed="rId177"/>
        <a:stretch>
          <a:fillRect/>
        </a:stretch>
      </xdr:blipFill>
      <xdr:spPr>
        <a:xfrm>
          <a:off x="2419985" y="77020420"/>
          <a:ext cx="337820" cy="337820"/>
        </a:xfrm>
        <a:prstGeom prst="rect">
          <a:avLst/>
        </a:prstGeom>
      </xdr:spPr>
    </xdr:pic>
    <xdr:clientData/>
  </xdr:twoCellAnchor>
  <xdr:twoCellAnchor>
    <xdr:from>
      <xdr:col>2</xdr:col>
      <xdr:colOff>635000</xdr:colOff>
      <xdr:row>184</xdr:row>
      <xdr:rowOff>50800</xdr:rowOff>
    </xdr:from>
    <xdr:to>
      <xdr:col>2</xdr:col>
      <xdr:colOff>973243</xdr:colOff>
      <xdr:row>184</xdr:row>
      <xdr:rowOff>389043</xdr:rowOff>
    </xdr:to>
    <xdr:pic>
      <xdr:nvPicPr>
        <xdr:cNvPr id="183" name="Picture 1" descr="Picture"/>
        <xdr:cNvPicPr>
          <a:picLocks noChangeAspect="1"/>
        </xdr:cNvPicPr>
      </xdr:nvPicPr>
      <xdr:blipFill>
        <a:blip r:embed="rId178"/>
        <a:stretch>
          <a:fillRect/>
        </a:stretch>
      </xdr:blipFill>
      <xdr:spPr>
        <a:xfrm>
          <a:off x="2419985" y="77443330"/>
          <a:ext cx="337820" cy="337820"/>
        </a:xfrm>
        <a:prstGeom prst="rect">
          <a:avLst/>
        </a:prstGeom>
      </xdr:spPr>
    </xdr:pic>
    <xdr:clientData/>
  </xdr:twoCellAnchor>
  <xdr:twoCellAnchor>
    <xdr:from>
      <xdr:col>2</xdr:col>
      <xdr:colOff>635000</xdr:colOff>
      <xdr:row>185</xdr:row>
      <xdr:rowOff>50800</xdr:rowOff>
    </xdr:from>
    <xdr:to>
      <xdr:col>2</xdr:col>
      <xdr:colOff>973243</xdr:colOff>
      <xdr:row>185</xdr:row>
      <xdr:rowOff>389043</xdr:rowOff>
    </xdr:to>
    <xdr:pic>
      <xdr:nvPicPr>
        <xdr:cNvPr id="184" name="Picture 1" descr="Picture"/>
        <xdr:cNvPicPr>
          <a:picLocks noChangeAspect="1"/>
        </xdr:cNvPicPr>
      </xdr:nvPicPr>
      <xdr:blipFill>
        <a:blip r:embed="rId179"/>
        <a:stretch>
          <a:fillRect/>
        </a:stretch>
      </xdr:blipFill>
      <xdr:spPr>
        <a:xfrm>
          <a:off x="2419985" y="77866240"/>
          <a:ext cx="337820" cy="337820"/>
        </a:xfrm>
        <a:prstGeom prst="rect">
          <a:avLst/>
        </a:prstGeom>
      </xdr:spPr>
    </xdr:pic>
    <xdr:clientData/>
  </xdr:twoCellAnchor>
  <xdr:twoCellAnchor>
    <xdr:from>
      <xdr:col>2</xdr:col>
      <xdr:colOff>635000</xdr:colOff>
      <xdr:row>186</xdr:row>
      <xdr:rowOff>50800</xdr:rowOff>
    </xdr:from>
    <xdr:to>
      <xdr:col>2</xdr:col>
      <xdr:colOff>973243</xdr:colOff>
      <xdr:row>186</xdr:row>
      <xdr:rowOff>389043</xdr:rowOff>
    </xdr:to>
    <xdr:pic>
      <xdr:nvPicPr>
        <xdr:cNvPr id="185" name="Picture 1" descr="Picture"/>
        <xdr:cNvPicPr>
          <a:picLocks noChangeAspect="1"/>
        </xdr:cNvPicPr>
      </xdr:nvPicPr>
      <xdr:blipFill>
        <a:blip r:embed="rId180"/>
        <a:stretch>
          <a:fillRect/>
        </a:stretch>
      </xdr:blipFill>
      <xdr:spPr>
        <a:xfrm>
          <a:off x="2419985" y="78289150"/>
          <a:ext cx="337820" cy="337820"/>
        </a:xfrm>
        <a:prstGeom prst="rect">
          <a:avLst/>
        </a:prstGeom>
      </xdr:spPr>
    </xdr:pic>
    <xdr:clientData/>
  </xdr:twoCellAnchor>
  <xdr:twoCellAnchor>
    <xdr:from>
      <xdr:col>2</xdr:col>
      <xdr:colOff>635000</xdr:colOff>
      <xdr:row>187</xdr:row>
      <xdr:rowOff>50800</xdr:rowOff>
    </xdr:from>
    <xdr:to>
      <xdr:col>2</xdr:col>
      <xdr:colOff>973243</xdr:colOff>
      <xdr:row>187</xdr:row>
      <xdr:rowOff>389043</xdr:rowOff>
    </xdr:to>
    <xdr:pic>
      <xdr:nvPicPr>
        <xdr:cNvPr id="186" name="Picture 1" descr="Picture"/>
        <xdr:cNvPicPr>
          <a:picLocks noChangeAspect="1"/>
        </xdr:cNvPicPr>
      </xdr:nvPicPr>
      <xdr:blipFill>
        <a:blip r:embed="rId181"/>
        <a:stretch>
          <a:fillRect/>
        </a:stretch>
      </xdr:blipFill>
      <xdr:spPr>
        <a:xfrm>
          <a:off x="2419985" y="78712060"/>
          <a:ext cx="337820" cy="337820"/>
        </a:xfrm>
        <a:prstGeom prst="rect">
          <a:avLst/>
        </a:prstGeom>
      </xdr:spPr>
    </xdr:pic>
    <xdr:clientData/>
  </xdr:twoCellAnchor>
  <xdr:twoCellAnchor>
    <xdr:from>
      <xdr:col>2</xdr:col>
      <xdr:colOff>635000</xdr:colOff>
      <xdr:row>188</xdr:row>
      <xdr:rowOff>50800</xdr:rowOff>
    </xdr:from>
    <xdr:to>
      <xdr:col>2</xdr:col>
      <xdr:colOff>973243</xdr:colOff>
      <xdr:row>188</xdr:row>
      <xdr:rowOff>389043</xdr:rowOff>
    </xdr:to>
    <xdr:pic>
      <xdr:nvPicPr>
        <xdr:cNvPr id="187" name="Picture 1" descr="Picture"/>
        <xdr:cNvPicPr>
          <a:picLocks noChangeAspect="1"/>
        </xdr:cNvPicPr>
      </xdr:nvPicPr>
      <xdr:blipFill>
        <a:blip r:embed="rId182"/>
        <a:stretch>
          <a:fillRect/>
        </a:stretch>
      </xdr:blipFill>
      <xdr:spPr>
        <a:xfrm>
          <a:off x="2419985" y="79134970"/>
          <a:ext cx="337820" cy="337820"/>
        </a:xfrm>
        <a:prstGeom prst="rect">
          <a:avLst/>
        </a:prstGeom>
      </xdr:spPr>
    </xdr:pic>
    <xdr:clientData/>
  </xdr:twoCellAnchor>
  <xdr:twoCellAnchor>
    <xdr:from>
      <xdr:col>2</xdr:col>
      <xdr:colOff>635000</xdr:colOff>
      <xdr:row>189</xdr:row>
      <xdr:rowOff>50800</xdr:rowOff>
    </xdr:from>
    <xdr:to>
      <xdr:col>2</xdr:col>
      <xdr:colOff>973243</xdr:colOff>
      <xdr:row>189</xdr:row>
      <xdr:rowOff>389043</xdr:rowOff>
    </xdr:to>
    <xdr:pic>
      <xdr:nvPicPr>
        <xdr:cNvPr id="188" name="Picture 1" descr="Picture"/>
        <xdr:cNvPicPr>
          <a:picLocks noChangeAspect="1"/>
        </xdr:cNvPicPr>
      </xdr:nvPicPr>
      <xdr:blipFill>
        <a:blip r:embed="rId183"/>
        <a:stretch>
          <a:fillRect/>
        </a:stretch>
      </xdr:blipFill>
      <xdr:spPr>
        <a:xfrm>
          <a:off x="2419985" y="79557880"/>
          <a:ext cx="337820" cy="337820"/>
        </a:xfrm>
        <a:prstGeom prst="rect">
          <a:avLst/>
        </a:prstGeom>
      </xdr:spPr>
    </xdr:pic>
    <xdr:clientData/>
  </xdr:twoCellAnchor>
  <xdr:twoCellAnchor>
    <xdr:from>
      <xdr:col>2</xdr:col>
      <xdr:colOff>635000</xdr:colOff>
      <xdr:row>190</xdr:row>
      <xdr:rowOff>50800</xdr:rowOff>
    </xdr:from>
    <xdr:to>
      <xdr:col>2</xdr:col>
      <xdr:colOff>973243</xdr:colOff>
      <xdr:row>190</xdr:row>
      <xdr:rowOff>389043</xdr:rowOff>
    </xdr:to>
    <xdr:pic>
      <xdr:nvPicPr>
        <xdr:cNvPr id="189" name="Picture 1" descr="Picture"/>
        <xdr:cNvPicPr>
          <a:picLocks noChangeAspect="1"/>
        </xdr:cNvPicPr>
      </xdr:nvPicPr>
      <xdr:blipFill>
        <a:blip r:embed="rId184"/>
        <a:stretch>
          <a:fillRect/>
        </a:stretch>
      </xdr:blipFill>
      <xdr:spPr>
        <a:xfrm>
          <a:off x="2419985" y="79980790"/>
          <a:ext cx="337820" cy="337820"/>
        </a:xfrm>
        <a:prstGeom prst="rect">
          <a:avLst/>
        </a:prstGeom>
      </xdr:spPr>
    </xdr:pic>
    <xdr:clientData/>
  </xdr:twoCellAnchor>
  <xdr:twoCellAnchor>
    <xdr:from>
      <xdr:col>2</xdr:col>
      <xdr:colOff>635000</xdr:colOff>
      <xdr:row>191</xdr:row>
      <xdr:rowOff>50800</xdr:rowOff>
    </xdr:from>
    <xdr:to>
      <xdr:col>2</xdr:col>
      <xdr:colOff>973243</xdr:colOff>
      <xdr:row>191</xdr:row>
      <xdr:rowOff>389043</xdr:rowOff>
    </xdr:to>
    <xdr:pic>
      <xdr:nvPicPr>
        <xdr:cNvPr id="190" name="Picture 1" descr="Picture"/>
        <xdr:cNvPicPr>
          <a:picLocks noChangeAspect="1"/>
        </xdr:cNvPicPr>
      </xdr:nvPicPr>
      <xdr:blipFill>
        <a:blip r:embed="rId185"/>
        <a:stretch>
          <a:fillRect/>
        </a:stretch>
      </xdr:blipFill>
      <xdr:spPr>
        <a:xfrm>
          <a:off x="2419985" y="80403700"/>
          <a:ext cx="337820" cy="337820"/>
        </a:xfrm>
        <a:prstGeom prst="rect">
          <a:avLst/>
        </a:prstGeom>
      </xdr:spPr>
    </xdr:pic>
    <xdr:clientData/>
  </xdr:twoCellAnchor>
  <xdr:twoCellAnchor>
    <xdr:from>
      <xdr:col>2</xdr:col>
      <xdr:colOff>635000</xdr:colOff>
      <xdr:row>192</xdr:row>
      <xdr:rowOff>50800</xdr:rowOff>
    </xdr:from>
    <xdr:to>
      <xdr:col>2</xdr:col>
      <xdr:colOff>973243</xdr:colOff>
      <xdr:row>192</xdr:row>
      <xdr:rowOff>389043</xdr:rowOff>
    </xdr:to>
    <xdr:pic>
      <xdr:nvPicPr>
        <xdr:cNvPr id="191" name="Picture 1" descr="Picture"/>
        <xdr:cNvPicPr>
          <a:picLocks noChangeAspect="1"/>
        </xdr:cNvPicPr>
      </xdr:nvPicPr>
      <xdr:blipFill>
        <a:blip r:embed="rId186"/>
        <a:stretch>
          <a:fillRect/>
        </a:stretch>
      </xdr:blipFill>
      <xdr:spPr>
        <a:xfrm>
          <a:off x="2419985" y="80826610"/>
          <a:ext cx="337820" cy="337820"/>
        </a:xfrm>
        <a:prstGeom prst="rect">
          <a:avLst/>
        </a:prstGeom>
      </xdr:spPr>
    </xdr:pic>
    <xdr:clientData/>
  </xdr:twoCellAnchor>
  <xdr:twoCellAnchor>
    <xdr:from>
      <xdr:col>2</xdr:col>
      <xdr:colOff>635000</xdr:colOff>
      <xdr:row>193</xdr:row>
      <xdr:rowOff>50800</xdr:rowOff>
    </xdr:from>
    <xdr:to>
      <xdr:col>2</xdr:col>
      <xdr:colOff>973243</xdr:colOff>
      <xdr:row>193</xdr:row>
      <xdr:rowOff>389043</xdr:rowOff>
    </xdr:to>
    <xdr:pic>
      <xdr:nvPicPr>
        <xdr:cNvPr id="192" name="Picture 1" descr="Picture"/>
        <xdr:cNvPicPr>
          <a:picLocks noChangeAspect="1"/>
        </xdr:cNvPicPr>
      </xdr:nvPicPr>
      <xdr:blipFill>
        <a:blip r:embed="rId187"/>
        <a:stretch>
          <a:fillRect/>
        </a:stretch>
      </xdr:blipFill>
      <xdr:spPr>
        <a:xfrm>
          <a:off x="2419985" y="81249520"/>
          <a:ext cx="337820" cy="337820"/>
        </a:xfrm>
        <a:prstGeom prst="rect">
          <a:avLst/>
        </a:prstGeom>
      </xdr:spPr>
    </xdr:pic>
    <xdr:clientData/>
  </xdr:twoCellAnchor>
  <xdr:twoCellAnchor>
    <xdr:from>
      <xdr:col>2</xdr:col>
      <xdr:colOff>635000</xdr:colOff>
      <xdr:row>194</xdr:row>
      <xdr:rowOff>50800</xdr:rowOff>
    </xdr:from>
    <xdr:to>
      <xdr:col>2</xdr:col>
      <xdr:colOff>973243</xdr:colOff>
      <xdr:row>194</xdr:row>
      <xdr:rowOff>389043</xdr:rowOff>
    </xdr:to>
    <xdr:pic>
      <xdr:nvPicPr>
        <xdr:cNvPr id="193" name="Picture 1" descr="Picture"/>
        <xdr:cNvPicPr>
          <a:picLocks noChangeAspect="1"/>
        </xdr:cNvPicPr>
      </xdr:nvPicPr>
      <xdr:blipFill>
        <a:blip r:embed="rId188"/>
        <a:stretch>
          <a:fillRect/>
        </a:stretch>
      </xdr:blipFill>
      <xdr:spPr>
        <a:xfrm>
          <a:off x="2419985" y="81672430"/>
          <a:ext cx="337820" cy="337820"/>
        </a:xfrm>
        <a:prstGeom prst="rect">
          <a:avLst/>
        </a:prstGeom>
      </xdr:spPr>
    </xdr:pic>
    <xdr:clientData/>
  </xdr:twoCellAnchor>
  <xdr:twoCellAnchor>
    <xdr:from>
      <xdr:col>2</xdr:col>
      <xdr:colOff>635000</xdr:colOff>
      <xdr:row>195</xdr:row>
      <xdr:rowOff>50800</xdr:rowOff>
    </xdr:from>
    <xdr:to>
      <xdr:col>2</xdr:col>
      <xdr:colOff>973243</xdr:colOff>
      <xdr:row>195</xdr:row>
      <xdr:rowOff>389043</xdr:rowOff>
    </xdr:to>
    <xdr:pic>
      <xdr:nvPicPr>
        <xdr:cNvPr id="194" name="Picture 1" descr="Picture"/>
        <xdr:cNvPicPr>
          <a:picLocks noChangeAspect="1"/>
        </xdr:cNvPicPr>
      </xdr:nvPicPr>
      <xdr:blipFill>
        <a:blip r:embed="rId189"/>
        <a:stretch>
          <a:fillRect/>
        </a:stretch>
      </xdr:blipFill>
      <xdr:spPr>
        <a:xfrm>
          <a:off x="2419985" y="82095340"/>
          <a:ext cx="337820" cy="337820"/>
        </a:xfrm>
        <a:prstGeom prst="rect">
          <a:avLst/>
        </a:prstGeom>
      </xdr:spPr>
    </xdr:pic>
    <xdr:clientData/>
  </xdr:twoCellAnchor>
  <xdr:twoCellAnchor>
    <xdr:from>
      <xdr:col>2</xdr:col>
      <xdr:colOff>635000</xdr:colOff>
      <xdr:row>196</xdr:row>
      <xdr:rowOff>50800</xdr:rowOff>
    </xdr:from>
    <xdr:to>
      <xdr:col>2</xdr:col>
      <xdr:colOff>973243</xdr:colOff>
      <xdr:row>196</xdr:row>
      <xdr:rowOff>389043</xdr:rowOff>
    </xdr:to>
    <xdr:pic>
      <xdr:nvPicPr>
        <xdr:cNvPr id="195" name="Picture 1" descr="Picture"/>
        <xdr:cNvPicPr>
          <a:picLocks noChangeAspect="1"/>
        </xdr:cNvPicPr>
      </xdr:nvPicPr>
      <xdr:blipFill>
        <a:blip r:embed="rId190"/>
        <a:stretch>
          <a:fillRect/>
        </a:stretch>
      </xdr:blipFill>
      <xdr:spPr>
        <a:xfrm>
          <a:off x="2419985" y="82518250"/>
          <a:ext cx="337820" cy="337820"/>
        </a:xfrm>
        <a:prstGeom prst="rect">
          <a:avLst/>
        </a:prstGeom>
      </xdr:spPr>
    </xdr:pic>
    <xdr:clientData/>
  </xdr:twoCellAnchor>
  <xdr:twoCellAnchor>
    <xdr:from>
      <xdr:col>2</xdr:col>
      <xdr:colOff>635000</xdr:colOff>
      <xdr:row>197</xdr:row>
      <xdr:rowOff>50800</xdr:rowOff>
    </xdr:from>
    <xdr:to>
      <xdr:col>2</xdr:col>
      <xdr:colOff>973243</xdr:colOff>
      <xdr:row>197</xdr:row>
      <xdr:rowOff>389043</xdr:rowOff>
    </xdr:to>
    <xdr:pic>
      <xdr:nvPicPr>
        <xdr:cNvPr id="196" name="Picture 1" descr="Picture"/>
        <xdr:cNvPicPr>
          <a:picLocks noChangeAspect="1"/>
        </xdr:cNvPicPr>
      </xdr:nvPicPr>
      <xdr:blipFill>
        <a:blip r:embed="rId191"/>
        <a:stretch>
          <a:fillRect/>
        </a:stretch>
      </xdr:blipFill>
      <xdr:spPr>
        <a:xfrm>
          <a:off x="2419985" y="82941160"/>
          <a:ext cx="337820" cy="337820"/>
        </a:xfrm>
        <a:prstGeom prst="rect">
          <a:avLst/>
        </a:prstGeom>
      </xdr:spPr>
    </xdr:pic>
    <xdr:clientData/>
  </xdr:twoCellAnchor>
  <xdr:twoCellAnchor>
    <xdr:from>
      <xdr:col>2</xdr:col>
      <xdr:colOff>635000</xdr:colOff>
      <xdr:row>198</xdr:row>
      <xdr:rowOff>50800</xdr:rowOff>
    </xdr:from>
    <xdr:to>
      <xdr:col>2</xdr:col>
      <xdr:colOff>973243</xdr:colOff>
      <xdr:row>198</xdr:row>
      <xdr:rowOff>389043</xdr:rowOff>
    </xdr:to>
    <xdr:pic>
      <xdr:nvPicPr>
        <xdr:cNvPr id="197" name="Picture 1" descr="Picture"/>
        <xdr:cNvPicPr>
          <a:picLocks noChangeAspect="1"/>
        </xdr:cNvPicPr>
      </xdr:nvPicPr>
      <xdr:blipFill>
        <a:blip r:embed="rId192"/>
        <a:stretch>
          <a:fillRect/>
        </a:stretch>
      </xdr:blipFill>
      <xdr:spPr>
        <a:xfrm>
          <a:off x="2419985" y="83364070"/>
          <a:ext cx="337820" cy="337820"/>
        </a:xfrm>
        <a:prstGeom prst="rect">
          <a:avLst/>
        </a:prstGeom>
      </xdr:spPr>
    </xdr:pic>
    <xdr:clientData/>
  </xdr:twoCellAnchor>
  <xdr:twoCellAnchor>
    <xdr:from>
      <xdr:col>2</xdr:col>
      <xdr:colOff>635000</xdr:colOff>
      <xdr:row>199</xdr:row>
      <xdr:rowOff>50800</xdr:rowOff>
    </xdr:from>
    <xdr:to>
      <xdr:col>2</xdr:col>
      <xdr:colOff>973243</xdr:colOff>
      <xdr:row>199</xdr:row>
      <xdr:rowOff>389043</xdr:rowOff>
    </xdr:to>
    <xdr:pic>
      <xdr:nvPicPr>
        <xdr:cNvPr id="198" name="Picture 1" descr="Picture"/>
        <xdr:cNvPicPr>
          <a:picLocks noChangeAspect="1"/>
        </xdr:cNvPicPr>
      </xdr:nvPicPr>
      <xdr:blipFill>
        <a:blip r:embed="rId193"/>
        <a:stretch>
          <a:fillRect/>
        </a:stretch>
      </xdr:blipFill>
      <xdr:spPr>
        <a:xfrm>
          <a:off x="2419985" y="83786980"/>
          <a:ext cx="337820" cy="337820"/>
        </a:xfrm>
        <a:prstGeom prst="rect">
          <a:avLst/>
        </a:prstGeom>
      </xdr:spPr>
    </xdr:pic>
    <xdr:clientData/>
  </xdr:twoCellAnchor>
  <xdr:twoCellAnchor>
    <xdr:from>
      <xdr:col>2</xdr:col>
      <xdr:colOff>635000</xdr:colOff>
      <xdr:row>200</xdr:row>
      <xdr:rowOff>50800</xdr:rowOff>
    </xdr:from>
    <xdr:to>
      <xdr:col>2</xdr:col>
      <xdr:colOff>973243</xdr:colOff>
      <xdr:row>200</xdr:row>
      <xdr:rowOff>389043</xdr:rowOff>
    </xdr:to>
    <xdr:pic>
      <xdr:nvPicPr>
        <xdr:cNvPr id="199" name="Picture 1" descr="Picture"/>
        <xdr:cNvPicPr>
          <a:picLocks noChangeAspect="1"/>
        </xdr:cNvPicPr>
      </xdr:nvPicPr>
      <xdr:blipFill>
        <a:blip r:embed="rId194"/>
        <a:stretch>
          <a:fillRect/>
        </a:stretch>
      </xdr:blipFill>
      <xdr:spPr>
        <a:xfrm>
          <a:off x="2419985" y="84209890"/>
          <a:ext cx="337820" cy="337820"/>
        </a:xfrm>
        <a:prstGeom prst="rect">
          <a:avLst/>
        </a:prstGeom>
      </xdr:spPr>
    </xdr:pic>
    <xdr:clientData/>
  </xdr:twoCellAnchor>
  <xdr:twoCellAnchor>
    <xdr:from>
      <xdr:col>2</xdr:col>
      <xdr:colOff>635000</xdr:colOff>
      <xdr:row>201</xdr:row>
      <xdr:rowOff>50800</xdr:rowOff>
    </xdr:from>
    <xdr:to>
      <xdr:col>2</xdr:col>
      <xdr:colOff>973243</xdr:colOff>
      <xdr:row>201</xdr:row>
      <xdr:rowOff>389043</xdr:rowOff>
    </xdr:to>
    <xdr:pic>
      <xdr:nvPicPr>
        <xdr:cNvPr id="200" name="Picture 1" descr="Picture"/>
        <xdr:cNvPicPr>
          <a:picLocks noChangeAspect="1"/>
        </xdr:cNvPicPr>
      </xdr:nvPicPr>
      <xdr:blipFill>
        <a:blip r:embed="rId195"/>
        <a:stretch>
          <a:fillRect/>
        </a:stretch>
      </xdr:blipFill>
      <xdr:spPr>
        <a:xfrm>
          <a:off x="2419985" y="84632800"/>
          <a:ext cx="337820" cy="337820"/>
        </a:xfrm>
        <a:prstGeom prst="rect">
          <a:avLst/>
        </a:prstGeom>
      </xdr:spPr>
    </xdr:pic>
    <xdr:clientData/>
  </xdr:twoCellAnchor>
  <xdr:twoCellAnchor>
    <xdr:from>
      <xdr:col>2</xdr:col>
      <xdr:colOff>635000</xdr:colOff>
      <xdr:row>202</xdr:row>
      <xdr:rowOff>50800</xdr:rowOff>
    </xdr:from>
    <xdr:to>
      <xdr:col>2</xdr:col>
      <xdr:colOff>973243</xdr:colOff>
      <xdr:row>202</xdr:row>
      <xdr:rowOff>389043</xdr:rowOff>
    </xdr:to>
    <xdr:pic>
      <xdr:nvPicPr>
        <xdr:cNvPr id="201" name="Picture 1" descr="Picture"/>
        <xdr:cNvPicPr>
          <a:picLocks noChangeAspect="1"/>
        </xdr:cNvPicPr>
      </xdr:nvPicPr>
      <xdr:blipFill>
        <a:blip r:embed="rId196"/>
        <a:stretch>
          <a:fillRect/>
        </a:stretch>
      </xdr:blipFill>
      <xdr:spPr>
        <a:xfrm>
          <a:off x="2419985" y="85055710"/>
          <a:ext cx="337820" cy="337820"/>
        </a:xfrm>
        <a:prstGeom prst="rect">
          <a:avLst/>
        </a:prstGeom>
      </xdr:spPr>
    </xdr:pic>
    <xdr:clientData/>
  </xdr:twoCellAnchor>
  <xdr:twoCellAnchor>
    <xdr:from>
      <xdr:col>2</xdr:col>
      <xdr:colOff>635000</xdr:colOff>
      <xdr:row>203</xdr:row>
      <xdr:rowOff>50800</xdr:rowOff>
    </xdr:from>
    <xdr:to>
      <xdr:col>2</xdr:col>
      <xdr:colOff>973243</xdr:colOff>
      <xdr:row>203</xdr:row>
      <xdr:rowOff>389043</xdr:rowOff>
    </xdr:to>
    <xdr:pic>
      <xdr:nvPicPr>
        <xdr:cNvPr id="202" name="Picture 1" descr="Picture"/>
        <xdr:cNvPicPr>
          <a:picLocks noChangeAspect="1"/>
        </xdr:cNvPicPr>
      </xdr:nvPicPr>
      <xdr:blipFill>
        <a:blip r:embed="rId128"/>
        <a:stretch>
          <a:fillRect/>
        </a:stretch>
      </xdr:blipFill>
      <xdr:spPr>
        <a:xfrm>
          <a:off x="2419985" y="85478620"/>
          <a:ext cx="337820" cy="337820"/>
        </a:xfrm>
        <a:prstGeom prst="rect">
          <a:avLst/>
        </a:prstGeom>
      </xdr:spPr>
    </xdr:pic>
    <xdr:clientData/>
  </xdr:twoCellAnchor>
  <xdr:twoCellAnchor>
    <xdr:from>
      <xdr:col>2</xdr:col>
      <xdr:colOff>635000</xdr:colOff>
      <xdr:row>204</xdr:row>
      <xdr:rowOff>50800</xdr:rowOff>
    </xdr:from>
    <xdr:to>
      <xdr:col>2</xdr:col>
      <xdr:colOff>973243</xdr:colOff>
      <xdr:row>204</xdr:row>
      <xdr:rowOff>389043</xdr:rowOff>
    </xdr:to>
    <xdr:pic>
      <xdr:nvPicPr>
        <xdr:cNvPr id="203" name="Picture 1" descr="Picture"/>
        <xdr:cNvPicPr>
          <a:picLocks noChangeAspect="1"/>
        </xdr:cNvPicPr>
      </xdr:nvPicPr>
      <xdr:blipFill>
        <a:blip r:embed="rId197"/>
        <a:stretch>
          <a:fillRect/>
        </a:stretch>
      </xdr:blipFill>
      <xdr:spPr>
        <a:xfrm>
          <a:off x="2419985" y="85901530"/>
          <a:ext cx="337820" cy="337820"/>
        </a:xfrm>
        <a:prstGeom prst="rect">
          <a:avLst/>
        </a:prstGeom>
      </xdr:spPr>
    </xdr:pic>
    <xdr:clientData/>
  </xdr:twoCellAnchor>
  <xdr:twoCellAnchor>
    <xdr:from>
      <xdr:col>2</xdr:col>
      <xdr:colOff>635000</xdr:colOff>
      <xdr:row>205</xdr:row>
      <xdr:rowOff>50800</xdr:rowOff>
    </xdr:from>
    <xdr:to>
      <xdr:col>2</xdr:col>
      <xdr:colOff>973243</xdr:colOff>
      <xdr:row>205</xdr:row>
      <xdr:rowOff>389043</xdr:rowOff>
    </xdr:to>
    <xdr:pic>
      <xdr:nvPicPr>
        <xdr:cNvPr id="204" name="Picture 1" descr="Picture"/>
        <xdr:cNvPicPr>
          <a:picLocks noChangeAspect="1"/>
        </xdr:cNvPicPr>
      </xdr:nvPicPr>
      <xdr:blipFill>
        <a:blip r:embed="rId198"/>
        <a:stretch>
          <a:fillRect/>
        </a:stretch>
      </xdr:blipFill>
      <xdr:spPr>
        <a:xfrm>
          <a:off x="2419985" y="86324440"/>
          <a:ext cx="337820" cy="337820"/>
        </a:xfrm>
        <a:prstGeom prst="rect">
          <a:avLst/>
        </a:prstGeom>
      </xdr:spPr>
    </xdr:pic>
    <xdr:clientData/>
  </xdr:twoCellAnchor>
  <xdr:twoCellAnchor>
    <xdr:from>
      <xdr:col>2</xdr:col>
      <xdr:colOff>635000</xdr:colOff>
      <xdr:row>206</xdr:row>
      <xdr:rowOff>50800</xdr:rowOff>
    </xdr:from>
    <xdr:to>
      <xdr:col>2</xdr:col>
      <xdr:colOff>973243</xdr:colOff>
      <xdr:row>206</xdr:row>
      <xdr:rowOff>389043</xdr:rowOff>
    </xdr:to>
    <xdr:pic>
      <xdr:nvPicPr>
        <xdr:cNvPr id="205" name="Picture 1" descr="Picture"/>
        <xdr:cNvPicPr>
          <a:picLocks noChangeAspect="1"/>
        </xdr:cNvPicPr>
      </xdr:nvPicPr>
      <xdr:blipFill>
        <a:blip r:embed="rId199"/>
        <a:stretch>
          <a:fillRect/>
        </a:stretch>
      </xdr:blipFill>
      <xdr:spPr>
        <a:xfrm>
          <a:off x="2419985" y="86747350"/>
          <a:ext cx="337820" cy="337820"/>
        </a:xfrm>
        <a:prstGeom prst="rect">
          <a:avLst/>
        </a:prstGeom>
      </xdr:spPr>
    </xdr:pic>
    <xdr:clientData/>
  </xdr:twoCellAnchor>
  <xdr:twoCellAnchor>
    <xdr:from>
      <xdr:col>2</xdr:col>
      <xdr:colOff>635000</xdr:colOff>
      <xdr:row>207</xdr:row>
      <xdr:rowOff>50800</xdr:rowOff>
    </xdr:from>
    <xdr:to>
      <xdr:col>2</xdr:col>
      <xdr:colOff>973243</xdr:colOff>
      <xdr:row>207</xdr:row>
      <xdr:rowOff>389043</xdr:rowOff>
    </xdr:to>
    <xdr:pic>
      <xdr:nvPicPr>
        <xdr:cNvPr id="206" name="Picture 1" descr="Picture"/>
        <xdr:cNvPicPr>
          <a:picLocks noChangeAspect="1"/>
        </xdr:cNvPicPr>
      </xdr:nvPicPr>
      <xdr:blipFill>
        <a:blip r:embed="rId200"/>
        <a:stretch>
          <a:fillRect/>
        </a:stretch>
      </xdr:blipFill>
      <xdr:spPr>
        <a:xfrm>
          <a:off x="2419985" y="87170260"/>
          <a:ext cx="337820" cy="337820"/>
        </a:xfrm>
        <a:prstGeom prst="rect">
          <a:avLst/>
        </a:prstGeom>
      </xdr:spPr>
    </xdr:pic>
    <xdr:clientData/>
  </xdr:twoCellAnchor>
  <xdr:twoCellAnchor>
    <xdr:from>
      <xdr:col>2</xdr:col>
      <xdr:colOff>635000</xdr:colOff>
      <xdr:row>208</xdr:row>
      <xdr:rowOff>50800</xdr:rowOff>
    </xdr:from>
    <xdr:to>
      <xdr:col>2</xdr:col>
      <xdr:colOff>973243</xdr:colOff>
      <xdr:row>208</xdr:row>
      <xdr:rowOff>389043</xdr:rowOff>
    </xdr:to>
    <xdr:pic>
      <xdr:nvPicPr>
        <xdr:cNvPr id="207" name="Picture 1" descr="Picture"/>
        <xdr:cNvPicPr>
          <a:picLocks noChangeAspect="1"/>
        </xdr:cNvPicPr>
      </xdr:nvPicPr>
      <xdr:blipFill>
        <a:blip r:embed="rId201"/>
        <a:stretch>
          <a:fillRect/>
        </a:stretch>
      </xdr:blipFill>
      <xdr:spPr>
        <a:xfrm>
          <a:off x="2419985" y="87593170"/>
          <a:ext cx="337820" cy="337820"/>
        </a:xfrm>
        <a:prstGeom prst="rect">
          <a:avLst/>
        </a:prstGeom>
      </xdr:spPr>
    </xdr:pic>
    <xdr:clientData/>
  </xdr:twoCellAnchor>
  <xdr:twoCellAnchor>
    <xdr:from>
      <xdr:col>2</xdr:col>
      <xdr:colOff>635000</xdr:colOff>
      <xdr:row>209</xdr:row>
      <xdr:rowOff>50800</xdr:rowOff>
    </xdr:from>
    <xdr:to>
      <xdr:col>2</xdr:col>
      <xdr:colOff>973243</xdr:colOff>
      <xdr:row>209</xdr:row>
      <xdr:rowOff>389043</xdr:rowOff>
    </xdr:to>
    <xdr:pic>
      <xdr:nvPicPr>
        <xdr:cNvPr id="208" name="Picture 1" descr="Picture"/>
        <xdr:cNvPicPr>
          <a:picLocks noChangeAspect="1"/>
        </xdr:cNvPicPr>
      </xdr:nvPicPr>
      <xdr:blipFill>
        <a:blip r:embed="rId202"/>
        <a:stretch>
          <a:fillRect/>
        </a:stretch>
      </xdr:blipFill>
      <xdr:spPr>
        <a:xfrm>
          <a:off x="2419985" y="88016080"/>
          <a:ext cx="337820" cy="337820"/>
        </a:xfrm>
        <a:prstGeom prst="rect">
          <a:avLst/>
        </a:prstGeom>
      </xdr:spPr>
    </xdr:pic>
    <xdr:clientData/>
  </xdr:twoCellAnchor>
  <xdr:twoCellAnchor>
    <xdr:from>
      <xdr:col>2</xdr:col>
      <xdr:colOff>635000</xdr:colOff>
      <xdr:row>210</xdr:row>
      <xdr:rowOff>50800</xdr:rowOff>
    </xdr:from>
    <xdr:to>
      <xdr:col>2</xdr:col>
      <xdr:colOff>973243</xdr:colOff>
      <xdr:row>210</xdr:row>
      <xdr:rowOff>389043</xdr:rowOff>
    </xdr:to>
    <xdr:pic>
      <xdr:nvPicPr>
        <xdr:cNvPr id="209" name="Picture 1" descr="Picture"/>
        <xdr:cNvPicPr>
          <a:picLocks noChangeAspect="1"/>
        </xdr:cNvPicPr>
      </xdr:nvPicPr>
      <xdr:blipFill>
        <a:blip r:embed="rId203"/>
        <a:stretch>
          <a:fillRect/>
        </a:stretch>
      </xdr:blipFill>
      <xdr:spPr>
        <a:xfrm>
          <a:off x="2419985" y="88438990"/>
          <a:ext cx="337820" cy="337820"/>
        </a:xfrm>
        <a:prstGeom prst="rect">
          <a:avLst/>
        </a:prstGeom>
      </xdr:spPr>
    </xdr:pic>
    <xdr:clientData/>
  </xdr:twoCellAnchor>
  <xdr:twoCellAnchor>
    <xdr:from>
      <xdr:col>2</xdr:col>
      <xdr:colOff>635000</xdr:colOff>
      <xdr:row>211</xdr:row>
      <xdr:rowOff>50800</xdr:rowOff>
    </xdr:from>
    <xdr:to>
      <xdr:col>2</xdr:col>
      <xdr:colOff>973243</xdr:colOff>
      <xdr:row>211</xdr:row>
      <xdr:rowOff>389043</xdr:rowOff>
    </xdr:to>
    <xdr:pic>
      <xdr:nvPicPr>
        <xdr:cNvPr id="210" name="Picture 1" descr="Picture"/>
        <xdr:cNvPicPr>
          <a:picLocks noChangeAspect="1"/>
        </xdr:cNvPicPr>
      </xdr:nvPicPr>
      <xdr:blipFill>
        <a:blip r:embed="rId204"/>
        <a:stretch>
          <a:fillRect/>
        </a:stretch>
      </xdr:blipFill>
      <xdr:spPr>
        <a:xfrm>
          <a:off x="2419985" y="88861900"/>
          <a:ext cx="337820" cy="337820"/>
        </a:xfrm>
        <a:prstGeom prst="rect">
          <a:avLst/>
        </a:prstGeom>
      </xdr:spPr>
    </xdr:pic>
    <xdr:clientData/>
  </xdr:twoCellAnchor>
  <xdr:twoCellAnchor>
    <xdr:from>
      <xdr:col>2</xdr:col>
      <xdr:colOff>635000</xdr:colOff>
      <xdr:row>212</xdr:row>
      <xdr:rowOff>50800</xdr:rowOff>
    </xdr:from>
    <xdr:to>
      <xdr:col>2</xdr:col>
      <xdr:colOff>973243</xdr:colOff>
      <xdr:row>212</xdr:row>
      <xdr:rowOff>389043</xdr:rowOff>
    </xdr:to>
    <xdr:pic>
      <xdr:nvPicPr>
        <xdr:cNvPr id="211" name="Picture 1" descr="Picture"/>
        <xdr:cNvPicPr>
          <a:picLocks noChangeAspect="1"/>
        </xdr:cNvPicPr>
      </xdr:nvPicPr>
      <xdr:blipFill>
        <a:blip r:embed="rId205"/>
        <a:stretch>
          <a:fillRect/>
        </a:stretch>
      </xdr:blipFill>
      <xdr:spPr>
        <a:xfrm>
          <a:off x="2419985" y="89284810"/>
          <a:ext cx="337820" cy="337820"/>
        </a:xfrm>
        <a:prstGeom prst="rect">
          <a:avLst/>
        </a:prstGeom>
      </xdr:spPr>
    </xdr:pic>
    <xdr:clientData/>
  </xdr:twoCellAnchor>
  <xdr:twoCellAnchor>
    <xdr:from>
      <xdr:col>2</xdr:col>
      <xdr:colOff>635000</xdr:colOff>
      <xdr:row>213</xdr:row>
      <xdr:rowOff>50800</xdr:rowOff>
    </xdr:from>
    <xdr:to>
      <xdr:col>2</xdr:col>
      <xdr:colOff>973243</xdr:colOff>
      <xdr:row>213</xdr:row>
      <xdr:rowOff>389043</xdr:rowOff>
    </xdr:to>
    <xdr:pic>
      <xdr:nvPicPr>
        <xdr:cNvPr id="212" name="Picture 1" descr="Picture"/>
        <xdr:cNvPicPr>
          <a:picLocks noChangeAspect="1"/>
        </xdr:cNvPicPr>
      </xdr:nvPicPr>
      <xdr:blipFill>
        <a:blip r:embed="rId206"/>
        <a:stretch>
          <a:fillRect/>
        </a:stretch>
      </xdr:blipFill>
      <xdr:spPr>
        <a:xfrm>
          <a:off x="2419985" y="89707720"/>
          <a:ext cx="337820" cy="337820"/>
        </a:xfrm>
        <a:prstGeom prst="rect">
          <a:avLst/>
        </a:prstGeom>
      </xdr:spPr>
    </xdr:pic>
    <xdr:clientData/>
  </xdr:twoCellAnchor>
  <xdr:twoCellAnchor>
    <xdr:from>
      <xdr:col>2</xdr:col>
      <xdr:colOff>635000</xdr:colOff>
      <xdr:row>214</xdr:row>
      <xdr:rowOff>50800</xdr:rowOff>
    </xdr:from>
    <xdr:to>
      <xdr:col>2</xdr:col>
      <xdr:colOff>973243</xdr:colOff>
      <xdr:row>214</xdr:row>
      <xdr:rowOff>389043</xdr:rowOff>
    </xdr:to>
    <xdr:pic>
      <xdr:nvPicPr>
        <xdr:cNvPr id="213" name="Picture 1" descr="Picture"/>
        <xdr:cNvPicPr>
          <a:picLocks noChangeAspect="1"/>
        </xdr:cNvPicPr>
      </xdr:nvPicPr>
      <xdr:blipFill>
        <a:blip r:embed="rId207"/>
        <a:stretch>
          <a:fillRect/>
        </a:stretch>
      </xdr:blipFill>
      <xdr:spPr>
        <a:xfrm>
          <a:off x="2419985" y="90130630"/>
          <a:ext cx="337820" cy="337820"/>
        </a:xfrm>
        <a:prstGeom prst="rect">
          <a:avLst/>
        </a:prstGeom>
      </xdr:spPr>
    </xdr:pic>
    <xdr:clientData/>
  </xdr:twoCellAnchor>
  <xdr:twoCellAnchor>
    <xdr:from>
      <xdr:col>2</xdr:col>
      <xdr:colOff>635000</xdr:colOff>
      <xdr:row>215</xdr:row>
      <xdr:rowOff>50800</xdr:rowOff>
    </xdr:from>
    <xdr:to>
      <xdr:col>2</xdr:col>
      <xdr:colOff>973243</xdr:colOff>
      <xdr:row>215</xdr:row>
      <xdr:rowOff>389043</xdr:rowOff>
    </xdr:to>
    <xdr:pic>
      <xdr:nvPicPr>
        <xdr:cNvPr id="214" name="Picture 1" descr="Picture"/>
        <xdr:cNvPicPr>
          <a:picLocks noChangeAspect="1"/>
        </xdr:cNvPicPr>
      </xdr:nvPicPr>
      <xdr:blipFill>
        <a:blip r:embed="rId208"/>
        <a:stretch>
          <a:fillRect/>
        </a:stretch>
      </xdr:blipFill>
      <xdr:spPr>
        <a:xfrm>
          <a:off x="2419985" y="90553540"/>
          <a:ext cx="337820" cy="337820"/>
        </a:xfrm>
        <a:prstGeom prst="rect">
          <a:avLst/>
        </a:prstGeom>
      </xdr:spPr>
    </xdr:pic>
    <xdr:clientData/>
  </xdr:twoCellAnchor>
  <xdr:twoCellAnchor>
    <xdr:from>
      <xdr:col>2</xdr:col>
      <xdr:colOff>635000</xdr:colOff>
      <xdr:row>216</xdr:row>
      <xdr:rowOff>50800</xdr:rowOff>
    </xdr:from>
    <xdr:to>
      <xdr:col>2</xdr:col>
      <xdr:colOff>973243</xdr:colOff>
      <xdr:row>216</xdr:row>
      <xdr:rowOff>389043</xdr:rowOff>
    </xdr:to>
    <xdr:pic>
      <xdr:nvPicPr>
        <xdr:cNvPr id="215" name="Picture 1" descr="Picture"/>
        <xdr:cNvPicPr>
          <a:picLocks noChangeAspect="1"/>
        </xdr:cNvPicPr>
      </xdr:nvPicPr>
      <xdr:blipFill>
        <a:blip r:embed="rId209"/>
        <a:stretch>
          <a:fillRect/>
        </a:stretch>
      </xdr:blipFill>
      <xdr:spPr>
        <a:xfrm>
          <a:off x="2419985" y="90976450"/>
          <a:ext cx="337820" cy="337820"/>
        </a:xfrm>
        <a:prstGeom prst="rect">
          <a:avLst/>
        </a:prstGeom>
      </xdr:spPr>
    </xdr:pic>
    <xdr:clientData/>
  </xdr:twoCellAnchor>
  <xdr:twoCellAnchor>
    <xdr:from>
      <xdr:col>2</xdr:col>
      <xdr:colOff>635000</xdr:colOff>
      <xdr:row>217</xdr:row>
      <xdr:rowOff>50800</xdr:rowOff>
    </xdr:from>
    <xdr:to>
      <xdr:col>2</xdr:col>
      <xdr:colOff>973243</xdr:colOff>
      <xdr:row>217</xdr:row>
      <xdr:rowOff>389043</xdr:rowOff>
    </xdr:to>
    <xdr:pic>
      <xdr:nvPicPr>
        <xdr:cNvPr id="216" name="Picture 1" descr="Picture"/>
        <xdr:cNvPicPr>
          <a:picLocks noChangeAspect="1"/>
        </xdr:cNvPicPr>
      </xdr:nvPicPr>
      <xdr:blipFill>
        <a:blip r:embed="rId210"/>
        <a:stretch>
          <a:fillRect/>
        </a:stretch>
      </xdr:blipFill>
      <xdr:spPr>
        <a:xfrm>
          <a:off x="2419985" y="91399360"/>
          <a:ext cx="337820" cy="337820"/>
        </a:xfrm>
        <a:prstGeom prst="rect">
          <a:avLst/>
        </a:prstGeom>
      </xdr:spPr>
    </xdr:pic>
    <xdr:clientData/>
  </xdr:twoCellAnchor>
  <xdr:twoCellAnchor>
    <xdr:from>
      <xdr:col>2</xdr:col>
      <xdr:colOff>635000</xdr:colOff>
      <xdr:row>218</xdr:row>
      <xdr:rowOff>50800</xdr:rowOff>
    </xdr:from>
    <xdr:to>
      <xdr:col>2</xdr:col>
      <xdr:colOff>973243</xdr:colOff>
      <xdr:row>218</xdr:row>
      <xdr:rowOff>389043</xdr:rowOff>
    </xdr:to>
    <xdr:pic>
      <xdr:nvPicPr>
        <xdr:cNvPr id="217" name="Picture 1" descr="Picture"/>
        <xdr:cNvPicPr>
          <a:picLocks noChangeAspect="1"/>
        </xdr:cNvPicPr>
      </xdr:nvPicPr>
      <xdr:blipFill>
        <a:blip r:embed="rId211"/>
        <a:stretch>
          <a:fillRect/>
        </a:stretch>
      </xdr:blipFill>
      <xdr:spPr>
        <a:xfrm>
          <a:off x="2419985" y="91822270"/>
          <a:ext cx="337820" cy="337820"/>
        </a:xfrm>
        <a:prstGeom prst="rect">
          <a:avLst/>
        </a:prstGeom>
      </xdr:spPr>
    </xdr:pic>
    <xdr:clientData/>
  </xdr:twoCellAnchor>
  <xdr:twoCellAnchor>
    <xdr:from>
      <xdr:col>2</xdr:col>
      <xdr:colOff>635000</xdr:colOff>
      <xdr:row>219</xdr:row>
      <xdr:rowOff>50800</xdr:rowOff>
    </xdr:from>
    <xdr:to>
      <xdr:col>2</xdr:col>
      <xdr:colOff>973243</xdr:colOff>
      <xdr:row>219</xdr:row>
      <xdr:rowOff>389043</xdr:rowOff>
    </xdr:to>
    <xdr:pic>
      <xdr:nvPicPr>
        <xdr:cNvPr id="218" name="Picture 1" descr="Picture"/>
        <xdr:cNvPicPr>
          <a:picLocks noChangeAspect="1"/>
        </xdr:cNvPicPr>
      </xdr:nvPicPr>
      <xdr:blipFill>
        <a:blip r:embed="rId212"/>
        <a:stretch>
          <a:fillRect/>
        </a:stretch>
      </xdr:blipFill>
      <xdr:spPr>
        <a:xfrm>
          <a:off x="2419985" y="92245180"/>
          <a:ext cx="337820" cy="337820"/>
        </a:xfrm>
        <a:prstGeom prst="rect">
          <a:avLst/>
        </a:prstGeom>
      </xdr:spPr>
    </xdr:pic>
    <xdr:clientData/>
  </xdr:twoCellAnchor>
  <xdr:twoCellAnchor>
    <xdr:from>
      <xdr:col>2</xdr:col>
      <xdr:colOff>635000</xdr:colOff>
      <xdr:row>220</xdr:row>
      <xdr:rowOff>50800</xdr:rowOff>
    </xdr:from>
    <xdr:to>
      <xdr:col>2</xdr:col>
      <xdr:colOff>973243</xdr:colOff>
      <xdr:row>220</xdr:row>
      <xdr:rowOff>389043</xdr:rowOff>
    </xdr:to>
    <xdr:pic>
      <xdr:nvPicPr>
        <xdr:cNvPr id="219" name="Picture 1" descr="Picture"/>
        <xdr:cNvPicPr>
          <a:picLocks noChangeAspect="1"/>
        </xdr:cNvPicPr>
      </xdr:nvPicPr>
      <xdr:blipFill>
        <a:blip r:embed="rId213"/>
        <a:stretch>
          <a:fillRect/>
        </a:stretch>
      </xdr:blipFill>
      <xdr:spPr>
        <a:xfrm>
          <a:off x="2419985" y="92668090"/>
          <a:ext cx="337820" cy="337820"/>
        </a:xfrm>
        <a:prstGeom prst="rect">
          <a:avLst/>
        </a:prstGeom>
      </xdr:spPr>
    </xdr:pic>
    <xdr:clientData/>
  </xdr:twoCellAnchor>
  <xdr:twoCellAnchor>
    <xdr:from>
      <xdr:col>2</xdr:col>
      <xdr:colOff>635000</xdr:colOff>
      <xdr:row>221</xdr:row>
      <xdr:rowOff>50800</xdr:rowOff>
    </xdr:from>
    <xdr:to>
      <xdr:col>2</xdr:col>
      <xdr:colOff>973243</xdr:colOff>
      <xdr:row>221</xdr:row>
      <xdr:rowOff>389043</xdr:rowOff>
    </xdr:to>
    <xdr:pic>
      <xdr:nvPicPr>
        <xdr:cNvPr id="220" name="Picture 1" descr="Picture"/>
        <xdr:cNvPicPr>
          <a:picLocks noChangeAspect="1"/>
        </xdr:cNvPicPr>
      </xdr:nvPicPr>
      <xdr:blipFill>
        <a:blip r:embed="rId214"/>
        <a:stretch>
          <a:fillRect/>
        </a:stretch>
      </xdr:blipFill>
      <xdr:spPr>
        <a:xfrm>
          <a:off x="2419985" y="93091000"/>
          <a:ext cx="337820" cy="337820"/>
        </a:xfrm>
        <a:prstGeom prst="rect">
          <a:avLst/>
        </a:prstGeom>
      </xdr:spPr>
    </xdr:pic>
    <xdr:clientData/>
  </xdr:twoCellAnchor>
  <xdr:twoCellAnchor>
    <xdr:from>
      <xdr:col>2</xdr:col>
      <xdr:colOff>635000</xdr:colOff>
      <xdr:row>222</xdr:row>
      <xdr:rowOff>50800</xdr:rowOff>
    </xdr:from>
    <xdr:to>
      <xdr:col>2</xdr:col>
      <xdr:colOff>973243</xdr:colOff>
      <xdr:row>222</xdr:row>
      <xdr:rowOff>389043</xdr:rowOff>
    </xdr:to>
    <xdr:pic>
      <xdr:nvPicPr>
        <xdr:cNvPr id="221" name="Picture 1" descr="Picture"/>
        <xdr:cNvPicPr>
          <a:picLocks noChangeAspect="1"/>
        </xdr:cNvPicPr>
      </xdr:nvPicPr>
      <xdr:blipFill>
        <a:blip r:embed="rId215"/>
        <a:stretch>
          <a:fillRect/>
        </a:stretch>
      </xdr:blipFill>
      <xdr:spPr>
        <a:xfrm>
          <a:off x="2419985" y="93513910"/>
          <a:ext cx="337820" cy="337820"/>
        </a:xfrm>
        <a:prstGeom prst="rect">
          <a:avLst/>
        </a:prstGeom>
      </xdr:spPr>
    </xdr:pic>
    <xdr:clientData/>
  </xdr:twoCellAnchor>
  <xdr:twoCellAnchor>
    <xdr:from>
      <xdr:col>2</xdr:col>
      <xdr:colOff>635000</xdr:colOff>
      <xdr:row>223</xdr:row>
      <xdr:rowOff>50800</xdr:rowOff>
    </xdr:from>
    <xdr:to>
      <xdr:col>2</xdr:col>
      <xdr:colOff>973243</xdr:colOff>
      <xdr:row>223</xdr:row>
      <xdr:rowOff>389043</xdr:rowOff>
    </xdr:to>
    <xdr:pic>
      <xdr:nvPicPr>
        <xdr:cNvPr id="222" name="Picture 1" descr="Picture"/>
        <xdr:cNvPicPr>
          <a:picLocks noChangeAspect="1"/>
        </xdr:cNvPicPr>
      </xdr:nvPicPr>
      <xdr:blipFill>
        <a:blip r:embed="rId216"/>
        <a:stretch>
          <a:fillRect/>
        </a:stretch>
      </xdr:blipFill>
      <xdr:spPr>
        <a:xfrm>
          <a:off x="2419985" y="93936820"/>
          <a:ext cx="337820" cy="337820"/>
        </a:xfrm>
        <a:prstGeom prst="rect">
          <a:avLst/>
        </a:prstGeom>
      </xdr:spPr>
    </xdr:pic>
    <xdr:clientData/>
  </xdr:twoCellAnchor>
  <xdr:twoCellAnchor>
    <xdr:from>
      <xdr:col>2</xdr:col>
      <xdr:colOff>635000</xdr:colOff>
      <xdr:row>224</xdr:row>
      <xdr:rowOff>50800</xdr:rowOff>
    </xdr:from>
    <xdr:to>
      <xdr:col>2</xdr:col>
      <xdr:colOff>973243</xdr:colOff>
      <xdr:row>224</xdr:row>
      <xdr:rowOff>389043</xdr:rowOff>
    </xdr:to>
    <xdr:pic>
      <xdr:nvPicPr>
        <xdr:cNvPr id="223" name="Picture 1" descr="Picture"/>
        <xdr:cNvPicPr>
          <a:picLocks noChangeAspect="1"/>
        </xdr:cNvPicPr>
      </xdr:nvPicPr>
      <xdr:blipFill>
        <a:blip r:embed="rId217"/>
        <a:stretch>
          <a:fillRect/>
        </a:stretch>
      </xdr:blipFill>
      <xdr:spPr>
        <a:xfrm>
          <a:off x="2419985" y="94359730"/>
          <a:ext cx="337820" cy="337820"/>
        </a:xfrm>
        <a:prstGeom prst="rect">
          <a:avLst/>
        </a:prstGeom>
      </xdr:spPr>
    </xdr:pic>
    <xdr:clientData/>
  </xdr:twoCellAnchor>
  <xdr:twoCellAnchor>
    <xdr:from>
      <xdr:col>2</xdr:col>
      <xdr:colOff>635000</xdr:colOff>
      <xdr:row>225</xdr:row>
      <xdr:rowOff>50800</xdr:rowOff>
    </xdr:from>
    <xdr:to>
      <xdr:col>2</xdr:col>
      <xdr:colOff>973243</xdr:colOff>
      <xdr:row>225</xdr:row>
      <xdr:rowOff>389043</xdr:rowOff>
    </xdr:to>
    <xdr:pic>
      <xdr:nvPicPr>
        <xdr:cNvPr id="224" name="Picture 1" descr="Picture"/>
        <xdr:cNvPicPr>
          <a:picLocks noChangeAspect="1"/>
        </xdr:cNvPicPr>
      </xdr:nvPicPr>
      <xdr:blipFill>
        <a:blip r:embed="rId218"/>
        <a:stretch>
          <a:fillRect/>
        </a:stretch>
      </xdr:blipFill>
      <xdr:spPr>
        <a:xfrm>
          <a:off x="2419985" y="94782640"/>
          <a:ext cx="337820" cy="337820"/>
        </a:xfrm>
        <a:prstGeom prst="rect">
          <a:avLst/>
        </a:prstGeom>
      </xdr:spPr>
    </xdr:pic>
    <xdr:clientData/>
  </xdr:twoCellAnchor>
  <xdr:twoCellAnchor>
    <xdr:from>
      <xdr:col>2</xdr:col>
      <xdr:colOff>635000</xdr:colOff>
      <xdr:row>226</xdr:row>
      <xdr:rowOff>50800</xdr:rowOff>
    </xdr:from>
    <xdr:to>
      <xdr:col>2</xdr:col>
      <xdr:colOff>973243</xdr:colOff>
      <xdr:row>226</xdr:row>
      <xdr:rowOff>389043</xdr:rowOff>
    </xdr:to>
    <xdr:pic>
      <xdr:nvPicPr>
        <xdr:cNvPr id="225" name="Picture 1" descr="Picture"/>
        <xdr:cNvPicPr>
          <a:picLocks noChangeAspect="1"/>
        </xdr:cNvPicPr>
      </xdr:nvPicPr>
      <xdr:blipFill>
        <a:blip r:embed="rId219"/>
        <a:stretch>
          <a:fillRect/>
        </a:stretch>
      </xdr:blipFill>
      <xdr:spPr>
        <a:xfrm>
          <a:off x="2419985" y="95205550"/>
          <a:ext cx="337820" cy="337820"/>
        </a:xfrm>
        <a:prstGeom prst="rect">
          <a:avLst/>
        </a:prstGeom>
      </xdr:spPr>
    </xdr:pic>
    <xdr:clientData/>
  </xdr:twoCellAnchor>
  <xdr:twoCellAnchor>
    <xdr:from>
      <xdr:col>2</xdr:col>
      <xdr:colOff>635000</xdr:colOff>
      <xdr:row>227</xdr:row>
      <xdr:rowOff>50800</xdr:rowOff>
    </xdr:from>
    <xdr:to>
      <xdr:col>2</xdr:col>
      <xdr:colOff>973243</xdr:colOff>
      <xdr:row>227</xdr:row>
      <xdr:rowOff>389043</xdr:rowOff>
    </xdr:to>
    <xdr:pic>
      <xdr:nvPicPr>
        <xdr:cNvPr id="226" name="Picture 1" descr="Picture"/>
        <xdr:cNvPicPr>
          <a:picLocks noChangeAspect="1"/>
        </xdr:cNvPicPr>
      </xdr:nvPicPr>
      <xdr:blipFill>
        <a:blip r:embed="rId220"/>
        <a:stretch>
          <a:fillRect/>
        </a:stretch>
      </xdr:blipFill>
      <xdr:spPr>
        <a:xfrm>
          <a:off x="2419985" y="95628460"/>
          <a:ext cx="337820" cy="337820"/>
        </a:xfrm>
        <a:prstGeom prst="rect">
          <a:avLst/>
        </a:prstGeom>
      </xdr:spPr>
    </xdr:pic>
    <xdr:clientData/>
  </xdr:twoCellAnchor>
  <xdr:twoCellAnchor>
    <xdr:from>
      <xdr:col>2</xdr:col>
      <xdr:colOff>635000</xdr:colOff>
      <xdr:row>228</xdr:row>
      <xdr:rowOff>50800</xdr:rowOff>
    </xdr:from>
    <xdr:to>
      <xdr:col>2</xdr:col>
      <xdr:colOff>973243</xdr:colOff>
      <xdr:row>228</xdr:row>
      <xdr:rowOff>389043</xdr:rowOff>
    </xdr:to>
    <xdr:pic>
      <xdr:nvPicPr>
        <xdr:cNvPr id="227" name="Picture 1" descr="Picture"/>
        <xdr:cNvPicPr>
          <a:picLocks noChangeAspect="1"/>
        </xdr:cNvPicPr>
      </xdr:nvPicPr>
      <xdr:blipFill>
        <a:blip r:embed="rId221"/>
        <a:stretch>
          <a:fillRect/>
        </a:stretch>
      </xdr:blipFill>
      <xdr:spPr>
        <a:xfrm>
          <a:off x="2419985" y="96051370"/>
          <a:ext cx="337820" cy="337820"/>
        </a:xfrm>
        <a:prstGeom prst="rect">
          <a:avLst/>
        </a:prstGeom>
      </xdr:spPr>
    </xdr:pic>
    <xdr:clientData/>
  </xdr:twoCellAnchor>
  <xdr:twoCellAnchor>
    <xdr:from>
      <xdr:col>2</xdr:col>
      <xdr:colOff>635000</xdr:colOff>
      <xdr:row>229</xdr:row>
      <xdr:rowOff>50800</xdr:rowOff>
    </xdr:from>
    <xdr:to>
      <xdr:col>2</xdr:col>
      <xdr:colOff>973243</xdr:colOff>
      <xdr:row>229</xdr:row>
      <xdr:rowOff>389043</xdr:rowOff>
    </xdr:to>
    <xdr:pic>
      <xdr:nvPicPr>
        <xdr:cNvPr id="228" name="Picture 1" descr="Picture"/>
        <xdr:cNvPicPr>
          <a:picLocks noChangeAspect="1"/>
        </xdr:cNvPicPr>
      </xdr:nvPicPr>
      <xdr:blipFill>
        <a:blip r:embed="rId222"/>
        <a:stretch>
          <a:fillRect/>
        </a:stretch>
      </xdr:blipFill>
      <xdr:spPr>
        <a:xfrm>
          <a:off x="2419985" y="96474280"/>
          <a:ext cx="337820" cy="337820"/>
        </a:xfrm>
        <a:prstGeom prst="rect">
          <a:avLst/>
        </a:prstGeom>
      </xdr:spPr>
    </xdr:pic>
    <xdr:clientData/>
  </xdr:twoCellAnchor>
  <xdr:twoCellAnchor>
    <xdr:from>
      <xdr:col>2</xdr:col>
      <xdr:colOff>635000</xdr:colOff>
      <xdr:row>230</xdr:row>
      <xdr:rowOff>50800</xdr:rowOff>
    </xdr:from>
    <xdr:to>
      <xdr:col>2</xdr:col>
      <xdr:colOff>973243</xdr:colOff>
      <xdr:row>230</xdr:row>
      <xdr:rowOff>389043</xdr:rowOff>
    </xdr:to>
    <xdr:pic>
      <xdr:nvPicPr>
        <xdr:cNvPr id="229" name="Picture 1" descr="Picture"/>
        <xdr:cNvPicPr>
          <a:picLocks noChangeAspect="1"/>
        </xdr:cNvPicPr>
      </xdr:nvPicPr>
      <xdr:blipFill>
        <a:blip r:embed="rId223"/>
        <a:stretch>
          <a:fillRect/>
        </a:stretch>
      </xdr:blipFill>
      <xdr:spPr>
        <a:xfrm>
          <a:off x="2419985" y="96897190"/>
          <a:ext cx="337820" cy="337820"/>
        </a:xfrm>
        <a:prstGeom prst="rect">
          <a:avLst/>
        </a:prstGeom>
      </xdr:spPr>
    </xdr:pic>
    <xdr:clientData/>
  </xdr:twoCellAnchor>
  <xdr:twoCellAnchor>
    <xdr:from>
      <xdr:col>2</xdr:col>
      <xdr:colOff>635000</xdr:colOff>
      <xdr:row>231</xdr:row>
      <xdr:rowOff>50800</xdr:rowOff>
    </xdr:from>
    <xdr:to>
      <xdr:col>2</xdr:col>
      <xdr:colOff>973243</xdr:colOff>
      <xdr:row>231</xdr:row>
      <xdr:rowOff>389043</xdr:rowOff>
    </xdr:to>
    <xdr:pic>
      <xdr:nvPicPr>
        <xdr:cNvPr id="230" name="Picture 1" descr="Picture"/>
        <xdr:cNvPicPr>
          <a:picLocks noChangeAspect="1"/>
        </xdr:cNvPicPr>
      </xdr:nvPicPr>
      <xdr:blipFill>
        <a:blip r:embed="rId224"/>
        <a:stretch>
          <a:fillRect/>
        </a:stretch>
      </xdr:blipFill>
      <xdr:spPr>
        <a:xfrm>
          <a:off x="2419985" y="97320100"/>
          <a:ext cx="337820" cy="337820"/>
        </a:xfrm>
        <a:prstGeom prst="rect">
          <a:avLst/>
        </a:prstGeom>
      </xdr:spPr>
    </xdr:pic>
    <xdr:clientData/>
  </xdr:twoCellAnchor>
  <xdr:twoCellAnchor>
    <xdr:from>
      <xdr:col>2</xdr:col>
      <xdr:colOff>635000</xdr:colOff>
      <xdr:row>232</xdr:row>
      <xdr:rowOff>50800</xdr:rowOff>
    </xdr:from>
    <xdr:to>
      <xdr:col>2</xdr:col>
      <xdr:colOff>973243</xdr:colOff>
      <xdr:row>232</xdr:row>
      <xdr:rowOff>389043</xdr:rowOff>
    </xdr:to>
    <xdr:pic>
      <xdr:nvPicPr>
        <xdr:cNvPr id="231" name="Picture 1" descr="Picture"/>
        <xdr:cNvPicPr>
          <a:picLocks noChangeAspect="1"/>
        </xdr:cNvPicPr>
      </xdr:nvPicPr>
      <xdr:blipFill>
        <a:blip r:embed="rId225"/>
        <a:stretch>
          <a:fillRect/>
        </a:stretch>
      </xdr:blipFill>
      <xdr:spPr>
        <a:xfrm>
          <a:off x="2419985" y="97743010"/>
          <a:ext cx="337820" cy="337820"/>
        </a:xfrm>
        <a:prstGeom prst="rect">
          <a:avLst/>
        </a:prstGeom>
      </xdr:spPr>
    </xdr:pic>
    <xdr:clientData/>
  </xdr:twoCellAnchor>
  <xdr:twoCellAnchor>
    <xdr:from>
      <xdr:col>2</xdr:col>
      <xdr:colOff>635000</xdr:colOff>
      <xdr:row>233</xdr:row>
      <xdr:rowOff>50800</xdr:rowOff>
    </xdr:from>
    <xdr:to>
      <xdr:col>2</xdr:col>
      <xdr:colOff>973243</xdr:colOff>
      <xdr:row>233</xdr:row>
      <xdr:rowOff>389043</xdr:rowOff>
    </xdr:to>
    <xdr:pic>
      <xdr:nvPicPr>
        <xdr:cNvPr id="232" name="Picture 1" descr="Picture"/>
        <xdr:cNvPicPr>
          <a:picLocks noChangeAspect="1"/>
        </xdr:cNvPicPr>
      </xdr:nvPicPr>
      <xdr:blipFill>
        <a:blip r:embed="rId226"/>
        <a:stretch>
          <a:fillRect/>
        </a:stretch>
      </xdr:blipFill>
      <xdr:spPr>
        <a:xfrm>
          <a:off x="2419985" y="98165920"/>
          <a:ext cx="337820" cy="337820"/>
        </a:xfrm>
        <a:prstGeom prst="rect">
          <a:avLst/>
        </a:prstGeom>
      </xdr:spPr>
    </xdr:pic>
    <xdr:clientData/>
  </xdr:twoCellAnchor>
  <xdr:twoCellAnchor>
    <xdr:from>
      <xdr:col>2</xdr:col>
      <xdr:colOff>635000</xdr:colOff>
      <xdr:row>234</xdr:row>
      <xdr:rowOff>50800</xdr:rowOff>
    </xdr:from>
    <xdr:to>
      <xdr:col>2</xdr:col>
      <xdr:colOff>973243</xdr:colOff>
      <xdr:row>234</xdr:row>
      <xdr:rowOff>389043</xdr:rowOff>
    </xdr:to>
    <xdr:pic>
      <xdr:nvPicPr>
        <xdr:cNvPr id="233" name="Picture 1" descr="Picture"/>
        <xdr:cNvPicPr>
          <a:picLocks noChangeAspect="1"/>
        </xdr:cNvPicPr>
      </xdr:nvPicPr>
      <xdr:blipFill>
        <a:blip r:embed="rId227"/>
        <a:stretch>
          <a:fillRect/>
        </a:stretch>
      </xdr:blipFill>
      <xdr:spPr>
        <a:xfrm>
          <a:off x="2419985" y="98588830"/>
          <a:ext cx="337820" cy="337820"/>
        </a:xfrm>
        <a:prstGeom prst="rect">
          <a:avLst/>
        </a:prstGeom>
      </xdr:spPr>
    </xdr:pic>
    <xdr:clientData/>
  </xdr:twoCellAnchor>
  <xdr:twoCellAnchor>
    <xdr:from>
      <xdr:col>2</xdr:col>
      <xdr:colOff>635000</xdr:colOff>
      <xdr:row>235</xdr:row>
      <xdr:rowOff>50800</xdr:rowOff>
    </xdr:from>
    <xdr:to>
      <xdr:col>2</xdr:col>
      <xdr:colOff>973243</xdr:colOff>
      <xdr:row>235</xdr:row>
      <xdr:rowOff>389043</xdr:rowOff>
    </xdr:to>
    <xdr:pic>
      <xdr:nvPicPr>
        <xdr:cNvPr id="234" name="Picture 1" descr="Picture"/>
        <xdr:cNvPicPr>
          <a:picLocks noChangeAspect="1"/>
        </xdr:cNvPicPr>
      </xdr:nvPicPr>
      <xdr:blipFill>
        <a:blip r:embed="rId228"/>
        <a:stretch>
          <a:fillRect/>
        </a:stretch>
      </xdr:blipFill>
      <xdr:spPr>
        <a:xfrm>
          <a:off x="2419985" y="99011740"/>
          <a:ext cx="337820" cy="337820"/>
        </a:xfrm>
        <a:prstGeom prst="rect">
          <a:avLst/>
        </a:prstGeom>
      </xdr:spPr>
    </xdr:pic>
    <xdr:clientData/>
  </xdr:twoCellAnchor>
  <xdr:twoCellAnchor>
    <xdr:from>
      <xdr:col>2</xdr:col>
      <xdr:colOff>635000</xdr:colOff>
      <xdr:row>236</xdr:row>
      <xdr:rowOff>50800</xdr:rowOff>
    </xdr:from>
    <xdr:to>
      <xdr:col>2</xdr:col>
      <xdr:colOff>973243</xdr:colOff>
      <xdr:row>236</xdr:row>
      <xdr:rowOff>389043</xdr:rowOff>
    </xdr:to>
    <xdr:pic>
      <xdr:nvPicPr>
        <xdr:cNvPr id="235" name="Picture 1" descr="Picture"/>
        <xdr:cNvPicPr>
          <a:picLocks noChangeAspect="1"/>
        </xdr:cNvPicPr>
      </xdr:nvPicPr>
      <xdr:blipFill>
        <a:blip r:embed="rId229"/>
        <a:stretch>
          <a:fillRect/>
        </a:stretch>
      </xdr:blipFill>
      <xdr:spPr>
        <a:xfrm>
          <a:off x="2419985" y="99434650"/>
          <a:ext cx="337820" cy="337820"/>
        </a:xfrm>
        <a:prstGeom prst="rect">
          <a:avLst/>
        </a:prstGeom>
      </xdr:spPr>
    </xdr:pic>
    <xdr:clientData/>
  </xdr:twoCellAnchor>
  <xdr:twoCellAnchor>
    <xdr:from>
      <xdr:col>2</xdr:col>
      <xdr:colOff>635000</xdr:colOff>
      <xdr:row>237</xdr:row>
      <xdr:rowOff>50800</xdr:rowOff>
    </xdr:from>
    <xdr:to>
      <xdr:col>2</xdr:col>
      <xdr:colOff>973243</xdr:colOff>
      <xdr:row>237</xdr:row>
      <xdr:rowOff>389043</xdr:rowOff>
    </xdr:to>
    <xdr:pic>
      <xdr:nvPicPr>
        <xdr:cNvPr id="236" name="Picture 1" descr="Picture"/>
        <xdr:cNvPicPr>
          <a:picLocks noChangeAspect="1"/>
        </xdr:cNvPicPr>
      </xdr:nvPicPr>
      <xdr:blipFill>
        <a:blip r:embed="rId230"/>
        <a:stretch>
          <a:fillRect/>
        </a:stretch>
      </xdr:blipFill>
      <xdr:spPr>
        <a:xfrm>
          <a:off x="2419985" y="99857560"/>
          <a:ext cx="337820" cy="337820"/>
        </a:xfrm>
        <a:prstGeom prst="rect">
          <a:avLst/>
        </a:prstGeom>
      </xdr:spPr>
    </xdr:pic>
    <xdr:clientData/>
  </xdr:twoCellAnchor>
  <xdr:twoCellAnchor>
    <xdr:from>
      <xdr:col>2</xdr:col>
      <xdr:colOff>635000</xdr:colOff>
      <xdr:row>238</xdr:row>
      <xdr:rowOff>50800</xdr:rowOff>
    </xdr:from>
    <xdr:to>
      <xdr:col>2</xdr:col>
      <xdr:colOff>973243</xdr:colOff>
      <xdr:row>238</xdr:row>
      <xdr:rowOff>389043</xdr:rowOff>
    </xdr:to>
    <xdr:pic>
      <xdr:nvPicPr>
        <xdr:cNvPr id="237" name="Picture 1" descr="Picture"/>
        <xdr:cNvPicPr>
          <a:picLocks noChangeAspect="1"/>
        </xdr:cNvPicPr>
      </xdr:nvPicPr>
      <xdr:blipFill>
        <a:blip r:embed="rId231"/>
        <a:stretch>
          <a:fillRect/>
        </a:stretch>
      </xdr:blipFill>
      <xdr:spPr>
        <a:xfrm>
          <a:off x="2419985" y="100280470"/>
          <a:ext cx="337820" cy="337820"/>
        </a:xfrm>
        <a:prstGeom prst="rect">
          <a:avLst/>
        </a:prstGeom>
      </xdr:spPr>
    </xdr:pic>
    <xdr:clientData/>
  </xdr:twoCellAnchor>
  <xdr:twoCellAnchor>
    <xdr:from>
      <xdr:col>2</xdr:col>
      <xdr:colOff>635000</xdr:colOff>
      <xdr:row>239</xdr:row>
      <xdr:rowOff>50800</xdr:rowOff>
    </xdr:from>
    <xdr:to>
      <xdr:col>2</xdr:col>
      <xdr:colOff>973243</xdr:colOff>
      <xdr:row>239</xdr:row>
      <xdr:rowOff>389043</xdr:rowOff>
    </xdr:to>
    <xdr:pic>
      <xdr:nvPicPr>
        <xdr:cNvPr id="238" name="Picture 1" descr="Picture"/>
        <xdr:cNvPicPr>
          <a:picLocks noChangeAspect="1"/>
        </xdr:cNvPicPr>
      </xdr:nvPicPr>
      <xdr:blipFill>
        <a:blip r:embed="rId231"/>
        <a:stretch>
          <a:fillRect/>
        </a:stretch>
      </xdr:blipFill>
      <xdr:spPr>
        <a:xfrm>
          <a:off x="2419985" y="100703380"/>
          <a:ext cx="337820" cy="337820"/>
        </a:xfrm>
        <a:prstGeom prst="rect">
          <a:avLst/>
        </a:prstGeom>
      </xdr:spPr>
    </xdr:pic>
    <xdr:clientData/>
  </xdr:twoCellAnchor>
  <xdr:twoCellAnchor>
    <xdr:from>
      <xdr:col>2</xdr:col>
      <xdr:colOff>635000</xdr:colOff>
      <xdr:row>240</xdr:row>
      <xdr:rowOff>50800</xdr:rowOff>
    </xdr:from>
    <xdr:to>
      <xdr:col>2</xdr:col>
      <xdr:colOff>973243</xdr:colOff>
      <xdr:row>240</xdr:row>
      <xdr:rowOff>389043</xdr:rowOff>
    </xdr:to>
    <xdr:pic>
      <xdr:nvPicPr>
        <xdr:cNvPr id="239" name="Picture 1" descr="Picture"/>
        <xdr:cNvPicPr>
          <a:picLocks noChangeAspect="1"/>
        </xdr:cNvPicPr>
      </xdr:nvPicPr>
      <xdr:blipFill>
        <a:blip r:embed="rId232"/>
        <a:stretch>
          <a:fillRect/>
        </a:stretch>
      </xdr:blipFill>
      <xdr:spPr>
        <a:xfrm>
          <a:off x="2419985" y="101126290"/>
          <a:ext cx="337820" cy="337820"/>
        </a:xfrm>
        <a:prstGeom prst="rect">
          <a:avLst/>
        </a:prstGeom>
      </xdr:spPr>
    </xdr:pic>
    <xdr:clientData/>
  </xdr:twoCellAnchor>
  <xdr:twoCellAnchor>
    <xdr:from>
      <xdr:col>2</xdr:col>
      <xdr:colOff>635000</xdr:colOff>
      <xdr:row>241</xdr:row>
      <xdr:rowOff>50800</xdr:rowOff>
    </xdr:from>
    <xdr:to>
      <xdr:col>2</xdr:col>
      <xdr:colOff>973243</xdr:colOff>
      <xdr:row>241</xdr:row>
      <xdr:rowOff>389043</xdr:rowOff>
    </xdr:to>
    <xdr:pic>
      <xdr:nvPicPr>
        <xdr:cNvPr id="240" name="Picture 1" descr="Picture"/>
        <xdr:cNvPicPr>
          <a:picLocks noChangeAspect="1"/>
        </xdr:cNvPicPr>
      </xdr:nvPicPr>
      <xdr:blipFill>
        <a:blip r:embed="rId233"/>
        <a:stretch>
          <a:fillRect/>
        </a:stretch>
      </xdr:blipFill>
      <xdr:spPr>
        <a:xfrm>
          <a:off x="2419985" y="101549200"/>
          <a:ext cx="337820" cy="337820"/>
        </a:xfrm>
        <a:prstGeom prst="rect">
          <a:avLst/>
        </a:prstGeom>
      </xdr:spPr>
    </xdr:pic>
    <xdr:clientData/>
  </xdr:twoCellAnchor>
  <xdr:twoCellAnchor>
    <xdr:from>
      <xdr:col>2</xdr:col>
      <xdr:colOff>635000</xdr:colOff>
      <xdr:row>242</xdr:row>
      <xdr:rowOff>50800</xdr:rowOff>
    </xdr:from>
    <xdr:to>
      <xdr:col>2</xdr:col>
      <xdr:colOff>973243</xdr:colOff>
      <xdr:row>242</xdr:row>
      <xdr:rowOff>389043</xdr:rowOff>
    </xdr:to>
    <xdr:pic>
      <xdr:nvPicPr>
        <xdr:cNvPr id="241" name="Picture 1" descr="Picture"/>
        <xdr:cNvPicPr>
          <a:picLocks noChangeAspect="1"/>
        </xdr:cNvPicPr>
      </xdr:nvPicPr>
      <xdr:blipFill>
        <a:blip r:embed="rId234"/>
        <a:stretch>
          <a:fillRect/>
        </a:stretch>
      </xdr:blipFill>
      <xdr:spPr>
        <a:xfrm>
          <a:off x="2419985" y="101972110"/>
          <a:ext cx="337820" cy="337820"/>
        </a:xfrm>
        <a:prstGeom prst="rect">
          <a:avLst/>
        </a:prstGeom>
      </xdr:spPr>
    </xdr:pic>
    <xdr:clientData/>
  </xdr:twoCellAnchor>
  <xdr:twoCellAnchor>
    <xdr:from>
      <xdr:col>2</xdr:col>
      <xdr:colOff>635000</xdr:colOff>
      <xdr:row>243</xdr:row>
      <xdr:rowOff>50800</xdr:rowOff>
    </xdr:from>
    <xdr:to>
      <xdr:col>2</xdr:col>
      <xdr:colOff>973243</xdr:colOff>
      <xdr:row>243</xdr:row>
      <xdr:rowOff>389043</xdr:rowOff>
    </xdr:to>
    <xdr:pic>
      <xdr:nvPicPr>
        <xdr:cNvPr id="242" name="Picture 1" descr="Picture"/>
        <xdr:cNvPicPr>
          <a:picLocks noChangeAspect="1"/>
        </xdr:cNvPicPr>
      </xdr:nvPicPr>
      <xdr:blipFill>
        <a:blip r:embed="rId235"/>
        <a:stretch>
          <a:fillRect/>
        </a:stretch>
      </xdr:blipFill>
      <xdr:spPr>
        <a:xfrm>
          <a:off x="2419985" y="102395020"/>
          <a:ext cx="337820" cy="337820"/>
        </a:xfrm>
        <a:prstGeom prst="rect">
          <a:avLst/>
        </a:prstGeom>
      </xdr:spPr>
    </xdr:pic>
    <xdr:clientData/>
  </xdr:twoCellAnchor>
  <xdr:twoCellAnchor>
    <xdr:from>
      <xdr:col>2</xdr:col>
      <xdr:colOff>635000</xdr:colOff>
      <xdr:row>244</xdr:row>
      <xdr:rowOff>50800</xdr:rowOff>
    </xdr:from>
    <xdr:to>
      <xdr:col>2</xdr:col>
      <xdr:colOff>973243</xdr:colOff>
      <xdr:row>244</xdr:row>
      <xdr:rowOff>389043</xdr:rowOff>
    </xdr:to>
    <xdr:pic>
      <xdr:nvPicPr>
        <xdr:cNvPr id="243" name="Picture 1" descr="Picture"/>
        <xdr:cNvPicPr>
          <a:picLocks noChangeAspect="1"/>
        </xdr:cNvPicPr>
      </xdr:nvPicPr>
      <xdr:blipFill>
        <a:blip r:embed="rId236"/>
        <a:stretch>
          <a:fillRect/>
        </a:stretch>
      </xdr:blipFill>
      <xdr:spPr>
        <a:xfrm>
          <a:off x="2419985" y="102817930"/>
          <a:ext cx="337820" cy="337820"/>
        </a:xfrm>
        <a:prstGeom prst="rect">
          <a:avLst/>
        </a:prstGeom>
      </xdr:spPr>
    </xdr:pic>
    <xdr:clientData/>
  </xdr:twoCellAnchor>
  <xdr:twoCellAnchor>
    <xdr:from>
      <xdr:col>2</xdr:col>
      <xdr:colOff>635000</xdr:colOff>
      <xdr:row>245</xdr:row>
      <xdr:rowOff>50800</xdr:rowOff>
    </xdr:from>
    <xdr:to>
      <xdr:col>2</xdr:col>
      <xdr:colOff>973243</xdr:colOff>
      <xdr:row>245</xdr:row>
      <xdr:rowOff>389043</xdr:rowOff>
    </xdr:to>
    <xdr:pic>
      <xdr:nvPicPr>
        <xdr:cNvPr id="244" name="Picture 1" descr="Picture"/>
        <xdr:cNvPicPr>
          <a:picLocks noChangeAspect="1"/>
        </xdr:cNvPicPr>
      </xdr:nvPicPr>
      <xdr:blipFill>
        <a:blip r:embed="rId179"/>
        <a:stretch>
          <a:fillRect/>
        </a:stretch>
      </xdr:blipFill>
      <xdr:spPr>
        <a:xfrm>
          <a:off x="2419985" y="103240840"/>
          <a:ext cx="337820" cy="337820"/>
        </a:xfrm>
        <a:prstGeom prst="rect">
          <a:avLst/>
        </a:prstGeom>
      </xdr:spPr>
    </xdr:pic>
    <xdr:clientData/>
  </xdr:twoCellAnchor>
  <xdr:twoCellAnchor>
    <xdr:from>
      <xdr:col>2</xdr:col>
      <xdr:colOff>635000</xdr:colOff>
      <xdr:row>246</xdr:row>
      <xdr:rowOff>50800</xdr:rowOff>
    </xdr:from>
    <xdr:to>
      <xdr:col>2</xdr:col>
      <xdr:colOff>973243</xdr:colOff>
      <xdr:row>246</xdr:row>
      <xdr:rowOff>389043</xdr:rowOff>
    </xdr:to>
    <xdr:pic>
      <xdr:nvPicPr>
        <xdr:cNvPr id="245" name="Picture 1" descr="Picture"/>
        <xdr:cNvPicPr>
          <a:picLocks noChangeAspect="1"/>
        </xdr:cNvPicPr>
      </xdr:nvPicPr>
      <xdr:blipFill>
        <a:blip r:embed="rId237"/>
        <a:stretch>
          <a:fillRect/>
        </a:stretch>
      </xdr:blipFill>
      <xdr:spPr>
        <a:xfrm>
          <a:off x="2419985" y="103663750"/>
          <a:ext cx="337820" cy="337820"/>
        </a:xfrm>
        <a:prstGeom prst="rect">
          <a:avLst/>
        </a:prstGeom>
      </xdr:spPr>
    </xdr:pic>
    <xdr:clientData/>
  </xdr:twoCellAnchor>
  <xdr:twoCellAnchor>
    <xdr:from>
      <xdr:col>2</xdr:col>
      <xdr:colOff>635000</xdr:colOff>
      <xdr:row>247</xdr:row>
      <xdr:rowOff>50800</xdr:rowOff>
    </xdr:from>
    <xdr:to>
      <xdr:col>2</xdr:col>
      <xdr:colOff>973243</xdr:colOff>
      <xdr:row>247</xdr:row>
      <xdr:rowOff>389043</xdr:rowOff>
    </xdr:to>
    <xdr:pic>
      <xdr:nvPicPr>
        <xdr:cNvPr id="246" name="Picture 1" descr="Picture"/>
        <xdr:cNvPicPr>
          <a:picLocks noChangeAspect="1"/>
        </xdr:cNvPicPr>
      </xdr:nvPicPr>
      <xdr:blipFill>
        <a:blip r:embed="rId238"/>
        <a:stretch>
          <a:fillRect/>
        </a:stretch>
      </xdr:blipFill>
      <xdr:spPr>
        <a:xfrm>
          <a:off x="2419985" y="104086660"/>
          <a:ext cx="337820" cy="337820"/>
        </a:xfrm>
        <a:prstGeom prst="rect">
          <a:avLst/>
        </a:prstGeom>
      </xdr:spPr>
    </xdr:pic>
    <xdr:clientData/>
  </xdr:twoCellAnchor>
  <xdr:twoCellAnchor>
    <xdr:from>
      <xdr:col>2</xdr:col>
      <xdr:colOff>635000</xdr:colOff>
      <xdr:row>248</xdr:row>
      <xdr:rowOff>50800</xdr:rowOff>
    </xdr:from>
    <xdr:to>
      <xdr:col>2</xdr:col>
      <xdr:colOff>973243</xdr:colOff>
      <xdr:row>248</xdr:row>
      <xdr:rowOff>389043</xdr:rowOff>
    </xdr:to>
    <xdr:pic>
      <xdr:nvPicPr>
        <xdr:cNvPr id="247" name="Picture 1" descr="Picture"/>
        <xdr:cNvPicPr>
          <a:picLocks noChangeAspect="1"/>
        </xdr:cNvPicPr>
      </xdr:nvPicPr>
      <xdr:blipFill>
        <a:blip r:embed="rId238"/>
        <a:stretch>
          <a:fillRect/>
        </a:stretch>
      </xdr:blipFill>
      <xdr:spPr>
        <a:xfrm>
          <a:off x="2419985" y="104509570"/>
          <a:ext cx="337820" cy="337820"/>
        </a:xfrm>
        <a:prstGeom prst="rect">
          <a:avLst/>
        </a:prstGeom>
      </xdr:spPr>
    </xdr:pic>
    <xdr:clientData/>
  </xdr:twoCellAnchor>
  <xdr:twoCellAnchor>
    <xdr:from>
      <xdr:col>2</xdr:col>
      <xdr:colOff>635000</xdr:colOff>
      <xdr:row>249</xdr:row>
      <xdr:rowOff>50800</xdr:rowOff>
    </xdr:from>
    <xdr:to>
      <xdr:col>2</xdr:col>
      <xdr:colOff>973243</xdr:colOff>
      <xdr:row>249</xdr:row>
      <xdr:rowOff>389043</xdr:rowOff>
    </xdr:to>
    <xdr:pic>
      <xdr:nvPicPr>
        <xdr:cNvPr id="248" name="Picture 1" descr="Picture"/>
        <xdr:cNvPicPr>
          <a:picLocks noChangeAspect="1"/>
        </xdr:cNvPicPr>
      </xdr:nvPicPr>
      <xdr:blipFill>
        <a:blip r:embed="rId239"/>
        <a:stretch>
          <a:fillRect/>
        </a:stretch>
      </xdr:blipFill>
      <xdr:spPr>
        <a:xfrm>
          <a:off x="2419985" y="104932480"/>
          <a:ext cx="337820" cy="337820"/>
        </a:xfrm>
        <a:prstGeom prst="rect">
          <a:avLst/>
        </a:prstGeom>
      </xdr:spPr>
    </xdr:pic>
    <xdr:clientData/>
  </xdr:twoCellAnchor>
  <xdr:twoCellAnchor>
    <xdr:from>
      <xdr:col>2</xdr:col>
      <xdr:colOff>635000</xdr:colOff>
      <xdr:row>250</xdr:row>
      <xdr:rowOff>50800</xdr:rowOff>
    </xdr:from>
    <xdr:to>
      <xdr:col>2</xdr:col>
      <xdr:colOff>973243</xdr:colOff>
      <xdr:row>250</xdr:row>
      <xdr:rowOff>389043</xdr:rowOff>
    </xdr:to>
    <xdr:pic>
      <xdr:nvPicPr>
        <xdr:cNvPr id="249" name="Picture 1" descr="Picture"/>
        <xdr:cNvPicPr>
          <a:picLocks noChangeAspect="1"/>
        </xdr:cNvPicPr>
      </xdr:nvPicPr>
      <xdr:blipFill>
        <a:blip r:embed="rId179"/>
        <a:stretch>
          <a:fillRect/>
        </a:stretch>
      </xdr:blipFill>
      <xdr:spPr>
        <a:xfrm>
          <a:off x="2419985" y="105355390"/>
          <a:ext cx="337820" cy="337820"/>
        </a:xfrm>
        <a:prstGeom prst="rect">
          <a:avLst/>
        </a:prstGeom>
      </xdr:spPr>
    </xdr:pic>
    <xdr:clientData/>
  </xdr:twoCellAnchor>
  <xdr:twoCellAnchor>
    <xdr:from>
      <xdr:col>2</xdr:col>
      <xdr:colOff>635000</xdr:colOff>
      <xdr:row>251</xdr:row>
      <xdr:rowOff>50800</xdr:rowOff>
    </xdr:from>
    <xdr:to>
      <xdr:col>2</xdr:col>
      <xdr:colOff>973243</xdr:colOff>
      <xdr:row>251</xdr:row>
      <xdr:rowOff>389043</xdr:rowOff>
    </xdr:to>
    <xdr:pic>
      <xdr:nvPicPr>
        <xdr:cNvPr id="250" name="Picture 1" descr="Picture"/>
        <xdr:cNvPicPr>
          <a:picLocks noChangeAspect="1"/>
        </xdr:cNvPicPr>
      </xdr:nvPicPr>
      <xdr:blipFill>
        <a:blip r:embed="rId240"/>
        <a:stretch>
          <a:fillRect/>
        </a:stretch>
      </xdr:blipFill>
      <xdr:spPr>
        <a:xfrm>
          <a:off x="2419985" y="105778300"/>
          <a:ext cx="337820" cy="337820"/>
        </a:xfrm>
        <a:prstGeom prst="rect">
          <a:avLst/>
        </a:prstGeom>
      </xdr:spPr>
    </xdr:pic>
    <xdr:clientData/>
  </xdr:twoCellAnchor>
  <xdr:twoCellAnchor>
    <xdr:from>
      <xdr:col>2</xdr:col>
      <xdr:colOff>635000</xdr:colOff>
      <xdr:row>252</xdr:row>
      <xdr:rowOff>50800</xdr:rowOff>
    </xdr:from>
    <xdr:to>
      <xdr:col>2</xdr:col>
      <xdr:colOff>973243</xdr:colOff>
      <xdr:row>252</xdr:row>
      <xdr:rowOff>389043</xdr:rowOff>
    </xdr:to>
    <xdr:pic>
      <xdr:nvPicPr>
        <xdr:cNvPr id="251" name="Picture 1" descr="Picture"/>
        <xdr:cNvPicPr>
          <a:picLocks noChangeAspect="1"/>
        </xdr:cNvPicPr>
      </xdr:nvPicPr>
      <xdr:blipFill>
        <a:blip r:embed="rId241"/>
        <a:stretch>
          <a:fillRect/>
        </a:stretch>
      </xdr:blipFill>
      <xdr:spPr>
        <a:xfrm>
          <a:off x="2419985" y="106201210"/>
          <a:ext cx="337820" cy="337820"/>
        </a:xfrm>
        <a:prstGeom prst="rect">
          <a:avLst/>
        </a:prstGeom>
      </xdr:spPr>
    </xdr:pic>
    <xdr:clientData/>
  </xdr:twoCellAnchor>
  <xdr:twoCellAnchor>
    <xdr:from>
      <xdr:col>2</xdr:col>
      <xdr:colOff>635000</xdr:colOff>
      <xdr:row>253</xdr:row>
      <xdr:rowOff>50800</xdr:rowOff>
    </xdr:from>
    <xdr:to>
      <xdr:col>2</xdr:col>
      <xdr:colOff>973243</xdr:colOff>
      <xdr:row>253</xdr:row>
      <xdr:rowOff>389043</xdr:rowOff>
    </xdr:to>
    <xdr:pic>
      <xdr:nvPicPr>
        <xdr:cNvPr id="252" name="Picture 1" descr="Picture"/>
        <xdr:cNvPicPr>
          <a:picLocks noChangeAspect="1"/>
        </xdr:cNvPicPr>
      </xdr:nvPicPr>
      <xdr:blipFill>
        <a:blip r:embed="rId242"/>
        <a:stretch>
          <a:fillRect/>
        </a:stretch>
      </xdr:blipFill>
      <xdr:spPr>
        <a:xfrm>
          <a:off x="2419985" y="106624120"/>
          <a:ext cx="337820" cy="337820"/>
        </a:xfrm>
        <a:prstGeom prst="rect">
          <a:avLst/>
        </a:prstGeom>
      </xdr:spPr>
    </xdr:pic>
    <xdr:clientData/>
  </xdr:twoCellAnchor>
  <xdr:twoCellAnchor>
    <xdr:from>
      <xdr:col>2</xdr:col>
      <xdr:colOff>635000</xdr:colOff>
      <xdr:row>254</xdr:row>
      <xdr:rowOff>50800</xdr:rowOff>
    </xdr:from>
    <xdr:to>
      <xdr:col>2</xdr:col>
      <xdr:colOff>973243</xdr:colOff>
      <xdr:row>254</xdr:row>
      <xdr:rowOff>389043</xdr:rowOff>
    </xdr:to>
    <xdr:pic>
      <xdr:nvPicPr>
        <xdr:cNvPr id="253" name="Picture 1" descr="Picture"/>
        <xdr:cNvPicPr>
          <a:picLocks noChangeAspect="1"/>
        </xdr:cNvPicPr>
      </xdr:nvPicPr>
      <xdr:blipFill>
        <a:blip r:embed="rId243"/>
        <a:stretch>
          <a:fillRect/>
        </a:stretch>
      </xdr:blipFill>
      <xdr:spPr>
        <a:xfrm>
          <a:off x="2419985" y="107047030"/>
          <a:ext cx="337820" cy="337820"/>
        </a:xfrm>
        <a:prstGeom prst="rect">
          <a:avLst/>
        </a:prstGeom>
      </xdr:spPr>
    </xdr:pic>
    <xdr:clientData/>
  </xdr:twoCellAnchor>
  <xdr:twoCellAnchor>
    <xdr:from>
      <xdr:col>2</xdr:col>
      <xdr:colOff>635000</xdr:colOff>
      <xdr:row>255</xdr:row>
      <xdr:rowOff>50800</xdr:rowOff>
    </xdr:from>
    <xdr:to>
      <xdr:col>2</xdr:col>
      <xdr:colOff>973243</xdr:colOff>
      <xdr:row>255</xdr:row>
      <xdr:rowOff>389043</xdr:rowOff>
    </xdr:to>
    <xdr:pic>
      <xdr:nvPicPr>
        <xdr:cNvPr id="254" name="Picture 1" descr="Picture"/>
        <xdr:cNvPicPr>
          <a:picLocks noChangeAspect="1"/>
        </xdr:cNvPicPr>
      </xdr:nvPicPr>
      <xdr:blipFill>
        <a:blip r:embed="rId244"/>
        <a:stretch>
          <a:fillRect/>
        </a:stretch>
      </xdr:blipFill>
      <xdr:spPr>
        <a:xfrm>
          <a:off x="2419985" y="107469940"/>
          <a:ext cx="337820" cy="337820"/>
        </a:xfrm>
        <a:prstGeom prst="rect">
          <a:avLst/>
        </a:prstGeom>
      </xdr:spPr>
    </xdr:pic>
    <xdr:clientData/>
  </xdr:twoCellAnchor>
  <xdr:twoCellAnchor>
    <xdr:from>
      <xdr:col>2</xdr:col>
      <xdr:colOff>635000</xdr:colOff>
      <xdr:row>256</xdr:row>
      <xdr:rowOff>50800</xdr:rowOff>
    </xdr:from>
    <xdr:to>
      <xdr:col>2</xdr:col>
      <xdr:colOff>973243</xdr:colOff>
      <xdr:row>256</xdr:row>
      <xdr:rowOff>389043</xdr:rowOff>
    </xdr:to>
    <xdr:pic>
      <xdr:nvPicPr>
        <xdr:cNvPr id="255" name="Picture 1" descr="Picture"/>
        <xdr:cNvPicPr>
          <a:picLocks noChangeAspect="1"/>
        </xdr:cNvPicPr>
      </xdr:nvPicPr>
      <xdr:blipFill>
        <a:blip r:embed="rId245"/>
        <a:stretch>
          <a:fillRect/>
        </a:stretch>
      </xdr:blipFill>
      <xdr:spPr>
        <a:xfrm>
          <a:off x="2419985" y="107892850"/>
          <a:ext cx="337820" cy="337820"/>
        </a:xfrm>
        <a:prstGeom prst="rect">
          <a:avLst/>
        </a:prstGeom>
      </xdr:spPr>
    </xdr:pic>
    <xdr:clientData/>
  </xdr:twoCellAnchor>
  <xdr:twoCellAnchor>
    <xdr:from>
      <xdr:col>2</xdr:col>
      <xdr:colOff>635000</xdr:colOff>
      <xdr:row>257</xdr:row>
      <xdr:rowOff>50800</xdr:rowOff>
    </xdr:from>
    <xdr:to>
      <xdr:col>2</xdr:col>
      <xdr:colOff>973243</xdr:colOff>
      <xdr:row>257</xdr:row>
      <xdr:rowOff>389043</xdr:rowOff>
    </xdr:to>
    <xdr:pic>
      <xdr:nvPicPr>
        <xdr:cNvPr id="256" name="Picture 1" descr="Picture"/>
        <xdr:cNvPicPr>
          <a:picLocks noChangeAspect="1"/>
        </xdr:cNvPicPr>
      </xdr:nvPicPr>
      <xdr:blipFill>
        <a:blip r:embed="rId246"/>
        <a:stretch>
          <a:fillRect/>
        </a:stretch>
      </xdr:blipFill>
      <xdr:spPr>
        <a:xfrm>
          <a:off x="2419985" y="108315760"/>
          <a:ext cx="337820" cy="337820"/>
        </a:xfrm>
        <a:prstGeom prst="rect">
          <a:avLst/>
        </a:prstGeom>
      </xdr:spPr>
    </xdr:pic>
    <xdr:clientData/>
  </xdr:twoCellAnchor>
  <xdr:twoCellAnchor>
    <xdr:from>
      <xdr:col>2</xdr:col>
      <xdr:colOff>635000</xdr:colOff>
      <xdr:row>258</xdr:row>
      <xdr:rowOff>50800</xdr:rowOff>
    </xdr:from>
    <xdr:to>
      <xdr:col>2</xdr:col>
      <xdr:colOff>973243</xdr:colOff>
      <xdr:row>258</xdr:row>
      <xdr:rowOff>389043</xdr:rowOff>
    </xdr:to>
    <xdr:pic>
      <xdr:nvPicPr>
        <xdr:cNvPr id="257" name="Picture 1" descr="Picture"/>
        <xdr:cNvPicPr>
          <a:picLocks noChangeAspect="1"/>
        </xdr:cNvPicPr>
      </xdr:nvPicPr>
      <xdr:blipFill>
        <a:blip r:embed="rId247"/>
        <a:stretch>
          <a:fillRect/>
        </a:stretch>
      </xdr:blipFill>
      <xdr:spPr>
        <a:xfrm>
          <a:off x="2419985" y="108738670"/>
          <a:ext cx="337820" cy="337820"/>
        </a:xfrm>
        <a:prstGeom prst="rect">
          <a:avLst/>
        </a:prstGeom>
      </xdr:spPr>
    </xdr:pic>
    <xdr:clientData/>
  </xdr:twoCellAnchor>
  <xdr:twoCellAnchor>
    <xdr:from>
      <xdr:col>2</xdr:col>
      <xdr:colOff>635000</xdr:colOff>
      <xdr:row>259</xdr:row>
      <xdr:rowOff>50800</xdr:rowOff>
    </xdr:from>
    <xdr:to>
      <xdr:col>2</xdr:col>
      <xdr:colOff>973243</xdr:colOff>
      <xdr:row>259</xdr:row>
      <xdr:rowOff>389043</xdr:rowOff>
    </xdr:to>
    <xdr:pic>
      <xdr:nvPicPr>
        <xdr:cNvPr id="258" name="Picture 1" descr="Picture"/>
        <xdr:cNvPicPr>
          <a:picLocks noChangeAspect="1"/>
        </xdr:cNvPicPr>
      </xdr:nvPicPr>
      <xdr:blipFill>
        <a:blip r:embed="rId248"/>
        <a:stretch>
          <a:fillRect/>
        </a:stretch>
      </xdr:blipFill>
      <xdr:spPr>
        <a:xfrm>
          <a:off x="2419985" y="109161580"/>
          <a:ext cx="337820" cy="337820"/>
        </a:xfrm>
        <a:prstGeom prst="rect">
          <a:avLst/>
        </a:prstGeom>
      </xdr:spPr>
    </xdr:pic>
    <xdr:clientData/>
  </xdr:twoCellAnchor>
  <xdr:twoCellAnchor>
    <xdr:from>
      <xdr:col>2</xdr:col>
      <xdr:colOff>635000</xdr:colOff>
      <xdr:row>260</xdr:row>
      <xdr:rowOff>50800</xdr:rowOff>
    </xdr:from>
    <xdr:to>
      <xdr:col>2</xdr:col>
      <xdr:colOff>973243</xdr:colOff>
      <xdr:row>260</xdr:row>
      <xdr:rowOff>389043</xdr:rowOff>
    </xdr:to>
    <xdr:pic>
      <xdr:nvPicPr>
        <xdr:cNvPr id="259" name="Picture 1" descr="Picture"/>
        <xdr:cNvPicPr>
          <a:picLocks noChangeAspect="1"/>
        </xdr:cNvPicPr>
      </xdr:nvPicPr>
      <xdr:blipFill>
        <a:blip r:embed="rId249"/>
        <a:stretch>
          <a:fillRect/>
        </a:stretch>
      </xdr:blipFill>
      <xdr:spPr>
        <a:xfrm>
          <a:off x="2419985" y="109584490"/>
          <a:ext cx="337820" cy="337820"/>
        </a:xfrm>
        <a:prstGeom prst="rect">
          <a:avLst/>
        </a:prstGeom>
      </xdr:spPr>
    </xdr:pic>
    <xdr:clientData/>
  </xdr:twoCellAnchor>
  <xdr:twoCellAnchor>
    <xdr:from>
      <xdr:col>2</xdr:col>
      <xdr:colOff>635000</xdr:colOff>
      <xdr:row>261</xdr:row>
      <xdr:rowOff>50800</xdr:rowOff>
    </xdr:from>
    <xdr:to>
      <xdr:col>2</xdr:col>
      <xdr:colOff>973243</xdr:colOff>
      <xdr:row>261</xdr:row>
      <xdr:rowOff>389043</xdr:rowOff>
    </xdr:to>
    <xdr:pic>
      <xdr:nvPicPr>
        <xdr:cNvPr id="260" name="Picture 1" descr="Picture"/>
        <xdr:cNvPicPr>
          <a:picLocks noChangeAspect="1"/>
        </xdr:cNvPicPr>
      </xdr:nvPicPr>
      <xdr:blipFill>
        <a:blip r:embed="rId250"/>
        <a:stretch>
          <a:fillRect/>
        </a:stretch>
      </xdr:blipFill>
      <xdr:spPr>
        <a:xfrm>
          <a:off x="2419985" y="110007400"/>
          <a:ext cx="337820" cy="337820"/>
        </a:xfrm>
        <a:prstGeom prst="rect">
          <a:avLst/>
        </a:prstGeom>
      </xdr:spPr>
    </xdr:pic>
    <xdr:clientData/>
  </xdr:twoCellAnchor>
  <xdr:twoCellAnchor>
    <xdr:from>
      <xdr:col>2</xdr:col>
      <xdr:colOff>635000</xdr:colOff>
      <xdr:row>262</xdr:row>
      <xdr:rowOff>50800</xdr:rowOff>
    </xdr:from>
    <xdr:to>
      <xdr:col>2</xdr:col>
      <xdr:colOff>973243</xdr:colOff>
      <xdr:row>262</xdr:row>
      <xdr:rowOff>389043</xdr:rowOff>
    </xdr:to>
    <xdr:pic>
      <xdr:nvPicPr>
        <xdr:cNvPr id="261" name="Picture 1" descr="Picture"/>
        <xdr:cNvPicPr>
          <a:picLocks noChangeAspect="1"/>
        </xdr:cNvPicPr>
      </xdr:nvPicPr>
      <xdr:blipFill>
        <a:blip r:embed="rId251"/>
        <a:stretch>
          <a:fillRect/>
        </a:stretch>
      </xdr:blipFill>
      <xdr:spPr>
        <a:xfrm>
          <a:off x="2419985" y="110430310"/>
          <a:ext cx="337820" cy="337820"/>
        </a:xfrm>
        <a:prstGeom prst="rect">
          <a:avLst/>
        </a:prstGeom>
      </xdr:spPr>
    </xdr:pic>
    <xdr:clientData/>
  </xdr:twoCellAnchor>
  <xdr:twoCellAnchor>
    <xdr:from>
      <xdr:col>2</xdr:col>
      <xdr:colOff>635000</xdr:colOff>
      <xdr:row>263</xdr:row>
      <xdr:rowOff>50800</xdr:rowOff>
    </xdr:from>
    <xdr:to>
      <xdr:col>2</xdr:col>
      <xdr:colOff>973243</xdr:colOff>
      <xdr:row>263</xdr:row>
      <xdr:rowOff>389043</xdr:rowOff>
    </xdr:to>
    <xdr:pic>
      <xdr:nvPicPr>
        <xdr:cNvPr id="262" name="Picture 1" descr="Picture"/>
        <xdr:cNvPicPr>
          <a:picLocks noChangeAspect="1"/>
        </xdr:cNvPicPr>
      </xdr:nvPicPr>
      <xdr:blipFill>
        <a:blip r:embed="rId252"/>
        <a:stretch>
          <a:fillRect/>
        </a:stretch>
      </xdr:blipFill>
      <xdr:spPr>
        <a:xfrm>
          <a:off x="2419985" y="110853220"/>
          <a:ext cx="337820" cy="337820"/>
        </a:xfrm>
        <a:prstGeom prst="rect">
          <a:avLst/>
        </a:prstGeom>
      </xdr:spPr>
    </xdr:pic>
    <xdr:clientData/>
  </xdr:twoCellAnchor>
  <xdr:twoCellAnchor>
    <xdr:from>
      <xdr:col>2</xdr:col>
      <xdr:colOff>635000</xdr:colOff>
      <xdr:row>264</xdr:row>
      <xdr:rowOff>50800</xdr:rowOff>
    </xdr:from>
    <xdr:to>
      <xdr:col>2</xdr:col>
      <xdr:colOff>973243</xdr:colOff>
      <xdr:row>264</xdr:row>
      <xdr:rowOff>389043</xdr:rowOff>
    </xdr:to>
    <xdr:pic>
      <xdr:nvPicPr>
        <xdr:cNvPr id="263" name="Picture 1" descr="Picture"/>
        <xdr:cNvPicPr>
          <a:picLocks noChangeAspect="1"/>
        </xdr:cNvPicPr>
      </xdr:nvPicPr>
      <xdr:blipFill>
        <a:blip r:embed="rId253"/>
        <a:stretch>
          <a:fillRect/>
        </a:stretch>
      </xdr:blipFill>
      <xdr:spPr>
        <a:xfrm>
          <a:off x="2419985" y="111276130"/>
          <a:ext cx="337820" cy="337820"/>
        </a:xfrm>
        <a:prstGeom prst="rect">
          <a:avLst/>
        </a:prstGeom>
      </xdr:spPr>
    </xdr:pic>
    <xdr:clientData/>
  </xdr:twoCellAnchor>
  <xdr:twoCellAnchor>
    <xdr:from>
      <xdr:col>2</xdr:col>
      <xdr:colOff>635000</xdr:colOff>
      <xdr:row>265</xdr:row>
      <xdr:rowOff>50800</xdr:rowOff>
    </xdr:from>
    <xdr:to>
      <xdr:col>2</xdr:col>
      <xdr:colOff>973243</xdr:colOff>
      <xdr:row>265</xdr:row>
      <xdr:rowOff>389043</xdr:rowOff>
    </xdr:to>
    <xdr:pic>
      <xdr:nvPicPr>
        <xdr:cNvPr id="264" name="Picture 1" descr="Picture"/>
        <xdr:cNvPicPr>
          <a:picLocks noChangeAspect="1"/>
        </xdr:cNvPicPr>
      </xdr:nvPicPr>
      <xdr:blipFill>
        <a:blip r:embed="rId254"/>
        <a:stretch>
          <a:fillRect/>
        </a:stretch>
      </xdr:blipFill>
      <xdr:spPr>
        <a:xfrm>
          <a:off x="2419985" y="111699040"/>
          <a:ext cx="337820" cy="337820"/>
        </a:xfrm>
        <a:prstGeom prst="rect">
          <a:avLst/>
        </a:prstGeom>
      </xdr:spPr>
    </xdr:pic>
    <xdr:clientData/>
  </xdr:twoCellAnchor>
  <xdr:twoCellAnchor>
    <xdr:from>
      <xdr:col>2</xdr:col>
      <xdr:colOff>635000</xdr:colOff>
      <xdr:row>266</xdr:row>
      <xdr:rowOff>50800</xdr:rowOff>
    </xdr:from>
    <xdr:to>
      <xdr:col>2</xdr:col>
      <xdr:colOff>973243</xdr:colOff>
      <xdr:row>266</xdr:row>
      <xdr:rowOff>389043</xdr:rowOff>
    </xdr:to>
    <xdr:pic>
      <xdr:nvPicPr>
        <xdr:cNvPr id="265" name="Picture 1" descr="Picture"/>
        <xdr:cNvPicPr>
          <a:picLocks noChangeAspect="1"/>
        </xdr:cNvPicPr>
      </xdr:nvPicPr>
      <xdr:blipFill>
        <a:blip r:embed="rId255"/>
        <a:stretch>
          <a:fillRect/>
        </a:stretch>
      </xdr:blipFill>
      <xdr:spPr>
        <a:xfrm>
          <a:off x="2419985" y="112121950"/>
          <a:ext cx="337820" cy="337820"/>
        </a:xfrm>
        <a:prstGeom prst="rect">
          <a:avLst/>
        </a:prstGeom>
      </xdr:spPr>
    </xdr:pic>
    <xdr:clientData/>
  </xdr:twoCellAnchor>
  <xdr:twoCellAnchor>
    <xdr:from>
      <xdr:col>2</xdr:col>
      <xdr:colOff>635000</xdr:colOff>
      <xdr:row>267</xdr:row>
      <xdr:rowOff>50800</xdr:rowOff>
    </xdr:from>
    <xdr:to>
      <xdr:col>2</xdr:col>
      <xdr:colOff>973243</xdr:colOff>
      <xdr:row>267</xdr:row>
      <xdr:rowOff>389043</xdr:rowOff>
    </xdr:to>
    <xdr:pic>
      <xdr:nvPicPr>
        <xdr:cNvPr id="266" name="Picture 1" descr="Picture"/>
        <xdr:cNvPicPr>
          <a:picLocks noChangeAspect="1"/>
        </xdr:cNvPicPr>
      </xdr:nvPicPr>
      <xdr:blipFill>
        <a:blip r:embed="rId256"/>
        <a:stretch>
          <a:fillRect/>
        </a:stretch>
      </xdr:blipFill>
      <xdr:spPr>
        <a:xfrm>
          <a:off x="2419985" y="112544860"/>
          <a:ext cx="337820" cy="337820"/>
        </a:xfrm>
        <a:prstGeom prst="rect">
          <a:avLst/>
        </a:prstGeom>
      </xdr:spPr>
    </xdr:pic>
    <xdr:clientData/>
  </xdr:twoCellAnchor>
  <xdr:twoCellAnchor>
    <xdr:from>
      <xdr:col>2</xdr:col>
      <xdr:colOff>635000</xdr:colOff>
      <xdr:row>268</xdr:row>
      <xdr:rowOff>50800</xdr:rowOff>
    </xdr:from>
    <xdr:to>
      <xdr:col>2</xdr:col>
      <xdr:colOff>973243</xdr:colOff>
      <xdr:row>268</xdr:row>
      <xdr:rowOff>389043</xdr:rowOff>
    </xdr:to>
    <xdr:pic>
      <xdr:nvPicPr>
        <xdr:cNvPr id="267" name="Picture 1" descr="Picture"/>
        <xdr:cNvPicPr>
          <a:picLocks noChangeAspect="1"/>
        </xdr:cNvPicPr>
      </xdr:nvPicPr>
      <xdr:blipFill>
        <a:blip r:embed="rId257"/>
        <a:stretch>
          <a:fillRect/>
        </a:stretch>
      </xdr:blipFill>
      <xdr:spPr>
        <a:xfrm>
          <a:off x="2419985" y="112967770"/>
          <a:ext cx="337820" cy="337820"/>
        </a:xfrm>
        <a:prstGeom prst="rect">
          <a:avLst/>
        </a:prstGeom>
      </xdr:spPr>
    </xdr:pic>
    <xdr:clientData/>
  </xdr:twoCellAnchor>
  <xdr:twoCellAnchor>
    <xdr:from>
      <xdr:col>2</xdr:col>
      <xdr:colOff>635000</xdr:colOff>
      <xdr:row>269</xdr:row>
      <xdr:rowOff>50800</xdr:rowOff>
    </xdr:from>
    <xdr:to>
      <xdr:col>2</xdr:col>
      <xdr:colOff>973243</xdr:colOff>
      <xdr:row>269</xdr:row>
      <xdr:rowOff>389043</xdr:rowOff>
    </xdr:to>
    <xdr:pic>
      <xdr:nvPicPr>
        <xdr:cNvPr id="268" name="Picture 1" descr="Picture"/>
        <xdr:cNvPicPr>
          <a:picLocks noChangeAspect="1"/>
        </xdr:cNvPicPr>
      </xdr:nvPicPr>
      <xdr:blipFill>
        <a:blip r:embed="rId258"/>
        <a:stretch>
          <a:fillRect/>
        </a:stretch>
      </xdr:blipFill>
      <xdr:spPr>
        <a:xfrm>
          <a:off x="2419985" y="113390680"/>
          <a:ext cx="337820" cy="337820"/>
        </a:xfrm>
        <a:prstGeom prst="rect">
          <a:avLst/>
        </a:prstGeom>
      </xdr:spPr>
    </xdr:pic>
    <xdr:clientData/>
  </xdr:twoCellAnchor>
  <xdr:twoCellAnchor>
    <xdr:from>
      <xdr:col>2</xdr:col>
      <xdr:colOff>635000</xdr:colOff>
      <xdr:row>270</xdr:row>
      <xdr:rowOff>50800</xdr:rowOff>
    </xdr:from>
    <xdr:to>
      <xdr:col>2</xdr:col>
      <xdr:colOff>973243</xdr:colOff>
      <xdr:row>270</xdr:row>
      <xdr:rowOff>389043</xdr:rowOff>
    </xdr:to>
    <xdr:pic>
      <xdr:nvPicPr>
        <xdr:cNvPr id="269" name="Picture 1" descr="Picture"/>
        <xdr:cNvPicPr>
          <a:picLocks noChangeAspect="1"/>
        </xdr:cNvPicPr>
      </xdr:nvPicPr>
      <xdr:blipFill>
        <a:blip r:embed="rId259"/>
        <a:stretch>
          <a:fillRect/>
        </a:stretch>
      </xdr:blipFill>
      <xdr:spPr>
        <a:xfrm>
          <a:off x="2419985" y="113813590"/>
          <a:ext cx="337820" cy="337820"/>
        </a:xfrm>
        <a:prstGeom prst="rect">
          <a:avLst/>
        </a:prstGeom>
      </xdr:spPr>
    </xdr:pic>
    <xdr:clientData/>
  </xdr:twoCellAnchor>
  <xdr:twoCellAnchor>
    <xdr:from>
      <xdr:col>2</xdr:col>
      <xdr:colOff>635000</xdr:colOff>
      <xdr:row>271</xdr:row>
      <xdr:rowOff>50800</xdr:rowOff>
    </xdr:from>
    <xdr:to>
      <xdr:col>2</xdr:col>
      <xdr:colOff>973243</xdr:colOff>
      <xdr:row>271</xdr:row>
      <xdr:rowOff>389043</xdr:rowOff>
    </xdr:to>
    <xdr:pic>
      <xdr:nvPicPr>
        <xdr:cNvPr id="270" name="Picture 1" descr="Picture"/>
        <xdr:cNvPicPr>
          <a:picLocks noChangeAspect="1"/>
        </xdr:cNvPicPr>
      </xdr:nvPicPr>
      <xdr:blipFill>
        <a:blip r:embed="rId260"/>
        <a:stretch>
          <a:fillRect/>
        </a:stretch>
      </xdr:blipFill>
      <xdr:spPr>
        <a:xfrm>
          <a:off x="2419985" y="114236500"/>
          <a:ext cx="337820" cy="337820"/>
        </a:xfrm>
        <a:prstGeom prst="rect">
          <a:avLst/>
        </a:prstGeom>
      </xdr:spPr>
    </xdr:pic>
    <xdr:clientData/>
  </xdr:twoCellAnchor>
  <xdr:twoCellAnchor>
    <xdr:from>
      <xdr:col>2</xdr:col>
      <xdr:colOff>635000</xdr:colOff>
      <xdr:row>272</xdr:row>
      <xdr:rowOff>50800</xdr:rowOff>
    </xdr:from>
    <xdr:to>
      <xdr:col>2</xdr:col>
      <xdr:colOff>973243</xdr:colOff>
      <xdr:row>272</xdr:row>
      <xdr:rowOff>389043</xdr:rowOff>
    </xdr:to>
    <xdr:pic>
      <xdr:nvPicPr>
        <xdr:cNvPr id="271" name="Picture 1" descr="Picture"/>
        <xdr:cNvPicPr>
          <a:picLocks noChangeAspect="1"/>
        </xdr:cNvPicPr>
      </xdr:nvPicPr>
      <xdr:blipFill>
        <a:blip r:embed="rId261"/>
        <a:stretch>
          <a:fillRect/>
        </a:stretch>
      </xdr:blipFill>
      <xdr:spPr>
        <a:xfrm>
          <a:off x="2419985" y="114659410"/>
          <a:ext cx="337820" cy="337820"/>
        </a:xfrm>
        <a:prstGeom prst="rect">
          <a:avLst/>
        </a:prstGeom>
      </xdr:spPr>
    </xdr:pic>
    <xdr:clientData/>
  </xdr:twoCellAnchor>
  <xdr:twoCellAnchor>
    <xdr:from>
      <xdr:col>2</xdr:col>
      <xdr:colOff>635000</xdr:colOff>
      <xdr:row>273</xdr:row>
      <xdr:rowOff>50800</xdr:rowOff>
    </xdr:from>
    <xdr:to>
      <xdr:col>2</xdr:col>
      <xdr:colOff>973243</xdr:colOff>
      <xdr:row>273</xdr:row>
      <xdr:rowOff>389043</xdr:rowOff>
    </xdr:to>
    <xdr:pic>
      <xdr:nvPicPr>
        <xdr:cNvPr id="272" name="Picture 1" descr="Picture"/>
        <xdr:cNvPicPr>
          <a:picLocks noChangeAspect="1"/>
        </xdr:cNvPicPr>
      </xdr:nvPicPr>
      <xdr:blipFill>
        <a:blip r:embed="rId262"/>
        <a:stretch>
          <a:fillRect/>
        </a:stretch>
      </xdr:blipFill>
      <xdr:spPr>
        <a:xfrm>
          <a:off x="2419985" y="115082320"/>
          <a:ext cx="337820" cy="337820"/>
        </a:xfrm>
        <a:prstGeom prst="rect">
          <a:avLst/>
        </a:prstGeom>
      </xdr:spPr>
    </xdr:pic>
    <xdr:clientData/>
  </xdr:twoCellAnchor>
  <xdr:twoCellAnchor>
    <xdr:from>
      <xdr:col>2</xdr:col>
      <xdr:colOff>635000</xdr:colOff>
      <xdr:row>274</xdr:row>
      <xdr:rowOff>50800</xdr:rowOff>
    </xdr:from>
    <xdr:to>
      <xdr:col>2</xdr:col>
      <xdr:colOff>973243</xdr:colOff>
      <xdr:row>274</xdr:row>
      <xdr:rowOff>389043</xdr:rowOff>
    </xdr:to>
    <xdr:pic>
      <xdr:nvPicPr>
        <xdr:cNvPr id="273" name="Picture 1" descr="Picture"/>
        <xdr:cNvPicPr>
          <a:picLocks noChangeAspect="1"/>
        </xdr:cNvPicPr>
      </xdr:nvPicPr>
      <xdr:blipFill>
        <a:blip r:embed="rId263"/>
        <a:stretch>
          <a:fillRect/>
        </a:stretch>
      </xdr:blipFill>
      <xdr:spPr>
        <a:xfrm>
          <a:off x="2419985" y="115505230"/>
          <a:ext cx="337820" cy="337820"/>
        </a:xfrm>
        <a:prstGeom prst="rect">
          <a:avLst/>
        </a:prstGeom>
      </xdr:spPr>
    </xdr:pic>
    <xdr:clientData/>
  </xdr:twoCellAnchor>
  <xdr:twoCellAnchor>
    <xdr:from>
      <xdr:col>2</xdr:col>
      <xdr:colOff>635000</xdr:colOff>
      <xdr:row>275</xdr:row>
      <xdr:rowOff>50800</xdr:rowOff>
    </xdr:from>
    <xdr:to>
      <xdr:col>2</xdr:col>
      <xdr:colOff>973243</xdr:colOff>
      <xdr:row>275</xdr:row>
      <xdr:rowOff>389043</xdr:rowOff>
    </xdr:to>
    <xdr:pic>
      <xdr:nvPicPr>
        <xdr:cNvPr id="274" name="Picture 1" descr="Picture"/>
        <xdr:cNvPicPr>
          <a:picLocks noChangeAspect="1"/>
        </xdr:cNvPicPr>
      </xdr:nvPicPr>
      <xdr:blipFill>
        <a:blip r:embed="rId264"/>
        <a:stretch>
          <a:fillRect/>
        </a:stretch>
      </xdr:blipFill>
      <xdr:spPr>
        <a:xfrm>
          <a:off x="2419985" y="115928140"/>
          <a:ext cx="337820" cy="337820"/>
        </a:xfrm>
        <a:prstGeom prst="rect">
          <a:avLst/>
        </a:prstGeom>
      </xdr:spPr>
    </xdr:pic>
    <xdr:clientData/>
  </xdr:twoCellAnchor>
  <xdr:twoCellAnchor>
    <xdr:from>
      <xdr:col>2</xdr:col>
      <xdr:colOff>635000</xdr:colOff>
      <xdr:row>276</xdr:row>
      <xdr:rowOff>50800</xdr:rowOff>
    </xdr:from>
    <xdr:to>
      <xdr:col>2</xdr:col>
      <xdr:colOff>973243</xdr:colOff>
      <xdr:row>276</xdr:row>
      <xdr:rowOff>389043</xdr:rowOff>
    </xdr:to>
    <xdr:pic>
      <xdr:nvPicPr>
        <xdr:cNvPr id="275" name="Picture 1" descr="Picture"/>
        <xdr:cNvPicPr>
          <a:picLocks noChangeAspect="1"/>
        </xdr:cNvPicPr>
      </xdr:nvPicPr>
      <xdr:blipFill>
        <a:blip r:embed="rId265"/>
        <a:stretch>
          <a:fillRect/>
        </a:stretch>
      </xdr:blipFill>
      <xdr:spPr>
        <a:xfrm>
          <a:off x="2419985" y="116351050"/>
          <a:ext cx="337820" cy="337820"/>
        </a:xfrm>
        <a:prstGeom prst="rect">
          <a:avLst/>
        </a:prstGeom>
      </xdr:spPr>
    </xdr:pic>
    <xdr:clientData/>
  </xdr:twoCellAnchor>
  <xdr:twoCellAnchor>
    <xdr:from>
      <xdr:col>2</xdr:col>
      <xdr:colOff>635000</xdr:colOff>
      <xdr:row>277</xdr:row>
      <xdr:rowOff>50800</xdr:rowOff>
    </xdr:from>
    <xdr:to>
      <xdr:col>2</xdr:col>
      <xdr:colOff>973243</xdr:colOff>
      <xdr:row>277</xdr:row>
      <xdr:rowOff>389043</xdr:rowOff>
    </xdr:to>
    <xdr:pic>
      <xdr:nvPicPr>
        <xdr:cNvPr id="276" name="Picture 1" descr="Picture"/>
        <xdr:cNvPicPr>
          <a:picLocks noChangeAspect="1"/>
        </xdr:cNvPicPr>
      </xdr:nvPicPr>
      <xdr:blipFill>
        <a:blip r:embed="rId266"/>
        <a:stretch>
          <a:fillRect/>
        </a:stretch>
      </xdr:blipFill>
      <xdr:spPr>
        <a:xfrm>
          <a:off x="2419985" y="116773960"/>
          <a:ext cx="337820" cy="337820"/>
        </a:xfrm>
        <a:prstGeom prst="rect">
          <a:avLst/>
        </a:prstGeom>
      </xdr:spPr>
    </xdr:pic>
    <xdr:clientData/>
  </xdr:twoCellAnchor>
  <xdr:twoCellAnchor>
    <xdr:from>
      <xdr:col>2</xdr:col>
      <xdr:colOff>635000</xdr:colOff>
      <xdr:row>278</xdr:row>
      <xdr:rowOff>50800</xdr:rowOff>
    </xdr:from>
    <xdr:to>
      <xdr:col>2</xdr:col>
      <xdr:colOff>973243</xdr:colOff>
      <xdr:row>278</xdr:row>
      <xdr:rowOff>389043</xdr:rowOff>
    </xdr:to>
    <xdr:pic>
      <xdr:nvPicPr>
        <xdr:cNvPr id="277" name="Picture 1" descr="Picture"/>
        <xdr:cNvPicPr>
          <a:picLocks noChangeAspect="1"/>
        </xdr:cNvPicPr>
      </xdr:nvPicPr>
      <xdr:blipFill>
        <a:blip r:embed="rId267"/>
        <a:stretch>
          <a:fillRect/>
        </a:stretch>
      </xdr:blipFill>
      <xdr:spPr>
        <a:xfrm>
          <a:off x="2419985" y="117196870"/>
          <a:ext cx="337820" cy="337820"/>
        </a:xfrm>
        <a:prstGeom prst="rect">
          <a:avLst/>
        </a:prstGeom>
      </xdr:spPr>
    </xdr:pic>
    <xdr:clientData/>
  </xdr:twoCellAnchor>
  <xdr:twoCellAnchor>
    <xdr:from>
      <xdr:col>2</xdr:col>
      <xdr:colOff>635000</xdr:colOff>
      <xdr:row>279</xdr:row>
      <xdr:rowOff>50800</xdr:rowOff>
    </xdr:from>
    <xdr:to>
      <xdr:col>2</xdr:col>
      <xdr:colOff>973243</xdr:colOff>
      <xdr:row>279</xdr:row>
      <xdr:rowOff>389043</xdr:rowOff>
    </xdr:to>
    <xdr:pic>
      <xdr:nvPicPr>
        <xdr:cNvPr id="278" name="Picture 1" descr="Picture"/>
        <xdr:cNvPicPr>
          <a:picLocks noChangeAspect="1"/>
        </xdr:cNvPicPr>
      </xdr:nvPicPr>
      <xdr:blipFill>
        <a:blip r:embed="rId268"/>
        <a:stretch>
          <a:fillRect/>
        </a:stretch>
      </xdr:blipFill>
      <xdr:spPr>
        <a:xfrm>
          <a:off x="2419985" y="117619780"/>
          <a:ext cx="337820" cy="337820"/>
        </a:xfrm>
        <a:prstGeom prst="rect">
          <a:avLst/>
        </a:prstGeom>
      </xdr:spPr>
    </xdr:pic>
    <xdr:clientData/>
  </xdr:twoCellAnchor>
  <xdr:twoCellAnchor>
    <xdr:from>
      <xdr:col>2</xdr:col>
      <xdr:colOff>635000</xdr:colOff>
      <xdr:row>280</xdr:row>
      <xdr:rowOff>50800</xdr:rowOff>
    </xdr:from>
    <xdr:to>
      <xdr:col>2</xdr:col>
      <xdr:colOff>973243</xdr:colOff>
      <xdr:row>280</xdr:row>
      <xdr:rowOff>389043</xdr:rowOff>
    </xdr:to>
    <xdr:pic>
      <xdr:nvPicPr>
        <xdr:cNvPr id="279" name="Picture 1" descr="Picture"/>
        <xdr:cNvPicPr>
          <a:picLocks noChangeAspect="1"/>
        </xdr:cNvPicPr>
      </xdr:nvPicPr>
      <xdr:blipFill>
        <a:blip r:embed="rId269"/>
        <a:stretch>
          <a:fillRect/>
        </a:stretch>
      </xdr:blipFill>
      <xdr:spPr>
        <a:xfrm>
          <a:off x="2419985" y="118042690"/>
          <a:ext cx="337820" cy="337820"/>
        </a:xfrm>
        <a:prstGeom prst="rect">
          <a:avLst/>
        </a:prstGeom>
      </xdr:spPr>
    </xdr:pic>
    <xdr:clientData/>
  </xdr:twoCellAnchor>
  <xdr:twoCellAnchor>
    <xdr:from>
      <xdr:col>2</xdr:col>
      <xdr:colOff>635000</xdr:colOff>
      <xdr:row>281</xdr:row>
      <xdr:rowOff>50800</xdr:rowOff>
    </xdr:from>
    <xdr:to>
      <xdr:col>2</xdr:col>
      <xdr:colOff>973243</xdr:colOff>
      <xdr:row>281</xdr:row>
      <xdr:rowOff>389043</xdr:rowOff>
    </xdr:to>
    <xdr:pic>
      <xdr:nvPicPr>
        <xdr:cNvPr id="280" name="Picture 1" descr="Picture"/>
        <xdr:cNvPicPr>
          <a:picLocks noChangeAspect="1"/>
        </xdr:cNvPicPr>
      </xdr:nvPicPr>
      <xdr:blipFill>
        <a:blip r:embed="rId270"/>
        <a:stretch>
          <a:fillRect/>
        </a:stretch>
      </xdr:blipFill>
      <xdr:spPr>
        <a:xfrm>
          <a:off x="2419985" y="118465600"/>
          <a:ext cx="337820" cy="337820"/>
        </a:xfrm>
        <a:prstGeom prst="rect">
          <a:avLst/>
        </a:prstGeom>
      </xdr:spPr>
    </xdr:pic>
    <xdr:clientData/>
  </xdr:twoCellAnchor>
  <xdr:twoCellAnchor>
    <xdr:from>
      <xdr:col>2</xdr:col>
      <xdr:colOff>635000</xdr:colOff>
      <xdr:row>282</xdr:row>
      <xdr:rowOff>50800</xdr:rowOff>
    </xdr:from>
    <xdr:to>
      <xdr:col>2</xdr:col>
      <xdr:colOff>973243</xdr:colOff>
      <xdr:row>282</xdr:row>
      <xdr:rowOff>389043</xdr:rowOff>
    </xdr:to>
    <xdr:pic>
      <xdr:nvPicPr>
        <xdr:cNvPr id="281" name="Picture 1" descr="Picture"/>
        <xdr:cNvPicPr>
          <a:picLocks noChangeAspect="1"/>
        </xdr:cNvPicPr>
      </xdr:nvPicPr>
      <xdr:blipFill>
        <a:blip r:embed="rId271"/>
        <a:stretch>
          <a:fillRect/>
        </a:stretch>
      </xdr:blipFill>
      <xdr:spPr>
        <a:xfrm>
          <a:off x="2419985" y="118888510"/>
          <a:ext cx="337820" cy="337820"/>
        </a:xfrm>
        <a:prstGeom prst="rect">
          <a:avLst/>
        </a:prstGeom>
      </xdr:spPr>
    </xdr:pic>
    <xdr:clientData/>
  </xdr:twoCellAnchor>
  <xdr:twoCellAnchor>
    <xdr:from>
      <xdr:col>2</xdr:col>
      <xdr:colOff>635000</xdr:colOff>
      <xdr:row>283</xdr:row>
      <xdr:rowOff>50800</xdr:rowOff>
    </xdr:from>
    <xdr:to>
      <xdr:col>2</xdr:col>
      <xdr:colOff>973243</xdr:colOff>
      <xdr:row>283</xdr:row>
      <xdr:rowOff>389043</xdr:rowOff>
    </xdr:to>
    <xdr:pic>
      <xdr:nvPicPr>
        <xdr:cNvPr id="282" name="Picture 1" descr="Picture"/>
        <xdr:cNvPicPr>
          <a:picLocks noChangeAspect="1"/>
        </xdr:cNvPicPr>
      </xdr:nvPicPr>
      <xdr:blipFill>
        <a:blip r:embed="rId272"/>
        <a:stretch>
          <a:fillRect/>
        </a:stretch>
      </xdr:blipFill>
      <xdr:spPr>
        <a:xfrm>
          <a:off x="2419985" y="119311420"/>
          <a:ext cx="337820" cy="337820"/>
        </a:xfrm>
        <a:prstGeom prst="rect">
          <a:avLst/>
        </a:prstGeom>
      </xdr:spPr>
    </xdr:pic>
    <xdr:clientData/>
  </xdr:twoCellAnchor>
  <xdr:twoCellAnchor>
    <xdr:from>
      <xdr:col>2</xdr:col>
      <xdr:colOff>635000</xdr:colOff>
      <xdr:row>284</xdr:row>
      <xdr:rowOff>50800</xdr:rowOff>
    </xdr:from>
    <xdr:to>
      <xdr:col>2</xdr:col>
      <xdr:colOff>973243</xdr:colOff>
      <xdr:row>284</xdr:row>
      <xdr:rowOff>389043</xdr:rowOff>
    </xdr:to>
    <xdr:pic>
      <xdr:nvPicPr>
        <xdr:cNvPr id="283" name="Picture 1" descr="Picture"/>
        <xdr:cNvPicPr>
          <a:picLocks noChangeAspect="1"/>
        </xdr:cNvPicPr>
      </xdr:nvPicPr>
      <xdr:blipFill>
        <a:blip r:embed="rId273"/>
        <a:stretch>
          <a:fillRect/>
        </a:stretch>
      </xdr:blipFill>
      <xdr:spPr>
        <a:xfrm>
          <a:off x="2419985" y="119734330"/>
          <a:ext cx="337820" cy="337820"/>
        </a:xfrm>
        <a:prstGeom prst="rect">
          <a:avLst/>
        </a:prstGeom>
      </xdr:spPr>
    </xdr:pic>
    <xdr:clientData/>
  </xdr:twoCellAnchor>
  <xdr:twoCellAnchor>
    <xdr:from>
      <xdr:col>2</xdr:col>
      <xdr:colOff>635000</xdr:colOff>
      <xdr:row>285</xdr:row>
      <xdr:rowOff>50800</xdr:rowOff>
    </xdr:from>
    <xdr:to>
      <xdr:col>2</xdr:col>
      <xdr:colOff>973243</xdr:colOff>
      <xdr:row>285</xdr:row>
      <xdr:rowOff>389043</xdr:rowOff>
    </xdr:to>
    <xdr:pic>
      <xdr:nvPicPr>
        <xdr:cNvPr id="284" name="Picture 1" descr="Picture"/>
        <xdr:cNvPicPr>
          <a:picLocks noChangeAspect="1"/>
        </xdr:cNvPicPr>
      </xdr:nvPicPr>
      <xdr:blipFill>
        <a:blip r:embed="rId274"/>
        <a:stretch>
          <a:fillRect/>
        </a:stretch>
      </xdr:blipFill>
      <xdr:spPr>
        <a:xfrm>
          <a:off x="2419985" y="120157240"/>
          <a:ext cx="337820" cy="337820"/>
        </a:xfrm>
        <a:prstGeom prst="rect">
          <a:avLst/>
        </a:prstGeom>
      </xdr:spPr>
    </xdr:pic>
    <xdr:clientData/>
  </xdr:twoCellAnchor>
  <xdr:twoCellAnchor>
    <xdr:from>
      <xdr:col>2</xdr:col>
      <xdr:colOff>635000</xdr:colOff>
      <xdr:row>286</xdr:row>
      <xdr:rowOff>50800</xdr:rowOff>
    </xdr:from>
    <xdr:to>
      <xdr:col>2</xdr:col>
      <xdr:colOff>973243</xdr:colOff>
      <xdr:row>286</xdr:row>
      <xdr:rowOff>389043</xdr:rowOff>
    </xdr:to>
    <xdr:pic>
      <xdr:nvPicPr>
        <xdr:cNvPr id="285" name="Picture 1" descr="Picture"/>
        <xdr:cNvPicPr>
          <a:picLocks noChangeAspect="1"/>
        </xdr:cNvPicPr>
      </xdr:nvPicPr>
      <xdr:blipFill>
        <a:blip r:embed="rId154"/>
        <a:stretch>
          <a:fillRect/>
        </a:stretch>
      </xdr:blipFill>
      <xdr:spPr>
        <a:xfrm>
          <a:off x="2419985" y="120580150"/>
          <a:ext cx="337820" cy="337820"/>
        </a:xfrm>
        <a:prstGeom prst="rect">
          <a:avLst/>
        </a:prstGeom>
      </xdr:spPr>
    </xdr:pic>
    <xdr:clientData/>
  </xdr:twoCellAnchor>
  <xdr:twoCellAnchor>
    <xdr:from>
      <xdr:col>2</xdr:col>
      <xdr:colOff>635000</xdr:colOff>
      <xdr:row>287</xdr:row>
      <xdr:rowOff>50800</xdr:rowOff>
    </xdr:from>
    <xdr:to>
      <xdr:col>2</xdr:col>
      <xdr:colOff>973243</xdr:colOff>
      <xdr:row>287</xdr:row>
      <xdr:rowOff>389043</xdr:rowOff>
    </xdr:to>
    <xdr:pic>
      <xdr:nvPicPr>
        <xdr:cNvPr id="286" name="Picture 1" descr="Picture"/>
        <xdr:cNvPicPr>
          <a:picLocks noChangeAspect="1"/>
        </xdr:cNvPicPr>
      </xdr:nvPicPr>
      <xdr:blipFill>
        <a:blip r:embed="rId275"/>
        <a:stretch>
          <a:fillRect/>
        </a:stretch>
      </xdr:blipFill>
      <xdr:spPr>
        <a:xfrm>
          <a:off x="2419985" y="121003060"/>
          <a:ext cx="337820" cy="337820"/>
        </a:xfrm>
        <a:prstGeom prst="rect">
          <a:avLst/>
        </a:prstGeom>
      </xdr:spPr>
    </xdr:pic>
    <xdr:clientData/>
  </xdr:twoCellAnchor>
  <xdr:twoCellAnchor>
    <xdr:from>
      <xdr:col>2</xdr:col>
      <xdr:colOff>635000</xdr:colOff>
      <xdr:row>288</xdr:row>
      <xdr:rowOff>50800</xdr:rowOff>
    </xdr:from>
    <xdr:to>
      <xdr:col>2</xdr:col>
      <xdr:colOff>973243</xdr:colOff>
      <xdr:row>288</xdr:row>
      <xdr:rowOff>389043</xdr:rowOff>
    </xdr:to>
    <xdr:pic>
      <xdr:nvPicPr>
        <xdr:cNvPr id="287" name="Picture 1" descr="Picture"/>
        <xdr:cNvPicPr>
          <a:picLocks noChangeAspect="1"/>
        </xdr:cNvPicPr>
      </xdr:nvPicPr>
      <xdr:blipFill>
        <a:blip r:embed="rId276"/>
        <a:stretch>
          <a:fillRect/>
        </a:stretch>
      </xdr:blipFill>
      <xdr:spPr>
        <a:xfrm>
          <a:off x="2419985" y="121425970"/>
          <a:ext cx="337820" cy="337820"/>
        </a:xfrm>
        <a:prstGeom prst="rect">
          <a:avLst/>
        </a:prstGeom>
      </xdr:spPr>
    </xdr:pic>
    <xdr:clientData/>
  </xdr:twoCellAnchor>
  <xdr:twoCellAnchor>
    <xdr:from>
      <xdr:col>2</xdr:col>
      <xdr:colOff>635000</xdr:colOff>
      <xdr:row>289</xdr:row>
      <xdr:rowOff>50800</xdr:rowOff>
    </xdr:from>
    <xdr:to>
      <xdr:col>2</xdr:col>
      <xdr:colOff>973243</xdr:colOff>
      <xdr:row>289</xdr:row>
      <xdr:rowOff>389043</xdr:rowOff>
    </xdr:to>
    <xdr:pic>
      <xdr:nvPicPr>
        <xdr:cNvPr id="288" name="Picture 1" descr="Picture"/>
        <xdr:cNvPicPr>
          <a:picLocks noChangeAspect="1"/>
        </xdr:cNvPicPr>
      </xdr:nvPicPr>
      <xdr:blipFill>
        <a:blip r:embed="rId277"/>
        <a:stretch>
          <a:fillRect/>
        </a:stretch>
      </xdr:blipFill>
      <xdr:spPr>
        <a:xfrm>
          <a:off x="2419985" y="121848880"/>
          <a:ext cx="337820" cy="337820"/>
        </a:xfrm>
        <a:prstGeom prst="rect">
          <a:avLst/>
        </a:prstGeom>
      </xdr:spPr>
    </xdr:pic>
    <xdr:clientData/>
  </xdr:twoCellAnchor>
  <xdr:twoCellAnchor>
    <xdr:from>
      <xdr:col>2</xdr:col>
      <xdr:colOff>635000</xdr:colOff>
      <xdr:row>290</xdr:row>
      <xdr:rowOff>50800</xdr:rowOff>
    </xdr:from>
    <xdr:to>
      <xdr:col>2</xdr:col>
      <xdr:colOff>973243</xdr:colOff>
      <xdr:row>290</xdr:row>
      <xdr:rowOff>389043</xdr:rowOff>
    </xdr:to>
    <xdr:pic>
      <xdr:nvPicPr>
        <xdr:cNvPr id="289" name="Picture 1" descr="Picture"/>
        <xdr:cNvPicPr>
          <a:picLocks noChangeAspect="1"/>
        </xdr:cNvPicPr>
      </xdr:nvPicPr>
      <xdr:blipFill>
        <a:blip r:embed="rId278"/>
        <a:stretch>
          <a:fillRect/>
        </a:stretch>
      </xdr:blipFill>
      <xdr:spPr>
        <a:xfrm>
          <a:off x="2419985" y="122271790"/>
          <a:ext cx="337820" cy="337820"/>
        </a:xfrm>
        <a:prstGeom prst="rect">
          <a:avLst/>
        </a:prstGeom>
      </xdr:spPr>
    </xdr:pic>
    <xdr:clientData/>
  </xdr:twoCellAnchor>
  <xdr:twoCellAnchor>
    <xdr:from>
      <xdr:col>2</xdr:col>
      <xdr:colOff>635000</xdr:colOff>
      <xdr:row>291</xdr:row>
      <xdr:rowOff>50800</xdr:rowOff>
    </xdr:from>
    <xdr:to>
      <xdr:col>2</xdr:col>
      <xdr:colOff>973243</xdr:colOff>
      <xdr:row>291</xdr:row>
      <xdr:rowOff>389043</xdr:rowOff>
    </xdr:to>
    <xdr:pic>
      <xdr:nvPicPr>
        <xdr:cNvPr id="290" name="Picture 1" descr="Picture"/>
        <xdr:cNvPicPr>
          <a:picLocks noChangeAspect="1"/>
        </xdr:cNvPicPr>
      </xdr:nvPicPr>
      <xdr:blipFill>
        <a:blip r:embed="rId279"/>
        <a:stretch>
          <a:fillRect/>
        </a:stretch>
      </xdr:blipFill>
      <xdr:spPr>
        <a:xfrm>
          <a:off x="2419985" y="122694700"/>
          <a:ext cx="337820" cy="337820"/>
        </a:xfrm>
        <a:prstGeom prst="rect">
          <a:avLst/>
        </a:prstGeom>
      </xdr:spPr>
    </xdr:pic>
    <xdr:clientData/>
  </xdr:twoCellAnchor>
  <xdr:twoCellAnchor>
    <xdr:from>
      <xdr:col>2</xdr:col>
      <xdr:colOff>635000</xdr:colOff>
      <xdr:row>292</xdr:row>
      <xdr:rowOff>50800</xdr:rowOff>
    </xdr:from>
    <xdr:to>
      <xdr:col>2</xdr:col>
      <xdr:colOff>973243</xdr:colOff>
      <xdr:row>292</xdr:row>
      <xdr:rowOff>389043</xdr:rowOff>
    </xdr:to>
    <xdr:pic>
      <xdr:nvPicPr>
        <xdr:cNvPr id="291" name="Picture 1" descr="Picture"/>
        <xdr:cNvPicPr>
          <a:picLocks noChangeAspect="1"/>
        </xdr:cNvPicPr>
      </xdr:nvPicPr>
      <xdr:blipFill>
        <a:blip r:embed="rId280"/>
        <a:stretch>
          <a:fillRect/>
        </a:stretch>
      </xdr:blipFill>
      <xdr:spPr>
        <a:xfrm>
          <a:off x="2419985" y="123117610"/>
          <a:ext cx="337820" cy="337820"/>
        </a:xfrm>
        <a:prstGeom prst="rect">
          <a:avLst/>
        </a:prstGeom>
      </xdr:spPr>
    </xdr:pic>
    <xdr:clientData/>
  </xdr:twoCellAnchor>
  <xdr:twoCellAnchor>
    <xdr:from>
      <xdr:col>2</xdr:col>
      <xdr:colOff>635000</xdr:colOff>
      <xdr:row>293</xdr:row>
      <xdr:rowOff>50800</xdr:rowOff>
    </xdr:from>
    <xdr:to>
      <xdr:col>2</xdr:col>
      <xdr:colOff>973243</xdr:colOff>
      <xdr:row>293</xdr:row>
      <xdr:rowOff>389043</xdr:rowOff>
    </xdr:to>
    <xdr:pic>
      <xdr:nvPicPr>
        <xdr:cNvPr id="292" name="Picture 1" descr="Picture"/>
        <xdr:cNvPicPr>
          <a:picLocks noChangeAspect="1"/>
        </xdr:cNvPicPr>
      </xdr:nvPicPr>
      <xdr:blipFill>
        <a:blip r:embed="rId281"/>
        <a:stretch>
          <a:fillRect/>
        </a:stretch>
      </xdr:blipFill>
      <xdr:spPr>
        <a:xfrm>
          <a:off x="2419985" y="123540520"/>
          <a:ext cx="337820" cy="337820"/>
        </a:xfrm>
        <a:prstGeom prst="rect">
          <a:avLst/>
        </a:prstGeom>
      </xdr:spPr>
    </xdr:pic>
    <xdr:clientData/>
  </xdr:twoCellAnchor>
  <xdr:twoCellAnchor>
    <xdr:from>
      <xdr:col>2</xdr:col>
      <xdr:colOff>635000</xdr:colOff>
      <xdr:row>294</xdr:row>
      <xdr:rowOff>50800</xdr:rowOff>
    </xdr:from>
    <xdr:to>
      <xdr:col>2</xdr:col>
      <xdr:colOff>973243</xdr:colOff>
      <xdr:row>294</xdr:row>
      <xdr:rowOff>389043</xdr:rowOff>
    </xdr:to>
    <xdr:pic>
      <xdr:nvPicPr>
        <xdr:cNvPr id="293" name="Picture 1" descr="Picture"/>
        <xdr:cNvPicPr>
          <a:picLocks noChangeAspect="1"/>
        </xdr:cNvPicPr>
      </xdr:nvPicPr>
      <xdr:blipFill>
        <a:blip r:embed="rId282"/>
        <a:stretch>
          <a:fillRect/>
        </a:stretch>
      </xdr:blipFill>
      <xdr:spPr>
        <a:xfrm>
          <a:off x="2419985" y="123963430"/>
          <a:ext cx="337820" cy="337820"/>
        </a:xfrm>
        <a:prstGeom prst="rect">
          <a:avLst/>
        </a:prstGeom>
      </xdr:spPr>
    </xdr:pic>
    <xdr:clientData/>
  </xdr:twoCellAnchor>
  <xdr:twoCellAnchor>
    <xdr:from>
      <xdr:col>2</xdr:col>
      <xdr:colOff>635000</xdr:colOff>
      <xdr:row>295</xdr:row>
      <xdr:rowOff>50800</xdr:rowOff>
    </xdr:from>
    <xdr:to>
      <xdr:col>2</xdr:col>
      <xdr:colOff>973243</xdr:colOff>
      <xdr:row>295</xdr:row>
      <xdr:rowOff>389043</xdr:rowOff>
    </xdr:to>
    <xdr:pic>
      <xdr:nvPicPr>
        <xdr:cNvPr id="294" name="Picture 1" descr="Picture"/>
        <xdr:cNvPicPr>
          <a:picLocks noChangeAspect="1"/>
        </xdr:cNvPicPr>
      </xdr:nvPicPr>
      <xdr:blipFill>
        <a:blip r:embed="rId283"/>
        <a:stretch>
          <a:fillRect/>
        </a:stretch>
      </xdr:blipFill>
      <xdr:spPr>
        <a:xfrm>
          <a:off x="2419985" y="124386340"/>
          <a:ext cx="337820" cy="337820"/>
        </a:xfrm>
        <a:prstGeom prst="rect">
          <a:avLst/>
        </a:prstGeom>
      </xdr:spPr>
    </xdr:pic>
    <xdr:clientData/>
  </xdr:twoCellAnchor>
  <xdr:twoCellAnchor>
    <xdr:from>
      <xdr:col>2</xdr:col>
      <xdr:colOff>635000</xdr:colOff>
      <xdr:row>296</xdr:row>
      <xdr:rowOff>50800</xdr:rowOff>
    </xdr:from>
    <xdr:to>
      <xdr:col>2</xdr:col>
      <xdr:colOff>973243</xdr:colOff>
      <xdr:row>296</xdr:row>
      <xdr:rowOff>389043</xdr:rowOff>
    </xdr:to>
    <xdr:pic>
      <xdr:nvPicPr>
        <xdr:cNvPr id="295" name="Picture 1" descr="Picture"/>
        <xdr:cNvPicPr>
          <a:picLocks noChangeAspect="1"/>
        </xdr:cNvPicPr>
      </xdr:nvPicPr>
      <xdr:blipFill>
        <a:blip r:embed="rId284"/>
        <a:stretch>
          <a:fillRect/>
        </a:stretch>
      </xdr:blipFill>
      <xdr:spPr>
        <a:xfrm>
          <a:off x="2419985" y="124809250"/>
          <a:ext cx="337820" cy="337820"/>
        </a:xfrm>
        <a:prstGeom prst="rect">
          <a:avLst/>
        </a:prstGeom>
      </xdr:spPr>
    </xdr:pic>
    <xdr:clientData/>
  </xdr:twoCellAnchor>
  <xdr:twoCellAnchor>
    <xdr:from>
      <xdr:col>2</xdr:col>
      <xdr:colOff>635000</xdr:colOff>
      <xdr:row>297</xdr:row>
      <xdr:rowOff>50800</xdr:rowOff>
    </xdr:from>
    <xdr:to>
      <xdr:col>2</xdr:col>
      <xdr:colOff>973243</xdr:colOff>
      <xdr:row>297</xdr:row>
      <xdr:rowOff>389043</xdr:rowOff>
    </xdr:to>
    <xdr:pic>
      <xdr:nvPicPr>
        <xdr:cNvPr id="296" name="Picture 1" descr="Picture"/>
        <xdr:cNvPicPr>
          <a:picLocks noChangeAspect="1"/>
        </xdr:cNvPicPr>
      </xdr:nvPicPr>
      <xdr:blipFill>
        <a:blip r:embed="rId285"/>
        <a:stretch>
          <a:fillRect/>
        </a:stretch>
      </xdr:blipFill>
      <xdr:spPr>
        <a:xfrm>
          <a:off x="2419985" y="125232160"/>
          <a:ext cx="337820" cy="337820"/>
        </a:xfrm>
        <a:prstGeom prst="rect">
          <a:avLst/>
        </a:prstGeom>
      </xdr:spPr>
    </xdr:pic>
    <xdr:clientData/>
  </xdr:twoCellAnchor>
  <xdr:twoCellAnchor>
    <xdr:from>
      <xdr:col>2</xdr:col>
      <xdr:colOff>635000</xdr:colOff>
      <xdr:row>298</xdr:row>
      <xdr:rowOff>50800</xdr:rowOff>
    </xdr:from>
    <xdr:to>
      <xdr:col>2</xdr:col>
      <xdr:colOff>973243</xdr:colOff>
      <xdr:row>298</xdr:row>
      <xdr:rowOff>389043</xdr:rowOff>
    </xdr:to>
    <xdr:pic>
      <xdr:nvPicPr>
        <xdr:cNvPr id="297" name="Picture 1" descr="Picture"/>
        <xdr:cNvPicPr>
          <a:picLocks noChangeAspect="1"/>
        </xdr:cNvPicPr>
      </xdr:nvPicPr>
      <xdr:blipFill>
        <a:blip r:embed="rId286"/>
        <a:stretch>
          <a:fillRect/>
        </a:stretch>
      </xdr:blipFill>
      <xdr:spPr>
        <a:xfrm>
          <a:off x="2419985" y="125655070"/>
          <a:ext cx="337820" cy="337820"/>
        </a:xfrm>
        <a:prstGeom prst="rect">
          <a:avLst/>
        </a:prstGeom>
      </xdr:spPr>
    </xdr:pic>
    <xdr:clientData/>
  </xdr:twoCellAnchor>
  <xdr:twoCellAnchor>
    <xdr:from>
      <xdr:col>2</xdr:col>
      <xdr:colOff>635000</xdr:colOff>
      <xdr:row>299</xdr:row>
      <xdr:rowOff>50800</xdr:rowOff>
    </xdr:from>
    <xdr:to>
      <xdr:col>2</xdr:col>
      <xdr:colOff>973243</xdr:colOff>
      <xdr:row>299</xdr:row>
      <xdr:rowOff>389043</xdr:rowOff>
    </xdr:to>
    <xdr:pic>
      <xdr:nvPicPr>
        <xdr:cNvPr id="298" name="Picture 1" descr="Picture"/>
        <xdr:cNvPicPr>
          <a:picLocks noChangeAspect="1"/>
        </xdr:cNvPicPr>
      </xdr:nvPicPr>
      <xdr:blipFill>
        <a:blip r:embed="rId287"/>
        <a:stretch>
          <a:fillRect/>
        </a:stretch>
      </xdr:blipFill>
      <xdr:spPr>
        <a:xfrm>
          <a:off x="2419985" y="126077980"/>
          <a:ext cx="337820" cy="337820"/>
        </a:xfrm>
        <a:prstGeom prst="rect">
          <a:avLst/>
        </a:prstGeom>
      </xdr:spPr>
    </xdr:pic>
    <xdr:clientData/>
  </xdr:twoCellAnchor>
  <xdr:twoCellAnchor>
    <xdr:from>
      <xdr:col>2</xdr:col>
      <xdr:colOff>635000</xdr:colOff>
      <xdr:row>300</xdr:row>
      <xdr:rowOff>50800</xdr:rowOff>
    </xdr:from>
    <xdr:to>
      <xdr:col>2</xdr:col>
      <xdr:colOff>973243</xdr:colOff>
      <xdr:row>300</xdr:row>
      <xdr:rowOff>389043</xdr:rowOff>
    </xdr:to>
    <xdr:pic>
      <xdr:nvPicPr>
        <xdr:cNvPr id="299" name="Picture 1" descr="Picture"/>
        <xdr:cNvPicPr>
          <a:picLocks noChangeAspect="1"/>
        </xdr:cNvPicPr>
      </xdr:nvPicPr>
      <xdr:blipFill>
        <a:blip r:embed="rId288"/>
        <a:stretch>
          <a:fillRect/>
        </a:stretch>
      </xdr:blipFill>
      <xdr:spPr>
        <a:xfrm>
          <a:off x="2419985" y="126500890"/>
          <a:ext cx="337820" cy="337820"/>
        </a:xfrm>
        <a:prstGeom prst="rect">
          <a:avLst/>
        </a:prstGeom>
      </xdr:spPr>
    </xdr:pic>
    <xdr:clientData/>
  </xdr:twoCellAnchor>
  <xdr:twoCellAnchor>
    <xdr:from>
      <xdr:col>2</xdr:col>
      <xdr:colOff>635000</xdr:colOff>
      <xdr:row>301</xdr:row>
      <xdr:rowOff>50800</xdr:rowOff>
    </xdr:from>
    <xdr:to>
      <xdr:col>2</xdr:col>
      <xdr:colOff>973243</xdr:colOff>
      <xdr:row>301</xdr:row>
      <xdr:rowOff>389043</xdr:rowOff>
    </xdr:to>
    <xdr:pic>
      <xdr:nvPicPr>
        <xdr:cNvPr id="300" name="Picture 1" descr="Picture"/>
        <xdr:cNvPicPr>
          <a:picLocks noChangeAspect="1"/>
        </xdr:cNvPicPr>
      </xdr:nvPicPr>
      <xdr:blipFill>
        <a:blip r:embed="rId289"/>
        <a:stretch>
          <a:fillRect/>
        </a:stretch>
      </xdr:blipFill>
      <xdr:spPr>
        <a:xfrm>
          <a:off x="2419985" y="126923800"/>
          <a:ext cx="337820" cy="337820"/>
        </a:xfrm>
        <a:prstGeom prst="rect">
          <a:avLst/>
        </a:prstGeom>
      </xdr:spPr>
    </xdr:pic>
    <xdr:clientData/>
  </xdr:twoCellAnchor>
  <xdr:twoCellAnchor>
    <xdr:from>
      <xdr:col>2</xdr:col>
      <xdr:colOff>635000</xdr:colOff>
      <xdr:row>302</xdr:row>
      <xdr:rowOff>50800</xdr:rowOff>
    </xdr:from>
    <xdr:to>
      <xdr:col>2</xdr:col>
      <xdr:colOff>973243</xdr:colOff>
      <xdr:row>302</xdr:row>
      <xdr:rowOff>389043</xdr:rowOff>
    </xdr:to>
    <xdr:pic>
      <xdr:nvPicPr>
        <xdr:cNvPr id="301" name="Picture 1" descr="Picture"/>
        <xdr:cNvPicPr>
          <a:picLocks noChangeAspect="1"/>
        </xdr:cNvPicPr>
      </xdr:nvPicPr>
      <xdr:blipFill>
        <a:blip r:embed="rId290"/>
        <a:stretch>
          <a:fillRect/>
        </a:stretch>
      </xdr:blipFill>
      <xdr:spPr>
        <a:xfrm>
          <a:off x="2419985" y="127346710"/>
          <a:ext cx="337820" cy="337820"/>
        </a:xfrm>
        <a:prstGeom prst="rect">
          <a:avLst/>
        </a:prstGeom>
      </xdr:spPr>
    </xdr:pic>
    <xdr:clientData/>
  </xdr:twoCellAnchor>
  <xdr:twoCellAnchor>
    <xdr:from>
      <xdr:col>2</xdr:col>
      <xdr:colOff>635000</xdr:colOff>
      <xdr:row>303</xdr:row>
      <xdr:rowOff>50800</xdr:rowOff>
    </xdr:from>
    <xdr:to>
      <xdr:col>2</xdr:col>
      <xdr:colOff>973243</xdr:colOff>
      <xdr:row>303</xdr:row>
      <xdr:rowOff>389043</xdr:rowOff>
    </xdr:to>
    <xdr:pic>
      <xdr:nvPicPr>
        <xdr:cNvPr id="302" name="Picture 1" descr="Picture"/>
        <xdr:cNvPicPr>
          <a:picLocks noChangeAspect="1"/>
        </xdr:cNvPicPr>
      </xdr:nvPicPr>
      <xdr:blipFill>
        <a:blip r:embed="rId291"/>
        <a:stretch>
          <a:fillRect/>
        </a:stretch>
      </xdr:blipFill>
      <xdr:spPr>
        <a:xfrm>
          <a:off x="2419985" y="127769620"/>
          <a:ext cx="337820" cy="337820"/>
        </a:xfrm>
        <a:prstGeom prst="rect">
          <a:avLst/>
        </a:prstGeom>
      </xdr:spPr>
    </xdr:pic>
    <xdr:clientData/>
  </xdr:twoCellAnchor>
  <xdr:twoCellAnchor>
    <xdr:from>
      <xdr:col>2</xdr:col>
      <xdr:colOff>635000</xdr:colOff>
      <xdr:row>304</xdr:row>
      <xdr:rowOff>50800</xdr:rowOff>
    </xdr:from>
    <xdr:to>
      <xdr:col>2</xdr:col>
      <xdr:colOff>973243</xdr:colOff>
      <xdr:row>304</xdr:row>
      <xdr:rowOff>389043</xdr:rowOff>
    </xdr:to>
    <xdr:pic>
      <xdr:nvPicPr>
        <xdr:cNvPr id="303" name="Picture 1" descr="Picture"/>
        <xdr:cNvPicPr>
          <a:picLocks noChangeAspect="1"/>
        </xdr:cNvPicPr>
      </xdr:nvPicPr>
      <xdr:blipFill>
        <a:blip r:embed="rId292"/>
        <a:stretch>
          <a:fillRect/>
        </a:stretch>
      </xdr:blipFill>
      <xdr:spPr>
        <a:xfrm>
          <a:off x="2419985" y="128192530"/>
          <a:ext cx="337820" cy="337820"/>
        </a:xfrm>
        <a:prstGeom prst="rect">
          <a:avLst/>
        </a:prstGeom>
      </xdr:spPr>
    </xdr:pic>
    <xdr:clientData/>
  </xdr:twoCellAnchor>
  <xdr:twoCellAnchor>
    <xdr:from>
      <xdr:col>2</xdr:col>
      <xdr:colOff>635000</xdr:colOff>
      <xdr:row>305</xdr:row>
      <xdr:rowOff>50800</xdr:rowOff>
    </xdr:from>
    <xdr:to>
      <xdr:col>2</xdr:col>
      <xdr:colOff>973243</xdr:colOff>
      <xdr:row>305</xdr:row>
      <xdr:rowOff>389043</xdr:rowOff>
    </xdr:to>
    <xdr:pic>
      <xdr:nvPicPr>
        <xdr:cNvPr id="304" name="Picture 1" descr="Picture"/>
        <xdr:cNvPicPr>
          <a:picLocks noChangeAspect="1"/>
        </xdr:cNvPicPr>
      </xdr:nvPicPr>
      <xdr:blipFill>
        <a:blip r:embed="rId293"/>
        <a:stretch>
          <a:fillRect/>
        </a:stretch>
      </xdr:blipFill>
      <xdr:spPr>
        <a:xfrm>
          <a:off x="2419985" y="128615440"/>
          <a:ext cx="337820" cy="337820"/>
        </a:xfrm>
        <a:prstGeom prst="rect">
          <a:avLst/>
        </a:prstGeom>
      </xdr:spPr>
    </xdr:pic>
    <xdr:clientData/>
  </xdr:twoCellAnchor>
  <xdr:twoCellAnchor>
    <xdr:from>
      <xdr:col>2</xdr:col>
      <xdr:colOff>635000</xdr:colOff>
      <xdr:row>306</xdr:row>
      <xdr:rowOff>50800</xdr:rowOff>
    </xdr:from>
    <xdr:to>
      <xdr:col>2</xdr:col>
      <xdr:colOff>973243</xdr:colOff>
      <xdr:row>306</xdr:row>
      <xdr:rowOff>389043</xdr:rowOff>
    </xdr:to>
    <xdr:pic>
      <xdr:nvPicPr>
        <xdr:cNvPr id="305" name="Picture 1" descr="Picture"/>
        <xdr:cNvPicPr>
          <a:picLocks noChangeAspect="1"/>
        </xdr:cNvPicPr>
      </xdr:nvPicPr>
      <xdr:blipFill>
        <a:blip r:embed="rId294"/>
        <a:stretch>
          <a:fillRect/>
        </a:stretch>
      </xdr:blipFill>
      <xdr:spPr>
        <a:xfrm>
          <a:off x="2419985" y="129038350"/>
          <a:ext cx="337820" cy="337820"/>
        </a:xfrm>
        <a:prstGeom prst="rect">
          <a:avLst/>
        </a:prstGeom>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xdr:from>
      <xdr:col>2</xdr:col>
      <xdr:colOff>635000</xdr:colOff>
      <xdr:row>2</xdr:row>
      <xdr:rowOff>50800</xdr:rowOff>
    </xdr:from>
    <xdr:to>
      <xdr:col>2</xdr:col>
      <xdr:colOff>973243</xdr:colOff>
      <xdr:row>2</xdr:row>
      <xdr:rowOff>389043</xdr:rowOff>
    </xdr:to>
    <xdr:pic>
      <xdr:nvPicPr>
        <xdr:cNvPr id="2" name="Picture 1" descr="Picture"/>
        <xdr:cNvPicPr>
          <a:picLocks noChangeAspect="1"/>
        </xdr:cNvPicPr>
      </xdr:nvPicPr>
      <xdr:blipFill>
        <a:blip r:embed="rId1"/>
        <a:stretch>
          <a:fillRect/>
        </a:stretch>
      </xdr:blipFill>
      <xdr:spPr>
        <a:xfrm>
          <a:off x="2419985" y="473710"/>
          <a:ext cx="337820" cy="337820"/>
        </a:xfrm>
        <a:prstGeom prst="rect">
          <a:avLst/>
        </a:prstGeom>
      </xdr:spPr>
    </xdr:pic>
    <xdr:clientData/>
  </xdr:twoCellAnchor>
  <xdr:twoCellAnchor>
    <xdr:from>
      <xdr:col>2</xdr:col>
      <xdr:colOff>635000</xdr:colOff>
      <xdr:row>3</xdr:row>
      <xdr:rowOff>50800</xdr:rowOff>
    </xdr:from>
    <xdr:to>
      <xdr:col>2</xdr:col>
      <xdr:colOff>973243</xdr:colOff>
      <xdr:row>3</xdr:row>
      <xdr:rowOff>389043</xdr:rowOff>
    </xdr:to>
    <xdr:pic>
      <xdr:nvPicPr>
        <xdr:cNvPr id="3" name="Picture 1" descr="Picture"/>
        <xdr:cNvPicPr>
          <a:picLocks noChangeAspect="1"/>
        </xdr:cNvPicPr>
      </xdr:nvPicPr>
      <xdr:blipFill>
        <a:blip r:embed="rId2"/>
        <a:stretch>
          <a:fillRect/>
        </a:stretch>
      </xdr:blipFill>
      <xdr:spPr>
        <a:xfrm>
          <a:off x="2419985" y="896620"/>
          <a:ext cx="337820" cy="337820"/>
        </a:xfrm>
        <a:prstGeom prst="rect">
          <a:avLst/>
        </a:prstGeom>
      </xdr:spPr>
    </xdr:pic>
    <xdr:clientData/>
  </xdr:twoCellAnchor>
  <xdr:twoCellAnchor>
    <xdr:from>
      <xdr:col>2</xdr:col>
      <xdr:colOff>635000</xdr:colOff>
      <xdr:row>4</xdr:row>
      <xdr:rowOff>50800</xdr:rowOff>
    </xdr:from>
    <xdr:to>
      <xdr:col>2</xdr:col>
      <xdr:colOff>973243</xdr:colOff>
      <xdr:row>4</xdr:row>
      <xdr:rowOff>389043</xdr:rowOff>
    </xdr:to>
    <xdr:pic>
      <xdr:nvPicPr>
        <xdr:cNvPr id="4" name="Picture 1" descr="Picture"/>
        <xdr:cNvPicPr>
          <a:picLocks noChangeAspect="1"/>
        </xdr:cNvPicPr>
      </xdr:nvPicPr>
      <xdr:blipFill>
        <a:blip r:embed="rId3"/>
        <a:stretch>
          <a:fillRect/>
        </a:stretch>
      </xdr:blipFill>
      <xdr:spPr>
        <a:xfrm>
          <a:off x="2419985" y="1319530"/>
          <a:ext cx="337820" cy="337820"/>
        </a:xfrm>
        <a:prstGeom prst="rect">
          <a:avLst/>
        </a:prstGeom>
      </xdr:spPr>
    </xdr:pic>
    <xdr:clientData/>
  </xdr:twoCellAnchor>
  <xdr:twoCellAnchor>
    <xdr:from>
      <xdr:col>2</xdr:col>
      <xdr:colOff>635000</xdr:colOff>
      <xdr:row>5</xdr:row>
      <xdr:rowOff>50800</xdr:rowOff>
    </xdr:from>
    <xdr:to>
      <xdr:col>2</xdr:col>
      <xdr:colOff>973243</xdr:colOff>
      <xdr:row>5</xdr:row>
      <xdr:rowOff>389043</xdr:rowOff>
    </xdr:to>
    <xdr:pic>
      <xdr:nvPicPr>
        <xdr:cNvPr id="5" name="Picture 1" descr="Picture"/>
        <xdr:cNvPicPr>
          <a:picLocks noChangeAspect="1"/>
        </xdr:cNvPicPr>
      </xdr:nvPicPr>
      <xdr:blipFill>
        <a:blip r:embed="rId4"/>
        <a:stretch>
          <a:fillRect/>
        </a:stretch>
      </xdr:blipFill>
      <xdr:spPr>
        <a:xfrm>
          <a:off x="2419985" y="1742440"/>
          <a:ext cx="337820" cy="337820"/>
        </a:xfrm>
        <a:prstGeom prst="rect">
          <a:avLst/>
        </a:prstGeom>
      </xdr:spPr>
    </xdr:pic>
    <xdr:clientData/>
  </xdr:twoCellAnchor>
  <xdr:twoCellAnchor>
    <xdr:from>
      <xdr:col>2</xdr:col>
      <xdr:colOff>635000</xdr:colOff>
      <xdr:row>6</xdr:row>
      <xdr:rowOff>50800</xdr:rowOff>
    </xdr:from>
    <xdr:to>
      <xdr:col>2</xdr:col>
      <xdr:colOff>973243</xdr:colOff>
      <xdr:row>6</xdr:row>
      <xdr:rowOff>389043</xdr:rowOff>
    </xdr:to>
    <xdr:pic>
      <xdr:nvPicPr>
        <xdr:cNvPr id="6" name="Picture 1" descr="Picture"/>
        <xdr:cNvPicPr>
          <a:picLocks noChangeAspect="1"/>
        </xdr:cNvPicPr>
      </xdr:nvPicPr>
      <xdr:blipFill>
        <a:blip r:embed="rId5"/>
        <a:stretch>
          <a:fillRect/>
        </a:stretch>
      </xdr:blipFill>
      <xdr:spPr>
        <a:xfrm>
          <a:off x="2419985" y="2165350"/>
          <a:ext cx="337820" cy="337820"/>
        </a:xfrm>
        <a:prstGeom prst="rect">
          <a:avLst/>
        </a:prstGeom>
      </xdr:spPr>
    </xdr:pic>
    <xdr:clientData/>
  </xdr:twoCellAnchor>
  <xdr:twoCellAnchor>
    <xdr:from>
      <xdr:col>2</xdr:col>
      <xdr:colOff>635000</xdr:colOff>
      <xdr:row>7</xdr:row>
      <xdr:rowOff>50800</xdr:rowOff>
    </xdr:from>
    <xdr:to>
      <xdr:col>2</xdr:col>
      <xdr:colOff>973243</xdr:colOff>
      <xdr:row>7</xdr:row>
      <xdr:rowOff>389043</xdr:rowOff>
    </xdr:to>
    <xdr:pic>
      <xdr:nvPicPr>
        <xdr:cNvPr id="7" name="Picture 1" descr="Picture"/>
        <xdr:cNvPicPr>
          <a:picLocks noChangeAspect="1"/>
        </xdr:cNvPicPr>
      </xdr:nvPicPr>
      <xdr:blipFill>
        <a:blip r:embed="rId6"/>
        <a:stretch>
          <a:fillRect/>
        </a:stretch>
      </xdr:blipFill>
      <xdr:spPr>
        <a:xfrm>
          <a:off x="2419985" y="2588260"/>
          <a:ext cx="337820" cy="337820"/>
        </a:xfrm>
        <a:prstGeom prst="rect">
          <a:avLst/>
        </a:prstGeom>
      </xdr:spPr>
    </xdr:pic>
    <xdr:clientData/>
  </xdr:twoCellAnchor>
  <xdr:twoCellAnchor>
    <xdr:from>
      <xdr:col>2</xdr:col>
      <xdr:colOff>635000</xdr:colOff>
      <xdr:row>8</xdr:row>
      <xdr:rowOff>50800</xdr:rowOff>
    </xdr:from>
    <xdr:to>
      <xdr:col>2</xdr:col>
      <xdr:colOff>973243</xdr:colOff>
      <xdr:row>8</xdr:row>
      <xdr:rowOff>389043</xdr:rowOff>
    </xdr:to>
    <xdr:pic>
      <xdr:nvPicPr>
        <xdr:cNvPr id="8" name="Picture 1" descr="Picture"/>
        <xdr:cNvPicPr>
          <a:picLocks noChangeAspect="1"/>
        </xdr:cNvPicPr>
      </xdr:nvPicPr>
      <xdr:blipFill>
        <a:blip r:embed="rId7"/>
        <a:stretch>
          <a:fillRect/>
        </a:stretch>
      </xdr:blipFill>
      <xdr:spPr>
        <a:xfrm>
          <a:off x="2419985" y="3011170"/>
          <a:ext cx="337820" cy="337820"/>
        </a:xfrm>
        <a:prstGeom prst="rect">
          <a:avLst/>
        </a:prstGeom>
      </xdr:spPr>
    </xdr:pic>
    <xdr:clientData/>
  </xdr:twoCellAnchor>
  <xdr:twoCellAnchor>
    <xdr:from>
      <xdr:col>2</xdr:col>
      <xdr:colOff>635000</xdr:colOff>
      <xdr:row>9</xdr:row>
      <xdr:rowOff>50800</xdr:rowOff>
    </xdr:from>
    <xdr:to>
      <xdr:col>2</xdr:col>
      <xdr:colOff>973243</xdr:colOff>
      <xdr:row>9</xdr:row>
      <xdr:rowOff>389043</xdr:rowOff>
    </xdr:to>
    <xdr:pic>
      <xdr:nvPicPr>
        <xdr:cNvPr id="9" name="Picture 1" descr="Picture"/>
        <xdr:cNvPicPr>
          <a:picLocks noChangeAspect="1"/>
        </xdr:cNvPicPr>
      </xdr:nvPicPr>
      <xdr:blipFill>
        <a:blip r:embed="rId8"/>
        <a:stretch>
          <a:fillRect/>
        </a:stretch>
      </xdr:blipFill>
      <xdr:spPr>
        <a:xfrm>
          <a:off x="2419985" y="3434080"/>
          <a:ext cx="337820" cy="337820"/>
        </a:xfrm>
        <a:prstGeom prst="rect">
          <a:avLst/>
        </a:prstGeom>
      </xdr:spPr>
    </xdr:pic>
    <xdr:clientData/>
  </xdr:twoCellAnchor>
  <xdr:twoCellAnchor>
    <xdr:from>
      <xdr:col>2</xdr:col>
      <xdr:colOff>635000</xdr:colOff>
      <xdr:row>10</xdr:row>
      <xdr:rowOff>50800</xdr:rowOff>
    </xdr:from>
    <xdr:to>
      <xdr:col>2</xdr:col>
      <xdr:colOff>973243</xdr:colOff>
      <xdr:row>10</xdr:row>
      <xdr:rowOff>389043</xdr:rowOff>
    </xdr:to>
    <xdr:pic>
      <xdr:nvPicPr>
        <xdr:cNvPr id="10" name="Picture 1" descr="Picture"/>
        <xdr:cNvPicPr>
          <a:picLocks noChangeAspect="1"/>
        </xdr:cNvPicPr>
      </xdr:nvPicPr>
      <xdr:blipFill>
        <a:blip r:embed="rId9"/>
        <a:stretch>
          <a:fillRect/>
        </a:stretch>
      </xdr:blipFill>
      <xdr:spPr>
        <a:xfrm>
          <a:off x="2419985" y="3856990"/>
          <a:ext cx="337820" cy="337820"/>
        </a:xfrm>
        <a:prstGeom prst="rect">
          <a:avLst/>
        </a:prstGeom>
      </xdr:spPr>
    </xdr:pic>
    <xdr:clientData/>
  </xdr:twoCellAnchor>
  <xdr:twoCellAnchor>
    <xdr:from>
      <xdr:col>2</xdr:col>
      <xdr:colOff>635000</xdr:colOff>
      <xdr:row>11</xdr:row>
      <xdr:rowOff>50800</xdr:rowOff>
    </xdr:from>
    <xdr:to>
      <xdr:col>2</xdr:col>
      <xdr:colOff>973243</xdr:colOff>
      <xdr:row>11</xdr:row>
      <xdr:rowOff>389043</xdr:rowOff>
    </xdr:to>
    <xdr:pic>
      <xdr:nvPicPr>
        <xdr:cNvPr id="11" name="Picture 1" descr="Picture"/>
        <xdr:cNvPicPr>
          <a:picLocks noChangeAspect="1"/>
        </xdr:cNvPicPr>
      </xdr:nvPicPr>
      <xdr:blipFill>
        <a:blip r:embed="rId10"/>
        <a:stretch>
          <a:fillRect/>
        </a:stretch>
      </xdr:blipFill>
      <xdr:spPr>
        <a:xfrm>
          <a:off x="2419985" y="4279900"/>
          <a:ext cx="337820" cy="337820"/>
        </a:xfrm>
        <a:prstGeom prst="rect">
          <a:avLst/>
        </a:prstGeom>
      </xdr:spPr>
    </xdr:pic>
    <xdr:clientData/>
  </xdr:twoCellAnchor>
  <xdr:twoCellAnchor>
    <xdr:from>
      <xdr:col>2</xdr:col>
      <xdr:colOff>635000</xdr:colOff>
      <xdr:row>12</xdr:row>
      <xdr:rowOff>50800</xdr:rowOff>
    </xdr:from>
    <xdr:to>
      <xdr:col>2</xdr:col>
      <xdr:colOff>973243</xdr:colOff>
      <xdr:row>12</xdr:row>
      <xdr:rowOff>389043</xdr:rowOff>
    </xdr:to>
    <xdr:pic>
      <xdr:nvPicPr>
        <xdr:cNvPr id="12" name="Picture 1" descr="Picture"/>
        <xdr:cNvPicPr>
          <a:picLocks noChangeAspect="1"/>
        </xdr:cNvPicPr>
      </xdr:nvPicPr>
      <xdr:blipFill>
        <a:blip r:embed="rId11"/>
        <a:stretch>
          <a:fillRect/>
        </a:stretch>
      </xdr:blipFill>
      <xdr:spPr>
        <a:xfrm>
          <a:off x="2419985" y="4702810"/>
          <a:ext cx="337820" cy="337820"/>
        </a:xfrm>
        <a:prstGeom prst="rect">
          <a:avLst/>
        </a:prstGeom>
      </xdr:spPr>
    </xdr:pic>
    <xdr:clientData/>
  </xdr:twoCellAnchor>
  <xdr:twoCellAnchor>
    <xdr:from>
      <xdr:col>2</xdr:col>
      <xdr:colOff>635000</xdr:colOff>
      <xdr:row>13</xdr:row>
      <xdr:rowOff>50800</xdr:rowOff>
    </xdr:from>
    <xdr:to>
      <xdr:col>2</xdr:col>
      <xdr:colOff>973243</xdr:colOff>
      <xdr:row>13</xdr:row>
      <xdr:rowOff>389043</xdr:rowOff>
    </xdr:to>
    <xdr:pic>
      <xdr:nvPicPr>
        <xdr:cNvPr id="13" name="Picture 1" descr="Picture"/>
        <xdr:cNvPicPr>
          <a:picLocks noChangeAspect="1"/>
        </xdr:cNvPicPr>
      </xdr:nvPicPr>
      <xdr:blipFill>
        <a:blip r:embed="rId12"/>
        <a:stretch>
          <a:fillRect/>
        </a:stretch>
      </xdr:blipFill>
      <xdr:spPr>
        <a:xfrm>
          <a:off x="2419985" y="5125720"/>
          <a:ext cx="337820" cy="337820"/>
        </a:xfrm>
        <a:prstGeom prst="rect">
          <a:avLst/>
        </a:prstGeom>
      </xdr:spPr>
    </xdr:pic>
    <xdr:clientData/>
  </xdr:twoCellAnchor>
  <xdr:twoCellAnchor>
    <xdr:from>
      <xdr:col>2</xdr:col>
      <xdr:colOff>635000</xdr:colOff>
      <xdr:row>14</xdr:row>
      <xdr:rowOff>50800</xdr:rowOff>
    </xdr:from>
    <xdr:to>
      <xdr:col>2</xdr:col>
      <xdr:colOff>973243</xdr:colOff>
      <xdr:row>14</xdr:row>
      <xdr:rowOff>389043</xdr:rowOff>
    </xdr:to>
    <xdr:pic>
      <xdr:nvPicPr>
        <xdr:cNvPr id="14" name="Picture 1" descr="Picture"/>
        <xdr:cNvPicPr>
          <a:picLocks noChangeAspect="1"/>
        </xdr:cNvPicPr>
      </xdr:nvPicPr>
      <xdr:blipFill>
        <a:blip r:embed="rId13"/>
        <a:stretch>
          <a:fillRect/>
        </a:stretch>
      </xdr:blipFill>
      <xdr:spPr>
        <a:xfrm>
          <a:off x="2419985" y="5548630"/>
          <a:ext cx="337820" cy="337820"/>
        </a:xfrm>
        <a:prstGeom prst="rect">
          <a:avLst/>
        </a:prstGeom>
      </xdr:spPr>
    </xdr:pic>
    <xdr:clientData/>
  </xdr:twoCellAnchor>
  <xdr:twoCellAnchor>
    <xdr:from>
      <xdr:col>2</xdr:col>
      <xdr:colOff>635000</xdr:colOff>
      <xdr:row>15</xdr:row>
      <xdr:rowOff>50800</xdr:rowOff>
    </xdr:from>
    <xdr:to>
      <xdr:col>2</xdr:col>
      <xdr:colOff>973243</xdr:colOff>
      <xdr:row>15</xdr:row>
      <xdr:rowOff>389043</xdr:rowOff>
    </xdr:to>
    <xdr:pic>
      <xdr:nvPicPr>
        <xdr:cNvPr id="15" name="Picture 1" descr="Picture"/>
        <xdr:cNvPicPr>
          <a:picLocks noChangeAspect="1"/>
        </xdr:cNvPicPr>
      </xdr:nvPicPr>
      <xdr:blipFill>
        <a:blip r:embed="rId14"/>
        <a:stretch>
          <a:fillRect/>
        </a:stretch>
      </xdr:blipFill>
      <xdr:spPr>
        <a:xfrm>
          <a:off x="2419985" y="5971540"/>
          <a:ext cx="337820" cy="337820"/>
        </a:xfrm>
        <a:prstGeom prst="rect">
          <a:avLst/>
        </a:prstGeom>
      </xdr:spPr>
    </xdr:pic>
    <xdr:clientData/>
  </xdr:twoCellAnchor>
  <xdr:twoCellAnchor>
    <xdr:from>
      <xdr:col>2</xdr:col>
      <xdr:colOff>635000</xdr:colOff>
      <xdr:row>16</xdr:row>
      <xdr:rowOff>50800</xdr:rowOff>
    </xdr:from>
    <xdr:to>
      <xdr:col>2</xdr:col>
      <xdr:colOff>973243</xdr:colOff>
      <xdr:row>16</xdr:row>
      <xdr:rowOff>389043</xdr:rowOff>
    </xdr:to>
    <xdr:pic>
      <xdr:nvPicPr>
        <xdr:cNvPr id="16" name="Picture 1" descr="Picture"/>
        <xdr:cNvPicPr>
          <a:picLocks noChangeAspect="1"/>
        </xdr:cNvPicPr>
      </xdr:nvPicPr>
      <xdr:blipFill>
        <a:blip r:embed="rId15"/>
        <a:stretch>
          <a:fillRect/>
        </a:stretch>
      </xdr:blipFill>
      <xdr:spPr>
        <a:xfrm>
          <a:off x="2419985" y="6394450"/>
          <a:ext cx="337820" cy="337820"/>
        </a:xfrm>
        <a:prstGeom prst="rect">
          <a:avLst/>
        </a:prstGeom>
      </xdr:spPr>
    </xdr:pic>
    <xdr:clientData/>
  </xdr:twoCellAnchor>
  <xdr:twoCellAnchor>
    <xdr:from>
      <xdr:col>2</xdr:col>
      <xdr:colOff>635000</xdr:colOff>
      <xdr:row>17</xdr:row>
      <xdr:rowOff>50800</xdr:rowOff>
    </xdr:from>
    <xdr:to>
      <xdr:col>2</xdr:col>
      <xdr:colOff>973243</xdr:colOff>
      <xdr:row>17</xdr:row>
      <xdr:rowOff>389043</xdr:rowOff>
    </xdr:to>
    <xdr:pic>
      <xdr:nvPicPr>
        <xdr:cNvPr id="17" name="Picture 1" descr="Picture"/>
        <xdr:cNvPicPr>
          <a:picLocks noChangeAspect="1"/>
        </xdr:cNvPicPr>
      </xdr:nvPicPr>
      <xdr:blipFill>
        <a:blip r:embed="rId16"/>
        <a:stretch>
          <a:fillRect/>
        </a:stretch>
      </xdr:blipFill>
      <xdr:spPr>
        <a:xfrm>
          <a:off x="2419985" y="6817360"/>
          <a:ext cx="337820" cy="337820"/>
        </a:xfrm>
        <a:prstGeom prst="rect">
          <a:avLst/>
        </a:prstGeom>
      </xdr:spPr>
    </xdr:pic>
    <xdr:clientData/>
  </xdr:twoCellAnchor>
  <xdr:twoCellAnchor>
    <xdr:from>
      <xdr:col>2</xdr:col>
      <xdr:colOff>635000</xdr:colOff>
      <xdr:row>18</xdr:row>
      <xdr:rowOff>50800</xdr:rowOff>
    </xdr:from>
    <xdr:to>
      <xdr:col>2</xdr:col>
      <xdr:colOff>973243</xdr:colOff>
      <xdr:row>18</xdr:row>
      <xdr:rowOff>389043</xdr:rowOff>
    </xdr:to>
    <xdr:pic>
      <xdr:nvPicPr>
        <xdr:cNvPr id="18" name="Picture 1" descr="Picture"/>
        <xdr:cNvPicPr>
          <a:picLocks noChangeAspect="1"/>
        </xdr:cNvPicPr>
      </xdr:nvPicPr>
      <xdr:blipFill>
        <a:blip r:embed="rId17"/>
        <a:stretch>
          <a:fillRect/>
        </a:stretch>
      </xdr:blipFill>
      <xdr:spPr>
        <a:xfrm>
          <a:off x="2419985" y="7240270"/>
          <a:ext cx="337820" cy="337820"/>
        </a:xfrm>
        <a:prstGeom prst="rect">
          <a:avLst/>
        </a:prstGeom>
      </xdr:spPr>
    </xdr:pic>
    <xdr:clientData/>
  </xdr:twoCellAnchor>
  <xdr:twoCellAnchor>
    <xdr:from>
      <xdr:col>2</xdr:col>
      <xdr:colOff>635000</xdr:colOff>
      <xdr:row>19</xdr:row>
      <xdr:rowOff>50800</xdr:rowOff>
    </xdr:from>
    <xdr:to>
      <xdr:col>2</xdr:col>
      <xdr:colOff>973243</xdr:colOff>
      <xdr:row>19</xdr:row>
      <xdr:rowOff>389043</xdr:rowOff>
    </xdr:to>
    <xdr:pic>
      <xdr:nvPicPr>
        <xdr:cNvPr id="19" name="Picture 1" descr="Picture"/>
        <xdr:cNvPicPr>
          <a:picLocks noChangeAspect="1"/>
        </xdr:cNvPicPr>
      </xdr:nvPicPr>
      <xdr:blipFill>
        <a:blip r:embed="rId18"/>
        <a:stretch>
          <a:fillRect/>
        </a:stretch>
      </xdr:blipFill>
      <xdr:spPr>
        <a:xfrm>
          <a:off x="2419985" y="7663180"/>
          <a:ext cx="337820" cy="337820"/>
        </a:xfrm>
        <a:prstGeom prst="rect">
          <a:avLst/>
        </a:prstGeom>
      </xdr:spPr>
    </xdr:pic>
    <xdr:clientData/>
  </xdr:twoCellAnchor>
  <xdr:twoCellAnchor>
    <xdr:from>
      <xdr:col>2</xdr:col>
      <xdr:colOff>635000</xdr:colOff>
      <xdr:row>20</xdr:row>
      <xdr:rowOff>50800</xdr:rowOff>
    </xdr:from>
    <xdr:to>
      <xdr:col>2</xdr:col>
      <xdr:colOff>973243</xdr:colOff>
      <xdr:row>20</xdr:row>
      <xdr:rowOff>389043</xdr:rowOff>
    </xdr:to>
    <xdr:pic>
      <xdr:nvPicPr>
        <xdr:cNvPr id="20" name="Picture 1" descr="Picture"/>
        <xdr:cNvPicPr>
          <a:picLocks noChangeAspect="1"/>
        </xdr:cNvPicPr>
      </xdr:nvPicPr>
      <xdr:blipFill>
        <a:blip r:embed="rId19"/>
        <a:stretch>
          <a:fillRect/>
        </a:stretch>
      </xdr:blipFill>
      <xdr:spPr>
        <a:xfrm>
          <a:off x="2419985" y="8086090"/>
          <a:ext cx="337820" cy="337820"/>
        </a:xfrm>
        <a:prstGeom prst="rect">
          <a:avLst/>
        </a:prstGeom>
      </xdr:spPr>
    </xdr:pic>
    <xdr:clientData/>
  </xdr:twoCellAnchor>
  <xdr:twoCellAnchor>
    <xdr:from>
      <xdr:col>2</xdr:col>
      <xdr:colOff>635000</xdr:colOff>
      <xdr:row>21</xdr:row>
      <xdr:rowOff>50800</xdr:rowOff>
    </xdr:from>
    <xdr:to>
      <xdr:col>2</xdr:col>
      <xdr:colOff>973243</xdr:colOff>
      <xdr:row>21</xdr:row>
      <xdr:rowOff>389043</xdr:rowOff>
    </xdr:to>
    <xdr:pic>
      <xdr:nvPicPr>
        <xdr:cNvPr id="21" name="Picture 1" descr="Picture"/>
        <xdr:cNvPicPr>
          <a:picLocks noChangeAspect="1"/>
        </xdr:cNvPicPr>
      </xdr:nvPicPr>
      <xdr:blipFill>
        <a:blip r:embed="rId20"/>
        <a:stretch>
          <a:fillRect/>
        </a:stretch>
      </xdr:blipFill>
      <xdr:spPr>
        <a:xfrm>
          <a:off x="2419985" y="8509000"/>
          <a:ext cx="337820" cy="337820"/>
        </a:xfrm>
        <a:prstGeom prst="rect">
          <a:avLst/>
        </a:prstGeom>
      </xdr:spPr>
    </xdr:pic>
    <xdr:clientData/>
  </xdr:twoCellAnchor>
  <xdr:twoCellAnchor>
    <xdr:from>
      <xdr:col>2</xdr:col>
      <xdr:colOff>635000</xdr:colOff>
      <xdr:row>22</xdr:row>
      <xdr:rowOff>50800</xdr:rowOff>
    </xdr:from>
    <xdr:to>
      <xdr:col>2</xdr:col>
      <xdr:colOff>973243</xdr:colOff>
      <xdr:row>22</xdr:row>
      <xdr:rowOff>389043</xdr:rowOff>
    </xdr:to>
    <xdr:pic>
      <xdr:nvPicPr>
        <xdr:cNvPr id="22" name="Picture 1" descr="Picture"/>
        <xdr:cNvPicPr>
          <a:picLocks noChangeAspect="1"/>
        </xdr:cNvPicPr>
      </xdr:nvPicPr>
      <xdr:blipFill>
        <a:blip r:embed="rId21"/>
        <a:stretch>
          <a:fillRect/>
        </a:stretch>
      </xdr:blipFill>
      <xdr:spPr>
        <a:xfrm>
          <a:off x="2419985" y="8931910"/>
          <a:ext cx="337820" cy="337820"/>
        </a:xfrm>
        <a:prstGeom prst="rect">
          <a:avLst/>
        </a:prstGeom>
      </xdr:spPr>
    </xdr:pic>
    <xdr:clientData/>
  </xdr:twoCellAnchor>
  <xdr:twoCellAnchor>
    <xdr:from>
      <xdr:col>2</xdr:col>
      <xdr:colOff>635000</xdr:colOff>
      <xdr:row>23</xdr:row>
      <xdr:rowOff>50800</xdr:rowOff>
    </xdr:from>
    <xdr:to>
      <xdr:col>2</xdr:col>
      <xdr:colOff>973243</xdr:colOff>
      <xdr:row>23</xdr:row>
      <xdr:rowOff>389043</xdr:rowOff>
    </xdr:to>
    <xdr:pic>
      <xdr:nvPicPr>
        <xdr:cNvPr id="23" name="Picture 1" descr="Picture"/>
        <xdr:cNvPicPr>
          <a:picLocks noChangeAspect="1"/>
        </xdr:cNvPicPr>
      </xdr:nvPicPr>
      <xdr:blipFill>
        <a:blip r:embed="rId22"/>
        <a:stretch>
          <a:fillRect/>
        </a:stretch>
      </xdr:blipFill>
      <xdr:spPr>
        <a:xfrm>
          <a:off x="2419985" y="9354820"/>
          <a:ext cx="337820" cy="337820"/>
        </a:xfrm>
        <a:prstGeom prst="rect">
          <a:avLst/>
        </a:prstGeom>
      </xdr:spPr>
    </xdr:pic>
    <xdr:clientData/>
  </xdr:twoCellAnchor>
  <xdr:twoCellAnchor>
    <xdr:from>
      <xdr:col>2</xdr:col>
      <xdr:colOff>635000</xdr:colOff>
      <xdr:row>24</xdr:row>
      <xdr:rowOff>50800</xdr:rowOff>
    </xdr:from>
    <xdr:to>
      <xdr:col>2</xdr:col>
      <xdr:colOff>973243</xdr:colOff>
      <xdr:row>24</xdr:row>
      <xdr:rowOff>389043</xdr:rowOff>
    </xdr:to>
    <xdr:pic>
      <xdr:nvPicPr>
        <xdr:cNvPr id="24" name="Picture 1" descr="Picture"/>
        <xdr:cNvPicPr>
          <a:picLocks noChangeAspect="1"/>
        </xdr:cNvPicPr>
      </xdr:nvPicPr>
      <xdr:blipFill>
        <a:blip r:embed="rId23"/>
        <a:stretch>
          <a:fillRect/>
        </a:stretch>
      </xdr:blipFill>
      <xdr:spPr>
        <a:xfrm>
          <a:off x="2419985" y="9777730"/>
          <a:ext cx="337820" cy="337820"/>
        </a:xfrm>
        <a:prstGeom prst="rect">
          <a:avLst/>
        </a:prstGeom>
      </xdr:spPr>
    </xdr:pic>
    <xdr:clientData/>
  </xdr:twoCellAnchor>
  <xdr:twoCellAnchor>
    <xdr:from>
      <xdr:col>2</xdr:col>
      <xdr:colOff>635000</xdr:colOff>
      <xdr:row>25</xdr:row>
      <xdr:rowOff>50800</xdr:rowOff>
    </xdr:from>
    <xdr:to>
      <xdr:col>2</xdr:col>
      <xdr:colOff>973243</xdr:colOff>
      <xdr:row>25</xdr:row>
      <xdr:rowOff>389043</xdr:rowOff>
    </xdr:to>
    <xdr:pic>
      <xdr:nvPicPr>
        <xdr:cNvPr id="25" name="Picture 1" descr="Picture"/>
        <xdr:cNvPicPr>
          <a:picLocks noChangeAspect="1"/>
        </xdr:cNvPicPr>
      </xdr:nvPicPr>
      <xdr:blipFill>
        <a:blip r:embed="rId24"/>
        <a:stretch>
          <a:fillRect/>
        </a:stretch>
      </xdr:blipFill>
      <xdr:spPr>
        <a:xfrm>
          <a:off x="2419985" y="10200640"/>
          <a:ext cx="337820" cy="337820"/>
        </a:xfrm>
        <a:prstGeom prst="rect">
          <a:avLst/>
        </a:prstGeom>
      </xdr:spPr>
    </xdr:pic>
    <xdr:clientData/>
  </xdr:twoCellAnchor>
  <xdr:twoCellAnchor>
    <xdr:from>
      <xdr:col>2</xdr:col>
      <xdr:colOff>635000</xdr:colOff>
      <xdr:row>26</xdr:row>
      <xdr:rowOff>50800</xdr:rowOff>
    </xdr:from>
    <xdr:to>
      <xdr:col>2</xdr:col>
      <xdr:colOff>973243</xdr:colOff>
      <xdr:row>26</xdr:row>
      <xdr:rowOff>389043</xdr:rowOff>
    </xdr:to>
    <xdr:pic>
      <xdr:nvPicPr>
        <xdr:cNvPr id="26" name="Picture 1" descr="Picture"/>
        <xdr:cNvPicPr>
          <a:picLocks noChangeAspect="1"/>
        </xdr:cNvPicPr>
      </xdr:nvPicPr>
      <xdr:blipFill>
        <a:blip r:embed="rId25"/>
        <a:stretch>
          <a:fillRect/>
        </a:stretch>
      </xdr:blipFill>
      <xdr:spPr>
        <a:xfrm>
          <a:off x="2419985" y="10623550"/>
          <a:ext cx="337820" cy="337820"/>
        </a:xfrm>
        <a:prstGeom prst="rect">
          <a:avLst/>
        </a:prstGeom>
      </xdr:spPr>
    </xdr:pic>
    <xdr:clientData/>
  </xdr:twoCellAnchor>
  <xdr:twoCellAnchor>
    <xdr:from>
      <xdr:col>2</xdr:col>
      <xdr:colOff>635000</xdr:colOff>
      <xdr:row>27</xdr:row>
      <xdr:rowOff>50800</xdr:rowOff>
    </xdr:from>
    <xdr:to>
      <xdr:col>2</xdr:col>
      <xdr:colOff>973243</xdr:colOff>
      <xdr:row>27</xdr:row>
      <xdr:rowOff>389043</xdr:rowOff>
    </xdr:to>
    <xdr:pic>
      <xdr:nvPicPr>
        <xdr:cNvPr id="27" name="Picture 1" descr="Picture"/>
        <xdr:cNvPicPr>
          <a:picLocks noChangeAspect="1"/>
        </xdr:cNvPicPr>
      </xdr:nvPicPr>
      <xdr:blipFill>
        <a:blip r:embed="rId26"/>
        <a:stretch>
          <a:fillRect/>
        </a:stretch>
      </xdr:blipFill>
      <xdr:spPr>
        <a:xfrm>
          <a:off x="2419985" y="11046460"/>
          <a:ext cx="337820" cy="337820"/>
        </a:xfrm>
        <a:prstGeom prst="rect">
          <a:avLst/>
        </a:prstGeom>
      </xdr:spPr>
    </xdr:pic>
    <xdr:clientData/>
  </xdr:twoCellAnchor>
  <xdr:twoCellAnchor>
    <xdr:from>
      <xdr:col>2</xdr:col>
      <xdr:colOff>635000</xdr:colOff>
      <xdr:row>28</xdr:row>
      <xdr:rowOff>50800</xdr:rowOff>
    </xdr:from>
    <xdr:to>
      <xdr:col>2</xdr:col>
      <xdr:colOff>973243</xdr:colOff>
      <xdr:row>28</xdr:row>
      <xdr:rowOff>389043</xdr:rowOff>
    </xdr:to>
    <xdr:pic>
      <xdr:nvPicPr>
        <xdr:cNvPr id="28" name="Picture 1" descr="Picture"/>
        <xdr:cNvPicPr>
          <a:picLocks noChangeAspect="1"/>
        </xdr:cNvPicPr>
      </xdr:nvPicPr>
      <xdr:blipFill>
        <a:blip r:embed="rId27"/>
        <a:stretch>
          <a:fillRect/>
        </a:stretch>
      </xdr:blipFill>
      <xdr:spPr>
        <a:xfrm>
          <a:off x="2419985" y="11469370"/>
          <a:ext cx="337820" cy="337820"/>
        </a:xfrm>
        <a:prstGeom prst="rect">
          <a:avLst/>
        </a:prstGeom>
      </xdr:spPr>
    </xdr:pic>
    <xdr:clientData/>
  </xdr:twoCellAnchor>
  <xdr:twoCellAnchor>
    <xdr:from>
      <xdr:col>2</xdr:col>
      <xdr:colOff>635000</xdr:colOff>
      <xdr:row>29</xdr:row>
      <xdr:rowOff>50800</xdr:rowOff>
    </xdr:from>
    <xdr:to>
      <xdr:col>2</xdr:col>
      <xdr:colOff>973243</xdr:colOff>
      <xdr:row>29</xdr:row>
      <xdr:rowOff>389043</xdr:rowOff>
    </xdr:to>
    <xdr:pic>
      <xdr:nvPicPr>
        <xdr:cNvPr id="29" name="Picture 1" descr="Picture"/>
        <xdr:cNvPicPr>
          <a:picLocks noChangeAspect="1"/>
        </xdr:cNvPicPr>
      </xdr:nvPicPr>
      <xdr:blipFill>
        <a:blip r:embed="rId28"/>
        <a:stretch>
          <a:fillRect/>
        </a:stretch>
      </xdr:blipFill>
      <xdr:spPr>
        <a:xfrm>
          <a:off x="2419985" y="11892280"/>
          <a:ext cx="337820" cy="337820"/>
        </a:xfrm>
        <a:prstGeom prst="rect">
          <a:avLst/>
        </a:prstGeom>
      </xdr:spPr>
    </xdr:pic>
    <xdr:clientData/>
  </xdr:twoCellAnchor>
  <xdr:twoCellAnchor>
    <xdr:from>
      <xdr:col>2</xdr:col>
      <xdr:colOff>635000</xdr:colOff>
      <xdr:row>30</xdr:row>
      <xdr:rowOff>50800</xdr:rowOff>
    </xdr:from>
    <xdr:to>
      <xdr:col>2</xdr:col>
      <xdr:colOff>973243</xdr:colOff>
      <xdr:row>30</xdr:row>
      <xdr:rowOff>389043</xdr:rowOff>
    </xdr:to>
    <xdr:pic>
      <xdr:nvPicPr>
        <xdr:cNvPr id="30" name="Picture 1" descr="Picture"/>
        <xdr:cNvPicPr>
          <a:picLocks noChangeAspect="1"/>
        </xdr:cNvPicPr>
      </xdr:nvPicPr>
      <xdr:blipFill>
        <a:blip r:embed="rId29"/>
        <a:stretch>
          <a:fillRect/>
        </a:stretch>
      </xdr:blipFill>
      <xdr:spPr>
        <a:xfrm>
          <a:off x="2419985" y="12315190"/>
          <a:ext cx="337820" cy="337820"/>
        </a:xfrm>
        <a:prstGeom prst="rect">
          <a:avLst/>
        </a:prstGeom>
      </xdr:spPr>
    </xdr:pic>
    <xdr:clientData/>
  </xdr:twoCellAnchor>
  <xdr:twoCellAnchor>
    <xdr:from>
      <xdr:col>2</xdr:col>
      <xdr:colOff>635000</xdr:colOff>
      <xdr:row>31</xdr:row>
      <xdr:rowOff>50800</xdr:rowOff>
    </xdr:from>
    <xdr:to>
      <xdr:col>2</xdr:col>
      <xdr:colOff>973243</xdr:colOff>
      <xdr:row>31</xdr:row>
      <xdr:rowOff>389043</xdr:rowOff>
    </xdr:to>
    <xdr:pic>
      <xdr:nvPicPr>
        <xdr:cNvPr id="31" name="Picture 1" descr="Picture"/>
        <xdr:cNvPicPr>
          <a:picLocks noChangeAspect="1"/>
        </xdr:cNvPicPr>
      </xdr:nvPicPr>
      <xdr:blipFill>
        <a:blip r:embed="rId30"/>
        <a:stretch>
          <a:fillRect/>
        </a:stretch>
      </xdr:blipFill>
      <xdr:spPr>
        <a:xfrm>
          <a:off x="2419985" y="12738100"/>
          <a:ext cx="337820" cy="337820"/>
        </a:xfrm>
        <a:prstGeom prst="rect">
          <a:avLst/>
        </a:prstGeom>
      </xdr:spPr>
    </xdr:pic>
    <xdr:clientData/>
  </xdr:twoCellAnchor>
  <xdr:twoCellAnchor>
    <xdr:from>
      <xdr:col>2</xdr:col>
      <xdr:colOff>635000</xdr:colOff>
      <xdr:row>32</xdr:row>
      <xdr:rowOff>50800</xdr:rowOff>
    </xdr:from>
    <xdr:to>
      <xdr:col>2</xdr:col>
      <xdr:colOff>973243</xdr:colOff>
      <xdr:row>32</xdr:row>
      <xdr:rowOff>389043</xdr:rowOff>
    </xdr:to>
    <xdr:pic>
      <xdr:nvPicPr>
        <xdr:cNvPr id="32" name="Picture 1" descr="Picture"/>
        <xdr:cNvPicPr>
          <a:picLocks noChangeAspect="1"/>
        </xdr:cNvPicPr>
      </xdr:nvPicPr>
      <xdr:blipFill>
        <a:blip r:embed="rId31"/>
        <a:stretch>
          <a:fillRect/>
        </a:stretch>
      </xdr:blipFill>
      <xdr:spPr>
        <a:xfrm>
          <a:off x="2419985" y="13161010"/>
          <a:ext cx="337820" cy="337820"/>
        </a:xfrm>
        <a:prstGeom prst="rect">
          <a:avLst/>
        </a:prstGeom>
      </xdr:spPr>
    </xdr:pic>
    <xdr:clientData/>
  </xdr:twoCellAnchor>
  <xdr:twoCellAnchor>
    <xdr:from>
      <xdr:col>2</xdr:col>
      <xdr:colOff>635000</xdr:colOff>
      <xdr:row>33</xdr:row>
      <xdr:rowOff>50800</xdr:rowOff>
    </xdr:from>
    <xdr:to>
      <xdr:col>2</xdr:col>
      <xdr:colOff>973243</xdr:colOff>
      <xdr:row>33</xdr:row>
      <xdr:rowOff>389043</xdr:rowOff>
    </xdr:to>
    <xdr:pic>
      <xdr:nvPicPr>
        <xdr:cNvPr id="33" name="Picture 1" descr="Picture"/>
        <xdr:cNvPicPr>
          <a:picLocks noChangeAspect="1"/>
        </xdr:cNvPicPr>
      </xdr:nvPicPr>
      <xdr:blipFill>
        <a:blip r:embed="rId32"/>
        <a:stretch>
          <a:fillRect/>
        </a:stretch>
      </xdr:blipFill>
      <xdr:spPr>
        <a:xfrm>
          <a:off x="2419985" y="13583920"/>
          <a:ext cx="337820" cy="337820"/>
        </a:xfrm>
        <a:prstGeom prst="rect">
          <a:avLst/>
        </a:prstGeom>
      </xdr:spPr>
    </xdr:pic>
    <xdr:clientData/>
  </xdr:twoCellAnchor>
  <xdr:twoCellAnchor>
    <xdr:from>
      <xdr:col>2</xdr:col>
      <xdr:colOff>635000</xdr:colOff>
      <xdr:row>34</xdr:row>
      <xdr:rowOff>50800</xdr:rowOff>
    </xdr:from>
    <xdr:to>
      <xdr:col>2</xdr:col>
      <xdr:colOff>973243</xdr:colOff>
      <xdr:row>34</xdr:row>
      <xdr:rowOff>389043</xdr:rowOff>
    </xdr:to>
    <xdr:pic>
      <xdr:nvPicPr>
        <xdr:cNvPr id="34" name="Picture 1" descr="Picture"/>
        <xdr:cNvPicPr>
          <a:picLocks noChangeAspect="1"/>
        </xdr:cNvPicPr>
      </xdr:nvPicPr>
      <xdr:blipFill>
        <a:blip r:embed="rId33"/>
        <a:stretch>
          <a:fillRect/>
        </a:stretch>
      </xdr:blipFill>
      <xdr:spPr>
        <a:xfrm>
          <a:off x="2419985" y="14006830"/>
          <a:ext cx="337820" cy="337820"/>
        </a:xfrm>
        <a:prstGeom prst="rect">
          <a:avLst/>
        </a:prstGeom>
      </xdr:spPr>
    </xdr:pic>
    <xdr:clientData/>
  </xdr:twoCellAnchor>
  <xdr:twoCellAnchor>
    <xdr:from>
      <xdr:col>2</xdr:col>
      <xdr:colOff>635000</xdr:colOff>
      <xdr:row>35</xdr:row>
      <xdr:rowOff>50800</xdr:rowOff>
    </xdr:from>
    <xdr:to>
      <xdr:col>2</xdr:col>
      <xdr:colOff>973243</xdr:colOff>
      <xdr:row>35</xdr:row>
      <xdr:rowOff>389043</xdr:rowOff>
    </xdr:to>
    <xdr:pic>
      <xdr:nvPicPr>
        <xdr:cNvPr id="35" name="Picture 1" descr="Picture"/>
        <xdr:cNvPicPr>
          <a:picLocks noChangeAspect="1"/>
        </xdr:cNvPicPr>
      </xdr:nvPicPr>
      <xdr:blipFill>
        <a:blip r:embed="rId34"/>
        <a:stretch>
          <a:fillRect/>
        </a:stretch>
      </xdr:blipFill>
      <xdr:spPr>
        <a:xfrm>
          <a:off x="2419985" y="14429740"/>
          <a:ext cx="337820" cy="337820"/>
        </a:xfrm>
        <a:prstGeom prst="rect">
          <a:avLst/>
        </a:prstGeom>
      </xdr:spPr>
    </xdr:pic>
    <xdr:clientData/>
  </xdr:twoCellAnchor>
  <xdr:twoCellAnchor>
    <xdr:from>
      <xdr:col>2</xdr:col>
      <xdr:colOff>635000</xdr:colOff>
      <xdr:row>36</xdr:row>
      <xdr:rowOff>50800</xdr:rowOff>
    </xdr:from>
    <xdr:to>
      <xdr:col>2</xdr:col>
      <xdr:colOff>973243</xdr:colOff>
      <xdr:row>36</xdr:row>
      <xdr:rowOff>389043</xdr:rowOff>
    </xdr:to>
    <xdr:pic>
      <xdr:nvPicPr>
        <xdr:cNvPr id="36" name="Picture 1" descr="Picture"/>
        <xdr:cNvPicPr>
          <a:picLocks noChangeAspect="1"/>
        </xdr:cNvPicPr>
      </xdr:nvPicPr>
      <xdr:blipFill>
        <a:blip r:embed="rId35"/>
        <a:stretch>
          <a:fillRect/>
        </a:stretch>
      </xdr:blipFill>
      <xdr:spPr>
        <a:xfrm>
          <a:off x="2419985" y="14852650"/>
          <a:ext cx="337820" cy="337820"/>
        </a:xfrm>
        <a:prstGeom prst="rect">
          <a:avLst/>
        </a:prstGeom>
      </xdr:spPr>
    </xdr:pic>
    <xdr:clientData/>
  </xdr:twoCellAnchor>
  <xdr:twoCellAnchor>
    <xdr:from>
      <xdr:col>2</xdr:col>
      <xdr:colOff>635000</xdr:colOff>
      <xdr:row>37</xdr:row>
      <xdr:rowOff>50800</xdr:rowOff>
    </xdr:from>
    <xdr:to>
      <xdr:col>2</xdr:col>
      <xdr:colOff>973243</xdr:colOff>
      <xdr:row>37</xdr:row>
      <xdr:rowOff>389043</xdr:rowOff>
    </xdr:to>
    <xdr:pic>
      <xdr:nvPicPr>
        <xdr:cNvPr id="37" name="Picture 1" descr="Picture"/>
        <xdr:cNvPicPr>
          <a:picLocks noChangeAspect="1"/>
        </xdr:cNvPicPr>
      </xdr:nvPicPr>
      <xdr:blipFill>
        <a:blip r:embed="rId36"/>
        <a:stretch>
          <a:fillRect/>
        </a:stretch>
      </xdr:blipFill>
      <xdr:spPr>
        <a:xfrm>
          <a:off x="2419985" y="15275560"/>
          <a:ext cx="337820" cy="337820"/>
        </a:xfrm>
        <a:prstGeom prst="rect">
          <a:avLst/>
        </a:prstGeom>
      </xdr:spPr>
    </xdr:pic>
    <xdr:clientData/>
  </xdr:twoCellAnchor>
  <xdr:twoCellAnchor>
    <xdr:from>
      <xdr:col>2</xdr:col>
      <xdr:colOff>635000</xdr:colOff>
      <xdr:row>38</xdr:row>
      <xdr:rowOff>50800</xdr:rowOff>
    </xdr:from>
    <xdr:to>
      <xdr:col>2</xdr:col>
      <xdr:colOff>973243</xdr:colOff>
      <xdr:row>38</xdr:row>
      <xdr:rowOff>389043</xdr:rowOff>
    </xdr:to>
    <xdr:pic>
      <xdr:nvPicPr>
        <xdr:cNvPr id="38" name="Picture 1" descr="Picture"/>
        <xdr:cNvPicPr>
          <a:picLocks noChangeAspect="1"/>
        </xdr:cNvPicPr>
      </xdr:nvPicPr>
      <xdr:blipFill>
        <a:blip r:embed="rId37"/>
        <a:stretch>
          <a:fillRect/>
        </a:stretch>
      </xdr:blipFill>
      <xdr:spPr>
        <a:xfrm>
          <a:off x="2419985" y="15698470"/>
          <a:ext cx="337820" cy="337820"/>
        </a:xfrm>
        <a:prstGeom prst="rect">
          <a:avLst/>
        </a:prstGeom>
      </xdr:spPr>
    </xdr:pic>
    <xdr:clientData/>
  </xdr:twoCellAnchor>
  <xdr:twoCellAnchor>
    <xdr:from>
      <xdr:col>2</xdr:col>
      <xdr:colOff>635000</xdr:colOff>
      <xdr:row>39</xdr:row>
      <xdr:rowOff>50800</xdr:rowOff>
    </xdr:from>
    <xdr:to>
      <xdr:col>2</xdr:col>
      <xdr:colOff>973243</xdr:colOff>
      <xdr:row>39</xdr:row>
      <xdr:rowOff>389043</xdr:rowOff>
    </xdr:to>
    <xdr:pic>
      <xdr:nvPicPr>
        <xdr:cNvPr id="39" name="Picture 1" descr="Picture"/>
        <xdr:cNvPicPr>
          <a:picLocks noChangeAspect="1"/>
        </xdr:cNvPicPr>
      </xdr:nvPicPr>
      <xdr:blipFill>
        <a:blip r:embed="rId38"/>
        <a:stretch>
          <a:fillRect/>
        </a:stretch>
      </xdr:blipFill>
      <xdr:spPr>
        <a:xfrm>
          <a:off x="2419985" y="16121380"/>
          <a:ext cx="337820" cy="337820"/>
        </a:xfrm>
        <a:prstGeom prst="rect">
          <a:avLst/>
        </a:prstGeom>
      </xdr:spPr>
    </xdr:pic>
    <xdr:clientData/>
  </xdr:twoCellAnchor>
  <xdr:twoCellAnchor>
    <xdr:from>
      <xdr:col>2</xdr:col>
      <xdr:colOff>635000</xdr:colOff>
      <xdr:row>40</xdr:row>
      <xdr:rowOff>50800</xdr:rowOff>
    </xdr:from>
    <xdr:to>
      <xdr:col>2</xdr:col>
      <xdr:colOff>973243</xdr:colOff>
      <xdr:row>40</xdr:row>
      <xdr:rowOff>389043</xdr:rowOff>
    </xdr:to>
    <xdr:pic>
      <xdr:nvPicPr>
        <xdr:cNvPr id="40" name="Picture 1" descr="Picture"/>
        <xdr:cNvPicPr>
          <a:picLocks noChangeAspect="1"/>
        </xdr:cNvPicPr>
      </xdr:nvPicPr>
      <xdr:blipFill>
        <a:blip r:embed="rId39"/>
        <a:stretch>
          <a:fillRect/>
        </a:stretch>
      </xdr:blipFill>
      <xdr:spPr>
        <a:xfrm>
          <a:off x="2419985" y="16544290"/>
          <a:ext cx="337820" cy="337820"/>
        </a:xfrm>
        <a:prstGeom prst="rect">
          <a:avLst/>
        </a:prstGeom>
      </xdr:spPr>
    </xdr:pic>
    <xdr:clientData/>
  </xdr:twoCellAnchor>
  <xdr:twoCellAnchor>
    <xdr:from>
      <xdr:col>2</xdr:col>
      <xdr:colOff>635000</xdr:colOff>
      <xdr:row>41</xdr:row>
      <xdr:rowOff>50800</xdr:rowOff>
    </xdr:from>
    <xdr:to>
      <xdr:col>2</xdr:col>
      <xdr:colOff>973243</xdr:colOff>
      <xdr:row>41</xdr:row>
      <xdr:rowOff>389043</xdr:rowOff>
    </xdr:to>
    <xdr:pic>
      <xdr:nvPicPr>
        <xdr:cNvPr id="41" name="Picture 1" descr="Picture"/>
        <xdr:cNvPicPr>
          <a:picLocks noChangeAspect="1"/>
        </xdr:cNvPicPr>
      </xdr:nvPicPr>
      <xdr:blipFill>
        <a:blip r:embed="rId40"/>
        <a:stretch>
          <a:fillRect/>
        </a:stretch>
      </xdr:blipFill>
      <xdr:spPr>
        <a:xfrm>
          <a:off x="2419985" y="16967200"/>
          <a:ext cx="337820" cy="337820"/>
        </a:xfrm>
        <a:prstGeom prst="rect">
          <a:avLst/>
        </a:prstGeom>
      </xdr:spPr>
    </xdr:pic>
    <xdr:clientData/>
  </xdr:twoCellAnchor>
  <xdr:twoCellAnchor>
    <xdr:from>
      <xdr:col>2</xdr:col>
      <xdr:colOff>635000</xdr:colOff>
      <xdr:row>42</xdr:row>
      <xdr:rowOff>50800</xdr:rowOff>
    </xdr:from>
    <xdr:to>
      <xdr:col>2</xdr:col>
      <xdr:colOff>973243</xdr:colOff>
      <xdr:row>42</xdr:row>
      <xdr:rowOff>389043</xdr:rowOff>
    </xdr:to>
    <xdr:pic>
      <xdr:nvPicPr>
        <xdr:cNvPr id="42" name="Picture 1" descr="Picture"/>
        <xdr:cNvPicPr>
          <a:picLocks noChangeAspect="1"/>
        </xdr:cNvPicPr>
      </xdr:nvPicPr>
      <xdr:blipFill>
        <a:blip r:embed="rId41"/>
        <a:stretch>
          <a:fillRect/>
        </a:stretch>
      </xdr:blipFill>
      <xdr:spPr>
        <a:xfrm>
          <a:off x="2419985" y="17390110"/>
          <a:ext cx="337820" cy="337820"/>
        </a:xfrm>
        <a:prstGeom prst="rect">
          <a:avLst/>
        </a:prstGeom>
      </xdr:spPr>
    </xdr:pic>
    <xdr:clientData/>
  </xdr:twoCellAnchor>
  <xdr:twoCellAnchor>
    <xdr:from>
      <xdr:col>2</xdr:col>
      <xdr:colOff>635000</xdr:colOff>
      <xdr:row>43</xdr:row>
      <xdr:rowOff>50800</xdr:rowOff>
    </xdr:from>
    <xdr:to>
      <xdr:col>2</xdr:col>
      <xdr:colOff>973243</xdr:colOff>
      <xdr:row>43</xdr:row>
      <xdr:rowOff>389043</xdr:rowOff>
    </xdr:to>
    <xdr:pic>
      <xdr:nvPicPr>
        <xdr:cNvPr id="43" name="Picture 1" descr="Picture"/>
        <xdr:cNvPicPr>
          <a:picLocks noChangeAspect="1"/>
        </xdr:cNvPicPr>
      </xdr:nvPicPr>
      <xdr:blipFill>
        <a:blip r:embed="rId42"/>
        <a:stretch>
          <a:fillRect/>
        </a:stretch>
      </xdr:blipFill>
      <xdr:spPr>
        <a:xfrm>
          <a:off x="2419985" y="17813020"/>
          <a:ext cx="337820" cy="337820"/>
        </a:xfrm>
        <a:prstGeom prst="rect">
          <a:avLst/>
        </a:prstGeom>
      </xdr:spPr>
    </xdr:pic>
    <xdr:clientData/>
  </xdr:twoCellAnchor>
  <xdr:twoCellAnchor>
    <xdr:from>
      <xdr:col>2</xdr:col>
      <xdr:colOff>635000</xdr:colOff>
      <xdr:row>44</xdr:row>
      <xdr:rowOff>50800</xdr:rowOff>
    </xdr:from>
    <xdr:to>
      <xdr:col>2</xdr:col>
      <xdr:colOff>973243</xdr:colOff>
      <xdr:row>44</xdr:row>
      <xdr:rowOff>389043</xdr:rowOff>
    </xdr:to>
    <xdr:pic>
      <xdr:nvPicPr>
        <xdr:cNvPr id="44" name="Picture 1" descr="Picture"/>
        <xdr:cNvPicPr>
          <a:picLocks noChangeAspect="1"/>
        </xdr:cNvPicPr>
      </xdr:nvPicPr>
      <xdr:blipFill>
        <a:blip r:embed="rId43"/>
        <a:stretch>
          <a:fillRect/>
        </a:stretch>
      </xdr:blipFill>
      <xdr:spPr>
        <a:xfrm>
          <a:off x="2419985" y="18235930"/>
          <a:ext cx="337820" cy="337820"/>
        </a:xfrm>
        <a:prstGeom prst="rect">
          <a:avLst/>
        </a:prstGeom>
      </xdr:spPr>
    </xdr:pic>
    <xdr:clientData/>
  </xdr:twoCellAnchor>
  <xdr:twoCellAnchor>
    <xdr:from>
      <xdr:col>2</xdr:col>
      <xdr:colOff>635000</xdr:colOff>
      <xdr:row>45</xdr:row>
      <xdr:rowOff>50800</xdr:rowOff>
    </xdr:from>
    <xdr:to>
      <xdr:col>2</xdr:col>
      <xdr:colOff>973243</xdr:colOff>
      <xdr:row>45</xdr:row>
      <xdr:rowOff>389043</xdr:rowOff>
    </xdr:to>
    <xdr:pic>
      <xdr:nvPicPr>
        <xdr:cNvPr id="45" name="Picture 1" descr="Picture"/>
        <xdr:cNvPicPr>
          <a:picLocks noChangeAspect="1"/>
        </xdr:cNvPicPr>
      </xdr:nvPicPr>
      <xdr:blipFill>
        <a:blip r:embed="rId44"/>
        <a:stretch>
          <a:fillRect/>
        </a:stretch>
      </xdr:blipFill>
      <xdr:spPr>
        <a:xfrm>
          <a:off x="2419985" y="18658840"/>
          <a:ext cx="337820" cy="337820"/>
        </a:xfrm>
        <a:prstGeom prst="rect">
          <a:avLst/>
        </a:prstGeom>
      </xdr:spPr>
    </xdr:pic>
    <xdr:clientData/>
  </xdr:twoCellAnchor>
  <xdr:twoCellAnchor>
    <xdr:from>
      <xdr:col>2</xdr:col>
      <xdr:colOff>635000</xdr:colOff>
      <xdr:row>46</xdr:row>
      <xdr:rowOff>50800</xdr:rowOff>
    </xdr:from>
    <xdr:to>
      <xdr:col>2</xdr:col>
      <xdr:colOff>973243</xdr:colOff>
      <xdr:row>46</xdr:row>
      <xdr:rowOff>389043</xdr:rowOff>
    </xdr:to>
    <xdr:pic>
      <xdr:nvPicPr>
        <xdr:cNvPr id="46" name="Picture 1" descr="Picture"/>
        <xdr:cNvPicPr>
          <a:picLocks noChangeAspect="1"/>
        </xdr:cNvPicPr>
      </xdr:nvPicPr>
      <xdr:blipFill>
        <a:blip r:embed="rId45"/>
        <a:stretch>
          <a:fillRect/>
        </a:stretch>
      </xdr:blipFill>
      <xdr:spPr>
        <a:xfrm>
          <a:off x="2419985" y="19081750"/>
          <a:ext cx="337820" cy="337820"/>
        </a:xfrm>
        <a:prstGeom prst="rect">
          <a:avLst/>
        </a:prstGeom>
      </xdr:spPr>
    </xdr:pic>
    <xdr:clientData/>
  </xdr:twoCellAnchor>
  <xdr:twoCellAnchor>
    <xdr:from>
      <xdr:col>2</xdr:col>
      <xdr:colOff>635000</xdr:colOff>
      <xdr:row>47</xdr:row>
      <xdr:rowOff>50800</xdr:rowOff>
    </xdr:from>
    <xdr:to>
      <xdr:col>2</xdr:col>
      <xdr:colOff>973243</xdr:colOff>
      <xdr:row>47</xdr:row>
      <xdr:rowOff>389043</xdr:rowOff>
    </xdr:to>
    <xdr:pic>
      <xdr:nvPicPr>
        <xdr:cNvPr id="47" name="Picture 1" descr="Picture"/>
        <xdr:cNvPicPr>
          <a:picLocks noChangeAspect="1"/>
        </xdr:cNvPicPr>
      </xdr:nvPicPr>
      <xdr:blipFill>
        <a:blip r:embed="rId46"/>
        <a:stretch>
          <a:fillRect/>
        </a:stretch>
      </xdr:blipFill>
      <xdr:spPr>
        <a:xfrm>
          <a:off x="2419985" y="19504660"/>
          <a:ext cx="337820" cy="337820"/>
        </a:xfrm>
        <a:prstGeom prst="rect">
          <a:avLst/>
        </a:prstGeom>
      </xdr:spPr>
    </xdr:pic>
    <xdr:clientData/>
  </xdr:twoCellAnchor>
  <xdr:twoCellAnchor>
    <xdr:from>
      <xdr:col>2</xdr:col>
      <xdr:colOff>635000</xdr:colOff>
      <xdr:row>48</xdr:row>
      <xdr:rowOff>50800</xdr:rowOff>
    </xdr:from>
    <xdr:to>
      <xdr:col>2</xdr:col>
      <xdr:colOff>973243</xdr:colOff>
      <xdr:row>48</xdr:row>
      <xdr:rowOff>389043</xdr:rowOff>
    </xdr:to>
    <xdr:pic>
      <xdr:nvPicPr>
        <xdr:cNvPr id="48" name="Picture 1" descr="Picture"/>
        <xdr:cNvPicPr>
          <a:picLocks noChangeAspect="1"/>
        </xdr:cNvPicPr>
      </xdr:nvPicPr>
      <xdr:blipFill>
        <a:blip r:embed="rId47"/>
        <a:stretch>
          <a:fillRect/>
        </a:stretch>
      </xdr:blipFill>
      <xdr:spPr>
        <a:xfrm>
          <a:off x="2419985" y="19927570"/>
          <a:ext cx="337820" cy="337820"/>
        </a:xfrm>
        <a:prstGeom prst="rect">
          <a:avLst/>
        </a:prstGeom>
      </xdr:spPr>
    </xdr:pic>
    <xdr:clientData/>
  </xdr:twoCellAnchor>
  <xdr:twoCellAnchor>
    <xdr:from>
      <xdr:col>2</xdr:col>
      <xdr:colOff>635000</xdr:colOff>
      <xdr:row>49</xdr:row>
      <xdr:rowOff>50800</xdr:rowOff>
    </xdr:from>
    <xdr:to>
      <xdr:col>2</xdr:col>
      <xdr:colOff>973243</xdr:colOff>
      <xdr:row>49</xdr:row>
      <xdr:rowOff>389043</xdr:rowOff>
    </xdr:to>
    <xdr:pic>
      <xdr:nvPicPr>
        <xdr:cNvPr id="49" name="Picture 1" descr="Picture"/>
        <xdr:cNvPicPr>
          <a:picLocks noChangeAspect="1"/>
        </xdr:cNvPicPr>
      </xdr:nvPicPr>
      <xdr:blipFill>
        <a:blip r:embed="rId48"/>
        <a:stretch>
          <a:fillRect/>
        </a:stretch>
      </xdr:blipFill>
      <xdr:spPr>
        <a:xfrm>
          <a:off x="2419985" y="20350480"/>
          <a:ext cx="337820" cy="337820"/>
        </a:xfrm>
        <a:prstGeom prst="rect">
          <a:avLst/>
        </a:prstGeom>
      </xdr:spPr>
    </xdr:pic>
    <xdr:clientData/>
  </xdr:twoCellAnchor>
  <xdr:twoCellAnchor>
    <xdr:from>
      <xdr:col>2</xdr:col>
      <xdr:colOff>635000</xdr:colOff>
      <xdr:row>50</xdr:row>
      <xdr:rowOff>50800</xdr:rowOff>
    </xdr:from>
    <xdr:to>
      <xdr:col>2</xdr:col>
      <xdr:colOff>973243</xdr:colOff>
      <xdr:row>50</xdr:row>
      <xdr:rowOff>389043</xdr:rowOff>
    </xdr:to>
    <xdr:pic>
      <xdr:nvPicPr>
        <xdr:cNvPr id="50" name="Picture 1" descr="Picture"/>
        <xdr:cNvPicPr>
          <a:picLocks noChangeAspect="1"/>
        </xdr:cNvPicPr>
      </xdr:nvPicPr>
      <xdr:blipFill>
        <a:blip r:embed="rId49"/>
        <a:stretch>
          <a:fillRect/>
        </a:stretch>
      </xdr:blipFill>
      <xdr:spPr>
        <a:xfrm>
          <a:off x="2419985" y="20773390"/>
          <a:ext cx="337820" cy="337820"/>
        </a:xfrm>
        <a:prstGeom prst="rect">
          <a:avLst/>
        </a:prstGeom>
      </xdr:spPr>
    </xdr:pic>
    <xdr:clientData/>
  </xdr:twoCellAnchor>
  <xdr:twoCellAnchor>
    <xdr:from>
      <xdr:col>2</xdr:col>
      <xdr:colOff>635000</xdr:colOff>
      <xdr:row>51</xdr:row>
      <xdr:rowOff>50800</xdr:rowOff>
    </xdr:from>
    <xdr:to>
      <xdr:col>2</xdr:col>
      <xdr:colOff>973243</xdr:colOff>
      <xdr:row>51</xdr:row>
      <xdr:rowOff>389043</xdr:rowOff>
    </xdr:to>
    <xdr:pic>
      <xdr:nvPicPr>
        <xdr:cNvPr id="51" name="Picture 1" descr="Picture"/>
        <xdr:cNvPicPr>
          <a:picLocks noChangeAspect="1"/>
        </xdr:cNvPicPr>
      </xdr:nvPicPr>
      <xdr:blipFill>
        <a:blip r:embed="rId50"/>
        <a:stretch>
          <a:fillRect/>
        </a:stretch>
      </xdr:blipFill>
      <xdr:spPr>
        <a:xfrm>
          <a:off x="2419985" y="21196300"/>
          <a:ext cx="337820" cy="337820"/>
        </a:xfrm>
        <a:prstGeom prst="rect">
          <a:avLst/>
        </a:prstGeom>
      </xdr:spPr>
    </xdr:pic>
    <xdr:clientData/>
  </xdr:twoCellAnchor>
  <xdr:twoCellAnchor>
    <xdr:from>
      <xdr:col>2</xdr:col>
      <xdr:colOff>635000</xdr:colOff>
      <xdr:row>52</xdr:row>
      <xdr:rowOff>50800</xdr:rowOff>
    </xdr:from>
    <xdr:to>
      <xdr:col>2</xdr:col>
      <xdr:colOff>973243</xdr:colOff>
      <xdr:row>52</xdr:row>
      <xdr:rowOff>389043</xdr:rowOff>
    </xdr:to>
    <xdr:pic>
      <xdr:nvPicPr>
        <xdr:cNvPr id="52" name="Picture 1" descr="Picture"/>
        <xdr:cNvPicPr>
          <a:picLocks noChangeAspect="1"/>
        </xdr:cNvPicPr>
      </xdr:nvPicPr>
      <xdr:blipFill>
        <a:blip r:embed="rId51"/>
        <a:stretch>
          <a:fillRect/>
        </a:stretch>
      </xdr:blipFill>
      <xdr:spPr>
        <a:xfrm>
          <a:off x="2419985" y="21619210"/>
          <a:ext cx="337820" cy="337820"/>
        </a:xfrm>
        <a:prstGeom prst="rect">
          <a:avLst/>
        </a:prstGeom>
      </xdr:spPr>
    </xdr:pic>
    <xdr:clientData/>
  </xdr:twoCellAnchor>
  <xdr:twoCellAnchor>
    <xdr:from>
      <xdr:col>2</xdr:col>
      <xdr:colOff>635000</xdr:colOff>
      <xdr:row>53</xdr:row>
      <xdr:rowOff>50800</xdr:rowOff>
    </xdr:from>
    <xdr:to>
      <xdr:col>2</xdr:col>
      <xdr:colOff>973243</xdr:colOff>
      <xdr:row>53</xdr:row>
      <xdr:rowOff>389043</xdr:rowOff>
    </xdr:to>
    <xdr:pic>
      <xdr:nvPicPr>
        <xdr:cNvPr id="53" name="Picture 1" descr="Picture"/>
        <xdr:cNvPicPr>
          <a:picLocks noChangeAspect="1"/>
        </xdr:cNvPicPr>
      </xdr:nvPicPr>
      <xdr:blipFill>
        <a:blip r:embed="rId52"/>
        <a:stretch>
          <a:fillRect/>
        </a:stretch>
      </xdr:blipFill>
      <xdr:spPr>
        <a:xfrm>
          <a:off x="2419985" y="22042120"/>
          <a:ext cx="337820" cy="337820"/>
        </a:xfrm>
        <a:prstGeom prst="rect">
          <a:avLst/>
        </a:prstGeom>
      </xdr:spPr>
    </xdr:pic>
    <xdr:clientData/>
  </xdr:twoCellAnchor>
  <xdr:twoCellAnchor>
    <xdr:from>
      <xdr:col>2</xdr:col>
      <xdr:colOff>635000</xdr:colOff>
      <xdr:row>54</xdr:row>
      <xdr:rowOff>50800</xdr:rowOff>
    </xdr:from>
    <xdr:to>
      <xdr:col>2</xdr:col>
      <xdr:colOff>973243</xdr:colOff>
      <xdr:row>54</xdr:row>
      <xdr:rowOff>389043</xdr:rowOff>
    </xdr:to>
    <xdr:pic>
      <xdr:nvPicPr>
        <xdr:cNvPr id="54" name="Picture 1" descr="Picture"/>
        <xdr:cNvPicPr>
          <a:picLocks noChangeAspect="1"/>
        </xdr:cNvPicPr>
      </xdr:nvPicPr>
      <xdr:blipFill>
        <a:blip r:embed="rId53"/>
        <a:stretch>
          <a:fillRect/>
        </a:stretch>
      </xdr:blipFill>
      <xdr:spPr>
        <a:xfrm>
          <a:off x="2419985" y="22465030"/>
          <a:ext cx="337820" cy="337820"/>
        </a:xfrm>
        <a:prstGeom prst="rect">
          <a:avLst/>
        </a:prstGeom>
      </xdr:spPr>
    </xdr:pic>
    <xdr:clientData/>
  </xdr:twoCellAnchor>
  <xdr:twoCellAnchor>
    <xdr:from>
      <xdr:col>2</xdr:col>
      <xdr:colOff>635000</xdr:colOff>
      <xdr:row>55</xdr:row>
      <xdr:rowOff>50800</xdr:rowOff>
    </xdr:from>
    <xdr:to>
      <xdr:col>2</xdr:col>
      <xdr:colOff>973243</xdr:colOff>
      <xdr:row>55</xdr:row>
      <xdr:rowOff>389043</xdr:rowOff>
    </xdr:to>
    <xdr:pic>
      <xdr:nvPicPr>
        <xdr:cNvPr id="55" name="Picture 1" descr="Picture"/>
        <xdr:cNvPicPr>
          <a:picLocks noChangeAspect="1"/>
        </xdr:cNvPicPr>
      </xdr:nvPicPr>
      <xdr:blipFill>
        <a:blip r:embed="rId54"/>
        <a:stretch>
          <a:fillRect/>
        </a:stretch>
      </xdr:blipFill>
      <xdr:spPr>
        <a:xfrm>
          <a:off x="2419985" y="22887940"/>
          <a:ext cx="337820" cy="337820"/>
        </a:xfrm>
        <a:prstGeom prst="rect">
          <a:avLst/>
        </a:prstGeom>
      </xdr:spPr>
    </xdr:pic>
    <xdr:clientData/>
  </xdr:twoCellAnchor>
  <xdr:twoCellAnchor>
    <xdr:from>
      <xdr:col>2</xdr:col>
      <xdr:colOff>635000</xdr:colOff>
      <xdr:row>56</xdr:row>
      <xdr:rowOff>50800</xdr:rowOff>
    </xdr:from>
    <xdr:to>
      <xdr:col>2</xdr:col>
      <xdr:colOff>973243</xdr:colOff>
      <xdr:row>56</xdr:row>
      <xdr:rowOff>389043</xdr:rowOff>
    </xdr:to>
    <xdr:pic>
      <xdr:nvPicPr>
        <xdr:cNvPr id="56" name="Picture 1" descr="Picture"/>
        <xdr:cNvPicPr>
          <a:picLocks noChangeAspect="1"/>
        </xdr:cNvPicPr>
      </xdr:nvPicPr>
      <xdr:blipFill>
        <a:blip r:embed="rId55"/>
        <a:stretch>
          <a:fillRect/>
        </a:stretch>
      </xdr:blipFill>
      <xdr:spPr>
        <a:xfrm>
          <a:off x="2419985" y="23310850"/>
          <a:ext cx="337820" cy="337820"/>
        </a:xfrm>
        <a:prstGeom prst="rect">
          <a:avLst/>
        </a:prstGeom>
      </xdr:spPr>
    </xdr:pic>
    <xdr:clientData/>
  </xdr:twoCellAnchor>
  <xdr:twoCellAnchor>
    <xdr:from>
      <xdr:col>2</xdr:col>
      <xdr:colOff>635000</xdr:colOff>
      <xdr:row>57</xdr:row>
      <xdr:rowOff>50800</xdr:rowOff>
    </xdr:from>
    <xdr:to>
      <xdr:col>2</xdr:col>
      <xdr:colOff>973243</xdr:colOff>
      <xdr:row>57</xdr:row>
      <xdr:rowOff>389043</xdr:rowOff>
    </xdr:to>
    <xdr:pic>
      <xdr:nvPicPr>
        <xdr:cNvPr id="57" name="Picture 1" descr="Picture"/>
        <xdr:cNvPicPr>
          <a:picLocks noChangeAspect="1"/>
        </xdr:cNvPicPr>
      </xdr:nvPicPr>
      <xdr:blipFill>
        <a:blip r:embed="rId56"/>
        <a:stretch>
          <a:fillRect/>
        </a:stretch>
      </xdr:blipFill>
      <xdr:spPr>
        <a:xfrm>
          <a:off x="2419985" y="23733760"/>
          <a:ext cx="337820" cy="337820"/>
        </a:xfrm>
        <a:prstGeom prst="rect">
          <a:avLst/>
        </a:prstGeom>
      </xdr:spPr>
    </xdr:pic>
    <xdr:clientData/>
  </xdr:twoCellAnchor>
  <xdr:twoCellAnchor>
    <xdr:from>
      <xdr:col>2</xdr:col>
      <xdr:colOff>635000</xdr:colOff>
      <xdr:row>58</xdr:row>
      <xdr:rowOff>50800</xdr:rowOff>
    </xdr:from>
    <xdr:to>
      <xdr:col>2</xdr:col>
      <xdr:colOff>973243</xdr:colOff>
      <xdr:row>58</xdr:row>
      <xdr:rowOff>389043</xdr:rowOff>
    </xdr:to>
    <xdr:pic>
      <xdr:nvPicPr>
        <xdr:cNvPr id="58" name="Picture 1" descr="Picture"/>
        <xdr:cNvPicPr>
          <a:picLocks noChangeAspect="1"/>
        </xdr:cNvPicPr>
      </xdr:nvPicPr>
      <xdr:blipFill>
        <a:blip r:embed="rId57"/>
        <a:stretch>
          <a:fillRect/>
        </a:stretch>
      </xdr:blipFill>
      <xdr:spPr>
        <a:xfrm>
          <a:off x="2419985" y="24156670"/>
          <a:ext cx="337820" cy="337820"/>
        </a:xfrm>
        <a:prstGeom prst="rect">
          <a:avLst/>
        </a:prstGeom>
      </xdr:spPr>
    </xdr:pic>
    <xdr:clientData/>
  </xdr:twoCellAnchor>
  <xdr:twoCellAnchor>
    <xdr:from>
      <xdr:col>2</xdr:col>
      <xdr:colOff>635000</xdr:colOff>
      <xdr:row>59</xdr:row>
      <xdr:rowOff>50800</xdr:rowOff>
    </xdr:from>
    <xdr:to>
      <xdr:col>2</xdr:col>
      <xdr:colOff>973243</xdr:colOff>
      <xdr:row>59</xdr:row>
      <xdr:rowOff>389043</xdr:rowOff>
    </xdr:to>
    <xdr:pic>
      <xdr:nvPicPr>
        <xdr:cNvPr id="59" name="Picture 1" descr="Picture"/>
        <xdr:cNvPicPr>
          <a:picLocks noChangeAspect="1"/>
        </xdr:cNvPicPr>
      </xdr:nvPicPr>
      <xdr:blipFill>
        <a:blip r:embed="rId58"/>
        <a:stretch>
          <a:fillRect/>
        </a:stretch>
      </xdr:blipFill>
      <xdr:spPr>
        <a:xfrm>
          <a:off x="2419985" y="24579580"/>
          <a:ext cx="337820" cy="337820"/>
        </a:xfrm>
        <a:prstGeom prst="rect">
          <a:avLst/>
        </a:prstGeom>
      </xdr:spPr>
    </xdr:pic>
    <xdr:clientData/>
  </xdr:twoCellAnchor>
  <xdr:twoCellAnchor>
    <xdr:from>
      <xdr:col>2</xdr:col>
      <xdr:colOff>635000</xdr:colOff>
      <xdr:row>60</xdr:row>
      <xdr:rowOff>50800</xdr:rowOff>
    </xdr:from>
    <xdr:to>
      <xdr:col>2</xdr:col>
      <xdr:colOff>973243</xdr:colOff>
      <xdr:row>60</xdr:row>
      <xdr:rowOff>389043</xdr:rowOff>
    </xdr:to>
    <xdr:pic>
      <xdr:nvPicPr>
        <xdr:cNvPr id="60" name="Picture 1" descr="Picture"/>
        <xdr:cNvPicPr>
          <a:picLocks noChangeAspect="1"/>
        </xdr:cNvPicPr>
      </xdr:nvPicPr>
      <xdr:blipFill>
        <a:blip r:embed="rId59"/>
        <a:stretch>
          <a:fillRect/>
        </a:stretch>
      </xdr:blipFill>
      <xdr:spPr>
        <a:xfrm>
          <a:off x="2419985" y="25002490"/>
          <a:ext cx="337820" cy="337820"/>
        </a:xfrm>
        <a:prstGeom prst="rect">
          <a:avLst/>
        </a:prstGeom>
      </xdr:spPr>
    </xdr:pic>
    <xdr:clientData/>
  </xdr:twoCellAnchor>
  <xdr:twoCellAnchor>
    <xdr:from>
      <xdr:col>2</xdr:col>
      <xdr:colOff>635000</xdr:colOff>
      <xdr:row>61</xdr:row>
      <xdr:rowOff>50800</xdr:rowOff>
    </xdr:from>
    <xdr:to>
      <xdr:col>2</xdr:col>
      <xdr:colOff>973243</xdr:colOff>
      <xdr:row>61</xdr:row>
      <xdr:rowOff>389043</xdr:rowOff>
    </xdr:to>
    <xdr:pic>
      <xdr:nvPicPr>
        <xdr:cNvPr id="61" name="Picture 1" descr="Picture"/>
        <xdr:cNvPicPr>
          <a:picLocks noChangeAspect="1"/>
        </xdr:cNvPicPr>
      </xdr:nvPicPr>
      <xdr:blipFill>
        <a:blip r:embed="rId60"/>
        <a:stretch>
          <a:fillRect/>
        </a:stretch>
      </xdr:blipFill>
      <xdr:spPr>
        <a:xfrm>
          <a:off x="2419985" y="25425400"/>
          <a:ext cx="337820" cy="337820"/>
        </a:xfrm>
        <a:prstGeom prst="rect">
          <a:avLst/>
        </a:prstGeom>
      </xdr:spPr>
    </xdr:pic>
    <xdr:clientData/>
  </xdr:twoCellAnchor>
  <xdr:twoCellAnchor>
    <xdr:from>
      <xdr:col>2</xdr:col>
      <xdr:colOff>635000</xdr:colOff>
      <xdr:row>62</xdr:row>
      <xdr:rowOff>50800</xdr:rowOff>
    </xdr:from>
    <xdr:to>
      <xdr:col>2</xdr:col>
      <xdr:colOff>973243</xdr:colOff>
      <xdr:row>62</xdr:row>
      <xdr:rowOff>389043</xdr:rowOff>
    </xdr:to>
    <xdr:pic>
      <xdr:nvPicPr>
        <xdr:cNvPr id="62" name="Picture 1" descr="Picture"/>
        <xdr:cNvPicPr>
          <a:picLocks noChangeAspect="1"/>
        </xdr:cNvPicPr>
      </xdr:nvPicPr>
      <xdr:blipFill>
        <a:blip r:embed="rId61"/>
        <a:stretch>
          <a:fillRect/>
        </a:stretch>
      </xdr:blipFill>
      <xdr:spPr>
        <a:xfrm>
          <a:off x="2419985" y="25848310"/>
          <a:ext cx="337820" cy="337820"/>
        </a:xfrm>
        <a:prstGeom prst="rect">
          <a:avLst/>
        </a:prstGeom>
      </xdr:spPr>
    </xdr:pic>
    <xdr:clientData/>
  </xdr:twoCellAnchor>
  <xdr:twoCellAnchor>
    <xdr:from>
      <xdr:col>2</xdr:col>
      <xdr:colOff>635000</xdr:colOff>
      <xdr:row>63</xdr:row>
      <xdr:rowOff>50800</xdr:rowOff>
    </xdr:from>
    <xdr:to>
      <xdr:col>2</xdr:col>
      <xdr:colOff>973243</xdr:colOff>
      <xdr:row>63</xdr:row>
      <xdr:rowOff>389043</xdr:rowOff>
    </xdr:to>
    <xdr:pic>
      <xdr:nvPicPr>
        <xdr:cNvPr id="63" name="Picture 1" descr="Picture"/>
        <xdr:cNvPicPr>
          <a:picLocks noChangeAspect="1"/>
        </xdr:cNvPicPr>
      </xdr:nvPicPr>
      <xdr:blipFill>
        <a:blip r:embed="rId62"/>
        <a:stretch>
          <a:fillRect/>
        </a:stretch>
      </xdr:blipFill>
      <xdr:spPr>
        <a:xfrm>
          <a:off x="2419985" y="26271220"/>
          <a:ext cx="337820" cy="337820"/>
        </a:xfrm>
        <a:prstGeom prst="rect">
          <a:avLst/>
        </a:prstGeom>
      </xdr:spPr>
    </xdr:pic>
    <xdr:clientData/>
  </xdr:twoCellAnchor>
  <xdr:twoCellAnchor>
    <xdr:from>
      <xdr:col>2</xdr:col>
      <xdr:colOff>635000</xdr:colOff>
      <xdr:row>64</xdr:row>
      <xdr:rowOff>50800</xdr:rowOff>
    </xdr:from>
    <xdr:to>
      <xdr:col>2</xdr:col>
      <xdr:colOff>973243</xdr:colOff>
      <xdr:row>64</xdr:row>
      <xdr:rowOff>389043</xdr:rowOff>
    </xdr:to>
    <xdr:pic>
      <xdr:nvPicPr>
        <xdr:cNvPr id="64" name="Picture 1" descr="Picture"/>
        <xdr:cNvPicPr>
          <a:picLocks noChangeAspect="1"/>
        </xdr:cNvPicPr>
      </xdr:nvPicPr>
      <xdr:blipFill>
        <a:blip r:embed="rId63"/>
        <a:stretch>
          <a:fillRect/>
        </a:stretch>
      </xdr:blipFill>
      <xdr:spPr>
        <a:xfrm>
          <a:off x="2419985" y="26694130"/>
          <a:ext cx="337820" cy="337820"/>
        </a:xfrm>
        <a:prstGeom prst="rect">
          <a:avLst/>
        </a:prstGeom>
      </xdr:spPr>
    </xdr:pic>
    <xdr:clientData/>
  </xdr:twoCellAnchor>
  <xdr:twoCellAnchor>
    <xdr:from>
      <xdr:col>2</xdr:col>
      <xdr:colOff>635000</xdr:colOff>
      <xdr:row>65</xdr:row>
      <xdr:rowOff>50800</xdr:rowOff>
    </xdr:from>
    <xdr:to>
      <xdr:col>2</xdr:col>
      <xdr:colOff>973243</xdr:colOff>
      <xdr:row>65</xdr:row>
      <xdr:rowOff>389043</xdr:rowOff>
    </xdr:to>
    <xdr:pic>
      <xdr:nvPicPr>
        <xdr:cNvPr id="65" name="Picture 1" descr="Picture"/>
        <xdr:cNvPicPr>
          <a:picLocks noChangeAspect="1"/>
        </xdr:cNvPicPr>
      </xdr:nvPicPr>
      <xdr:blipFill>
        <a:blip r:embed="rId64"/>
        <a:stretch>
          <a:fillRect/>
        </a:stretch>
      </xdr:blipFill>
      <xdr:spPr>
        <a:xfrm>
          <a:off x="2419985" y="27117040"/>
          <a:ext cx="337820" cy="337820"/>
        </a:xfrm>
        <a:prstGeom prst="rect">
          <a:avLst/>
        </a:prstGeom>
      </xdr:spPr>
    </xdr:pic>
    <xdr:clientData/>
  </xdr:twoCellAnchor>
  <xdr:twoCellAnchor>
    <xdr:from>
      <xdr:col>2</xdr:col>
      <xdr:colOff>635000</xdr:colOff>
      <xdr:row>66</xdr:row>
      <xdr:rowOff>50800</xdr:rowOff>
    </xdr:from>
    <xdr:to>
      <xdr:col>2</xdr:col>
      <xdr:colOff>973243</xdr:colOff>
      <xdr:row>66</xdr:row>
      <xdr:rowOff>389043</xdr:rowOff>
    </xdr:to>
    <xdr:pic>
      <xdr:nvPicPr>
        <xdr:cNvPr id="66" name="Picture 1" descr="Picture"/>
        <xdr:cNvPicPr>
          <a:picLocks noChangeAspect="1"/>
        </xdr:cNvPicPr>
      </xdr:nvPicPr>
      <xdr:blipFill>
        <a:blip r:embed="rId65"/>
        <a:stretch>
          <a:fillRect/>
        </a:stretch>
      </xdr:blipFill>
      <xdr:spPr>
        <a:xfrm>
          <a:off x="2419985" y="27539950"/>
          <a:ext cx="337820" cy="337820"/>
        </a:xfrm>
        <a:prstGeom prst="rect">
          <a:avLst/>
        </a:prstGeom>
      </xdr:spPr>
    </xdr:pic>
    <xdr:clientData/>
  </xdr:twoCellAnchor>
  <xdr:twoCellAnchor>
    <xdr:from>
      <xdr:col>2</xdr:col>
      <xdr:colOff>635000</xdr:colOff>
      <xdr:row>67</xdr:row>
      <xdr:rowOff>50800</xdr:rowOff>
    </xdr:from>
    <xdr:to>
      <xdr:col>2</xdr:col>
      <xdr:colOff>973243</xdr:colOff>
      <xdr:row>67</xdr:row>
      <xdr:rowOff>389043</xdr:rowOff>
    </xdr:to>
    <xdr:pic>
      <xdr:nvPicPr>
        <xdr:cNvPr id="67" name="Picture 1" descr="Picture"/>
        <xdr:cNvPicPr>
          <a:picLocks noChangeAspect="1"/>
        </xdr:cNvPicPr>
      </xdr:nvPicPr>
      <xdr:blipFill>
        <a:blip r:embed="rId66"/>
        <a:stretch>
          <a:fillRect/>
        </a:stretch>
      </xdr:blipFill>
      <xdr:spPr>
        <a:xfrm>
          <a:off x="2419985" y="27962860"/>
          <a:ext cx="337820" cy="337820"/>
        </a:xfrm>
        <a:prstGeom prst="rect">
          <a:avLst/>
        </a:prstGeom>
      </xdr:spPr>
    </xdr:pic>
    <xdr:clientData/>
  </xdr:twoCellAnchor>
  <xdr:twoCellAnchor>
    <xdr:from>
      <xdr:col>2</xdr:col>
      <xdr:colOff>635000</xdr:colOff>
      <xdr:row>68</xdr:row>
      <xdr:rowOff>50800</xdr:rowOff>
    </xdr:from>
    <xdr:to>
      <xdr:col>2</xdr:col>
      <xdr:colOff>973243</xdr:colOff>
      <xdr:row>68</xdr:row>
      <xdr:rowOff>389043</xdr:rowOff>
    </xdr:to>
    <xdr:pic>
      <xdr:nvPicPr>
        <xdr:cNvPr id="68" name="Picture 1" descr="Picture"/>
        <xdr:cNvPicPr>
          <a:picLocks noChangeAspect="1"/>
        </xdr:cNvPicPr>
      </xdr:nvPicPr>
      <xdr:blipFill>
        <a:blip r:embed="rId67"/>
        <a:stretch>
          <a:fillRect/>
        </a:stretch>
      </xdr:blipFill>
      <xdr:spPr>
        <a:xfrm>
          <a:off x="2419985" y="28385770"/>
          <a:ext cx="337820" cy="337820"/>
        </a:xfrm>
        <a:prstGeom prst="rect">
          <a:avLst/>
        </a:prstGeom>
      </xdr:spPr>
    </xdr:pic>
    <xdr:clientData/>
  </xdr:twoCellAnchor>
  <xdr:twoCellAnchor>
    <xdr:from>
      <xdr:col>2</xdr:col>
      <xdr:colOff>635000</xdr:colOff>
      <xdr:row>69</xdr:row>
      <xdr:rowOff>50800</xdr:rowOff>
    </xdr:from>
    <xdr:to>
      <xdr:col>2</xdr:col>
      <xdr:colOff>973243</xdr:colOff>
      <xdr:row>69</xdr:row>
      <xdr:rowOff>389043</xdr:rowOff>
    </xdr:to>
    <xdr:pic>
      <xdr:nvPicPr>
        <xdr:cNvPr id="69" name="Picture 1" descr="Picture"/>
        <xdr:cNvPicPr>
          <a:picLocks noChangeAspect="1"/>
        </xdr:cNvPicPr>
      </xdr:nvPicPr>
      <xdr:blipFill>
        <a:blip r:embed="rId68"/>
        <a:stretch>
          <a:fillRect/>
        </a:stretch>
      </xdr:blipFill>
      <xdr:spPr>
        <a:xfrm>
          <a:off x="2419985" y="28808680"/>
          <a:ext cx="337820" cy="337820"/>
        </a:xfrm>
        <a:prstGeom prst="rect">
          <a:avLst/>
        </a:prstGeom>
      </xdr:spPr>
    </xdr:pic>
    <xdr:clientData/>
  </xdr:twoCellAnchor>
  <xdr:twoCellAnchor>
    <xdr:from>
      <xdr:col>2</xdr:col>
      <xdr:colOff>635000</xdr:colOff>
      <xdr:row>70</xdr:row>
      <xdr:rowOff>50800</xdr:rowOff>
    </xdr:from>
    <xdr:to>
      <xdr:col>2</xdr:col>
      <xdr:colOff>973243</xdr:colOff>
      <xdr:row>70</xdr:row>
      <xdr:rowOff>389043</xdr:rowOff>
    </xdr:to>
    <xdr:pic>
      <xdr:nvPicPr>
        <xdr:cNvPr id="70" name="Picture 1" descr="Picture"/>
        <xdr:cNvPicPr>
          <a:picLocks noChangeAspect="1"/>
        </xdr:cNvPicPr>
      </xdr:nvPicPr>
      <xdr:blipFill>
        <a:blip r:embed="rId69"/>
        <a:stretch>
          <a:fillRect/>
        </a:stretch>
      </xdr:blipFill>
      <xdr:spPr>
        <a:xfrm>
          <a:off x="2419985" y="29231590"/>
          <a:ext cx="337820" cy="337820"/>
        </a:xfrm>
        <a:prstGeom prst="rect">
          <a:avLst/>
        </a:prstGeom>
      </xdr:spPr>
    </xdr:pic>
    <xdr:clientData/>
  </xdr:twoCellAnchor>
  <xdr:twoCellAnchor>
    <xdr:from>
      <xdr:col>2</xdr:col>
      <xdr:colOff>635000</xdr:colOff>
      <xdr:row>71</xdr:row>
      <xdr:rowOff>50800</xdr:rowOff>
    </xdr:from>
    <xdr:to>
      <xdr:col>2</xdr:col>
      <xdr:colOff>973243</xdr:colOff>
      <xdr:row>71</xdr:row>
      <xdr:rowOff>389043</xdr:rowOff>
    </xdr:to>
    <xdr:pic>
      <xdr:nvPicPr>
        <xdr:cNvPr id="71" name="Picture 1" descr="Picture"/>
        <xdr:cNvPicPr>
          <a:picLocks noChangeAspect="1"/>
        </xdr:cNvPicPr>
      </xdr:nvPicPr>
      <xdr:blipFill>
        <a:blip r:embed="rId70"/>
        <a:stretch>
          <a:fillRect/>
        </a:stretch>
      </xdr:blipFill>
      <xdr:spPr>
        <a:xfrm>
          <a:off x="2419985" y="29654500"/>
          <a:ext cx="337820" cy="337820"/>
        </a:xfrm>
        <a:prstGeom prst="rect">
          <a:avLst/>
        </a:prstGeom>
      </xdr:spPr>
    </xdr:pic>
    <xdr:clientData/>
  </xdr:twoCellAnchor>
  <xdr:twoCellAnchor>
    <xdr:from>
      <xdr:col>2</xdr:col>
      <xdr:colOff>635000</xdr:colOff>
      <xdr:row>72</xdr:row>
      <xdr:rowOff>50800</xdr:rowOff>
    </xdr:from>
    <xdr:to>
      <xdr:col>2</xdr:col>
      <xdr:colOff>973243</xdr:colOff>
      <xdr:row>72</xdr:row>
      <xdr:rowOff>389043</xdr:rowOff>
    </xdr:to>
    <xdr:pic>
      <xdr:nvPicPr>
        <xdr:cNvPr id="72" name="Picture 1" descr="Picture"/>
        <xdr:cNvPicPr>
          <a:picLocks noChangeAspect="1"/>
        </xdr:cNvPicPr>
      </xdr:nvPicPr>
      <xdr:blipFill>
        <a:blip r:embed="rId71"/>
        <a:stretch>
          <a:fillRect/>
        </a:stretch>
      </xdr:blipFill>
      <xdr:spPr>
        <a:xfrm>
          <a:off x="2419985" y="30077410"/>
          <a:ext cx="337820" cy="337820"/>
        </a:xfrm>
        <a:prstGeom prst="rect">
          <a:avLst/>
        </a:prstGeom>
      </xdr:spPr>
    </xdr:pic>
    <xdr:clientData/>
  </xdr:twoCellAnchor>
  <xdr:twoCellAnchor>
    <xdr:from>
      <xdr:col>2</xdr:col>
      <xdr:colOff>635000</xdr:colOff>
      <xdr:row>73</xdr:row>
      <xdr:rowOff>50800</xdr:rowOff>
    </xdr:from>
    <xdr:to>
      <xdr:col>2</xdr:col>
      <xdr:colOff>973243</xdr:colOff>
      <xdr:row>73</xdr:row>
      <xdr:rowOff>389043</xdr:rowOff>
    </xdr:to>
    <xdr:pic>
      <xdr:nvPicPr>
        <xdr:cNvPr id="73" name="Picture 1" descr="Picture"/>
        <xdr:cNvPicPr>
          <a:picLocks noChangeAspect="1"/>
        </xdr:cNvPicPr>
      </xdr:nvPicPr>
      <xdr:blipFill>
        <a:blip r:embed="rId72"/>
        <a:stretch>
          <a:fillRect/>
        </a:stretch>
      </xdr:blipFill>
      <xdr:spPr>
        <a:xfrm>
          <a:off x="2419985" y="30500320"/>
          <a:ext cx="337820" cy="337820"/>
        </a:xfrm>
        <a:prstGeom prst="rect">
          <a:avLst/>
        </a:prstGeom>
      </xdr:spPr>
    </xdr:pic>
    <xdr:clientData/>
  </xdr:twoCellAnchor>
  <xdr:twoCellAnchor>
    <xdr:from>
      <xdr:col>2</xdr:col>
      <xdr:colOff>635000</xdr:colOff>
      <xdr:row>74</xdr:row>
      <xdr:rowOff>50800</xdr:rowOff>
    </xdr:from>
    <xdr:to>
      <xdr:col>2</xdr:col>
      <xdr:colOff>973243</xdr:colOff>
      <xdr:row>74</xdr:row>
      <xdr:rowOff>389043</xdr:rowOff>
    </xdr:to>
    <xdr:pic>
      <xdr:nvPicPr>
        <xdr:cNvPr id="74" name="Picture 1" descr="Picture"/>
        <xdr:cNvPicPr>
          <a:picLocks noChangeAspect="1"/>
        </xdr:cNvPicPr>
      </xdr:nvPicPr>
      <xdr:blipFill>
        <a:blip r:embed="rId73"/>
        <a:stretch>
          <a:fillRect/>
        </a:stretch>
      </xdr:blipFill>
      <xdr:spPr>
        <a:xfrm>
          <a:off x="2419985" y="30923230"/>
          <a:ext cx="337820" cy="337820"/>
        </a:xfrm>
        <a:prstGeom prst="rect">
          <a:avLst/>
        </a:prstGeom>
      </xdr:spPr>
    </xdr:pic>
    <xdr:clientData/>
  </xdr:twoCellAnchor>
  <xdr:twoCellAnchor>
    <xdr:from>
      <xdr:col>2</xdr:col>
      <xdr:colOff>635000</xdr:colOff>
      <xdr:row>75</xdr:row>
      <xdr:rowOff>50800</xdr:rowOff>
    </xdr:from>
    <xdr:to>
      <xdr:col>2</xdr:col>
      <xdr:colOff>973243</xdr:colOff>
      <xdr:row>75</xdr:row>
      <xdr:rowOff>389043</xdr:rowOff>
    </xdr:to>
    <xdr:pic>
      <xdr:nvPicPr>
        <xdr:cNvPr id="75" name="Picture 1" descr="Picture"/>
        <xdr:cNvPicPr>
          <a:picLocks noChangeAspect="1"/>
        </xdr:cNvPicPr>
      </xdr:nvPicPr>
      <xdr:blipFill>
        <a:blip r:embed="rId74"/>
        <a:stretch>
          <a:fillRect/>
        </a:stretch>
      </xdr:blipFill>
      <xdr:spPr>
        <a:xfrm>
          <a:off x="2419985" y="31346140"/>
          <a:ext cx="337820" cy="337820"/>
        </a:xfrm>
        <a:prstGeom prst="rect">
          <a:avLst/>
        </a:prstGeom>
      </xdr:spPr>
    </xdr:pic>
    <xdr:clientData/>
  </xdr:twoCellAnchor>
  <xdr:twoCellAnchor>
    <xdr:from>
      <xdr:col>2</xdr:col>
      <xdr:colOff>635000</xdr:colOff>
      <xdr:row>76</xdr:row>
      <xdr:rowOff>50800</xdr:rowOff>
    </xdr:from>
    <xdr:to>
      <xdr:col>2</xdr:col>
      <xdr:colOff>973243</xdr:colOff>
      <xdr:row>76</xdr:row>
      <xdr:rowOff>389043</xdr:rowOff>
    </xdr:to>
    <xdr:pic>
      <xdr:nvPicPr>
        <xdr:cNvPr id="76" name="Picture 1" descr="Picture"/>
        <xdr:cNvPicPr>
          <a:picLocks noChangeAspect="1"/>
        </xdr:cNvPicPr>
      </xdr:nvPicPr>
      <xdr:blipFill>
        <a:blip r:embed="rId75"/>
        <a:stretch>
          <a:fillRect/>
        </a:stretch>
      </xdr:blipFill>
      <xdr:spPr>
        <a:xfrm>
          <a:off x="2419985" y="31769050"/>
          <a:ext cx="337820" cy="337820"/>
        </a:xfrm>
        <a:prstGeom prst="rect">
          <a:avLst/>
        </a:prstGeom>
      </xdr:spPr>
    </xdr:pic>
    <xdr:clientData/>
  </xdr:twoCellAnchor>
  <xdr:twoCellAnchor>
    <xdr:from>
      <xdr:col>2</xdr:col>
      <xdr:colOff>635000</xdr:colOff>
      <xdr:row>77</xdr:row>
      <xdr:rowOff>50800</xdr:rowOff>
    </xdr:from>
    <xdr:to>
      <xdr:col>2</xdr:col>
      <xdr:colOff>973243</xdr:colOff>
      <xdr:row>77</xdr:row>
      <xdr:rowOff>389043</xdr:rowOff>
    </xdr:to>
    <xdr:pic>
      <xdr:nvPicPr>
        <xdr:cNvPr id="77" name="Picture 1" descr="Picture"/>
        <xdr:cNvPicPr>
          <a:picLocks noChangeAspect="1"/>
        </xdr:cNvPicPr>
      </xdr:nvPicPr>
      <xdr:blipFill>
        <a:blip r:embed="rId76"/>
        <a:stretch>
          <a:fillRect/>
        </a:stretch>
      </xdr:blipFill>
      <xdr:spPr>
        <a:xfrm>
          <a:off x="2419985" y="32191960"/>
          <a:ext cx="337820" cy="337820"/>
        </a:xfrm>
        <a:prstGeom prst="rect">
          <a:avLst/>
        </a:prstGeom>
      </xdr:spPr>
    </xdr:pic>
    <xdr:clientData/>
  </xdr:twoCellAnchor>
  <xdr:twoCellAnchor>
    <xdr:from>
      <xdr:col>2</xdr:col>
      <xdr:colOff>635000</xdr:colOff>
      <xdr:row>78</xdr:row>
      <xdr:rowOff>50800</xdr:rowOff>
    </xdr:from>
    <xdr:to>
      <xdr:col>2</xdr:col>
      <xdr:colOff>973243</xdr:colOff>
      <xdr:row>78</xdr:row>
      <xdr:rowOff>389043</xdr:rowOff>
    </xdr:to>
    <xdr:pic>
      <xdr:nvPicPr>
        <xdr:cNvPr id="78" name="Picture 1" descr="Picture"/>
        <xdr:cNvPicPr>
          <a:picLocks noChangeAspect="1"/>
        </xdr:cNvPicPr>
      </xdr:nvPicPr>
      <xdr:blipFill>
        <a:blip r:embed="rId77"/>
        <a:stretch>
          <a:fillRect/>
        </a:stretch>
      </xdr:blipFill>
      <xdr:spPr>
        <a:xfrm>
          <a:off x="2419985" y="32614870"/>
          <a:ext cx="337820" cy="337820"/>
        </a:xfrm>
        <a:prstGeom prst="rect">
          <a:avLst/>
        </a:prstGeom>
      </xdr:spPr>
    </xdr:pic>
    <xdr:clientData/>
  </xdr:twoCellAnchor>
  <xdr:twoCellAnchor>
    <xdr:from>
      <xdr:col>2</xdr:col>
      <xdr:colOff>635000</xdr:colOff>
      <xdr:row>79</xdr:row>
      <xdr:rowOff>50800</xdr:rowOff>
    </xdr:from>
    <xdr:to>
      <xdr:col>2</xdr:col>
      <xdr:colOff>973243</xdr:colOff>
      <xdr:row>79</xdr:row>
      <xdr:rowOff>389043</xdr:rowOff>
    </xdr:to>
    <xdr:pic>
      <xdr:nvPicPr>
        <xdr:cNvPr id="79" name="Picture 1" descr="Picture"/>
        <xdr:cNvPicPr>
          <a:picLocks noChangeAspect="1"/>
        </xdr:cNvPicPr>
      </xdr:nvPicPr>
      <xdr:blipFill>
        <a:blip r:embed="rId78"/>
        <a:stretch>
          <a:fillRect/>
        </a:stretch>
      </xdr:blipFill>
      <xdr:spPr>
        <a:xfrm>
          <a:off x="2419985" y="33037780"/>
          <a:ext cx="337820" cy="337820"/>
        </a:xfrm>
        <a:prstGeom prst="rect">
          <a:avLst/>
        </a:prstGeom>
      </xdr:spPr>
    </xdr:pic>
    <xdr:clientData/>
  </xdr:twoCellAnchor>
  <xdr:twoCellAnchor>
    <xdr:from>
      <xdr:col>2</xdr:col>
      <xdr:colOff>635000</xdr:colOff>
      <xdr:row>80</xdr:row>
      <xdr:rowOff>50800</xdr:rowOff>
    </xdr:from>
    <xdr:to>
      <xdr:col>2</xdr:col>
      <xdr:colOff>973243</xdr:colOff>
      <xdr:row>80</xdr:row>
      <xdr:rowOff>389043</xdr:rowOff>
    </xdr:to>
    <xdr:pic>
      <xdr:nvPicPr>
        <xdr:cNvPr id="80" name="Picture 1" descr="Picture"/>
        <xdr:cNvPicPr>
          <a:picLocks noChangeAspect="1"/>
        </xdr:cNvPicPr>
      </xdr:nvPicPr>
      <xdr:blipFill>
        <a:blip r:embed="rId79"/>
        <a:stretch>
          <a:fillRect/>
        </a:stretch>
      </xdr:blipFill>
      <xdr:spPr>
        <a:xfrm>
          <a:off x="2419985" y="33460690"/>
          <a:ext cx="337820" cy="337820"/>
        </a:xfrm>
        <a:prstGeom prst="rect">
          <a:avLst/>
        </a:prstGeom>
      </xdr:spPr>
    </xdr:pic>
    <xdr:clientData/>
  </xdr:twoCellAnchor>
  <xdr:twoCellAnchor>
    <xdr:from>
      <xdr:col>2</xdr:col>
      <xdr:colOff>635000</xdr:colOff>
      <xdr:row>81</xdr:row>
      <xdr:rowOff>50800</xdr:rowOff>
    </xdr:from>
    <xdr:to>
      <xdr:col>2</xdr:col>
      <xdr:colOff>973243</xdr:colOff>
      <xdr:row>81</xdr:row>
      <xdr:rowOff>389043</xdr:rowOff>
    </xdr:to>
    <xdr:pic>
      <xdr:nvPicPr>
        <xdr:cNvPr id="81" name="Picture 1" descr="Picture"/>
        <xdr:cNvPicPr>
          <a:picLocks noChangeAspect="1"/>
        </xdr:cNvPicPr>
      </xdr:nvPicPr>
      <xdr:blipFill>
        <a:blip r:embed="rId80"/>
        <a:stretch>
          <a:fillRect/>
        </a:stretch>
      </xdr:blipFill>
      <xdr:spPr>
        <a:xfrm>
          <a:off x="2419985" y="33883600"/>
          <a:ext cx="337820" cy="337820"/>
        </a:xfrm>
        <a:prstGeom prst="rect">
          <a:avLst/>
        </a:prstGeom>
      </xdr:spPr>
    </xdr:pic>
    <xdr:clientData/>
  </xdr:twoCellAnchor>
  <xdr:twoCellAnchor>
    <xdr:from>
      <xdr:col>2</xdr:col>
      <xdr:colOff>635000</xdr:colOff>
      <xdr:row>82</xdr:row>
      <xdr:rowOff>50800</xdr:rowOff>
    </xdr:from>
    <xdr:to>
      <xdr:col>2</xdr:col>
      <xdr:colOff>973243</xdr:colOff>
      <xdr:row>82</xdr:row>
      <xdr:rowOff>389043</xdr:rowOff>
    </xdr:to>
    <xdr:pic>
      <xdr:nvPicPr>
        <xdr:cNvPr id="82" name="Picture 1" descr="Picture"/>
        <xdr:cNvPicPr>
          <a:picLocks noChangeAspect="1"/>
        </xdr:cNvPicPr>
      </xdr:nvPicPr>
      <xdr:blipFill>
        <a:blip r:embed="rId81"/>
        <a:stretch>
          <a:fillRect/>
        </a:stretch>
      </xdr:blipFill>
      <xdr:spPr>
        <a:xfrm>
          <a:off x="2419985" y="34306510"/>
          <a:ext cx="337820" cy="337820"/>
        </a:xfrm>
        <a:prstGeom prst="rect">
          <a:avLst/>
        </a:prstGeom>
      </xdr:spPr>
    </xdr:pic>
    <xdr:clientData/>
  </xdr:twoCellAnchor>
  <xdr:twoCellAnchor>
    <xdr:from>
      <xdr:col>2</xdr:col>
      <xdr:colOff>635000</xdr:colOff>
      <xdr:row>83</xdr:row>
      <xdr:rowOff>50800</xdr:rowOff>
    </xdr:from>
    <xdr:to>
      <xdr:col>2</xdr:col>
      <xdr:colOff>973243</xdr:colOff>
      <xdr:row>83</xdr:row>
      <xdr:rowOff>389043</xdr:rowOff>
    </xdr:to>
    <xdr:pic>
      <xdr:nvPicPr>
        <xdr:cNvPr id="83" name="Picture 1" descr="Picture"/>
        <xdr:cNvPicPr>
          <a:picLocks noChangeAspect="1"/>
        </xdr:cNvPicPr>
      </xdr:nvPicPr>
      <xdr:blipFill>
        <a:blip r:embed="rId82"/>
        <a:stretch>
          <a:fillRect/>
        </a:stretch>
      </xdr:blipFill>
      <xdr:spPr>
        <a:xfrm>
          <a:off x="2419985" y="34729420"/>
          <a:ext cx="337820" cy="337820"/>
        </a:xfrm>
        <a:prstGeom prst="rect">
          <a:avLst/>
        </a:prstGeom>
      </xdr:spPr>
    </xdr:pic>
    <xdr:clientData/>
  </xdr:twoCellAnchor>
  <xdr:twoCellAnchor>
    <xdr:from>
      <xdr:col>2</xdr:col>
      <xdr:colOff>635000</xdr:colOff>
      <xdr:row>84</xdr:row>
      <xdr:rowOff>50800</xdr:rowOff>
    </xdr:from>
    <xdr:to>
      <xdr:col>2</xdr:col>
      <xdr:colOff>973243</xdr:colOff>
      <xdr:row>84</xdr:row>
      <xdr:rowOff>389043</xdr:rowOff>
    </xdr:to>
    <xdr:pic>
      <xdr:nvPicPr>
        <xdr:cNvPr id="84" name="Picture 1" descr="Picture"/>
        <xdr:cNvPicPr>
          <a:picLocks noChangeAspect="1"/>
        </xdr:cNvPicPr>
      </xdr:nvPicPr>
      <xdr:blipFill>
        <a:blip r:embed="rId83"/>
        <a:stretch>
          <a:fillRect/>
        </a:stretch>
      </xdr:blipFill>
      <xdr:spPr>
        <a:xfrm>
          <a:off x="2419985" y="35152330"/>
          <a:ext cx="337820" cy="337820"/>
        </a:xfrm>
        <a:prstGeom prst="rect">
          <a:avLst/>
        </a:prstGeom>
      </xdr:spPr>
    </xdr:pic>
    <xdr:clientData/>
  </xdr:twoCellAnchor>
  <xdr:twoCellAnchor>
    <xdr:from>
      <xdr:col>2</xdr:col>
      <xdr:colOff>635000</xdr:colOff>
      <xdr:row>85</xdr:row>
      <xdr:rowOff>50800</xdr:rowOff>
    </xdr:from>
    <xdr:to>
      <xdr:col>2</xdr:col>
      <xdr:colOff>973243</xdr:colOff>
      <xdr:row>85</xdr:row>
      <xdr:rowOff>389043</xdr:rowOff>
    </xdr:to>
    <xdr:pic>
      <xdr:nvPicPr>
        <xdr:cNvPr id="85" name="Picture 1" descr="Picture"/>
        <xdr:cNvPicPr>
          <a:picLocks noChangeAspect="1"/>
        </xdr:cNvPicPr>
      </xdr:nvPicPr>
      <xdr:blipFill>
        <a:blip r:embed="rId84"/>
        <a:stretch>
          <a:fillRect/>
        </a:stretch>
      </xdr:blipFill>
      <xdr:spPr>
        <a:xfrm>
          <a:off x="2419985" y="35575240"/>
          <a:ext cx="337820" cy="337820"/>
        </a:xfrm>
        <a:prstGeom prst="rect">
          <a:avLst/>
        </a:prstGeom>
      </xdr:spPr>
    </xdr:pic>
    <xdr:clientData/>
  </xdr:twoCellAnchor>
  <xdr:twoCellAnchor>
    <xdr:from>
      <xdr:col>2</xdr:col>
      <xdr:colOff>635000</xdr:colOff>
      <xdr:row>86</xdr:row>
      <xdr:rowOff>50800</xdr:rowOff>
    </xdr:from>
    <xdr:to>
      <xdr:col>2</xdr:col>
      <xdr:colOff>973243</xdr:colOff>
      <xdr:row>86</xdr:row>
      <xdr:rowOff>389043</xdr:rowOff>
    </xdr:to>
    <xdr:pic>
      <xdr:nvPicPr>
        <xdr:cNvPr id="86" name="Picture 1" descr="Picture"/>
        <xdr:cNvPicPr>
          <a:picLocks noChangeAspect="1"/>
        </xdr:cNvPicPr>
      </xdr:nvPicPr>
      <xdr:blipFill>
        <a:blip r:embed="rId85"/>
        <a:stretch>
          <a:fillRect/>
        </a:stretch>
      </xdr:blipFill>
      <xdr:spPr>
        <a:xfrm>
          <a:off x="2419985" y="35998150"/>
          <a:ext cx="337820" cy="337820"/>
        </a:xfrm>
        <a:prstGeom prst="rect">
          <a:avLst/>
        </a:prstGeom>
      </xdr:spPr>
    </xdr:pic>
    <xdr:clientData/>
  </xdr:twoCellAnchor>
  <xdr:twoCellAnchor>
    <xdr:from>
      <xdr:col>2</xdr:col>
      <xdr:colOff>635000</xdr:colOff>
      <xdr:row>87</xdr:row>
      <xdr:rowOff>50800</xdr:rowOff>
    </xdr:from>
    <xdr:to>
      <xdr:col>2</xdr:col>
      <xdr:colOff>973243</xdr:colOff>
      <xdr:row>87</xdr:row>
      <xdr:rowOff>389043</xdr:rowOff>
    </xdr:to>
    <xdr:pic>
      <xdr:nvPicPr>
        <xdr:cNvPr id="87" name="Picture 1" descr="Picture"/>
        <xdr:cNvPicPr>
          <a:picLocks noChangeAspect="1"/>
        </xdr:cNvPicPr>
      </xdr:nvPicPr>
      <xdr:blipFill>
        <a:blip r:embed="rId86"/>
        <a:stretch>
          <a:fillRect/>
        </a:stretch>
      </xdr:blipFill>
      <xdr:spPr>
        <a:xfrm>
          <a:off x="2419985" y="36421060"/>
          <a:ext cx="337820" cy="337820"/>
        </a:xfrm>
        <a:prstGeom prst="rect">
          <a:avLst/>
        </a:prstGeom>
      </xdr:spPr>
    </xdr:pic>
    <xdr:clientData/>
  </xdr:twoCellAnchor>
  <xdr:twoCellAnchor>
    <xdr:from>
      <xdr:col>2</xdr:col>
      <xdr:colOff>635000</xdr:colOff>
      <xdr:row>88</xdr:row>
      <xdr:rowOff>50800</xdr:rowOff>
    </xdr:from>
    <xdr:to>
      <xdr:col>2</xdr:col>
      <xdr:colOff>973243</xdr:colOff>
      <xdr:row>88</xdr:row>
      <xdr:rowOff>389043</xdr:rowOff>
    </xdr:to>
    <xdr:pic>
      <xdr:nvPicPr>
        <xdr:cNvPr id="88" name="Picture 1" descr="Picture"/>
        <xdr:cNvPicPr>
          <a:picLocks noChangeAspect="1"/>
        </xdr:cNvPicPr>
      </xdr:nvPicPr>
      <xdr:blipFill>
        <a:blip r:embed="rId87"/>
        <a:stretch>
          <a:fillRect/>
        </a:stretch>
      </xdr:blipFill>
      <xdr:spPr>
        <a:xfrm>
          <a:off x="2419985" y="36843970"/>
          <a:ext cx="337820" cy="337820"/>
        </a:xfrm>
        <a:prstGeom prst="rect">
          <a:avLst/>
        </a:prstGeom>
      </xdr:spPr>
    </xdr:pic>
    <xdr:clientData/>
  </xdr:twoCellAnchor>
  <xdr:twoCellAnchor>
    <xdr:from>
      <xdr:col>2</xdr:col>
      <xdr:colOff>635000</xdr:colOff>
      <xdr:row>89</xdr:row>
      <xdr:rowOff>50800</xdr:rowOff>
    </xdr:from>
    <xdr:to>
      <xdr:col>2</xdr:col>
      <xdr:colOff>973243</xdr:colOff>
      <xdr:row>89</xdr:row>
      <xdr:rowOff>389043</xdr:rowOff>
    </xdr:to>
    <xdr:pic>
      <xdr:nvPicPr>
        <xdr:cNvPr id="89" name="Picture 1" descr="Picture"/>
        <xdr:cNvPicPr>
          <a:picLocks noChangeAspect="1"/>
        </xdr:cNvPicPr>
      </xdr:nvPicPr>
      <xdr:blipFill>
        <a:blip r:embed="rId88"/>
        <a:stretch>
          <a:fillRect/>
        </a:stretch>
      </xdr:blipFill>
      <xdr:spPr>
        <a:xfrm>
          <a:off x="2419985" y="37266880"/>
          <a:ext cx="337820" cy="337820"/>
        </a:xfrm>
        <a:prstGeom prst="rect">
          <a:avLst/>
        </a:prstGeom>
      </xdr:spPr>
    </xdr:pic>
    <xdr:clientData/>
  </xdr:twoCellAnchor>
  <xdr:twoCellAnchor>
    <xdr:from>
      <xdr:col>2</xdr:col>
      <xdr:colOff>635000</xdr:colOff>
      <xdr:row>90</xdr:row>
      <xdr:rowOff>50800</xdr:rowOff>
    </xdr:from>
    <xdr:to>
      <xdr:col>2</xdr:col>
      <xdr:colOff>973243</xdr:colOff>
      <xdr:row>90</xdr:row>
      <xdr:rowOff>389043</xdr:rowOff>
    </xdr:to>
    <xdr:pic>
      <xdr:nvPicPr>
        <xdr:cNvPr id="90" name="Picture 1" descr="Picture"/>
        <xdr:cNvPicPr>
          <a:picLocks noChangeAspect="1"/>
        </xdr:cNvPicPr>
      </xdr:nvPicPr>
      <xdr:blipFill>
        <a:blip r:embed="rId89"/>
        <a:stretch>
          <a:fillRect/>
        </a:stretch>
      </xdr:blipFill>
      <xdr:spPr>
        <a:xfrm>
          <a:off x="2419985" y="37689790"/>
          <a:ext cx="337820" cy="337820"/>
        </a:xfrm>
        <a:prstGeom prst="rect">
          <a:avLst/>
        </a:prstGeom>
      </xdr:spPr>
    </xdr:pic>
    <xdr:clientData/>
  </xdr:twoCellAnchor>
  <xdr:twoCellAnchor>
    <xdr:from>
      <xdr:col>2</xdr:col>
      <xdr:colOff>635000</xdr:colOff>
      <xdr:row>91</xdr:row>
      <xdr:rowOff>50800</xdr:rowOff>
    </xdr:from>
    <xdr:to>
      <xdr:col>2</xdr:col>
      <xdr:colOff>973243</xdr:colOff>
      <xdr:row>91</xdr:row>
      <xdr:rowOff>389043</xdr:rowOff>
    </xdr:to>
    <xdr:pic>
      <xdr:nvPicPr>
        <xdr:cNvPr id="91" name="Picture 1" descr="Picture"/>
        <xdr:cNvPicPr>
          <a:picLocks noChangeAspect="1"/>
        </xdr:cNvPicPr>
      </xdr:nvPicPr>
      <xdr:blipFill>
        <a:blip r:embed="rId90"/>
        <a:stretch>
          <a:fillRect/>
        </a:stretch>
      </xdr:blipFill>
      <xdr:spPr>
        <a:xfrm>
          <a:off x="2419985" y="38112700"/>
          <a:ext cx="337820" cy="337820"/>
        </a:xfrm>
        <a:prstGeom prst="rect">
          <a:avLst/>
        </a:prstGeom>
      </xdr:spPr>
    </xdr:pic>
    <xdr:clientData/>
  </xdr:twoCellAnchor>
  <xdr:twoCellAnchor>
    <xdr:from>
      <xdr:col>2</xdr:col>
      <xdr:colOff>635000</xdr:colOff>
      <xdr:row>92</xdr:row>
      <xdr:rowOff>50800</xdr:rowOff>
    </xdr:from>
    <xdr:to>
      <xdr:col>2</xdr:col>
      <xdr:colOff>973243</xdr:colOff>
      <xdr:row>92</xdr:row>
      <xdr:rowOff>389043</xdr:rowOff>
    </xdr:to>
    <xdr:pic>
      <xdr:nvPicPr>
        <xdr:cNvPr id="92" name="Picture 1" descr="Picture"/>
        <xdr:cNvPicPr>
          <a:picLocks noChangeAspect="1"/>
        </xdr:cNvPicPr>
      </xdr:nvPicPr>
      <xdr:blipFill>
        <a:blip r:embed="rId91"/>
        <a:stretch>
          <a:fillRect/>
        </a:stretch>
      </xdr:blipFill>
      <xdr:spPr>
        <a:xfrm>
          <a:off x="2419985" y="38535610"/>
          <a:ext cx="337820" cy="337820"/>
        </a:xfrm>
        <a:prstGeom prst="rect">
          <a:avLst/>
        </a:prstGeom>
      </xdr:spPr>
    </xdr:pic>
    <xdr:clientData/>
  </xdr:twoCellAnchor>
  <xdr:twoCellAnchor>
    <xdr:from>
      <xdr:col>2</xdr:col>
      <xdr:colOff>635000</xdr:colOff>
      <xdr:row>93</xdr:row>
      <xdr:rowOff>50800</xdr:rowOff>
    </xdr:from>
    <xdr:to>
      <xdr:col>2</xdr:col>
      <xdr:colOff>973243</xdr:colOff>
      <xdr:row>93</xdr:row>
      <xdr:rowOff>389043</xdr:rowOff>
    </xdr:to>
    <xdr:pic>
      <xdr:nvPicPr>
        <xdr:cNvPr id="93" name="Picture 1" descr="Picture"/>
        <xdr:cNvPicPr>
          <a:picLocks noChangeAspect="1"/>
        </xdr:cNvPicPr>
      </xdr:nvPicPr>
      <xdr:blipFill>
        <a:blip r:embed="rId92"/>
        <a:stretch>
          <a:fillRect/>
        </a:stretch>
      </xdr:blipFill>
      <xdr:spPr>
        <a:xfrm>
          <a:off x="2419985" y="38958520"/>
          <a:ext cx="337820" cy="337820"/>
        </a:xfrm>
        <a:prstGeom prst="rect">
          <a:avLst/>
        </a:prstGeom>
      </xdr:spPr>
    </xdr:pic>
    <xdr:clientData/>
  </xdr:twoCellAnchor>
  <xdr:twoCellAnchor>
    <xdr:from>
      <xdr:col>2</xdr:col>
      <xdr:colOff>635000</xdr:colOff>
      <xdr:row>94</xdr:row>
      <xdr:rowOff>50800</xdr:rowOff>
    </xdr:from>
    <xdr:to>
      <xdr:col>2</xdr:col>
      <xdr:colOff>973243</xdr:colOff>
      <xdr:row>94</xdr:row>
      <xdr:rowOff>389043</xdr:rowOff>
    </xdr:to>
    <xdr:pic>
      <xdr:nvPicPr>
        <xdr:cNvPr id="94" name="Picture 1" descr="Picture"/>
        <xdr:cNvPicPr>
          <a:picLocks noChangeAspect="1"/>
        </xdr:cNvPicPr>
      </xdr:nvPicPr>
      <xdr:blipFill>
        <a:blip r:embed="rId93"/>
        <a:stretch>
          <a:fillRect/>
        </a:stretch>
      </xdr:blipFill>
      <xdr:spPr>
        <a:xfrm>
          <a:off x="2419985" y="39381430"/>
          <a:ext cx="337820" cy="337820"/>
        </a:xfrm>
        <a:prstGeom prst="rect">
          <a:avLst/>
        </a:prstGeom>
      </xdr:spPr>
    </xdr:pic>
    <xdr:clientData/>
  </xdr:twoCellAnchor>
  <xdr:twoCellAnchor>
    <xdr:from>
      <xdr:col>2</xdr:col>
      <xdr:colOff>635000</xdr:colOff>
      <xdr:row>95</xdr:row>
      <xdr:rowOff>50800</xdr:rowOff>
    </xdr:from>
    <xdr:to>
      <xdr:col>2</xdr:col>
      <xdr:colOff>973243</xdr:colOff>
      <xdr:row>95</xdr:row>
      <xdr:rowOff>389043</xdr:rowOff>
    </xdr:to>
    <xdr:pic>
      <xdr:nvPicPr>
        <xdr:cNvPr id="95" name="Picture 1" descr="Picture"/>
        <xdr:cNvPicPr>
          <a:picLocks noChangeAspect="1"/>
        </xdr:cNvPicPr>
      </xdr:nvPicPr>
      <xdr:blipFill>
        <a:blip r:embed="rId94"/>
        <a:stretch>
          <a:fillRect/>
        </a:stretch>
      </xdr:blipFill>
      <xdr:spPr>
        <a:xfrm>
          <a:off x="2419985" y="39804340"/>
          <a:ext cx="337820" cy="337820"/>
        </a:xfrm>
        <a:prstGeom prst="rect">
          <a:avLst/>
        </a:prstGeom>
      </xdr:spPr>
    </xdr:pic>
    <xdr:clientData/>
  </xdr:twoCellAnchor>
  <xdr:twoCellAnchor>
    <xdr:from>
      <xdr:col>2</xdr:col>
      <xdr:colOff>635000</xdr:colOff>
      <xdr:row>96</xdr:row>
      <xdr:rowOff>50800</xdr:rowOff>
    </xdr:from>
    <xdr:to>
      <xdr:col>2</xdr:col>
      <xdr:colOff>973243</xdr:colOff>
      <xdr:row>96</xdr:row>
      <xdr:rowOff>389043</xdr:rowOff>
    </xdr:to>
    <xdr:pic>
      <xdr:nvPicPr>
        <xdr:cNvPr id="96" name="Picture 1" descr="Picture"/>
        <xdr:cNvPicPr>
          <a:picLocks noChangeAspect="1"/>
        </xdr:cNvPicPr>
      </xdr:nvPicPr>
      <xdr:blipFill>
        <a:blip r:embed="rId95"/>
        <a:stretch>
          <a:fillRect/>
        </a:stretch>
      </xdr:blipFill>
      <xdr:spPr>
        <a:xfrm>
          <a:off x="2419985" y="40227250"/>
          <a:ext cx="337820" cy="337820"/>
        </a:xfrm>
        <a:prstGeom prst="rect">
          <a:avLst/>
        </a:prstGeom>
      </xdr:spPr>
    </xdr:pic>
    <xdr:clientData/>
  </xdr:twoCellAnchor>
  <xdr:twoCellAnchor>
    <xdr:from>
      <xdr:col>2</xdr:col>
      <xdr:colOff>635000</xdr:colOff>
      <xdr:row>97</xdr:row>
      <xdr:rowOff>50800</xdr:rowOff>
    </xdr:from>
    <xdr:to>
      <xdr:col>2</xdr:col>
      <xdr:colOff>973243</xdr:colOff>
      <xdr:row>97</xdr:row>
      <xdr:rowOff>389043</xdr:rowOff>
    </xdr:to>
    <xdr:pic>
      <xdr:nvPicPr>
        <xdr:cNvPr id="97" name="Picture 1" descr="Picture"/>
        <xdr:cNvPicPr>
          <a:picLocks noChangeAspect="1"/>
        </xdr:cNvPicPr>
      </xdr:nvPicPr>
      <xdr:blipFill>
        <a:blip r:embed="rId96"/>
        <a:stretch>
          <a:fillRect/>
        </a:stretch>
      </xdr:blipFill>
      <xdr:spPr>
        <a:xfrm>
          <a:off x="2419985" y="40650160"/>
          <a:ext cx="337820" cy="337820"/>
        </a:xfrm>
        <a:prstGeom prst="rect">
          <a:avLst/>
        </a:prstGeom>
      </xdr:spPr>
    </xdr:pic>
    <xdr:clientData/>
  </xdr:twoCellAnchor>
  <xdr:twoCellAnchor>
    <xdr:from>
      <xdr:col>2</xdr:col>
      <xdr:colOff>635000</xdr:colOff>
      <xdr:row>98</xdr:row>
      <xdr:rowOff>50800</xdr:rowOff>
    </xdr:from>
    <xdr:to>
      <xdr:col>2</xdr:col>
      <xdr:colOff>973243</xdr:colOff>
      <xdr:row>98</xdr:row>
      <xdr:rowOff>389043</xdr:rowOff>
    </xdr:to>
    <xdr:pic>
      <xdr:nvPicPr>
        <xdr:cNvPr id="98" name="Picture 1" descr="Picture"/>
        <xdr:cNvPicPr>
          <a:picLocks noChangeAspect="1"/>
        </xdr:cNvPicPr>
      </xdr:nvPicPr>
      <xdr:blipFill>
        <a:blip r:embed="rId97"/>
        <a:stretch>
          <a:fillRect/>
        </a:stretch>
      </xdr:blipFill>
      <xdr:spPr>
        <a:xfrm>
          <a:off x="2419985" y="41073070"/>
          <a:ext cx="337820" cy="337820"/>
        </a:xfrm>
        <a:prstGeom prst="rect">
          <a:avLst/>
        </a:prstGeom>
      </xdr:spPr>
    </xdr:pic>
    <xdr:clientData/>
  </xdr:twoCellAnchor>
  <xdr:twoCellAnchor>
    <xdr:from>
      <xdr:col>2</xdr:col>
      <xdr:colOff>635000</xdr:colOff>
      <xdr:row>99</xdr:row>
      <xdr:rowOff>50800</xdr:rowOff>
    </xdr:from>
    <xdr:to>
      <xdr:col>2</xdr:col>
      <xdr:colOff>973243</xdr:colOff>
      <xdr:row>99</xdr:row>
      <xdr:rowOff>389043</xdr:rowOff>
    </xdr:to>
    <xdr:pic>
      <xdr:nvPicPr>
        <xdr:cNvPr id="99" name="Picture 1" descr="Picture"/>
        <xdr:cNvPicPr>
          <a:picLocks noChangeAspect="1"/>
        </xdr:cNvPicPr>
      </xdr:nvPicPr>
      <xdr:blipFill>
        <a:blip r:embed="rId98"/>
        <a:stretch>
          <a:fillRect/>
        </a:stretch>
      </xdr:blipFill>
      <xdr:spPr>
        <a:xfrm>
          <a:off x="2419985" y="41495980"/>
          <a:ext cx="337820" cy="337820"/>
        </a:xfrm>
        <a:prstGeom prst="rect">
          <a:avLst/>
        </a:prstGeom>
      </xdr:spPr>
    </xdr:pic>
    <xdr:clientData/>
  </xdr:twoCellAnchor>
  <xdr:twoCellAnchor>
    <xdr:from>
      <xdr:col>2</xdr:col>
      <xdr:colOff>635000</xdr:colOff>
      <xdr:row>100</xdr:row>
      <xdr:rowOff>50800</xdr:rowOff>
    </xdr:from>
    <xdr:to>
      <xdr:col>2</xdr:col>
      <xdr:colOff>973243</xdr:colOff>
      <xdr:row>100</xdr:row>
      <xdr:rowOff>389043</xdr:rowOff>
    </xdr:to>
    <xdr:pic>
      <xdr:nvPicPr>
        <xdr:cNvPr id="100" name="Picture 1" descr="Picture"/>
        <xdr:cNvPicPr>
          <a:picLocks noChangeAspect="1"/>
        </xdr:cNvPicPr>
      </xdr:nvPicPr>
      <xdr:blipFill>
        <a:blip r:embed="rId99"/>
        <a:stretch>
          <a:fillRect/>
        </a:stretch>
      </xdr:blipFill>
      <xdr:spPr>
        <a:xfrm>
          <a:off x="2419985" y="41918890"/>
          <a:ext cx="337820" cy="337820"/>
        </a:xfrm>
        <a:prstGeom prst="rect">
          <a:avLst/>
        </a:prstGeom>
      </xdr:spPr>
    </xdr:pic>
    <xdr:clientData/>
  </xdr:twoCellAnchor>
  <xdr:twoCellAnchor>
    <xdr:from>
      <xdr:col>2</xdr:col>
      <xdr:colOff>635000</xdr:colOff>
      <xdr:row>101</xdr:row>
      <xdr:rowOff>50800</xdr:rowOff>
    </xdr:from>
    <xdr:to>
      <xdr:col>2</xdr:col>
      <xdr:colOff>973243</xdr:colOff>
      <xdr:row>101</xdr:row>
      <xdr:rowOff>389043</xdr:rowOff>
    </xdr:to>
    <xdr:pic>
      <xdr:nvPicPr>
        <xdr:cNvPr id="101" name="Picture 1" descr="Picture"/>
        <xdr:cNvPicPr>
          <a:picLocks noChangeAspect="1"/>
        </xdr:cNvPicPr>
      </xdr:nvPicPr>
      <xdr:blipFill>
        <a:blip r:embed="rId100"/>
        <a:stretch>
          <a:fillRect/>
        </a:stretch>
      </xdr:blipFill>
      <xdr:spPr>
        <a:xfrm>
          <a:off x="2419985" y="42341800"/>
          <a:ext cx="337820" cy="337820"/>
        </a:xfrm>
        <a:prstGeom prst="rect">
          <a:avLst/>
        </a:prstGeom>
      </xdr:spPr>
    </xdr:pic>
    <xdr:clientData/>
  </xdr:twoCellAnchor>
  <xdr:twoCellAnchor>
    <xdr:from>
      <xdr:col>2</xdr:col>
      <xdr:colOff>635000</xdr:colOff>
      <xdr:row>102</xdr:row>
      <xdr:rowOff>50800</xdr:rowOff>
    </xdr:from>
    <xdr:to>
      <xdr:col>2</xdr:col>
      <xdr:colOff>973243</xdr:colOff>
      <xdr:row>102</xdr:row>
      <xdr:rowOff>389043</xdr:rowOff>
    </xdr:to>
    <xdr:pic>
      <xdr:nvPicPr>
        <xdr:cNvPr id="102" name="Picture 1" descr="Picture"/>
        <xdr:cNvPicPr>
          <a:picLocks noChangeAspect="1"/>
        </xdr:cNvPicPr>
      </xdr:nvPicPr>
      <xdr:blipFill>
        <a:blip r:embed="rId101"/>
        <a:stretch>
          <a:fillRect/>
        </a:stretch>
      </xdr:blipFill>
      <xdr:spPr>
        <a:xfrm>
          <a:off x="2419985" y="42764710"/>
          <a:ext cx="337820" cy="337820"/>
        </a:xfrm>
        <a:prstGeom prst="rect">
          <a:avLst/>
        </a:prstGeom>
      </xdr:spPr>
    </xdr:pic>
    <xdr:clientData/>
  </xdr:twoCellAnchor>
  <xdr:twoCellAnchor>
    <xdr:from>
      <xdr:col>2</xdr:col>
      <xdr:colOff>635000</xdr:colOff>
      <xdr:row>103</xdr:row>
      <xdr:rowOff>50800</xdr:rowOff>
    </xdr:from>
    <xdr:to>
      <xdr:col>2</xdr:col>
      <xdr:colOff>973243</xdr:colOff>
      <xdr:row>103</xdr:row>
      <xdr:rowOff>389043</xdr:rowOff>
    </xdr:to>
    <xdr:pic>
      <xdr:nvPicPr>
        <xdr:cNvPr id="103" name="Picture 1" descr="Picture"/>
        <xdr:cNvPicPr>
          <a:picLocks noChangeAspect="1"/>
        </xdr:cNvPicPr>
      </xdr:nvPicPr>
      <xdr:blipFill>
        <a:blip r:embed="rId102"/>
        <a:stretch>
          <a:fillRect/>
        </a:stretch>
      </xdr:blipFill>
      <xdr:spPr>
        <a:xfrm>
          <a:off x="2419985" y="43187620"/>
          <a:ext cx="337820" cy="337820"/>
        </a:xfrm>
        <a:prstGeom prst="rect">
          <a:avLst/>
        </a:prstGeom>
      </xdr:spPr>
    </xdr:pic>
    <xdr:clientData/>
  </xdr:twoCellAnchor>
  <xdr:twoCellAnchor>
    <xdr:from>
      <xdr:col>2</xdr:col>
      <xdr:colOff>635000</xdr:colOff>
      <xdr:row>104</xdr:row>
      <xdr:rowOff>50800</xdr:rowOff>
    </xdr:from>
    <xdr:to>
      <xdr:col>2</xdr:col>
      <xdr:colOff>973243</xdr:colOff>
      <xdr:row>104</xdr:row>
      <xdr:rowOff>389043</xdr:rowOff>
    </xdr:to>
    <xdr:pic>
      <xdr:nvPicPr>
        <xdr:cNvPr id="104" name="Picture 1" descr="Picture"/>
        <xdr:cNvPicPr>
          <a:picLocks noChangeAspect="1"/>
        </xdr:cNvPicPr>
      </xdr:nvPicPr>
      <xdr:blipFill>
        <a:blip r:embed="rId103"/>
        <a:stretch>
          <a:fillRect/>
        </a:stretch>
      </xdr:blipFill>
      <xdr:spPr>
        <a:xfrm>
          <a:off x="2419985" y="43610530"/>
          <a:ext cx="337820" cy="337820"/>
        </a:xfrm>
        <a:prstGeom prst="rect">
          <a:avLst/>
        </a:prstGeom>
      </xdr:spPr>
    </xdr:pic>
    <xdr:clientData/>
  </xdr:twoCellAnchor>
  <xdr:twoCellAnchor>
    <xdr:from>
      <xdr:col>2</xdr:col>
      <xdr:colOff>635000</xdr:colOff>
      <xdr:row>105</xdr:row>
      <xdr:rowOff>50800</xdr:rowOff>
    </xdr:from>
    <xdr:to>
      <xdr:col>2</xdr:col>
      <xdr:colOff>973243</xdr:colOff>
      <xdr:row>105</xdr:row>
      <xdr:rowOff>389043</xdr:rowOff>
    </xdr:to>
    <xdr:pic>
      <xdr:nvPicPr>
        <xdr:cNvPr id="105" name="Picture 1" descr="Picture"/>
        <xdr:cNvPicPr>
          <a:picLocks noChangeAspect="1"/>
        </xdr:cNvPicPr>
      </xdr:nvPicPr>
      <xdr:blipFill>
        <a:blip r:embed="rId104"/>
        <a:stretch>
          <a:fillRect/>
        </a:stretch>
      </xdr:blipFill>
      <xdr:spPr>
        <a:xfrm>
          <a:off x="2419985" y="44033440"/>
          <a:ext cx="337820" cy="337820"/>
        </a:xfrm>
        <a:prstGeom prst="rect">
          <a:avLst/>
        </a:prstGeom>
      </xdr:spPr>
    </xdr:pic>
    <xdr:clientData/>
  </xdr:twoCellAnchor>
  <xdr:twoCellAnchor>
    <xdr:from>
      <xdr:col>2</xdr:col>
      <xdr:colOff>635000</xdr:colOff>
      <xdr:row>106</xdr:row>
      <xdr:rowOff>50800</xdr:rowOff>
    </xdr:from>
    <xdr:to>
      <xdr:col>2</xdr:col>
      <xdr:colOff>973243</xdr:colOff>
      <xdr:row>106</xdr:row>
      <xdr:rowOff>389043</xdr:rowOff>
    </xdr:to>
    <xdr:pic>
      <xdr:nvPicPr>
        <xdr:cNvPr id="106" name="Picture 1" descr="Picture"/>
        <xdr:cNvPicPr>
          <a:picLocks noChangeAspect="1"/>
        </xdr:cNvPicPr>
      </xdr:nvPicPr>
      <xdr:blipFill>
        <a:blip r:embed="rId105"/>
        <a:stretch>
          <a:fillRect/>
        </a:stretch>
      </xdr:blipFill>
      <xdr:spPr>
        <a:xfrm>
          <a:off x="2419985" y="44456350"/>
          <a:ext cx="337820" cy="337820"/>
        </a:xfrm>
        <a:prstGeom prst="rect">
          <a:avLst/>
        </a:prstGeom>
      </xdr:spPr>
    </xdr:pic>
    <xdr:clientData/>
  </xdr:twoCellAnchor>
  <xdr:twoCellAnchor>
    <xdr:from>
      <xdr:col>2</xdr:col>
      <xdr:colOff>635000</xdr:colOff>
      <xdr:row>107</xdr:row>
      <xdr:rowOff>50800</xdr:rowOff>
    </xdr:from>
    <xdr:to>
      <xdr:col>2</xdr:col>
      <xdr:colOff>973243</xdr:colOff>
      <xdr:row>107</xdr:row>
      <xdr:rowOff>389043</xdr:rowOff>
    </xdr:to>
    <xdr:pic>
      <xdr:nvPicPr>
        <xdr:cNvPr id="107" name="Picture 1" descr="Picture"/>
        <xdr:cNvPicPr>
          <a:picLocks noChangeAspect="1"/>
        </xdr:cNvPicPr>
      </xdr:nvPicPr>
      <xdr:blipFill>
        <a:blip r:embed="rId106"/>
        <a:stretch>
          <a:fillRect/>
        </a:stretch>
      </xdr:blipFill>
      <xdr:spPr>
        <a:xfrm>
          <a:off x="2419985" y="44879260"/>
          <a:ext cx="337820" cy="337820"/>
        </a:xfrm>
        <a:prstGeom prst="rect">
          <a:avLst/>
        </a:prstGeom>
      </xdr:spPr>
    </xdr:pic>
    <xdr:clientData/>
  </xdr:twoCellAnchor>
  <xdr:twoCellAnchor>
    <xdr:from>
      <xdr:col>2</xdr:col>
      <xdr:colOff>635000</xdr:colOff>
      <xdr:row>108</xdr:row>
      <xdr:rowOff>50800</xdr:rowOff>
    </xdr:from>
    <xdr:to>
      <xdr:col>2</xdr:col>
      <xdr:colOff>973243</xdr:colOff>
      <xdr:row>108</xdr:row>
      <xdr:rowOff>389043</xdr:rowOff>
    </xdr:to>
    <xdr:pic>
      <xdr:nvPicPr>
        <xdr:cNvPr id="108" name="Picture 1" descr="Picture"/>
        <xdr:cNvPicPr>
          <a:picLocks noChangeAspect="1"/>
        </xdr:cNvPicPr>
      </xdr:nvPicPr>
      <xdr:blipFill>
        <a:blip r:embed="rId107"/>
        <a:stretch>
          <a:fillRect/>
        </a:stretch>
      </xdr:blipFill>
      <xdr:spPr>
        <a:xfrm>
          <a:off x="2419985" y="45302170"/>
          <a:ext cx="337820" cy="337820"/>
        </a:xfrm>
        <a:prstGeom prst="rect">
          <a:avLst/>
        </a:prstGeom>
      </xdr:spPr>
    </xdr:pic>
    <xdr:clientData/>
  </xdr:twoCellAnchor>
  <xdr:twoCellAnchor>
    <xdr:from>
      <xdr:col>2</xdr:col>
      <xdr:colOff>635000</xdr:colOff>
      <xdr:row>109</xdr:row>
      <xdr:rowOff>50800</xdr:rowOff>
    </xdr:from>
    <xdr:to>
      <xdr:col>2</xdr:col>
      <xdr:colOff>973243</xdr:colOff>
      <xdr:row>109</xdr:row>
      <xdr:rowOff>389043</xdr:rowOff>
    </xdr:to>
    <xdr:pic>
      <xdr:nvPicPr>
        <xdr:cNvPr id="109" name="Picture 1" descr="Picture"/>
        <xdr:cNvPicPr>
          <a:picLocks noChangeAspect="1"/>
        </xdr:cNvPicPr>
      </xdr:nvPicPr>
      <xdr:blipFill>
        <a:blip r:embed="rId108"/>
        <a:stretch>
          <a:fillRect/>
        </a:stretch>
      </xdr:blipFill>
      <xdr:spPr>
        <a:xfrm>
          <a:off x="2419985" y="45725080"/>
          <a:ext cx="337820" cy="337820"/>
        </a:xfrm>
        <a:prstGeom prst="rect">
          <a:avLst/>
        </a:prstGeom>
      </xdr:spPr>
    </xdr:pic>
    <xdr:clientData/>
  </xdr:twoCellAnchor>
  <xdr:twoCellAnchor>
    <xdr:from>
      <xdr:col>2</xdr:col>
      <xdr:colOff>635000</xdr:colOff>
      <xdr:row>110</xdr:row>
      <xdr:rowOff>50800</xdr:rowOff>
    </xdr:from>
    <xdr:to>
      <xdr:col>2</xdr:col>
      <xdr:colOff>973243</xdr:colOff>
      <xdr:row>110</xdr:row>
      <xdr:rowOff>389043</xdr:rowOff>
    </xdr:to>
    <xdr:pic>
      <xdr:nvPicPr>
        <xdr:cNvPr id="110" name="Picture 1" descr="Picture"/>
        <xdr:cNvPicPr>
          <a:picLocks noChangeAspect="1"/>
        </xdr:cNvPicPr>
      </xdr:nvPicPr>
      <xdr:blipFill>
        <a:blip r:embed="rId109"/>
        <a:stretch>
          <a:fillRect/>
        </a:stretch>
      </xdr:blipFill>
      <xdr:spPr>
        <a:xfrm>
          <a:off x="2419985" y="46147990"/>
          <a:ext cx="337820" cy="337820"/>
        </a:xfrm>
        <a:prstGeom prst="rect">
          <a:avLst/>
        </a:prstGeom>
      </xdr:spPr>
    </xdr:pic>
    <xdr:clientData/>
  </xdr:twoCellAnchor>
  <xdr:twoCellAnchor>
    <xdr:from>
      <xdr:col>2</xdr:col>
      <xdr:colOff>635000</xdr:colOff>
      <xdr:row>111</xdr:row>
      <xdr:rowOff>50800</xdr:rowOff>
    </xdr:from>
    <xdr:to>
      <xdr:col>2</xdr:col>
      <xdr:colOff>973243</xdr:colOff>
      <xdr:row>111</xdr:row>
      <xdr:rowOff>389043</xdr:rowOff>
    </xdr:to>
    <xdr:pic>
      <xdr:nvPicPr>
        <xdr:cNvPr id="111" name="Picture 1" descr="Picture"/>
        <xdr:cNvPicPr>
          <a:picLocks noChangeAspect="1"/>
        </xdr:cNvPicPr>
      </xdr:nvPicPr>
      <xdr:blipFill>
        <a:blip r:embed="rId110"/>
        <a:stretch>
          <a:fillRect/>
        </a:stretch>
      </xdr:blipFill>
      <xdr:spPr>
        <a:xfrm>
          <a:off x="2419985" y="46570900"/>
          <a:ext cx="337820" cy="337820"/>
        </a:xfrm>
        <a:prstGeom prst="rect">
          <a:avLst/>
        </a:prstGeom>
      </xdr:spPr>
    </xdr:pic>
    <xdr:clientData/>
  </xdr:twoCellAnchor>
  <xdr:twoCellAnchor>
    <xdr:from>
      <xdr:col>2</xdr:col>
      <xdr:colOff>635000</xdr:colOff>
      <xdr:row>112</xdr:row>
      <xdr:rowOff>50800</xdr:rowOff>
    </xdr:from>
    <xdr:to>
      <xdr:col>2</xdr:col>
      <xdr:colOff>973243</xdr:colOff>
      <xdr:row>112</xdr:row>
      <xdr:rowOff>389043</xdr:rowOff>
    </xdr:to>
    <xdr:pic>
      <xdr:nvPicPr>
        <xdr:cNvPr id="112" name="Picture 1" descr="Picture"/>
        <xdr:cNvPicPr>
          <a:picLocks noChangeAspect="1"/>
        </xdr:cNvPicPr>
      </xdr:nvPicPr>
      <xdr:blipFill>
        <a:blip r:embed="rId111"/>
        <a:stretch>
          <a:fillRect/>
        </a:stretch>
      </xdr:blipFill>
      <xdr:spPr>
        <a:xfrm>
          <a:off x="2419985" y="46993810"/>
          <a:ext cx="337820" cy="337820"/>
        </a:xfrm>
        <a:prstGeom prst="rect">
          <a:avLst/>
        </a:prstGeom>
      </xdr:spPr>
    </xdr:pic>
    <xdr:clientData/>
  </xdr:twoCellAnchor>
  <xdr:twoCellAnchor>
    <xdr:from>
      <xdr:col>2</xdr:col>
      <xdr:colOff>635000</xdr:colOff>
      <xdr:row>113</xdr:row>
      <xdr:rowOff>50800</xdr:rowOff>
    </xdr:from>
    <xdr:to>
      <xdr:col>2</xdr:col>
      <xdr:colOff>973243</xdr:colOff>
      <xdr:row>113</xdr:row>
      <xdr:rowOff>389043</xdr:rowOff>
    </xdr:to>
    <xdr:pic>
      <xdr:nvPicPr>
        <xdr:cNvPr id="113" name="Picture 1" descr="Picture"/>
        <xdr:cNvPicPr>
          <a:picLocks noChangeAspect="1"/>
        </xdr:cNvPicPr>
      </xdr:nvPicPr>
      <xdr:blipFill>
        <a:blip r:embed="rId112"/>
        <a:stretch>
          <a:fillRect/>
        </a:stretch>
      </xdr:blipFill>
      <xdr:spPr>
        <a:xfrm>
          <a:off x="2419985" y="47416720"/>
          <a:ext cx="337820" cy="337820"/>
        </a:xfrm>
        <a:prstGeom prst="rect">
          <a:avLst/>
        </a:prstGeom>
      </xdr:spPr>
    </xdr:pic>
    <xdr:clientData/>
  </xdr:twoCellAnchor>
  <xdr:twoCellAnchor>
    <xdr:from>
      <xdr:col>2</xdr:col>
      <xdr:colOff>635000</xdr:colOff>
      <xdr:row>114</xdr:row>
      <xdr:rowOff>50800</xdr:rowOff>
    </xdr:from>
    <xdr:to>
      <xdr:col>2</xdr:col>
      <xdr:colOff>973243</xdr:colOff>
      <xdr:row>114</xdr:row>
      <xdr:rowOff>389043</xdr:rowOff>
    </xdr:to>
    <xdr:pic>
      <xdr:nvPicPr>
        <xdr:cNvPr id="114" name="Picture 1" descr="Picture"/>
        <xdr:cNvPicPr>
          <a:picLocks noChangeAspect="1"/>
        </xdr:cNvPicPr>
      </xdr:nvPicPr>
      <xdr:blipFill>
        <a:blip r:embed="rId113"/>
        <a:stretch>
          <a:fillRect/>
        </a:stretch>
      </xdr:blipFill>
      <xdr:spPr>
        <a:xfrm>
          <a:off x="2419985" y="47839630"/>
          <a:ext cx="337820" cy="337820"/>
        </a:xfrm>
        <a:prstGeom prst="rect">
          <a:avLst/>
        </a:prstGeom>
      </xdr:spPr>
    </xdr:pic>
    <xdr:clientData/>
  </xdr:twoCellAnchor>
  <xdr:twoCellAnchor>
    <xdr:from>
      <xdr:col>2</xdr:col>
      <xdr:colOff>635000</xdr:colOff>
      <xdr:row>115</xdr:row>
      <xdr:rowOff>50800</xdr:rowOff>
    </xdr:from>
    <xdr:to>
      <xdr:col>2</xdr:col>
      <xdr:colOff>973243</xdr:colOff>
      <xdr:row>115</xdr:row>
      <xdr:rowOff>389043</xdr:rowOff>
    </xdr:to>
    <xdr:pic>
      <xdr:nvPicPr>
        <xdr:cNvPr id="115" name="Picture 1" descr="Picture"/>
        <xdr:cNvPicPr>
          <a:picLocks noChangeAspect="1"/>
        </xdr:cNvPicPr>
      </xdr:nvPicPr>
      <xdr:blipFill>
        <a:blip r:embed="rId114"/>
        <a:stretch>
          <a:fillRect/>
        </a:stretch>
      </xdr:blipFill>
      <xdr:spPr>
        <a:xfrm>
          <a:off x="2419985" y="48262540"/>
          <a:ext cx="337820" cy="337820"/>
        </a:xfrm>
        <a:prstGeom prst="rect">
          <a:avLst/>
        </a:prstGeom>
      </xdr:spPr>
    </xdr:pic>
    <xdr:clientData/>
  </xdr:twoCellAnchor>
  <xdr:twoCellAnchor>
    <xdr:from>
      <xdr:col>2</xdr:col>
      <xdr:colOff>635000</xdr:colOff>
      <xdr:row>116</xdr:row>
      <xdr:rowOff>50800</xdr:rowOff>
    </xdr:from>
    <xdr:to>
      <xdr:col>2</xdr:col>
      <xdr:colOff>973243</xdr:colOff>
      <xdr:row>116</xdr:row>
      <xdr:rowOff>389043</xdr:rowOff>
    </xdr:to>
    <xdr:pic>
      <xdr:nvPicPr>
        <xdr:cNvPr id="116" name="Picture 1" descr="Picture"/>
        <xdr:cNvPicPr>
          <a:picLocks noChangeAspect="1"/>
        </xdr:cNvPicPr>
      </xdr:nvPicPr>
      <xdr:blipFill>
        <a:blip r:embed="rId115"/>
        <a:stretch>
          <a:fillRect/>
        </a:stretch>
      </xdr:blipFill>
      <xdr:spPr>
        <a:xfrm>
          <a:off x="2419985" y="48685450"/>
          <a:ext cx="337820" cy="337820"/>
        </a:xfrm>
        <a:prstGeom prst="rect">
          <a:avLst/>
        </a:prstGeom>
      </xdr:spPr>
    </xdr:pic>
    <xdr:clientData/>
  </xdr:twoCellAnchor>
  <xdr:twoCellAnchor>
    <xdr:from>
      <xdr:col>2</xdr:col>
      <xdr:colOff>635000</xdr:colOff>
      <xdr:row>117</xdr:row>
      <xdr:rowOff>50800</xdr:rowOff>
    </xdr:from>
    <xdr:to>
      <xdr:col>2</xdr:col>
      <xdr:colOff>973243</xdr:colOff>
      <xdr:row>117</xdr:row>
      <xdr:rowOff>389043</xdr:rowOff>
    </xdr:to>
    <xdr:pic>
      <xdr:nvPicPr>
        <xdr:cNvPr id="117" name="Picture 1" descr="Picture"/>
        <xdr:cNvPicPr>
          <a:picLocks noChangeAspect="1"/>
        </xdr:cNvPicPr>
      </xdr:nvPicPr>
      <xdr:blipFill>
        <a:blip r:embed="rId116"/>
        <a:stretch>
          <a:fillRect/>
        </a:stretch>
      </xdr:blipFill>
      <xdr:spPr>
        <a:xfrm>
          <a:off x="2419985" y="49108360"/>
          <a:ext cx="337820" cy="337820"/>
        </a:xfrm>
        <a:prstGeom prst="rect">
          <a:avLst/>
        </a:prstGeom>
      </xdr:spPr>
    </xdr:pic>
    <xdr:clientData/>
  </xdr:twoCellAnchor>
  <xdr:twoCellAnchor>
    <xdr:from>
      <xdr:col>2</xdr:col>
      <xdr:colOff>635000</xdr:colOff>
      <xdr:row>118</xdr:row>
      <xdr:rowOff>50800</xdr:rowOff>
    </xdr:from>
    <xdr:to>
      <xdr:col>2</xdr:col>
      <xdr:colOff>973243</xdr:colOff>
      <xdr:row>118</xdr:row>
      <xdr:rowOff>389043</xdr:rowOff>
    </xdr:to>
    <xdr:pic>
      <xdr:nvPicPr>
        <xdr:cNvPr id="118" name="Picture 1" descr="Picture"/>
        <xdr:cNvPicPr>
          <a:picLocks noChangeAspect="1"/>
        </xdr:cNvPicPr>
      </xdr:nvPicPr>
      <xdr:blipFill>
        <a:blip r:embed="rId117"/>
        <a:stretch>
          <a:fillRect/>
        </a:stretch>
      </xdr:blipFill>
      <xdr:spPr>
        <a:xfrm>
          <a:off x="2419985" y="49531270"/>
          <a:ext cx="337820" cy="337820"/>
        </a:xfrm>
        <a:prstGeom prst="rect">
          <a:avLst/>
        </a:prstGeom>
      </xdr:spPr>
    </xdr:pic>
    <xdr:clientData/>
  </xdr:twoCellAnchor>
  <xdr:twoCellAnchor>
    <xdr:from>
      <xdr:col>2</xdr:col>
      <xdr:colOff>635000</xdr:colOff>
      <xdr:row>119</xdr:row>
      <xdr:rowOff>50800</xdr:rowOff>
    </xdr:from>
    <xdr:to>
      <xdr:col>2</xdr:col>
      <xdr:colOff>973243</xdr:colOff>
      <xdr:row>119</xdr:row>
      <xdr:rowOff>389043</xdr:rowOff>
    </xdr:to>
    <xdr:pic>
      <xdr:nvPicPr>
        <xdr:cNvPr id="119" name="Picture 1" descr="Picture"/>
        <xdr:cNvPicPr>
          <a:picLocks noChangeAspect="1"/>
        </xdr:cNvPicPr>
      </xdr:nvPicPr>
      <xdr:blipFill>
        <a:blip r:embed="rId118"/>
        <a:stretch>
          <a:fillRect/>
        </a:stretch>
      </xdr:blipFill>
      <xdr:spPr>
        <a:xfrm>
          <a:off x="2419985" y="49954180"/>
          <a:ext cx="337820" cy="337820"/>
        </a:xfrm>
        <a:prstGeom prst="rect">
          <a:avLst/>
        </a:prstGeom>
      </xdr:spPr>
    </xdr:pic>
    <xdr:clientData/>
  </xdr:twoCellAnchor>
  <xdr:twoCellAnchor>
    <xdr:from>
      <xdr:col>2</xdr:col>
      <xdr:colOff>635000</xdr:colOff>
      <xdr:row>120</xdr:row>
      <xdr:rowOff>50800</xdr:rowOff>
    </xdr:from>
    <xdr:to>
      <xdr:col>2</xdr:col>
      <xdr:colOff>973243</xdr:colOff>
      <xdr:row>120</xdr:row>
      <xdr:rowOff>389043</xdr:rowOff>
    </xdr:to>
    <xdr:pic>
      <xdr:nvPicPr>
        <xdr:cNvPr id="120" name="Picture 1" descr="Picture"/>
        <xdr:cNvPicPr>
          <a:picLocks noChangeAspect="1"/>
        </xdr:cNvPicPr>
      </xdr:nvPicPr>
      <xdr:blipFill>
        <a:blip r:embed="rId119"/>
        <a:stretch>
          <a:fillRect/>
        </a:stretch>
      </xdr:blipFill>
      <xdr:spPr>
        <a:xfrm>
          <a:off x="2419985" y="50377090"/>
          <a:ext cx="337820" cy="337820"/>
        </a:xfrm>
        <a:prstGeom prst="rect">
          <a:avLst/>
        </a:prstGeom>
      </xdr:spPr>
    </xdr:pic>
    <xdr:clientData/>
  </xdr:twoCellAnchor>
  <xdr:twoCellAnchor>
    <xdr:from>
      <xdr:col>2</xdr:col>
      <xdr:colOff>635000</xdr:colOff>
      <xdr:row>121</xdr:row>
      <xdr:rowOff>50800</xdr:rowOff>
    </xdr:from>
    <xdr:to>
      <xdr:col>2</xdr:col>
      <xdr:colOff>973243</xdr:colOff>
      <xdr:row>121</xdr:row>
      <xdr:rowOff>389043</xdr:rowOff>
    </xdr:to>
    <xdr:pic>
      <xdr:nvPicPr>
        <xdr:cNvPr id="121" name="Picture 1" descr="Picture"/>
        <xdr:cNvPicPr>
          <a:picLocks noChangeAspect="1"/>
        </xdr:cNvPicPr>
      </xdr:nvPicPr>
      <xdr:blipFill>
        <a:blip r:embed="rId120"/>
        <a:stretch>
          <a:fillRect/>
        </a:stretch>
      </xdr:blipFill>
      <xdr:spPr>
        <a:xfrm>
          <a:off x="2419985" y="50800000"/>
          <a:ext cx="337820" cy="337820"/>
        </a:xfrm>
        <a:prstGeom prst="rect">
          <a:avLst/>
        </a:prstGeom>
      </xdr:spPr>
    </xdr:pic>
    <xdr:clientData/>
  </xdr:twoCellAnchor>
  <xdr:twoCellAnchor>
    <xdr:from>
      <xdr:col>2</xdr:col>
      <xdr:colOff>635000</xdr:colOff>
      <xdr:row>122</xdr:row>
      <xdr:rowOff>50800</xdr:rowOff>
    </xdr:from>
    <xdr:to>
      <xdr:col>2</xdr:col>
      <xdr:colOff>973243</xdr:colOff>
      <xdr:row>122</xdr:row>
      <xdr:rowOff>389043</xdr:rowOff>
    </xdr:to>
    <xdr:pic>
      <xdr:nvPicPr>
        <xdr:cNvPr id="122" name="Picture 1" descr="Picture"/>
        <xdr:cNvPicPr>
          <a:picLocks noChangeAspect="1"/>
        </xdr:cNvPicPr>
      </xdr:nvPicPr>
      <xdr:blipFill>
        <a:blip r:embed="rId121"/>
        <a:stretch>
          <a:fillRect/>
        </a:stretch>
      </xdr:blipFill>
      <xdr:spPr>
        <a:xfrm>
          <a:off x="2419985" y="51222910"/>
          <a:ext cx="337820" cy="337820"/>
        </a:xfrm>
        <a:prstGeom prst="rect">
          <a:avLst/>
        </a:prstGeom>
      </xdr:spPr>
    </xdr:pic>
    <xdr:clientData/>
  </xdr:twoCellAnchor>
  <xdr:twoCellAnchor>
    <xdr:from>
      <xdr:col>2</xdr:col>
      <xdr:colOff>635000</xdr:colOff>
      <xdr:row>123</xdr:row>
      <xdr:rowOff>50800</xdr:rowOff>
    </xdr:from>
    <xdr:to>
      <xdr:col>2</xdr:col>
      <xdr:colOff>973243</xdr:colOff>
      <xdr:row>123</xdr:row>
      <xdr:rowOff>389043</xdr:rowOff>
    </xdr:to>
    <xdr:pic>
      <xdr:nvPicPr>
        <xdr:cNvPr id="123" name="Picture 1" descr="Picture"/>
        <xdr:cNvPicPr>
          <a:picLocks noChangeAspect="1"/>
        </xdr:cNvPicPr>
      </xdr:nvPicPr>
      <xdr:blipFill>
        <a:blip r:embed="rId122"/>
        <a:stretch>
          <a:fillRect/>
        </a:stretch>
      </xdr:blipFill>
      <xdr:spPr>
        <a:xfrm>
          <a:off x="2419985" y="51645820"/>
          <a:ext cx="337820" cy="337820"/>
        </a:xfrm>
        <a:prstGeom prst="rect">
          <a:avLst/>
        </a:prstGeom>
      </xdr:spPr>
    </xdr:pic>
    <xdr:clientData/>
  </xdr:twoCellAnchor>
  <xdr:twoCellAnchor>
    <xdr:from>
      <xdr:col>2</xdr:col>
      <xdr:colOff>635000</xdr:colOff>
      <xdr:row>124</xdr:row>
      <xdr:rowOff>50800</xdr:rowOff>
    </xdr:from>
    <xdr:to>
      <xdr:col>2</xdr:col>
      <xdr:colOff>973243</xdr:colOff>
      <xdr:row>124</xdr:row>
      <xdr:rowOff>389043</xdr:rowOff>
    </xdr:to>
    <xdr:pic>
      <xdr:nvPicPr>
        <xdr:cNvPr id="124" name="Picture 1" descr="Picture"/>
        <xdr:cNvPicPr>
          <a:picLocks noChangeAspect="1"/>
        </xdr:cNvPicPr>
      </xdr:nvPicPr>
      <xdr:blipFill>
        <a:blip r:embed="rId123"/>
        <a:stretch>
          <a:fillRect/>
        </a:stretch>
      </xdr:blipFill>
      <xdr:spPr>
        <a:xfrm>
          <a:off x="2419985" y="52068730"/>
          <a:ext cx="337820" cy="337820"/>
        </a:xfrm>
        <a:prstGeom prst="rect">
          <a:avLst/>
        </a:prstGeom>
      </xdr:spPr>
    </xdr:pic>
    <xdr:clientData/>
  </xdr:twoCellAnchor>
  <xdr:twoCellAnchor>
    <xdr:from>
      <xdr:col>2</xdr:col>
      <xdr:colOff>635000</xdr:colOff>
      <xdr:row>125</xdr:row>
      <xdr:rowOff>50800</xdr:rowOff>
    </xdr:from>
    <xdr:to>
      <xdr:col>2</xdr:col>
      <xdr:colOff>973243</xdr:colOff>
      <xdr:row>125</xdr:row>
      <xdr:rowOff>389043</xdr:rowOff>
    </xdr:to>
    <xdr:pic>
      <xdr:nvPicPr>
        <xdr:cNvPr id="125" name="Picture 1" descr="Picture"/>
        <xdr:cNvPicPr>
          <a:picLocks noChangeAspect="1"/>
        </xdr:cNvPicPr>
      </xdr:nvPicPr>
      <xdr:blipFill>
        <a:blip r:embed="rId124"/>
        <a:stretch>
          <a:fillRect/>
        </a:stretch>
      </xdr:blipFill>
      <xdr:spPr>
        <a:xfrm>
          <a:off x="2419985" y="52491640"/>
          <a:ext cx="337820" cy="337820"/>
        </a:xfrm>
        <a:prstGeom prst="rect">
          <a:avLst/>
        </a:prstGeom>
      </xdr:spPr>
    </xdr:pic>
    <xdr:clientData/>
  </xdr:twoCellAnchor>
  <xdr:twoCellAnchor>
    <xdr:from>
      <xdr:col>2</xdr:col>
      <xdr:colOff>635000</xdr:colOff>
      <xdr:row>126</xdr:row>
      <xdr:rowOff>50800</xdr:rowOff>
    </xdr:from>
    <xdr:to>
      <xdr:col>2</xdr:col>
      <xdr:colOff>973243</xdr:colOff>
      <xdr:row>126</xdr:row>
      <xdr:rowOff>389043</xdr:rowOff>
    </xdr:to>
    <xdr:pic>
      <xdr:nvPicPr>
        <xdr:cNvPr id="126" name="Picture 1" descr="Picture"/>
        <xdr:cNvPicPr>
          <a:picLocks noChangeAspect="1"/>
        </xdr:cNvPicPr>
      </xdr:nvPicPr>
      <xdr:blipFill>
        <a:blip r:embed="rId125"/>
        <a:stretch>
          <a:fillRect/>
        </a:stretch>
      </xdr:blipFill>
      <xdr:spPr>
        <a:xfrm>
          <a:off x="2419985" y="52914550"/>
          <a:ext cx="337820" cy="337820"/>
        </a:xfrm>
        <a:prstGeom prst="rect">
          <a:avLst/>
        </a:prstGeom>
      </xdr:spPr>
    </xdr:pic>
    <xdr:clientData/>
  </xdr:twoCellAnchor>
  <xdr:twoCellAnchor>
    <xdr:from>
      <xdr:col>2</xdr:col>
      <xdr:colOff>635000</xdr:colOff>
      <xdr:row>127</xdr:row>
      <xdr:rowOff>50800</xdr:rowOff>
    </xdr:from>
    <xdr:to>
      <xdr:col>2</xdr:col>
      <xdr:colOff>973243</xdr:colOff>
      <xdr:row>127</xdr:row>
      <xdr:rowOff>389043</xdr:rowOff>
    </xdr:to>
    <xdr:pic>
      <xdr:nvPicPr>
        <xdr:cNvPr id="127" name="Picture 1" descr="Picture"/>
        <xdr:cNvPicPr>
          <a:picLocks noChangeAspect="1"/>
        </xdr:cNvPicPr>
      </xdr:nvPicPr>
      <xdr:blipFill>
        <a:blip r:embed="rId126"/>
        <a:stretch>
          <a:fillRect/>
        </a:stretch>
      </xdr:blipFill>
      <xdr:spPr>
        <a:xfrm>
          <a:off x="2419985" y="53337460"/>
          <a:ext cx="337820" cy="337820"/>
        </a:xfrm>
        <a:prstGeom prst="rect">
          <a:avLst/>
        </a:prstGeom>
      </xdr:spPr>
    </xdr:pic>
    <xdr:clientData/>
  </xdr:twoCellAnchor>
  <xdr:twoCellAnchor>
    <xdr:from>
      <xdr:col>2</xdr:col>
      <xdr:colOff>635000</xdr:colOff>
      <xdr:row>128</xdr:row>
      <xdr:rowOff>50800</xdr:rowOff>
    </xdr:from>
    <xdr:to>
      <xdr:col>2</xdr:col>
      <xdr:colOff>973243</xdr:colOff>
      <xdr:row>128</xdr:row>
      <xdr:rowOff>389043</xdr:rowOff>
    </xdr:to>
    <xdr:pic>
      <xdr:nvPicPr>
        <xdr:cNvPr id="128" name="Picture 1" descr="Picture"/>
        <xdr:cNvPicPr>
          <a:picLocks noChangeAspect="1"/>
        </xdr:cNvPicPr>
      </xdr:nvPicPr>
      <xdr:blipFill>
        <a:blip r:embed="rId127"/>
        <a:stretch>
          <a:fillRect/>
        </a:stretch>
      </xdr:blipFill>
      <xdr:spPr>
        <a:xfrm>
          <a:off x="2419985" y="53760370"/>
          <a:ext cx="337820" cy="337820"/>
        </a:xfrm>
        <a:prstGeom prst="rect">
          <a:avLst/>
        </a:prstGeom>
      </xdr:spPr>
    </xdr:pic>
    <xdr:clientData/>
  </xdr:twoCellAnchor>
  <xdr:twoCellAnchor>
    <xdr:from>
      <xdr:col>2</xdr:col>
      <xdr:colOff>635000</xdr:colOff>
      <xdr:row>129</xdr:row>
      <xdr:rowOff>50800</xdr:rowOff>
    </xdr:from>
    <xdr:to>
      <xdr:col>2</xdr:col>
      <xdr:colOff>973243</xdr:colOff>
      <xdr:row>129</xdr:row>
      <xdr:rowOff>389043</xdr:rowOff>
    </xdr:to>
    <xdr:pic>
      <xdr:nvPicPr>
        <xdr:cNvPr id="129" name="Picture 1" descr="Picture"/>
        <xdr:cNvPicPr>
          <a:picLocks noChangeAspect="1"/>
        </xdr:cNvPicPr>
      </xdr:nvPicPr>
      <xdr:blipFill>
        <a:blip r:embed="rId128"/>
        <a:stretch>
          <a:fillRect/>
        </a:stretch>
      </xdr:blipFill>
      <xdr:spPr>
        <a:xfrm>
          <a:off x="2419985" y="54183280"/>
          <a:ext cx="337820" cy="337820"/>
        </a:xfrm>
        <a:prstGeom prst="rect">
          <a:avLst/>
        </a:prstGeom>
      </xdr:spPr>
    </xdr:pic>
    <xdr:clientData/>
  </xdr:twoCellAnchor>
  <xdr:twoCellAnchor>
    <xdr:from>
      <xdr:col>2</xdr:col>
      <xdr:colOff>635000</xdr:colOff>
      <xdr:row>130</xdr:row>
      <xdr:rowOff>50800</xdr:rowOff>
    </xdr:from>
    <xdr:to>
      <xdr:col>2</xdr:col>
      <xdr:colOff>973243</xdr:colOff>
      <xdr:row>130</xdr:row>
      <xdr:rowOff>389043</xdr:rowOff>
    </xdr:to>
    <xdr:pic>
      <xdr:nvPicPr>
        <xdr:cNvPr id="130" name="Picture 1" descr="Picture"/>
        <xdr:cNvPicPr>
          <a:picLocks noChangeAspect="1"/>
        </xdr:cNvPicPr>
      </xdr:nvPicPr>
      <xdr:blipFill>
        <a:blip r:embed="rId129"/>
        <a:stretch>
          <a:fillRect/>
        </a:stretch>
      </xdr:blipFill>
      <xdr:spPr>
        <a:xfrm>
          <a:off x="2419985" y="54606190"/>
          <a:ext cx="337820" cy="337820"/>
        </a:xfrm>
        <a:prstGeom prst="rect">
          <a:avLst/>
        </a:prstGeom>
      </xdr:spPr>
    </xdr:pic>
    <xdr:clientData/>
  </xdr:twoCellAnchor>
  <xdr:twoCellAnchor>
    <xdr:from>
      <xdr:col>2</xdr:col>
      <xdr:colOff>635000</xdr:colOff>
      <xdr:row>131</xdr:row>
      <xdr:rowOff>50800</xdr:rowOff>
    </xdr:from>
    <xdr:to>
      <xdr:col>2</xdr:col>
      <xdr:colOff>973243</xdr:colOff>
      <xdr:row>131</xdr:row>
      <xdr:rowOff>389043</xdr:rowOff>
    </xdr:to>
    <xdr:pic>
      <xdr:nvPicPr>
        <xdr:cNvPr id="131" name="Picture 1" descr="Picture"/>
        <xdr:cNvPicPr>
          <a:picLocks noChangeAspect="1"/>
        </xdr:cNvPicPr>
      </xdr:nvPicPr>
      <xdr:blipFill>
        <a:blip r:embed="rId130"/>
        <a:stretch>
          <a:fillRect/>
        </a:stretch>
      </xdr:blipFill>
      <xdr:spPr>
        <a:xfrm>
          <a:off x="2419985" y="55029100"/>
          <a:ext cx="337820" cy="337820"/>
        </a:xfrm>
        <a:prstGeom prst="rect">
          <a:avLst/>
        </a:prstGeom>
      </xdr:spPr>
    </xdr:pic>
    <xdr:clientData/>
  </xdr:twoCellAnchor>
  <xdr:twoCellAnchor>
    <xdr:from>
      <xdr:col>2</xdr:col>
      <xdr:colOff>635000</xdr:colOff>
      <xdr:row>132</xdr:row>
      <xdr:rowOff>50800</xdr:rowOff>
    </xdr:from>
    <xdr:to>
      <xdr:col>2</xdr:col>
      <xdr:colOff>973243</xdr:colOff>
      <xdr:row>132</xdr:row>
      <xdr:rowOff>389043</xdr:rowOff>
    </xdr:to>
    <xdr:pic>
      <xdr:nvPicPr>
        <xdr:cNvPr id="132" name="Picture 1" descr="Picture"/>
        <xdr:cNvPicPr>
          <a:picLocks noChangeAspect="1"/>
        </xdr:cNvPicPr>
      </xdr:nvPicPr>
      <xdr:blipFill>
        <a:blip r:embed="rId131"/>
        <a:stretch>
          <a:fillRect/>
        </a:stretch>
      </xdr:blipFill>
      <xdr:spPr>
        <a:xfrm>
          <a:off x="2419985" y="55452010"/>
          <a:ext cx="337820" cy="337820"/>
        </a:xfrm>
        <a:prstGeom prst="rect">
          <a:avLst/>
        </a:prstGeom>
      </xdr:spPr>
    </xdr:pic>
    <xdr:clientData/>
  </xdr:twoCellAnchor>
  <xdr:twoCellAnchor>
    <xdr:from>
      <xdr:col>2</xdr:col>
      <xdr:colOff>635000</xdr:colOff>
      <xdr:row>133</xdr:row>
      <xdr:rowOff>50800</xdr:rowOff>
    </xdr:from>
    <xdr:to>
      <xdr:col>2</xdr:col>
      <xdr:colOff>973243</xdr:colOff>
      <xdr:row>133</xdr:row>
      <xdr:rowOff>389043</xdr:rowOff>
    </xdr:to>
    <xdr:pic>
      <xdr:nvPicPr>
        <xdr:cNvPr id="133" name="Picture 1" descr="Picture"/>
        <xdr:cNvPicPr>
          <a:picLocks noChangeAspect="1"/>
        </xdr:cNvPicPr>
      </xdr:nvPicPr>
      <xdr:blipFill>
        <a:blip r:embed="rId132"/>
        <a:stretch>
          <a:fillRect/>
        </a:stretch>
      </xdr:blipFill>
      <xdr:spPr>
        <a:xfrm>
          <a:off x="2419985" y="55874920"/>
          <a:ext cx="337820" cy="337820"/>
        </a:xfrm>
        <a:prstGeom prst="rect">
          <a:avLst/>
        </a:prstGeom>
      </xdr:spPr>
    </xdr:pic>
    <xdr:clientData/>
  </xdr:twoCellAnchor>
  <xdr:twoCellAnchor>
    <xdr:from>
      <xdr:col>2</xdr:col>
      <xdr:colOff>635000</xdr:colOff>
      <xdr:row>134</xdr:row>
      <xdr:rowOff>50800</xdr:rowOff>
    </xdr:from>
    <xdr:to>
      <xdr:col>2</xdr:col>
      <xdr:colOff>973243</xdr:colOff>
      <xdr:row>134</xdr:row>
      <xdr:rowOff>389043</xdr:rowOff>
    </xdr:to>
    <xdr:pic>
      <xdr:nvPicPr>
        <xdr:cNvPr id="134" name="Picture 1" descr="Picture"/>
        <xdr:cNvPicPr>
          <a:picLocks noChangeAspect="1"/>
        </xdr:cNvPicPr>
      </xdr:nvPicPr>
      <xdr:blipFill>
        <a:blip r:embed="rId133"/>
        <a:stretch>
          <a:fillRect/>
        </a:stretch>
      </xdr:blipFill>
      <xdr:spPr>
        <a:xfrm>
          <a:off x="2419985" y="56297830"/>
          <a:ext cx="337820" cy="337820"/>
        </a:xfrm>
        <a:prstGeom prst="rect">
          <a:avLst/>
        </a:prstGeom>
      </xdr:spPr>
    </xdr:pic>
    <xdr:clientData/>
  </xdr:twoCellAnchor>
  <xdr:twoCellAnchor>
    <xdr:from>
      <xdr:col>2</xdr:col>
      <xdr:colOff>635000</xdr:colOff>
      <xdr:row>135</xdr:row>
      <xdr:rowOff>50800</xdr:rowOff>
    </xdr:from>
    <xdr:to>
      <xdr:col>2</xdr:col>
      <xdr:colOff>973243</xdr:colOff>
      <xdr:row>135</xdr:row>
      <xdr:rowOff>389043</xdr:rowOff>
    </xdr:to>
    <xdr:pic>
      <xdr:nvPicPr>
        <xdr:cNvPr id="135" name="Picture 1" descr="Picture"/>
        <xdr:cNvPicPr>
          <a:picLocks noChangeAspect="1"/>
        </xdr:cNvPicPr>
      </xdr:nvPicPr>
      <xdr:blipFill>
        <a:blip r:embed="rId134"/>
        <a:stretch>
          <a:fillRect/>
        </a:stretch>
      </xdr:blipFill>
      <xdr:spPr>
        <a:xfrm>
          <a:off x="2419985" y="56720740"/>
          <a:ext cx="337820" cy="337820"/>
        </a:xfrm>
        <a:prstGeom prst="rect">
          <a:avLst/>
        </a:prstGeom>
      </xdr:spPr>
    </xdr:pic>
    <xdr:clientData/>
  </xdr:twoCellAnchor>
  <xdr:twoCellAnchor>
    <xdr:from>
      <xdr:col>2</xdr:col>
      <xdr:colOff>635000</xdr:colOff>
      <xdr:row>136</xdr:row>
      <xdr:rowOff>50800</xdr:rowOff>
    </xdr:from>
    <xdr:to>
      <xdr:col>2</xdr:col>
      <xdr:colOff>973243</xdr:colOff>
      <xdr:row>136</xdr:row>
      <xdr:rowOff>389043</xdr:rowOff>
    </xdr:to>
    <xdr:pic>
      <xdr:nvPicPr>
        <xdr:cNvPr id="136" name="Picture 1" descr="Picture"/>
        <xdr:cNvPicPr>
          <a:picLocks noChangeAspect="1"/>
        </xdr:cNvPicPr>
      </xdr:nvPicPr>
      <xdr:blipFill>
        <a:blip r:embed="rId135"/>
        <a:stretch>
          <a:fillRect/>
        </a:stretch>
      </xdr:blipFill>
      <xdr:spPr>
        <a:xfrm>
          <a:off x="2419985" y="57143650"/>
          <a:ext cx="337820" cy="337820"/>
        </a:xfrm>
        <a:prstGeom prst="rect">
          <a:avLst/>
        </a:prstGeom>
      </xdr:spPr>
    </xdr:pic>
    <xdr:clientData/>
  </xdr:twoCellAnchor>
  <xdr:twoCellAnchor>
    <xdr:from>
      <xdr:col>2</xdr:col>
      <xdr:colOff>635000</xdr:colOff>
      <xdr:row>137</xdr:row>
      <xdr:rowOff>50800</xdr:rowOff>
    </xdr:from>
    <xdr:to>
      <xdr:col>2</xdr:col>
      <xdr:colOff>973243</xdr:colOff>
      <xdr:row>137</xdr:row>
      <xdr:rowOff>389043</xdr:rowOff>
    </xdr:to>
    <xdr:pic>
      <xdr:nvPicPr>
        <xdr:cNvPr id="137" name="Picture 1" descr="Picture"/>
        <xdr:cNvPicPr>
          <a:picLocks noChangeAspect="1"/>
        </xdr:cNvPicPr>
      </xdr:nvPicPr>
      <xdr:blipFill>
        <a:blip r:embed="rId136"/>
        <a:stretch>
          <a:fillRect/>
        </a:stretch>
      </xdr:blipFill>
      <xdr:spPr>
        <a:xfrm>
          <a:off x="2419985" y="57566560"/>
          <a:ext cx="337820" cy="337820"/>
        </a:xfrm>
        <a:prstGeom prst="rect">
          <a:avLst/>
        </a:prstGeom>
      </xdr:spPr>
    </xdr:pic>
    <xdr:clientData/>
  </xdr:twoCellAnchor>
  <xdr:twoCellAnchor>
    <xdr:from>
      <xdr:col>2</xdr:col>
      <xdr:colOff>635000</xdr:colOff>
      <xdr:row>138</xdr:row>
      <xdr:rowOff>50800</xdr:rowOff>
    </xdr:from>
    <xdr:to>
      <xdr:col>2</xdr:col>
      <xdr:colOff>973243</xdr:colOff>
      <xdr:row>138</xdr:row>
      <xdr:rowOff>389043</xdr:rowOff>
    </xdr:to>
    <xdr:pic>
      <xdr:nvPicPr>
        <xdr:cNvPr id="138" name="Picture 1" descr="Picture"/>
        <xdr:cNvPicPr>
          <a:picLocks noChangeAspect="1"/>
        </xdr:cNvPicPr>
      </xdr:nvPicPr>
      <xdr:blipFill>
        <a:blip r:embed="rId137"/>
        <a:stretch>
          <a:fillRect/>
        </a:stretch>
      </xdr:blipFill>
      <xdr:spPr>
        <a:xfrm>
          <a:off x="2419985" y="57989470"/>
          <a:ext cx="337820" cy="337820"/>
        </a:xfrm>
        <a:prstGeom prst="rect">
          <a:avLst/>
        </a:prstGeom>
      </xdr:spPr>
    </xdr:pic>
    <xdr:clientData/>
  </xdr:twoCellAnchor>
  <xdr:twoCellAnchor>
    <xdr:from>
      <xdr:col>2</xdr:col>
      <xdr:colOff>635000</xdr:colOff>
      <xdr:row>139</xdr:row>
      <xdr:rowOff>50800</xdr:rowOff>
    </xdr:from>
    <xdr:to>
      <xdr:col>2</xdr:col>
      <xdr:colOff>973243</xdr:colOff>
      <xdr:row>139</xdr:row>
      <xdr:rowOff>389043</xdr:rowOff>
    </xdr:to>
    <xdr:pic>
      <xdr:nvPicPr>
        <xdr:cNvPr id="139" name="Picture 1" descr="Picture"/>
        <xdr:cNvPicPr>
          <a:picLocks noChangeAspect="1"/>
        </xdr:cNvPicPr>
      </xdr:nvPicPr>
      <xdr:blipFill>
        <a:blip r:embed="rId138"/>
        <a:stretch>
          <a:fillRect/>
        </a:stretch>
      </xdr:blipFill>
      <xdr:spPr>
        <a:xfrm>
          <a:off x="2419985" y="58412380"/>
          <a:ext cx="337820" cy="337820"/>
        </a:xfrm>
        <a:prstGeom prst="rect">
          <a:avLst/>
        </a:prstGeom>
      </xdr:spPr>
    </xdr:pic>
    <xdr:clientData/>
  </xdr:twoCellAnchor>
  <xdr:twoCellAnchor>
    <xdr:from>
      <xdr:col>2</xdr:col>
      <xdr:colOff>635000</xdr:colOff>
      <xdr:row>140</xdr:row>
      <xdr:rowOff>50800</xdr:rowOff>
    </xdr:from>
    <xdr:to>
      <xdr:col>2</xdr:col>
      <xdr:colOff>973243</xdr:colOff>
      <xdr:row>140</xdr:row>
      <xdr:rowOff>389043</xdr:rowOff>
    </xdr:to>
    <xdr:pic>
      <xdr:nvPicPr>
        <xdr:cNvPr id="140" name="Picture 1" descr="Picture"/>
        <xdr:cNvPicPr>
          <a:picLocks noChangeAspect="1"/>
        </xdr:cNvPicPr>
      </xdr:nvPicPr>
      <xdr:blipFill>
        <a:blip r:embed="rId139"/>
        <a:stretch>
          <a:fillRect/>
        </a:stretch>
      </xdr:blipFill>
      <xdr:spPr>
        <a:xfrm>
          <a:off x="2419985" y="58835290"/>
          <a:ext cx="337820" cy="337820"/>
        </a:xfrm>
        <a:prstGeom prst="rect">
          <a:avLst/>
        </a:prstGeom>
      </xdr:spPr>
    </xdr:pic>
    <xdr:clientData/>
  </xdr:twoCellAnchor>
  <xdr:twoCellAnchor>
    <xdr:from>
      <xdr:col>2</xdr:col>
      <xdr:colOff>635000</xdr:colOff>
      <xdr:row>141</xdr:row>
      <xdr:rowOff>50800</xdr:rowOff>
    </xdr:from>
    <xdr:to>
      <xdr:col>2</xdr:col>
      <xdr:colOff>973243</xdr:colOff>
      <xdr:row>141</xdr:row>
      <xdr:rowOff>389043</xdr:rowOff>
    </xdr:to>
    <xdr:pic>
      <xdr:nvPicPr>
        <xdr:cNvPr id="141" name="Picture 1" descr="Picture"/>
        <xdr:cNvPicPr>
          <a:picLocks noChangeAspect="1"/>
        </xdr:cNvPicPr>
      </xdr:nvPicPr>
      <xdr:blipFill>
        <a:blip r:embed="rId140"/>
        <a:stretch>
          <a:fillRect/>
        </a:stretch>
      </xdr:blipFill>
      <xdr:spPr>
        <a:xfrm>
          <a:off x="2419985" y="59258200"/>
          <a:ext cx="337820" cy="337820"/>
        </a:xfrm>
        <a:prstGeom prst="rect">
          <a:avLst/>
        </a:prstGeom>
      </xdr:spPr>
    </xdr:pic>
    <xdr:clientData/>
  </xdr:twoCellAnchor>
  <xdr:twoCellAnchor>
    <xdr:from>
      <xdr:col>2</xdr:col>
      <xdr:colOff>635000</xdr:colOff>
      <xdr:row>142</xdr:row>
      <xdr:rowOff>50800</xdr:rowOff>
    </xdr:from>
    <xdr:to>
      <xdr:col>2</xdr:col>
      <xdr:colOff>973243</xdr:colOff>
      <xdr:row>142</xdr:row>
      <xdr:rowOff>389043</xdr:rowOff>
    </xdr:to>
    <xdr:pic>
      <xdr:nvPicPr>
        <xdr:cNvPr id="142" name="Picture 1" descr="Picture"/>
        <xdr:cNvPicPr>
          <a:picLocks noChangeAspect="1"/>
        </xdr:cNvPicPr>
      </xdr:nvPicPr>
      <xdr:blipFill>
        <a:blip r:embed="rId141"/>
        <a:stretch>
          <a:fillRect/>
        </a:stretch>
      </xdr:blipFill>
      <xdr:spPr>
        <a:xfrm>
          <a:off x="2419985" y="59681110"/>
          <a:ext cx="337820" cy="337820"/>
        </a:xfrm>
        <a:prstGeom prst="rect">
          <a:avLst/>
        </a:prstGeom>
      </xdr:spPr>
    </xdr:pic>
    <xdr:clientData/>
  </xdr:twoCellAnchor>
  <xdr:twoCellAnchor>
    <xdr:from>
      <xdr:col>2</xdr:col>
      <xdr:colOff>635000</xdr:colOff>
      <xdr:row>143</xdr:row>
      <xdr:rowOff>50800</xdr:rowOff>
    </xdr:from>
    <xdr:to>
      <xdr:col>2</xdr:col>
      <xdr:colOff>973243</xdr:colOff>
      <xdr:row>143</xdr:row>
      <xdr:rowOff>389043</xdr:rowOff>
    </xdr:to>
    <xdr:pic>
      <xdr:nvPicPr>
        <xdr:cNvPr id="143" name="Picture 1" descr="Picture"/>
        <xdr:cNvPicPr>
          <a:picLocks noChangeAspect="1"/>
        </xdr:cNvPicPr>
      </xdr:nvPicPr>
      <xdr:blipFill>
        <a:blip r:embed="rId142"/>
        <a:stretch>
          <a:fillRect/>
        </a:stretch>
      </xdr:blipFill>
      <xdr:spPr>
        <a:xfrm>
          <a:off x="2419985" y="60104020"/>
          <a:ext cx="337820" cy="337820"/>
        </a:xfrm>
        <a:prstGeom prst="rect">
          <a:avLst/>
        </a:prstGeom>
      </xdr:spPr>
    </xdr:pic>
    <xdr:clientData/>
  </xdr:twoCellAnchor>
  <xdr:twoCellAnchor>
    <xdr:from>
      <xdr:col>2</xdr:col>
      <xdr:colOff>635000</xdr:colOff>
      <xdr:row>144</xdr:row>
      <xdr:rowOff>50800</xdr:rowOff>
    </xdr:from>
    <xdr:to>
      <xdr:col>2</xdr:col>
      <xdr:colOff>973243</xdr:colOff>
      <xdr:row>144</xdr:row>
      <xdr:rowOff>389043</xdr:rowOff>
    </xdr:to>
    <xdr:pic>
      <xdr:nvPicPr>
        <xdr:cNvPr id="144" name="Picture 1" descr="Picture"/>
        <xdr:cNvPicPr>
          <a:picLocks noChangeAspect="1"/>
        </xdr:cNvPicPr>
      </xdr:nvPicPr>
      <xdr:blipFill>
        <a:blip r:embed="rId143"/>
        <a:stretch>
          <a:fillRect/>
        </a:stretch>
      </xdr:blipFill>
      <xdr:spPr>
        <a:xfrm>
          <a:off x="2419985" y="60526930"/>
          <a:ext cx="337820" cy="337820"/>
        </a:xfrm>
        <a:prstGeom prst="rect">
          <a:avLst/>
        </a:prstGeom>
      </xdr:spPr>
    </xdr:pic>
    <xdr:clientData/>
  </xdr:twoCellAnchor>
  <xdr:twoCellAnchor>
    <xdr:from>
      <xdr:col>2</xdr:col>
      <xdr:colOff>635000</xdr:colOff>
      <xdr:row>145</xdr:row>
      <xdr:rowOff>50800</xdr:rowOff>
    </xdr:from>
    <xdr:to>
      <xdr:col>2</xdr:col>
      <xdr:colOff>973243</xdr:colOff>
      <xdr:row>145</xdr:row>
      <xdr:rowOff>389043</xdr:rowOff>
    </xdr:to>
    <xdr:pic>
      <xdr:nvPicPr>
        <xdr:cNvPr id="145" name="Picture 1" descr="Picture"/>
        <xdr:cNvPicPr>
          <a:picLocks noChangeAspect="1"/>
        </xdr:cNvPicPr>
      </xdr:nvPicPr>
      <xdr:blipFill>
        <a:blip r:embed="rId144"/>
        <a:stretch>
          <a:fillRect/>
        </a:stretch>
      </xdr:blipFill>
      <xdr:spPr>
        <a:xfrm>
          <a:off x="2419985" y="60949840"/>
          <a:ext cx="337820" cy="337820"/>
        </a:xfrm>
        <a:prstGeom prst="rect">
          <a:avLst/>
        </a:prstGeom>
      </xdr:spPr>
    </xdr:pic>
    <xdr:clientData/>
  </xdr:twoCellAnchor>
  <xdr:twoCellAnchor>
    <xdr:from>
      <xdr:col>2</xdr:col>
      <xdr:colOff>635000</xdr:colOff>
      <xdr:row>146</xdr:row>
      <xdr:rowOff>50800</xdr:rowOff>
    </xdr:from>
    <xdr:to>
      <xdr:col>2</xdr:col>
      <xdr:colOff>973243</xdr:colOff>
      <xdr:row>146</xdr:row>
      <xdr:rowOff>389043</xdr:rowOff>
    </xdr:to>
    <xdr:pic>
      <xdr:nvPicPr>
        <xdr:cNvPr id="146" name="Picture 1" descr="Picture"/>
        <xdr:cNvPicPr>
          <a:picLocks noChangeAspect="1"/>
        </xdr:cNvPicPr>
      </xdr:nvPicPr>
      <xdr:blipFill>
        <a:blip r:embed="rId145"/>
        <a:stretch>
          <a:fillRect/>
        </a:stretch>
      </xdr:blipFill>
      <xdr:spPr>
        <a:xfrm>
          <a:off x="2419985" y="61372750"/>
          <a:ext cx="337820" cy="337820"/>
        </a:xfrm>
        <a:prstGeom prst="rect">
          <a:avLst/>
        </a:prstGeom>
      </xdr:spPr>
    </xdr:pic>
    <xdr:clientData/>
  </xdr:twoCellAnchor>
  <xdr:twoCellAnchor>
    <xdr:from>
      <xdr:col>2</xdr:col>
      <xdr:colOff>635000</xdr:colOff>
      <xdr:row>147</xdr:row>
      <xdr:rowOff>50800</xdr:rowOff>
    </xdr:from>
    <xdr:to>
      <xdr:col>2</xdr:col>
      <xdr:colOff>973243</xdr:colOff>
      <xdr:row>147</xdr:row>
      <xdr:rowOff>389043</xdr:rowOff>
    </xdr:to>
    <xdr:pic>
      <xdr:nvPicPr>
        <xdr:cNvPr id="147" name="Picture 1" descr="Picture"/>
        <xdr:cNvPicPr>
          <a:picLocks noChangeAspect="1"/>
        </xdr:cNvPicPr>
      </xdr:nvPicPr>
      <xdr:blipFill>
        <a:blip r:embed="rId146"/>
        <a:stretch>
          <a:fillRect/>
        </a:stretch>
      </xdr:blipFill>
      <xdr:spPr>
        <a:xfrm>
          <a:off x="2419985" y="61795660"/>
          <a:ext cx="337820" cy="337820"/>
        </a:xfrm>
        <a:prstGeom prst="rect">
          <a:avLst/>
        </a:prstGeom>
      </xdr:spPr>
    </xdr:pic>
    <xdr:clientData/>
  </xdr:twoCellAnchor>
  <xdr:twoCellAnchor>
    <xdr:from>
      <xdr:col>2</xdr:col>
      <xdr:colOff>635000</xdr:colOff>
      <xdr:row>148</xdr:row>
      <xdr:rowOff>50800</xdr:rowOff>
    </xdr:from>
    <xdr:to>
      <xdr:col>2</xdr:col>
      <xdr:colOff>973243</xdr:colOff>
      <xdr:row>148</xdr:row>
      <xdr:rowOff>389043</xdr:rowOff>
    </xdr:to>
    <xdr:pic>
      <xdr:nvPicPr>
        <xdr:cNvPr id="148" name="Picture 1" descr="Picture"/>
        <xdr:cNvPicPr>
          <a:picLocks noChangeAspect="1"/>
        </xdr:cNvPicPr>
      </xdr:nvPicPr>
      <xdr:blipFill>
        <a:blip r:embed="rId147"/>
        <a:stretch>
          <a:fillRect/>
        </a:stretch>
      </xdr:blipFill>
      <xdr:spPr>
        <a:xfrm>
          <a:off x="2419985" y="62218570"/>
          <a:ext cx="337820" cy="337820"/>
        </a:xfrm>
        <a:prstGeom prst="rect">
          <a:avLst/>
        </a:prstGeom>
      </xdr:spPr>
    </xdr:pic>
    <xdr:clientData/>
  </xdr:twoCellAnchor>
  <xdr:twoCellAnchor>
    <xdr:from>
      <xdr:col>2</xdr:col>
      <xdr:colOff>635000</xdr:colOff>
      <xdr:row>149</xdr:row>
      <xdr:rowOff>50800</xdr:rowOff>
    </xdr:from>
    <xdr:to>
      <xdr:col>2</xdr:col>
      <xdr:colOff>973243</xdr:colOff>
      <xdr:row>149</xdr:row>
      <xdr:rowOff>389043</xdr:rowOff>
    </xdr:to>
    <xdr:pic>
      <xdr:nvPicPr>
        <xdr:cNvPr id="149" name="Picture 1" descr="Picture"/>
        <xdr:cNvPicPr>
          <a:picLocks noChangeAspect="1"/>
        </xdr:cNvPicPr>
      </xdr:nvPicPr>
      <xdr:blipFill>
        <a:blip r:embed="rId148"/>
        <a:stretch>
          <a:fillRect/>
        </a:stretch>
      </xdr:blipFill>
      <xdr:spPr>
        <a:xfrm>
          <a:off x="2419985" y="62641480"/>
          <a:ext cx="337820" cy="337820"/>
        </a:xfrm>
        <a:prstGeom prst="rect">
          <a:avLst/>
        </a:prstGeom>
      </xdr:spPr>
    </xdr:pic>
    <xdr:clientData/>
  </xdr:twoCellAnchor>
  <xdr:twoCellAnchor>
    <xdr:from>
      <xdr:col>2</xdr:col>
      <xdr:colOff>635000</xdr:colOff>
      <xdr:row>150</xdr:row>
      <xdr:rowOff>50800</xdr:rowOff>
    </xdr:from>
    <xdr:to>
      <xdr:col>2</xdr:col>
      <xdr:colOff>973243</xdr:colOff>
      <xdr:row>150</xdr:row>
      <xdr:rowOff>389043</xdr:rowOff>
    </xdr:to>
    <xdr:pic>
      <xdr:nvPicPr>
        <xdr:cNvPr id="150" name="Picture 1" descr="Picture"/>
        <xdr:cNvPicPr>
          <a:picLocks noChangeAspect="1"/>
        </xdr:cNvPicPr>
      </xdr:nvPicPr>
      <xdr:blipFill>
        <a:blip r:embed="rId149"/>
        <a:stretch>
          <a:fillRect/>
        </a:stretch>
      </xdr:blipFill>
      <xdr:spPr>
        <a:xfrm>
          <a:off x="2419985" y="63064390"/>
          <a:ext cx="337820" cy="337820"/>
        </a:xfrm>
        <a:prstGeom prst="rect">
          <a:avLst/>
        </a:prstGeom>
      </xdr:spPr>
    </xdr:pic>
    <xdr:clientData/>
  </xdr:twoCellAnchor>
  <xdr:twoCellAnchor>
    <xdr:from>
      <xdr:col>2</xdr:col>
      <xdr:colOff>635000</xdr:colOff>
      <xdr:row>151</xdr:row>
      <xdr:rowOff>50800</xdr:rowOff>
    </xdr:from>
    <xdr:to>
      <xdr:col>2</xdr:col>
      <xdr:colOff>973243</xdr:colOff>
      <xdr:row>151</xdr:row>
      <xdr:rowOff>389043</xdr:rowOff>
    </xdr:to>
    <xdr:pic>
      <xdr:nvPicPr>
        <xdr:cNvPr id="151" name="Picture 1" descr="Picture"/>
        <xdr:cNvPicPr>
          <a:picLocks noChangeAspect="1"/>
        </xdr:cNvPicPr>
      </xdr:nvPicPr>
      <xdr:blipFill>
        <a:blip r:embed="rId150"/>
        <a:stretch>
          <a:fillRect/>
        </a:stretch>
      </xdr:blipFill>
      <xdr:spPr>
        <a:xfrm>
          <a:off x="2419985" y="63487300"/>
          <a:ext cx="337820" cy="337820"/>
        </a:xfrm>
        <a:prstGeom prst="rect">
          <a:avLst/>
        </a:prstGeom>
      </xdr:spPr>
    </xdr:pic>
    <xdr:clientData/>
  </xdr:twoCellAnchor>
  <xdr:twoCellAnchor>
    <xdr:from>
      <xdr:col>2</xdr:col>
      <xdr:colOff>635000</xdr:colOff>
      <xdr:row>152</xdr:row>
      <xdr:rowOff>50800</xdr:rowOff>
    </xdr:from>
    <xdr:to>
      <xdr:col>2</xdr:col>
      <xdr:colOff>973243</xdr:colOff>
      <xdr:row>152</xdr:row>
      <xdr:rowOff>389043</xdr:rowOff>
    </xdr:to>
    <xdr:pic>
      <xdr:nvPicPr>
        <xdr:cNvPr id="152" name="Picture 1" descr="Picture"/>
        <xdr:cNvPicPr>
          <a:picLocks noChangeAspect="1"/>
        </xdr:cNvPicPr>
      </xdr:nvPicPr>
      <xdr:blipFill>
        <a:blip r:embed="rId151"/>
        <a:stretch>
          <a:fillRect/>
        </a:stretch>
      </xdr:blipFill>
      <xdr:spPr>
        <a:xfrm>
          <a:off x="2419985" y="63910210"/>
          <a:ext cx="337820" cy="337820"/>
        </a:xfrm>
        <a:prstGeom prst="rect">
          <a:avLst/>
        </a:prstGeom>
      </xdr:spPr>
    </xdr:pic>
    <xdr:clientData/>
  </xdr:twoCellAnchor>
  <xdr:twoCellAnchor>
    <xdr:from>
      <xdr:col>2</xdr:col>
      <xdr:colOff>635000</xdr:colOff>
      <xdr:row>153</xdr:row>
      <xdr:rowOff>50800</xdr:rowOff>
    </xdr:from>
    <xdr:to>
      <xdr:col>2</xdr:col>
      <xdr:colOff>973243</xdr:colOff>
      <xdr:row>153</xdr:row>
      <xdr:rowOff>389043</xdr:rowOff>
    </xdr:to>
    <xdr:pic>
      <xdr:nvPicPr>
        <xdr:cNvPr id="153" name="Picture 1" descr="Picture"/>
        <xdr:cNvPicPr>
          <a:picLocks noChangeAspect="1"/>
        </xdr:cNvPicPr>
      </xdr:nvPicPr>
      <xdr:blipFill>
        <a:blip r:embed="rId152"/>
        <a:stretch>
          <a:fillRect/>
        </a:stretch>
      </xdr:blipFill>
      <xdr:spPr>
        <a:xfrm>
          <a:off x="2419985" y="64333120"/>
          <a:ext cx="337820" cy="337820"/>
        </a:xfrm>
        <a:prstGeom prst="rect">
          <a:avLst/>
        </a:prstGeom>
      </xdr:spPr>
    </xdr:pic>
    <xdr:clientData/>
  </xdr:twoCellAnchor>
  <xdr:twoCellAnchor>
    <xdr:from>
      <xdr:col>2</xdr:col>
      <xdr:colOff>635000</xdr:colOff>
      <xdr:row>154</xdr:row>
      <xdr:rowOff>50800</xdr:rowOff>
    </xdr:from>
    <xdr:to>
      <xdr:col>2</xdr:col>
      <xdr:colOff>973243</xdr:colOff>
      <xdr:row>154</xdr:row>
      <xdr:rowOff>389043</xdr:rowOff>
    </xdr:to>
    <xdr:pic>
      <xdr:nvPicPr>
        <xdr:cNvPr id="154" name="Picture 1" descr="Picture"/>
        <xdr:cNvPicPr>
          <a:picLocks noChangeAspect="1"/>
        </xdr:cNvPicPr>
      </xdr:nvPicPr>
      <xdr:blipFill>
        <a:blip r:embed="rId153"/>
        <a:stretch>
          <a:fillRect/>
        </a:stretch>
      </xdr:blipFill>
      <xdr:spPr>
        <a:xfrm>
          <a:off x="2419985" y="64756030"/>
          <a:ext cx="337820" cy="337820"/>
        </a:xfrm>
        <a:prstGeom prst="rect">
          <a:avLst/>
        </a:prstGeom>
      </xdr:spPr>
    </xdr:pic>
    <xdr:clientData/>
  </xdr:twoCellAnchor>
  <xdr:twoCellAnchor>
    <xdr:from>
      <xdr:col>2</xdr:col>
      <xdr:colOff>635000</xdr:colOff>
      <xdr:row>155</xdr:row>
      <xdr:rowOff>50800</xdr:rowOff>
    </xdr:from>
    <xdr:to>
      <xdr:col>2</xdr:col>
      <xdr:colOff>973243</xdr:colOff>
      <xdr:row>155</xdr:row>
      <xdr:rowOff>389043</xdr:rowOff>
    </xdr:to>
    <xdr:pic>
      <xdr:nvPicPr>
        <xdr:cNvPr id="155" name="Picture 1" descr="Picture"/>
        <xdr:cNvPicPr>
          <a:picLocks noChangeAspect="1"/>
        </xdr:cNvPicPr>
      </xdr:nvPicPr>
      <xdr:blipFill>
        <a:blip r:embed="rId154"/>
        <a:stretch>
          <a:fillRect/>
        </a:stretch>
      </xdr:blipFill>
      <xdr:spPr>
        <a:xfrm>
          <a:off x="2419985" y="65178940"/>
          <a:ext cx="337820" cy="337820"/>
        </a:xfrm>
        <a:prstGeom prst="rect">
          <a:avLst/>
        </a:prstGeom>
      </xdr:spPr>
    </xdr:pic>
    <xdr:clientData/>
  </xdr:twoCellAnchor>
  <xdr:twoCellAnchor>
    <xdr:from>
      <xdr:col>2</xdr:col>
      <xdr:colOff>635000</xdr:colOff>
      <xdr:row>156</xdr:row>
      <xdr:rowOff>50800</xdr:rowOff>
    </xdr:from>
    <xdr:to>
      <xdr:col>2</xdr:col>
      <xdr:colOff>973243</xdr:colOff>
      <xdr:row>156</xdr:row>
      <xdr:rowOff>389043</xdr:rowOff>
    </xdr:to>
    <xdr:pic>
      <xdr:nvPicPr>
        <xdr:cNvPr id="156" name="Picture 1" descr="Picture"/>
        <xdr:cNvPicPr>
          <a:picLocks noChangeAspect="1"/>
        </xdr:cNvPicPr>
      </xdr:nvPicPr>
      <xdr:blipFill>
        <a:blip r:embed="rId155"/>
        <a:stretch>
          <a:fillRect/>
        </a:stretch>
      </xdr:blipFill>
      <xdr:spPr>
        <a:xfrm>
          <a:off x="2419985" y="65601850"/>
          <a:ext cx="337820" cy="337820"/>
        </a:xfrm>
        <a:prstGeom prst="rect">
          <a:avLst/>
        </a:prstGeom>
      </xdr:spPr>
    </xdr:pic>
    <xdr:clientData/>
  </xdr:twoCellAnchor>
  <xdr:twoCellAnchor>
    <xdr:from>
      <xdr:col>2</xdr:col>
      <xdr:colOff>635000</xdr:colOff>
      <xdr:row>157</xdr:row>
      <xdr:rowOff>50800</xdr:rowOff>
    </xdr:from>
    <xdr:to>
      <xdr:col>2</xdr:col>
      <xdr:colOff>973243</xdr:colOff>
      <xdr:row>157</xdr:row>
      <xdr:rowOff>389043</xdr:rowOff>
    </xdr:to>
    <xdr:pic>
      <xdr:nvPicPr>
        <xdr:cNvPr id="157" name="Picture 1" descr="Picture"/>
        <xdr:cNvPicPr>
          <a:picLocks noChangeAspect="1"/>
        </xdr:cNvPicPr>
      </xdr:nvPicPr>
      <xdr:blipFill>
        <a:blip r:embed="rId156"/>
        <a:stretch>
          <a:fillRect/>
        </a:stretch>
      </xdr:blipFill>
      <xdr:spPr>
        <a:xfrm>
          <a:off x="2419985" y="66024760"/>
          <a:ext cx="337820" cy="337820"/>
        </a:xfrm>
        <a:prstGeom prst="rect">
          <a:avLst/>
        </a:prstGeom>
      </xdr:spPr>
    </xdr:pic>
    <xdr:clientData/>
  </xdr:twoCellAnchor>
  <xdr:twoCellAnchor>
    <xdr:from>
      <xdr:col>2</xdr:col>
      <xdr:colOff>635000</xdr:colOff>
      <xdr:row>158</xdr:row>
      <xdr:rowOff>50800</xdr:rowOff>
    </xdr:from>
    <xdr:to>
      <xdr:col>2</xdr:col>
      <xdr:colOff>973243</xdr:colOff>
      <xdr:row>158</xdr:row>
      <xdr:rowOff>389043</xdr:rowOff>
    </xdr:to>
    <xdr:pic>
      <xdr:nvPicPr>
        <xdr:cNvPr id="158" name="Picture 1" descr="Picture"/>
        <xdr:cNvPicPr>
          <a:picLocks noChangeAspect="1"/>
        </xdr:cNvPicPr>
      </xdr:nvPicPr>
      <xdr:blipFill>
        <a:blip r:embed="rId157"/>
        <a:stretch>
          <a:fillRect/>
        </a:stretch>
      </xdr:blipFill>
      <xdr:spPr>
        <a:xfrm>
          <a:off x="2419985" y="66447670"/>
          <a:ext cx="337820" cy="337820"/>
        </a:xfrm>
        <a:prstGeom prst="rect">
          <a:avLst/>
        </a:prstGeom>
      </xdr:spPr>
    </xdr:pic>
    <xdr:clientData/>
  </xdr:twoCellAnchor>
  <xdr:twoCellAnchor>
    <xdr:from>
      <xdr:col>2</xdr:col>
      <xdr:colOff>635000</xdr:colOff>
      <xdr:row>159</xdr:row>
      <xdr:rowOff>50800</xdr:rowOff>
    </xdr:from>
    <xdr:to>
      <xdr:col>2</xdr:col>
      <xdr:colOff>973243</xdr:colOff>
      <xdr:row>159</xdr:row>
      <xdr:rowOff>389043</xdr:rowOff>
    </xdr:to>
    <xdr:pic>
      <xdr:nvPicPr>
        <xdr:cNvPr id="159" name="Picture 1" descr="Picture"/>
        <xdr:cNvPicPr>
          <a:picLocks noChangeAspect="1"/>
        </xdr:cNvPicPr>
      </xdr:nvPicPr>
      <xdr:blipFill>
        <a:blip r:embed="rId158"/>
        <a:stretch>
          <a:fillRect/>
        </a:stretch>
      </xdr:blipFill>
      <xdr:spPr>
        <a:xfrm>
          <a:off x="2419985" y="66870580"/>
          <a:ext cx="337820" cy="337820"/>
        </a:xfrm>
        <a:prstGeom prst="rect">
          <a:avLst/>
        </a:prstGeom>
      </xdr:spPr>
    </xdr:pic>
    <xdr:clientData/>
  </xdr:twoCellAnchor>
  <xdr:twoCellAnchor>
    <xdr:from>
      <xdr:col>2</xdr:col>
      <xdr:colOff>635000</xdr:colOff>
      <xdr:row>160</xdr:row>
      <xdr:rowOff>50800</xdr:rowOff>
    </xdr:from>
    <xdr:to>
      <xdr:col>2</xdr:col>
      <xdr:colOff>973243</xdr:colOff>
      <xdr:row>160</xdr:row>
      <xdr:rowOff>389043</xdr:rowOff>
    </xdr:to>
    <xdr:pic>
      <xdr:nvPicPr>
        <xdr:cNvPr id="160" name="Picture 1" descr="Picture"/>
        <xdr:cNvPicPr>
          <a:picLocks noChangeAspect="1"/>
        </xdr:cNvPicPr>
      </xdr:nvPicPr>
      <xdr:blipFill>
        <a:blip r:embed="rId159"/>
        <a:stretch>
          <a:fillRect/>
        </a:stretch>
      </xdr:blipFill>
      <xdr:spPr>
        <a:xfrm>
          <a:off x="2419985" y="67293490"/>
          <a:ext cx="337820" cy="337820"/>
        </a:xfrm>
        <a:prstGeom prst="rect">
          <a:avLst/>
        </a:prstGeom>
      </xdr:spPr>
    </xdr:pic>
    <xdr:clientData/>
  </xdr:twoCellAnchor>
  <xdr:twoCellAnchor>
    <xdr:from>
      <xdr:col>2</xdr:col>
      <xdr:colOff>635000</xdr:colOff>
      <xdr:row>161</xdr:row>
      <xdr:rowOff>50800</xdr:rowOff>
    </xdr:from>
    <xdr:to>
      <xdr:col>2</xdr:col>
      <xdr:colOff>973243</xdr:colOff>
      <xdr:row>161</xdr:row>
      <xdr:rowOff>389043</xdr:rowOff>
    </xdr:to>
    <xdr:pic>
      <xdr:nvPicPr>
        <xdr:cNvPr id="161" name="Picture 1" descr="Picture"/>
        <xdr:cNvPicPr>
          <a:picLocks noChangeAspect="1"/>
        </xdr:cNvPicPr>
      </xdr:nvPicPr>
      <xdr:blipFill>
        <a:blip r:embed="rId160"/>
        <a:stretch>
          <a:fillRect/>
        </a:stretch>
      </xdr:blipFill>
      <xdr:spPr>
        <a:xfrm>
          <a:off x="2419985" y="67716400"/>
          <a:ext cx="337820" cy="337820"/>
        </a:xfrm>
        <a:prstGeom prst="rect">
          <a:avLst/>
        </a:prstGeom>
      </xdr:spPr>
    </xdr:pic>
    <xdr:clientData/>
  </xdr:twoCellAnchor>
  <xdr:twoCellAnchor>
    <xdr:from>
      <xdr:col>2</xdr:col>
      <xdr:colOff>635000</xdr:colOff>
      <xdr:row>162</xdr:row>
      <xdr:rowOff>50800</xdr:rowOff>
    </xdr:from>
    <xdr:to>
      <xdr:col>2</xdr:col>
      <xdr:colOff>973243</xdr:colOff>
      <xdr:row>162</xdr:row>
      <xdr:rowOff>389043</xdr:rowOff>
    </xdr:to>
    <xdr:pic>
      <xdr:nvPicPr>
        <xdr:cNvPr id="162" name="Picture 1" descr="Picture"/>
        <xdr:cNvPicPr>
          <a:picLocks noChangeAspect="1"/>
        </xdr:cNvPicPr>
      </xdr:nvPicPr>
      <xdr:blipFill>
        <a:blip r:embed="rId161"/>
        <a:stretch>
          <a:fillRect/>
        </a:stretch>
      </xdr:blipFill>
      <xdr:spPr>
        <a:xfrm>
          <a:off x="2419985" y="68139310"/>
          <a:ext cx="337820" cy="337820"/>
        </a:xfrm>
        <a:prstGeom prst="rect">
          <a:avLst/>
        </a:prstGeom>
      </xdr:spPr>
    </xdr:pic>
    <xdr:clientData/>
  </xdr:twoCellAnchor>
  <xdr:twoCellAnchor>
    <xdr:from>
      <xdr:col>2</xdr:col>
      <xdr:colOff>635000</xdr:colOff>
      <xdr:row>163</xdr:row>
      <xdr:rowOff>50800</xdr:rowOff>
    </xdr:from>
    <xdr:to>
      <xdr:col>2</xdr:col>
      <xdr:colOff>973243</xdr:colOff>
      <xdr:row>163</xdr:row>
      <xdr:rowOff>389043</xdr:rowOff>
    </xdr:to>
    <xdr:pic>
      <xdr:nvPicPr>
        <xdr:cNvPr id="163" name="Picture 1" descr="Picture"/>
        <xdr:cNvPicPr>
          <a:picLocks noChangeAspect="1"/>
        </xdr:cNvPicPr>
      </xdr:nvPicPr>
      <xdr:blipFill>
        <a:blip r:embed="rId162"/>
        <a:stretch>
          <a:fillRect/>
        </a:stretch>
      </xdr:blipFill>
      <xdr:spPr>
        <a:xfrm>
          <a:off x="2419985" y="68562220"/>
          <a:ext cx="337820" cy="337820"/>
        </a:xfrm>
        <a:prstGeom prst="rect">
          <a:avLst/>
        </a:prstGeom>
      </xdr:spPr>
    </xdr:pic>
    <xdr:clientData/>
  </xdr:twoCellAnchor>
  <xdr:twoCellAnchor>
    <xdr:from>
      <xdr:col>2</xdr:col>
      <xdr:colOff>635000</xdr:colOff>
      <xdr:row>164</xdr:row>
      <xdr:rowOff>50800</xdr:rowOff>
    </xdr:from>
    <xdr:to>
      <xdr:col>2</xdr:col>
      <xdr:colOff>973243</xdr:colOff>
      <xdr:row>164</xdr:row>
      <xdr:rowOff>389043</xdr:rowOff>
    </xdr:to>
    <xdr:pic>
      <xdr:nvPicPr>
        <xdr:cNvPr id="164" name="Picture 1" descr="Picture"/>
        <xdr:cNvPicPr>
          <a:picLocks noChangeAspect="1"/>
        </xdr:cNvPicPr>
      </xdr:nvPicPr>
      <xdr:blipFill>
        <a:blip r:embed="rId163"/>
        <a:stretch>
          <a:fillRect/>
        </a:stretch>
      </xdr:blipFill>
      <xdr:spPr>
        <a:xfrm>
          <a:off x="2419985" y="68985130"/>
          <a:ext cx="337820" cy="337820"/>
        </a:xfrm>
        <a:prstGeom prst="rect">
          <a:avLst/>
        </a:prstGeom>
      </xdr:spPr>
    </xdr:pic>
    <xdr:clientData/>
  </xdr:twoCellAnchor>
  <xdr:twoCellAnchor>
    <xdr:from>
      <xdr:col>2</xdr:col>
      <xdr:colOff>635000</xdr:colOff>
      <xdr:row>165</xdr:row>
      <xdr:rowOff>50800</xdr:rowOff>
    </xdr:from>
    <xdr:to>
      <xdr:col>2</xdr:col>
      <xdr:colOff>973243</xdr:colOff>
      <xdr:row>165</xdr:row>
      <xdr:rowOff>389043</xdr:rowOff>
    </xdr:to>
    <xdr:pic>
      <xdr:nvPicPr>
        <xdr:cNvPr id="165" name="Picture 1" descr="Picture"/>
        <xdr:cNvPicPr>
          <a:picLocks noChangeAspect="1"/>
        </xdr:cNvPicPr>
      </xdr:nvPicPr>
      <xdr:blipFill>
        <a:blip r:embed="rId164"/>
        <a:stretch>
          <a:fillRect/>
        </a:stretch>
      </xdr:blipFill>
      <xdr:spPr>
        <a:xfrm>
          <a:off x="2419985" y="69408040"/>
          <a:ext cx="337820" cy="337820"/>
        </a:xfrm>
        <a:prstGeom prst="rect">
          <a:avLst/>
        </a:prstGeom>
      </xdr:spPr>
    </xdr:pic>
    <xdr:clientData/>
  </xdr:twoCellAnchor>
  <xdr:twoCellAnchor>
    <xdr:from>
      <xdr:col>2</xdr:col>
      <xdr:colOff>635000</xdr:colOff>
      <xdr:row>166</xdr:row>
      <xdr:rowOff>50800</xdr:rowOff>
    </xdr:from>
    <xdr:to>
      <xdr:col>2</xdr:col>
      <xdr:colOff>973243</xdr:colOff>
      <xdr:row>166</xdr:row>
      <xdr:rowOff>389043</xdr:rowOff>
    </xdr:to>
    <xdr:pic>
      <xdr:nvPicPr>
        <xdr:cNvPr id="166" name="Picture 1" descr="Picture"/>
        <xdr:cNvPicPr>
          <a:picLocks noChangeAspect="1"/>
        </xdr:cNvPicPr>
      </xdr:nvPicPr>
      <xdr:blipFill>
        <a:blip r:embed="rId165"/>
        <a:stretch>
          <a:fillRect/>
        </a:stretch>
      </xdr:blipFill>
      <xdr:spPr>
        <a:xfrm>
          <a:off x="2419985" y="69830950"/>
          <a:ext cx="337820" cy="337820"/>
        </a:xfrm>
        <a:prstGeom prst="rect">
          <a:avLst/>
        </a:prstGeom>
      </xdr:spPr>
    </xdr:pic>
    <xdr:clientData/>
  </xdr:twoCellAnchor>
  <xdr:twoCellAnchor>
    <xdr:from>
      <xdr:col>2</xdr:col>
      <xdr:colOff>635000</xdr:colOff>
      <xdr:row>167</xdr:row>
      <xdr:rowOff>50800</xdr:rowOff>
    </xdr:from>
    <xdr:to>
      <xdr:col>2</xdr:col>
      <xdr:colOff>973243</xdr:colOff>
      <xdr:row>167</xdr:row>
      <xdr:rowOff>389043</xdr:rowOff>
    </xdr:to>
    <xdr:pic>
      <xdr:nvPicPr>
        <xdr:cNvPr id="167" name="Picture 1" descr="Picture"/>
        <xdr:cNvPicPr>
          <a:picLocks noChangeAspect="1"/>
        </xdr:cNvPicPr>
      </xdr:nvPicPr>
      <xdr:blipFill>
        <a:blip r:embed="rId166"/>
        <a:stretch>
          <a:fillRect/>
        </a:stretch>
      </xdr:blipFill>
      <xdr:spPr>
        <a:xfrm>
          <a:off x="2419985" y="70253860"/>
          <a:ext cx="337820" cy="337820"/>
        </a:xfrm>
        <a:prstGeom prst="rect">
          <a:avLst/>
        </a:prstGeom>
      </xdr:spPr>
    </xdr:pic>
    <xdr:clientData/>
  </xdr:twoCellAnchor>
  <xdr:twoCellAnchor>
    <xdr:from>
      <xdr:col>2</xdr:col>
      <xdr:colOff>635000</xdr:colOff>
      <xdr:row>168</xdr:row>
      <xdr:rowOff>50800</xdr:rowOff>
    </xdr:from>
    <xdr:to>
      <xdr:col>2</xdr:col>
      <xdr:colOff>973243</xdr:colOff>
      <xdr:row>168</xdr:row>
      <xdr:rowOff>389043</xdr:rowOff>
    </xdr:to>
    <xdr:pic>
      <xdr:nvPicPr>
        <xdr:cNvPr id="168" name="Picture 1" descr="Picture"/>
        <xdr:cNvPicPr>
          <a:picLocks noChangeAspect="1"/>
        </xdr:cNvPicPr>
      </xdr:nvPicPr>
      <xdr:blipFill>
        <a:blip r:embed="rId167"/>
        <a:stretch>
          <a:fillRect/>
        </a:stretch>
      </xdr:blipFill>
      <xdr:spPr>
        <a:xfrm>
          <a:off x="2419985" y="70676770"/>
          <a:ext cx="337820" cy="337820"/>
        </a:xfrm>
        <a:prstGeom prst="rect">
          <a:avLst/>
        </a:prstGeom>
      </xdr:spPr>
    </xdr:pic>
    <xdr:clientData/>
  </xdr:twoCellAnchor>
  <xdr:twoCellAnchor>
    <xdr:from>
      <xdr:col>2</xdr:col>
      <xdr:colOff>635000</xdr:colOff>
      <xdr:row>169</xdr:row>
      <xdr:rowOff>50800</xdr:rowOff>
    </xdr:from>
    <xdr:to>
      <xdr:col>2</xdr:col>
      <xdr:colOff>973243</xdr:colOff>
      <xdr:row>169</xdr:row>
      <xdr:rowOff>389043</xdr:rowOff>
    </xdr:to>
    <xdr:pic>
      <xdr:nvPicPr>
        <xdr:cNvPr id="169" name="Picture 1" descr="Picture"/>
        <xdr:cNvPicPr>
          <a:picLocks noChangeAspect="1"/>
        </xdr:cNvPicPr>
      </xdr:nvPicPr>
      <xdr:blipFill>
        <a:blip r:embed="rId168"/>
        <a:stretch>
          <a:fillRect/>
        </a:stretch>
      </xdr:blipFill>
      <xdr:spPr>
        <a:xfrm>
          <a:off x="2419985" y="71099680"/>
          <a:ext cx="337820" cy="337820"/>
        </a:xfrm>
        <a:prstGeom prst="rect">
          <a:avLst/>
        </a:prstGeom>
      </xdr:spPr>
    </xdr:pic>
    <xdr:clientData/>
  </xdr:twoCellAnchor>
  <xdr:twoCellAnchor>
    <xdr:from>
      <xdr:col>2</xdr:col>
      <xdr:colOff>635000</xdr:colOff>
      <xdr:row>170</xdr:row>
      <xdr:rowOff>50800</xdr:rowOff>
    </xdr:from>
    <xdr:to>
      <xdr:col>2</xdr:col>
      <xdr:colOff>973243</xdr:colOff>
      <xdr:row>170</xdr:row>
      <xdr:rowOff>389043</xdr:rowOff>
    </xdr:to>
    <xdr:pic>
      <xdr:nvPicPr>
        <xdr:cNvPr id="170" name="Picture 1" descr="Picture"/>
        <xdr:cNvPicPr>
          <a:picLocks noChangeAspect="1"/>
        </xdr:cNvPicPr>
      </xdr:nvPicPr>
      <xdr:blipFill>
        <a:blip r:embed="rId169"/>
        <a:stretch>
          <a:fillRect/>
        </a:stretch>
      </xdr:blipFill>
      <xdr:spPr>
        <a:xfrm>
          <a:off x="2419985" y="71522590"/>
          <a:ext cx="337820" cy="337820"/>
        </a:xfrm>
        <a:prstGeom prst="rect">
          <a:avLst/>
        </a:prstGeom>
      </xdr:spPr>
    </xdr:pic>
    <xdr:clientData/>
  </xdr:twoCellAnchor>
  <xdr:twoCellAnchor>
    <xdr:from>
      <xdr:col>2</xdr:col>
      <xdr:colOff>635000</xdr:colOff>
      <xdr:row>171</xdr:row>
      <xdr:rowOff>50800</xdr:rowOff>
    </xdr:from>
    <xdr:to>
      <xdr:col>2</xdr:col>
      <xdr:colOff>973243</xdr:colOff>
      <xdr:row>171</xdr:row>
      <xdr:rowOff>389043</xdr:rowOff>
    </xdr:to>
    <xdr:pic>
      <xdr:nvPicPr>
        <xdr:cNvPr id="171" name="Picture 1" descr="Picture"/>
        <xdr:cNvPicPr>
          <a:picLocks noChangeAspect="1"/>
        </xdr:cNvPicPr>
      </xdr:nvPicPr>
      <xdr:blipFill>
        <a:blip r:embed="rId170"/>
        <a:stretch>
          <a:fillRect/>
        </a:stretch>
      </xdr:blipFill>
      <xdr:spPr>
        <a:xfrm>
          <a:off x="2419985" y="71945500"/>
          <a:ext cx="337820" cy="337820"/>
        </a:xfrm>
        <a:prstGeom prst="rect">
          <a:avLst/>
        </a:prstGeom>
      </xdr:spPr>
    </xdr:pic>
    <xdr:clientData/>
  </xdr:twoCellAnchor>
  <xdr:twoCellAnchor>
    <xdr:from>
      <xdr:col>2</xdr:col>
      <xdr:colOff>635000</xdr:colOff>
      <xdr:row>172</xdr:row>
      <xdr:rowOff>50800</xdr:rowOff>
    </xdr:from>
    <xdr:to>
      <xdr:col>2</xdr:col>
      <xdr:colOff>973243</xdr:colOff>
      <xdr:row>172</xdr:row>
      <xdr:rowOff>389043</xdr:rowOff>
    </xdr:to>
    <xdr:pic>
      <xdr:nvPicPr>
        <xdr:cNvPr id="172" name="Picture 1" descr="Picture"/>
        <xdr:cNvPicPr>
          <a:picLocks noChangeAspect="1"/>
        </xdr:cNvPicPr>
      </xdr:nvPicPr>
      <xdr:blipFill>
        <a:blip r:embed="rId171"/>
        <a:stretch>
          <a:fillRect/>
        </a:stretch>
      </xdr:blipFill>
      <xdr:spPr>
        <a:xfrm>
          <a:off x="2419985" y="72368410"/>
          <a:ext cx="337820" cy="337820"/>
        </a:xfrm>
        <a:prstGeom prst="rect">
          <a:avLst/>
        </a:prstGeom>
      </xdr:spPr>
    </xdr:pic>
    <xdr:clientData/>
  </xdr:twoCellAnchor>
  <xdr:twoCellAnchor>
    <xdr:from>
      <xdr:col>2</xdr:col>
      <xdr:colOff>635000</xdr:colOff>
      <xdr:row>173</xdr:row>
      <xdr:rowOff>50800</xdr:rowOff>
    </xdr:from>
    <xdr:to>
      <xdr:col>2</xdr:col>
      <xdr:colOff>973243</xdr:colOff>
      <xdr:row>173</xdr:row>
      <xdr:rowOff>389043</xdr:rowOff>
    </xdr:to>
    <xdr:pic>
      <xdr:nvPicPr>
        <xdr:cNvPr id="173" name="Picture 1" descr="Picture"/>
        <xdr:cNvPicPr>
          <a:picLocks noChangeAspect="1"/>
        </xdr:cNvPicPr>
      </xdr:nvPicPr>
      <xdr:blipFill>
        <a:blip r:embed="rId172"/>
        <a:stretch>
          <a:fillRect/>
        </a:stretch>
      </xdr:blipFill>
      <xdr:spPr>
        <a:xfrm>
          <a:off x="2419985" y="72791320"/>
          <a:ext cx="337820" cy="337820"/>
        </a:xfrm>
        <a:prstGeom prst="rect">
          <a:avLst/>
        </a:prstGeom>
      </xdr:spPr>
    </xdr:pic>
    <xdr:clientData/>
  </xdr:twoCellAnchor>
  <xdr:twoCellAnchor>
    <xdr:from>
      <xdr:col>2</xdr:col>
      <xdr:colOff>635000</xdr:colOff>
      <xdr:row>174</xdr:row>
      <xdr:rowOff>50800</xdr:rowOff>
    </xdr:from>
    <xdr:to>
      <xdr:col>2</xdr:col>
      <xdr:colOff>973243</xdr:colOff>
      <xdr:row>174</xdr:row>
      <xdr:rowOff>389043</xdr:rowOff>
    </xdr:to>
    <xdr:pic>
      <xdr:nvPicPr>
        <xdr:cNvPr id="174" name="Picture 1" descr="Picture"/>
        <xdr:cNvPicPr>
          <a:picLocks noChangeAspect="1"/>
        </xdr:cNvPicPr>
      </xdr:nvPicPr>
      <xdr:blipFill>
        <a:blip r:embed="rId173"/>
        <a:stretch>
          <a:fillRect/>
        </a:stretch>
      </xdr:blipFill>
      <xdr:spPr>
        <a:xfrm>
          <a:off x="2419985" y="73214230"/>
          <a:ext cx="337820" cy="337820"/>
        </a:xfrm>
        <a:prstGeom prst="rect">
          <a:avLst/>
        </a:prstGeom>
      </xdr:spPr>
    </xdr:pic>
    <xdr:clientData/>
  </xdr:twoCellAnchor>
  <xdr:twoCellAnchor>
    <xdr:from>
      <xdr:col>2</xdr:col>
      <xdr:colOff>635000</xdr:colOff>
      <xdr:row>175</xdr:row>
      <xdr:rowOff>50800</xdr:rowOff>
    </xdr:from>
    <xdr:to>
      <xdr:col>2</xdr:col>
      <xdr:colOff>973243</xdr:colOff>
      <xdr:row>175</xdr:row>
      <xdr:rowOff>389043</xdr:rowOff>
    </xdr:to>
    <xdr:pic>
      <xdr:nvPicPr>
        <xdr:cNvPr id="175" name="Picture 1" descr="Picture"/>
        <xdr:cNvPicPr>
          <a:picLocks noChangeAspect="1"/>
        </xdr:cNvPicPr>
      </xdr:nvPicPr>
      <xdr:blipFill>
        <a:blip r:embed="rId174"/>
        <a:stretch>
          <a:fillRect/>
        </a:stretch>
      </xdr:blipFill>
      <xdr:spPr>
        <a:xfrm>
          <a:off x="2419985" y="73637140"/>
          <a:ext cx="337820" cy="337820"/>
        </a:xfrm>
        <a:prstGeom prst="rect">
          <a:avLst/>
        </a:prstGeom>
      </xdr:spPr>
    </xdr:pic>
    <xdr:clientData/>
  </xdr:twoCellAnchor>
  <xdr:twoCellAnchor>
    <xdr:from>
      <xdr:col>2</xdr:col>
      <xdr:colOff>635000</xdr:colOff>
      <xdr:row>176</xdr:row>
      <xdr:rowOff>50800</xdr:rowOff>
    </xdr:from>
    <xdr:to>
      <xdr:col>2</xdr:col>
      <xdr:colOff>973243</xdr:colOff>
      <xdr:row>176</xdr:row>
      <xdr:rowOff>389043</xdr:rowOff>
    </xdr:to>
    <xdr:pic>
      <xdr:nvPicPr>
        <xdr:cNvPr id="176" name="Picture 1" descr="Picture"/>
        <xdr:cNvPicPr>
          <a:picLocks noChangeAspect="1"/>
        </xdr:cNvPicPr>
      </xdr:nvPicPr>
      <xdr:blipFill>
        <a:blip r:embed="rId175"/>
        <a:stretch>
          <a:fillRect/>
        </a:stretch>
      </xdr:blipFill>
      <xdr:spPr>
        <a:xfrm>
          <a:off x="2419985" y="74060050"/>
          <a:ext cx="337820" cy="337820"/>
        </a:xfrm>
        <a:prstGeom prst="rect">
          <a:avLst/>
        </a:prstGeom>
      </xdr:spPr>
    </xdr:pic>
    <xdr:clientData/>
  </xdr:twoCellAnchor>
  <xdr:twoCellAnchor>
    <xdr:from>
      <xdr:col>2</xdr:col>
      <xdr:colOff>635000</xdr:colOff>
      <xdr:row>177</xdr:row>
      <xdr:rowOff>50800</xdr:rowOff>
    </xdr:from>
    <xdr:to>
      <xdr:col>2</xdr:col>
      <xdr:colOff>973243</xdr:colOff>
      <xdr:row>177</xdr:row>
      <xdr:rowOff>389043</xdr:rowOff>
    </xdr:to>
    <xdr:pic>
      <xdr:nvPicPr>
        <xdr:cNvPr id="177" name="Picture 1" descr="Picture"/>
        <xdr:cNvPicPr>
          <a:picLocks noChangeAspect="1"/>
        </xdr:cNvPicPr>
      </xdr:nvPicPr>
      <xdr:blipFill>
        <a:blip r:embed="rId176"/>
        <a:stretch>
          <a:fillRect/>
        </a:stretch>
      </xdr:blipFill>
      <xdr:spPr>
        <a:xfrm>
          <a:off x="2419985" y="74482960"/>
          <a:ext cx="337820" cy="337820"/>
        </a:xfrm>
        <a:prstGeom prst="rect">
          <a:avLst/>
        </a:prstGeom>
      </xdr:spPr>
    </xdr:pic>
    <xdr:clientData/>
  </xdr:twoCellAnchor>
  <xdr:twoCellAnchor>
    <xdr:from>
      <xdr:col>2</xdr:col>
      <xdr:colOff>635000</xdr:colOff>
      <xdr:row>178</xdr:row>
      <xdr:rowOff>50800</xdr:rowOff>
    </xdr:from>
    <xdr:to>
      <xdr:col>2</xdr:col>
      <xdr:colOff>973243</xdr:colOff>
      <xdr:row>178</xdr:row>
      <xdr:rowOff>389043</xdr:rowOff>
    </xdr:to>
    <xdr:pic>
      <xdr:nvPicPr>
        <xdr:cNvPr id="178" name="Picture 1" descr="Picture"/>
        <xdr:cNvPicPr>
          <a:picLocks noChangeAspect="1"/>
        </xdr:cNvPicPr>
      </xdr:nvPicPr>
      <xdr:blipFill>
        <a:blip r:embed="rId177"/>
        <a:stretch>
          <a:fillRect/>
        </a:stretch>
      </xdr:blipFill>
      <xdr:spPr>
        <a:xfrm>
          <a:off x="2419985" y="74905870"/>
          <a:ext cx="337820" cy="337820"/>
        </a:xfrm>
        <a:prstGeom prst="rect">
          <a:avLst/>
        </a:prstGeom>
      </xdr:spPr>
    </xdr:pic>
    <xdr:clientData/>
  </xdr:twoCellAnchor>
  <xdr:twoCellAnchor>
    <xdr:from>
      <xdr:col>2</xdr:col>
      <xdr:colOff>635000</xdr:colOff>
      <xdr:row>179</xdr:row>
      <xdr:rowOff>50800</xdr:rowOff>
    </xdr:from>
    <xdr:to>
      <xdr:col>2</xdr:col>
      <xdr:colOff>973243</xdr:colOff>
      <xdr:row>179</xdr:row>
      <xdr:rowOff>389043</xdr:rowOff>
    </xdr:to>
    <xdr:pic>
      <xdr:nvPicPr>
        <xdr:cNvPr id="179" name="Picture 1" descr="Picture"/>
        <xdr:cNvPicPr>
          <a:picLocks noChangeAspect="1"/>
        </xdr:cNvPicPr>
      </xdr:nvPicPr>
      <xdr:blipFill>
        <a:blip r:embed="rId178"/>
        <a:stretch>
          <a:fillRect/>
        </a:stretch>
      </xdr:blipFill>
      <xdr:spPr>
        <a:xfrm>
          <a:off x="2419985" y="75328780"/>
          <a:ext cx="337820" cy="337820"/>
        </a:xfrm>
        <a:prstGeom prst="rect">
          <a:avLst/>
        </a:prstGeom>
      </xdr:spPr>
    </xdr:pic>
    <xdr:clientData/>
  </xdr:twoCellAnchor>
  <xdr:twoCellAnchor>
    <xdr:from>
      <xdr:col>2</xdr:col>
      <xdr:colOff>635000</xdr:colOff>
      <xdr:row>180</xdr:row>
      <xdr:rowOff>50800</xdr:rowOff>
    </xdr:from>
    <xdr:to>
      <xdr:col>2</xdr:col>
      <xdr:colOff>973243</xdr:colOff>
      <xdr:row>180</xdr:row>
      <xdr:rowOff>389043</xdr:rowOff>
    </xdr:to>
    <xdr:pic>
      <xdr:nvPicPr>
        <xdr:cNvPr id="180" name="Picture 1" descr="Picture"/>
        <xdr:cNvPicPr>
          <a:picLocks noChangeAspect="1"/>
        </xdr:cNvPicPr>
      </xdr:nvPicPr>
      <xdr:blipFill>
        <a:blip r:embed="rId179"/>
        <a:stretch>
          <a:fillRect/>
        </a:stretch>
      </xdr:blipFill>
      <xdr:spPr>
        <a:xfrm>
          <a:off x="2419985" y="75751690"/>
          <a:ext cx="337820" cy="337820"/>
        </a:xfrm>
        <a:prstGeom prst="rect">
          <a:avLst/>
        </a:prstGeom>
      </xdr:spPr>
    </xdr:pic>
    <xdr:clientData/>
  </xdr:twoCellAnchor>
  <xdr:twoCellAnchor>
    <xdr:from>
      <xdr:col>2</xdr:col>
      <xdr:colOff>635000</xdr:colOff>
      <xdr:row>181</xdr:row>
      <xdr:rowOff>50800</xdr:rowOff>
    </xdr:from>
    <xdr:to>
      <xdr:col>2</xdr:col>
      <xdr:colOff>973243</xdr:colOff>
      <xdr:row>181</xdr:row>
      <xdr:rowOff>389043</xdr:rowOff>
    </xdr:to>
    <xdr:pic>
      <xdr:nvPicPr>
        <xdr:cNvPr id="181" name="Picture 1" descr="Picture"/>
        <xdr:cNvPicPr>
          <a:picLocks noChangeAspect="1"/>
        </xdr:cNvPicPr>
      </xdr:nvPicPr>
      <xdr:blipFill>
        <a:blip r:embed="rId180"/>
        <a:stretch>
          <a:fillRect/>
        </a:stretch>
      </xdr:blipFill>
      <xdr:spPr>
        <a:xfrm>
          <a:off x="2419985" y="76174600"/>
          <a:ext cx="337820" cy="337820"/>
        </a:xfrm>
        <a:prstGeom prst="rect">
          <a:avLst/>
        </a:prstGeom>
      </xdr:spPr>
    </xdr:pic>
    <xdr:clientData/>
  </xdr:twoCellAnchor>
  <xdr:twoCellAnchor>
    <xdr:from>
      <xdr:col>2</xdr:col>
      <xdr:colOff>635000</xdr:colOff>
      <xdr:row>182</xdr:row>
      <xdr:rowOff>50800</xdr:rowOff>
    </xdr:from>
    <xdr:to>
      <xdr:col>2</xdr:col>
      <xdr:colOff>973243</xdr:colOff>
      <xdr:row>182</xdr:row>
      <xdr:rowOff>389043</xdr:rowOff>
    </xdr:to>
    <xdr:pic>
      <xdr:nvPicPr>
        <xdr:cNvPr id="182" name="Picture 1" descr="Picture"/>
        <xdr:cNvPicPr>
          <a:picLocks noChangeAspect="1"/>
        </xdr:cNvPicPr>
      </xdr:nvPicPr>
      <xdr:blipFill>
        <a:blip r:embed="rId181"/>
        <a:stretch>
          <a:fillRect/>
        </a:stretch>
      </xdr:blipFill>
      <xdr:spPr>
        <a:xfrm>
          <a:off x="2419985" y="76597510"/>
          <a:ext cx="337820" cy="337820"/>
        </a:xfrm>
        <a:prstGeom prst="rect">
          <a:avLst/>
        </a:prstGeom>
      </xdr:spPr>
    </xdr:pic>
    <xdr:clientData/>
  </xdr:twoCellAnchor>
  <xdr:twoCellAnchor>
    <xdr:from>
      <xdr:col>2</xdr:col>
      <xdr:colOff>635000</xdr:colOff>
      <xdr:row>183</xdr:row>
      <xdr:rowOff>50800</xdr:rowOff>
    </xdr:from>
    <xdr:to>
      <xdr:col>2</xdr:col>
      <xdr:colOff>973243</xdr:colOff>
      <xdr:row>183</xdr:row>
      <xdr:rowOff>389043</xdr:rowOff>
    </xdr:to>
    <xdr:pic>
      <xdr:nvPicPr>
        <xdr:cNvPr id="183" name="Picture 1" descr="Picture"/>
        <xdr:cNvPicPr>
          <a:picLocks noChangeAspect="1"/>
        </xdr:cNvPicPr>
      </xdr:nvPicPr>
      <xdr:blipFill>
        <a:blip r:embed="rId182"/>
        <a:stretch>
          <a:fillRect/>
        </a:stretch>
      </xdr:blipFill>
      <xdr:spPr>
        <a:xfrm>
          <a:off x="2419985" y="77020420"/>
          <a:ext cx="337820" cy="337820"/>
        </a:xfrm>
        <a:prstGeom prst="rect">
          <a:avLst/>
        </a:prstGeom>
      </xdr:spPr>
    </xdr:pic>
    <xdr:clientData/>
  </xdr:twoCellAnchor>
  <xdr:twoCellAnchor>
    <xdr:from>
      <xdr:col>2</xdr:col>
      <xdr:colOff>635000</xdr:colOff>
      <xdr:row>184</xdr:row>
      <xdr:rowOff>50800</xdr:rowOff>
    </xdr:from>
    <xdr:to>
      <xdr:col>2</xdr:col>
      <xdr:colOff>973243</xdr:colOff>
      <xdr:row>184</xdr:row>
      <xdr:rowOff>389043</xdr:rowOff>
    </xdr:to>
    <xdr:pic>
      <xdr:nvPicPr>
        <xdr:cNvPr id="184" name="Picture 1" descr="Picture"/>
        <xdr:cNvPicPr>
          <a:picLocks noChangeAspect="1"/>
        </xdr:cNvPicPr>
      </xdr:nvPicPr>
      <xdr:blipFill>
        <a:blip r:embed="rId183"/>
        <a:stretch>
          <a:fillRect/>
        </a:stretch>
      </xdr:blipFill>
      <xdr:spPr>
        <a:xfrm>
          <a:off x="2419985" y="77443330"/>
          <a:ext cx="337820" cy="337820"/>
        </a:xfrm>
        <a:prstGeom prst="rect">
          <a:avLst/>
        </a:prstGeom>
      </xdr:spPr>
    </xdr:pic>
    <xdr:clientData/>
  </xdr:twoCellAnchor>
  <xdr:twoCellAnchor>
    <xdr:from>
      <xdr:col>2</xdr:col>
      <xdr:colOff>635000</xdr:colOff>
      <xdr:row>185</xdr:row>
      <xdr:rowOff>50800</xdr:rowOff>
    </xdr:from>
    <xdr:to>
      <xdr:col>2</xdr:col>
      <xdr:colOff>973243</xdr:colOff>
      <xdr:row>185</xdr:row>
      <xdr:rowOff>389043</xdr:rowOff>
    </xdr:to>
    <xdr:pic>
      <xdr:nvPicPr>
        <xdr:cNvPr id="185" name="Picture 1" descr="Picture"/>
        <xdr:cNvPicPr>
          <a:picLocks noChangeAspect="1"/>
        </xdr:cNvPicPr>
      </xdr:nvPicPr>
      <xdr:blipFill>
        <a:blip r:embed="rId184"/>
        <a:stretch>
          <a:fillRect/>
        </a:stretch>
      </xdr:blipFill>
      <xdr:spPr>
        <a:xfrm>
          <a:off x="2419985" y="77866240"/>
          <a:ext cx="337820" cy="337820"/>
        </a:xfrm>
        <a:prstGeom prst="rect">
          <a:avLst/>
        </a:prstGeom>
      </xdr:spPr>
    </xdr:pic>
    <xdr:clientData/>
  </xdr:twoCellAnchor>
  <xdr:twoCellAnchor>
    <xdr:from>
      <xdr:col>2</xdr:col>
      <xdr:colOff>635000</xdr:colOff>
      <xdr:row>186</xdr:row>
      <xdr:rowOff>50800</xdr:rowOff>
    </xdr:from>
    <xdr:to>
      <xdr:col>2</xdr:col>
      <xdr:colOff>973243</xdr:colOff>
      <xdr:row>186</xdr:row>
      <xdr:rowOff>389043</xdr:rowOff>
    </xdr:to>
    <xdr:pic>
      <xdr:nvPicPr>
        <xdr:cNvPr id="186" name="Picture 1" descr="Picture"/>
        <xdr:cNvPicPr>
          <a:picLocks noChangeAspect="1"/>
        </xdr:cNvPicPr>
      </xdr:nvPicPr>
      <xdr:blipFill>
        <a:blip r:embed="rId185"/>
        <a:stretch>
          <a:fillRect/>
        </a:stretch>
      </xdr:blipFill>
      <xdr:spPr>
        <a:xfrm>
          <a:off x="2419985" y="78289150"/>
          <a:ext cx="337820" cy="337820"/>
        </a:xfrm>
        <a:prstGeom prst="rect">
          <a:avLst/>
        </a:prstGeom>
      </xdr:spPr>
    </xdr:pic>
    <xdr:clientData/>
  </xdr:twoCellAnchor>
  <xdr:twoCellAnchor>
    <xdr:from>
      <xdr:col>2</xdr:col>
      <xdr:colOff>635000</xdr:colOff>
      <xdr:row>187</xdr:row>
      <xdr:rowOff>50800</xdr:rowOff>
    </xdr:from>
    <xdr:to>
      <xdr:col>2</xdr:col>
      <xdr:colOff>973243</xdr:colOff>
      <xdr:row>187</xdr:row>
      <xdr:rowOff>389043</xdr:rowOff>
    </xdr:to>
    <xdr:pic>
      <xdr:nvPicPr>
        <xdr:cNvPr id="187" name="Picture 1" descr="Picture"/>
        <xdr:cNvPicPr>
          <a:picLocks noChangeAspect="1"/>
        </xdr:cNvPicPr>
      </xdr:nvPicPr>
      <xdr:blipFill>
        <a:blip r:embed="rId186"/>
        <a:stretch>
          <a:fillRect/>
        </a:stretch>
      </xdr:blipFill>
      <xdr:spPr>
        <a:xfrm>
          <a:off x="2419985" y="78712060"/>
          <a:ext cx="337820" cy="337820"/>
        </a:xfrm>
        <a:prstGeom prst="rect">
          <a:avLst/>
        </a:prstGeom>
      </xdr:spPr>
    </xdr:pic>
    <xdr:clientData/>
  </xdr:twoCellAnchor>
  <xdr:twoCellAnchor>
    <xdr:from>
      <xdr:col>2</xdr:col>
      <xdr:colOff>635000</xdr:colOff>
      <xdr:row>188</xdr:row>
      <xdr:rowOff>50800</xdr:rowOff>
    </xdr:from>
    <xdr:to>
      <xdr:col>2</xdr:col>
      <xdr:colOff>973243</xdr:colOff>
      <xdr:row>188</xdr:row>
      <xdr:rowOff>389043</xdr:rowOff>
    </xdr:to>
    <xdr:pic>
      <xdr:nvPicPr>
        <xdr:cNvPr id="188" name="Picture 1" descr="Picture"/>
        <xdr:cNvPicPr>
          <a:picLocks noChangeAspect="1"/>
        </xdr:cNvPicPr>
      </xdr:nvPicPr>
      <xdr:blipFill>
        <a:blip r:embed="rId187"/>
        <a:stretch>
          <a:fillRect/>
        </a:stretch>
      </xdr:blipFill>
      <xdr:spPr>
        <a:xfrm>
          <a:off x="2419985" y="79134970"/>
          <a:ext cx="337820" cy="337820"/>
        </a:xfrm>
        <a:prstGeom prst="rect">
          <a:avLst/>
        </a:prstGeom>
      </xdr:spPr>
    </xdr:pic>
    <xdr:clientData/>
  </xdr:twoCellAnchor>
  <xdr:twoCellAnchor>
    <xdr:from>
      <xdr:col>2</xdr:col>
      <xdr:colOff>635000</xdr:colOff>
      <xdr:row>189</xdr:row>
      <xdr:rowOff>50800</xdr:rowOff>
    </xdr:from>
    <xdr:to>
      <xdr:col>2</xdr:col>
      <xdr:colOff>973243</xdr:colOff>
      <xdr:row>189</xdr:row>
      <xdr:rowOff>389043</xdr:rowOff>
    </xdr:to>
    <xdr:pic>
      <xdr:nvPicPr>
        <xdr:cNvPr id="189" name="Picture 1" descr="Picture"/>
        <xdr:cNvPicPr>
          <a:picLocks noChangeAspect="1"/>
        </xdr:cNvPicPr>
      </xdr:nvPicPr>
      <xdr:blipFill>
        <a:blip r:embed="rId188"/>
        <a:stretch>
          <a:fillRect/>
        </a:stretch>
      </xdr:blipFill>
      <xdr:spPr>
        <a:xfrm>
          <a:off x="2419985" y="79557880"/>
          <a:ext cx="337820" cy="337820"/>
        </a:xfrm>
        <a:prstGeom prst="rect">
          <a:avLst/>
        </a:prstGeom>
      </xdr:spPr>
    </xdr:pic>
    <xdr:clientData/>
  </xdr:twoCellAnchor>
  <xdr:twoCellAnchor>
    <xdr:from>
      <xdr:col>2</xdr:col>
      <xdr:colOff>635000</xdr:colOff>
      <xdr:row>190</xdr:row>
      <xdr:rowOff>50800</xdr:rowOff>
    </xdr:from>
    <xdr:to>
      <xdr:col>2</xdr:col>
      <xdr:colOff>973243</xdr:colOff>
      <xdr:row>190</xdr:row>
      <xdr:rowOff>389043</xdr:rowOff>
    </xdr:to>
    <xdr:pic>
      <xdr:nvPicPr>
        <xdr:cNvPr id="190" name="Picture 1" descr="Picture"/>
        <xdr:cNvPicPr>
          <a:picLocks noChangeAspect="1"/>
        </xdr:cNvPicPr>
      </xdr:nvPicPr>
      <xdr:blipFill>
        <a:blip r:embed="rId189"/>
        <a:stretch>
          <a:fillRect/>
        </a:stretch>
      </xdr:blipFill>
      <xdr:spPr>
        <a:xfrm>
          <a:off x="2419985" y="79980790"/>
          <a:ext cx="337820" cy="337820"/>
        </a:xfrm>
        <a:prstGeom prst="rect">
          <a:avLst/>
        </a:prstGeom>
      </xdr:spPr>
    </xdr:pic>
    <xdr:clientData/>
  </xdr:twoCellAnchor>
  <xdr:twoCellAnchor>
    <xdr:from>
      <xdr:col>2</xdr:col>
      <xdr:colOff>635000</xdr:colOff>
      <xdr:row>191</xdr:row>
      <xdr:rowOff>50800</xdr:rowOff>
    </xdr:from>
    <xdr:to>
      <xdr:col>2</xdr:col>
      <xdr:colOff>973243</xdr:colOff>
      <xdr:row>191</xdr:row>
      <xdr:rowOff>389043</xdr:rowOff>
    </xdr:to>
    <xdr:pic>
      <xdr:nvPicPr>
        <xdr:cNvPr id="191" name="Picture 1" descr="Picture"/>
        <xdr:cNvPicPr>
          <a:picLocks noChangeAspect="1"/>
        </xdr:cNvPicPr>
      </xdr:nvPicPr>
      <xdr:blipFill>
        <a:blip r:embed="rId190"/>
        <a:stretch>
          <a:fillRect/>
        </a:stretch>
      </xdr:blipFill>
      <xdr:spPr>
        <a:xfrm>
          <a:off x="2419985" y="80403700"/>
          <a:ext cx="337820" cy="337820"/>
        </a:xfrm>
        <a:prstGeom prst="rect">
          <a:avLst/>
        </a:prstGeom>
      </xdr:spPr>
    </xdr:pic>
    <xdr:clientData/>
  </xdr:twoCellAnchor>
  <xdr:twoCellAnchor>
    <xdr:from>
      <xdr:col>2</xdr:col>
      <xdr:colOff>635000</xdr:colOff>
      <xdr:row>192</xdr:row>
      <xdr:rowOff>50800</xdr:rowOff>
    </xdr:from>
    <xdr:to>
      <xdr:col>2</xdr:col>
      <xdr:colOff>973243</xdr:colOff>
      <xdr:row>192</xdr:row>
      <xdr:rowOff>389043</xdr:rowOff>
    </xdr:to>
    <xdr:pic>
      <xdr:nvPicPr>
        <xdr:cNvPr id="192" name="Picture 1" descr="Picture"/>
        <xdr:cNvPicPr>
          <a:picLocks noChangeAspect="1"/>
        </xdr:cNvPicPr>
      </xdr:nvPicPr>
      <xdr:blipFill>
        <a:blip r:embed="rId191"/>
        <a:stretch>
          <a:fillRect/>
        </a:stretch>
      </xdr:blipFill>
      <xdr:spPr>
        <a:xfrm>
          <a:off x="2419985" y="80826610"/>
          <a:ext cx="337820" cy="337820"/>
        </a:xfrm>
        <a:prstGeom prst="rect">
          <a:avLst/>
        </a:prstGeom>
      </xdr:spPr>
    </xdr:pic>
    <xdr:clientData/>
  </xdr:twoCellAnchor>
  <xdr:twoCellAnchor>
    <xdr:from>
      <xdr:col>2</xdr:col>
      <xdr:colOff>635000</xdr:colOff>
      <xdr:row>193</xdr:row>
      <xdr:rowOff>50800</xdr:rowOff>
    </xdr:from>
    <xdr:to>
      <xdr:col>2</xdr:col>
      <xdr:colOff>973243</xdr:colOff>
      <xdr:row>193</xdr:row>
      <xdr:rowOff>389043</xdr:rowOff>
    </xdr:to>
    <xdr:pic>
      <xdr:nvPicPr>
        <xdr:cNvPr id="193" name="Picture 1" descr="Picture"/>
        <xdr:cNvPicPr>
          <a:picLocks noChangeAspect="1"/>
        </xdr:cNvPicPr>
      </xdr:nvPicPr>
      <xdr:blipFill>
        <a:blip r:embed="rId192"/>
        <a:stretch>
          <a:fillRect/>
        </a:stretch>
      </xdr:blipFill>
      <xdr:spPr>
        <a:xfrm>
          <a:off x="2419985" y="81249520"/>
          <a:ext cx="337820" cy="337820"/>
        </a:xfrm>
        <a:prstGeom prst="rect">
          <a:avLst/>
        </a:prstGeom>
      </xdr:spPr>
    </xdr:pic>
    <xdr:clientData/>
  </xdr:twoCellAnchor>
  <xdr:twoCellAnchor>
    <xdr:from>
      <xdr:col>2</xdr:col>
      <xdr:colOff>635000</xdr:colOff>
      <xdr:row>194</xdr:row>
      <xdr:rowOff>50800</xdr:rowOff>
    </xdr:from>
    <xdr:to>
      <xdr:col>2</xdr:col>
      <xdr:colOff>973243</xdr:colOff>
      <xdr:row>194</xdr:row>
      <xdr:rowOff>389043</xdr:rowOff>
    </xdr:to>
    <xdr:pic>
      <xdr:nvPicPr>
        <xdr:cNvPr id="194" name="Picture 1" descr="Picture"/>
        <xdr:cNvPicPr>
          <a:picLocks noChangeAspect="1"/>
        </xdr:cNvPicPr>
      </xdr:nvPicPr>
      <xdr:blipFill>
        <a:blip r:embed="rId193"/>
        <a:stretch>
          <a:fillRect/>
        </a:stretch>
      </xdr:blipFill>
      <xdr:spPr>
        <a:xfrm>
          <a:off x="2419985" y="81672430"/>
          <a:ext cx="337820" cy="337820"/>
        </a:xfrm>
        <a:prstGeom prst="rect">
          <a:avLst/>
        </a:prstGeom>
      </xdr:spPr>
    </xdr:pic>
    <xdr:clientData/>
  </xdr:twoCellAnchor>
  <xdr:twoCellAnchor>
    <xdr:from>
      <xdr:col>2</xdr:col>
      <xdr:colOff>635000</xdr:colOff>
      <xdr:row>195</xdr:row>
      <xdr:rowOff>50800</xdr:rowOff>
    </xdr:from>
    <xdr:to>
      <xdr:col>2</xdr:col>
      <xdr:colOff>973243</xdr:colOff>
      <xdr:row>195</xdr:row>
      <xdr:rowOff>389043</xdr:rowOff>
    </xdr:to>
    <xdr:pic>
      <xdr:nvPicPr>
        <xdr:cNvPr id="195" name="Picture 1" descr="Picture"/>
        <xdr:cNvPicPr>
          <a:picLocks noChangeAspect="1"/>
        </xdr:cNvPicPr>
      </xdr:nvPicPr>
      <xdr:blipFill>
        <a:blip r:embed="rId194"/>
        <a:stretch>
          <a:fillRect/>
        </a:stretch>
      </xdr:blipFill>
      <xdr:spPr>
        <a:xfrm>
          <a:off x="2419985" y="82095340"/>
          <a:ext cx="337820" cy="337820"/>
        </a:xfrm>
        <a:prstGeom prst="rect">
          <a:avLst/>
        </a:prstGeom>
      </xdr:spPr>
    </xdr:pic>
    <xdr:clientData/>
  </xdr:twoCellAnchor>
  <xdr:twoCellAnchor>
    <xdr:from>
      <xdr:col>2</xdr:col>
      <xdr:colOff>635000</xdr:colOff>
      <xdr:row>196</xdr:row>
      <xdr:rowOff>50800</xdr:rowOff>
    </xdr:from>
    <xdr:to>
      <xdr:col>2</xdr:col>
      <xdr:colOff>973243</xdr:colOff>
      <xdr:row>196</xdr:row>
      <xdr:rowOff>389043</xdr:rowOff>
    </xdr:to>
    <xdr:pic>
      <xdr:nvPicPr>
        <xdr:cNvPr id="196" name="Picture 1" descr="Picture"/>
        <xdr:cNvPicPr>
          <a:picLocks noChangeAspect="1"/>
        </xdr:cNvPicPr>
      </xdr:nvPicPr>
      <xdr:blipFill>
        <a:blip r:embed="rId195"/>
        <a:stretch>
          <a:fillRect/>
        </a:stretch>
      </xdr:blipFill>
      <xdr:spPr>
        <a:xfrm>
          <a:off x="2419985" y="82518250"/>
          <a:ext cx="337820" cy="337820"/>
        </a:xfrm>
        <a:prstGeom prst="rect">
          <a:avLst/>
        </a:prstGeom>
      </xdr:spPr>
    </xdr:pic>
    <xdr:clientData/>
  </xdr:twoCellAnchor>
  <xdr:twoCellAnchor>
    <xdr:from>
      <xdr:col>2</xdr:col>
      <xdr:colOff>635000</xdr:colOff>
      <xdr:row>197</xdr:row>
      <xdr:rowOff>50800</xdr:rowOff>
    </xdr:from>
    <xdr:to>
      <xdr:col>2</xdr:col>
      <xdr:colOff>973243</xdr:colOff>
      <xdr:row>197</xdr:row>
      <xdr:rowOff>389043</xdr:rowOff>
    </xdr:to>
    <xdr:pic>
      <xdr:nvPicPr>
        <xdr:cNvPr id="197" name="Picture 1" descr="Picture"/>
        <xdr:cNvPicPr>
          <a:picLocks noChangeAspect="1"/>
        </xdr:cNvPicPr>
      </xdr:nvPicPr>
      <xdr:blipFill>
        <a:blip r:embed="rId196"/>
        <a:stretch>
          <a:fillRect/>
        </a:stretch>
      </xdr:blipFill>
      <xdr:spPr>
        <a:xfrm>
          <a:off x="2419985" y="82941160"/>
          <a:ext cx="337820" cy="337820"/>
        </a:xfrm>
        <a:prstGeom prst="rect">
          <a:avLst/>
        </a:prstGeom>
      </xdr:spPr>
    </xdr:pic>
    <xdr:clientData/>
  </xdr:twoCellAnchor>
  <xdr:twoCellAnchor>
    <xdr:from>
      <xdr:col>2</xdr:col>
      <xdr:colOff>635000</xdr:colOff>
      <xdr:row>198</xdr:row>
      <xdr:rowOff>50800</xdr:rowOff>
    </xdr:from>
    <xdr:to>
      <xdr:col>2</xdr:col>
      <xdr:colOff>973243</xdr:colOff>
      <xdr:row>198</xdr:row>
      <xdr:rowOff>389043</xdr:rowOff>
    </xdr:to>
    <xdr:pic>
      <xdr:nvPicPr>
        <xdr:cNvPr id="198" name="Picture 1" descr="Picture"/>
        <xdr:cNvPicPr>
          <a:picLocks noChangeAspect="1"/>
        </xdr:cNvPicPr>
      </xdr:nvPicPr>
      <xdr:blipFill>
        <a:blip r:embed="rId197"/>
        <a:stretch>
          <a:fillRect/>
        </a:stretch>
      </xdr:blipFill>
      <xdr:spPr>
        <a:xfrm>
          <a:off x="2419985" y="83364070"/>
          <a:ext cx="337820" cy="337820"/>
        </a:xfrm>
        <a:prstGeom prst="rect">
          <a:avLst/>
        </a:prstGeom>
      </xdr:spPr>
    </xdr:pic>
    <xdr:clientData/>
  </xdr:twoCellAnchor>
  <xdr:twoCellAnchor>
    <xdr:from>
      <xdr:col>2</xdr:col>
      <xdr:colOff>635000</xdr:colOff>
      <xdr:row>199</xdr:row>
      <xdr:rowOff>50800</xdr:rowOff>
    </xdr:from>
    <xdr:to>
      <xdr:col>2</xdr:col>
      <xdr:colOff>973243</xdr:colOff>
      <xdr:row>199</xdr:row>
      <xdr:rowOff>389043</xdr:rowOff>
    </xdr:to>
    <xdr:pic>
      <xdr:nvPicPr>
        <xdr:cNvPr id="199" name="Picture 1" descr="Picture"/>
        <xdr:cNvPicPr>
          <a:picLocks noChangeAspect="1"/>
        </xdr:cNvPicPr>
      </xdr:nvPicPr>
      <xdr:blipFill>
        <a:blip r:embed="rId198"/>
        <a:stretch>
          <a:fillRect/>
        </a:stretch>
      </xdr:blipFill>
      <xdr:spPr>
        <a:xfrm>
          <a:off x="2419985" y="83786980"/>
          <a:ext cx="337820" cy="337820"/>
        </a:xfrm>
        <a:prstGeom prst="rect">
          <a:avLst/>
        </a:prstGeom>
      </xdr:spPr>
    </xdr:pic>
    <xdr:clientData/>
  </xdr:twoCellAnchor>
  <xdr:twoCellAnchor>
    <xdr:from>
      <xdr:col>2</xdr:col>
      <xdr:colOff>635000</xdr:colOff>
      <xdr:row>200</xdr:row>
      <xdr:rowOff>50800</xdr:rowOff>
    </xdr:from>
    <xdr:to>
      <xdr:col>2</xdr:col>
      <xdr:colOff>973243</xdr:colOff>
      <xdr:row>200</xdr:row>
      <xdr:rowOff>389043</xdr:rowOff>
    </xdr:to>
    <xdr:pic>
      <xdr:nvPicPr>
        <xdr:cNvPr id="200" name="Picture 1" descr="Picture"/>
        <xdr:cNvPicPr>
          <a:picLocks noChangeAspect="1"/>
        </xdr:cNvPicPr>
      </xdr:nvPicPr>
      <xdr:blipFill>
        <a:blip r:embed="rId199"/>
        <a:stretch>
          <a:fillRect/>
        </a:stretch>
      </xdr:blipFill>
      <xdr:spPr>
        <a:xfrm>
          <a:off x="2419985" y="84209890"/>
          <a:ext cx="337820" cy="337820"/>
        </a:xfrm>
        <a:prstGeom prst="rect">
          <a:avLst/>
        </a:prstGeom>
      </xdr:spPr>
    </xdr:pic>
    <xdr:clientData/>
  </xdr:twoCellAnchor>
  <xdr:twoCellAnchor>
    <xdr:from>
      <xdr:col>2</xdr:col>
      <xdr:colOff>635000</xdr:colOff>
      <xdr:row>201</xdr:row>
      <xdr:rowOff>50800</xdr:rowOff>
    </xdr:from>
    <xdr:to>
      <xdr:col>2</xdr:col>
      <xdr:colOff>973243</xdr:colOff>
      <xdr:row>201</xdr:row>
      <xdr:rowOff>389043</xdr:rowOff>
    </xdr:to>
    <xdr:pic>
      <xdr:nvPicPr>
        <xdr:cNvPr id="201" name="Picture 1" descr="Picture"/>
        <xdr:cNvPicPr>
          <a:picLocks noChangeAspect="1"/>
        </xdr:cNvPicPr>
      </xdr:nvPicPr>
      <xdr:blipFill>
        <a:blip r:embed="rId200"/>
        <a:stretch>
          <a:fillRect/>
        </a:stretch>
      </xdr:blipFill>
      <xdr:spPr>
        <a:xfrm>
          <a:off x="2419985" y="84632800"/>
          <a:ext cx="337820" cy="337820"/>
        </a:xfrm>
        <a:prstGeom prst="rect">
          <a:avLst/>
        </a:prstGeom>
      </xdr:spPr>
    </xdr:pic>
    <xdr:clientData/>
  </xdr:twoCellAnchor>
  <xdr:twoCellAnchor>
    <xdr:from>
      <xdr:col>2</xdr:col>
      <xdr:colOff>635000</xdr:colOff>
      <xdr:row>202</xdr:row>
      <xdr:rowOff>50800</xdr:rowOff>
    </xdr:from>
    <xdr:to>
      <xdr:col>2</xdr:col>
      <xdr:colOff>973243</xdr:colOff>
      <xdr:row>202</xdr:row>
      <xdr:rowOff>389043</xdr:rowOff>
    </xdr:to>
    <xdr:pic>
      <xdr:nvPicPr>
        <xdr:cNvPr id="202" name="Picture 1" descr="Picture"/>
        <xdr:cNvPicPr>
          <a:picLocks noChangeAspect="1"/>
        </xdr:cNvPicPr>
      </xdr:nvPicPr>
      <xdr:blipFill>
        <a:blip r:embed="rId201"/>
        <a:stretch>
          <a:fillRect/>
        </a:stretch>
      </xdr:blipFill>
      <xdr:spPr>
        <a:xfrm>
          <a:off x="2419985" y="85055710"/>
          <a:ext cx="337820" cy="337820"/>
        </a:xfrm>
        <a:prstGeom prst="rect">
          <a:avLst/>
        </a:prstGeom>
      </xdr:spPr>
    </xdr:pic>
    <xdr:clientData/>
  </xdr:twoCellAnchor>
  <xdr:twoCellAnchor>
    <xdr:from>
      <xdr:col>2</xdr:col>
      <xdr:colOff>635000</xdr:colOff>
      <xdr:row>203</xdr:row>
      <xdr:rowOff>50800</xdr:rowOff>
    </xdr:from>
    <xdr:to>
      <xdr:col>2</xdr:col>
      <xdr:colOff>973243</xdr:colOff>
      <xdr:row>203</xdr:row>
      <xdr:rowOff>389043</xdr:rowOff>
    </xdr:to>
    <xdr:pic>
      <xdr:nvPicPr>
        <xdr:cNvPr id="203" name="Picture 1" descr="Picture"/>
        <xdr:cNvPicPr>
          <a:picLocks noChangeAspect="1"/>
        </xdr:cNvPicPr>
      </xdr:nvPicPr>
      <xdr:blipFill>
        <a:blip r:embed="rId202"/>
        <a:stretch>
          <a:fillRect/>
        </a:stretch>
      </xdr:blipFill>
      <xdr:spPr>
        <a:xfrm>
          <a:off x="2419985" y="85478620"/>
          <a:ext cx="337820" cy="337820"/>
        </a:xfrm>
        <a:prstGeom prst="rect">
          <a:avLst/>
        </a:prstGeom>
      </xdr:spPr>
    </xdr:pic>
    <xdr:clientData/>
  </xdr:twoCellAnchor>
  <xdr:twoCellAnchor>
    <xdr:from>
      <xdr:col>2</xdr:col>
      <xdr:colOff>635000</xdr:colOff>
      <xdr:row>204</xdr:row>
      <xdr:rowOff>50800</xdr:rowOff>
    </xdr:from>
    <xdr:to>
      <xdr:col>2</xdr:col>
      <xdr:colOff>973243</xdr:colOff>
      <xdr:row>204</xdr:row>
      <xdr:rowOff>389043</xdr:rowOff>
    </xdr:to>
    <xdr:pic>
      <xdr:nvPicPr>
        <xdr:cNvPr id="204" name="Picture 1" descr="Picture"/>
        <xdr:cNvPicPr>
          <a:picLocks noChangeAspect="1"/>
        </xdr:cNvPicPr>
      </xdr:nvPicPr>
      <xdr:blipFill>
        <a:blip r:embed="rId203"/>
        <a:stretch>
          <a:fillRect/>
        </a:stretch>
      </xdr:blipFill>
      <xdr:spPr>
        <a:xfrm>
          <a:off x="2419985" y="85901530"/>
          <a:ext cx="337820" cy="337820"/>
        </a:xfrm>
        <a:prstGeom prst="rect">
          <a:avLst/>
        </a:prstGeom>
      </xdr:spPr>
    </xdr:pic>
    <xdr:clientData/>
  </xdr:twoCellAnchor>
  <xdr:twoCellAnchor>
    <xdr:from>
      <xdr:col>2</xdr:col>
      <xdr:colOff>635000</xdr:colOff>
      <xdr:row>205</xdr:row>
      <xdr:rowOff>50800</xdr:rowOff>
    </xdr:from>
    <xdr:to>
      <xdr:col>2</xdr:col>
      <xdr:colOff>973243</xdr:colOff>
      <xdr:row>205</xdr:row>
      <xdr:rowOff>389043</xdr:rowOff>
    </xdr:to>
    <xdr:pic>
      <xdr:nvPicPr>
        <xdr:cNvPr id="205" name="Picture 1" descr="Picture"/>
        <xdr:cNvPicPr>
          <a:picLocks noChangeAspect="1"/>
        </xdr:cNvPicPr>
      </xdr:nvPicPr>
      <xdr:blipFill>
        <a:blip r:embed="rId204"/>
        <a:stretch>
          <a:fillRect/>
        </a:stretch>
      </xdr:blipFill>
      <xdr:spPr>
        <a:xfrm>
          <a:off x="2419985" y="86324440"/>
          <a:ext cx="337820" cy="337820"/>
        </a:xfrm>
        <a:prstGeom prst="rect">
          <a:avLst/>
        </a:prstGeom>
      </xdr:spPr>
    </xdr:pic>
    <xdr:clientData/>
  </xdr:twoCellAnchor>
  <xdr:twoCellAnchor>
    <xdr:from>
      <xdr:col>2</xdr:col>
      <xdr:colOff>635000</xdr:colOff>
      <xdr:row>206</xdr:row>
      <xdr:rowOff>50800</xdr:rowOff>
    </xdr:from>
    <xdr:to>
      <xdr:col>2</xdr:col>
      <xdr:colOff>973243</xdr:colOff>
      <xdr:row>206</xdr:row>
      <xdr:rowOff>389043</xdr:rowOff>
    </xdr:to>
    <xdr:pic>
      <xdr:nvPicPr>
        <xdr:cNvPr id="206" name="Picture 1" descr="Picture"/>
        <xdr:cNvPicPr>
          <a:picLocks noChangeAspect="1"/>
        </xdr:cNvPicPr>
      </xdr:nvPicPr>
      <xdr:blipFill>
        <a:blip r:embed="rId205"/>
        <a:stretch>
          <a:fillRect/>
        </a:stretch>
      </xdr:blipFill>
      <xdr:spPr>
        <a:xfrm>
          <a:off x="2419985" y="86747350"/>
          <a:ext cx="337820" cy="337820"/>
        </a:xfrm>
        <a:prstGeom prst="rect">
          <a:avLst/>
        </a:prstGeom>
      </xdr:spPr>
    </xdr:pic>
    <xdr:clientData/>
  </xdr:twoCellAnchor>
  <xdr:twoCellAnchor>
    <xdr:from>
      <xdr:col>2</xdr:col>
      <xdr:colOff>635000</xdr:colOff>
      <xdr:row>207</xdr:row>
      <xdr:rowOff>50800</xdr:rowOff>
    </xdr:from>
    <xdr:to>
      <xdr:col>2</xdr:col>
      <xdr:colOff>973243</xdr:colOff>
      <xdr:row>207</xdr:row>
      <xdr:rowOff>389043</xdr:rowOff>
    </xdr:to>
    <xdr:pic>
      <xdr:nvPicPr>
        <xdr:cNvPr id="207" name="Picture 1" descr="Picture"/>
        <xdr:cNvPicPr>
          <a:picLocks noChangeAspect="1"/>
        </xdr:cNvPicPr>
      </xdr:nvPicPr>
      <xdr:blipFill>
        <a:blip r:embed="rId206"/>
        <a:stretch>
          <a:fillRect/>
        </a:stretch>
      </xdr:blipFill>
      <xdr:spPr>
        <a:xfrm>
          <a:off x="2419985" y="87170260"/>
          <a:ext cx="337820" cy="337820"/>
        </a:xfrm>
        <a:prstGeom prst="rect">
          <a:avLst/>
        </a:prstGeom>
      </xdr:spPr>
    </xdr:pic>
    <xdr:clientData/>
  </xdr:twoCellAnchor>
  <xdr:twoCellAnchor>
    <xdr:from>
      <xdr:col>2</xdr:col>
      <xdr:colOff>635000</xdr:colOff>
      <xdr:row>208</xdr:row>
      <xdr:rowOff>50800</xdr:rowOff>
    </xdr:from>
    <xdr:to>
      <xdr:col>2</xdr:col>
      <xdr:colOff>973243</xdr:colOff>
      <xdr:row>208</xdr:row>
      <xdr:rowOff>389043</xdr:rowOff>
    </xdr:to>
    <xdr:pic>
      <xdr:nvPicPr>
        <xdr:cNvPr id="208" name="Picture 1" descr="Picture"/>
        <xdr:cNvPicPr>
          <a:picLocks noChangeAspect="1"/>
        </xdr:cNvPicPr>
      </xdr:nvPicPr>
      <xdr:blipFill>
        <a:blip r:embed="rId207"/>
        <a:stretch>
          <a:fillRect/>
        </a:stretch>
      </xdr:blipFill>
      <xdr:spPr>
        <a:xfrm>
          <a:off x="2419985" y="87593170"/>
          <a:ext cx="337820" cy="337820"/>
        </a:xfrm>
        <a:prstGeom prst="rect">
          <a:avLst/>
        </a:prstGeom>
      </xdr:spPr>
    </xdr:pic>
    <xdr:clientData/>
  </xdr:twoCellAnchor>
  <xdr:twoCellAnchor>
    <xdr:from>
      <xdr:col>2</xdr:col>
      <xdr:colOff>635000</xdr:colOff>
      <xdr:row>209</xdr:row>
      <xdr:rowOff>50800</xdr:rowOff>
    </xdr:from>
    <xdr:to>
      <xdr:col>2</xdr:col>
      <xdr:colOff>973243</xdr:colOff>
      <xdr:row>209</xdr:row>
      <xdr:rowOff>389043</xdr:rowOff>
    </xdr:to>
    <xdr:pic>
      <xdr:nvPicPr>
        <xdr:cNvPr id="209" name="Picture 1" descr="Picture"/>
        <xdr:cNvPicPr>
          <a:picLocks noChangeAspect="1"/>
        </xdr:cNvPicPr>
      </xdr:nvPicPr>
      <xdr:blipFill>
        <a:blip r:embed="rId208"/>
        <a:stretch>
          <a:fillRect/>
        </a:stretch>
      </xdr:blipFill>
      <xdr:spPr>
        <a:xfrm>
          <a:off x="2419985" y="88016080"/>
          <a:ext cx="337820" cy="337820"/>
        </a:xfrm>
        <a:prstGeom prst="rect">
          <a:avLst/>
        </a:prstGeom>
      </xdr:spPr>
    </xdr:pic>
    <xdr:clientData/>
  </xdr:twoCellAnchor>
  <xdr:twoCellAnchor>
    <xdr:from>
      <xdr:col>2</xdr:col>
      <xdr:colOff>635000</xdr:colOff>
      <xdr:row>210</xdr:row>
      <xdr:rowOff>50800</xdr:rowOff>
    </xdr:from>
    <xdr:to>
      <xdr:col>2</xdr:col>
      <xdr:colOff>973243</xdr:colOff>
      <xdr:row>210</xdr:row>
      <xdr:rowOff>389043</xdr:rowOff>
    </xdr:to>
    <xdr:pic>
      <xdr:nvPicPr>
        <xdr:cNvPr id="210" name="Picture 1" descr="Picture"/>
        <xdr:cNvPicPr>
          <a:picLocks noChangeAspect="1"/>
        </xdr:cNvPicPr>
      </xdr:nvPicPr>
      <xdr:blipFill>
        <a:blip r:embed="rId209"/>
        <a:stretch>
          <a:fillRect/>
        </a:stretch>
      </xdr:blipFill>
      <xdr:spPr>
        <a:xfrm>
          <a:off x="2419985" y="88438990"/>
          <a:ext cx="337820" cy="337820"/>
        </a:xfrm>
        <a:prstGeom prst="rect">
          <a:avLst/>
        </a:prstGeom>
      </xdr:spPr>
    </xdr:pic>
    <xdr:clientData/>
  </xdr:twoCellAnchor>
  <xdr:twoCellAnchor>
    <xdr:from>
      <xdr:col>2</xdr:col>
      <xdr:colOff>635000</xdr:colOff>
      <xdr:row>211</xdr:row>
      <xdr:rowOff>50800</xdr:rowOff>
    </xdr:from>
    <xdr:to>
      <xdr:col>2</xdr:col>
      <xdr:colOff>973243</xdr:colOff>
      <xdr:row>211</xdr:row>
      <xdr:rowOff>389043</xdr:rowOff>
    </xdr:to>
    <xdr:pic>
      <xdr:nvPicPr>
        <xdr:cNvPr id="211" name="Picture 1" descr="Picture"/>
        <xdr:cNvPicPr>
          <a:picLocks noChangeAspect="1"/>
        </xdr:cNvPicPr>
      </xdr:nvPicPr>
      <xdr:blipFill>
        <a:blip r:embed="rId210"/>
        <a:stretch>
          <a:fillRect/>
        </a:stretch>
      </xdr:blipFill>
      <xdr:spPr>
        <a:xfrm>
          <a:off x="2419985" y="88861900"/>
          <a:ext cx="337820" cy="337820"/>
        </a:xfrm>
        <a:prstGeom prst="rect">
          <a:avLst/>
        </a:prstGeom>
      </xdr:spPr>
    </xdr:pic>
    <xdr:clientData/>
  </xdr:twoCellAnchor>
  <xdr:twoCellAnchor>
    <xdr:from>
      <xdr:col>2</xdr:col>
      <xdr:colOff>635000</xdr:colOff>
      <xdr:row>212</xdr:row>
      <xdr:rowOff>50800</xdr:rowOff>
    </xdr:from>
    <xdr:to>
      <xdr:col>2</xdr:col>
      <xdr:colOff>973243</xdr:colOff>
      <xdr:row>212</xdr:row>
      <xdr:rowOff>389043</xdr:rowOff>
    </xdr:to>
    <xdr:pic>
      <xdr:nvPicPr>
        <xdr:cNvPr id="212" name="Picture 1" descr="Picture"/>
        <xdr:cNvPicPr>
          <a:picLocks noChangeAspect="1"/>
        </xdr:cNvPicPr>
      </xdr:nvPicPr>
      <xdr:blipFill>
        <a:blip r:embed="rId211"/>
        <a:stretch>
          <a:fillRect/>
        </a:stretch>
      </xdr:blipFill>
      <xdr:spPr>
        <a:xfrm>
          <a:off x="2419985" y="89284810"/>
          <a:ext cx="337820" cy="337820"/>
        </a:xfrm>
        <a:prstGeom prst="rect">
          <a:avLst/>
        </a:prstGeom>
      </xdr:spPr>
    </xdr:pic>
    <xdr:clientData/>
  </xdr:twoCellAnchor>
  <xdr:twoCellAnchor>
    <xdr:from>
      <xdr:col>2</xdr:col>
      <xdr:colOff>635000</xdr:colOff>
      <xdr:row>213</xdr:row>
      <xdr:rowOff>50800</xdr:rowOff>
    </xdr:from>
    <xdr:to>
      <xdr:col>2</xdr:col>
      <xdr:colOff>973243</xdr:colOff>
      <xdr:row>213</xdr:row>
      <xdr:rowOff>389043</xdr:rowOff>
    </xdr:to>
    <xdr:pic>
      <xdr:nvPicPr>
        <xdr:cNvPr id="213" name="Picture 1" descr="Picture"/>
        <xdr:cNvPicPr>
          <a:picLocks noChangeAspect="1"/>
        </xdr:cNvPicPr>
      </xdr:nvPicPr>
      <xdr:blipFill>
        <a:blip r:embed="rId212"/>
        <a:stretch>
          <a:fillRect/>
        </a:stretch>
      </xdr:blipFill>
      <xdr:spPr>
        <a:xfrm>
          <a:off x="2419985" y="89707720"/>
          <a:ext cx="337820" cy="337820"/>
        </a:xfrm>
        <a:prstGeom prst="rect">
          <a:avLst/>
        </a:prstGeom>
      </xdr:spPr>
    </xdr:pic>
    <xdr:clientData/>
  </xdr:twoCellAnchor>
  <xdr:twoCellAnchor>
    <xdr:from>
      <xdr:col>2</xdr:col>
      <xdr:colOff>635000</xdr:colOff>
      <xdr:row>214</xdr:row>
      <xdr:rowOff>50800</xdr:rowOff>
    </xdr:from>
    <xdr:to>
      <xdr:col>2</xdr:col>
      <xdr:colOff>973243</xdr:colOff>
      <xdr:row>214</xdr:row>
      <xdr:rowOff>389043</xdr:rowOff>
    </xdr:to>
    <xdr:pic>
      <xdr:nvPicPr>
        <xdr:cNvPr id="214" name="Picture 1" descr="Picture"/>
        <xdr:cNvPicPr>
          <a:picLocks noChangeAspect="1"/>
        </xdr:cNvPicPr>
      </xdr:nvPicPr>
      <xdr:blipFill>
        <a:blip r:embed="rId213"/>
        <a:stretch>
          <a:fillRect/>
        </a:stretch>
      </xdr:blipFill>
      <xdr:spPr>
        <a:xfrm>
          <a:off x="2419985" y="90130630"/>
          <a:ext cx="337820" cy="337820"/>
        </a:xfrm>
        <a:prstGeom prst="rect">
          <a:avLst/>
        </a:prstGeom>
      </xdr:spPr>
    </xdr:pic>
    <xdr:clientData/>
  </xdr:twoCellAnchor>
  <xdr:twoCellAnchor>
    <xdr:from>
      <xdr:col>2</xdr:col>
      <xdr:colOff>635000</xdr:colOff>
      <xdr:row>215</xdr:row>
      <xdr:rowOff>50800</xdr:rowOff>
    </xdr:from>
    <xdr:to>
      <xdr:col>2</xdr:col>
      <xdr:colOff>973243</xdr:colOff>
      <xdr:row>215</xdr:row>
      <xdr:rowOff>389043</xdr:rowOff>
    </xdr:to>
    <xdr:pic>
      <xdr:nvPicPr>
        <xdr:cNvPr id="215" name="Picture 1" descr="Picture"/>
        <xdr:cNvPicPr>
          <a:picLocks noChangeAspect="1"/>
        </xdr:cNvPicPr>
      </xdr:nvPicPr>
      <xdr:blipFill>
        <a:blip r:embed="rId214"/>
        <a:stretch>
          <a:fillRect/>
        </a:stretch>
      </xdr:blipFill>
      <xdr:spPr>
        <a:xfrm>
          <a:off x="2419985" y="90553540"/>
          <a:ext cx="337820" cy="337820"/>
        </a:xfrm>
        <a:prstGeom prst="rect">
          <a:avLst/>
        </a:prstGeom>
      </xdr:spPr>
    </xdr:pic>
    <xdr:clientData/>
  </xdr:twoCellAnchor>
  <xdr:twoCellAnchor>
    <xdr:from>
      <xdr:col>2</xdr:col>
      <xdr:colOff>635000</xdr:colOff>
      <xdr:row>216</xdr:row>
      <xdr:rowOff>50800</xdr:rowOff>
    </xdr:from>
    <xdr:to>
      <xdr:col>2</xdr:col>
      <xdr:colOff>973243</xdr:colOff>
      <xdr:row>216</xdr:row>
      <xdr:rowOff>389043</xdr:rowOff>
    </xdr:to>
    <xdr:pic>
      <xdr:nvPicPr>
        <xdr:cNvPr id="216" name="Picture 1" descr="Picture"/>
        <xdr:cNvPicPr>
          <a:picLocks noChangeAspect="1"/>
        </xdr:cNvPicPr>
      </xdr:nvPicPr>
      <xdr:blipFill>
        <a:blip r:embed="rId215"/>
        <a:stretch>
          <a:fillRect/>
        </a:stretch>
      </xdr:blipFill>
      <xdr:spPr>
        <a:xfrm>
          <a:off x="2419985" y="90976450"/>
          <a:ext cx="337820" cy="337820"/>
        </a:xfrm>
        <a:prstGeom prst="rect">
          <a:avLst/>
        </a:prstGeom>
      </xdr:spPr>
    </xdr:pic>
    <xdr:clientData/>
  </xdr:twoCellAnchor>
  <xdr:twoCellAnchor>
    <xdr:from>
      <xdr:col>2</xdr:col>
      <xdr:colOff>635000</xdr:colOff>
      <xdr:row>217</xdr:row>
      <xdr:rowOff>50800</xdr:rowOff>
    </xdr:from>
    <xdr:to>
      <xdr:col>2</xdr:col>
      <xdr:colOff>973243</xdr:colOff>
      <xdr:row>217</xdr:row>
      <xdr:rowOff>389043</xdr:rowOff>
    </xdr:to>
    <xdr:pic>
      <xdr:nvPicPr>
        <xdr:cNvPr id="217" name="Picture 1" descr="Picture"/>
        <xdr:cNvPicPr>
          <a:picLocks noChangeAspect="1"/>
        </xdr:cNvPicPr>
      </xdr:nvPicPr>
      <xdr:blipFill>
        <a:blip r:embed="rId216"/>
        <a:stretch>
          <a:fillRect/>
        </a:stretch>
      </xdr:blipFill>
      <xdr:spPr>
        <a:xfrm>
          <a:off x="2419985" y="91399360"/>
          <a:ext cx="337820" cy="337820"/>
        </a:xfrm>
        <a:prstGeom prst="rect">
          <a:avLst/>
        </a:prstGeom>
      </xdr:spPr>
    </xdr:pic>
    <xdr:clientData/>
  </xdr:twoCellAnchor>
  <xdr:twoCellAnchor>
    <xdr:from>
      <xdr:col>2</xdr:col>
      <xdr:colOff>635000</xdr:colOff>
      <xdr:row>218</xdr:row>
      <xdr:rowOff>50800</xdr:rowOff>
    </xdr:from>
    <xdr:to>
      <xdr:col>2</xdr:col>
      <xdr:colOff>973243</xdr:colOff>
      <xdr:row>218</xdr:row>
      <xdr:rowOff>389043</xdr:rowOff>
    </xdr:to>
    <xdr:pic>
      <xdr:nvPicPr>
        <xdr:cNvPr id="218" name="Picture 1" descr="Picture"/>
        <xdr:cNvPicPr>
          <a:picLocks noChangeAspect="1"/>
        </xdr:cNvPicPr>
      </xdr:nvPicPr>
      <xdr:blipFill>
        <a:blip r:embed="rId217"/>
        <a:stretch>
          <a:fillRect/>
        </a:stretch>
      </xdr:blipFill>
      <xdr:spPr>
        <a:xfrm>
          <a:off x="2419985" y="91822270"/>
          <a:ext cx="337820" cy="337820"/>
        </a:xfrm>
        <a:prstGeom prst="rect">
          <a:avLst/>
        </a:prstGeom>
      </xdr:spPr>
    </xdr:pic>
    <xdr:clientData/>
  </xdr:twoCellAnchor>
  <xdr:twoCellAnchor>
    <xdr:from>
      <xdr:col>2</xdr:col>
      <xdr:colOff>635000</xdr:colOff>
      <xdr:row>219</xdr:row>
      <xdr:rowOff>50800</xdr:rowOff>
    </xdr:from>
    <xdr:to>
      <xdr:col>2</xdr:col>
      <xdr:colOff>973243</xdr:colOff>
      <xdr:row>219</xdr:row>
      <xdr:rowOff>389043</xdr:rowOff>
    </xdr:to>
    <xdr:pic>
      <xdr:nvPicPr>
        <xdr:cNvPr id="219" name="Picture 1" descr="Picture"/>
        <xdr:cNvPicPr>
          <a:picLocks noChangeAspect="1"/>
        </xdr:cNvPicPr>
      </xdr:nvPicPr>
      <xdr:blipFill>
        <a:blip r:embed="rId218"/>
        <a:stretch>
          <a:fillRect/>
        </a:stretch>
      </xdr:blipFill>
      <xdr:spPr>
        <a:xfrm>
          <a:off x="2419985" y="92245180"/>
          <a:ext cx="337820" cy="337820"/>
        </a:xfrm>
        <a:prstGeom prst="rect">
          <a:avLst/>
        </a:prstGeom>
      </xdr:spPr>
    </xdr:pic>
    <xdr:clientData/>
  </xdr:twoCellAnchor>
  <xdr:twoCellAnchor>
    <xdr:from>
      <xdr:col>2</xdr:col>
      <xdr:colOff>635000</xdr:colOff>
      <xdr:row>220</xdr:row>
      <xdr:rowOff>50800</xdr:rowOff>
    </xdr:from>
    <xdr:to>
      <xdr:col>2</xdr:col>
      <xdr:colOff>973243</xdr:colOff>
      <xdr:row>220</xdr:row>
      <xdr:rowOff>389043</xdr:rowOff>
    </xdr:to>
    <xdr:pic>
      <xdr:nvPicPr>
        <xdr:cNvPr id="220" name="Picture 1" descr="Picture"/>
        <xdr:cNvPicPr>
          <a:picLocks noChangeAspect="1"/>
        </xdr:cNvPicPr>
      </xdr:nvPicPr>
      <xdr:blipFill>
        <a:blip r:embed="rId219"/>
        <a:stretch>
          <a:fillRect/>
        </a:stretch>
      </xdr:blipFill>
      <xdr:spPr>
        <a:xfrm>
          <a:off x="2419985" y="92668090"/>
          <a:ext cx="337820" cy="337820"/>
        </a:xfrm>
        <a:prstGeom prst="rect">
          <a:avLst/>
        </a:prstGeom>
      </xdr:spPr>
    </xdr:pic>
    <xdr:clientData/>
  </xdr:twoCellAnchor>
  <xdr:twoCellAnchor>
    <xdr:from>
      <xdr:col>2</xdr:col>
      <xdr:colOff>635000</xdr:colOff>
      <xdr:row>221</xdr:row>
      <xdr:rowOff>50800</xdr:rowOff>
    </xdr:from>
    <xdr:to>
      <xdr:col>2</xdr:col>
      <xdr:colOff>973243</xdr:colOff>
      <xdr:row>221</xdr:row>
      <xdr:rowOff>389043</xdr:rowOff>
    </xdr:to>
    <xdr:pic>
      <xdr:nvPicPr>
        <xdr:cNvPr id="221" name="Picture 1" descr="Picture"/>
        <xdr:cNvPicPr>
          <a:picLocks noChangeAspect="1"/>
        </xdr:cNvPicPr>
      </xdr:nvPicPr>
      <xdr:blipFill>
        <a:blip r:embed="rId220"/>
        <a:stretch>
          <a:fillRect/>
        </a:stretch>
      </xdr:blipFill>
      <xdr:spPr>
        <a:xfrm>
          <a:off x="2419985" y="93091000"/>
          <a:ext cx="337820" cy="337820"/>
        </a:xfrm>
        <a:prstGeom prst="rect">
          <a:avLst/>
        </a:prstGeom>
      </xdr:spPr>
    </xdr:pic>
    <xdr:clientData/>
  </xdr:twoCellAnchor>
  <xdr:twoCellAnchor>
    <xdr:from>
      <xdr:col>2</xdr:col>
      <xdr:colOff>635000</xdr:colOff>
      <xdr:row>222</xdr:row>
      <xdr:rowOff>50800</xdr:rowOff>
    </xdr:from>
    <xdr:to>
      <xdr:col>2</xdr:col>
      <xdr:colOff>973243</xdr:colOff>
      <xdr:row>222</xdr:row>
      <xdr:rowOff>389043</xdr:rowOff>
    </xdr:to>
    <xdr:pic>
      <xdr:nvPicPr>
        <xdr:cNvPr id="222" name="Picture 1" descr="Picture"/>
        <xdr:cNvPicPr>
          <a:picLocks noChangeAspect="1"/>
        </xdr:cNvPicPr>
      </xdr:nvPicPr>
      <xdr:blipFill>
        <a:blip r:embed="rId221"/>
        <a:stretch>
          <a:fillRect/>
        </a:stretch>
      </xdr:blipFill>
      <xdr:spPr>
        <a:xfrm>
          <a:off x="2419985" y="93513910"/>
          <a:ext cx="337820" cy="337820"/>
        </a:xfrm>
        <a:prstGeom prst="rect">
          <a:avLst/>
        </a:prstGeom>
      </xdr:spPr>
    </xdr:pic>
    <xdr:clientData/>
  </xdr:twoCellAnchor>
  <xdr:twoCellAnchor>
    <xdr:from>
      <xdr:col>2</xdr:col>
      <xdr:colOff>635000</xdr:colOff>
      <xdr:row>223</xdr:row>
      <xdr:rowOff>50800</xdr:rowOff>
    </xdr:from>
    <xdr:to>
      <xdr:col>2</xdr:col>
      <xdr:colOff>973243</xdr:colOff>
      <xdr:row>223</xdr:row>
      <xdr:rowOff>389043</xdr:rowOff>
    </xdr:to>
    <xdr:pic>
      <xdr:nvPicPr>
        <xdr:cNvPr id="223" name="Picture 1" descr="Picture"/>
        <xdr:cNvPicPr>
          <a:picLocks noChangeAspect="1"/>
        </xdr:cNvPicPr>
      </xdr:nvPicPr>
      <xdr:blipFill>
        <a:blip r:embed="rId222"/>
        <a:stretch>
          <a:fillRect/>
        </a:stretch>
      </xdr:blipFill>
      <xdr:spPr>
        <a:xfrm>
          <a:off x="2419985" y="93936820"/>
          <a:ext cx="337820" cy="337820"/>
        </a:xfrm>
        <a:prstGeom prst="rect">
          <a:avLst/>
        </a:prstGeom>
      </xdr:spPr>
    </xdr:pic>
    <xdr:clientData/>
  </xdr:twoCellAnchor>
  <xdr:twoCellAnchor>
    <xdr:from>
      <xdr:col>2</xdr:col>
      <xdr:colOff>635000</xdr:colOff>
      <xdr:row>224</xdr:row>
      <xdr:rowOff>50800</xdr:rowOff>
    </xdr:from>
    <xdr:to>
      <xdr:col>2</xdr:col>
      <xdr:colOff>973243</xdr:colOff>
      <xdr:row>224</xdr:row>
      <xdr:rowOff>389043</xdr:rowOff>
    </xdr:to>
    <xdr:pic>
      <xdr:nvPicPr>
        <xdr:cNvPr id="224" name="Picture 1" descr="Picture"/>
        <xdr:cNvPicPr>
          <a:picLocks noChangeAspect="1"/>
        </xdr:cNvPicPr>
      </xdr:nvPicPr>
      <xdr:blipFill>
        <a:blip r:embed="rId223"/>
        <a:stretch>
          <a:fillRect/>
        </a:stretch>
      </xdr:blipFill>
      <xdr:spPr>
        <a:xfrm>
          <a:off x="2419985" y="94359730"/>
          <a:ext cx="337820" cy="337820"/>
        </a:xfrm>
        <a:prstGeom prst="rect">
          <a:avLst/>
        </a:prstGeom>
      </xdr:spPr>
    </xdr:pic>
    <xdr:clientData/>
  </xdr:twoCellAnchor>
  <xdr:twoCellAnchor>
    <xdr:from>
      <xdr:col>2</xdr:col>
      <xdr:colOff>635000</xdr:colOff>
      <xdr:row>225</xdr:row>
      <xdr:rowOff>50800</xdr:rowOff>
    </xdr:from>
    <xdr:to>
      <xdr:col>2</xdr:col>
      <xdr:colOff>973243</xdr:colOff>
      <xdr:row>225</xdr:row>
      <xdr:rowOff>389043</xdr:rowOff>
    </xdr:to>
    <xdr:pic>
      <xdr:nvPicPr>
        <xdr:cNvPr id="225" name="Picture 1" descr="Picture"/>
        <xdr:cNvPicPr>
          <a:picLocks noChangeAspect="1"/>
        </xdr:cNvPicPr>
      </xdr:nvPicPr>
      <xdr:blipFill>
        <a:blip r:embed="rId224"/>
        <a:stretch>
          <a:fillRect/>
        </a:stretch>
      </xdr:blipFill>
      <xdr:spPr>
        <a:xfrm>
          <a:off x="2419985" y="94782640"/>
          <a:ext cx="337820" cy="337820"/>
        </a:xfrm>
        <a:prstGeom prst="rect">
          <a:avLst/>
        </a:prstGeom>
      </xdr:spPr>
    </xdr:pic>
    <xdr:clientData/>
  </xdr:twoCellAnchor>
  <xdr:twoCellAnchor>
    <xdr:from>
      <xdr:col>2</xdr:col>
      <xdr:colOff>635000</xdr:colOff>
      <xdr:row>226</xdr:row>
      <xdr:rowOff>50800</xdr:rowOff>
    </xdr:from>
    <xdr:to>
      <xdr:col>2</xdr:col>
      <xdr:colOff>973243</xdr:colOff>
      <xdr:row>226</xdr:row>
      <xdr:rowOff>389043</xdr:rowOff>
    </xdr:to>
    <xdr:pic>
      <xdr:nvPicPr>
        <xdr:cNvPr id="226" name="Picture 1" descr="Picture"/>
        <xdr:cNvPicPr>
          <a:picLocks noChangeAspect="1"/>
        </xdr:cNvPicPr>
      </xdr:nvPicPr>
      <xdr:blipFill>
        <a:blip r:embed="rId225"/>
        <a:stretch>
          <a:fillRect/>
        </a:stretch>
      </xdr:blipFill>
      <xdr:spPr>
        <a:xfrm>
          <a:off x="2419985" y="95205550"/>
          <a:ext cx="337820" cy="337820"/>
        </a:xfrm>
        <a:prstGeom prst="rect">
          <a:avLst/>
        </a:prstGeom>
      </xdr:spPr>
    </xdr:pic>
    <xdr:clientData/>
  </xdr:twoCellAnchor>
  <xdr:twoCellAnchor>
    <xdr:from>
      <xdr:col>2</xdr:col>
      <xdr:colOff>635000</xdr:colOff>
      <xdr:row>227</xdr:row>
      <xdr:rowOff>50800</xdr:rowOff>
    </xdr:from>
    <xdr:to>
      <xdr:col>2</xdr:col>
      <xdr:colOff>973243</xdr:colOff>
      <xdr:row>227</xdr:row>
      <xdr:rowOff>389043</xdr:rowOff>
    </xdr:to>
    <xdr:pic>
      <xdr:nvPicPr>
        <xdr:cNvPr id="227" name="Picture 1" descr="Picture"/>
        <xdr:cNvPicPr>
          <a:picLocks noChangeAspect="1"/>
        </xdr:cNvPicPr>
      </xdr:nvPicPr>
      <xdr:blipFill>
        <a:blip r:embed="rId103"/>
        <a:stretch>
          <a:fillRect/>
        </a:stretch>
      </xdr:blipFill>
      <xdr:spPr>
        <a:xfrm>
          <a:off x="2419985" y="95628460"/>
          <a:ext cx="337820" cy="337820"/>
        </a:xfrm>
        <a:prstGeom prst="rect">
          <a:avLst/>
        </a:prstGeom>
      </xdr:spPr>
    </xdr:pic>
    <xdr:clientData/>
  </xdr:twoCellAnchor>
  <xdr:twoCellAnchor>
    <xdr:from>
      <xdr:col>2</xdr:col>
      <xdr:colOff>635000</xdr:colOff>
      <xdr:row>228</xdr:row>
      <xdr:rowOff>50800</xdr:rowOff>
    </xdr:from>
    <xdr:to>
      <xdr:col>2</xdr:col>
      <xdr:colOff>973243</xdr:colOff>
      <xdr:row>228</xdr:row>
      <xdr:rowOff>389043</xdr:rowOff>
    </xdr:to>
    <xdr:pic>
      <xdr:nvPicPr>
        <xdr:cNvPr id="228" name="Picture 1" descr="Picture"/>
        <xdr:cNvPicPr>
          <a:picLocks noChangeAspect="1"/>
        </xdr:cNvPicPr>
      </xdr:nvPicPr>
      <xdr:blipFill>
        <a:blip r:embed="rId226"/>
        <a:stretch>
          <a:fillRect/>
        </a:stretch>
      </xdr:blipFill>
      <xdr:spPr>
        <a:xfrm>
          <a:off x="2419985" y="96051370"/>
          <a:ext cx="337820" cy="337820"/>
        </a:xfrm>
        <a:prstGeom prst="rect">
          <a:avLst/>
        </a:prstGeom>
      </xdr:spPr>
    </xdr:pic>
    <xdr:clientData/>
  </xdr:twoCellAnchor>
  <xdr:twoCellAnchor>
    <xdr:from>
      <xdr:col>2</xdr:col>
      <xdr:colOff>635000</xdr:colOff>
      <xdr:row>229</xdr:row>
      <xdr:rowOff>50800</xdr:rowOff>
    </xdr:from>
    <xdr:to>
      <xdr:col>2</xdr:col>
      <xdr:colOff>973243</xdr:colOff>
      <xdr:row>229</xdr:row>
      <xdr:rowOff>389043</xdr:rowOff>
    </xdr:to>
    <xdr:pic>
      <xdr:nvPicPr>
        <xdr:cNvPr id="229" name="Picture 1" descr="Picture"/>
        <xdr:cNvPicPr>
          <a:picLocks noChangeAspect="1"/>
        </xdr:cNvPicPr>
      </xdr:nvPicPr>
      <xdr:blipFill>
        <a:blip r:embed="rId227"/>
        <a:stretch>
          <a:fillRect/>
        </a:stretch>
      </xdr:blipFill>
      <xdr:spPr>
        <a:xfrm>
          <a:off x="2419985" y="96474280"/>
          <a:ext cx="337820" cy="337820"/>
        </a:xfrm>
        <a:prstGeom prst="rect">
          <a:avLst/>
        </a:prstGeom>
      </xdr:spPr>
    </xdr:pic>
    <xdr:clientData/>
  </xdr:twoCellAnchor>
  <xdr:twoCellAnchor>
    <xdr:from>
      <xdr:col>2</xdr:col>
      <xdr:colOff>635000</xdr:colOff>
      <xdr:row>230</xdr:row>
      <xdr:rowOff>50800</xdr:rowOff>
    </xdr:from>
    <xdr:to>
      <xdr:col>2</xdr:col>
      <xdr:colOff>973243</xdr:colOff>
      <xdr:row>230</xdr:row>
      <xdr:rowOff>389043</xdr:rowOff>
    </xdr:to>
    <xdr:pic>
      <xdr:nvPicPr>
        <xdr:cNvPr id="230" name="Picture 1" descr="Picture"/>
        <xdr:cNvPicPr>
          <a:picLocks noChangeAspect="1"/>
        </xdr:cNvPicPr>
      </xdr:nvPicPr>
      <xdr:blipFill>
        <a:blip r:embed="rId228"/>
        <a:stretch>
          <a:fillRect/>
        </a:stretch>
      </xdr:blipFill>
      <xdr:spPr>
        <a:xfrm>
          <a:off x="2419985" y="96897190"/>
          <a:ext cx="337820" cy="337820"/>
        </a:xfrm>
        <a:prstGeom prst="rect">
          <a:avLst/>
        </a:prstGeom>
      </xdr:spPr>
    </xdr:pic>
    <xdr:clientData/>
  </xdr:twoCellAnchor>
  <xdr:twoCellAnchor>
    <xdr:from>
      <xdr:col>2</xdr:col>
      <xdr:colOff>635000</xdr:colOff>
      <xdr:row>231</xdr:row>
      <xdr:rowOff>50800</xdr:rowOff>
    </xdr:from>
    <xdr:to>
      <xdr:col>2</xdr:col>
      <xdr:colOff>973243</xdr:colOff>
      <xdr:row>231</xdr:row>
      <xdr:rowOff>389043</xdr:rowOff>
    </xdr:to>
    <xdr:pic>
      <xdr:nvPicPr>
        <xdr:cNvPr id="231" name="Picture 1" descr="Picture"/>
        <xdr:cNvPicPr>
          <a:picLocks noChangeAspect="1"/>
        </xdr:cNvPicPr>
      </xdr:nvPicPr>
      <xdr:blipFill>
        <a:blip r:embed="rId229"/>
        <a:stretch>
          <a:fillRect/>
        </a:stretch>
      </xdr:blipFill>
      <xdr:spPr>
        <a:xfrm>
          <a:off x="2419985" y="97320100"/>
          <a:ext cx="337820" cy="337820"/>
        </a:xfrm>
        <a:prstGeom prst="rect">
          <a:avLst/>
        </a:prstGeom>
      </xdr:spPr>
    </xdr:pic>
    <xdr:clientData/>
  </xdr:twoCellAnchor>
  <xdr:twoCellAnchor>
    <xdr:from>
      <xdr:col>2</xdr:col>
      <xdr:colOff>635000</xdr:colOff>
      <xdr:row>232</xdr:row>
      <xdr:rowOff>50800</xdr:rowOff>
    </xdr:from>
    <xdr:to>
      <xdr:col>2</xdr:col>
      <xdr:colOff>973243</xdr:colOff>
      <xdr:row>232</xdr:row>
      <xdr:rowOff>389043</xdr:rowOff>
    </xdr:to>
    <xdr:pic>
      <xdr:nvPicPr>
        <xdr:cNvPr id="232" name="Picture 1" descr="Picture"/>
        <xdr:cNvPicPr>
          <a:picLocks noChangeAspect="1"/>
        </xdr:cNvPicPr>
      </xdr:nvPicPr>
      <xdr:blipFill>
        <a:blip r:embed="rId230"/>
        <a:stretch>
          <a:fillRect/>
        </a:stretch>
      </xdr:blipFill>
      <xdr:spPr>
        <a:xfrm>
          <a:off x="2419985" y="97743010"/>
          <a:ext cx="337820" cy="337820"/>
        </a:xfrm>
        <a:prstGeom prst="rect">
          <a:avLst/>
        </a:prstGeom>
      </xdr:spPr>
    </xdr:pic>
    <xdr:clientData/>
  </xdr:twoCellAnchor>
  <xdr:twoCellAnchor>
    <xdr:from>
      <xdr:col>2</xdr:col>
      <xdr:colOff>635000</xdr:colOff>
      <xdr:row>233</xdr:row>
      <xdr:rowOff>50800</xdr:rowOff>
    </xdr:from>
    <xdr:to>
      <xdr:col>2</xdr:col>
      <xdr:colOff>973243</xdr:colOff>
      <xdr:row>233</xdr:row>
      <xdr:rowOff>389043</xdr:rowOff>
    </xdr:to>
    <xdr:pic>
      <xdr:nvPicPr>
        <xdr:cNvPr id="233" name="Picture 1" descr="Picture"/>
        <xdr:cNvPicPr>
          <a:picLocks noChangeAspect="1"/>
        </xdr:cNvPicPr>
      </xdr:nvPicPr>
      <xdr:blipFill>
        <a:blip r:embed="rId231"/>
        <a:stretch>
          <a:fillRect/>
        </a:stretch>
      </xdr:blipFill>
      <xdr:spPr>
        <a:xfrm>
          <a:off x="2419985" y="98165920"/>
          <a:ext cx="337820" cy="337820"/>
        </a:xfrm>
        <a:prstGeom prst="rect">
          <a:avLst/>
        </a:prstGeom>
      </xdr:spPr>
    </xdr:pic>
    <xdr:clientData/>
  </xdr:twoCellAnchor>
  <xdr:twoCellAnchor>
    <xdr:from>
      <xdr:col>2</xdr:col>
      <xdr:colOff>635000</xdr:colOff>
      <xdr:row>234</xdr:row>
      <xdr:rowOff>50800</xdr:rowOff>
    </xdr:from>
    <xdr:to>
      <xdr:col>2</xdr:col>
      <xdr:colOff>973243</xdr:colOff>
      <xdr:row>234</xdr:row>
      <xdr:rowOff>389043</xdr:rowOff>
    </xdr:to>
    <xdr:pic>
      <xdr:nvPicPr>
        <xdr:cNvPr id="234" name="Picture 1" descr="Picture"/>
        <xdr:cNvPicPr>
          <a:picLocks noChangeAspect="1"/>
        </xdr:cNvPicPr>
      </xdr:nvPicPr>
      <xdr:blipFill>
        <a:blip r:embed="rId232"/>
        <a:stretch>
          <a:fillRect/>
        </a:stretch>
      </xdr:blipFill>
      <xdr:spPr>
        <a:xfrm>
          <a:off x="2419985" y="98588830"/>
          <a:ext cx="337820" cy="337820"/>
        </a:xfrm>
        <a:prstGeom prst="rect">
          <a:avLst/>
        </a:prstGeom>
      </xdr:spPr>
    </xdr:pic>
    <xdr:clientData/>
  </xdr:twoCellAnchor>
  <xdr:twoCellAnchor>
    <xdr:from>
      <xdr:col>2</xdr:col>
      <xdr:colOff>635000</xdr:colOff>
      <xdr:row>235</xdr:row>
      <xdr:rowOff>50800</xdr:rowOff>
    </xdr:from>
    <xdr:to>
      <xdr:col>2</xdr:col>
      <xdr:colOff>973243</xdr:colOff>
      <xdr:row>235</xdr:row>
      <xdr:rowOff>389043</xdr:rowOff>
    </xdr:to>
    <xdr:pic>
      <xdr:nvPicPr>
        <xdr:cNvPr id="235" name="Picture 1" descr="Picture"/>
        <xdr:cNvPicPr>
          <a:picLocks noChangeAspect="1"/>
        </xdr:cNvPicPr>
      </xdr:nvPicPr>
      <xdr:blipFill>
        <a:blip r:embed="rId233"/>
        <a:stretch>
          <a:fillRect/>
        </a:stretch>
      </xdr:blipFill>
      <xdr:spPr>
        <a:xfrm>
          <a:off x="2419985" y="99011740"/>
          <a:ext cx="337820" cy="337820"/>
        </a:xfrm>
        <a:prstGeom prst="rect">
          <a:avLst/>
        </a:prstGeom>
      </xdr:spPr>
    </xdr:pic>
    <xdr:clientData/>
  </xdr:twoCellAnchor>
  <xdr:twoCellAnchor>
    <xdr:from>
      <xdr:col>2</xdr:col>
      <xdr:colOff>635000</xdr:colOff>
      <xdr:row>236</xdr:row>
      <xdr:rowOff>50800</xdr:rowOff>
    </xdr:from>
    <xdr:to>
      <xdr:col>2</xdr:col>
      <xdr:colOff>973243</xdr:colOff>
      <xdr:row>236</xdr:row>
      <xdr:rowOff>389043</xdr:rowOff>
    </xdr:to>
    <xdr:pic>
      <xdr:nvPicPr>
        <xdr:cNvPr id="236" name="Picture 1" descr="Picture"/>
        <xdr:cNvPicPr>
          <a:picLocks noChangeAspect="1"/>
        </xdr:cNvPicPr>
      </xdr:nvPicPr>
      <xdr:blipFill>
        <a:blip r:embed="rId234"/>
        <a:stretch>
          <a:fillRect/>
        </a:stretch>
      </xdr:blipFill>
      <xdr:spPr>
        <a:xfrm>
          <a:off x="2419985" y="99434650"/>
          <a:ext cx="337820" cy="337820"/>
        </a:xfrm>
        <a:prstGeom prst="rect">
          <a:avLst/>
        </a:prstGeom>
      </xdr:spPr>
    </xdr:pic>
    <xdr:clientData/>
  </xdr:twoCellAnchor>
  <xdr:twoCellAnchor>
    <xdr:from>
      <xdr:col>2</xdr:col>
      <xdr:colOff>635000</xdr:colOff>
      <xdr:row>237</xdr:row>
      <xdr:rowOff>50800</xdr:rowOff>
    </xdr:from>
    <xdr:to>
      <xdr:col>2</xdr:col>
      <xdr:colOff>973243</xdr:colOff>
      <xdr:row>237</xdr:row>
      <xdr:rowOff>389043</xdr:rowOff>
    </xdr:to>
    <xdr:pic>
      <xdr:nvPicPr>
        <xdr:cNvPr id="237" name="Picture 1" descr="Picture"/>
        <xdr:cNvPicPr>
          <a:picLocks noChangeAspect="1"/>
        </xdr:cNvPicPr>
      </xdr:nvPicPr>
      <xdr:blipFill>
        <a:blip r:embed="rId235"/>
        <a:stretch>
          <a:fillRect/>
        </a:stretch>
      </xdr:blipFill>
      <xdr:spPr>
        <a:xfrm>
          <a:off x="2419985" y="99857560"/>
          <a:ext cx="337820" cy="337820"/>
        </a:xfrm>
        <a:prstGeom prst="rect">
          <a:avLst/>
        </a:prstGeom>
      </xdr:spPr>
    </xdr:pic>
    <xdr:clientData/>
  </xdr:twoCellAnchor>
  <xdr:twoCellAnchor>
    <xdr:from>
      <xdr:col>2</xdr:col>
      <xdr:colOff>635000</xdr:colOff>
      <xdr:row>238</xdr:row>
      <xdr:rowOff>50800</xdr:rowOff>
    </xdr:from>
    <xdr:to>
      <xdr:col>2</xdr:col>
      <xdr:colOff>973243</xdr:colOff>
      <xdr:row>238</xdr:row>
      <xdr:rowOff>389043</xdr:rowOff>
    </xdr:to>
    <xdr:pic>
      <xdr:nvPicPr>
        <xdr:cNvPr id="238" name="Picture 1" descr="Picture"/>
        <xdr:cNvPicPr>
          <a:picLocks noChangeAspect="1"/>
        </xdr:cNvPicPr>
      </xdr:nvPicPr>
      <xdr:blipFill>
        <a:blip r:embed="rId236"/>
        <a:stretch>
          <a:fillRect/>
        </a:stretch>
      </xdr:blipFill>
      <xdr:spPr>
        <a:xfrm>
          <a:off x="2419985" y="100280470"/>
          <a:ext cx="337820" cy="337820"/>
        </a:xfrm>
        <a:prstGeom prst="rect">
          <a:avLst/>
        </a:prstGeom>
      </xdr:spPr>
    </xdr:pic>
    <xdr:clientData/>
  </xdr:twoCellAnchor>
  <xdr:twoCellAnchor>
    <xdr:from>
      <xdr:col>2</xdr:col>
      <xdr:colOff>635000</xdr:colOff>
      <xdr:row>239</xdr:row>
      <xdr:rowOff>50800</xdr:rowOff>
    </xdr:from>
    <xdr:to>
      <xdr:col>2</xdr:col>
      <xdr:colOff>973243</xdr:colOff>
      <xdr:row>239</xdr:row>
      <xdr:rowOff>389043</xdr:rowOff>
    </xdr:to>
    <xdr:pic>
      <xdr:nvPicPr>
        <xdr:cNvPr id="239" name="Picture 1" descr="Picture"/>
        <xdr:cNvPicPr>
          <a:picLocks noChangeAspect="1"/>
        </xdr:cNvPicPr>
      </xdr:nvPicPr>
      <xdr:blipFill>
        <a:blip r:embed="rId237"/>
        <a:stretch>
          <a:fillRect/>
        </a:stretch>
      </xdr:blipFill>
      <xdr:spPr>
        <a:xfrm>
          <a:off x="2419985" y="100703380"/>
          <a:ext cx="337820" cy="337820"/>
        </a:xfrm>
        <a:prstGeom prst="rect">
          <a:avLst/>
        </a:prstGeom>
      </xdr:spPr>
    </xdr:pic>
    <xdr:clientData/>
  </xdr:twoCellAnchor>
  <xdr:twoCellAnchor>
    <xdr:from>
      <xdr:col>2</xdr:col>
      <xdr:colOff>635000</xdr:colOff>
      <xdr:row>240</xdr:row>
      <xdr:rowOff>50800</xdr:rowOff>
    </xdr:from>
    <xdr:to>
      <xdr:col>2</xdr:col>
      <xdr:colOff>973243</xdr:colOff>
      <xdr:row>240</xdr:row>
      <xdr:rowOff>389043</xdr:rowOff>
    </xdr:to>
    <xdr:pic>
      <xdr:nvPicPr>
        <xdr:cNvPr id="240" name="Picture 1" descr="Picture"/>
        <xdr:cNvPicPr>
          <a:picLocks noChangeAspect="1"/>
        </xdr:cNvPicPr>
      </xdr:nvPicPr>
      <xdr:blipFill>
        <a:blip r:embed="rId192"/>
        <a:stretch>
          <a:fillRect/>
        </a:stretch>
      </xdr:blipFill>
      <xdr:spPr>
        <a:xfrm>
          <a:off x="2419985" y="101126290"/>
          <a:ext cx="337820" cy="337820"/>
        </a:xfrm>
        <a:prstGeom prst="rect">
          <a:avLst/>
        </a:prstGeom>
      </xdr:spPr>
    </xdr:pic>
    <xdr:clientData/>
  </xdr:twoCellAnchor>
  <xdr:twoCellAnchor>
    <xdr:from>
      <xdr:col>2</xdr:col>
      <xdr:colOff>635000</xdr:colOff>
      <xdr:row>241</xdr:row>
      <xdr:rowOff>50800</xdr:rowOff>
    </xdr:from>
    <xdr:to>
      <xdr:col>2</xdr:col>
      <xdr:colOff>973243</xdr:colOff>
      <xdr:row>241</xdr:row>
      <xdr:rowOff>389043</xdr:rowOff>
    </xdr:to>
    <xdr:pic>
      <xdr:nvPicPr>
        <xdr:cNvPr id="241" name="Picture 1" descr="Picture"/>
        <xdr:cNvPicPr>
          <a:picLocks noChangeAspect="1"/>
        </xdr:cNvPicPr>
      </xdr:nvPicPr>
      <xdr:blipFill>
        <a:blip r:embed="rId238"/>
        <a:stretch>
          <a:fillRect/>
        </a:stretch>
      </xdr:blipFill>
      <xdr:spPr>
        <a:xfrm>
          <a:off x="2419985" y="101549200"/>
          <a:ext cx="337820" cy="337820"/>
        </a:xfrm>
        <a:prstGeom prst="rect">
          <a:avLst/>
        </a:prstGeom>
      </xdr:spPr>
    </xdr:pic>
    <xdr:clientData/>
  </xdr:twoCellAnchor>
  <xdr:twoCellAnchor>
    <xdr:from>
      <xdr:col>2</xdr:col>
      <xdr:colOff>635000</xdr:colOff>
      <xdr:row>242</xdr:row>
      <xdr:rowOff>50800</xdr:rowOff>
    </xdr:from>
    <xdr:to>
      <xdr:col>2</xdr:col>
      <xdr:colOff>973243</xdr:colOff>
      <xdr:row>242</xdr:row>
      <xdr:rowOff>389043</xdr:rowOff>
    </xdr:to>
    <xdr:pic>
      <xdr:nvPicPr>
        <xdr:cNvPr id="242" name="Picture 1" descr="Picture"/>
        <xdr:cNvPicPr>
          <a:picLocks noChangeAspect="1"/>
        </xdr:cNvPicPr>
      </xdr:nvPicPr>
      <xdr:blipFill>
        <a:blip r:embed="rId239"/>
        <a:stretch>
          <a:fillRect/>
        </a:stretch>
      </xdr:blipFill>
      <xdr:spPr>
        <a:xfrm>
          <a:off x="2419985" y="101972110"/>
          <a:ext cx="337820" cy="337820"/>
        </a:xfrm>
        <a:prstGeom prst="rect">
          <a:avLst/>
        </a:prstGeom>
      </xdr:spPr>
    </xdr:pic>
    <xdr:clientData/>
  </xdr:twoCellAnchor>
  <xdr:twoCellAnchor>
    <xdr:from>
      <xdr:col>2</xdr:col>
      <xdr:colOff>635000</xdr:colOff>
      <xdr:row>243</xdr:row>
      <xdr:rowOff>50800</xdr:rowOff>
    </xdr:from>
    <xdr:to>
      <xdr:col>2</xdr:col>
      <xdr:colOff>973243</xdr:colOff>
      <xdr:row>243</xdr:row>
      <xdr:rowOff>389043</xdr:rowOff>
    </xdr:to>
    <xdr:pic>
      <xdr:nvPicPr>
        <xdr:cNvPr id="243" name="Picture 1" descr="Picture"/>
        <xdr:cNvPicPr>
          <a:picLocks noChangeAspect="1"/>
        </xdr:cNvPicPr>
      </xdr:nvPicPr>
      <xdr:blipFill>
        <a:blip r:embed="rId240"/>
        <a:stretch>
          <a:fillRect/>
        </a:stretch>
      </xdr:blipFill>
      <xdr:spPr>
        <a:xfrm>
          <a:off x="2419985" y="102395020"/>
          <a:ext cx="337820" cy="337820"/>
        </a:xfrm>
        <a:prstGeom prst="rect">
          <a:avLst/>
        </a:prstGeom>
      </xdr:spPr>
    </xdr:pic>
    <xdr:clientData/>
  </xdr:twoCellAnchor>
  <xdr:twoCellAnchor>
    <xdr:from>
      <xdr:col>2</xdr:col>
      <xdr:colOff>635000</xdr:colOff>
      <xdr:row>244</xdr:row>
      <xdr:rowOff>50800</xdr:rowOff>
    </xdr:from>
    <xdr:to>
      <xdr:col>2</xdr:col>
      <xdr:colOff>973243</xdr:colOff>
      <xdr:row>244</xdr:row>
      <xdr:rowOff>389043</xdr:rowOff>
    </xdr:to>
    <xdr:pic>
      <xdr:nvPicPr>
        <xdr:cNvPr id="244" name="Picture 1" descr="Picture"/>
        <xdr:cNvPicPr>
          <a:picLocks noChangeAspect="1"/>
        </xdr:cNvPicPr>
      </xdr:nvPicPr>
      <xdr:blipFill>
        <a:blip r:embed="rId241"/>
        <a:stretch>
          <a:fillRect/>
        </a:stretch>
      </xdr:blipFill>
      <xdr:spPr>
        <a:xfrm>
          <a:off x="2419985" y="102817930"/>
          <a:ext cx="337820" cy="337820"/>
        </a:xfrm>
        <a:prstGeom prst="rect">
          <a:avLst/>
        </a:prstGeom>
      </xdr:spPr>
    </xdr:pic>
    <xdr:clientData/>
  </xdr:twoCellAnchor>
  <xdr:twoCellAnchor>
    <xdr:from>
      <xdr:col>2</xdr:col>
      <xdr:colOff>635000</xdr:colOff>
      <xdr:row>245</xdr:row>
      <xdr:rowOff>50800</xdr:rowOff>
    </xdr:from>
    <xdr:to>
      <xdr:col>2</xdr:col>
      <xdr:colOff>973243</xdr:colOff>
      <xdr:row>245</xdr:row>
      <xdr:rowOff>389043</xdr:rowOff>
    </xdr:to>
    <xdr:pic>
      <xdr:nvPicPr>
        <xdr:cNvPr id="245" name="Picture 1" descr="Picture"/>
        <xdr:cNvPicPr>
          <a:picLocks noChangeAspect="1"/>
        </xdr:cNvPicPr>
      </xdr:nvPicPr>
      <xdr:blipFill>
        <a:blip r:embed="rId242"/>
        <a:stretch>
          <a:fillRect/>
        </a:stretch>
      </xdr:blipFill>
      <xdr:spPr>
        <a:xfrm>
          <a:off x="2419985" y="103240840"/>
          <a:ext cx="337820" cy="337820"/>
        </a:xfrm>
        <a:prstGeom prst="rect">
          <a:avLst/>
        </a:prstGeom>
      </xdr:spPr>
    </xdr:pic>
    <xdr:clientData/>
  </xdr:twoCellAnchor>
  <xdr:twoCellAnchor>
    <xdr:from>
      <xdr:col>2</xdr:col>
      <xdr:colOff>635000</xdr:colOff>
      <xdr:row>246</xdr:row>
      <xdr:rowOff>50800</xdr:rowOff>
    </xdr:from>
    <xdr:to>
      <xdr:col>2</xdr:col>
      <xdr:colOff>973243</xdr:colOff>
      <xdr:row>246</xdr:row>
      <xdr:rowOff>389043</xdr:rowOff>
    </xdr:to>
    <xdr:pic>
      <xdr:nvPicPr>
        <xdr:cNvPr id="246" name="Picture 1" descr="Picture"/>
        <xdr:cNvPicPr>
          <a:picLocks noChangeAspect="1"/>
        </xdr:cNvPicPr>
      </xdr:nvPicPr>
      <xdr:blipFill>
        <a:blip r:embed="rId243"/>
        <a:stretch>
          <a:fillRect/>
        </a:stretch>
      </xdr:blipFill>
      <xdr:spPr>
        <a:xfrm>
          <a:off x="2419985" y="103663750"/>
          <a:ext cx="337820" cy="337820"/>
        </a:xfrm>
        <a:prstGeom prst="rect">
          <a:avLst/>
        </a:prstGeom>
      </xdr:spPr>
    </xdr:pic>
    <xdr:clientData/>
  </xdr:twoCellAnchor>
  <xdr:twoCellAnchor>
    <xdr:from>
      <xdr:col>2</xdr:col>
      <xdr:colOff>635000</xdr:colOff>
      <xdr:row>247</xdr:row>
      <xdr:rowOff>50800</xdr:rowOff>
    </xdr:from>
    <xdr:to>
      <xdr:col>2</xdr:col>
      <xdr:colOff>973243</xdr:colOff>
      <xdr:row>247</xdr:row>
      <xdr:rowOff>389043</xdr:rowOff>
    </xdr:to>
    <xdr:pic>
      <xdr:nvPicPr>
        <xdr:cNvPr id="247" name="Picture 1" descr="Picture"/>
        <xdr:cNvPicPr>
          <a:picLocks noChangeAspect="1"/>
        </xdr:cNvPicPr>
      </xdr:nvPicPr>
      <xdr:blipFill>
        <a:blip r:embed="rId244"/>
        <a:stretch>
          <a:fillRect/>
        </a:stretch>
      </xdr:blipFill>
      <xdr:spPr>
        <a:xfrm>
          <a:off x="2419985" y="104086660"/>
          <a:ext cx="337820" cy="337820"/>
        </a:xfrm>
        <a:prstGeom prst="rect">
          <a:avLst/>
        </a:prstGeom>
      </xdr:spPr>
    </xdr:pic>
    <xdr:clientData/>
  </xdr:twoCellAnchor>
  <xdr:twoCellAnchor>
    <xdr:from>
      <xdr:col>2</xdr:col>
      <xdr:colOff>635000</xdr:colOff>
      <xdr:row>248</xdr:row>
      <xdr:rowOff>50800</xdr:rowOff>
    </xdr:from>
    <xdr:to>
      <xdr:col>2</xdr:col>
      <xdr:colOff>973243</xdr:colOff>
      <xdr:row>248</xdr:row>
      <xdr:rowOff>389043</xdr:rowOff>
    </xdr:to>
    <xdr:pic>
      <xdr:nvPicPr>
        <xdr:cNvPr id="248" name="Picture 1" descr="Picture"/>
        <xdr:cNvPicPr>
          <a:picLocks noChangeAspect="1"/>
        </xdr:cNvPicPr>
      </xdr:nvPicPr>
      <xdr:blipFill>
        <a:blip r:embed="rId245"/>
        <a:stretch>
          <a:fillRect/>
        </a:stretch>
      </xdr:blipFill>
      <xdr:spPr>
        <a:xfrm>
          <a:off x="2419985" y="104509570"/>
          <a:ext cx="337820" cy="337820"/>
        </a:xfrm>
        <a:prstGeom prst="rect">
          <a:avLst/>
        </a:prstGeom>
      </xdr:spPr>
    </xdr:pic>
    <xdr:clientData/>
  </xdr:twoCellAnchor>
  <xdr:twoCellAnchor>
    <xdr:from>
      <xdr:col>2</xdr:col>
      <xdr:colOff>635000</xdr:colOff>
      <xdr:row>249</xdr:row>
      <xdr:rowOff>50800</xdr:rowOff>
    </xdr:from>
    <xdr:to>
      <xdr:col>2</xdr:col>
      <xdr:colOff>973243</xdr:colOff>
      <xdr:row>249</xdr:row>
      <xdr:rowOff>389043</xdr:rowOff>
    </xdr:to>
    <xdr:pic>
      <xdr:nvPicPr>
        <xdr:cNvPr id="249" name="Picture 1" descr="Picture"/>
        <xdr:cNvPicPr>
          <a:picLocks noChangeAspect="1"/>
        </xdr:cNvPicPr>
      </xdr:nvPicPr>
      <xdr:blipFill>
        <a:blip r:embed="rId246"/>
        <a:stretch>
          <a:fillRect/>
        </a:stretch>
      </xdr:blipFill>
      <xdr:spPr>
        <a:xfrm>
          <a:off x="2419985" y="104932480"/>
          <a:ext cx="337820" cy="337820"/>
        </a:xfrm>
        <a:prstGeom prst="rect">
          <a:avLst/>
        </a:prstGeom>
      </xdr:spPr>
    </xdr:pic>
    <xdr:clientData/>
  </xdr:twoCellAnchor>
  <xdr:twoCellAnchor>
    <xdr:from>
      <xdr:col>2</xdr:col>
      <xdr:colOff>635000</xdr:colOff>
      <xdr:row>250</xdr:row>
      <xdr:rowOff>50800</xdr:rowOff>
    </xdr:from>
    <xdr:to>
      <xdr:col>2</xdr:col>
      <xdr:colOff>973243</xdr:colOff>
      <xdr:row>250</xdr:row>
      <xdr:rowOff>389043</xdr:rowOff>
    </xdr:to>
    <xdr:pic>
      <xdr:nvPicPr>
        <xdr:cNvPr id="250" name="Picture 1" descr="Picture"/>
        <xdr:cNvPicPr>
          <a:picLocks noChangeAspect="1"/>
        </xdr:cNvPicPr>
      </xdr:nvPicPr>
      <xdr:blipFill>
        <a:blip r:embed="rId247"/>
        <a:stretch>
          <a:fillRect/>
        </a:stretch>
      </xdr:blipFill>
      <xdr:spPr>
        <a:xfrm>
          <a:off x="2419985" y="105355390"/>
          <a:ext cx="337820" cy="337820"/>
        </a:xfrm>
        <a:prstGeom prst="rect">
          <a:avLst/>
        </a:prstGeom>
      </xdr:spPr>
    </xdr:pic>
    <xdr:clientData/>
  </xdr:twoCellAnchor>
  <xdr:twoCellAnchor>
    <xdr:from>
      <xdr:col>2</xdr:col>
      <xdr:colOff>635000</xdr:colOff>
      <xdr:row>251</xdr:row>
      <xdr:rowOff>50800</xdr:rowOff>
    </xdr:from>
    <xdr:to>
      <xdr:col>2</xdr:col>
      <xdr:colOff>973243</xdr:colOff>
      <xdr:row>251</xdr:row>
      <xdr:rowOff>389043</xdr:rowOff>
    </xdr:to>
    <xdr:pic>
      <xdr:nvPicPr>
        <xdr:cNvPr id="251" name="Picture 1" descr="Picture"/>
        <xdr:cNvPicPr>
          <a:picLocks noChangeAspect="1"/>
        </xdr:cNvPicPr>
      </xdr:nvPicPr>
      <xdr:blipFill>
        <a:blip r:embed="rId248"/>
        <a:stretch>
          <a:fillRect/>
        </a:stretch>
      </xdr:blipFill>
      <xdr:spPr>
        <a:xfrm>
          <a:off x="2419985" y="105778300"/>
          <a:ext cx="337820" cy="337820"/>
        </a:xfrm>
        <a:prstGeom prst="rect">
          <a:avLst/>
        </a:prstGeom>
      </xdr:spPr>
    </xdr:pic>
    <xdr:clientData/>
  </xdr:twoCellAnchor>
  <xdr:twoCellAnchor>
    <xdr:from>
      <xdr:col>2</xdr:col>
      <xdr:colOff>635000</xdr:colOff>
      <xdr:row>252</xdr:row>
      <xdr:rowOff>50800</xdr:rowOff>
    </xdr:from>
    <xdr:to>
      <xdr:col>2</xdr:col>
      <xdr:colOff>973243</xdr:colOff>
      <xdr:row>252</xdr:row>
      <xdr:rowOff>389043</xdr:rowOff>
    </xdr:to>
    <xdr:pic>
      <xdr:nvPicPr>
        <xdr:cNvPr id="252" name="Picture 1" descr="Picture"/>
        <xdr:cNvPicPr>
          <a:picLocks noChangeAspect="1"/>
        </xdr:cNvPicPr>
      </xdr:nvPicPr>
      <xdr:blipFill>
        <a:blip r:embed="rId249"/>
        <a:stretch>
          <a:fillRect/>
        </a:stretch>
      </xdr:blipFill>
      <xdr:spPr>
        <a:xfrm>
          <a:off x="2419985" y="106201210"/>
          <a:ext cx="337820" cy="337820"/>
        </a:xfrm>
        <a:prstGeom prst="rect">
          <a:avLst/>
        </a:prstGeom>
      </xdr:spPr>
    </xdr:pic>
    <xdr:clientData/>
  </xdr:twoCellAnchor>
  <xdr:twoCellAnchor>
    <xdr:from>
      <xdr:col>2</xdr:col>
      <xdr:colOff>635000</xdr:colOff>
      <xdr:row>253</xdr:row>
      <xdr:rowOff>50800</xdr:rowOff>
    </xdr:from>
    <xdr:to>
      <xdr:col>2</xdr:col>
      <xdr:colOff>973243</xdr:colOff>
      <xdr:row>253</xdr:row>
      <xdr:rowOff>389043</xdr:rowOff>
    </xdr:to>
    <xdr:pic>
      <xdr:nvPicPr>
        <xdr:cNvPr id="253" name="Picture 1" descr="Picture"/>
        <xdr:cNvPicPr>
          <a:picLocks noChangeAspect="1"/>
        </xdr:cNvPicPr>
      </xdr:nvPicPr>
      <xdr:blipFill>
        <a:blip r:embed="rId250"/>
        <a:stretch>
          <a:fillRect/>
        </a:stretch>
      </xdr:blipFill>
      <xdr:spPr>
        <a:xfrm>
          <a:off x="2419985" y="106624120"/>
          <a:ext cx="337820" cy="337820"/>
        </a:xfrm>
        <a:prstGeom prst="rect">
          <a:avLst/>
        </a:prstGeom>
      </xdr:spPr>
    </xdr:pic>
    <xdr:clientData/>
  </xdr:twoCellAnchor>
  <xdr:twoCellAnchor>
    <xdr:from>
      <xdr:col>2</xdr:col>
      <xdr:colOff>635000</xdr:colOff>
      <xdr:row>254</xdr:row>
      <xdr:rowOff>50800</xdr:rowOff>
    </xdr:from>
    <xdr:to>
      <xdr:col>2</xdr:col>
      <xdr:colOff>973243</xdr:colOff>
      <xdr:row>254</xdr:row>
      <xdr:rowOff>389043</xdr:rowOff>
    </xdr:to>
    <xdr:pic>
      <xdr:nvPicPr>
        <xdr:cNvPr id="254" name="Picture 1" descr="Picture"/>
        <xdr:cNvPicPr>
          <a:picLocks noChangeAspect="1"/>
        </xdr:cNvPicPr>
      </xdr:nvPicPr>
      <xdr:blipFill>
        <a:blip r:embed="rId251"/>
        <a:stretch>
          <a:fillRect/>
        </a:stretch>
      </xdr:blipFill>
      <xdr:spPr>
        <a:xfrm>
          <a:off x="2419985" y="107047030"/>
          <a:ext cx="337820" cy="337820"/>
        </a:xfrm>
        <a:prstGeom prst="rect">
          <a:avLst/>
        </a:prstGeom>
      </xdr:spPr>
    </xdr:pic>
    <xdr:clientData/>
  </xdr:twoCellAnchor>
  <xdr:twoCellAnchor>
    <xdr:from>
      <xdr:col>2</xdr:col>
      <xdr:colOff>635000</xdr:colOff>
      <xdr:row>255</xdr:row>
      <xdr:rowOff>50800</xdr:rowOff>
    </xdr:from>
    <xdr:to>
      <xdr:col>2</xdr:col>
      <xdr:colOff>973243</xdr:colOff>
      <xdr:row>255</xdr:row>
      <xdr:rowOff>389043</xdr:rowOff>
    </xdr:to>
    <xdr:pic>
      <xdr:nvPicPr>
        <xdr:cNvPr id="255" name="Picture 1" descr="Picture"/>
        <xdr:cNvPicPr>
          <a:picLocks noChangeAspect="1"/>
        </xdr:cNvPicPr>
      </xdr:nvPicPr>
      <xdr:blipFill>
        <a:blip r:embed="rId252"/>
        <a:stretch>
          <a:fillRect/>
        </a:stretch>
      </xdr:blipFill>
      <xdr:spPr>
        <a:xfrm>
          <a:off x="2419985" y="107469940"/>
          <a:ext cx="337820" cy="337820"/>
        </a:xfrm>
        <a:prstGeom prst="rect">
          <a:avLst/>
        </a:prstGeom>
      </xdr:spPr>
    </xdr:pic>
    <xdr:clientData/>
  </xdr:twoCellAnchor>
  <xdr:twoCellAnchor>
    <xdr:from>
      <xdr:col>2</xdr:col>
      <xdr:colOff>635000</xdr:colOff>
      <xdr:row>256</xdr:row>
      <xdr:rowOff>50800</xdr:rowOff>
    </xdr:from>
    <xdr:to>
      <xdr:col>2</xdr:col>
      <xdr:colOff>973243</xdr:colOff>
      <xdr:row>256</xdr:row>
      <xdr:rowOff>389043</xdr:rowOff>
    </xdr:to>
    <xdr:pic>
      <xdr:nvPicPr>
        <xdr:cNvPr id="256" name="Picture 1" descr="Picture"/>
        <xdr:cNvPicPr>
          <a:picLocks noChangeAspect="1"/>
        </xdr:cNvPicPr>
      </xdr:nvPicPr>
      <xdr:blipFill>
        <a:blip r:embed="rId253"/>
        <a:stretch>
          <a:fillRect/>
        </a:stretch>
      </xdr:blipFill>
      <xdr:spPr>
        <a:xfrm>
          <a:off x="2419985" y="107892850"/>
          <a:ext cx="337820" cy="337820"/>
        </a:xfrm>
        <a:prstGeom prst="rect">
          <a:avLst/>
        </a:prstGeom>
      </xdr:spPr>
    </xdr:pic>
    <xdr:clientData/>
  </xdr:twoCellAnchor>
  <xdr:twoCellAnchor>
    <xdr:from>
      <xdr:col>2</xdr:col>
      <xdr:colOff>635000</xdr:colOff>
      <xdr:row>257</xdr:row>
      <xdr:rowOff>50800</xdr:rowOff>
    </xdr:from>
    <xdr:to>
      <xdr:col>2</xdr:col>
      <xdr:colOff>973243</xdr:colOff>
      <xdr:row>257</xdr:row>
      <xdr:rowOff>389043</xdr:rowOff>
    </xdr:to>
    <xdr:pic>
      <xdr:nvPicPr>
        <xdr:cNvPr id="257" name="Picture 1" descr="Picture"/>
        <xdr:cNvPicPr>
          <a:picLocks noChangeAspect="1"/>
        </xdr:cNvPicPr>
      </xdr:nvPicPr>
      <xdr:blipFill>
        <a:blip r:embed="rId254"/>
        <a:stretch>
          <a:fillRect/>
        </a:stretch>
      </xdr:blipFill>
      <xdr:spPr>
        <a:xfrm>
          <a:off x="2419985" y="108315760"/>
          <a:ext cx="337820" cy="337820"/>
        </a:xfrm>
        <a:prstGeom prst="rect">
          <a:avLst/>
        </a:prstGeom>
      </xdr:spPr>
    </xdr:pic>
    <xdr:clientData/>
  </xdr:twoCellAnchor>
  <xdr:twoCellAnchor>
    <xdr:from>
      <xdr:col>2</xdr:col>
      <xdr:colOff>635000</xdr:colOff>
      <xdr:row>258</xdr:row>
      <xdr:rowOff>50800</xdr:rowOff>
    </xdr:from>
    <xdr:to>
      <xdr:col>2</xdr:col>
      <xdr:colOff>973243</xdr:colOff>
      <xdr:row>258</xdr:row>
      <xdr:rowOff>389043</xdr:rowOff>
    </xdr:to>
    <xdr:pic>
      <xdr:nvPicPr>
        <xdr:cNvPr id="258" name="Picture 1" descr="Picture"/>
        <xdr:cNvPicPr>
          <a:picLocks noChangeAspect="1"/>
        </xdr:cNvPicPr>
      </xdr:nvPicPr>
      <xdr:blipFill>
        <a:blip r:embed="rId255"/>
        <a:stretch>
          <a:fillRect/>
        </a:stretch>
      </xdr:blipFill>
      <xdr:spPr>
        <a:xfrm>
          <a:off x="2419985" y="108738670"/>
          <a:ext cx="337820" cy="337820"/>
        </a:xfrm>
        <a:prstGeom prst="rect">
          <a:avLst/>
        </a:prstGeom>
      </xdr:spPr>
    </xdr:pic>
    <xdr:clientData/>
  </xdr:twoCellAnchor>
  <xdr:twoCellAnchor>
    <xdr:from>
      <xdr:col>2</xdr:col>
      <xdr:colOff>635000</xdr:colOff>
      <xdr:row>259</xdr:row>
      <xdr:rowOff>50800</xdr:rowOff>
    </xdr:from>
    <xdr:to>
      <xdr:col>2</xdr:col>
      <xdr:colOff>973243</xdr:colOff>
      <xdr:row>259</xdr:row>
      <xdr:rowOff>389043</xdr:rowOff>
    </xdr:to>
    <xdr:pic>
      <xdr:nvPicPr>
        <xdr:cNvPr id="259" name="Picture 1" descr="Picture"/>
        <xdr:cNvPicPr>
          <a:picLocks noChangeAspect="1"/>
        </xdr:cNvPicPr>
      </xdr:nvPicPr>
      <xdr:blipFill>
        <a:blip r:embed="rId256"/>
        <a:stretch>
          <a:fillRect/>
        </a:stretch>
      </xdr:blipFill>
      <xdr:spPr>
        <a:xfrm>
          <a:off x="2419985" y="109161580"/>
          <a:ext cx="337820" cy="337820"/>
        </a:xfrm>
        <a:prstGeom prst="rect">
          <a:avLst/>
        </a:prstGeom>
      </xdr:spPr>
    </xdr:pic>
    <xdr:clientData/>
  </xdr:twoCellAnchor>
  <xdr:twoCellAnchor>
    <xdr:from>
      <xdr:col>2</xdr:col>
      <xdr:colOff>635000</xdr:colOff>
      <xdr:row>260</xdr:row>
      <xdr:rowOff>50800</xdr:rowOff>
    </xdr:from>
    <xdr:to>
      <xdr:col>2</xdr:col>
      <xdr:colOff>973243</xdr:colOff>
      <xdr:row>260</xdr:row>
      <xdr:rowOff>389043</xdr:rowOff>
    </xdr:to>
    <xdr:pic>
      <xdr:nvPicPr>
        <xdr:cNvPr id="260" name="Picture 1" descr="Picture"/>
        <xdr:cNvPicPr>
          <a:picLocks noChangeAspect="1"/>
        </xdr:cNvPicPr>
      </xdr:nvPicPr>
      <xdr:blipFill>
        <a:blip r:embed="rId257"/>
        <a:stretch>
          <a:fillRect/>
        </a:stretch>
      </xdr:blipFill>
      <xdr:spPr>
        <a:xfrm>
          <a:off x="2419985" y="109584490"/>
          <a:ext cx="337820" cy="337820"/>
        </a:xfrm>
        <a:prstGeom prst="rect">
          <a:avLst/>
        </a:prstGeom>
      </xdr:spPr>
    </xdr:pic>
    <xdr:clientData/>
  </xdr:twoCellAnchor>
  <xdr:twoCellAnchor>
    <xdr:from>
      <xdr:col>2</xdr:col>
      <xdr:colOff>635000</xdr:colOff>
      <xdr:row>261</xdr:row>
      <xdr:rowOff>50800</xdr:rowOff>
    </xdr:from>
    <xdr:to>
      <xdr:col>2</xdr:col>
      <xdr:colOff>973243</xdr:colOff>
      <xdr:row>261</xdr:row>
      <xdr:rowOff>389043</xdr:rowOff>
    </xdr:to>
    <xdr:pic>
      <xdr:nvPicPr>
        <xdr:cNvPr id="261" name="Picture 1" descr="Picture"/>
        <xdr:cNvPicPr>
          <a:picLocks noChangeAspect="1"/>
        </xdr:cNvPicPr>
      </xdr:nvPicPr>
      <xdr:blipFill>
        <a:blip r:embed="rId258"/>
        <a:stretch>
          <a:fillRect/>
        </a:stretch>
      </xdr:blipFill>
      <xdr:spPr>
        <a:xfrm>
          <a:off x="2419985" y="110007400"/>
          <a:ext cx="337820" cy="337820"/>
        </a:xfrm>
        <a:prstGeom prst="rect">
          <a:avLst/>
        </a:prstGeom>
      </xdr:spPr>
    </xdr:pic>
    <xdr:clientData/>
  </xdr:twoCellAnchor>
  <xdr:twoCellAnchor>
    <xdr:from>
      <xdr:col>2</xdr:col>
      <xdr:colOff>635000</xdr:colOff>
      <xdr:row>262</xdr:row>
      <xdr:rowOff>50800</xdr:rowOff>
    </xdr:from>
    <xdr:to>
      <xdr:col>2</xdr:col>
      <xdr:colOff>973243</xdr:colOff>
      <xdr:row>262</xdr:row>
      <xdr:rowOff>389043</xdr:rowOff>
    </xdr:to>
    <xdr:pic>
      <xdr:nvPicPr>
        <xdr:cNvPr id="262" name="Picture 1" descr="Picture"/>
        <xdr:cNvPicPr>
          <a:picLocks noChangeAspect="1"/>
        </xdr:cNvPicPr>
      </xdr:nvPicPr>
      <xdr:blipFill>
        <a:blip r:embed="rId259"/>
        <a:stretch>
          <a:fillRect/>
        </a:stretch>
      </xdr:blipFill>
      <xdr:spPr>
        <a:xfrm>
          <a:off x="2419985" y="110430310"/>
          <a:ext cx="337820" cy="337820"/>
        </a:xfrm>
        <a:prstGeom prst="rect">
          <a:avLst/>
        </a:prstGeom>
      </xdr:spPr>
    </xdr:pic>
    <xdr:clientData/>
  </xdr:twoCellAnchor>
  <xdr:twoCellAnchor>
    <xdr:from>
      <xdr:col>2</xdr:col>
      <xdr:colOff>635000</xdr:colOff>
      <xdr:row>263</xdr:row>
      <xdr:rowOff>50800</xdr:rowOff>
    </xdr:from>
    <xdr:to>
      <xdr:col>2</xdr:col>
      <xdr:colOff>973243</xdr:colOff>
      <xdr:row>263</xdr:row>
      <xdr:rowOff>389043</xdr:rowOff>
    </xdr:to>
    <xdr:pic>
      <xdr:nvPicPr>
        <xdr:cNvPr id="263" name="Picture 1" descr="Picture"/>
        <xdr:cNvPicPr>
          <a:picLocks noChangeAspect="1"/>
        </xdr:cNvPicPr>
      </xdr:nvPicPr>
      <xdr:blipFill>
        <a:blip r:embed="rId260"/>
        <a:stretch>
          <a:fillRect/>
        </a:stretch>
      </xdr:blipFill>
      <xdr:spPr>
        <a:xfrm>
          <a:off x="2419985" y="110853220"/>
          <a:ext cx="337820" cy="337820"/>
        </a:xfrm>
        <a:prstGeom prst="rect">
          <a:avLst/>
        </a:prstGeom>
      </xdr:spPr>
    </xdr:pic>
    <xdr:clientData/>
  </xdr:twoCellAnchor>
  <xdr:twoCellAnchor>
    <xdr:from>
      <xdr:col>2</xdr:col>
      <xdr:colOff>635000</xdr:colOff>
      <xdr:row>264</xdr:row>
      <xdr:rowOff>50800</xdr:rowOff>
    </xdr:from>
    <xdr:to>
      <xdr:col>2</xdr:col>
      <xdr:colOff>973243</xdr:colOff>
      <xdr:row>264</xdr:row>
      <xdr:rowOff>389043</xdr:rowOff>
    </xdr:to>
    <xdr:pic>
      <xdr:nvPicPr>
        <xdr:cNvPr id="264" name="Picture 1" descr="Picture"/>
        <xdr:cNvPicPr>
          <a:picLocks noChangeAspect="1"/>
        </xdr:cNvPicPr>
      </xdr:nvPicPr>
      <xdr:blipFill>
        <a:blip r:embed="rId261"/>
        <a:stretch>
          <a:fillRect/>
        </a:stretch>
      </xdr:blipFill>
      <xdr:spPr>
        <a:xfrm>
          <a:off x="2419985" y="111276130"/>
          <a:ext cx="337820" cy="337820"/>
        </a:xfrm>
        <a:prstGeom prst="rect">
          <a:avLst/>
        </a:prstGeom>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xdr:from>
      <xdr:col>2</xdr:col>
      <xdr:colOff>635000</xdr:colOff>
      <xdr:row>1</xdr:row>
      <xdr:rowOff>50800</xdr:rowOff>
    </xdr:from>
    <xdr:to>
      <xdr:col>2</xdr:col>
      <xdr:colOff>973243</xdr:colOff>
      <xdr:row>1</xdr:row>
      <xdr:rowOff>389043</xdr:rowOff>
    </xdr:to>
    <xdr:pic>
      <xdr:nvPicPr>
        <xdr:cNvPr id="2" name="Picture 1" descr="Picture"/>
        <xdr:cNvPicPr>
          <a:picLocks noChangeAspect="1"/>
        </xdr:cNvPicPr>
      </xdr:nvPicPr>
      <xdr:blipFill>
        <a:blip r:embed="rId1"/>
        <a:stretch>
          <a:fillRect/>
        </a:stretch>
      </xdr:blipFill>
      <xdr:spPr>
        <a:xfrm>
          <a:off x="2419985" y="473710"/>
          <a:ext cx="337820" cy="337820"/>
        </a:xfrm>
        <a:prstGeom prst="rect">
          <a:avLst/>
        </a:prstGeom>
      </xdr:spPr>
    </xdr:pic>
    <xdr:clientData/>
  </xdr:twoCellAnchor>
  <xdr:twoCellAnchor>
    <xdr:from>
      <xdr:col>2</xdr:col>
      <xdr:colOff>635000</xdr:colOff>
      <xdr:row>2</xdr:row>
      <xdr:rowOff>50800</xdr:rowOff>
    </xdr:from>
    <xdr:to>
      <xdr:col>2</xdr:col>
      <xdr:colOff>973243</xdr:colOff>
      <xdr:row>2</xdr:row>
      <xdr:rowOff>389043</xdr:rowOff>
    </xdr:to>
    <xdr:pic>
      <xdr:nvPicPr>
        <xdr:cNvPr id="3" name="Picture 1" descr="Picture"/>
        <xdr:cNvPicPr>
          <a:picLocks noChangeAspect="1"/>
        </xdr:cNvPicPr>
      </xdr:nvPicPr>
      <xdr:blipFill>
        <a:blip r:embed="rId2"/>
        <a:stretch>
          <a:fillRect/>
        </a:stretch>
      </xdr:blipFill>
      <xdr:spPr>
        <a:xfrm>
          <a:off x="2419985" y="896620"/>
          <a:ext cx="337820" cy="337820"/>
        </a:xfrm>
        <a:prstGeom prst="rect">
          <a:avLst/>
        </a:prstGeom>
      </xdr:spPr>
    </xdr:pic>
    <xdr:clientData/>
  </xdr:twoCellAnchor>
  <xdr:twoCellAnchor>
    <xdr:from>
      <xdr:col>2</xdr:col>
      <xdr:colOff>635000</xdr:colOff>
      <xdr:row>3</xdr:row>
      <xdr:rowOff>50800</xdr:rowOff>
    </xdr:from>
    <xdr:to>
      <xdr:col>2</xdr:col>
      <xdr:colOff>973243</xdr:colOff>
      <xdr:row>3</xdr:row>
      <xdr:rowOff>389043</xdr:rowOff>
    </xdr:to>
    <xdr:pic>
      <xdr:nvPicPr>
        <xdr:cNvPr id="4" name="Picture 1" descr="Picture"/>
        <xdr:cNvPicPr>
          <a:picLocks noChangeAspect="1"/>
        </xdr:cNvPicPr>
      </xdr:nvPicPr>
      <xdr:blipFill>
        <a:blip r:embed="rId3"/>
        <a:stretch>
          <a:fillRect/>
        </a:stretch>
      </xdr:blipFill>
      <xdr:spPr>
        <a:xfrm>
          <a:off x="2419985" y="1319530"/>
          <a:ext cx="337820" cy="337820"/>
        </a:xfrm>
        <a:prstGeom prst="rect">
          <a:avLst/>
        </a:prstGeom>
      </xdr:spPr>
    </xdr:pic>
    <xdr:clientData/>
  </xdr:twoCellAnchor>
  <xdr:twoCellAnchor>
    <xdr:from>
      <xdr:col>2</xdr:col>
      <xdr:colOff>635000</xdr:colOff>
      <xdr:row>4</xdr:row>
      <xdr:rowOff>50800</xdr:rowOff>
    </xdr:from>
    <xdr:to>
      <xdr:col>2</xdr:col>
      <xdr:colOff>973243</xdr:colOff>
      <xdr:row>4</xdr:row>
      <xdr:rowOff>389043</xdr:rowOff>
    </xdr:to>
    <xdr:pic>
      <xdr:nvPicPr>
        <xdr:cNvPr id="5" name="Picture 1" descr="Picture"/>
        <xdr:cNvPicPr>
          <a:picLocks noChangeAspect="1"/>
        </xdr:cNvPicPr>
      </xdr:nvPicPr>
      <xdr:blipFill>
        <a:blip r:embed="rId4"/>
        <a:stretch>
          <a:fillRect/>
        </a:stretch>
      </xdr:blipFill>
      <xdr:spPr>
        <a:xfrm>
          <a:off x="2419985" y="1742440"/>
          <a:ext cx="337820" cy="337820"/>
        </a:xfrm>
        <a:prstGeom prst="rect">
          <a:avLst/>
        </a:prstGeom>
      </xdr:spPr>
    </xdr:pic>
    <xdr:clientData/>
  </xdr:twoCellAnchor>
  <xdr:twoCellAnchor>
    <xdr:from>
      <xdr:col>2</xdr:col>
      <xdr:colOff>635000</xdr:colOff>
      <xdr:row>5</xdr:row>
      <xdr:rowOff>50800</xdr:rowOff>
    </xdr:from>
    <xdr:to>
      <xdr:col>2</xdr:col>
      <xdr:colOff>973243</xdr:colOff>
      <xdr:row>5</xdr:row>
      <xdr:rowOff>389043</xdr:rowOff>
    </xdr:to>
    <xdr:pic>
      <xdr:nvPicPr>
        <xdr:cNvPr id="6" name="Picture 1" descr="Picture"/>
        <xdr:cNvPicPr>
          <a:picLocks noChangeAspect="1"/>
        </xdr:cNvPicPr>
      </xdr:nvPicPr>
      <xdr:blipFill>
        <a:blip r:embed="rId5"/>
        <a:stretch>
          <a:fillRect/>
        </a:stretch>
      </xdr:blipFill>
      <xdr:spPr>
        <a:xfrm>
          <a:off x="2419985" y="2165350"/>
          <a:ext cx="337820" cy="337820"/>
        </a:xfrm>
        <a:prstGeom prst="rect">
          <a:avLst/>
        </a:prstGeom>
      </xdr:spPr>
    </xdr:pic>
    <xdr:clientData/>
  </xdr:twoCellAnchor>
  <xdr:twoCellAnchor>
    <xdr:from>
      <xdr:col>2</xdr:col>
      <xdr:colOff>635000</xdr:colOff>
      <xdr:row>6</xdr:row>
      <xdr:rowOff>50800</xdr:rowOff>
    </xdr:from>
    <xdr:to>
      <xdr:col>2</xdr:col>
      <xdr:colOff>973243</xdr:colOff>
      <xdr:row>6</xdr:row>
      <xdr:rowOff>389043</xdr:rowOff>
    </xdr:to>
    <xdr:pic>
      <xdr:nvPicPr>
        <xdr:cNvPr id="7" name="Picture 1" descr="Picture"/>
        <xdr:cNvPicPr>
          <a:picLocks noChangeAspect="1"/>
        </xdr:cNvPicPr>
      </xdr:nvPicPr>
      <xdr:blipFill>
        <a:blip r:embed="rId6"/>
        <a:stretch>
          <a:fillRect/>
        </a:stretch>
      </xdr:blipFill>
      <xdr:spPr>
        <a:xfrm>
          <a:off x="2419985" y="2588260"/>
          <a:ext cx="337820" cy="337820"/>
        </a:xfrm>
        <a:prstGeom prst="rect">
          <a:avLst/>
        </a:prstGeom>
      </xdr:spPr>
    </xdr:pic>
    <xdr:clientData/>
  </xdr:twoCellAnchor>
  <xdr:twoCellAnchor>
    <xdr:from>
      <xdr:col>2</xdr:col>
      <xdr:colOff>635000</xdr:colOff>
      <xdr:row>7</xdr:row>
      <xdr:rowOff>50800</xdr:rowOff>
    </xdr:from>
    <xdr:to>
      <xdr:col>2</xdr:col>
      <xdr:colOff>973243</xdr:colOff>
      <xdr:row>7</xdr:row>
      <xdr:rowOff>389043</xdr:rowOff>
    </xdr:to>
    <xdr:pic>
      <xdr:nvPicPr>
        <xdr:cNvPr id="8" name="Picture 1" descr="Picture"/>
        <xdr:cNvPicPr>
          <a:picLocks noChangeAspect="1"/>
        </xdr:cNvPicPr>
      </xdr:nvPicPr>
      <xdr:blipFill>
        <a:blip r:embed="rId7"/>
        <a:stretch>
          <a:fillRect/>
        </a:stretch>
      </xdr:blipFill>
      <xdr:spPr>
        <a:xfrm>
          <a:off x="2419985" y="3011170"/>
          <a:ext cx="337820" cy="337820"/>
        </a:xfrm>
        <a:prstGeom prst="rect">
          <a:avLst/>
        </a:prstGeom>
      </xdr:spPr>
    </xdr:pic>
    <xdr:clientData/>
  </xdr:twoCellAnchor>
  <xdr:twoCellAnchor>
    <xdr:from>
      <xdr:col>2</xdr:col>
      <xdr:colOff>635000</xdr:colOff>
      <xdr:row>8</xdr:row>
      <xdr:rowOff>50800</xdr:rowOff>
    </xdr:from>
    <xdr:to>
      <xdr:col>2</xdr:col>
      <xdr:colOff>973243</xdr:colOff>
      <xdr:row>8</xdr:row>
      <xdr:rowOff>389043</xdr:rowOff>
    </xdr:to>
    <xdr:pic>
      <xdr:nvPicPr>
        <xdr:cNvPr id="9" name="Picture 1" descr="Picture"/>
        <xdr:cNvPicPr>
          <a:picLocks noChangeAspect="1"/>
        </xdr:cNvPicPr>
      </xdr:nvPicPr>
      <xdr:blipFill>
        <a:blip r:embed="rId8"/>
        <a:stretch>
          <a:fillRect/>
        </a:stretch>
      </xdr:blipFill>
      <xdr:spPr>
        <a:xfrm>
          <a:off x="2419985" y="3434080"/>
          <a:ext cx="337820" cy="337820"/>
        </a:xfrm>
        <a:prstGeom prst="rect">
          <a:avLst/>
        </a:prstGeom>
      </xdr:spPr>
    </xdr:pic>
    <xdr:clientData/>
  </xdr:twoCellAnchor>
  <xdr:twoCellAnchor>
    <xdr:from>
      <xdr:col>2</xdr:col>
      <xdr:colOff>635000</xdr:colOff>
      <xdr:row>9</xdr:row>
      <xdr:rowOff>50800</xdr:rowOff>
    </xdr:from>
    <xdr:to>
      <xdr:col>2</xdr:col>
      <xdr:colOff>973243</xdr:colOff>
      <xdr:row>9</xdr:row>
      <xdr:rowOff>389043</xdr:rowOff>
    </xdr:to>
    <xdr:pic>
      <xdr:nvPicPr>
        <xdr:cNvPr id="10" name="Picture 1" descr="Picture"/>
        <xdr:cNvPicPr>
          <a:picLocks noChangeAspect="1"/>
        </xdr:cNvPicPr>
      </xdr:nvPicPr>
      <xdr:blipFill>
        <a:blip r:embed="rId9"/>
        <a:stretch>
          <a:fillRect/>
        </a:stretch>
      </xdr:blipFill>
      <xdr:spPr>
        <a:xfrm>
          <a:off x="2419985" y="3856990"/>
          <a:ext cx="337820" cy="337820"/>
        </a:xfrm>
        <a:prstGeom prst="rect">
          <a:avLst/>
        </a:prstGeom>
      </xdr:spPr>
    </xdr:pic>
    <xdr:clientData/>
  </xdr:twoCellAnchor>
  <xdr:twoCellAnchor>
    <xdr:from>
      <xdr:col>2</xdr:col>
      <xdr:colOff>635000</xdr:colOff>
      <xdr:row>10</xdr:row>
      <xdr:rowOff>50800</xdr:rowOff>
    </xdr:from>
    <xdr:to>
      <xdr:col>2</xdr:col>
      <xdr:colOff>973243</xdr:colOff>
      <xdr:row>10</xdr:row>
      <xdr:rowOff>389043</xdr:rowOff>
    </xdr:to>
    <xdr:pic>
      <xdr:nvPicPr>
        <xdr:cNvPr id="11" name="Picture 1" descr="Picture"/>
        <xdr:cNvPicPr>
          <a:picLocks noChangeAspect="1"/>
        </xdr:cNvPicPr>
      </xdr:nvPicPr>
      <xdr:blipFill>
        <a:blip r:embed="rId10"/>
        <a:stretch>
          <a:fillRect/>
        </a:stretch>
      </xdr:blipFill>
      <xdr:spPr>
        <a:xfrm>
          <a:off x="2419985" y="4279900"/>
          <a:ext cx="337820" cy="337820"/>
        </a:xfrm>
        <a:prstGeom prst="rect">
          <a:avLst/>
        </a:prstGeom>
      </xdr:spPr>
    </xdr:pic>
    <xdr:clientData/>
  </xdr:twoCellAnchor>
  <xdr:twoCellAnchor>
    <xdr:from>
      <xdr:col>2</xdr:col>
      <xdr:colOff>635000</xdr:colOff>
      <xdr:row>11</xdr:row>
      <xdr:rowOff>50800</xdr:rowOff>
    </xdr:from>
    <xdr:to>
      <xdr:col>2</xdr:col>
      <xdr:colOff>973243</xdr:colOff>
      <xdr:row>11</xdr:row>
      <xdr:rowOff>389043</xdr:rowOff>
    </xdr:to>
    <xdr:pic>
      <xdr:nvPicPr>
        <xdr:cNvPr id="12" name="Picture 1" descr="Picture"/>
        <xdr:cNvPicPr>
          <a:picLocks noChangeAspect="1"/>
        </xdr:cNvPicPr>
      </xdr:nvPicPr>
      <xdr:blipFill>
        <a:blip r:embed="rId11"/>
        <a:stretch>
          <a:fillRect/>
        </a:stretch>
      </xdr:blipFill>
      <xdr:spPr>
        <a:xfrm>
          <a:off x="2419985" y="4702810"/>
          <a:ext cx="337820" cy="337820"/>
        </a:xfrm>
        <a:prstGeom prst="rect">
          <a:avLst/>
        </a:prstGeom>
      </xdr:spPr>
    </xdr:pic>
    <xdr:clientData/>
  </xdr:twoCellAnchor>
  <xdr:twoCellAnchor>
    <xdr:from>
      <xdr:col>2</xdr:col>
      <xdr:colOff>635000</xdr:colOff>
      <xdr:row>12</xdr:row>
      <xdr:rowOff>50800</xdr:rowOff>
    </xdr:from>
    <xdr:to>
      <xdr:col>2</xdr:col>
      <xdr:colOff>973243</xdr:colOff>
      <xdr:row>12</xdr:row>
      <xdr:rowOff>389043</xdr:rowOff>
    </xdr:to>
    <xdr:pic>
      <xdr:nvPicPr>
        <xdr:cNvPr id="13" name="Picture 1" descr="Picture"/>
        <xdr:cNvPicPr>
          <a:picLocks noChangeAspect="1"/>
        </xdr:cNvPicPr>
      </xdr:nvPicPr>
      <xdr:blipFill>
        <a:blip r:embed="rId12"/>
        <a:stretch>
          <a:fillRect/>
        </a:stretch>
      </xdr:blipFill>
      <xdr:spPr>
        <a:xfrm>
          <a:off x="2419985" y="5125720"/>
          <a:ext cx="337820" cy="337820"/>
        </a:xfrm>
        <a:prstGeom prst="rect">
          <a:avLst/>
        </a:prstGeom>
      </xdr:spPr>
    </xdr:pic>
    <xdr:clientData/>
  </xdr:twoCellAnchor>
  <xdr:twoCellAnchor>
    <xdr:from>
      <xdr:col>2</xdr:col>
      <xdr:colOff>635000</xdr:colOff>
      <xdr:row>13</xdr:row>
      <xdr:rowOff>50800</xdr:rowOff>
    </xdr:from>
    <xdr:to>
      <xdr:col>2</xdr:col>
      <xdr:colOff>973243</xdr:colOff>
      <xdr:row>13</xdr:row>
      <xdr:rowOff>389043</xdr:rowOff>
    </xdr:to>
    <xdr:pic>
      <xdr:nvPicPr>
        <xdr:cNvPr id="14" name="Picture 1" descr="Picture"/>
        <xdr:cNvPicPr>
          <a:picLocks noChangeAspect="1"/>
        </xdr:cNvPicPr>
      </xdr:nvPicPr>
      <xdr:blipFill>
        <a:blip r:embed="rId13"/>
        <a:stretch>
          <a:fillRect/>
        </a:stretch>
      </xdr:blipFill>
      <xdr:spPr>
        <a:xfrm>
          <a:off x="2419985" y="5548630"/>
          <a:ext cx="337820" cy="337820"/>
        </a:xfrm>
        <a:prstGeom prst="rect">
          <a:avLst/>
        </a:prstGeom>
      </xdr:spPr>
    </xdr:pic>
    <xdr:clientData/>
  </xdr:twoCellAnchor>
  <xdr:twoCellAnchor>
    <xdr:from>
      <xdr:col>2</xdr:col>
      <xdr:colOff>635000</xdr:colOff>
      <xdr:row>14</xdr:row>
      <xdr:rowOff>50800</xdr:rowOff>
    </xdr:from>
    <xdr:to>
      <xdr:col>2</xdr:col>
      <xdr:colOff>973243</xdr:colOff>
      <xdr:row>14</xdr:row>
      <xdr:rowOff>389043</xdr:rowOff>
    </xdr:to>
    <xdr:pic>
      <xdr:nvPicPr>
        <xdr:cNvPr id="15" name="Picture 1" descr="Picture"/>
        <xdr:cNvPicPr>
          <a:picLocks noChangeAspect="1"/>
        </xdr:cNvPicPr>
      </xdr:nvPicPr>
      <xdr:blipFill>
        <a:blip r:embed="rId14"/>
        <a:stretch>
          <a:fillRect/>
        </a:stretch>
      </xdr:blipFill>
      <xdr:spPr>
        <a:xfrm>
          <a:off x="2419985" y="5971540"/>
          <a:ext cx="337820" cy="337820"/>
        </a:xfrm>
        <a:prstGeom prst="rect">
          <a:avLst/>
        </a:prstGeom>
      </xdr:spPr>
    </xdr:pic>
    <xdr:clientData/>
  </xdr:twoCellAnchor>
  <xdr:twoCellAnchor>
    <xdr:from>
      <xdr:col>2</xdr:col>
      <xdr:colOff>635000</xdr:colOff>
      <xdr:row>15</xdr:row>
      <xdr:rowOff>50800</xdr:rowOff>
    </xdr:from>
    <xdr:to>
      <xdr:col>2</xdr:col>
      <xdr:colOff>973243</xdr:colOff>
      <xdr:row>15</xdr:row>
      <xdr:rowOff>389043</xdr:rowOff>
    </xdr:to>
    <xdr:pic>
      <xdr:nvPicPr>
        <xdr:cNvPr id="16" name="Picture 1" descr="Picture"/>
        <xdr:cNvPicPr>
          <a:picLocks noChangeAspect="1"/>
        </xdr:cNvPicPr>
      </xdr:nvPicPr>
      <xdr:blipFill>
        <a:blip r:embed="rId15"/>
        <a:stretch>
          <a:fillRect/>
        </a:stretch>
      </xdr:blipFill>
      <xdr:spPr>
        <a:xfrm>
          <a:off x="2419985" y="6394450"/>
          <a:ext cx="337820" cy="337820"/>
        </a:xfrm>
        <a:prstGeom prst="rect">
          <a:avLst/>
        </a:prstGeom>
      </xdr:spPr>
    </xdr:pic>
    <xdr:clientData/>
  </xdr:twoCellAnchor>
  <xdr:twoCellAnchor>
    <xdr:from>
      <xdr:col>2</xdr:col>
      <xdr:colOff>635000</xdr:colOff>
      <xdr:row>16</xdr:row>
      <xdr:rowOff>50800</xdr:rowOff>
    </xdr:from>
    <xdr:to>
      <xdr:col>2</xdr:col>
      <xdr:colOff>973243</xdr:colOff>
      <xdr:row>16</xdr:row>
      <xdr:rowOff>389043</xdr:rowOff>
    </xdr:to>
    <xdr:pic>
      <xdr:nvPicPr>
        <xdr:cNvPr id="17" name="Picture 1" descr="Picture"/>
        <xdr:cNvPicPr>
          <a:picLocks noChangeAspect="1"/>
        </xdr:cNvPicPr>
      </xdr:nvPicPr>
      <xdr:blipFill>
        <a:blip r:embed="rId16"/>
        <a:stretch>
          <a:fillRect/>
        </a:stretch>
      </xdr:blipFill>
      <xdr:spPr>
        <a:xfrm>
          <a:off x="2419985" y="6817360"/>
          <a:ext cx="337820" cy="337820"/>
        </a:xfrm>
        <a:prstGeom prst="rect">
          <a:avLst/>
        </a:prstGeom>
      </xdr:spPr>
    </xdr:pic>
    <xdr:clientData/>
  </xdr:twoCellAnchor>
  <xdr:twoCellAnchor>
    <xdr:from>
      <xdr:col>2</xdr:col>
      <xdr:colOff>635000</xdr:colOff>
      <xdr:row>17</xdr:row>
      <xdr:rowOff>50800</xdr:rowOff>
    </xdr:from>
    <xdr:to>
      <xdr:col>2</xdr:col>
      <xdr:colOff>973243</xdr:colOff>
      <xdr:row>17</xdr:row>
      <xdr:rowOff>389043</xdr:rowOff>
    </xdr:to>
    <xdr:pic>
      <xdr:nvPicPr>
        <xdr:cNvPr id="18" name="Picture 1" descr="Picture"/>
        <xdr:cNvPicPr>
          <a:picLocks noChangeAspect="1"/>
        </xdr:cNvPicPr>
      </xdr:nvPicPr>
      <xdr:blipFill>
        <a:blip r:embed="rId17"/>
        <a:stretch>
          <a:fillRect/>
        </a:stretch>
      </xdr:blipFill>
      <xdr:spPr>
        <a:xfrm>
          <a:off x="2419985" y="7240270"/>
          <a:ext cx="337820" cy="337820"/>
        </a:xfrm>
        <a:prstGeom prst="rect">
          <a:avLst/>
        </a:prstGeom>
      </xdr:spPr>
    </xdr:pic>
    <xdr:clientData/>
  </xdr:twoCellAnchor>
  <xdr:twoCellAnchor>
    <xdr:from>
      <xdr:col>2</xdr:col>
      <xdr:colOff>635000</xdr:colOff>
      <xdr:row>18</xdr:row>
      <xdr:rowOff>50800</xdr:rowOff>
    </xdr:from>
    <xdr:to>
      <xdr:col>2</xdr:col>
      <xdr:colOff>973243</xdr:colOff>
      <xdr:row>18</xdr:row>
      <xdr:rowOff>389043</xdr:rowOff>
    </xdr:to>
    <xdr:pic>
      <xdr:nvPicPr>
        <xdr:cNvPr id="19" name="Picture 1" descr="Picture"/>
        <xdr:cNvPicPr>
          <a:picLocks noChangeAspect="1"/>
        </xdr:cNvPicPr>
      </xdr:nvPicPr>
      <xdr:blipFill>
        <a:blip r:embed="rId18"/>
        <a:stretch>
          <a:fillRect/>
        </a:stretch>
      </xdr:blipFill>
      <xdr:spPr>
        <a:xfrm>
          <a:off x="2419985" y="7663180"/>
          <a:ext cx="337820" cy="337820"/>
        </a:xfrm>
        <a:prstGeom prst="rect">
          <a:avLst/>
        </a:prstGeom>
      </xdr:spPr>
    </xdr:pic>
    <xdr:clientData/>
  </xdr:twoCellAnchor>
  <xdr:twoCellAnchor>
    <xdr:from>
      <xdr:col>2</xdr:col>
      <xdr:colOff>635000</xdr:colOff>
      <xdr:row>19</xdr:row>
      <xdr:rowOff>50800</xdr:rowOff>
    </xdr:from>
    <xdr:to>
      <xdr:col>2</xdr:col>
      <xdr:colOff>973243</xdr:colOff>
      <xdr:row>19</xdr:row>
      <xdr:rowOff>389043</xdr:rowOff>
    </xdr:to>
    <xdr:pic>
      <xdr:nvPicPr>
        <xdr:cNvPr id="20" name="Picture 1" descr="Picture"/>
        <xdr:cNvPicPr>
          <a:picLocks noChangeAspect="1"/>
        </xdr:cNvPicPr>
      </xdr:nvPicPr>
      <xdr:blipFill>
        <a:blip r:embed="rId19"/>
        <a:stretch>
          <a:fillRect/>
        </a:stretch>
      </xdr:blipFill>
      <xdr:spPr>
        <a:xfrm>
          <a:off x="2419985" y="8086090"/>
          <a:ext cx="337820" cy="337820"/>
        </a:xfrm>
        <a:prstGeom prst="rect">
          <a:avLst/>
        </a:prstGeom>
      </xdr:spPr>
    </xdr:pic>
    <xdr:clientData/>
  </xdr:twoCellAnchor>
  <xdr:twoCellAnchor>
    <xdr:from>
      <xdr:col>2</xdr:col>
      <xdr:colOff>635000</xdr:colOff>
      <xdr:row>20</xdr:row>
      <xdr:rowOff>50800</xdr:rowOff>
    </xdr:from>
    <xdr:to>
      <xdr:col>2</xdr:col>
      <xdr:colOff>973243</xdr:colOff>
      <xdr:row>20</xdr:row>
      <xdr:rowOff>389043</xdr:rowOff>
    </xdr:to>
    <xdr:pic>
      <xdr:nvPicPr>
        <xdr:cNvPr id="21" name="Picture 1" descr="Picture"/>
        <xdr:cNvPicPr>
          <a:picLocks noChangeAspect="1"/>
        </xdr:cNvPicPr>
      </xdr:nvPicPr>
      <xdr:blipFill>
        <a:blip r:embed="rId20"/>
        <a:stretch>
          <a:fillRect/>
        </a:stretch>
      </xdr:blipFill>
      <xdr:spPr>
        <a:xfrm>
          <a:off x="2419985" y="8509000"/>
          <a:ext cx="337820" cy="337820"/>
        </a:xfrm>
        <a:prstGeom prst="rect">
          <a:avLst/>
        </a:prstGeom>
      </xdr:spPr>
    </xdr:pic>
    <xdr:clientData/>
  </xdr:twoCellAnchor>
  <xdr:twoCellAnchor>
    <xdr:from>
      <xdr:col>2</xdr:col>
      <xdr:colOff>635000</xdr:colOff>
      <xdr:row>21</xdr:row>
      <xdr:rowOff>50800</xdr:rowOff>
    </xdr:from>
    <xdr:to>
      <xdr:col>2</xdr:col>
      <xdr:colOff>973243</xdr:colOff>
      <xdr:row>21</xdr:row>
      <xdr:rowOff>389043</xdr:rowOff>
    </xdr:to>
    <xdr:pic>
      <xdr:nvPicPr>
        <xdr:cNvPr id="22" name="Picture 1" descr="Picture"/>
        <xdr:cNvPicPr>
          <a:picLocks noChangeAspect="1"/>
        </xdr:cNvPicPr>
      </xdr:nvPicPr>
      <xdr:blipFill>
        <a:blip r:embed="rId21"/>
        <a:stretch>
          <a:fillRect/>
        </a:stretch>
      </xdr:blipFill>
      <xdr:spPr>
        <a:xfrm>
          <a:off x="2419985" y="8931910"/>
          <a:ext cx="337820" cy="337820"/>
        </a:xfrm>
        <a:prstGeom prst="rect">
          <a:avLst/>
        </a:prstGeom>
      </xdr:spPr>
    </xdr:pic>
    <xdr:clientData/>
  </xdr:twoCellAnchor>
  <xdr:twoCellAnchor>
    <xdr:from>
      <xdr:col>2</xdr:col>
      <xdr:colOff>635000</xdr:colOff>
      <xdr:row>22</xdr:row>
      <xdr:rowOff>50800</xdr:rowOff>
    </xdr:from>
    <xdr:to>
      <xdr:col>2</xdr:col>
      <xdr:colOff>973243</xdr:colOff>
      <xdr:row>22</xdr:row>
      <xdr:rowOff>389043</xdr:rowOff>
    </xdr:to>
    <xdr:pic>
      <xdr:nvPicPr>
        <xdr:cNvPr id="23" name="Picture 1" descr="Picture"/>
        <xdr:cNvPicPr>
          <a:picLocks noChangeAspect="1"/>
        </xdr:cNvPicPr>
      </xdr:nvPicPr>
      <xdr:blipFill>
        <a:blip r:embed="rId22"/>
        <a:stretch>
          <a:fillRect/>
        </a:stretch>
      </xdr:blipFill>
      <xdr:spPr>
        <a:xfrm>
          <a:off x="2419985" y="9354820"/>
          <a:ext cx="337820" cy="337820"/>
        </a:xfrm>
        <a:prstGeom prst="rect">
          <a:avLst/>
        </a:prstGeom>
      </xdr:spPr>
    </xdr:pic>
    <xdr:clientData/>
  </xdr:twoCellAnchor>
  <xdr:twoCellAnchor>
    <xdr:from>
      <xdr:col>2</xdr:col>
      <xdr:colOff>635000</xdr:colOff>
      <xdr:row>23</xdr:row>
      <xdr:rowOff>50800</xdr:rowOff>
    </xdr:from>
    <xdr:to>
      <xdr:col>2</xdr:col>
      <xdr:colOff>973243</xdr:colOff>
      <xdr:row>23</xdr:row>
      <xdr:rowOff>389043</xdr:rowOff>
    </xdr:to>
    <xdr:pic>
      <xdr:nvPicPr>
        <xdr:cNvPr id="24" name="Picture 1" descr="Picture"/>
        <xdr:cNvPicPr>
          <a:picLocks noChangeAspect="1"/>
        </xdr:cNvPicPr>
      </xdr:nvPicPr>
      <xdr:blipFill>
        <a:blip r:embed="rId23"/>
        <a:stretch>
          <a:fillRect/>
        </a:stretch>
      </xdr:blipFill>
      <xdr:spPr>
        <a:xfrm>
          <a:off x="2419985" y="9777730"/>
          <a:ext cx="337820" cy="337820"/>
        </a:xfrm>
        <a:prstGeom prst="rect">
          <a:avLst/>
        </a:prstGeom>
      </xdr:spPr>
    </xdr:pic>
    <xdr:clientData/>
  </xdr:twoCellAnchor>
  <xdr:twoCellAnchor>
    <xdr:from>
      <xdr:col>2</xdr:col>
      <xdr:colOff>635000</xdr:colOff>
      <xdr:row>24</xdr:row>
      <xdr:rowOff>50800</xdr:rowOff>
    </xdr:from>
    <xdr:to>
      <xdr:col>2</xdr:col>
      <xdr:colOff>973243</xdr:colOff>
      <xdr:row>24</xdr:row>
      <xdr:rowOff>389043</xdr:rowOff>
    </xdr:to>
    <xdr:pic>
      <xdr:nvPicPr>
        <xdr:cNvPr id="25" name="Picture 1" descr="Picture"/>
        <xdr:cNvPicPr>
          <a:picLocks noChangeAspect="1"/>
        </xdr:cNvPicPr>
      </xdr:nvPicPr>
      <xdr:blipFill>
        <a:blip r:embed="rId24"/>
        <a:stretch>
          <a:fillRect/>
        </a:stretch>
      </xdr:blipFill>
      <xdr:spPr>
        <a:xfrm>
          <a:off x="2419985" y="10200640"/>
          <a:ext cx="337820" cy="337820"/>
        </a:xfrm>
        <a:prstGeom prst="rect">
          <a:avLst/>
        </a:prstGeom>
      </xdr:spPr>
    </xdr:pic>
    <xdr:clientData/>
  </xdr:twoCellAnchor>
  <xdr:twoCellAnchor>
    <xdr:from>
      <xdr:col>2</xdr:col>
      <xdr:colOff>635000</xdr:colOff>
      <xdr:row>25</xdr:row>
      <xdr:rowOff>50800</xdr:rowOff>
    </xdr:from>
    <xdr:to>
      <xdr:col>2</xdr:col>
      <xdr:colOff>973243</xdr:colOff>
      <xdr:row>25</xdr:row>
      <xdr:rowOff>389043</xdr:rowOff>
    </xdr:to>
    <xdr:pic>
      <xdr:nvPicPr>
        <xdr:cNvPr id="26" name="Picture 1" descr="Picture"/>
        <xdr:cNvPicPr>
          <a:picLocks noChangeAspect="1"/>
        </xdr:cNvPicPr>
      </xdr:nvPicPr>
      <xdr:blipFill>
        <a:blip r:embed="rId25"/>
        <a:stretch>
          <a:fillRect/>
        </a:stretch>
      </xdr:blipFill>
      <xdr:spPr>
        <a:xfrm>
          <a:off x="2419985" y="10623550"/>
          <a:ext cx="337820" cy="337820"/>
        </a:xfrm>
        <a:prstGeom prst="rect">
          <a:avLst/>
        </a:prstGeom>
      </xdr:spPr>
    </xdr:pic>
    <xdr:clientData/>
  </xdr:twoCellAnchor>
  <xdr:twoCellAnchor>
    <xdr:from>
      <xdr:col>2</xdr:col>
      <xdr:colOff>635000</xdr:colOff>
      <xdr:row>26</xdr:row>
      <xdr:rowOff>50800</xdr:rowOff>
    </xdr:from>
    <xdr:to>
      <xdr:col>2</xdr:col>
      <xdr:colOff>973243</xdr:colOff>
      <xdr:row>26</xdr:row>
      <xdr:rowOff>389043</xdr:rowOff>
    </xdr:to>
    <xdr:pic>
      <xdr:nvPicPr>
        <xdr:cNvPr id="27" name="Picture 1" descr="Picture"/>
        <xdr:cNvPicPr>
          <a:picLocks noChangeAspect="1"/>
        </xdr:cNvPicPr>
      </xdr:nvPicPr>
      <xdr:blipFill>
        <a:blip r:embed="rId26"/>
        <a:stretch>
          <a:fillRect/>
        </a:stretch>
      </xdr:blipFill>
      <xdr:spPr>
        <a:xfrm>
          <a:off x="2419985" y="11046460"/>
          <a:ext cx="337820" cy="337820"/>
        </a:xfrm>
        <a:prstGeom prst="rect">
          <a:avLst/>
        </a:prstGeom>
      </xdr:spPr>
    </xdr:pic>
    <xdr:clientData/>
  </xdr:twoCellAnchor>
  <xdr:twoCellAnchor>
    <xdr:from>
      <xdr:col>2</xdr:col>
      <xdr:colOff>635000</xdr:colOff>
      <xdr:row>27</xdr:row>
      <xdr:rowOff>50800</xdr:rowOff>
    </xdr:from>
    <xdr:to>
      <xdr:col>2</xdr:col>
      <xdr:colOff>973243</xdr:colOff>
      <xdr:row>27</xdr:row>
      <xdr:rowOff>389043</xdr:rowOff>
    </xdr:to>
    <xdr:pic>
      <xdr:nvPicPr>
        <xdr:cNvPr id="28" name="Picture 1" descr="Picture"/>
        <xdr:cNvPicPr>
          <a:picLocks noChangeAspect="1"/>
        </xdr:cNvPicPr>
      </xdr:nvPicPr>
      <xdr:blipFill>
        <a:blip r:embed="rId27"/>
        <a:stretch>
          <a:fillRect/>
        </a:stretch>
      </xdr:blipFill>
      <xdr:spPr>
        <a:xfrm>
          <a:off x="2419985" y="11469370"/>
          <a:ext cx="337820" cy="337820"/>
        </a:xfrm>
        <a:prstGeom prst="rect">
          <a:avLst/>
        </a:prstGeom>
      </xdr:spPr>
    </xdr:pic>
    <xdr:clientData/>
  </xdr:twoCellAnchor>
  <xdr:twoCellAnchor>
    <xdr:from>
      <xdr:col>2</xdr:col>
      <xdr:colOff>635000</xdr:colOff>
      <xdr:row>28</xdr:row>
      <xdr:rowOff>50800</xdr:rowOff>
    </xdr:from>
    <xdr:to>
      <xdr:col>2</xdr:col>
      <xdr:colOff>973243</xdr:colOff>
      <xdr:row>28</xdr:row>
      <xdr:rowOff>389043</xdr:rowOff>
    </xdr:to>
    <xdr:pic>
      <xdr:nvPicPr>
        <xdr:cNvPr id="29" name="Picture 1" descr="Picture"/>
        <xdr:cNvPicPr>
          <a:picLocks noChangeAspect="1"/>
        </xdr:cNvPicPr>
      </xdr:nvPicPr>
      <xdr:blipFill>
        <a:blip r:embed="rId28"/>
        <a:stretch>
          <a:fillRect/>
        </a:stretch>
      </xdr:blipFill>
      <xdr:spPr>
        <a:xfrm>
          <a:off x="2419985" y="11892280"/>
          <a:ext cx="337820" cy="337820"/>
        </a:xfrm>
        <a:prstGeom prst="rect">
          <a:avLst/>
        </a:prstGeom>
      </xdr:spPr>
    </xdr:pic>
    <xdr:clientData/>
  </xdr:twoCellAnchor>
  <xdr:twoCellAnchor>
    <xdr:from>
      <xdr:col>2</xdr:col>
      <xdr:colOff>635000</xdr:colOff>
      <xdr:row>29</xdr:row>
      <xdr:rowOff>50800</xdr:rowOff>
    </xdr:from>
    <xdr:to>
      <xdr:col>2</xdr:col>
      <xdr:colOff>973243</xdr:colOff>
      <xdr:row>29</xdr:row>
      <xdr:rowOff>389043</xdr:rowOff>
    </xdr:to>
    <xdr:pic>
      <xdr:nvPicPr>
        <xdr:cNvPr id="30" name="Picture 1" descr="Picture"/>
        <xdr:cNvPicPr>
          <a:picLocks noChangeAspect="1"/>
        </xdr:cNvPicPr>
      </xdr:nvPicPr>
      <xdr:blipFill>
        <a:blip r:embed="rId29"/>
        <a:stretch>
          <a:fillRect/>
        </a:stretch>
      </xdr:blipFill>
      <xdr:spPr>
        <a:xfrm>
          <a:off x="2419985" y="12315190"/>
          <a:ext cx="337820" cy="337820"/>
        </a:xfrm>
        <a:prstGeom prst="rect">
          <a:avLst/>
        </a:prstGeom>
      </xdr:spPr>
    </xdr:pic>
    <xdr:clientData/>
  </xdr:twoCellAnchor>
  <xdr:twoCellAnchor>
    <xdr:from>
      <xdr:col>2</xdr:col>
      <xdr:colOff>635000</xdr:colOff>
      <xdr:row>30</xdr:row>
      <xdr:rowOff>50800</xdr:rowOff>
    </xdr:from>
    <xdr:to>
      <xdr:col>2</xdr:col>
      <xdr:colOff>973243</xdr:colOff>
      <xdr:row>30</xdr:row>
      <xdr:rowOff>389043</xdr:rowOff>
    </xdr:to>
    <xdr:pic>
      <xdr:nvPicPr>
        <xdr:cNvPr id="31" name="Picture 1" descr="Picture"/>
        <xdr:cNvPicPr>
          <a:picLocks noChangeAspect="1"/>
        </xdr:cNvPicPr>
      </xdr:nvPicPr>
      <xdr:blipFill>
        <a:blip r:embed="rId30"/>
        <a:stretch>
          <a:fillRect/>
        </a:stretch>
      </xdr:blipFill>
      <xdr:spPr>
        <a:xfrm>
          <a:off x="2419985" y="12738100"/>
          <a:ext cx="337820" cy="337820"/>
        </a:xfrm>
        <a:prstGeom prst="rect">
          <a:avLst/>
        </a:prstGeom>
      </xdr:spPr>
    </xdr:pic>
    <xdr:clientData/>
  </xdr:twoCellAnchor>
  <xdr:twoCellAnchor>
    <xdr:from>
      <xdr:col>2</xdr:col>
      <xdr:colOff>635000</xdr:colOff>
      <xdr:row>31</xdr:row>
      <xdr:rowOff>50800</xdr:rowOff>
    </xdr:from>
    <xdr:to>
      <xdr:col>2</xdr:col>
      <xdr:colOff>973243</xdr:colOff>
      <xdr:row>31</xdr:row>
      <xdr:rowOff>389043</xdr:rowOff>
    </xdr:to>
    <xdr:pic>
      <xdr:nvPicPr>
        <xdr:cNvPr id="32" name="Picture 1" descr="Picture"/>
        <xdr:cNvPicPr>
          <a:picLocks noChangeAspect="1"/>
        </xdr:cNvPicPr>
      </xdr:nvPicPr>
      <xdr:blipFill>
        <a:blip r:embed="rId31"/>
        <a:stretch>
          <a:fillRect/>
        </a:stretch>
      </xdr:blipFill>
      <xdr:spPr>
        <a:xfrm>
          <a:off x="2419985" y="13161010"/>
          <a:ext cx="337820" cy="337820"/>
        </a:xfrm>
        <a:prstGeom prst="rect">
          <a:avLst/>
        </a:prstGeom>
      </xdr:spPr>
    </xdr:pic>
    <xdr:clientData/>
  </xdr:twoCellAnchor>
  <xdr:twoCellAnchor>
    <xdr:from>
      <xdr:col>2</xdr:col>
      <xdr:colOff>635000</xdr:colOff>
      <xdr:row>32</xdr:row>
      <xdr:rowOff>50800</xdr:rowOff>
    </xdr:from>
    <xdr:to>
      <xdr:col>2</xdr:col>
      <xdr:colOff>973243</xdr:colOff>
      <xdr:row>32</xdr:row>
      <xdr:rowOff>389043</xdr:rowOff>
    </xdr:to>
    <xdr:pic>
      <xdr:nvPicPr>
        <xdr:cNvPr id="33" name="Picture 1" descr="Picture"/>
        <xdr:cNvPicPr>
          <a:picLocks noChangeAspect="1"/>
        </xdr:cNvPicPr>
      </xdr:nvPicPr>
      <xdr:blipFill>
        <a:blip r:embed="rId32"/>
        <a:stretch>
          <a:fillRect/>
        </a:stretch>
      </xdr:blipFill>
      <xdr:spPr>
        <a:xfrm>
          <a:off x="2419985" y="13583920"/>
          <a:ext cx="337820" cy="337820"/>
        </a:xfrm>
        <a:prstGeom prst="rect">
          <a:avLst/>
        </a:prstGeom>
      </xdr:spPr>
    </xdr:pic>
    <xdr:clientData/>
  </xdr:twoCellAnchor>
  <xdr:twoCellAnchor>
    <xdr:from>
      <xdr:col>2</xdr:col>
      <xdr:colOff>635000</xdr:colOff>
      <xdr:row>33</xdr:row>
      <xdr:rowOff>50800</xdr:rowOff>
    </xdr:from>
    <xdr:to>
      <xdr:col>2</xdr:col>
      <xdr:colOff>973243</xdr:colOff>
      <xdr:row>33</xdr:row>
      <xdr:rowOff>389043</xdr:rowOff>
    </xdr:to>
    <xdr:pic>
      <xdr:nvPicPr>
        <xdr:cNvPr id="34" name="Picture 1" descr="Picture"/>
        <xdr:cNvPicPr>
          <a:picLocks noChangeAspect="1"/>
        </xdr:cNvPicPr>
      </xdr:nvPicPr>
      <xdr:blipFill>
        <a:blip r:embed="rId33"/>
        <a:stretch>
          <a:fillRect/>
        </a:stretch>
      </xdr:blipFill>
      <xdr:spPr>
        <a:xfrm>
          <a:off x="2419985" y="14006830"/>
          <a:ext cx="337820" cy="337820"/>
        </a:xfrm>
        <a:prstGeom prst="rect">
          <a:avLst/>
        </a:prstGeom>
      </xdr:spPr>
    </xdr:pic>
    <xdr:clientData/>
  </xdr:twoCellAnchor>
  <xdr:twoCellAnchor>
    <xdr:from>
      <xdr:col>2</xdr:col>
      <xdr:colOff>635000</xdr:colOff>
      <xdr:row>34</xdr:row>
      <xdr:rowOff>50800</xdr:rowOff>
    </xdr:from>
    <xdr:to>
      <xdr:col>2</xdr:col>
      <xdr:colOff>973243</xdr:colOff>
      <xdr:row>34</xdr:row>
      <xdr:rowOff>389043</xdr:rowOff>
    </xdr:to>
    <xdr:pic>
      <xdr:nvPicPr>
        <xdr:cNvPr id="35" name="Picture 1" descr="Picture"/>
        <xdr:cNvPicPr>
          <a:picLocks noChangeAspect="1"/>
        </xdr:cNvPicPr>
      </xdr:nvPicPr>
      <xdr:blipFill>
        <a:blip r:embed="rId34"/>
        <a:stretch>
          <a:fillRect/>
        </a:stretch>
      </xdr:blipFill>
      <xdr:spPr>
        <a:xfrm>
          <a:off x="2419985" y="14429740"/>
          <a:ext cx="337820" cy="337820"/>
        </a:xfrm>
        <a:prstGeom prst="rect">
          <a:avLst/>
        </a:prstGeom>
      </xdr:spPr>
    </xdr:pic>
    <xdr:clientData/>
  </xdr:twoCellAnchor>
  <xdr:twoCellAnchor>
    <xdr:from>
      <xdr:col>2</xdr:col>
      <xdr:colOff>635000</xdr:colOff>
      <xdr:row>35</xdr:row>
      <xdr:rowOff>50800</xdr:rowOff>
    </xdr:from>
    <xdr:to>
      <xdr:col>2</xdr:col>
      <xdr:colOff>973243</xdr:colOff>
      <xdr:row>35</xdr:row>
      <xdr:rowOff>389043</xdr:rowOff>
    </xdr:to>
    <xdr:pic>
      <xdr:nvPicPr>
        <xdr:cNvPr id="36" name="Picture 1" descr="Picture"/>
        <xdr:cNvPicPr>
          <a:picLocks noChangeAspect="1"/>
        </xdr:cNvPicPr>
      </xdr:nvPicPr>
      <xdr:blipFill>
        <a:blip r:embed="rId35"/>
        <a:stretch>
          <a:fillRect/>
        </a:stretch>
      </xdr:blipFill>
      <xdr:spPr>
        <a:xfrm>
          <a:off x="2419985" y="14852650"/>
          <a:ext cx="337820" cy="337820"/>
        </a:xfrm>
        <a:prstGeom prst="rect">
          <a:avLst/>
        </a:prstGeom>
      </xdr:spPr>
    </xdr:pic>
    <xdr:clientData/>
  </xdr:twoCellAnchor>
  <xdr:twoCellAnchor>
    <xdr:from>
      <xdr:col>2</xdr:col>
      <xdr:colOff>635000</xdr:colOff>
      <xdr:row>36</xdr:row>
      <xdr:rowOff>50800</xdr:rowOff>
    </xdr:from>
    <xdr:to>
      <xdr:col>2</xdr:col>
      <xdr:colOff>973243</xdr:colOff>
      <xdr:row>36</xdr:row>
      <xdr:rowOff>389043</xdr:rowOff>
    </xdr:to>
    <xdr:pic>
      <xdr:nvPicPr>
        <xdr:cNvPr id="37" name="Picture 1" descr="Picture"/>
        <xdr:cNvPicPr>
          <a:picLocks noChangeAspect="1"/>
        </xdr:cNvPicPr>
      </xdr:nvPicPr>
      <xdr:blipFill>
        <a:blip r:embed="rId36"/>
        <a:stretch>
          <a:fillRect/>
        </a:stretch>
      </xdr:blipFill>
      <xdr:spPr>
        <a:xfrm>
          <a:off x="2419985" y="15275560"/>
          <a:ext cx="337820" cy="337820"/>
        </a:xfrm>
        <a:prstGeom prst="rect">
          <a:avLst/>
        </a:prstGeom>
      </xdr:spPr>
    </xdr:pic>
    <xdr:clientData/>
  </xdr:twoCellAnchor>
  <xdr:twoCellAnchor>
    <xdr:from>
      <xdr:col>2</xdr:col>
      <xdr:colOff>635000</xdr:colOff>
      <xdr:row>37</xdr:row>
      <xdr:rowOff>50800</xdr:rowOff>
    </xdr:from>
    <xdr:to>
      <xdr:col>2</xdr:col>
      <xdr:colOff>973243</xdr:colOff>
      <xdr:row>37</xdr:row>
      <xdr:rowOff>389043</xdr:rowOff>
    </xdr:to>
    <xdr:pic>
      <xdr:nvPicPr>
        <xdr:cNvPr id="38" name="Picture 1" descr="Picture"/>
        <xdr:cNvPicPr>
          <a:picLocks noChangeAspect="1"/>
        </xdr:cNvPicPr>
      </xdr:nvPicPr>
      <xdr:blipFill>
        <a:blip r:embed="rId37"/>
        <a:stretch>
          <a:fillRect/>
        </a:stretch>
      </xdr:blipFill>
      <xdr:spPr>
        <a:xfrm>
          <a:off x="2419985" y="15698470"/>
          <a:ext cx="337820" cy="337820"/>
        </a:xfrm>
        <a:prstGeom prst="rect">
          <a:avLst/>
        </a:prstGeom>
      </xdr:spPr>
    </xdr:pic>
    <xdr:clientData/>
  </xdr:twoCellAnchor>
  <xdr:twoCellAnchor>
    <xdr:from>
      <xdr:col>2</xdr:col>
      <xdr:colOff>635000</xdr:colOff>
      <xdr:row>38</xdr:row>
      <xdr:rowOff>50800</xdr:rowOff>
    </xdr:from>
    <xdr:to>
      <xdr:col>2</xdr:col>
      <xdr:colOff>973243</xdr:colOff>
      <xdr:row>38</xdr:row>
      <xdr:rowOff>389043</xdr:rowOff>
    </xdr:to>
    <xdr:pic>
      <xdr:nvPicPr>
        <xdr:cNvPr id="39" name="Picture 1" descr="Picture"/>
        <xdr:cNvPicPr>
          <a:picLocks noChangeAspect="1"/>
        </xdr:cNvPicPr>
      </xdr:nvPicPr>
      <xdr:blipFill>
        <a:blip r:embed="rId38"/>
        <a:stretch>
          <a:fillRect/>
        </a:stretch>
      </xdr:blipFill>
      <xdr:spPr>
        <a:xfrm>
          <a:off x="2419985" y="16121380"/>
          <a:ext cx="337820" cy="337820"/>
        </a:xfrm>
        <a:prstGeom prst="rect">
          <a:avLst/>
        </a:prstGeom>
      </xdr:spPr>
    </xdr:pic>
    <xdr:clientData/>
  </xdr:twoCellAnchor>
  <xdr:twoCellAnchor>
    <xdr:from>
      <xdr:col>2</xdr:col>
      <xdr:colOff>635000</xdr:colOff>
      <xdr:row>39</xdr:row>
      <xdr:rowOff>50800</xdr:rowOff>
    </xdr:from>
    <xdr:to>
      <xdr:col>2</xdr:col>
      <xdr:colOff>973243</xdr:colOff>
      <xdr:row>39</xdr:row>
      <xdr:rowOff>389043</xdr:rowOff>
    </xdr:to>
    <xdr:pic>
      <xdr:nvPicPr>
        <xdr:cNvPr id="40" name="Picture 1" descr="Picture"/>
        <xdr:cNvPicPr>
          <a:picLocks noChangeAspect="1"/>
        </xdr:cNvPicPr>
      </xdr:nvPicPr>
      <xdr:blipFill>
        <a:blip r:embed="rId39"/>
        <a:stretch>
          <a:fillRect/>
        </a:stretch>
      </xdr:blipFill>
      <xdr:spPr>
        <a:xfrm>
          <a:off x="2419985" y="16544290"/>
          <a:ext cx="337820" cy="337820"/>
        </a:xfrm>
        <a:prstGeom prst="rect">
          <a:avLst/>
        </a:prstGeom>
      </xdr:spPr>
    </xdr:pic>
    <xdr:clientData/>
  </xdr:twoCellAnchor>
  <xdr:twoCellAnchor>
    <xdr:from>
      <xdr:col>2</xdr:col>
      <xdr:colOff>635000</xdr:colOff>
      <xdr:row>40</xdr:row>
      <xdr:rowOff>50800</xdr:rowOff>
    </xdr:from>
    <xdr:to>
      <xdr:col>2</xdr:col>
      <xdr:colOff>973243</xdr:colOff>
      <xdr:row>40</xdr:row>
      <xdr:rowOff>389043</xdr:rowOff>
    </xdr:to>
    <xdr:pic>
      <xdr:nvPicPr>
        <xdr:cNvPr id="41" name="Picture 1" descr="Picture"/>
        <xdr:cNvPicPr>
          <a:picLocks noChangeAspect="1"/>
        </xdr:cNvPicPr>
      </xdr:nvPicPr>
      <xdr:blipFill>
        <a:blip r:embed="rId40"/>
        <a:stretch>
          <a:fillRect/>
        </a:stretch>
      </xdr:blipFill>
      <xdr:spPr>
        <a:xfrm>
          <a:off x="2419985" y="16967200"/>
          <a:ext cx="337820" cy="337820"/>
        </a:xfrm>
        <a:prstGeom prst="rect">
          <a:avLst/>
        </a:prstGeom>
      </xdr:spPr>
    </xdr:pic>
    <xdr:clientData/>
  </xdr:twoCellAnchor>
  <xdr:twoCellAnchor>
    <xdr:from>
      <xdr:col>2</xdr:col>
      <xdr:colOff>635000</xdr:colOff>
      <xdr:row>41</xdr:row>
      <xdr:rowOff>50800</xdr:rowOff>
    </xdr:from>
    <xdr:to>
      <xdr:col>2</xdr:col>
      <xdr:colOff>973243</xdr:colOff>
      <xdr:row>41</xdr:row>
      <xdr:rowOff>389043</xdr:rowOff>
    </xdr:to>
    <xdr:pic>
      <xdr:nvPicPr>
        <xdr:cNvPr id="42" name="Picture 1" descr="Picture"/>
        <xdr:cNvPicPr>
          <a:picLocks noChangeAspect="1"/>
        </xdr:cNvPicPr>
      </xdr:nvPicPr>
      <xdr:blipFill>
        <a:blip r:embed="rId41"/>
        <a:stretch>
          <a:fillRect/>
        </a:stretch>
      </xdr:blipFill>
      <xdr:spPr>
        <a:xfrm>
          <a:off x="2419985" y="17390110"/>
          <a:ext cx="337820" cy="337820"/>
        </a:xfrm>
        <a:prstGeom prst="rect">
          <a:avLst/>
        </a:prstGeom>
      </xdr:spPr>
    </xdr:pic>
    <xdr:clientData/>
  </xdr:twoCellAnchor>
  <xdr:twoCellAnchor>
    <xdr:from>
      <xdr:col>2</xdr:col>
      <xdr:colOff>635000</xdr:colOff>
      <xdr:row>42</xdr:row>
      <xdr:rowOff>50800</xdr:rowOff>
    </xdr:from>
    <xdr:to>
      <xdr:col>2</xdr:col>
      <xdr:colOff>973243</xdr:colOff>
      <xdr:row>42</xdr:row>
      <xdr:rowOff>389043</xdr:rowOff>
    </xdr:to>
    <xdr:pic>
      <xdr:nvPicPr>
        <xdr:cNvPr id="43" name="Picture 1" descr="Picture"/>
        <xdr:cNvPicPr>
          <a:picLocks noChangeAspect="1"/>
        </xdr:cNvPicPr>
      </xdr:nvPicPr>
      <xdr:blipFill>
        <a:blip r:embed="rId42"/>
        <a:stretch>
          <a:fillRect/>
        </a:stretch>
      </xdr:blipFill>
      <xdr:spPr>
        <a:xfrm>
          <a:off x="2419985" y="17813020"/>
          <a:ext cx="337820" cy="337820"/>
        </a:xfrm>
        <a:prstGeom prst="rect">
          <a:avLst/>
        </a:prstGeom>
      </xdr:spPr>
    </xdr:pic>
    <xdr:clientData/>
  </xdr:twoCellAnchor>
  <xdr:twoCellAnchor>
    <xdr:from>
      <xdr:col>2</xdr:col>
      <xdr:colOff>635000</xdr:colOff>
      <xdr:row>43</xdr:row>
      <xdr:rowOff>50800</xdr:rowOff>
    </xdr:from>
    <xdr:to>
      <xdr:col>2</xdr:col>
      <xdr:colOff>973243</xdr:colOff>
      <xdr:row>43</xdr:row>
      <xdr:rowOff>389043</xdr:rowOff>
    </xdr:to>
    <xdr:pic>
      <xdr:nvPicPr>
        <xdr:cNvPr id="44" name="Picture 1" descr="Picture"/>
        <xdr:cNvPicPr>
          <a:picLocks noChangeAspect="1"/>
        </xdr:cNvPicPr>
      </xdr:nvPicPr>
      <xdr:blipFill>
        <a:blip r:embed="rId43"/>
        <a:stretch>
          <a:fillRect/>
        </a:stretch>
      </xdr:blipFill>
      <xdr:spPr>
        <a:xfrm>
          <a:off x="2419985" y="18235930"/>
          <a:ext cx="337820" cy="337820"/>
        </a:xfrm>
        <a:prstGeom prst="rect">
          <a:avLst/>
        </a:prstGeom>
      </xdr:spPr>
    </xdr:pic>
    <xdr:clientData/>
  </xdr:twoCellAnchor>
  <xdr:twoCellAnchor>
    <xdr:from>
      <xdr:col>2</xdr:col>
      <xdr:colOff>635000</xdr:colOff>
      <xdr:row>44</xdr:row>
      <xdr:rowOff>50800</xdr:rowOff>
    </xdr:from>
    <xdr:to>
      <xdr:col>2</xdr:col>
      <xdr:colOff>973243</xdr:colOff>
      <xdr:row>44</xdr:row>
      <xdr:rowOff>389043</xdr:rowOff>
    </xdr:to>
    <xdr:pic>
      <xdr:nvPicPr>
        <xdr:cNvPr id="45" name="Picture 1" descr="Picture"/>
        <xdr:cNvPicPr>
          <a:picLocks noChangeAspect="1"/>
        </xdr:cNvPicPr>
      </xdr:nvPicPr>
      <xdr:blipFill>
        <a:blip r:embed="rId44"/>
        <a:stretch>
          <a:fillRect/>
        </a:stretch>
      </xdr:blipFill>
      <xdr:spPr>
        <a:xfrm>
          <a:off x="2419985" y="18658840"/>
          <a:ext cx="337820" cy="337820"/>
        </a:xfrm>
        <a:prstGeom prst="rect">
          <a:avLst/>
        </a:prstGeom>
      </xdr:spPr>
    </xdr:pic>
    <xdr:clientData/>
  </xdr:twoCellAnchor>
  <xdr:twoCellAnchor>
    <xdr:from>
      <xdr:col>2</xdr:col>
      <xdr:colOff>635000</xdr:colOff>
      <xdr:row>45</xdr:row>
      <xdr:rowOff>50800</xdr:rowOff>
    </xdr:from>
    <xdr:to>
      <xdr:col>2</xdr:col>
      <xdr:colOff>973243</xdr:colOff>
      <xdr:row>45</xdr:row>
      <xdr:rowOff>389043</xdr:rowOff>
    </xdr:to>
    <xdr:pic>
      <xdr:nvPicPr>
        <xdr:cNvPr id="46" name="Picture 1" descr="Picture"/>
        <xdr:cNvPicPr>
          <a:picLocks noChangeAspect="1"/>
        </xdr:cNvPicPr>
      </xdr:nvPicPr>
      <xdr:blipFill>
        <a:blip r:embed="rId45"/>
        <a:stretch>
          <a:fillRect/>
        </a:stretch>
      </xdr:blipFill>
      <xdr:spPr>
        <a:xfrm>
          <a:off x="2419985" y="19081750"/>
          <a:ext cx="337820" cy="337820"/>
        </a:xfrm>
        <a:prstGeom prst="rect">
          <a:avLst/>
        </a:prstGeom>
      </xdr:spPr>
    </xdr:pic>
    <xdr:clientData/>
  </xdr:twoCellAnchor>
  <xdr:twoCellAnchor>
    <xdr:from>
      <xdr:col>2</xdr:col>
      <xdr:colOff>635000</xdr:colOff>
      <xdr:row>46</xdr:row>
      <xdr:rowOff>50800</xdr:rowOff>
    </xdr:from>
    <xdr:to>
      <xdr:col>2</xdr:col>
      <xdr:colOff>973243</xdr:colOff>
      <xdr:row>46</xdr:row>
      <xdr:rowOff>389043</xdr:rowOff>
    </xdr:to>
    <xdr:pic>
      <xdr:nvPicPr>
        <xdr:cNvPr id="47" name="Picture 1" descr="Picture"/>
        <xdr:cNvPicPr>
          <a:picLocks noChangeAspect="1"/>
        </xdr:cNvPicPr>
      </xdr:nvPicPr>
      <xdr:blipFill>
        <a:blip r:embed="rId46"/>
        <a:stretch>
          <a:fillRect/>
        </a:stretch>
      </xdr:blipFill>
      <xdr:spPr>
        <a:xfrm>
          <a:off x="2419985" y="19504660"/>
          <a:ext cx="337820" cy="337820"/>
        </a:xfrm>
        <a:prstGeom prst="rect">
          <a:avLst/>
        </a:prstGeom>
      </xdr:spPr>
    </xdr:pic>
    <xdr:clientData/>
  </xdr:twoCellAnchor>
  <xdr:twoCellAnchor>
    <xdr:from>
      <xdr:col>2</xdr:col>
      <xdr:colOff>635000</xdr:colOff>
      <xdr:row>47</xdr:row>
      <xdr:rowOff>50800</xdr:rowOff>
    </xdr:from>
    <xdr:to>
      <xdr:col>2</xdr:col>
      <xdr:colOff>973243</xdr:colOff>
      <xdr:row>47</xdr:row>
      <xdr:rowOff>389043</xdr:rowOff>
    </xdr:to>
    <xdr:pic>
      <xdr:nvPicPr>
        <xdr:cNvPr id="48" name="Picture 1" descr="Picture"/>
        <xdr:cNvPicPr>
          <a:picLocks noChangeAspect="1"/>
        </xdr:cNvPicPr>
      </xdr:nvPicPr>
      <xdr:blipFill>
        <a:blip r:embed="rId47"/>
        <a:stretch>
          <a:fillRect/>
        </a:stretch>
      </xdr:blipFill>
      <xdr:spPr>
        <a:xfrm>
          <a:off x="2419985" y="19927570"/>
          <a:ext cx="337820" cy="337820"/>
        </a:xfrm>
        <a:prstGeom prst="rect">
          <a:avLst/>
        </a:prstGeom>
      </xdr:spPr>
    </xdr:pic>
    <xdr:clientData/>
  </xdr:twoCellAnchor>
  <xdr:twoCellAnchor>
    <xdr:from>
      <xdr:col>2</xdr:col>
      <xdr:colOff>635000</xdr:colOff>
      <xdr:row>48</xdr:row>
      <xdr:rowOff>50800</xdr:rowOff>
    </xdr:from>
    <xdr:to>
      <xdr:col>2</xdr:col>
      <xdr:colOff>973243</xdr:colOff>
      <xdr:row>48</xdr:row>
      <xdr:rowOff>389043</xdr:rowOff>
    </xdr:to>
    <xdr:pic>
      <xdr:nvPicPr>
        <xdr:cNvPr id="49" name="Picture 1" descr="Picture"/>
        <xdr:cNvPicPr>
          <a:picLocks noChangeAspect="1"/>
        </xdr:cNvPicPr>
      </xdr:nvPicPr>
      <xdr:blipFill>
        <a:blip r:embed="rId48"/>
        <a:stretch>
          <a:fillRect/>
        </a:stretch>
      </xdr:blipFill>
      <xdr:spPr>
        <a:xfrm>
          <a:off x="2419985" y="20350480"/>
          <a:ext cx="337820" cy="337820"/>
        </a:xfrm>
        <a:prstGeom prst="rect">
          <a:avLst/>
        </a:prstGeom>
      </xdr:spPr>
    </xdr:pic>
    <xdr:clientData/>
  </xdr:twoCellAnchor>
  <xdr:twoCellAnchor>
    <xdr:from>
      <xdr:col>2</xdr:col>
      <xdr:colOff>635000</xdr:colOff>
      <xdr:row>49</xdr:row>
      <xdr:rowOff>50800</xdr:rowOff>
    </xdr:from>
    <xdr:to>
      <xdr:col>2</xdr:col>
      <xdr:colOff>973243</xdr:colOff>
      <xdr:row>49</xdr:row>
      <xdr:rowOff>389043</xdr:rowOff>
    </xdr:to>
    <xdr:pic>
      <xdr:nvPicPr>
        <xdr:cNvPr id="50" name="Picture 1" descr="Picture"/>
        <xdr:cNvPicPr>
          <a:picLocks noChangeAspect="1"/>
        </xdr:cNvPicPr>
      </xdr:nvPicPr>
      <xdr:blipFill>
        <a:blip r:embed="rId49"/>
        <a:stretch>
          <a:fillRect/>
        </a:stretch>
      </xdr:blipFill>
      <xdr:spPr>
        <a:xfrm>
          <a:off x="2419985" y="20773390"/>
          <a:ext cx="337820" cy="337820"/>
        </a:xfrm>
        <a:prstGeom prst="rect">
          <a:avLst/>
        </a:prstGeom>
      </xdr:spPr>
    </xdr:pic>
    <xdr:clientData/>
  </xdr:twoCellAnchor>
  <xdr:twoCellAnchor>
    <xdr:from>
      <xdr:col>2</xdr:col>
      <xdr:colOff>635000</xdr:colOff>
      <xdr:row>50</xdr:row>
      <xdr:rowOff>50800</xdr:rowOff>
    </xdr:from>
    <xdr:to>
      <xdr:col>2</xdr:col>
      <xdr:colOff>973243</xdr:colOff>
      <xdr:row>50</xdr:row>
      <xdr:rowOff>389043</xdr:rowOff>
    </xdr:to>
    <xdr:pic>
      <xdr:nvPicPr>
        <xdr:cNvPr id="51" name="Picture 1" descr="Picture"/>
        <xdr:cNvPicPr>
          <a:picLocks noChangeAspect="1"/>
        </xdr:cNvPicPr>
      </xdr:nvPicPr>
      <xdr:blipFill>
        <a:blip r:embed="rId50"/>
        <a:stretch>
          <a:fillRect/>
        </a:stretch>
      </xdr:blipFill>
      <xdr:spPr>
        <a:xfrm>
          <a:off x="2419985" y="21196300"/>
          <a:ext cx="337820" cy="337820"/>
        </a:xfrm>
        <a:prstGeom prst="rect">
          <a:avLst/>
        </a:prstGeom>
      </xdr:spPr>
    </xdr:pic>
    <xdr:clientData/>
  </xdr:twoCellAnchor>
  <xdr:twoCellAnchor>
    <xdr:from>
      <xdr:col>2</xdr:col>
      <xdr:colOff>635000</xdr:colOff>
      <xdr:row>51</xdr:row>
      <xdr:rowOff>50800</xdr:rowOff>
    </xdr:from>
    <xdr:to>
      <xdr:col>2</xdr:col>
      <xdr:colOff>973243</xdr:colOff>
      <xdr:row>51</xdr:row>
      <xdr:rowOff>389043</xdr:rowOff>
    </xdr:to>
    <xdr:pic>
      <xdr:nvPicPr>
        <xdr:cNvPr id="52" name="Picture 1" descr="Picture"/>
        <xdr:cNvPicPr>
          <a:picLocks noChangeAspect="1"/>
        </xdr:cNvPicPr>
      </xdr:nvPicPr>
      <xdr:blipFill>
        <a:blip r:embed="rId51"/>
        <a:stretch>
          <a:fillRect/>
        </a:stretch>
      </xdr:blipFill>
      <xdr:spPr>
        <a:xfrm>
          <a:off x="2419985" y="21619210"/>
          <a:ext cx="337820" cy="337820"/>
        </a:xfrm>
        <a:prstGeom prst="rect">
          <a:avLst/>
        </a:prstGeom>
      </xdr:spPr>
    </xdr:pic>
    <xdr:clientData/>
  </xdr:twoCellAnchor>
  <xdr:twoCellAnchor>
    <xdr:from>
      <xdr:col>2</xdr:col>
      <xdr:colOff>635000</xdr:colOff>
      <xdr:row>52</xdr:row>
      <xdr:rowOff>50800</xdr:rowOff>
    </xdr:from>
    <xdr:to>
      <xdr:col>2</xdr:col>
      <xdr:colOff>973243</xdr:colOff>
      <xdr:row>52</xdr:row>
      <xdr:rowOff>389043</xdr:rowOff>
    </xdr:to>
    <xdr:pic>
      <xdr:nvPicPr>
        <xdr:cNvPr id="53" name="Picture 1" descr="Picture"/>
        <xdr:cNvPicPr>
          <a:picLocks noChangeAspect="1"/>
        </xdr:cNvPicPr>
      </xdr:nvPicPr>
      <xdr:blipFill>
        <a:blip r:embed="rId52"/>
        <a:stretch>
          <a:fillRect/>
        </a:stretch>
      </xdr:blipFill>
      <xdr:spPr>
        <a:xfrm>
          <a:off x="2419985" y="22042120"/>
          <a:ext cx="337820" cy="337820"/>
        </a:xfrm>
        <a:prstGeom prst="rect">
          <a:avLst/>
        </a:prstGeom>
      </xdr:spPr>
    </xdr:pic>
    <xdr:clientData/>
  </xdr:twoCellAnchor>
  <xdr:twoCellAnchor>
    <xdr:from>
      <xdr:col>2</xdr:col>
      <xdr:colOff>635000</xdr:colOff>
      <xdr:row>53</xdr:row>
      <xdr:rowOff>50800</xdr:rowOff>
    </xdr:from>
    <xdr:to>
      <xdr:col>2</xdr:col>
      <xdr:colOff>973243</xdr:colOff>
      <xdr:row>53</xdr:row>
      <xdr:rowOff>389043</xdr:rowOff>
    </xdr:to>
    <xdr:pic>
      <xdr:nvPicPr>
        <xdr:cNvPr id="54" name="Picture 1" descr="Picture"/>
        <xdr:cNvPicPr>
          <a:picLocks noChangeAspect="1"/>
        </xdr:cNvPicPr>
      </xdr:nvPicPr>
      <xdr:blipFill>
        <a:blip r:embed="rId53"/>
        <a:stretch>
          <a:fillRect/>
        </a:stretch>
      </xdr:blipFill>
      <xdr:spPr>
        <a:xfrm>
          <a:off x="2419985" y="22465030"/>
          <a:ext cx="337820" cy="337820"/>
        </a:xfrm>
        <a:prstGeom prst="rect">
          <a:avLst/>
        </a:prstGeom>
      </xdr:spPr>
    </xdr:pic>
    <xdr:clientData/>
  </xdr:twoCellAnchor>
  <xdr:twoCellAnchor>
    <xdr:from>
      <xdr:col>2</xdr:col>
      <xdr:colOff>635000</xdr:colOff>
      <xdr:row>54</xdr:row>
      <xdr:rowOff>50800</xdr:rowOff>
    </xdr:from>
    <xdr:to>
      <xdr:col>2</xdr:col>
      <xdr:colOff>973243</xdr:colOff>
      <xdr:row>54</xdr:row>
      <xdr:rowOff>389043</xdr:rowOff>
    </xdr:to>
    <xdr:pic>
      <xdr:nvPicPr>
        <xdr:cNvPr id="55" name="Picture 1" descr="Picture"/>
        <xdr:cNvPicPr>
          <a:picLocks noChangeAspect="1"/>
        </xdr:cNvPicPr>
      </xdr:nvPicPr>
      <xdr:blipFill>
        <a:blip r:embed="rId54"/>
        <a:stretch>
          <a:fillRect/>
        </a:stretch>
      </xdr:blipFill>
      <xdr:spPr>
        <a:xfrm>
          <a:off x="2419985" y="22887940"/>
          <a:ext cx="337820" cy="337820"/>
        </a:xfrm>
        <a:prstGeom prst="rect">
          <a:avLst/>
        </a:prstGeom>
      </xdr:spPr>
    </xdr:pic>
    <xdr:clientData/>
  </xdr:twoCellAnchor>
  <xdr:twoCellAnchor>
    <xdr:from>
      <xdr:col>2</xdr:col>
      <xdr:colOff>635000</xdr:colOff>
      <xdr:row>55</xdr:row>
      <xdr:rowOff>50800</xdr:rowOff>
    </xdr:from>
    <xdr:to>
      <xdr:col>2</xdr:col>
      <xdr:colOff>973243</xdr:colOff>
      <xdr:row>55</xdr:row>
      <xdr:rowOff>389043</xdr:rowOff>
    </xdr:to>
    <xdr:pic>
      <xdr:nvPicPr>
        <xdr:cNvPr id="56" name="Picture 1" descr="Picture"/>
        <xdr:cNvPicPr>
          <a:picLocks noChangeAspect="1"/>
        </xdr:cNvPicPr>
      </xdr:nvPicPr>
      <xdr:blipFill>
        <a:blip r:embed="rId55"/>
        <a:stretch>
          <a:fillRect/>
        </a:stretch>
      </xdr:blipFill>
      <xdr:spPr>
        <a:xfrm>
          <a:off x="2419985" y="23310850"/>
          <a:ext cx="337820" cy="337820"/>
        </a:xfrm>
        <a:prstGeom prst="rect">
          <a:avLst/>
        </a:prstGeom>
      </xdr:spPr>
    </xdr:pic>
    <xdr:clientData/>
  </xdr:twoCellAnchor>
  <xdr:twoCellAnchor>
    <xdr:from>
      <xdr:col>2</xdr:col>
      <xdr:colOff>635000</xdr:colOff>
      <xdr:row>56</xdr:row>
      <xdr:rowOff>50800</xdr:rowOff>
    </xdr:from>
    <xdr:to>
      <xdr:col>2</xdr:col>
      <xdr:colOff>973243</xdr:colOff>
      <xdr:row>56</xdr:row>
      <xdr:rowOff>389043</xdr:rowOff>
    </xdr:to>
    <xdr:pic>
      <xdr:nvPicPr>
        <xdr:cNvPr id="57" name="Picture 1" descr="Picture"/>
        <xdr:cNvPicPr>
          <a:picLocks noChangeAspect="1"/>
        </xdr:cNvPicPr>
      </xdr:nvPicPr>
      <xdr:blipFill>
        <a:blip r:embed="rId56"/>
        <a:stretch>
          <a:fillRect/>
        </a:stretch>
      </xdr:blipFill>
      <xdr:spPr>
        <a:xfrm>
          <a:off x="2419985" y="23733760"/>
          <a:ext cx="337820" cy="337820"/>
        </a:xfrm>
        <a:prstGeom prst="rect">
          <a:avLst/>
        </a:prstGeom>
      </xdr:spPr>
    </xdr:pic>
    <xdr:clientData/>
  </xdr:twoCellAnchor>
  <xdr:twoCellAnchor>
    <xdr:from>
      <xdr:col>2</xdr:col>
      <xdr:colOff>635000</xdr:colOff>
      <xdr:row>57</xdr:row>
      <xdr:rowOff>50800</xdr:rowOff>
    </xdr:from>
    <xdr:to>
      <xdr:col>2</xdr:col>
      <xdr:colOff>973243</xdr:colOff>
      <xdr:row>57</xdr:row>
      <xdr:rowOff>389043</xdr:rowOff>
    </xdr:to>
    <xdr:pic>
      <xdr:nvPicPr>
        <xdr:cNvPr id="58" name="Picture 1" descr="Picture"/>
        <xdr:cNvPicPr>
          <a:picLocks noChangeAspect="1"/>
        </xdr:cNvPicPr>
      </xdr:nvPicPr>
      <xdr:blipFill>
        <a:blip r:embed="rId57"/>
        <a:stretch>
          <a:fillRect/>
        </a:stretch>
      </xdr:blipFill>
      <xdr:spPr>
        <a:xfrm>
          <a:off x="2419985" y="24156670"/>
          <a:ext cx="337820" cy="337820"/>
        </a:xfrm>
        <a:prstGeom prst="rect">
          <a:avLst/>
        </a:prstGeom>
      </xdr:spPr>
    </xdr:pic>
    <xdr:clientData/>
  </xdr:twoCellAnchor>
  <xdr:twoCellAnchor>
    <xdr:from>
      <xdr:col>2</xdr:col>
      <xdr:colOff>635000</xdr:colOff>
      <xdr:row>58</xdr:row>
      <xdr:rowOff>50800</xdr:rowOff>
    </xdr:from>
    <xdr:to>
      <xdr:col>2</xdr:col>
      <xdr:colOff>973243</xdr:colOff>
      <xdr:row>58</xdr:row>
      <xdr:rowOff>389043</xdr:rowOff>
    </xdr:to>
    <xdr:pic>
      <xdr:nvPicPr>
        <xdr:cNvPr id="59" name="Picture 1" descr="Picture"/>
        <xdr:cNvPicPr>
          <a:picLocks noChangeAspect="1"/>
        </xdr:cNvPicPr>
      </xdr:nvPicPr>
      <xdr:blipFill>
        <a:blip r:embed="rId58"/>
        <a:stretch>
          <a:fillRect/>
        </a:stretch>
      </xdr:blipFill>
      <xdr:spPr>
        <a:xfrm>
          <a:off x="2419985" y="24579580"/>
          <a:ext cx="337820" cy="337820"/>
        </a:xfrm>
        <a:prstGeom prst="rect">
          <a:avLst/>
        </a:prstGeom>
      </xdr:spPr>
    </xdr:pic>
    <xdr:clientData/>
  </xdr:twoCellAnchor>
  <xdr:twoCellAnchor>
    <xdr:from>
      <xdr:col>2</xdr:col>
      <xdr:colOff>635000</xdr:colOff>
      <xdr:row>59</xdr:row>
      <xdr:rowOff>50800</xdr:rowOff>
    </xdr:from>
    <xdr:to>
      <xdr:col>2</xdr:col>
      <xdr:colOff>973243</xdr:colOff>
      <xdr:row>59</xdr:row>
      <xdr:rowOff>389043</xdr:rowOff>
    </xdr:to>
    <xdr:pic>
      <xdr:nvPicPr>
        <xdr:cNvPr id="60" name="Picture 1" descr="Picture"/>
        <xdr:cNvPicPr>
          <a:picLocks noChangeAspect="1"/>
        </xdr:cNvPicPr>
      </xdr:nvPicPr>
      <xdr:blipFill>
        <a:blip r:embed="rId59"/>
        <a:stretch>
          <a:fillRect/>
        </a:stretch>
      </xdr:blipFill>
      <xdr:spPr>
        <a:xfrm>
          <a:off x="2419985" y="25002490"/>
          <a:ext cx="337820" cy="337820"/>
        </a:xfrm>
        <a:prstGeom prst="rect">
          <a:avLst/>
        </a:prstGeom>
      </xdr:spPr>
    </xdr:pic>
    <xdr:clientData/>
  </xdr:twoCellAnchor>
  <xdr:twoCellAnchor>
    <xdr:from>
      <xdr:col>2</xdr:col>
      <xdr:colOff>635000</xdr:colOff>
      <xdr:row>60</xdr:row>
      <xdr:rowOff>50800</xdr:rowOff>
    </xdr:from>
    <xdr:to>
      <xdr:col>2</xdr:col>
      <xdr:colOff>973243</xdr:colOff>
      <xdr:row>60</xdr:row>
      <xdr:rowOff>389043</xdr:rowOff>
    </xdr:to>
    <xdr:pic>
      <xdr:nvPicPr>
        <xdr:cNvPr id="61" name="Picture 1" descr="Picture"/>
        <xdr:cNvPicPr>
          <a:picLocks noChangeAspect="1"/>
        </xdr:cNvPicPr>
      </xdr:nvPicPr>
      <xdr:blipFill>
        <a:blip r:embed="rId60"/>
        <a:stretch>
          <a:fillRect/>
        </a:stretch>
      </xdr:blipFill>
      <xdr:spPr>
        <a:xfrm>
          <a:off x="2419985" y="25425400"/>
          <a:ext cx="337820" cy="337820"/>
        </a:xfrm>
        <a:prstGeom prst="rect">
          <a:avLst/>
        </a:prstGeom>
      </xdr:spPr>
    </xdr:pic>
    <xdr:clientData/>
  </xdr:twoCellAnchor>
  <xdr:twoCellAnchor>
    <xdr:from>
      <xdr:col>2</xdr:col>
      <xdr:colOff>635000</xdr:colOff>
      <xdr:row>61</xdr:row>
      <xdr:rowOff>50800</xdr:rowOff>
    </xdr:from>
    <xdr:to>
      <xdr:col>2</xdr:col>
      <xdr:colOff>973243</xdr:colOff>
      <xdr:row>61</xdr:row>
      <xdr:rowOff>389043</xdr:rowOff>
    </xdr:to>
    <xdr:pic>
      <xdr:nvPicPr>
        <xdr:cNvPr id="62" name="Picture 1" descr="Picture"/>
        <xdr:cNvPicPr>
          <a:picLocks noChangeAspect="1"/>
        </xdr:cNvPicPr>
      </xdr:nvPicPr>
      <xdr:blipFill>
        <a:blip r:embed="rId61"/>
        <a:stretch>
          <a:fillRect/>
        </a:stretch>
      </xdr:blipFill>
      <xdr:spPr>
        <a:xfrm>
          <a:off x="2419985" y="25848310"/>
          <a:ext cx="337820" cy="337820"/>
        </a:xfrm>
        <a:prstGeom prst="rect">
          <a:avLst/>
        </a:prstGeom>
      </xdr:spPr>
    </xdr:pic>
    <xdr:clientData/>
  </xdr:twoCellAnchor>
  <xdr:twoCellAnchor>
    <xdr:from>
      <xdr:col>2</xdr:col>
      <xdr:colOff>635000</xdr:colOff>
      <xdr:row>62</xdr:row>
      <xdr:rowOff>50800</xdr:rowOff>
    </xdr:from>
    <xdr:to>
      <xdr:col>2</xdr:col>
      <xdr:colOff>973243</xdr:colOff>
      <xdr:row>62</xdr:row>
      <xdr:rowOff>389043</xdr:rowOff>
    </xdr:to>
    <xdr:pic>
      <xdr:nvPicPr>
        <xdr:cNvPr id="63" name="Picture 1" descr="Picture"/>
        <xdr:cNvPicPr>
          <a:picLocks noChangeAspect="1"/>
        </xdr:cNvPicPr>
      </xdr:nvPicPr>
      <xdr:blipFill>
        <a:blip r:embed="rId62"/>
        <a:stretch>
          <a:fillRect/>
        </a:stretch>
      </xdr:blipFill>
      <xdr:spPr>
        <a:xfrm>
          <a:off x="2419985" y="26271220"/>
          <a:ext cx="337820" cy="337820"/>
        </a:xfrm>
        <a:prstGeom prst="rect">
          <a:avLst/>
        </a:prstGeom>
      </xdr:spPr>
    </xdr:pic>
    <xdr:clientData/>
  </xdr:twoCellAnchor>
  <xdr:twoCellAnchor>
    <xdr:from>
      <xdr:col>2</xdr:col>
      <xdr:colOff>635000</xdr:colOff>
      <xdr:row>63</xdr:row>
      <xdr:rowOff>50800</xdr:rowOff>
    </xdr:from>
    <xdr:to>
      <xdr:col>2</xdr:col>
      <xdr:colOff>973243</xdr:colOff>
      <xdr:row>63</xdr:row>
      <xdr:rowOff>389043</xdr:rowOff>
    </xdr:to>
    <xdr:pic>
      <xdr:nvPicPr>
        <xdr:cNvPr id="64" name="Picture 1" descr="Picture"/>
        <xdr:cNvPicPr>
          <a:picLocks noChangeAspect="1"/>
        </xdr:cNvPicPr>
      </xdr:nvPicPr>
      <xdr:blipFill>
        <a:blip r:embed="rId63"/>
        <a:stretch>
          <a:fillRect/>
        </a:stretch>
      </xdr:blipFill>
      <xdr:spPr>
        <a:xfrm>
          <a:off x="2419985" y="26694130"/>
          <a:ext cx="337820" cy="337820"/>
        </a:xfrm>
        <a:prstGeom prst="rect">
          <a:avLst/>
        </a:prstGeom>
      </xdr:spPr>
    </xdr:pic>
    <xdr:clientData/>
  </xdr:twoCellAnchor>
  <xdr:twoCellAnchor>
    <xdr:from>
      <xdr:col>2</xdr:col>
      <xdr:colOff>635000</xdr:colOff>
      <xdr:row>64</xdr:row>
      <xdr:rowOff>50800</xdr:rowOff>
    </xdr:from>
    <xdr:to>
      <xdr:col>2</xdr:col>
      <xdr:colOff>973243</xdr:colOff>
      <xdr:row>64</xdr:row>
      <xdr:rowOff>389043</xdr:rowOff>
    </xdr:to>
    <xdr:pic>
      <xdr:nvPicPr>
        <xdr:cNvPr id="65" name="Picture 1" descr="Picture"/>
        <xdr:cNvPicPr>
          <a:picLocks noChangeAspect="1"/>
        </xdr:cNvPicPr>
      </xdr:nvPicPr>
      <xdr:blipFill>
        <a:blip r:embed="rId64"/>
        <a:stretch>
          <a:fillRect/>
        </a:stretch>
      </xdr:blipFill>
      <xdr:spPr>
        <a:xfrm>
          <a:off x="2419985" y="27117040"/>
          <a:ext cx="337820" cy="337820"/>
        </a:xfrm>
        <a:prstGeom prst="rect">
          <a:avLst/>
        </a:prstGeom>
      </xdr:spPr>
    </xdr:pic>
    <xdr:clientData/>
  </xdr:twoCellAnchor>
  <xdr:twoCellAnchor>
    <xdr:from>
      <xdr:col>2</xdr:col>
      <xdr:colOff>635000</xdr:colOff>
      <xdr:row>65</xdr:row>
      <xdr:rowOff>50800</xdr:rowOff>
    </xdr:from>
    <xdr:to>
      <xdr:col>2</xdr:col>
      <xdr:colOff>973243</xdr:colOff>
      <xdr:row>65</xdr:row>
      <xdr:rowOff>389043</xdr:rowOff>
    </xdr:to>
    <xdr:pic>
      <xdr:nvPicPr>
        <xdr:cNvPr id="66" name="Picture 1" descr="Picture"/>
        <xdr:cNvPicPr>
          <a:picLocks noChangeAspect="1"/>
        </xdr:cNvPicPr>
      </xdr:nvPicPr>
      <xdr:blipFill>
        <a:blip r:embed="rId65"/>
        <a:stretch>
          <a:fillRect/>
        </a:stretch>
      </xdr:blipFill>
      <xdr:spPr>
        <a:xfrm>
          <a:off x="2419985" y="27539950"/>
          <a:ext cx="337820" cy="337820"/>
        </a:xfrm>
        <a:prstGeom prst="rect">
          <a:avLst/>
        </a:prstGeom>
      </xdr:spPr>
    </xdr:pic>
    <xdr:clientData/>
  </xdr:twoCellAnchor>
  <xdr:twoCellAnchor>
    <xdr:from>
      <xdr:col>2</xdr:col>
      <xdr:colOff>635000</xdr:colOff>
      <xdr:row>66</xdr:row>
      <xdr:rowOff>50800</xdr:rowOff>
    </xdr:from>
    <xdr:to>
      <xdr:col>2</xdr:col>
      <xdr:colOff>973243</xdr:colOff>
      <xdr:row>66</xdr:row>
      <xdr:rowOff>389043</xdr:rowOff>
    </xdr:to>
    <xdr:pic>
      <xdr:nvPicPr>
        <xdr:cNvPr id="67" name="Picture 1" descr="Picture"/>
        <xdr:cNvPicPr>
          <a:picLocks noChangeAspect="1"/>
        </xdr:cNvPicPr>
      </xdr:nvPicPr>
      <xdr:blipFill>
        <a:blip r:embed="rId66"/>
        <a:stretch>
          <a:fillRect/>
        </a:stretch>
      </xdr:blipFill>
      <xdr:spPr>
        <a:xfrm>
          <a:off x="2419985" y="27962860"/>
          <a:ext cx="337820" cy="337820"/>
        </a:xfrm>
        <a:prstGeom prst="rect">
          <a:avLst/>
        </a:prstGeom>
      </xdr:spPr>
    </xdr:pic>
    <xdr:clientData/>
  </xdr:twoCellAnchor>
  <xdr:twoCellAnchor>
    <xdr:from>
      <xdr:col>2</xdr:col>
      <xdr:colOff>635000</xdr:colOff>
      <xdr:row>67</xdr:row>
      <xdr:rowOff>50800</xdr:rowOff>
    </xdr:from>
    <xdr:to>
      <xdr:col>2</xdr:col>
      <xdr:colOff>973243</xdr:colOff>
      <xdr:row>67</xdr:row>
      <xdr:rowOff>389043</xdr:rowOff>
    </xdr:to>
    <xdr:pic>
      <xdr:nvPicPr>
        <xdr:cNvPr id="68" name="Picture 1" descr="Picture"/>
        <xdr:cNvPicPr>
          <a:picLocks noChangeAspect="1"/>
        </xdr:cNvPicPr>
      </xdr:nvPicPr>
      <xdr:blipFill>
        <a:blip r:embed="rId67"/>
        <a:stretch>
          <a:fillRect/>
        </a:stretch>
      </xdr:blipFill>
      <xdr:spPr>
        <a:xfrm>
          <a:off x="2419985" y="28385770"/>
          <a:ext cx="337820" cy="337820"/>
        </a:xfrm>
        <a:prstGeom prst="rect">
          <a:avLst/>
        </a:prstGeom>
      </xdr:spPr>
    </xdr:pic>
    <xdr:clientData/>
  </xdr:twoCellAnchor>
  <xdr:twoCellAnchor>
    <xdr:from>
      <xdr:col>2</xdr:col>
      <xdr:colOff>635000</xdr:colOff>
      <xdr:row>68</xdr:row>
      <xdr:rowOff>50800</xdr:rowOff>
    </xdr:from>
    <xdr:to>
      <xdr:col>2</xdr:col>
      <xdr:colOff>973243</xdr:colOff>
      <xdr:row>68</xdr:row>
      <xdr:rowOff>389043</xdr:rowOff>
    </xdr:to>
    <xdr:pic>
      <xdr:nvPicPr>
        <xdr:cNvPr id="69" name="Picture 1" descr="Picture"/>
        <xdr:cNvPicPr>
          <a:picLocks noChangeAspect="1"/>
        </xdr:cNvPicPr>
      </xdr:nvPicPr>
      <xdr:blipFill>
        <a:blip r:embed="rId68"/>
        <a:stretch>
          <a:fillRect/>
        </a:stretch>
      </xdr:blipFill>
      <xdr:spPr>
        <a:xfrm>
          <a:off x="2419985" y="28808680"/>
          <a:ext cx="337820" cy="337820"/>
        </a:xfrm>
        <a:prstGeom prst="rect">
          <a:avLst/>
        </a:prstGeom>
      </xdr:spPr>
    </xdr:pic>
    <xdr:clientData/>
  </xdr:twoCellAnchor>
  <xdr:twoCellAnchor>
    <xdr:from>
      <xdr:col>2</xdr:col>
      <xdr:colOff>635000</xdr:colOff>
      <xdr:row>69</xdr:row>
      <xdr:rowOff>50800</xdr:rowOff>
    </xdr:from>
    <xdr:to>
      <xdr:col>2</xdr:col>
      <xdr:colOff>973243</xdr:colOff>
      <xdr:row>69</xdr:row>
      <xdr:rowOff>389043</xdr:rowOff>
    </xdr:to>
    <xdr:pic>
      <xdr:nvPicPr>
        <xdr:cNvPr id="70" name="Picture 1" descr="Picture"/>
        <xdr:cNvPicPr>
          <a:picLocks noChangeAspect="1"/>
        </xdr:cNvPicPr>
      </xdr:nvPicPr>
      <xdr:blipFill>
        <a:blip r:embed="rId69"/>
        <a:stretch>
          <a:fillRect/>
        </a:stretch>
      </xdr:blipFill>
      <xdr:spPr>
        <a:xfrm>
          <a:off x="2419985" y="29231590"/>
          <a:ext cx="337820" cy="337820"/>
        </a:xfrm>
        <a:prstGeom prst="rect">
          <a:avLst/>
        </a:prstGeom>
      </xdr:spPr>
    </xdr:pic>
    <xdr:clientData/>
  </xdr:twoCellAnchor>
  <xdr:twoCellAnchor>
    <xdr:from>
      <xdr:col>2</xdr:col>
      <xdr:colOff>635000</xdr:colOff>
      <xdr:row>70</xdr:row>
      <xdr:rowOff>50800</xdr:rowOff>
    </xdr:from>
    <xdr:to>
      <xdr:col>2</xdr:col>
      <xdr:colOff>973243</xdr:colOff>
      <xdr:row>70</xdr:row>
      <xdr:rowOff>389043</xdr:rowOff>
    </xdr:to>
    <xdr:pic>
      <xdr:nvPicPr>
        <xdr:cNvPr id="71" name="Picture 1" descr="Picture"/>
        <xdr:cNvPicPr>
          <a:picLocks noChangeAspect="1"/>
        </xdr:cNvPicPr>
      </xdr:nvPicPr>
      <xdr:blipFill>
        <a:blip r:embed="rId70"/>
        <a:stretch>
          <a:fillRect/>
        </a:stretch>
      </xdr:blipFill>
      <xdr:spPr>
        <a:xfrm>
          <a:off x="2419985" y="29654500"/>
          <a:ext cx="337820" cy="337820"/>
        </a:xfrm>
        <a:prstGeom prst="rect">
          <a:avLst/>
        </a:prstGeom>
      </xdr:spPr>
    </xdr:pic>
    <xdr:clientData/>
  </xdr:twoCellAnchor>
  <xdr:twoCellAnchor>
    <xdr:from>
      <xdr:col>2</xdr:col>
      <xdr:colOff>635000</xdr:colOff>
      <xdr:row>71</xdr:row>
      <xdr:rowOff>50800</xdr:rowOff>
    </xdr:from>
    <xdr:to>
      <xdr:col>2</xdr:col>
      <xdr:colOff>973243</xdr:colOff>
      <xdr:row>71</xdr:row>
      <xdr:rowOff>389043</xdr:rowOff>
    </xdr:to>
    <xdr:pic>
      <xdr:nvPicPr>
        <xdr:cNvPr id="72" name="Picture 1" descr="Picture"/>
        <xdr:cNvPicPr>
          <a:picLocks noChangeAspect="1"/>
        </xdr:cNvPicPr>
      </xdr:nvPicPr>
      <xdr:blipFill>
        <a:blip r:embed="rId71"/>
        <a:stretch>
          <a:fillRect/>
        </a:stretch>
      </xdr:blipFill>
      <xdr:spPr>
        <a:xfrm>
          <a:off x="2419985" y="30077410"/>
          <a:ext cx="337820" cy="337820"/>
        </a:xfrm>
        <a:prstGeom prst="rect">
          <a:avLst/>
        </a:prstGeom>
      </xdr:spPr>
    </xdr:pic>
    <xdr:clientData/>
  </xdr:twoCellAnchor>
  <xdr:twoCellAnchor>
    <xdr:from>
      <xdr:col>2</xdr:col>
      <xdr:colOff>635000</xdr:colOff>
      <xdr:row>72</xdr:row>
      <xdr:rowOff>50800</xdr:rowOff>
    </xdr:from>
    <xdr:to>
      <xdr:col>2</xdr:col>
      <xdr:colOff>973243</xdr:colOff>
      <xdr:row>72</xdr:row>
      <xdr:rowOff>389043</xdr:rowOff>
    </xdr:to>
    <xdr:pic>
      <xdr:nvPicPr>
        <xdr:cNvPr id="73" name="Picture 1" descr="Picture"/>
        <xdr:cNvPicPr>
          <a:picLocks noChangeAspect="1"/>
        </xdr:cNvPicPr>
      </xdr:nvPicPr>
      <xdr:blipFill>
        <a:blip r:embed="rId72"/>
        <a:stretch>
          <a:fillRect/>
        </a:stretch>
      </xdr:blipFill>
      <xdr:spPr>
        <a:xfrm>
          <a:off x="2419985" y="30500320"/>
          <a:ext cx="337820" cy="337820"/>
        </a:xfrm>
        <a:prstGeom prst="rect">
          <a:avLst/>
        </a:prstGeom>
      </xdr:spPr>
    </xdr:pic>
    <xdr:clientData/>
  </xdr:twoCellAnchor>
  <xdr:twoCellAnchor>
    <xdr:from>
      <xdr:col>2</xdr:col>
      <xdr:colOff>635000</xdr:colOff>
      <xdr:row>73</xdr:row>
      <xdr:rowOff>50800</xdr:rowOff>
    </xdr:from>
    <xdr:to>
      <xdr:col>2</xdr:col>
      <xdr:colOff>973243</xdr:colOff>
      <xdr:row>73</xdr:row>
      <xdr:rowOff>389043</xdr:rowOff>
    </xdr:to>
    <xdr:pic>
      <xdr:nvPicPr>
        <xdr:cNvPr id="74" name="Picture 1" descr="Picture"/>
        <xdr:cNvPicPr>
          <a:picLocks noChangeAspect="1"/>
        </xdr:cNvPicPr>
      </xdr:nvPicPr>
      <xdr:blipFill>
        <a:blip r:embed="rId73"/>
        <a:stretch>
          <a:fillRect/>
        </a:stretch>
      </xdr:blipFill>
      <xdr:spPr>
        <a:xfrm>
          <a:off x="2419985" y="30923230"/>
          <a:ext cx="337820" cy="337820"/>
        </a:xfrm>
        <a:prstGeom prst="rect">
          <a:avLst/>
        </a:prstGeom>
      </xdr:spPr>
    </xdr:pic>
    <xdr:clientData/>
  </xdr:twoCellAnchor>
  <xdr:twoCellAnchor>
    <xdr:from>
      <xdr:col>2</xdr:col>
      <xdr:colOff>635000</xdr:colOff>
      <xdr:row>74</xdr:row>
      <xdr:rowOff>50800</xdr:rowOff>
    </xdr:from>
    <xdr:to>
      <xdr:col>2</xdr:col>
      <xdr:colOff>973243</xdr:colOff>
      <xdr:row>74</xdr:row>
      <xdr:rowOff>389043</xdr:rowOff>
    </xdr:to>
    <xdr:pic>
      <xdr:nvPicPr>
        <xdr:cNvPr id="75" name="Picture 1" descr="Picture"/>
        <xdr:cNvPicPr>
          <a:picLocks noChangeAspect="1"/>
        </xdr:cNvPicPr>
      </xdr:nvPicPr>
      <xdr:blipFill>
        <a:blip r:embed="rId74"/>
        <a:stretch>
          <a:fillRect/>
        </a:stretch>
      </xdr:blipFill>
      <xdr:spPr>
        <a:xfrm>
          <a:off x="2419985" y="31346140"/>
          <a:ext cx="337820" cy="337820"/>
        </a:xfrm>
        <a:prstGeom prst="rect">
          <a:avLst/>
        </a:prstGeom>
      </xdr:spPr>
    </xdr:pic>
    <xdr:clientData/>
  </xdr:twoCellAnchor>
  <xdr:twoCellAnchor>
    <xdr:from>
      <xdr:col>2</xdr:col>
      <xdr:colOff>635000</xdr:colOff>
      <xdr:row>75</xdr:row>
      <xdr:rowOff>50800</xdr:rowOff>
    </xdr:from>
    <xdr:to>
      <xdr:col>2</xdr:col>
      <xdr:colOff>973243</xdr:colOff>
      <xdr:row>75</xdr:row>
      <xdr:rowOff>389043</xdr:rowOff>
    </xdr:to>
    <xdr:pic>
      <xdr:nvPicPr>
        <xdr:cNvPr id="76" name="Picture 1" descr="Picture"/>
        <xdr:cNvPicPr>
          <a:picLocks noChangeAspect="1"/>
        </xdr:cNvPicPr>
      </xdr:nvPicPr>
      <xdr:blipFill>
        <a:blip r:embed="rId75"/>
        <a:stretch>
          <a:fillRect/>
        </a:stretch>
      </xdr:blipFill>
      <xdr:spPr>
        <a:xfrm>
          <a:off x="2419985" y="31769050"/>
          <a:ext cx="337820" cy="337820"/>
        </a:xfrm>
        <a:prstGeom prst="rect">
          <a:avLst/>
        </a:prstGeom>
      </xdr:spPr>
    </xdr:pic>
    <xdr:clientData/>
  </xdr:twoCellAnchor>
  <xdr:twoCellAnchor>
    <xdr:from>
      <xdr:col>2</xdr:col>
      <xdr:colOff>635000</xdr:colOff>
      <xdr:row>76</xdr:row>
      <xdr:rowOff>50800</xdr:rowOff>
    </xdr:from>
    <xdr:to>
      <xdr:col>2</xdr:col>
      <xdr:colOff>973243</xdr:colOff>
      <xdr:row>76</xdr:row>
      <xdr:rowOff>389043</xdr:rowOff>
    </xdr:to>
    <xdr:pic>
      <xdr:nvPicPr>
        <xdr:cNvPr id="77" name="Picture 1" descr="Picture"/>
        <xdr:cNvPicPr>
          <a:picLocks noChangeAspect="1"/>
        </xdr:cNvPicPr>
      </xdr:nvPicPr>
      <xdr:blipFill>
        <a:blip r:embed="rId76"/>
        <a:stretch>
          <a:fillRect/>
        </a:stretch>
      </xdr:blipFill>
      <xdr:spPr>
        <a:xfrm>
          <a:off x="2419985" y="32191960"/>
          <a:ext cx="337820" cy="337820"/>
        </a:xfrm>
        <a:prstGeom prst="rect">
          <a:avLst/>
        </a:prstGeom>
      </xdr:spPr>
    </xdr:pic>
    <xdr:clientData/>
  </xdr:twoCellAnchor>
  <xdr:twoCellAnchor>
    <xdr:from>
      <xdr:col>2</xdr:col>
      <xdr:colOff>635000</xdr:colOff>
      <xdr:row>77</xdr:row>
      <xdr:rowOff>50800</xdr:rowOff>
    </xdr:from>
    <xdr:to>
      <xdr:col>2</xdr:col>
      <xdr:colOff>973243</xdr:colOff>
      <xdr:row>77</xdr:row>
      <xdr:rowOff>389043</xdr:rowOff>
    </xdr:to>
    <xdr:pic>
      <xdr:nvPicPr>
        <xdr:cNvPr id="78" name="Picture 1" descr="Picture"/>
        <xdr:cNvPicPr>
          <a:picLocks noChangeAspect="1"/>
        </xdr:cNvPicPr>
      </xdr:nvPicPr>
      <xdr:blipFill>
        <a:blip r:embed="rId77"/>
        <a:stretch>
          <a:fillRect/>
        </a:stretch>
      </xdr:blipFill>
      <xdr:spPr>
        <a:xfrm>
          <a:off x="2419985" y="32614870"/>
          <a:ext cx="337820" cy="337820"/>
        </a:xfrm>
        <a:prstGeom prst="rect">
          <a:avLst/>
        </a:prstGeom>
      </xdr:spPr>
    </xdr:pic>
    <xdr:clientData/>
  </xdr:twoCellAnchor>
  <xdr:twoCellAnchor>
    <xdr:from>
      <xdr:col>2</xdr:col>
      <xdr:colOff>635000</xdr:colOff>
      <xdr:row>78</xdr:row>
      <xdr:rowOff>50800</xdr:rowOff>
    </xdr:from>
    <xdr:to>
      <xdr:col>2</xdr:col>
      <xdr:colOff>973243</xdr:colOff>
      <xdr:row>78</xdr:row>
      <xdr:rowOff>389043</xdr:rowOff>
    </xdr:to>
    <xdr:pic>
      <xdr:nvPicPr>
        <xdr:cNvPr id="79" name="Picture 1" descr="Picture"/>
        <xdr:cNvPicPr>
          <a:picLocks noChangeAspect="1"/>
        </xdr:cNvPicPr>
      </xdr:nvPicPr>
      <xdr:blipFill>
        <a:blip r:embed="rId78"/>
        <a:stretch>
          <a:fillRect/>
        </a:stretch>
      </xdr:blipFill>
      <xdr:spPr>
        <a:xfrm>
          <a:off x="2419985" y="33037780"/>
          <a:ext cx="337820" cy="337820"/>
        </a:xfrm>
        <a:prstGeom prst="rect">
          <a:avLst/>
        </a:prstGeom>
      </xdr:spPr>
    </xdr:pic>
    <xdr:clientData/>
  </xdr:twoCellAnchor>
  <xdr:twoCellAnchor>
    <xdr:from>
      <xdr:col>2</xdr:col>
      <xdr:colOff>635000</xdr:colOff>
      <xdr:row>79</xdr:row>
      <xdr:rowOff>50800</xdr:rowOff>
    </xdr:from>
    <xdr:to>
      <xdr:col>2</xdr:col>
      <xdr:colOff>973243</xdr:colOff>
      <xdr:row>79</xdr:row>
      <xdr:rowOff>389043</xdr:rowOff>
    </xdr:to>
    <xdr:pic>
      <xdr:nvPicPr>
        <xdr:cNvPr id="80" name="Picture 1" descr="Picture"/>
        <xdr:cNvPicPr>
          <a:picLocks noChangeAspect="1"/>
        </xdr:cNvPicPr>
      </xdr:nvPicPr>
      <xdr:blipFill>
        <a:blip r:embed="rId79"/>
        <a:stretch>
          <a:fillRect/>
        </a:stretch>
      </xdr:blipFill>
      <xdr:spPr>
        <a:xfrm>
          <a:off x="2419985" y="33460690"/>
          <a:ext cx="337820" cy="337820"/>
        </a:xfrm>
        <a:prstGeom prst="rect">
          <a:avLst/>
        </a:prstGeom>
      </xdr:spPr>
    </xdr:pic>
    <xdr:clientData/>
  </xdr:twoCellAnchor>
  <xdr:twoCellAnchor>
    <xdr:from>
      <xdr:col>2</xdr:col>
      <xdr:colOff>635000</xdr:colOff>
      <xdr:row>80</xdr:row>
      <xdr:rowOff>50800</xdr:rowOff>
    </xdr:from>
    <xdr:to>
      <xdr:col>2</xdr:col>
      <xdr:colOff>973243</xdr:colOff>
      <xdr:row>80</xdr:row>
      <xdr:rowOff>389043</xdr:rowOff>
    </xdr:to>
    <xdr:pic>
      <xdr:nvPicPr>
        <xdr:cNvPr id="81" name="Picture 1" descr="Picture"/>
        <xdr:cNvPicPr>
          <a:picLocks noChangeAspect="1"/>
        </xdr:cNvPicPr>
      </xdr:nvPicPr>
      <xdr:blipFill>
        <a:blip r:embed="rId80"/>
        <a:stretch>
          <a:fillRect/>
        </a:stretch>
      </xdr:blipFill>
      <xdr:spPr>
        <a:xfrm>
          <a:off x="2419985" y="33883600"/>
          <a:ext cx="337820" cy="337820"/>
        </a:xfrm>
        <a:prstGeom prst="rect">
          <a:avLst/>
        </a:prstGeom>
      </xdr:spPr>
    </xdr:pic>
    <xdr:clientData/>
  </xdr:twoCellAnchor>
  <xdr:twoCellAnchor>
    <xdr:from>
      <xdr:col>2</xdr:col>
      <xdr:colOff>635000</xdr:colOff>
      <xdr:row>81</xdr:row>
      <xdr:rowOff>50800</xdr:rowOff>
    </xdr:from>
    <xdr:to>
      <xdr:col>2</xdr:col>
      <xdr:colOff>973243</xdr:colOff>
      <xdr:row>81</xdr:row>
      <xdr:rowOff>389043</xdr:rowOff>
    </xdr:to>
    <xdr:pic>
      <xdr:nvPicPr>
        <xdr:cNvPr id="82" name="Picture 1" descr="Picture"/>
        <xdr:cNvPicPr>
          <a:picLocks noChangeAspect="1"/>
        </xdr:cNvPicPr>
      </xdr:nvPicPr>
      <xdr:blipFill>
        <a:blip r:embed="rId81"/>
        <a:stretch>
          <a:fillRect/>
        </a:stretch>
      </xdr:blipFill>
      <xdr:spPr>
        <a:xfrm>
          <a:off x="2419985" y="34306510"/>
          <a:ext cx="337820" cy="337820"/>
        </a:xfrm>
        <a:prstGeom prst="rect">
          <a:avLst/>
        </a:prstGeom>
      </xdr:spPr>
    </xdr:pic>
    <xdr:clientData/>
  </xdr:twoCellAnchor>
  <xdr:twoCellAnchor>
    <xdr:from>
      <xdr:col>2</xdr:col>
      <xdr:colOff>635000</xdr:colOff>
      <xdr:row>82</xdr:row>
      <xdr:rowOff>50800</xdr:rowOff>
    </xdr:from>
    <xdr:to>
      <xdr:col>2</xdr:col>
      <xdr:colOff>973243</xdr:colOff>
      <xdr:row>82</xdr:row>
      <xdr:rowOff>389043</xdr:rowOff>
    </xdr:to>
    <xdr:pic>
      <xdr:nvPicPr>
        <xdr:cNvPr id="83" name="Picture 1" descr="Picture"/>
        <xdr:cNvPicPr>
          <a:picLocks noChangeAspect="1"/>
        </xdr:cNvPicPr>
      </xdr:nvPicPr>
      <xdr:blipFill>
        <a:blip r:embed="rId82"/>
        <a:stretch>
          <a:fillRect/>
        </a:stretch>
      </xdr:blipFill>
      <xdr:spPr>
        <a:xfrm>
          <a:off x="2419985" y="34729420"/>
          <a:ext cx="337820" cy="337820"/>
        </a:xfrm>
        <a:prstGeom prst="rect">
          <a:avLst/>
        </a:prstGeom>
      </xdr:spPr>
    </xdr:pic>
    <xdr:clientData/>
  </xdr:twoCellAnchor>
  <xdr:twoCellAnchor>
    <xdr:from>
      <xdr:col>2</xdr:col>
      <xdr:colOff>635000</xdr:colOff>
      <xdr:row>83</xdr:row>
      <xdr:rowOff>50800</xdr:rowOff>
    </xdr:from>
    <xdr:to>
      <xdr:col>2</xdr:col>
      <xdr:colOff>973243</xdr:colOff>
      <xdr:row>83</xdr:row>
      <xdr:rowOff>389043</xdr:rowOff>
    </xdr:to>
    <xdr:pic>
      <xdr:nvPicPr>
        <xdr:cNvPr id="84" name="Picture 1" descr="Picture"/>
        <xdr:cNvPicPr>
          <a:picLocks noChangeAspect="1"/>
        </xdr:cNvPicPr>
      </xdr:nvPicPr>
      <xdr:blipFill>
        <a:blip r:embed="rId83"/>
        <a:stretch>
          <a:fillRect/>
        </a:stretch>
      </xdr:blipFill>
      <xdr:spPr>
        <a:xfrm>
          <a:off x="2419985" y="35152330"/>
          <a:ext cx="337820" cy="337820"/>
        </a:xfrm>
        <a:prstGeom prst="rect">
          <a:avLst/>
        </a:prstGeom>
      </xdr:spPr>
    </xdr:pic>
    <xdr:clientData/>
  </xdr:twoCellAnchor>
  <xdr:twoCellAnchor>
    <xdr:from>
      <xdr:col>2</xdr:col>
      <xdr:colOff>635000</xdr:colOff>
      <xdr:row>84</xdr:row>
      <xdr:rowOff>50800</xdr:rowOff>
    </xdr:from>
    <xdr:to>
      <xdr:col>2</xdr:col>
      <xdr:colOff>973243</xdr:colOff>
      <xdr:row>84</xdr:row>
      <xdr:rowOff>389043</xdr:rowOff>
    </xdr:to>
    <xdr:pic>
      <xdr:nvPicPr>
        <xdr:cNvPr id="85" name="Picture 1" descr="Picture"/>
        <xdr:cNvPicPr>
          <a:picLocks noChangeAspect="1"/>
        </xdr:cNvPicPr>
      </xdr:nvPicPr>
      <xdr:blipFill>
        <a:blip r:embed="rId84"/>
        <a:stretch>
          <a:fillRect/>
        </a:stretch>
      </xdr:blipFill>
      <xdr:spPr>
        <a:xfrm>
          <a:off x="2419985" y="35575240"/>
          <a:ext cx="337820" cy="337820"/>
        </a:xfrm>
        <a:prstGeom prst="rect">
          <a:avLst/>
        </a:prstGeom>
      </xdr:spPr>
    </xdr:pic>
    <xdr:clientData/>
  </xdr:twoCellAnchor>
  <xdr:twoCellAnchor>
    <xdr:from>
      <xdr:col>2</xdr:col>
      <xdr:colOff>635000</xdr:colOff>
      <xdr:row>85</xdr:row>
      <xdr:rowOff>50800</xdr:rowOff>
    </xdr:from>
    <xdr:to>
      <xdr:col>2</xdr:col>
      <xdr:colOff>973243</xdr:colOff>
      <xdr:row>85</xdr:row>
      <xdr:rowOff>389043</xdr:rowOff>
    </xdr:to>
    <xdr:pic>
      <xdr:nvPicPr>
        <xdr:cNvPr id="86" name="Picture 1" descr="Picture"/>
        <xdr:cNvPicPr>
          <a:picLocks noChangeAspect="1"/>
        </xdr:cNvPicPr>
      </xdr:nvPicPr>
      <xdr:blipFill>
        <a:blip r:embed="rId85"/>
        <a:stretch>
          <a:fillRect/>
        </a:stretch>
      </xdr:blipFill>
      <xdr:spPr>
        <a:xfrm>
          <a:off x="2419985" y="35998150"/>
          <a:ext cx="337820" cy="337820"/>
        </a:xfrm>
        <a:prstGeom prst="rect">
          <a:avLst/>
        </a:prstGeom>
      </xdr:spPr>
    </xdr:pic>
    <xdr:clientData/>
  </xdr:twoCellAnchor>
  <xdr:twoCellAnchor>
    <xdr:from>
      <xdr:col>2</xdr:col>
      <xdr:colOff>635000</xdr:colOff>
      <xdr:row>86</xdr:row>
      <xdr:rowOff>50800</xdr:rowOff>
    </xdr:from>
    <xdr:to>
      <xdr:col>2</xdr:col>
      <xdr:colOff>973243</xdr:colOff>
      <xdr:row>86</xdr:row>
      <xdr:rowOff>389043</xdr:rowOff>
    </xdr:to>
    <xdr:pic>
      <xdr:nvPicPr>
        <xdr:cNvPr id="87" name="Picture 1" descr="Picture"/>
        <xdr:cNvPicPr>
          <a:picLocks noChangeAspect="1"/>
        </xdr:cNvPicPr>
      </xdr:nvPicPr>
      <xdr:blipFill>
        <a:blip r:embed="rId86"/>
        <a:stretch>
          <a:fillRect/>
        </a:stretch>
      </xdr:blipFill>
      <xdr:spPr>
        <a:xfrm>
          <a:off x="2419985" y="36421060"/>
          <a:ext cx="337820" cy="337820"/>
        </a:xfrm>
        <a:prstGeom prst="rect">
          <a:avLst/>
        </a:prstGeom>
      </xdr:spPr>
    </xdr:pic>
    <xdr:clientData/>
  </xdr:twoCellAnchor>
  <xdr:twoCellAnchor>
    <xdr:from>
      <xdr:col>2</xdr:col>
      <xdr:colOff>635000</xdr:colOff>
      <xdr:row>87</xdr:row>
      <xdr:rowOff>50800</xdr:rowOff>
    </xdr:from>
    <xdr:to>
      <xdr:col>2</xdr:col>
      <xdr:colOff>973243</xdr:colOff>
      <xdr:row>87</xdr:row>
      <xdr:rowOff>389043</xdr:rowOff>
    </xdr:to>
    <xdr:pic>
      <xdr:nvPicPr>
        <xdr:cNvPr id="88" name="Picture 1" descr="Picture"/>
        <xdr:cNvPicPr>
          <a:picLocks noChangeAspect="1"/>
        </xdr:cNvPicPr>
      </xdr:nvPicPr>
      <xdr:blipFill>
        <a:blip r:embed="rId87"/>
        <a:stretch>
          <a:fillRect/>
        </a:stretch>
      </xdr:blipFill>
      <xdr:spPr>
        <a:xfrm>
          <a:off x="2419985" y="36843970"/>
          <a:ext cx="337820" cy="337820"/>
        </a:xfrm>
        <a:prstGeom prst="rect">
          <a:avLst/>
        </a:prstGeom>
      </xdr:spPr>
    </xdr:pic>
    <xdr:clientData/>
  </xdr:twoCellAnchor>
  <xdr:twoCellAnchor>
    <xdr:from>
      <xdr:col>2</xdr:col>
      <xdr:colOff>635000</xdr:colOff>
      <xdr:row>88</xdr:row>
      <xdr:rowOff>50800</xdr:rowOff>
    </xdr:from>
    <xdr:to>
      <xdr:col>2</xdr:col>
      <xdr:colOff>973243</xdr:colOff>
      <xdr:row>88</xdr:row>
      <xdr:rowOff>389043</xdr:rowOff>
    </xdr:to>
    <xdr:pic>
      <xdr:nvPicPr>
        <xdr:cNvPr id="89" name="Picture 1" descr="Picture"/>
        <xdr:cNvPicPr>
          <a:picLocks noChangeAspect="1"/>
        </xdr:cNvPicPr>
      </xdr:nvPicPr>
      <xdr:blipFill>
        <a:blip r:embed="rId88"/>
        <a:stretch>
          <a:fillRect/>
        </a:stretch>
      </xdr:blipFill>
      <xdr:spPr>
        <a:xfrm>
          <a:off x="2419985" y="37266880"/>
          <a:ext cx="337820" cy="337820"/>
        </a:xfrm>
        <a:prstGeom prst="rect">
          <a:avLst/>
        </a:prstGeom>
      </xdr:spPr>
    </xdr:pic>
    <xdr:clientData/>
  </xdr:twoCellAnchor>
  <xdr:twoCellAnchor>
    <xdr:from>
      <xdr:col>2</xdr:col>
      <xdr:colOff>635000</xdr:colOff>
      <xdr:row>89</xdr:row>
      <xdr:rowOff>50800</xdr:rowOff>
    </xdr:from>
    <xdr:to>
      <xdr:col>2</xdr:col>
      <xdr:colOff>973243</xdr:colOff>
      <xdr:row>89</xdr:row>
      <xdr:rowOff>389043</xdr:rowOff>
    </xdr:to>
    <xdr:pic>
      <xdr:nvPicPr>
        <xdr:cNvPr id="90" name="Picture 1" descr="Picture"/>
        <xdr:cNvPicPr>
          <a:picLocks noChangeAspect="1"/>
        </xdr:cNvPicPr>
      </xdr:nvPicPr>
      <xdr:blipFill>
        <a:blip r:embed="rId89"/>
        <a:stretch>
          <a:fillRect/>
        </a:stretch>
      </xdr:blipFill>
      <xdr:spPr>
        <a:xfrm>
          <a:off x="2419985" y="37689790"/>
          <a:ext cx="337820" cy="337820"/>
        </a:xfrm>
        <a:prstGeom prst="rect">
          <a:avLst/>
        </a:prstGeom>
      </xdr:spPr>
    </xdr:pic>
    <xdr:clientData/>
  </xdr:twoCellAnchor>
  <xdr:twoCellAnchor>
    <xdr:from>
      <xdr:col>2</xdr:col>
      <xdr:colOff>635000</xdr:colOff>
      <xdr:row>90</xdr:row>
      <xdr:rowOff>50800</xdr:rowOff>
    </xdr:from>
    <xdr:to>
      <xdr:col>2</xdr:col>
      <xdr:colOff>973243</xdr:colOff>
      <xdr:row>90</xdr:row>
      <xdr:rowOff>389043</xdr:rowOff>
    </xdr:to>
    <xdr:pic>
      <xdr:nvPicPr>
        <xdr:cNvPr id="91" name="Picture 1" descr="Picture"/>
        <xdr:cNvPicPr>
          <a:picLocks noChangeAspect="1"/>
        </xdr:cNvPicPr>
      </xdr:nvPicPr>
      <xdr:blipFill>
        <a:blip r:embed="rId90"/>
        <a:stretch>
          <a:fillRect/>
        </a:stretch>
      </xdr:blipFill>
      <xdr:spPr>
        <a:xfrm>
          <a:off x="2419985" y="38112700"/>
          <a:ext cx="337820" cy="337820"/>
        </a:xfrm>
        <a:prstGeom prst="rect">
          <a:avLst/>
        </a:prstGeom>
      </xdr:spPr>
    </xdr:pic>
    <xdr:clientData/>
  </xdr:twoCellAnchor>
  <xdr:twoCellAnchor>
    <xdr:from>
      <xdr:col>2</xdr:col>
      <xdr:colOff>635000</xdr:colOff>
      <xdr:row>91</xdr:row>
      <xdr:rowOff>50800</xdr:rowOff>
    </xdr:from>
    <xdr:to>
      <xdr:col>2</xdr:col>
      <xdr:colOff>973243</xdr:colOff>
      <xdr:row>91</xdr:row>
      <xdr:rowOff>389043</xdr:rowOff>
    </xdr:to>
    <xdr:pic>
      <xdr:nvPicPr>
        <xdr:cNvPr id="92" name="Picture 1" descr="Picture"/>
        <xdr:cNvPicPr>
          <a:picLocks noChangeAspect="1"/>
        </xdr:cNvPicPr>
      </xdr:nvPicPr>
      <xdr:blipFill>
        <a:blip r:embed="rId91"/>
        <a:stretch>
          <a:fillRect/>
        </a:stretch>
      </xdr:blipFill>
      <xdr:spPr>
        <a:xfrm>
          <a:off x="2419985" y="38535610"/>
          <a:ext cx="337820" cy="337820"/>
        </a:xfrm>
        <a:prstGeom prst="rect">
          <a:avLst/>
        </a:prstGeom>
      </xdr:spPr>
    </xdr:pic>
    <xdr:clientData/>
  </xdr:twoCellAnchor>
  <xdr:twoCellAnchor>
    <xdr:from>
      <xdr:col>2</xdr:col>
      <xdr:colOff>635000</xdr:colOff>
      <xdr:row>92</xdr:row>
      <xdr:rowOff>50800</xdr:rowOff>
    </xdr:from>
    <xdr:to>
      <xdr:col>2</xdr:col>
      <xdr:colOff>973243</xdr:colOff>
      <xdr:row>92</xdr:row>
      <xdr:rowOff>389043</xdr:rowOff>
    </xdr:to>
    <xdr:pic>
      <xdr:nvPicPr>
        <xdr:cNvPr id="93" name="Picture 1" descr="Picture"/>
        <xdr:cNvPicPr>
          <a:picLocks noChangeAspect="1"/>
        </xdr:cNvPicPr>
      </xdr:nvPicPr>
      <xdr:blipFill>
        <a:blip r:embed="rId92"/>
        <a:stretch>
          <a:fillRect/>
        </a:stretch>
      </xdr:blipFill>
      <xdr:spPr>
        <a:xfrm>
          <a:off x="2419985" y="38958520"/>
          <a:ext cx="337820" cy="337820"/>
        </a:xfrm>
        <a:prstGeom prst="rect">
          <a:avLst/>
        </a:prstGeom>
      </xdr:spPr>
    </xdr:pic>
    <xdr:clientData/>
  </xdr:twoCellAnchor>
  <xdr:twoCellAnchor>
    <xdr:from>
      <xdr:col>2</xdr:col>
      <xdr:colOff>635000</xdr:colOff>
      <xdr:row>93</xdr:row>
      <xdr:rowOff>50800</xdr:rowOff>
    </xdr:from>
    <xdr:to>
      <xdr:col>2</xdr:col>
      <xdr:colOff>973243</xdr:colOff>
      <xdr:row>93</xdr:row>
      <xdr:rowOff>389043</xdr:rowOff>
    </xdr:to>
    <xdr:pic>
      <xdr:nvPicPr>
        <xdr:cNvPr id="94" name="Picture 1" descr="Picture"/>
        <xdr:cNvPicPr>
          <a:picLocks noChangeAspect="1"/>
        </xdr:cNvPicPr>
      </xdr:nvPicPr>
      <xdr:blipFill>
        <a:blip r:embed="rId93"/>
        <a:stretch>
          <a:fillRect/>
        </a:stretch>
      </xdr:blipFill>
      <xdr:spPr>
        <a:xfrm>
          <a:off x="2419985" y="39381430"/>
          <a:ext cx="337820" cy="337820"/>
        </a:xfrm>
        <a:prstGeom prst="rect">
          <a:avLst/>
        </a:prstGeom>
      </xdr:spPr>
    </xdr:pic>
    <xdr:clientData/>
  </xdr:twoCellAnchor>
  <xdr:twoCellAnchor>
    <xdr:from>
      <xdr:col>2</xdr:col>
      <xdr:colOff>635000</xdr:colOff>
      <xdr:row>94</xdr:row>
      <xdr:rowOff>50800</xdr:rowOff>
    </xdr:from>
    <xdr:to>
      <xdr:col>2</xdr:col>
      <xdr:colOff>973243</xdr:colOff>
      <xdr:row>94</xdr:row>
      <xdr:rowOff>389043</xdr:rowOff>
    </xdr:to>
    <xdr:pic>
      <xdr:nvPicPr>
        <xdr:cNvPr id="95" name="Picture 1" descr="Picture"/>
        <xdr:cNvPicPr>
          <a:picLocks noChangeAspect="1"/>
        </xdr:cNvPicPr>
      </xdr:nvPicPr>
      <xdr:blipFill>
        <a:blip r:embed="rId94"/>
        <a:stretch>
          <a:fillRect/>
        </a:stretch>
      </xdr:blipFill>
      <xdr:spPr>
        <a:xfrm>
          <a:off x="2419985" y="39804340"/>
          <a:ext cx="337820" cy="337820"/>
        </a:xfrm>
        <a:prstGeom prst="rect">
          <a:avLst/>
        </a:prstGeom>
      </xdr:spPr>
    </xdr:pic>
    <xdr:clientData/>
  </xdr:twoCellAnchor>
  <xdr:twoCellAnchor>
    <xdr:from>
      <xdr:col>2</xdr:col>
      <xdr:colOff>635000</xdr:colOff>
      <xdr:row>95</xdr:row>
      <xdr:rowOff>50800</xdr:rowOff>
    </xdr:from>
    <xdr:to>
      <xdr:col>2</xdr:col>
      <xdr:colOff>973243</xdr:colOff>
      <xdr:row>95</xdr:row>
      <xdr:rowOff>389043</xdr:rowOff>
    </xdr:to>
    <xdr:pic>
      <xdr:nvPicPr>
        <xdr:cNvPr id="96" name="Picture 1" descr="Picture"/>
        <xdr:cNvPicPr>
          <a:picLocks noChangeAspect="1"/>
        </xdr:cNvPicPr>
      </xdr:nvPicPr>
      <xdr:blipFill>
        <a:blip r:embed="rId95"/>
        <a:stretch>
          <a:fillRect/>
        </a:stretch>
      </xdr:blipFill>
      <xdr:spPr>
        <a:xfrm>
          <a:off x="2419985" y="40227250"/>
          <a:ext cx="337820" cy="337820"/>
        </a:xfrm>
        <a:prstGeom prst="rect">
          <a:avLst/>
        </a:prstGeom>
      </xdr:spPr>
    </xdr:pic>
    <xdr:clientData/>
  </xdr:twoCellAnchor>
  <xdr:twoCellAnchor>
    <xdr:from>
      <xdr:col>2</xdr:col>
      <xdr:colOff>635000</xdr:colOff>
      <xdr:row>96</xdr:row>
      <xdr:rowOff>50800</xdr:rowOff>
    </xdr:from>
    <xdr:to>
      <xdr:col>2</xdr:col>
      <xdr:colOff>973243</xdr:colOff>
      <xdr:row>96</xdr:row>
      <xdr:rowOff>389043</xdr:rowOff>
    </xdr:to>
    <xdr:pic>
      <xdr:nvPicPr>
        <xdr:cNvPr id="97" name="Picture 1" descr="Picture"/>
        <xdr:cNvPicPr>
          <a:picLocks noChangeAspect="1"/>
        </xdr:cNvPicPr>
      </xdr:nvPicPr>
      <xdr:blipFill>
        <a:blip r:embed="rId96"/>
        <a:stretch>
          <a:fillRect/>
        </a:stretch>
      </xdr:blipFill>
      <xdr:spPr>
        <a:xfrm>
          <a:off x="2419985" y="40650160"/>
          <a:ext cx="337820" cy="337820"/>
        </a:xfrm>
        <a:prstGeom prst="rect">
          <a:avLst/>
        </a:prstGeom>
      </xdr:spPr>
    </xdr:pic>
    <xdr:clientData/>
  </xdr:twoCellAnchor>
  <xdr:twoCellAnchor>
    <xdr:from>
      <xdr:col>2</xdr:col>
      <xdr:colOff>635000</xdr:colOff>
      <xdr:row>97</xdr:row>
      <xdr:rowOff>50800</xdr:rowOff>
    </xdr:from>
    <xdr:to>
      <xdr:col>2</xdr:col>
      <xdr:colOff>973243</xdr:colOff>
      <xdr:row>97</xdr:row>
      <xdr:rowOff>389043</xdr:rowOff>
    </xdr:to>
    <xdr:pic>
      <xdr:nvPicPr>
        <xdr:cNvPr id="98" name="Picture 1" descr="Picture"/>
        <xdr:cNvPicPr>
          <a:picLocks noChangeAspect="1"/>
        </xdr:cNvPicPr>
      </xdr:nvPicPr>
      <xdr:blipFill>
        <a:blip r:embed="rId97"/>
        <a:stretch>
          <a:fillRect/>
        </a:stretch>
      </xdr:blipFill>
      <xdr:spPr>
        <a:xfrm>
          <a:off x="2419985" y="41073070"/>
          <a:ext cx="337820" cy="337820"/>
        </a:xfrm>
        <a:prstGeom prst="rect">
          <a:avLst/>
        </a:prstGeom>
      </xdr:spPr>
    </xdr:pic>
    <xdr:clientData/>
  </xdr:twoCellAnchor>
  <xdr:twoCellAnchor>
    <xdr:from>
      <xdr:col>2</xdr:col>
      <xdr:colOff>635000</xdr:colOff>
      <xdr:row>98</xdr:row>
      <xdr:rowOff>50800</xdr:rowOff>
    </xdr:from>
    <xdr:to>
      <xdr:col>2</xdr:col>
      <xdr:colOff>973243</xdr:colOff>
      <xdr:row>98</xdr:row>
      <xdr:rowOff>389043</xdr:rowOff>
    </xdr:to>
    <xdr:pic>
      <xdr:nvPicPr>
        <xdr:cNvPr id="99" name="Picture 1" descr="Picture"/>
        <xdr:cNvPicPr>
          <a:picLocks noChangeAspect="1"/>
        </xdr:cNvPicPr>
      </xdr:nvPicPr>
      <xdr:blipFill>
        <a:blip r:embed="rId98"/>
        <a:stretch>
          <a:fillRect/>
        </a:stretch>
      </xdr:blipFill>
      <xdr:spPr>
        <a:xfrm>
          <a:off x="2419985" y="41495980"/>
          <a:ext cx="337820" cy="337820"/>
        </a:xfrm>
        <a:prstGeom prst="rect">
          <a:avLst/>
        </a:prstGeom>
      </xdr:spPr>
    </xdr:pic>
    <xdr:clientData/>
  </xdr:twoCellAnchor>
  <xdr:twoCellAnchor>
    <xdr:from>
      <xdr:col>2</xdr:col>
      <xdr:colOff>635000</xdr:colOff>
      <xdr:row>99</xdr:row>
      <xdr:rowOff>50800</xdr:rowOff>
    </xdr:from>
    <xdr:to>
      <xdr:col>2</xdr:col>
      <xdr:colOff>973243</xdr:colOff>
      <xdr:row>99</xdr:row>
      <xdr:rowOff>389043</xdr:rowOff>
    </xdr:to>
    <xdr:pic>
      <xdr:nvPicPr>
        <xdr:cNvPr id="100" name="Picture 1" descr="Picture"/>
        <xdr:cNvPicPr>
          <a:picLocks noChangeAspect="1"/>
        </xdr:cNvPicPr>
      </xdr:nvPicPr>
      <xdr:blipFill>
        <a:blip r:embed="rId99"/>
        <a:stretch>
          <a:fillRect/>
        </a:stretch>
      </xdr:blipFill>
      <xdr:spPr>
        <a:xfrm>
          <a:off x="2419985" y="41918890"/>
          <a:ext cx="337820" cy="337820"/>
        </a:xfrm>
        <a:prstGeom prst="rect">
          <a:avLst/>
        </a:prstGeom>
      </xdr:spPr>
    </xdr:pic>
    <xdr:clientData/>
  </xdr:twoCellAnchor>
  <xdr:twoCellAnchor>
    <xdr:from>
      <xdr:col>2</xdr:col>
      <xdr:colOff>635000</xdr:colOff>
      <xdr:row>100</xdr:row>
      <xdr:rowOff>50800</xdr:rowOff>
    </xdr:from>
    <xdr:to>
      <xdr:col>2</xdr:col>
      <xdr:colOff>973243</xdr:colOff>
      <xdr:row>100</xdr:row>
      <xdr:rowOff>389043</xdr:rowOff>
    </xdr:to>
    <xdr:pic>
      <xdr:nvPicPr>
        <xdr:cNvPr id="101" name="Picture 1" descr="Picture"/>
        <xdr:cNvPicPr>
          <a:picLocks noChangeAspect="1"/>
        </xdr:cNvPicPr>
      </xdr:nvPicPr>
      <xdr:blipFill>
        <a:blip r:embed="rId100"/>
        <a:stretch>
          <a:fillRect/>
        </a:stretch>
      </xdr:blipFill>
      <xdr:spPr>
        <a:xfrm>
          <a:off x="2419985" y="42341800"/>
          <a:ext cx="337820" cy="337820"/>
        </a:xfrm>
        <a:prstGeom prst="rect">
          <a:avLst/>
        </a:prstGeom>
      </xdr:spPr>
    </xdr:pic>
    <xdr:clientData/>
  </xdr:twoCellAnchor>
  <xdr:twoCellAnchor>
    <xdr:from>
      <xdr:col>2</xdr:col>
      <xdr:colOff>635000</xdr:colOff>
      <xdr:row>101</xdr:row>
      <xdr:rowOff>50800</xdr:rowOff>
    </xdr:from>
    <xdr:to>
      <xdr:col>2</xdr:col>
      <xdr:colOff>973243</xdr:colOff>
      <xdr:row>101</xdr:row>
      <xdr:rowOff>389043</xdr:rowOff>
    </xdr:to>
    <xdr:pic>
      <xdr:nvPicPr>
        <xdr:cNvPr id="102" name="Picture 1" descr="Picture"/>
        <xdr:cNvPicPr>
          <a:picLocks noChangeAspect="1"/>
        </xdr:cNvPicPr>
      </xdr:nvPicPr>
      <xdr:blipFill>
        <a:blip r:embed="rId101"/>
        <a:stretch>
          <a:fillRect/>
        </a:stretch>
      </xdr:blipFill>
      <xdr:spPr>
        <a:xfrm>
          <a:off x="2419985" y="42764710"/>
          <a:ext cx="337820" cy="337820"/>
        </a:xfrm>
        <a:prstGeom prst="rect">
          <a:avLst/>
        </a:prstGeom>
      </xdr:spPr>
    </xdr:pic>
    <xdr:clientData/>
  </xdr:twoCellAnchor>
  <xdr:twoCellAnchor>
    <xdr:from>
      <xdr:col>2</xdr:col>
      <xdr:colOff>635000</xdr:colOff>
      <xdr:row>102</xdr:row>
      <xdr:rowOff>50800</xdr:rowOff>
    </xdr:from>
    <xdr:to>
      <xdr:col>2</xdr:col>
      <xdr:colOff>973243</xdr:colOff>
      <xdr:row>102</xdr:row>
      <xdr:rowOff>389043</xdr:rowOff>
    </xdr:to>
    <xdr:pic>
      <xdr:nvPicPr>
        <xdr:cNvPr id="103" name="Picture 1" descr="Picture"/>
        <xdr:cNvPicPr>
          <a:picLocks noChangeAspect="1"/>
        </xdr:cNvPicPr>
      </xdr:nvPicPr>
      <xdr:blipFill>
        <a:blip r:embed="rId102"/>
        <a:stretch>
          <a:fillRect/>
        </a:stretch>
      </xdr:blipFill>
      <xdr:spPr>
        <a:xfrm>
          <a:off x="2419985" y="43187620"/>
          <a:ext cx="337820" cy="337820"/>
        </a:xfrm>
        <a:prstGeom prst="rect">
          <a:avLst/>
        </a:prstGeom>
      </xdr:spPr>
    </xdr:pic>
    <xdr:clientData/>
  </xdr:twoCellAnchor>
  <xdr:twoCellAnchor>
    <xdr:from>
      <xdr:col>2</xdr:col>
      <xdr:colOff>635000</xdr:colOff>
      <xdr:row>103</xdr:row>
      <xdr:rowOff>50800</xdr:rowOff>
    </xdr:from>
    <xdr:to>
      <xdr:col>2</xdr:col>
      <xdr:colOff>973243</xdr:colOff>
      <xdr:row>103</xdr:row>
      <xdr:rowOff>389043</xdr:rowOff>
    </xdr:to>
    <xdr:pic>
      <xdr:nvPicPr>
        <xdr:cNvPr id="104" name="Picture 1" descr="Picture"/>
        <xdr:cNvPicPr>
          <a:picLocks noChangeAspect="1"/>
        </xdr:cNvPicPr>
      </xdr:nvPicPr>
      <xdr:blipFill>
        <a:blip r:embed="rId103"/>
        <a:stretch>
          <a:fillRect/>
        </a:stretch>
      </xdr:blipFill>
      <xdr:spPr>
        <a:xfrm>
          <a:off x="2419985" y="43610530"/>
          <a:ext cx="337820" cy="337820"/>
        </a:xfrm>
        <a:prstGeom prst="rect">
          <a:avLst/>
        </a:prstGeom>
      </xdr:spPr>
    </xdr:pic>
    <xdr:clientData/>
  </xdr:twoCellAnchor>
  <xdr:twoCellAnchor>
    <xdr:from>
      <xdr:col>2</xdr:col>
      <xdr:colOff>635000</xdr:colOff>
      <xdr:row>104</xdr:row>
      <xdr:rowOff>50800</xdr:rowOff>
    </xdr:from>
    <xdr:to>
      <xdr:col>2</xdr:col>
      <xdr:colOff>973243</xdr:colOff>
      <xdr:row>104</xdr:row>
      <xdr:rowOff>389043</xdr:rowOff>
    </xdr:to>
    <xdr:pic>
      <xdr:nvPicPr>
        <xdr:cNvPr id="105" name="Picture 1" descr="Picture"/>
        <xdr:cNvPicPr>
          <a:picLocks noChangeAspect="1"/>
        </xdr:cNvPicPr>
      </xdr:nvPicPr>
      <xdr:blipFill>
        <a:blip r:embed="rId104"/>
        <a:stretch>
          <a:fillRect/>
        </a:stretch>
      </xdr:blipFill>
      <xdr:spPr>
        <a:xfrm>
          <a:off x="2419985" y="44033440"/>
          <a:ext cx="337820" cy="337820"/>
        </a:xfrm>
        <a:prstGeom prst="rect">
          <a:avLst/>
        </a:prstGeom>
      </xdr:spPr>
    </xdr:pic>
    <xdr:clientData/>
  </xdr:twoCellAnchor>
  <xdr:twoCellAnchor>
    <xdr:from>
      <xdr:col>2</xdr:col>
      <xdr:colOff>635000</xdr:colOff>
      <xdr:row>105</xdr:row>
      <xdr:rowOff>50800</xdr:rowOff>
    </xdr:from>
    <xdr:to>
      <xdr:col>2</xdr:col>
      <xdr:colOff>973243</xdr:colOff>
      <xdr:row>105</xdr:row>
      <xdr:rowOff>389043</xdr:rowOff>
    </xdr:to>
    <xdr:pic>
      <xdr:nvPicPr>
        <xdr:cNvPr id="106" name="Picture 1" descr="Picture"/>
        <xdr:cNvPicPr>
          <a:picLocks noChangeAspect="1"/>
        </xdr:cNvPicPr>
      </xdr:nvPicPr>
      <xdr:blipFill>
        <a:blip r:embed="rId105"/>
        <a:stretch>
          <a:fillRect/>
        </a:stretch>
      </xdr:blipFill>
      <xdr:spPr>
        <a:xfrm>
          <a:off x="2419985" y="44456350"/>
          <a:ext cx="337820" cy="337820"/>
        </a:xfrm>
        <a:prstGeom prst="rect">
          <a:avLst/>
        </a:prstGeom>
      </xdr:spPr>
    </xdr:pic>
    <xdr:clientData/>
  </xdr:twoCellAnchor>
  <xdr:twoCellAnchor>
    <xdr:from>
      <xdr:col>2</xdr:col>
      <xdr:colOff>635000</xdr:colOff>
      <xdr:row>106</xdr:row>
      <xdr:rowOff>50800</xdr:rowOff>
    </xdr:from>
    <xdr:to>
      <xdr:col>2</xdr:col>
      <xdr:colOff>973243</xdr:colOff>
      <xdr:row>106</xdr:row>
      <xdr:rowOff>389043</xdr:rowOff>
    </xdr:to>
    <xdr:pic>
      <xdr:nvPicPr>
        <xdr:cNvPr id="107" name="Picture 1" descr="Picture"/>
        <xdr:cNvPicPr>
          <a:picLocks noChangeAspect="1"/>
        </xdr:cNvPicPr>
      </xdr:nvPicPr>
      <xdr:blipFill>
        <a:blip r:embed="rId106"/>
        <a:stretch>
          <a:fillRect/>
        </a:stretch>
      </xdr:blipFill>
      <xdr:spPr>
        <a:xfrm>
          <a:off x="2419985" y="44879260"/>
          <a:ext cx="337820" cy="337820"/>
        </a:xfrm>
        <a:prstGeom prst="rect">
          <a:avLst/>
        </a:prstGeom>
      </xdr:spPr>
    </xdr:pic>
    <xdr:clientData/>
  </xdr:twoCellAnchor>
  <xdr:twoCellAnchor>
    <xdr:from>
      <xdr:col>2</xdr:col>
      <xdr:colOff>635000</xdr:colOff>
      <xdr:row>107</xdr:row>
      <xdr:rowOff>50800</xdr:rowOff>
    </xdr:from>
    <xdr:to>
      <xdr:col>2</xdr:col>
      <xdr:colOff>973243</xdr:colOff>
      <xdr:row>107</xdr:row>
      <xdr:rowOff>389043</xdr:rowOff>
    </xdr:to>
    <xdr:pic>
      <xdr:nvPicPr>
        <xdr:cNvPr id="108" name="Picture 1" descr="Picture"/>
        <xdr:cNvPicPr>
          <a:picLocks noChangeAspect="1"/>
        </xdr:cNvPicPr>
      </xdr:nvPicPr>
      <xdr:blipFill>
        <a:blip r:embed="rId107"/>
        <a:stretch>
          <a:fillRect/>
        </a:stretch>
      </xdr:blipFill>
      <xdr:spPr>
        <a:xfrm>
          <a:off x="2419985" y="45302170"/>
          <a:ext cx="337820" cy="337820"/>
        </a:xfrm>
        <a:prstGeom prst="rect">
          <a:avLst/>
        </a:prstGeom>
      </xdr:spPr>
    </xdr:pic>
    <xdr:clientData/>
  </xdr:twoCellAnchor>
  <xdr:twoCellAnchor>
    <xdr:from>
      <xdr:col>2</xdr:col>
      <xdr:colOff>635000</xdr:colOff>
      <xdr:row>108</xdr:row>
      <xdr:rowOff>50800</xdr:rowOff>
    </xdr:from>
    <xdr:to>
      <xdr:col>2</xdr:col>
      <xdr:colOff>973243</xdr:colOff>
      <xdr:row>108</xdr:row>
      <xdr:rowOff>389043</xdr:rowOff>
    </xdr:to>
    <xdr:pic>
      <xdr:nvPicPr>
        <xdr:cNvPr id="109" name="Picture 1" descr="Picture"/>
        <xdr:cNvPicPr>
          <a:picLocks noChangeAspect="1"/>
        </xdr:cNvPicPr>
      </xdr:nvPicPr>
      <xdr:blipFill>
        <a:blip r:embed="rId108"/>
        <a:stretch>
          <a:fillRect/>
        </a:stretch>
      </xdr:blipFill>
      <xdr:spPr>
        <a:xfrm>
          <a:off x="2419985" y="45725080"/>
          <a:ext cx="337820" cy="337820"/>
        </a:xfrm>
        <a:prstGeom prst="rect">
          <a:avLst/>
        </a:prstGeom>
      </xdr:spPr>
    </xdr:pic>
    <xdr:clientData/>
  </xdr:twoCellAnchor>
  <xdr:twoCellAnchor>
    <xdr:from>
      <xdr:col>2</xdr:col>
      <xdr:colOff>635000</xdr:colOff>
      <xdr:row>109</xdr:row>
      <xdr:rowOff>50800</xdr:rowOff>
    </xdr:from>
    <xdr:to>
      <xdr:col>2</xdr:col>
      <xdr:colOff>973243</xdr:colOff>
      <xdr:row>109</xdr:row>
      <xdr:rowOff>389043</xdr:rowOff>
    </xdr:to>
    <xdr:pic>
      <xdr:nvPicPr>
        <xdr:cNvPr id="110" name="Picture 1" descr="Picture"/>
        <xdr:cNvPicPr>
          <a:picLocks noChangeAspect="1"/>
        </xdr:cNvPicPr>
      </xdr:nvPicPr>
      <xdr:blipFill>
        <a:blip r:embed="rId109"/>
        <a:stretch>
          <a:fillRect/>
        </a:stretch>
      </xdr:blipFill>
      <xdr:spPr>
        <a:xfrm>
          <a:off x="2419985" y="46147990"/>
          <a:ext cx="337820" cy="337820"/>
        </a:xfrm>
        <a:prstGeom prst="rect">
          <a:avLst/>
        </a:prstGeom>
      </xdr:spPr>
    </xdr:pic>
    <xdr:clientData/>
  </xdr:twoCellAnchor>
  <xdr:twoCellAnchor>
    <xdr:from>
      <xdr:col>2</xdr:col>
      <xdr:colOff>635000</xdr:colOff>
      <xdr:row>110</xdr:row>
      <xdr:rowOff>50800</xdr:rowOff>
    </xdr:from>
    <xdr:to>
      <xdr:col>2</xdr:col>
      <xdr:colOff>973243</xdr:colOff>
      <xdr:row>110</xdr:row>
      <xdr:rowOff>389043</xdr:rowOff>
    </xdr:to>
    <xdr:pic>
      <xdr:nvPicPr>
        <xdr:cNvPr id="111" name="Picture 1" descr="Picture"/>
        <xdr:cNvPicPr>
          <a:picLocks noChangeAspect="1"/>
        </xdr:cNvPicPr>
      </xdr:nvPicPr>
      <xdr:blipFill>
        <a:blip r:embed="rId110"/>
        <a:stretch>
          <a:fillRect/>
        </a:stretch>
      </xdr:blipFill>
      <xdr:spPr>
        <a:xfrm>
          <a:off x="2419985" y="46570900"/>
          <a:ext cx="337820" cy="337820"/>
        </a:xfrm>
        <a:prstGeom prst="rect">
          <a:avLst/>
        </a:prstGeom>
      </xdr:spPr>
    </xdr:pic>
    <xdr:clientData/>
  </xdr:twoCellAnchor>
  <xdr:twoCellAnchor>
    <xdr:from>
      <xdr:col>2</xdr:col>
      <xdr:colOff>635000</xdr:colOff>
      <xdr:row>111</xdr:row>
      <xdr:rowOff>50800</xdr:rowOff>
    </xdr:from>
    <xdr:to>
      <xdr:col>2</xdr:col>
      <xdr:colOff>973243</xdr:colOff>
      <xdr:row>111</xdr:row>
      <xdr:rowOff>389043</xdr:rowOff>
    </xdr:to>
    <xdr:pic>
      <xdr:nvPicPr>
        <xdr:cNvPr id="112" name="Picture 1" descr="Picture"/>
        <xdr:cNvPicPr>
          <a:picLocks noChangeAspect="1"/>
        </xdr:cNvPicPr>
      </xdr:nvPicPr>
      <xdr:blipFill>
        <a:blip r:embed="rId111"/>
        <a:stretch>
          <a:fillRect/>
        </a:stretch>
      </xdr:blipFill>
      <xdr:spPr>
        <a:xfrm>
          <a:off x="2419985" y="46993810"/>
          <a:ext cx="337820" cy="337820"/>
        </a:xfrm>
        <a:prstGeom prst="rect">
          <a:avLst/>
        </a:prstGeom>
      </xdr:spPr>
    </xdr:pic>
    <xdr:clientData/>
  </xdr:twoCellAnchor>
  <xdr:twoCellAnchor>
    <xdr:from>
      <xdr:col>2</xdr:col>
      <xdr:colOff>635000</xdr:colOff>
      <xdr:row>112</xdr:row>
      <xdr:rowOff>50800</xdr:rowOff>
    </xdr:from>
    <xdr:to>
      <xdr:col>2</xdr:col>
      <xdr:colOff>973243</xdr:colOff>
      <xdr:row>112</xdr:row>
      <xdr:rowOff>389043</xdr:rowOff>
    </xdr:to>
    <xdr:pic>
      <xdr:nvPicPr>
        <xdr:cNvPr id="113" name="Picture 1" descr="Picture"/>
        <xdr:cNvPicPr>
          <a:picLocks noChangeAspect="1"/>
        </xdr:cNvPicPr>
      </xdr:nvPicPr>
      <xdr:blipFill>
        <a:blip r:embed="rId112"/>
        <a:stretch>
          <a:fillRect/>
        </a:stretch>
      </xdr:blipFill>
      <xdr:spPr>
        <a:xfrm>
          <a:off x="2419985" y="47416720"/>
          <a:ext cx="337820" cy="337820"/>
        </a:xfrm>
        <a:prstGeom prst="rect">
          <a:avLst/>
        </a:prstGeom>
      </xdr:spPr>
    </xdr:pic>
    <xdr:clientData/>
  </xdr:twoCellAnchor>
  <xdr:twoCellAnchor>
    <xdr:from>
      <xdr:col>2</xdr:col>
      <xdr:colOff>635000</xdr:colOff>
      <xdr:row>113</xdr:row>
      <xdr:rowOff>50800</xdr:rowOff>
    </xdr:from>
    <xdr:to>
      <xdr:col>2</xdr:col>
      <xdr:colOff>973243</xdr:colOff>
      <xdr:row>113</xdr:row>
      <xdr:rowOff>389043</xdr:rowOff>
    </xdr:to>
    <xdr:pic>
      <xdr:nvPicPr>
        <xdr:cNvPr id="114" name="Picture 1" descr="Picture"/>
        <xdr:cNvPicPr>
          <a:picLocks noChangeAspect="1"/>
        </xdr:cNvPicPr>
      </xdr:nvPicPr>
      <xdr:blipFill>
        <a:blip r:embed="rId113"/>
        <a:stretch>
          <a:fillRect/>
        </a:stretch>
      </xdr:blipFill>
      <xdr:spPr>
        <a:xfrm>
          <a:off x="2419985" y="47839630"/>
          <a:ext cx="337820" cy="337820"/>
        </a:xfrm>
        <a:prstGeom prst="rect">
          <a:avLst/>
        </a:prstGeom>
      </xdr:spPr>
    </xdr:pic>
    <xdr:clientData/>
  </xdr:twoCellAnchor>
  <xdr:twoCellAnchor>
    <xdr:from>
      <xdr:col>2</xdr:col>
      <xdr:colOff>635000</xdr:colOff>
      <xdr:row>114</xdr:row>
      <xdr:rowOff>50800</xdr:rowOff>
    </xdr:from>
    <xdr:to>
      <xdr:col>2</xdr:col>
      <xdr:colOff>973243</xdr:colOff>
      <xdr:row>114</xdr:row>
      <xdr:rowOff>389043</xdr:rowOff>
    </xdr:to>
    <xdr:pic>
      <xdr:nvPicPr>
        <xdr:cNvPr id="115" name="Picture 1" descr="Picture"/>
        <xdr:cNvPicPr>
          <a:picLocks noChangeAspect="1"/>
        </xdr:cNvPicPr>
      </xdr:nvPicPr>
      <xdr:blipFill>
        <a:blip r:embed="rId114"/>
        <a:stretch>
          <a:fillRect/>
        </a:stretch>
      </xdr:blipFill>
      <xdr:spPr>
        <a:xfrm>
          <a:off x="2419985" y="48262540"/>
          <a:ext cx="337820" cy="337820"/>
        </a:xfrm>
        <a:prstGeom prst="rect">
          <a:avLst/>
        </a:prstGeom>
      </xdr:spPr>
    </xdr:pic>
    <xdr:clientData/>
  </xdr:twoCellAnchor>
  <xdr:twoCellAnchor>
    <xdr:from>
      <xdr:col>2</xdr:col>
      <xdr:colOff>635000</xdr:colOff>
      <xdr:row>115</xdr:row>
      <xdr:rowOff>50800</xdr:rowOff>
    </xdr:from>
    <xdr:to>
      <xdr:col>2</xdr:col>
      <xdr:colOff>973243</xdr:colOff>
      <xdr:row>115</xdr:row>
      <xdr:rowOff>389043</xdr:rowOff>
    </xdr:to>
    <xdr:pic>
      <xdr:nvPicPr>
        <xdr:cNvPr id="116" name="Picture 1" descr="Picture"/>
        <xdr:cNvPicPr>
          <a:picLocks noChangeAspect="1"/>
        </xdr:cNvPicPr>
      </xdr:nvPicPr>
      <xdr:blipFill>
        <a:blip r:embed="rId115"/>
        <a:stretch>
          <a:fillRect/>
        </a:stretch>
      </xdr:blipFill>
      <xdr:spPr>
        <a:xfrm>
          <a:off x="2419985" y="48685450"/>
          <a:ext cx="337820" cy="337820"/>
        </a:xfrm>
        <a:prstGeom prst="rect">
          <a:avLst/>
        </a:prstGeom>
      </xdr:spPr>
    </xdr:pic>
    <xdr:clientData/>
  </xdr:twoCellAnchor>
  <xdr:twoCellAnchor>
    <xdr:from>
      <xdr:col>2</xdr:col>
      <xdr:colOff>635000</xdr:colOff>
      <xdr:row>116</xdr:row>
      <xdr:rowOff>50800</xdr:rowOff>
    </xdr:from>
    <xdr:to>
      <xdr:col>2</xdr:col>
      <xdr:colOff>973243</xdr:colOff>
      <xdr:row>116</xdr:row>
      <xdr:rowOff>389043</xdr:rowOff>
    </xdr:to>
    <xdr:pic>
      <xdr:nvPicPr>
        <xdr:cNvPr id="117" name="Picture 1" descr="Picture"/>
        <xdr:cNvPicPr>
          <a:picLocks noChangeAspect="1"/>
        </xdr:cNvPicPr>
      </xdr:nvPicPr>
      <xdr:blipFill>
        <a:blip r:embed="rId116"/>
        <a:stretch>
          <a:fillRect/>
        </a:stretch>
      </xdr:blipFill>
      <xdr:spPr>
        <a:xfrm>
          <a:off x="2419985" y="49108360"/>
          <a:ext cx="337820" cy="337820"/>
        </a:xfrm>
        <a:prstGeom prst="rect">
          <a:avLst/>
        </a:prstGeom>
      </xdr:spPr>
    </xdr:pic>
    <xdr:clientData/>
  </xdr:twoCellAnchor>
  <xdr:twoCellAnchor>
    <xdr:from>
      <xdr:col>2</xdr:col>
      <xdr:colOff>635000</xdr:colOff>
      <xdr:row>117</xdr:row>
      <xdr:rowOff>50800</xdr:rowOff>
    </xdr:from>
    <xdr:to>
      <xdr:col>2</xdr:col>
      <xdr:colOff>973243</xdr:colOff>
      <xdr:row>117</xdr:row>
      <xdr:rowOff>389043</xdr:rowOff>
    </xdr:to>
    <xdr:pic>
      <xdr:nvPicPr>
        <xdr:cNvPr id="118" name="Picture 1" descr="Picture"/>
        <xdr:cNvPicPr>
          <a:picLocks noChangeAspect="1"/>
        </xdr:cNvPicPr>
      </xdr:nvPicPr>
      <xdr:blipFill>
        <a:blip r:embed="rId117"/>
        <a:stretch>
          <a:fillRect/>
        </a:stretch>
      </xdr:blipFill>
      <xdr:spPr>
        <a:xfrm>
          <a:off x="2419985" y="49531270"/>
          <a:ext cx="337820" cy="337820"/>
        </a:xfrm>
        <a:prstGeom prst="rect">
          <a:avLst/>
        </a:prstGeom>
      </xdr:spPr>
    </xdr:pic>
    <xdr:clientData/>
  </xdr:twoCellAnchor>
  <xdr:twoCellAnchor>
    <xdr:from>
      <xdr:col>2</xdr:col>
      <xdr:colOff>635000</xdr:colOff>
      <xdr:row>118</xdr:row>
      <xdr:rowOff>50800</xdr:rowOff>
    </xdr:from>
    <xdr:to>
      <xdr:col>2</xdr:col>
      <xdr:colOff>973243</xdr:colOff>
      <xdr:row>118</xdr:row>
      <xdr:rowOff>389043</xdr:rowOff>
    </xdr:to>
    <xdr:pic>
      <xdr:nvPicPr>
        <xdr:cNvPr id="119" name="Picture 1" descr="Picture"/>
        <xdr:cNvPicPr>
          <a:picLocks noChangeAspect="1"/>
        </xdr:cNvPicPr>
      </xdr:nvPicPr>
      <xdr:blipFill>
        <a:blip r:embed="rId118"/>
        <a:stretch>
          <a:fillRect/>
        </a:stretch>
      </xdr:blipFill>
      <xdr:spPr>
        <a:xfrm>
          <a:off x="2419985" y="49954180"/>
          <a:ext cx="337820" cy="337820"/>
        </a:xfrm>
        <a:prstGeom prst="rect">
          <a:avLst/>
        </a:prstGeom>
      </xdr:spPr>
    </xdr:pic>
    <xdr:clientData/>
  </xdr:twoCellAnchor>
  <xdr:twoCellAnchor>
    <xdr:from>
      <xdr:col>2</xdr:col>
      <xdr:colOff>635000</xdr:colOff>
      <xdr:row>119</xdr:row>
      <xdr:rowOff>50800</xdr:rowOff>
    </xdr:from>
    <xdr:to>
      <xdr:col>2</xdr:col>
      <xdr:colOff>973243</xdr:colOff>
      <xdr:row>119</xdr:row>
      <xdr:rowOff>389043</xdr:rowOff>
    </xdr:to>
    <xdr:pic>
      <xdr:nvPicPr>
        <xdr:cNvPr id="120" name="Picture 1" descr="Picture"/>
        <xdr:cNvPicPr>
          <a:picLocks noChangeAspect="1"/>
        </xdr:cNvPicPr>
      </xdr:nvPicPr>
      <xdr:blipFill>
        <a:blip r:embed="rId119"/>
        <a:stretch>
          <a:fillRect/>
        </a:stretch>
      </xdr:blipFill>
      <xdr:spPr>
        <a:xfrm>
          <a:off x="2419985" y="50377090"/>
          <a:ext cx="337820" cy="337820"/>
        </a:xfrm>
        <a:prstGeom prst="rect">
          <a:avLst/>
        </a:prstGeom>
      </xdr:spPr>
    </xdr:pic>
    <xdr:clientData/>
  </xdr:twoCellAnchor>
  <xdr:twoCellAnchor>
    <xdr:from>
      <xdr:col>2</xdr:col>
      <xdr:colOff>635000</xdr:colOff>
      <xdr:row>120</xdr:row>
      <xdr:rowOff>50800</xdr:rowOff>
    </xdr:from>
    <xdr:to>
      <xdr:col>2</xdr:col>
      <xdr:colOff>973243</xdr:colOff>
      <xdr:row>120</xdr:row>
      <xdr:rowOff>389043</xdr:rowOff>
    </xdr:to>
    <xdr:pic>
      <xdr:nvPicPr>
        <xdr:cNvPr id="121" name="Picture 1" descr="Picture"/>
        <xdr:cNvPicPr>
          <a:picLocks noChangeAspect="1"/>
        </xdr:cNvPicPr>
      </xdr:nvPicPr>
      <xdr:blipFill>
        <a:blip r:embed="rId120"/>
        <a:stretch>
          <a:fillRect/>
        </a:stretch>
      </xdr:blipFill>
      <xdr:spPr>
        <a:xfrm>
          <a:off x="2419985" y="50800000"/>
          <a:ext cx="337820" cy="337820"/>
        </a:xfrm>
        <a:prstGeom prst="rect">
          <a:avLst/>
        </a:prstGeom>
      </xdr:spPr>
    </xdr:pic>
    <xdr:clientData/>
  </xdr:twoCellAnchor>
  <xdr:twoCellAnchor>
    <xdr:from>
      <xdr:col>2</xdr:col>
      <xdr:colOff>635000</xdr:colOff>
      <xdr:row>121</xdr:row>
      <xdr:rowOff>50800</xdr:rowOff>
    </xdr:from>
    <xdr:to>
      <xdr:col>2</xdr:col>
      <xdr:colOff>973243</xdr:colOff>
      <xdr:row>121</xdr:row>
      <xdr:rowOff>389043</xdr:rowOff>
    </xdr:to>
    <xdr:pic>
      <xdr:nvPicPr>
        <xdr:cNvPr id="122" name="Picture 1" descr="Picture"/>
        <xdr:cNvPicPr>
          <a:picLocks noChangeAspect="1"/>
        </xdr:cNvPicPr>
      </xdr:nvPicPr>
      <xdr:blipFill>
        <a:blip r:embed="rId121"/>
        <a:stretch>
          <a:fillRect/>
        </a:stretch>
      </xdr:blipFill>
      <xdr:spPr>
        <a:xfrm>
          <a:off x="2419985" y="51222910"/>
          <a:ext cx="337820" cy="337820"/>
        </a:xfrm>
        <a:prstGeom prst="rect">
          <a:avLst/>
        </a:prstGeom>
      </xdr:spPr>
    </xdr:pic>
    <xdr:clientData/>
  </xdr:twoCellAnchor>
  <xdr:twoCellAnchor>
    <xdr:from>
      <xdr:col>2</xdr:col>
      <xdr:colOff>635000</xdr:colOff>
      <xdr:row>122</xdr:row>
      <xdr:rowOff>50800</xdr:rowOff>
    </xdr:from>
    <xdr:to>
      <xdr:col>2</xdr:col>
      <xdr:colOff>973243</xdr:colOff>
      <xdr:row>122</xdr:row>
      <xdr:rowOff>389043</xdr:rowOff>
    </xdr:to>
    <xdr:pic>
      <xdr:nvPicPr>
        <xdr:cNvPr id="123" name="Picture 1" descr="Picture"/>
        <xdr:cNvPicPr>
          <a:picLocks noChangeAspect="1"/>
        </xdr:cNvPicPr>
      </xdr:nvPicPr>
      <xdr:blipFill>
        <a:blip r:embed="rId122"/>
        <a:stretch>
          <a:fillRect/>
        </a:stretch>
      </xdr:blipFill>
      <xdr:spPr>
        <a:xfrm>
          <a:off x="2419985" y="51645820"/>
          <a:ext cx="337820" cy="337820"/>
        </a:xfrm>
        <a:prstGeom prst="rect">
          <a:avLst/>
        </a:prstGeom>
      </xdr:spPr>
    </xdr:pic>
    <xdr:clientData/>
  </xdr:twoCellAnchor>
  <xdr:twoCellAnchor>
    <xdr:from>
      <xdr:col>2</xdr:col>
      <xdr:colOff>635000</xdr:colOff>
      <xdr:row>123</xdr:row>
      <xdr:rowOff>50800</xdr:rowOff>
    </xdr:from>
    <xdr:to>
      <xdr:col>2</xdr:col>
      <xdr:colOff>973243</xdr:colOff>
      <xdr:row>123</xdr:row>
      <xdr:rowOff>389043</xdr:rowOff>
    </xdr:to>
    <xdr:pic>
      <xdr:nvPicPr>
        <xdr:cNvPr id="124" name="Picture 1" descr="Picture"/>
        <xdr:cNvPicPr>
          <a:picLocks noChangeAspect="1"/>
        </xdr:cNvPicPr>
      </xdr:nvPicPr>
      <xdr:blipFill>
        <a:blip r:embed="rId123"/>
        <a:stretch>
          <a:fillRect/>
        </a:stretch>
      </xdr:blipFill>
      <xdr:spPr>
        <a:xfrm>
          <a:off x="2419985" y="52068730"/>
          <a:ext cx="337820" cy="337820"/>
        </a:xfrm>
        <a:prstGeom prst="rect">
          <a:avLst/>
        </a:prstGeom>
      </xdr:spPr>
    </xdr:pic>
    <xdr:clientData/>
  </xdr:twoCellAnchor>
  <xdr:twoCellAnchor>
    <xdr:from>
      <xdr:col>2</xdr:col>
      <xdr:colOff>635000</xdr:colOff>
      <xdr:row>124</xdr:row>
      <xdr:rowOff>50800</xdr:rowOff>
    </xdr:from>
    <xdr:to>
      <xdr:col>2</xdr:col>
      <xdr:colOff>973243</xdr:colOff>
      <xdr:row>124</xdr:row>
      <xdr:rowOff>389043</xdr:rowOff>
    </xdr:to>
    <xdr:pic>
      <xdr:nvPicPr>
        <xdr:cNvPr id="125" name="Picture 1" descr="Picture"/>
        <xdr:cNvPicPr>
          <a:picLocks noChangeAspect="1"/>
        </xdr:cNvPicPr>
      </xdr:nvPicPr>
      <xdr:blipFill>
        <a:blip r:embed="rId124"/>
        <a:stretch>
          <a:fillRect/>
        </a:stretch>
      </xdr:blipFill>
      <xdr:spPr>
        <a:xfrm>
          <a:off x="2419985" y="52491640"/>
          <a:ext cx="337820" cy="337820"/>
        </a:xfrm>
        <a:prstGeom prst="rect">
          <a:avLst/>
        </a:prstGeom>
      </xdr:spPr>
    </xdr:pic>
    <xdr:clientData/>
  </xdr:twoCellAnchor>
  <xdr:twoCellAnchor>
    <xdr:from>
      <xdr:col>2</xdr:col>
      <xdr:colOff>635000</xdr:colOff>
      <xdr:row>125</xdr:row>
      <xdr:rowOff>50800</xdr:rowOff>
    </xdr:from>
    <xdr:to>
      <xdr:col>2</xdr:col>
      <xdr:colOff>973243</xdr:colOff>
      <xdr:row>125</xdr:row>
      <xdr:rowOff>389043</xdr:rowOff>
    </xdr:to>
    <xdr:pic>
      <xdr:nvPicPr>
        <xdr:cNvPr id="126" name="Picture 1" descr="Picture"/>
        <xdr:cNvPicPr>
          <a:picLocks noChangeAspect="1"/>
        </xdr:cNvPicPr>
      </xdr:nvPicPr>
      <xdr:blipFill>
        <a:blip r:embed="rId125"/>
        <a:stretch>
          <a:fillRect/>
        </a:stretch>
      </xdr:blipFill>
      <xdr:spPr>
        <a:xfrm>
          <a:off x="2419985" y="52914550"/>
          <a:ext cx="337820" cy="337820"/>
        </a:xfrm>
        <a:prstGeom prst="rect">
          <a:avLst/>
        </a:prstGeom>
      </xdr:spPr>
    </xdr:pic>
    <xdr:clientData/>
  </xdr:twoCellAnchor>
  <xdr:twoCellAnchor>
    <xdr:from>
      <xdr:col>2</xdr:col>
      <xdr:colOff>635000</xdr:colOff>
      <xdr:row>126</xdr:row>
      <xdr:rowOff>50800</xdr:rowOff>
    </xdr:from>
    <xdr:to>
      <xdr:col>2</xdr:col>
      <xdr:colOff>973243</xdr:colOff>
      <xdr:row>126</xdr:row>
      <xdr:rowOff>389043</xdr:rowOff>
    </xdr:to>
    <xdr:pic>
      <xdr:nvPicPr>
        <xdr:cNvPr id="127" name="Picture 1" descr="Picture"/>
        <xdr:cNvPicPr>
          <a:picLocks noChangeAspect="1"/>
        </xdr:cNvPicPr>
      </xdr:nvPicPr>
      <xdr:blipFill>
        <a:blip r:embed="rId126"/>
        <a:stretch>
          <a:fillRect/>
        </a:stretch>
      </xdr:blipFill>
      <xdr:spPr>
        <a:xfrm>
          <a:off x="2419985" y="53337460"/>
          <a:ext cx="337820" cy="337820"/>
        </a:xfrm>
        <a:prstGeom prst="rect">
          <a:avLst/>
        </a:prstGeom>
      </xdr:spPr>
    </xdr:pic>
    <xdr:clientData/>
  </xdr:twoCellAnchor>
  <xdr:twoCellAnchor>
    <xdr:from>
      <xdr:col>2</xdr:col>
      <xdr:colOff>635000</xdr:colOff>
      <xdr:row>127</xdr:row>
      <xdr:rowOff>50800</xdr:rowOff>
    </xdr:from>
    <xdr:to>
      <xdr:col>2</xdr:col>
      <xdr:colOff>973243</xdr:colOff>
      <xdr:row>127</xdr:row>
      <xdr:rowOff>389043</xdr:rowOff>
    </xdr:to>
    <xdr:pic>
      <xdr:nvPicPr>
        <xdr:cNvPr id="128" name="Picture 1" descr="Picture"/>
        <xdr:cNvPicPr>
          <a:picLocks noChangeAspect="1"/>
        </xdr:cNvPicPr>
      </xdr:nvPicPr>
      <xdr:blipFill>
        <a:blip r:embed="rId127"/>
        <a:stretch>
          <a:fillRect/>
        </a:stretch>
      </xdr:blipFill>
      <xdr:spPr>
        <a:xfrm>
          <a:off x="2419985" y="53760370"/>
          <a:ext cx="337820" cy="337820"/>
        </a:xfrm>
        <a:prstGeom prst="rect">
          <a:avLst/>
        </a:prstGeom>
      </xdr:spPr>
    </xdr:pic>
    <xdr:clientData/>
  </xdr:twoCellAnchor>
  <xdr:twoCellAnchor>
    <xdr:from>
      <xdr:col>2</xdr:col>
      <xdr:colOff>635000</xdr:colOff>
      <xdr:row>128</xdr:row>
      <xdr:rowOff>50800</xdr:rowOff>
    </xdr:from>
    <xdr:to>
      <xdr:col>2</xdr:col>
      <xdr:colOff>973243</xdr:colOff>
      <xdr:row>128</xdr:row>
      <xdr:rowOff>389043</xdr:rowOff>
    </xdr:to>
    <xdr:pic>
      <xdr:nvPicPr>
        <xdr:cNvPr id="129" name="Picture 1" descr="Picture"/>
        <xdr:cNvPicPr>
          <a:picLocks noChangeAspect="1"/>
        </xdr:cNvPicPr>
      </xdr:nvPicPr>
      <xdr:blipFill>
        <a:blip r:embed="rId128"/>
        <a:stretch>
          <a:fillRect/>
        </a:stretch>
      </xdr:blipFill>
      <xdr:spPr>
        <a:xfrm>
          <a:off x="2419985" y="54183280"/>
          <a:ext cx="337820" cy="337820"/>
        </a:xfrm>
        <a:prstGeom prst="rect">
          <a:avLst/>
        </a:prstGeom>
      </xdr:spPr>
    </xdr:pic>
    <xdr:clientData/>
  </xdr:twoCellAnchor>
  <xdr:twoCellAnchor>
    <xdr:from>
      <xdr:col>2</xdr:col>
      <xdr:colOff>635000</xdr:colOff>
      <xdr:row>129</xdr:row>
      <xdr:rowOff>50800</xdr:rowOff>
    </xdr:from>
    <xdr:to>
      <xdr:col>2</xdr:col>
      <xdr:colOff>973243</xdr:colOff>
      <xdr:row>129</xdr:row>
      <xdr:rowOff>389043</xdr:rowOff>
    </xdr:to>
    <xdr:pic>
      <xdr:nvPicPr>
        <xdr:cNvPr id="130" name="Picture 1" descr="Picture"/>
        <xdr:cNvPicPr>
          <a:picLocks noChangeAspect="1"/>
        </xdr:cNvPicPr>
      </xdr:nvPicPr>
      <xdr:blipFill>
        <a:blip r:embed="rId129"/>
        <a:stretch>
          <a:fillRect/>
        </a:stretch>
      </xdr:blipFill>
      <xdr:spPr>
        <a:xfrm>
          <a:off x="2419985" y="54606190"/>
          <a:ext cx="337820" cy="337820"/>
        </a:xfrm>
        <a:prstGeom prst="rect">
          <a:avLst/>
        </a:prstGeom>
      </xdr:spPr>
    </xdr:pic>
    <xdr:clientData/>
  </xdr:twoCellAnchor>
  <xdr:twoCellAnchor>
    <xdr:from>
      <xdr:col>2</xdr:col>
      <xdr:colOff>635000</xdr:colOff>
      <xdr:row>130</xdr:row>
      <xdr:rowOff>50800</xdr:rowOff>
    </xdr:from>
    <xdr:to>
      <xdr:col>2</xdr:col>
      <xdr:colOff>973243</xdr:colOff>
      <xdr:row>130</xdr:row>
      <xdr:rowOff>389043</xdr:rowOff>
    </xdr:to>
    <xdr:pic>
      <xdr:nvPicPr>
        <xdr:cNvPr id="131" name="Picture 1" descr="Picture"/>
        <xdr:cNvPicPr>
          <a:picLocks noChangeAspect="1"/>
        </xdr:cNvPicPr>
      </xdr:nvPicPr>
      <xdr:blipFill>
        <a:blip r:embed="rId130"/>
        <a:stretch>
          <a:fillRect/>
        </a:stretch>
      </xdr:blipFill>
      <xdr:spPr>
        <a:xfrm>
          <a:off x="2419985" y="55029100"/>
          <a:ext cx="337820" cy="337820"/>
        </a:xfrm>
        <a:prstGeom prst="rect">
          <a:avLst/>
        </a:prstGeom>
      </xdr:spPr>
    </xdr:pic>
    <xdr:clientData/>
  </xdr:twoCellAnchor>
  <xdr:twoCellAnchor>
    <xdr:from>
      <xdr:col>2</xdr:col>
      <xdr:colOff>635000</xdr:colOff>
      <xdr:row>131</xdr:row>
      <xdr:rowOff>50800</xdr:rowOff>
    </xdr:from>
    <xdr:to>
      <xdr:col>2</xdr:col>
      <xdr:colOff>973243</xdr:colOff>
      <xdr:row>131</xdr:row>
      <xdr:rowOff>389043</xdr:rowOff>
    </xdr:to>
    <xdr:pic>
      <xdr:nvPicPr>
        <xdr:cNvPr id="132" name="Picture 1" descr="Picture"/>
        <xdr:cNvPicPr>
          <a:picLocks noChangeAspect="1"/>
        </xdr:cNvPicPr>
      </xdr:nvPicPr>
      <xdr:blipFill>
        <a:blip r:embed="rId131"/>
        <a:stretch>
          <a:fillRect/>
        </a:stretch>
      </xdr:blipFill>
      <xdr:spPr>
        <a:xfrm>
          <a:off x="2419985" y="55452010"/>
          <a:ext cx="337820" cy="337820"/>
        </a:xfrm>
        <a:prstGeom prst="rect">
          <a:avLst/>
        </a:prstGeom>
      </xdr:spPr>
    </xdr:pic>
    <xdr:clientData/>
  </xdr:twoCellAnchor>
  <xdr:twoCellAnchor>
    <xdr:from>
      <xdr:col>2</xdr:col>
      <xdr:colOff>635000</xdr:colOff>
      <xdr:row>132</xdr:row>
      <xdr:rowOff>50800</xdr:rowOff>
    </xdr:from>
    <xdr:to>
      <xdr:col>2</xdr:col>
      <xdr:colOff>973243</xdr:colOff>
      <xdr:row>132</xdr:row>
      <xdr:rowOff>389043</xdr:rowOff>
    </xdr:to>
    <xdr:pic>
      <xdr:nvPicPr>
        <xdr:cNvPr id="133" name="Picture 1" descr="Picture"/>
        <xdr:cNvPicPr>
          <a:picLocks noChangeAspect="1"/>
        </xdr:cNvPicPr>
      </xdr:nvPicPr>
      <xdr:blipFill>
        <a:blip r:embed="rId132"/>
        <a:stretch>
          <a:fillRect/>
        </a:stretch>
      </xdr:blipFill>
      <xdr:spPr>
        <a:xfrm>
          <a:off x="2419985" y="55874920"/>
          <a:ext cx="337820" cy="337820"/>
        </a:xfrm>
        <a:prstGeom prst="rect">
          <a:avLst/>
        </a:prstGeom>
      </xdr:spPr>
    </xdr:pic>
    <xdr:clientData/>
  </xdr:twoCellAnchor>
  <xdr:twoCellAnchor>
    <xdr:from>
      <xdr:col>2</xdr:col>
      <xdr:colOff>635000</xdr:colOff>
      <xdr:row>133</xdr:row>
      <xdr:rowOff>50800</xdr:rowOff>
    </xdr:from>
    <xdr:to>
      <xdr:col>2</xdr:col>
      <xdr:colOff>973243</xdr:colOff>
      <xdr:row>133</xdr:row>
      <xdr:rowOff>389043</xdr:rowOff>
    </xdr:to>
    <xdr:pic>
      <xdr:nvPicPr>
        <xdr:cNvPr id="134" name="Picture 1" descr="Picture"/>
        <xdr:cNvPicPr>
          <a:picLocks noChangeAspect="1"/>
        </xdr:cNvPicPr>
      </xdr:nvPicPr>
      <xdr:blipFill>
        <a:blip r:embed="rId133"/>
        <a:stretch>
          <a:fillRect/>
        </a:stretch>
      </xdr:blipFill>
      <xdr:spPr>
        <a:xfrm>
          <a:off x="2419985" y="56297830"/>
          <a:ext cx="337820" cy="337820"/>
        </a:xfrm>
        <a:prstGeom prst="rect">
          <a:avLst/>
        </a:prstGeom>
      </xdr:spPr>
    </xdr:pic>
    <xdr:clientData/>
  </xdr:twoCellAnchor>
  <xdr:twoCellAnchor>
    <xdr:from>
      <xdr:col>2</xdr:col>
      <xdr:colOff>635000</xdr:colOff>
      <xdr:row>134</xdr:row>
      <xdr:rowOff>50800</xdr:rowOff>
    </xdr:from>
    <xdr:to>
      <xdr:col>2</xdr:col>
      <xdr:colOff>973243</xdr:colOff>
      <xdr:row>134</xdr:row>
      <xdr:rowOff>389043</xdr:rowOff>
    </xdr:to>
    <xdr:pic>
      <xdr:nvPicPr>
        <xdr:cNvPr id="135" name="Picture 1" descr="Picture"/>
        <xdr:cNvPicPr>
          <a:picLocks noChangeAspect="1"/>
        </xdr:cNvPicPr>
      </xdr:nvPicPr>
      <xdr:blipFill>
        <a:blip r:embed="rId134"/>
        <a:stretch>
          <a:fillRect/>
        </a:stretch>
      </xdr:blipFill>
      <xdr:spPr>
        <a:xfrm>
          <a:off x="2419985" y="56720740"/>
          <a:ext cx="337820" cy="337820"/>
        </a:xfrm>
        <a:prstGeom prst="rect">
          <a:avLst/>
        </a:prstGeom>
      </xdr:spPr>
    </xdr:pic>
    <xdr:clientData/>
  </xdr:twoCellAnchor>
  <xdr:twoCellAnchor>
    <xdr:from>
      <xdr:col>2</xdr:col>
      <xdr:colOff>635000</xdr:colOff>
      <xdr:row>135</xdr:row>
      <xdr:rowOff>50800</xdr:rowOff>
    </xdr:from>
    <xdr:to>
      <xdr:col>2</xdr:col>
      <xdr:colOff>973243</xdr:colOff>
      <xdr:row>135</xdr:row>
      <xdr:rowOff>389043</xdr:rowOff>
    </xdr:to>
    <xdr:pic>
      <xdr:nvPicPr>
        <xdr:cNvPr id="136" name="Picture 1" descr="Picture"/>
        <xdr:cNvPicPr>
          <a:picLocks noChangeAspect="1"/>
        </xdr:cNvPicPr>
      </xdr:nvPicPr>
      <xdr:blipFill>
        <a:blip r:embed="rId135"/>
        <a:stretch>
          <a:fillRect/>
        </a:stretch>
      </xdr:blipFill>
      <xdr:spPr>
        <a:xfrm>
          <a:off x="2419985" y="57143650"/>
          <a:ext cx="337820" cy="337820"/>
        </a:xfrm>
        <a:prstGeom prst="rect">
          <a:avLst/>
        </a:prstGeom>
      </xdr:spPr>
    </xdr:pic>
    <xdr:clientData/>
  </xdr:twoCellAnchor>
  <xdr:twoCellAnchor>
    <xdr:from>
      <xdr:col>2</xdr:col>
      <xdr:colOff>635000</xdr:colOff>
      <xdr:row>136</xdr:row>
      <xdr:rowOff>50800</xdr:rowOff>
    </xdr:from>
    <xdr:to>
      <xdr:col>2</xdr:col>
      <xdr:colOff>973243</xdr:colOff>
      <xdr:row>136</xdr:row>
      <xdr:rowOff>389043</xdr:rowOff>
    </xdr:to>
    <xdr:pic>
      <xdr:nvPicPr>
        <xdr:cNvPr id="137" name="Picture 1" descr="Picture"/>
        <xdr:cNvPicPr>
          <a:picLocks noChangeAspect="1"/>
        </xdr:cNvPicPr>
      </xdr:nvPicPr>
      <xdr:blipFill>
        <a:blip r:embed="rId136"/>
        <a:stretch>
          <a:fillRect/>
        </a:stretch>
      </xdr:blipFill>
      <xdr:spPr>
        <a:xfrm>
          <a:off x="2419985" y="57566560"/>
          <a:ext cx="337820" cy="337820"/>
        </a:xfrm>
        <a:prstGeom prst="rect">
          <a:avLst/>
        </a:prstGeom>
      </xdr:spPr>
    </xdr:pic>
    <xdr:clientData/>
  </xdr:twoCellAnchor>
  <xdr:twoCellAnchor>
    <xdr:from>
      <xdr:col>2</xdr:col>
      <xdr:colOff>635000</xdr:colOff>
      <xdr:row>137</xdr:row>
      <xdr:rowOff>50800</xdr:rowOff>
    </xdr:from>
    <xdr:to>
      <xdr:col>2</xdr:col>
      <xdr:colOff>973243</xdr:colOff>
      <xdr:row>137</xdr:row>
      <xdr:rowOff>389043</xdr:rowOff>
    </xdr:to>
    <xdr:pic>
      <xdr:nvPicPr>
        <xdr:cNvPr id="138" name="Picture 1" descr="Picture"/>
        <xdr:cNvPicPr>
          <a:picLocks noChangeAspect="1"/>
        </xdr:cNvPicPr>
      </xdr:nvPicPr>
      <xdr:blipFill>
        <a:blip r:embed="rId137"/>
        <a:stretch>
          <a:fillRect/>
        </a:stretch>
      </xdr:blipFill>
      <xdr:spPr>
        <a:xfrm>
          <a:off x="2419985" y="57989470"/>
          <a:ext cx="337820" cy="337820"/>
        </a:xfrm>
        <a:prstGeom prst="rect">
          <a:avLst/>
        </a:prstGeom>
      </xdr:spPr>
    </xdr:pic>
    <xdr:clientData/>
  </xdr:twoCellAnchor>
  <xdr:twoCellAnchor>
    <xdr:from>
      <xdr:col>2</xdr:col>
      <xdr:colOff>635000</xdr:colOff>
      <xdr:row>138</xdr:row>
      <xdr:rowOff>50800</xdr:rowOff>
    </xdr:from>
    <xdr:to>
      <xdr:col>2</xdr:col>
      <xdr:colOff>973243</xdr:colOff>
      <xdr:row>138</xdr:row>
      <xdr:rowOff>389043</xdr:rowOff>
    </xdr:to>
    <xdr:pic>
      <xdr:nvPicPr>
        <xdr:cNvPr id="139" name="Picture 1" descr="Picture"/>
        <xdr:cNvPicPr>
          <a:picLocks noChangeAspect="1"/>
        </xdr:cNvPicPr>
      </xdr:nvPicPr>
      <xdr:blipFill>
        <a:blip r:embed="rId129"/>
        <a:stretch>
          <a:fillRect/>
        </a:stretch>
      </xdr:blipFill>
      <xdr:spPr>
        <a:xfrm>
          <a:off x="2419985" y="58412380"/>
          <a:ext cx="337820" cy="337820"/>
        </a:xfrm>
        <a:prstGeom prst="rect">
          <a:avLst/>
        </a:prstGeom>
      </xdr:spPr>
    </xdr:pic>
    <xdr:clientData/>
  </xdr:twoCellAnchor>
  <xdr:twoCellAnchor>
    <xdr:from>
      <xdr:col>2</xdr:col>
      <xdr:colOff>635000</xdr:colOff>
      <xdr:row>139</xdr:row>
      <xdr:rowOff>50800</xdr:rowOff>
    </xdr:from>
    <xdr:to>
      <xdr:col>2</xdr:col>
      <xdr:colOff>973243</xdr:colOff>
      <xdr:row>139</xdr:row>
      <xdr:rowOff>389043</xdr:rowOff>
    </xdr:to>
    <xdr:pic>
      <xdr:nvPicPr>
        <xdr:cNvPr id="140" name="Picture 1" descr="Picture"/>
        <xdr:cNvPicPr>
          <a:picLocks noChangeAspect="1"/>
        </xdr:cNvPicPr>
      </xdr:nvPicPr>
      <xdr:blipFill>
        <a:blip r:embed="rId138"/>
        <a:stretch>
          <a:fillRect/>
        </a:stretch>
      </xdr:blipFill>
      <xdr:spPr>
        <a:xfrm>
          <a:off x="2419985" y="58835290"/>
          <a:ext cx="337820" cy="337820"/>
        </a:xfrm>
        <a:prstGeom prst="rect">
          <a:avLst/>
        </a:prstGeom>
      </xdr:spPr>
    </xdr:pic>
    <xdr:clientData/>
  </xdr:twoCellAnchor>
  <xdr:twoCellAnchor>
    <xdr:from>
      <xdr:col>2</xdr:col>
      <xdr:colOff>635000</xdr:colOff>
      <xdr:row>140</xdr:row>
      <xdr:rowOff>50800</xdr:rowOff>
    </xdr:from>
    <xdr:to>
      <xdr:col>2</xdr:col>
      <xdr:colOff>973243</xdr:colOff>
      <xdr:row>140</xdr:row>
      <xdr:rowOff>389043</xdr:rowOff>
    </xdr:to>
    <xdr:pic>
      <xdr:nvPicPr>
        <xdr:cNvPr id="141" name="Picture 1" descr="Picture"/>
        <xdr:cNvPicPr>
          <a:picLocks noChangeAspect="1"/>
        </xdr:cNvPicPr>
      </xdr:nvPicPr>
      <xdr:blipFill>
        <a:blip r:embed="rId139"/>
        <a:stretch>
          <a:fillRect/>
        </a:stretch>
      </xdr:blipFill>
      <xdr:spPr>
        <a:xfrm>
          <a:off x="2419985" y="59258200"/>
          <a:ext cx="337820" cy="337820"/>
        </a:xfrm>
        <a:prstGeom prst="rect">
          <a:avLst/>
        </a:prstGeom>
      </xdr:spPr>
    </xdr:pic>
    <xdr:clientData/>
  </xdr:twoCellAnchor>
  <xdr:twoCellAnchor>
    <xdr:from>
      <xdr:col>2</xdr:col>
      <xdr:colOff>635000</xdr:colOff>
      <xdr:row>141</xdr:row>
      <xdr:rowOff>50800</xdr:rowOff>
    </xdr:from>
    <xdr:to>
      <xdr:col>2</xdr:col>
      <xdr:colOff>973243</xdr:colOff>
      <xdr:row>141</xdr:row>
      <xdr:rowOff>389043</xdr:rowOff>
    </xdr:to>
    <xdr:pic>
      <xdr:nvPicPr>
        <xdr:cNvPr id="142" name="Picture 1" descr="Picture"/>
        <xdr:cNvPicPr>
          <a:picLocks noChangeAspect="1"/>
        </xdr:cNvPicPr>
      </xdr:nvPicPr>
      <xdr:blipFill>
        <a:blip r:embed="rId140"/>
        <a:stretch>
          <a:fillRect/>
        </a:stretch>
      </xdr:blipFill>
      <xdr:spPr>
        <a:xfrm>
          <a:off x="2419985" y="59681110"/>
          <a:ext cx="337820" cy="337820"/>
        </a:xfrm>
        <a:prstGeom prst="rect">
          <a:avLst/>
        </a:prstGeom>
      </xdr:spPr>
    </xdr:pic>
    <xdr:clientData/>
  </xdr:twoCellAnchor>
  <xdr:twoCellAnchor>
    <xdr:from>
      <xdr:col>2</xdr:col>
      <xdr:colOff>635000</xdr:colOff>
      <xdr:row>142</xdr:row>
      <xdr:rowOff>50800</xdr:rowOff>
    </xdr:from>
    <xdr:to>
      <xdr:col>2</xdr:col>
      <xdr:colOff>973243</xdr:colOff>
      <xdr:row>142</xdr:row>
      <xdr:rowOff>389043</xdr:rowOff>
    </xdr:to>
    <xdr:pic>
      <xdr:nvPicPr>
        <xdr:cNvPr id="143" name="Picture 1" descr="Picture"/>
        <xdr:cNvPicPr>
          <a:picLocks noChangeAspect="1"/>
        </xdr:cNvPicPr>
      </xdr:nvPicPr>
      <xdr:blipFill>
        <a:blip r:embed="rId141"/>
        <a:stretch>
          <a:fillRect/>
        </a:stretch>
      </xdr:blipFill>
      <xdr:spPr>
        <a:xfrm>
          <a:off x="2419985" y="60104020"/>
          <a:ext cx="337820" cy="337820"/>
        </a:xfrm>
        <a:prstGeom prst="rect">
          <a:avLst/>
        </a:prstGeom>
      </xdr:spPr>
    </xdr:pic>
    <xdr:clientData/>
  </xdr:twoCellAnchor>
  <xdr:twoCellAnchor>
    <xdr:from>
      <xdr:col>2</xdr:col>
      <xdr:colOff>635000</xdr:colOff>
      <xdr:row>143</xdr:row>
      <xdr:rowOff>50800</xdr:rowOff>
    </xdr:from>
    <xdr:to>
      <xdr:col>2</xdr:col>
      <xdr:colOff>973243</xdr:colOff>
      <xdr:row>143</xdr:row>
      <xdr:rowOff>389043</xdr:rowOff>
    </xdr:to>
    <xdr:pic>
      <xdr:nvPicPr>
        <xdr:cNvPr id="144" name="Picture 1" descr="Picture"/>
        <xdr:cNvPicPr>
          <a:picLocks noChangeAspect="1"/>
        </xdr:cNvPicPr>
      </xdr:nvPicPr>
      <xdr:blipFill>
        <a:blip r:embed="rId142"/>
        <a:stretch>
          <a:fillRect/>
        </a:stretch>
      </xdr:blipFill>
      <xdr:spPr>
        <a:xfrm>
          <a:off x="2419985" y="60526930"/>
          <a:ext cx="337820" cy="337820"/>
        </a:xfrm>
        <a:prstGeom prst="rect">
          <a:avLst/>
        </a:prstGeom>
      </xdr:spPr>
    </xdr:pic>
    <xdr:clientData/>
  </xdr:twoCellAnchor>
  <xdr:twoCellAnchor>
    <xdr:from>
      <xdr:col>2</xdr:col>
      <xdr:colOff>635000</xdr:colOff>
      <xdr:row>144</xdr:row>
      <xdr:rowOff>50800</xdr:rowOff>
    </xdr:from>
    <xdr:to>
      <xdr:col>2</xdr:col>
      <xdr:colOff>973243</xdr:colOff>
      <xdr:row>144</xdr:row>
      <xdr:rowOff>389043</xdr:rowOff>
    </xdr:to>
    <xdr:pic>
      <xdr:nvPicPr>
        <xdr:cNvPr id="145" name="Picture 1" descr="Picture"/>
        <xdr:cNvPicPr>
          <a:picLocks noChangeAspect="1"/>
        </xdr:cNvPicPr>
      </xdr:nvPicPr>
      <xdr:blipFill>
        <a:blip r:embed="rId143"/>
        <a:stretch>
          <a:fillRect/>
        </a:stretch>
      </xdr:blipFill>
      <xdr:spPr>
        <a:xfrm>
          <a:off x="2419985" y="60949840"/>
          <a:ext cx="337820" cy="337820"/>
        </a:xfrm>
        <a:prstGeom prst="rect">
          <a:avLst/>
        </a:prstGeom>
      </xdr:spPr>
    </xdr:pic>
    <xdr:clientData/>
  </xdr:twoCellAnchor>
  <xdr:twoCellAnchor>
    <xdr:from>
      <xdr:col>2</xdr:col>
      <xdr:colOff>635000</xdr:colOff>
      <xdr:row>145</xdr:row>
      <xdr:rowOff>50800</xdr:rowOff>
    </xdr:from>
    <xdr:to>
      <xdr:col>2</xdr:col>
      <xdr:colOff>973243</xdr:colOff>
      <xdr:row>145</xdr:row>
      <xdr:rowOff>389043</xdr:rowOff>
    </xdr:to>
    <xdr:pic>
      <xdr:nvPicPr>
        <xdr:cNvPr id="146" name="Picture 1" descr="Picture"/>
        <xdr:cNvPicPr>
          <a:picLocks noChangeAspect="1"/>
        </xdr:cNvPicPr>
      </xdr:nvPicPr>
      <xdr:blipFill>
        <a:blip r:embed="rId144"/>
        <a:stretch>
          <a:fillRect/>
        </a:stretch>
      </xdr:blipFill>
      <xdr:spPr>
        <a:xfrm>
          <a:off x="2419985" y="61372750"/>
          <a:ext cx="337820" cy="337820"/>
        </a:xfrm>
        <a:prstGeom prst="rect">
          <a:avLst/>
        </a:prstGeom>
      </xdr:spPr>
    </xdr:pic>
    <xdr:clientData/>
  </xdr:twoCellAnchor>
  <xdr:twoCellAnchor>
    <xdr:from>
      <xdr:col>2</xdr:col>
      <xdr:colOff>635000</xdr:colOff>
      <xdr:row>146</xdr:row>
      <xdr:rowOff>50800</xdr:rowOff>
    </xdr:from>
    <xdr:to>
      <xdr:col>2</xdr:col>
      <xdr:colOff>973243</xdr:colOff>
      <xdr:row>146</xdr:row>
      <xdr:rowOff>389043</xdr:rowOff>
    </xdr:to>
    <xdr:pic>
      <xdr:nvPicPr>
        <xdr:cNvPr id="147" name="Picture 1" descr="Picture"/>
        <xdr:cNvPicPr>
          <a:picLocks noChangeAspect="1"/>
        </xdr:cNvPicPr>
      </xdr:nvPicPr>
      <xdr:blipFill>
        <a:blip r:embed="rId145"/>
        <a:stretch>
          <a:fillRect/>
        </a:stretch>
      </xdr:blipFill>
      <xdr:spPr>
        <a:xfrm>
          <a:off x="2419985" y="61795660"/>
          <a:ext cx="337820" cy="337820"/>
        </a:xfrm>
        <a:prstGeom prst="rect">
          <a:avLst/>
        </a:prstGeom>
      </xdr:spPr>
    </xdr:pic>
    <xdr:clientData/>
  </xdr:twoCellAnchor>
  <xdr:twoCellAnchor>
    <xdr:from>
      <xdr:col>2</xdr:col>
      <xdr:colOff>635000</xdr:colOff>
      <xdr:row>147</xdr:row>
      <xdr:rowOff>50800</xdr:rowOff>
    </xdr:from>
    <xdr:to>
      <xdr:col>2</xdr:col>
      <xdr:colOff>973243</xdr:colOff>
      <xdr:row>147</xdr:row>
      <xdr:rowOff>389043</xdr:rowOff>
    </xdr:to>
    <xdr:pic>
      <xdr:nvPicPr>
        <xdr:cNvPr id="148" name="Picture 1" descr="Picture"/>
        <xdr:cNvPicPr>
          <a:picLocks noChangeAspect="1"/>
        </xdr:cNvPicPr>
      </xdr:nvPicPr>
      <xdr:blipFill>
        <a:blip r:embed="rId146"/>
        <a:stretch>
          <a:fillRect/>
        </a:stretch>
      </xdr:blipFill>
      <xdr:spPr>
        <a:xfrm>
          <a:off x="2419985" y="62218570"/>
          <a:ext cx="337820" cy="337820"/>
        </a:xfrm>
        <a:prstGeom prst="rect">
          <a:avLst/>
        </a:prstGeom>
      </xdr:spPr>
    </xdr:pic>
    <xdr:clientData/>
  </xdr:twoCellAnchor>
  <xdr:twoCellAnchor>
    <xdr:from>
      <xdr:col>2</xdr:col>
      <xdr:colOff>635000</xdr:colOff>
      <xdr:row>148</xdr:row>
      <xdr:rowOff>50800</xdr:rowOff>
    </xdr:from>
    <xdr:to>
      <xdr:col>2</xdr:col>
      <xdr:colOff>973243</xdr:colOff>
      <xdr:row>148</xdr:row>
      <xdr:rowOff>389043</xdr:rowOff>
    </xdr:to>
    <xdr:pic>
      <xdr:nvPicPr>
        <xdr:cNvPr id="149" name="Picture 1" descr="Picture"/>
        <xdr:cNvPicPr>
          <a:picLocks noChangeAspect="1"/>
        </xdr:cNvPicPr>
      </xdr:nvPicPr>
      <xdr:blipFill>
        <a:blip r:embed="rId147"/>
        <a:stretch>
          <a:fillRect/>
        </a:stretch>
      </xdr:blipFill>
      <xdr:spPr>
        <a:xfrm>
          <a:off x="2419985" y="62641480"/>
          <a:ext cx="337820" cy="337820"/>
        </a:xfrm>
        <a:prstGeom prst="rect">
          <a:avLst/>
        </a:prstGeom>
      </xdr:spPr>
    </xdr:pic>
    <xdr:clientData/>
  </xdr:twoCellAnchor>
  <xdr:twoCellAnchor>
    <xdr:from>
      <xdr:col>2</xdr:col>
      <xdr:colOff>635000</xdr:colOff>
      <xdr:row>149</xdr:row>
      <xdr:rowOff>50800</xdr:rowOff>
    </xdr:from>
    <xdr:to>
      <xdr:col>2</xdr:col>
      <xdr:colOff>973243</xdr:colOff>
      <xdr:row>149</xdr:row>
      <xdr:rowOff>389043</xdr:rowOff>
    </xdr:to>
    <xdr:pic>
      <xdr:nvPicPr>
        <xdr:cNvPr id="150" name="Picture 1" descr="Picture"/>
        <xdr:cNvPicPr>
          <a:picLocks noChangeAspect="1"/>
        </xdr:cNvPicPr>
      </xdr:nvPicPr>
      <xdr:blipFill>
        <a:blip r:embed="rId148"/>
        <a:stretch>
          <a:fillRect/>
        </a:stretch>
      </xdr:blipFill>
      <xdr:spPr>
        <a:xfrm>
          <a:off x="2419985" y="63064390"/>
          <a:ext cx="337820" cy="337820"/>
        </a:xfrm>
        <a:prstGeom prst="rect">
          <a:avLst/>
        </a:prstGeom>
      </xdr:spPr>
    </xdr:pic>
    <xdr:clientData/>
  </xdr:twoCellAnchor>
  <xdr:twoCellAnchor>
    <xdr:from>
      <xdr:col>2</xdr:col>
      <xdr:colOff>635000</xdr:colOff>
      <xdr:row>150</xdr:row>
      <xdr:rowOff>50800</xdr:rowOff>
    </xdr:from>
    <xdr:to>
      <xdr:col>2</xdr:col>
      <xdr:colOff>973243</xdr:colOff>
      <xdr:row>150</xdr:row>
      <xdr:rowOff>389043</xdr:rowOff>
    </xdr:to>
    <xdr:pic>
      <xdr:nvPicPr>
        <xdr:cNvPr id="151" name="Picture 1" descr="Picture"/>
        <xdr:cNvPicPr>
          <a:picLocks noChangeAspect="1"/>
        </xdr:cNvPicPr>
      </xdr:nvPicPr>
      <xdr:blipFill>
        <a:blip r:embed="rId149"/>
        <a:stretch>
          <a:fillRect/>
        </a:stretch>
      </xdr:blipFill>
      <xdr:spPr>
        <a:xfrm>
          <a:off x="2419985" y="63487300"/>
          <a:ext cx="337820" cy="337820"/>
        </a:xfrm>
        <a:prstGeom prst="rect">
          <a:avLst/>
        </a:prstGeom>
      </xdr:spPr>
    </xdr:pic>
    <xdr:clientData/>
  </xdr:twoCellAnchor>
  <xdr:twoCellAnchor>
    <xdr:from>
      <xdr:col>2</xdr:col>
      <xdr:colOff>635000</xdr:colOff>
      <xdr:row>151</xdr:row>
      <xdr:rowOff>50800</xdr:rowOff>
    </xdr:from>
    <xdr:to>
      <xdr:col>2</xdr:col>
      <xdr:colOff>973243</xdr:colOff>
      <xdr:row>151</xdr:row>
      <xdr:rowOff>389043</xdr:rowOff>
    </xdr:to>
    <xdr:pic>
      <xdr:nvPicPr>
        <xdr:cNvPr id="152" name="Picture 1" descr="Picture"/>
        <xdr:cNvPicPr>
          <a:picLocks noChangeAspect="1"/>
        </xdr:cNvPicPr>
      </xdr:nvPicPr>
      <xdr:blipFill>
        <a:blip r:embed="rId150"/>
        <a:stretch>
          <a:fillRect/>
        </a:stretch>
      </xdr:blipFill>
      <xdr:spPr>
        <a:xfrm>
          <a:off x="2419985" y="63910210"/>
          <a:ext cx="337820" cy="337820"/>
        </a:xfrm>
        <a:prstGeom prst="rect">
          <a:avLst/>
        </a:prstGeom>
      </xdr:spPr>
    </xdr:pic>
    <xdr:clientData/>
  </xdr:twoCellAnchor>
  <xdr:twoCellAnchor>
    <xdr:from>
      <xdr:col>2</xdr:col>
      <xdr:colOff>635000</xdr:colOff>
      <xdr:row>152</xdr:row>
      <xdr:rowOff>50800</xdr:rowOff>
    </xdr:from>
    <xdr:to>
      <xdr:col>2</xdr:col>
      <xdr:colOff>973243</xdr:colOff>
      <xdr:row>152</xdr:row>
      <xdr:rowOff>389043</xdr:rowOff>
    </xdr:to>
    <xdr:pic>
      <xdr:nvPicPr>
        <xdr:cNvPr id="153" name="Picture 1" descr="Picture"/>
        <xdr:cNvPicPr>
          <a:picLocks noChangeAspect="1"/>
        </xdr:cNvPicPr>
      </xdr:nvPicPr>
      <xdr:blipFill>
        <a:blip r:embed="rId151"/>
        <a:stretch>
          <a:fillRect/>
        </a:stretch>
      </xdr:blipFill>
      <xdr:spPr>
        <a:xfrm>
          <a:off x="2419985" y="64333120"/>
          <a:ext cx="337820" cy="337820"/>
        </a:xfrm>
        <a:prstGeom prst="rect">
          <a:avLst/>
        </a:prstGeom>
      </xdr:spPr>
    </xdr:pic>
    <xdr:clientData/>
  </xdr:twoCellAnchor>
  <xdr:twoCellAnchor>
    <xdr:from>
      <xdr:col>2</xdr:col>
      <xdr:colOff>635000</xdr:colOff>
      <xdr:row>153</xdr:row>
      <xdr:rowOff>50800</xdr:rowOff>
    </xdr:from>
    <xdr:to>
      <xdr:col>2</xdr:col>
      <xdr:colOff>973243</xdr:colOff>
      <xdr:row>153</xdr:row>
      <xdr:rowOff>389043</xdr:rowOff>
    </xdr:to>
    <xdr:pic>
      <xdr:nvPicPr>
        <xdr:cNvPr id="154" name="Picture 1" descr="Picture"/>
        <xdr:cNvPicPr>
          <a:picLocks noChangeAspect="1"/>
        </xdr:cNvPicPr>
      </xdr:nvPicPr>
      <xdr:blipFill>
        <a:blip r:embed="rId152"/>
        <a:stretch>
          <a:fillRect/>
        </a:stretch>
      </xdr:blipFill>
      <xdr:spPr>
        <a:xfrm>
          <a:off x="2419985" y="64756030"/>
          <a:ext cx="337820" cy="337820"/>
        </a:xfrm>
        <a:prstGeom prst="rect">
          <a:avLst/>
        </a:prstGeom>
      </xdr:spPr>
    </xdr:pic>
    <xdr:clientData/>
  </xdr:twoCellAnchor>
  <xdr:twoCellAnchor>
    <xdr:from>
      <xdr:col>2</xdr:col>
      <xdr:colOff>635000</xdr:colOff>
      <xdr:row>154</xdr:row>
      <xdr:rowOff>50800</xdr:rowOff>
    </xdr:from>
    <xdr:to>
      <xdr:col>2</xdr:col>
      <xdr:colOff>973243</xdr:colOff>
      <xdr:row>154</xdr:row>
      <xdr:rowOff>389043</xdr:rowOff>
    </xdr:to>
    <xdr:pic>
      <xdr:nvPicPr>
        <xdr:cNvPr id="155" name="Picture 1" descr="Picture"/>
        <xdr:cNvPicPr>
          <a:picLocks noChangeAspect="1"/>
        </xdr:cNvPicPr>
      </xdr:nvPicPr>
      <xdr:blipFill>
        <a:blip r:embed="rId153"/>
        <a:stretch>
          <a:fillRect/>
        </a:stretch>
      </xdr:blipFill>
      <xdr:spPr>
        <a:xfrm>
          <a:off x="2419985" y="65178940"/>
          <a:ext cx="337820" cy="337820"/>
        </a:xfrm>
        <a:prstGeom prst="rect">
          <a:avLst/>
        </a:prstGeom>
      </xdr:spPr>
    </xdr:pic>
    <xdr:clientData/>
  </xdr:twoCellAnchor>
  <xdr:twoCellAnchor>
    <xdr:from>
      <xdr:col>2</xdr:col>
      <xdr:colOff>635000</xdr:colOff>
      <xdr:row>155</xdr:row>
      <xdr:rowOff>50800</xdr:rowOff>
    </xdr:from>
    <xdr:to>
      <xdr:col>2</xdr:col>
      <xdr:colOff>973243</xdr:colOff>
      <xdr:row>155</xdr:row>
      <xdr:rowOff>389043</xdr:rowOff>
    </xdr:to>
    <xdr:pic>
      <xdr:nvPicPr>
        <xdr:cNvPr id="156" name="Picture 1" descr="Picture"/>
        <xdr:cNvPicPr>
          <a:picLocks noChangeAspect="1"/>
        </xdr:cNvPicPr>
      </xdr:nvPicPr>
      <xdr:blipFill>
        <a:blip r:embed="rId129"/>
        <a:stretch>
          <a:fillRect/>
        </a:stretch>
      </xdr:blipFill>
      <xdr:spPr>
        <a:xfrm>
          <a:off x="2419985" y="65601850"/>
          <a:ext cx="337820" cy="337820"/>
        </a:xfrm>
        <a:prstGeom prst="rect">
          <a:avLst/>
        </a:prstGeom>
      </xdr:spPr>
    </xdr:pic>
    <xdr:clientData/>
  </xdr:twoCellAnchor>
  <xdr:twoCellAnchor>
    <xdr:from>
      <xdr:col>2</xdr:col>
      <xdr:colOff>635000</xdr:colOff>
      <xdr:row>156</xdr:row>
      <xdr:rowOff>50800</xdr:rowOff>
    </xdr:from>
    <xdr:to>
      <xdr:col>2</xdr:col>
      <xdr:colOff>973243</xdr:colOff>
      <xdr:row>156</xdr:row>
      <xdr:rowOff>389043</xdr:rowOff>
    </xdr:to>
    <xdr:pic>
      <xdr:nvPicPr>
        <xdr:cNvPr id="157" name="Picture 1" descr="Picture"/>
        <xdr:cNvPicPr>
          <a:picLocks noChangeAspect="1"/>
        </xdr:cNvPicPr>
      </xdr:nvPicPr>
      <xdr:blipFill>
        <a:blip r:embed="rId154"/>
        <a:stretch>
          <a:fillRect/>
        </a:stretch>
      </xdr:blipFill>
      <xdr:spPr>
        <a:xfrm>
          <a:off x="2419985" y="66024760"/>
          <a:ext cx="337820" cy="337820"/>
        </a:xfrm>
        <a:prstGeom prst="rect">
          <a:avLst/>
        </a:prstGeom>
      </xdr:spPr>
    </xdr:pic>
    <xdr:clientData/>
  </xdr:twoCellAnchor>
  <xdr:twoCellAnchor>
    <xdr:from>
      <xdr:col>2</xdr:col>
      <xdr:colOff>635000</xdr:colOff>
      <xdr:row>157</xdr:row>
      <xdr:rowOff>50800</xdr:rowOff>
    </xdr:from>
    <xdr:to>
      <xdr:col>2</xdr:col>
      <xdr:colOff>973243</xdr:colOff>
      <xdr:row>157</xdr:row>
      <xdr:rowOff>389043</xdr:rowOff>
    </xdr:to>
    <xdr:pic>
      <xdr:nvPicPr>
        <xdr:cNvPr id="158" name="Picture 1" descr="Picture"/>
        <xdr:cNvPicPr>
          <a:picLocks noChangeAspect="1"/>
        </xdr:cNvPicPr>
      </xdr:nvPicPr>
      <xdr:blipFill>
        <a:blip r:embed="rId123"/>
        <a:stretch>
          <a:fillRect/>
        </a:stretch>
      </xdr:blipFill>
      <xdr:spPr>
        <a:xfrm>
          <a:off x="2419985" y="66447670"/>
          <a:ext cx="337820" cy="337820"/>
        </a:xfrm>
        <a:prstGeom prst="rect">
          <a:avLst/>
        </a:prstGeom>
      </xdr:spPr>
    </xdr:pic>
    <xdr:clientData/>
  </xdr:twoCellAnchor>
  <xdr:twoCellAnchor>
    <xdr:from>
      <xdr:col>2</xdr:col>
      <xdr:colOff>635000</xdr:colOff>
      <xdr:row>158</xdr:row>
      <xdr:rowOff>50800</xdr:rowOff>
    </xdr:from>
    <xdr:to>
      <xdr:col>2</xdr:col>
      <xdr:colOff>973243</xdr:colOff>
      <xdr:row>158</xdr:row>
      <xdr:rowOff>389043</xdr:rowOff>
    </xdr:to>
    <xdr:pic>
      <xdr:nvPicPr>
        <xdr:cNvPr id="159" name="Picture 1" descr="Picture"/>
        <xdr:cNvPicPr>
          <a:picLocks noChangeAspect="1"/>
        </xdr:cNvPicPr>
      </xdr:nvPicPr>
      <xdr:blipFill>
        <a:blip r:embed="rId155"/>
        <a:stretch>
          <a:fillRect/>
        </a:stretch>
      </xdr:blipFill>
      <xdr:spPr>
        <a:xfrm>
          <a:off x="2419985" y="66870580"/>
          <a:ext cx="337820" cy="337820"/>
        </a:xfrm>
        <a:prstGeom prst="rect">
          <a:avLst/>
        </a:prstGeom>
      </xdr:spPr>
    </xdr:pic>
    <xdr:clientData/>
  </xdr:twoCellAnchor>
  <xdr:twoCellAnchor>
    <xdr:from>
      <xdr:col>2</xdr:col>
      <xdr:colOff>635000</xdr:colOff>
      <xdr:row>159</xdr:row>
      <xdr:rowOff>50800</xdr:rowOff>
    </xdr:from>
    <xdr:to>
      <xdr:col>2</xdr:col>
      <xdr:colOff>973243</xdr:colOff>
      <xdr:row>159</xdr:row>
      <xdr:rowOff>389043</xdr:rowOff>
    </xdr:to>
    <xdr:pic>
      <xdr:nvPicPr>
        <xdr:cNvPr id="160" name="Picture 1" descr="Picture"/>
        <xdr:cNvPicPr>
          <a:picLocks noChangeAspect="1"/>
        </xdr:cNvPicPr>
      </xdr:nvPicPr>
      <xdr:blipFill>
        <a:blip r:embed="rId156"/>
        <a:stretch>
          <a:fillRect/>
        </a:stretch>
      </xdr:blipFill>
      <xdr:spPr>
        <a:xfrm>
          <a:off x="2419985" y="67293490"/>
          <a:ext cx="337820" cy="337820"/>
        </a:xfrm>
        <a:prstGeom prst="rect">
          <a:avLst/>
        </a:prstGeom>
      </xdr:spPr>
    </xdr:pic>
    <xdr:clientData/>
  </xdr:twoCellAnchor>
  <xdr:twoCellAnchor>
    <xdr:from>
      <xdr:col>2</xdr:col>
      <xdr:colOff>635000</xdr:colOff>
      <xdr:row>160</xdr:row>
      <xdr:rowOff>50800</xdr:rowOff>
    </xdr:from>
    <xdr:to>
      <xdr:col>2</xdr:col>
      <xdr:colOff>973243</xdr:colOff>
      <xdr:row>160</xdr:row>
      <xdr:rowOff>389043</xdr:rowOff>
    </xdr:to>
    <xdr:pic>
      <xdr:nvPicPr>
        <xdr:cNvPr id="161" name="Picture 1" descr="Picture"/>
        <xdr:cNvPicPr>
          <a:picLocks noChangeAspect="1"/>
        </xdr:cNvPicPr>
      </xdr:nvPicPr>
      <xdr:blipFill>
        <a:blip r:embed="rId157"/>
        <a:stretch>
          <a:fillRect/>
        </a:stretch>
      </xdr:blipFill>
      <xdr:spPr>
        <a:xfrm>
          <a:off x="2419985" y="67716400"/>
          <a:ext cx="337820" cy="337820"/>
        </a:xfrm>
        <a:prstGeom prst="rect">
          <a:avLst/>
        </a:prstGeom>
      </xdr:spPr>
    </xdr:pic>
    <xdr:clientData/>
  </xdr:twoCellAnchor>
  <xdr:twoCellAnchor>
    <xdr:from>
      <xdr:col>2</xdr:col>
      <xdr:colOff>635000</xdr:colOff>
      <xdr:row>161</xdr:row>
      <xdr:rowOff>50800</xdr:rowOff>
    </xdr:from>
    <xdr:to>
      <xdr:col>2</xdr:col>
      <xdr:colOff>973243</xdr:colOff>
      <xdr:row>161</xdr:row>
      <xdr:rowOff>389043</xdr:rowOff>
    </xdr:to>
    <xdr:pic>
      <xdr:nvPicPr>
        <xdr:cNvPr id="162" name="Picture 1" descr="Picture"/>
        <xdr:cNvPicPr>
          <a:picLocks noChangeAspect="1"/>
        </xdr:cNvPicPr>
      </xdr:nvPicPr>
      <xdr:blipFill>
        <a:blip r:embed="rId158"/>
        <a:stretch>
          <a:fillRect/>
        </a:stretch>
      </xdr:blipFill>
      <xdr:spPr>
        <a:xfrm>
          <a:off x="2419985" y="68139310"/>
          <a:ext cx="337820" cy="337820"/>
        </a:xfrm>
        <a:prstGeom prst="rect">
          <a:avLst/>
        </a:prstGeom>
      </xdr:spPr>
    </xdr:pic>
    <xdr:clientData/>
  </xdr:twoCellAnchor>
  <xdr:twoCellAnchor>
    <xdr:from>
      <xdr:col>2</xdr:col>
      <xdr:colOff>635000</xdr:colOff>
      <xdr:row>162</xdr:row>
      <xdr:rowOff>50800</xdr:rowOff>
    </xdr:from>
    <xdr:to>
      <xdr:col>2</xdr:col>
      <xdr:colOff>973243</xdr:colOff>
      <xdr:row>162</xdr:row>
      <xdr:rowOff>389043</xdr:rowOff>
    </xdr:to>
    <xdr:pic>
      <xdr:nvPicPr>
        <xdr:cNvPr id="163" name="Picture 1" descr="Picture"/>
        <xdr:cNvPicPr>
          <a:picLocks noChangeAspect="1"/>
        </xdr:cNvPicPr>
      </xdr:nvPicPr>
      <xdr:blipFill>
        <a:blip r:embed="rId159"/>
        <a:stretch>
          <a:fillRect/>
        </a:stretch>
      </xdr:blipFill>
      <xdr:spPr>
        <a:xfrm>
          <a:off x="2419985" y="68562220"/>
          <a:ext cx="337820" cy="337820"/>
        </a:xfrm>
        <a:prstGeom prst="rect">
          <a:avLst/>
        </a:prstGeom>
      </xdr:spPr>
    </xdr:pic>
    <xdr:clientData/>
  </xdr:twoCellAnchor>
  <xdr:twoCellAnchor>
    <xdr:from>
      <xdr:col>2</xdr:col>
      <xdr:colOff>635000</xdr:colOff>
      <xdr:row>163</xdr:row>
      <xdr:rowOff>50800</xdr:rowOff>
    </xdr:from>
    <xdr:to>
      <xdr:col>2</xdr:col>
      <xdr:colOff>973243</xdr:colOff>
      <xdr:row>163</xdr:row>
      <xdr:rowOff>389043</xdr:rowOff>
    </xdr:to>
    <xdr:pic>
      <xdr:nvPicPr>
        <xdr:cNvPr id="164" name="Picture 1" descr="Picture"/>
        <xdr:cNvPicPr>
          <a:picLocks noChangeAspect="1"/>
        </xdr:cNvPicPr>
      </xdr:nvPicPr>
      <xdr:blipFill>
        <a:blip r:embed="rId160"/>
        <a:stretch>
          <a:fillRect/>
        </a:stretch>
      </xdr:blipFill>
      <xdr:spPr>
        <a:xfrm>
          <a:off x="2419985" y="68985130"/>
          <a:ext cx="337820" cy="337820"/>
        </a:xfrm>
        <a:prstGeom prst="rect">
          <a:avLst/>
        </a:prstGeom>
      </xdr:spPr>
    </xdr:pic>
    <xdr:clientData/>
  </xdr:twoCellAnchor>
  <xdr:twoCellAnchor>
    <xdr:from>
      <xdr:col>2</xdr:col>
      <xdr:colOff>635000</xdr:colOff>
      <xdr:row>164</xdr:row>
      <xdr:rowOff>50800</xdr:rowOff>
    </xdr:from>
    <xdr:to>
      <xdr:col>2</xdr:col>
      <xdr:colOff>973243</xdr:colOff>
      <xdr:row>164</xdr:row>
      <xdr:rowOff>389043</xdr:rowOff>
    </xdr:to>
    <xdr:pic>
      <xdr:nvPicPr>
        <xdr:cNvPr id="165" name="Picture 1" descr="Picture"/>
        <xdr:cNvPicPr>
          <a:picLocks noChangeAspect="1"/>
        </xdr:cNvPicPr>
      </xdr:nvPicPr>
      <xdr:blipFill>
        <a:blip r:embed="rId161"/>
        <a:stretch>
          <a:fillRect/>
        </a:stretch>
      </xdr:blipFill>
      <xdr:spPr>
        <a:xfrm>
          <a:off x="2419985" y="69408040"/>
          <a:ext cx="337820" cy="337820"/>
        </a:xfrm>
        <a:prstGeom prst="rect">
          <a:avLst/>
        </a:prstGeom>
      </xdr:spPr>
    </xdr:pic>
    <xdr:clientData/>
  </xdr:twoCellAnchor>
  <xdr:twoCellAnchor>
    <xdr:from>
      <xdr:col>2</xdr:col>
      <xdr:colOff>635000</xdr:colOff>
      <xdr:row>165</xdr:row>
      <xdr:rowOff>50800</xdr:rowOff>
    </xdr:from>
    <xdr:to>
      <xdr:col>2</xdr:col>
      <xdr:colOff>973243</xdr:colOff>
      <xdr:row>165</xdr:row>
      <xdr:rowOff>389043</xdr:rowOff>
    </xdr:to>
    <xdr:pic>
      <xdr:nvPicPr>
        <xdr:cNvPr id="166" name="Picture 1" descr="Picture"/>
        <xdr:cNvPicPr>
          <a:picLocks noChangeAspect="1"/>
        </xdr:cNvPicPr>
      </xdr:nvPicPr>
      <xdr:blipFill>
        <a:blip r:embed="rId162"/>
        <a:stretch>
          <a:fillRect/>
        </a:stretch>
      </xdr:blipFill>
      <xdr:spPr>
        <a:xfrm>
          <a:off x="2419985" y="69830950"/>
          <a:ext cx="337820" cy="337820"/>
        </a:xfrm>
        <a:prstGeom prst="rect">
          <a:avLst/>
        </a:prstGeom>
      </xdr:spPr>
    </xdr:pic>
    <xdr:clientData/>
  </xdr:twoCellAnchor>
  <xdr:twoCellAnchor>
    <xdr:from>
      <xdr:col>2</xdr:col>
      <xdr:colOff>635000</xdr:colOff>
      <xdr:row>166</xdr:row>
      <xdr:rowOff>50800</xdr:rowOff>
    </xdr:from>
    <xdr:to>
      <xdr:col>2</xdr:col>
      <xdr:colOff>973243</xdr:colOff>
      <xdr:row>166</xdr:row>
      <xdr:rowOff>389043</xdr:rowOff>
    </xdr:to>
    <xdr:pic>
      <xdr:nvPicPr>
        <xdr:cNvPr id="167" name="Picture 1" descr="Picture"/>
        <xdr:cNvPicPr>
          <a:picLocks noChangeAspect="1"/>
        </xdr:cNvPicPr>
      </xdr:nvPicPr>
      <xdr:blipFill>
        <a:blip r:embed="rId163"/>
        <a:stretch>
          <a:fillRect/>
        </a:stretch>
      </xdr:blipFill>
      <xdr:spPr>
        <a:xfrm>
          <a:off x="2419985" y="70253860"/>
          <a:ext cx="337820" cy="337820"/>
        </a:xfrm>
        <a:prstGeom prst="rect">
          <a:avLst/>
        </a:prstGeom>
      </xdr:spPr>
    </xdr:pic>
    <xdr:clientData/>
  </xdr:twoCellAnchor>
  <xdr:twoCellAnchor>
    <xdr:from>
      <xdr:col>2</xdr:col>
      <xdr:colOff>635000</xdr:colOff>
      <xdr:row>167</xdr:row>
      <xdr:rowOff>50800</xdr:rowOff>
    </xdr:from>
    <xdr:to>
      <xdr:col>2</xdr:col>
      <xdr:colOff>973243</xdr:colOff>
      <xdr:row>167</xdr:row>
      <xdr:rowOff>389043</xdr:rowOff>
    </xdr:to>
    <xdr:pic>
      <xdr:nvPicPr>
        <xdr:cNvPr id="168" name="Picture 1" descr="Picture"/>
        <xdr:cNvPicPr>
          <a:picLocks noChangeAspect="1"/>
        </xdr:cNvPicPr>
      </xdr:nvPicPr>
      <xdr:blipFill>
        <a:blip r:embed="rId164"/>
        <a:stretch>
          <a:fillRect/>
        </a:stretch>
      </xdr:blipFill>
      <xdr:spPr>
        <a:xfrm>
          <a:off x="2419985" y="70676770"/>
          <a:ext cx="337820" cy="337820"/>
        </a:xfrm>
        <a:prstGeom prst="rect">
          <a:avLst/>
        </a:prstGeom>
      </xdr:spPr>
    </xdr:pic>
    <xdr:clientData/>
  </xdr:twoCellAnchor>
  <xdr:twoCellAnchor>
    <xdr:from>
      <xdr:col>2</xdr:col>
      <xdr:colOff>635000</xdr:colOff>
      <xdr:row>168</xdr:row>
      <xdr:rowOff>50800</xdr:rowOff>
    </xdr:from>
    <xdr:to>
      <xdr:col>2</xdr:col>
      <xdr:colOff>973243</xdr:colOff>
      <xdr:row>168</xdr:row>
      <xdr:rowOff>389043</xdr:rowOff>
    </xdr:to>
    <xdr:pic>
      <xdr:nvPicPr>
        <xdr:cNvPr id="169" name="Picture 1" descr="Picture"/>
        <xdr:cNvPicPr>
          <a:picLocks noChangeAspect="1"/>
        </xdr:cNvPicPr>
      </xdr:nvPicPr>
      <xdr:blipFill>
        <a:blip r:embed="rId165"/>
        <a:stretch>
          <a:fillRect/>
        </a:stretch>
      </xdr:blipFill>
      <xdr:spPr>
        <a:xfrm>
          <a:off x="2419985" y="71099680"/>
          <a:ext cx="337820" cy="337820"/>
        </a:xfrm>
        <a:prstGeom prst="rect">
          <a:avLst/>
        </a:prstGeom>
      </xdr:spPr>
    </xdr:pic>
    <xdr:clientData/>
  </xdr:twoCellAnchor>
  <xdr:twoCellAnchor>
    <xdr:from>
      <xdr:col>2</xdr:col>
      <xdr:colOff>635000</xdr:colOff>
      <xdr:row>169</xdr:row>
      <xdr:rowOff>50800</xdr:rowOff>
    </xdr:from>
    <xdr:to>
      <xdr:col>2</xdr:col>
      <xdr:colOff>973243</xdr:colOff>
      <xdr:row>169</xdr:row>
      <xdr:rowOff>389043</xdr:rowOff>
    </xdr:to>
    <xdr:pic>
      <xdr:nvPicPr>
        <xdr:cNvPr id="170" name="Picture 1" descr="Picture"/>
        <xdr:cNvPicPr>
          <a:picLocks noChangeAspect="1"/>
        </xdr:cNvPicPr>
      </xdr:nvPicPr>
      <xdr:blipFill>
        <a:blip r:embed="rId166"/>
        <a:stretch>
          <a:fillRect/>
        </a:stretch>
      </xdr:blipFill>
      <xdr:spPr>
        <a:xfrm>
          <a:off x="2419985" y="71522590"/>
          <a:ext cx="337820" cy="337820"/>
        </a:xfrm>
        <a:prstGeom prst="rect">
          <a:avLst/>
        </a:prstGeom>
      </xdr:spPr>
    </xdr:pic>
    <xdr:clientData/>
  </xdr:twoCellAnchor>
  <xdr:twoCellAnchor>
    <xdr:from>
      <xdr:col>2</xdr:col>
      <xdr:colOff>635000</xdr:colOff>
      <xdr:row>170</xdr:row>
      <xdr:rowOff>50800</xdr:rowOff>
    </xdr:from>
    <xdr:to>
      <xdr:col>2</xdr:col>
      <xdr:colOff>973243</xdr:colOff>
      <xdr:row>170</xdr:row>
      <xdr:rowOff>389043</xdr:rowOff>
    </xdr:to>
    <xdr:pic>
      <xdr:nvPicPr>
        <xdr:cNvPr id="171" name="Picture 1" descr="Picture"/>
        <xdr:cNvPicPr>
          <a:picLocks noChangeAspect="1"/>
        </xdr:cNvPicPr>
      </xdr:nvPicPr>
      <xdr:blipFill>
        <a:blip r:embed="rId167"/>
        <a:stretch>
          <a:fillRect/>
        </a:stretch>
      </xdr:blipFill>
      <xdr:spPr>
        <a:xfrm>
          <a:off x="2419985" y="71945500"/>
          <a:ext cx="337820" cy="337820"/>
        </a:xfrm>
        <a:prstGeom prst="rect">
          <a:avLst/>
        </a:prstGeom>
      </xdr:spPr>
    </xdr:pic>
    <xdr:clientData/>
  </xdr:twoCellAnchor>
  <xdr:twoCellAnchor>
    <xdr:from>
      <xdr:col>2</xdr:col>
      <xdr:colOff>635000</xdr:colOff>
      <xdr:row>171</xdr:row>
      <xdr:rowOff>50800</xdr:rowOff>
    </xdr:from>
    <xdr:to>
      <xdr:col>2</xdr:col>
      <xdr:colOff>973243</xdr:colOff>
      <xdr:row>171</xdr:row>
      <xdr:rowOff>389043</xdr:rowOff>
    </xdr:to>
    <xdr:pic>
      <xdr:nvPicPr>
        <xdr:cNvPr id="172" name="Picture 1" descr="Picture"/>
        <xdr:cNvPicPr>
          <a:picLocks noChangeAspect="1"/>
        </xdr:cNvPicPr>
      </xdr:nvPicPr>
      <xdr:blipFill>
        <a:blip r:embed="rId168"/>
        <a:stretch>
          <a:fillRect/>
        </a:stretch>
      </xdr:blipFill>
      <xdr:spPr>
        <a:xfrm>
          <a:off x="2419985" y="72368410"/>
          <a:ext cx="337820" cy="337820"/>
        </a:xfrm>
        <a:prstGeom prst="rect">
          <a:avLst/>
        </a:prstGeom>
      </xdr:spPr>
    </xdr:pic>
    <xdr:clientData/>
  </xdr:twoCellAnchor>
  <xdr:twoCellAnchor>
    <xdr:from>
      <xdr:col>2</xdr:col>
      <xdr:colOff>635000</xdr:colOff>
      <xdr:row>172</xdr:row>
      <xdr:rowOff>50800</xdr:rowOff>
    </xdr:from>
    <xdr:to>
      <xdr:col>2</xdr:col>
      <xdr:colOff>973243</xdr:colOff>
      <xdr:row>172</xdr:row>
      <xdr:rowOff>389043</xdr:rowOff>
    </xdr:to>
    <xdr:pic>
      <xdr:nvPicPr>
        <xdr:cNvPr id="173" name="Picture 1" descr="Picture"/>
        <xdr:cNvPicPr>
          <a:picLocks noChangeAspect="1"/>
        </xdr:cNvPicPr>
      </xdr:nvPicPr>
      <xdr:blipFill>
        <a:blip r:embed="rId169"/>
        <a:stretch>
          <a:fillRect/>
        </a:stretch>
      </xdr:blipFill>
      <xdr:spPr>
        <a:xfrm>
          <a:off x="2419985" y="72791320"/>
          <a:ext cx="337820" cy="337820"/>
        </a:xfrm>
        <a:prstGeom prst="rect">
          <a:avLst/>
        </a:prstGeom>
      </xdr:spPr>
    </xdr:pic>
    <xdr:clientData/>
  </xdr:twoCellAnchor>
  <xdr:twoCellAnchor>
    <xdr:from>
      <xdr:col>2</xdr:col>
      <xdr:colOff>635000</xdr:colOff>
      <xdr:row>173</xdr:row>
      <xdr:rowOff>50800</xdr:rowOff>
    </xdr:from>
    <xdr:to>
      <xdr:col>2</xdr:col>
      <xdr:colOff>973243</xdr:colOff>
      <xdr:row>173</xdr:row>
      <xdr:rowOff>389043</xdr:rowOff>
    </xdr:to>
    <xdr:pic>
      <xdr:nvPicPr>
        <xdr:cNvPr id="174" name="Picture 1" descr="Picture"/>
        <xdr:cNvPicPr>
          <a:picLocks noChangeAspect="1"/>
        </xdr:cNvPicPr>
      </xdr:nvPicPr>
      <xdr:blipFill>
        <a:blip r:embed="rId170"/>
        <a:stretch>
          <a:fillRect/>
        </a:stretch>
      </xdr:blipFill>
      <xdr:spPr>
        <a:xfrm>
          <a:off x="2419985" y="73214230"/>
          <a:ext cx="337820" cy="337820"/>
        </a:xfrm>
        <a:prstGeom prst="rect">
          <a:avLst/>
        </a:prstGeom>
      </xdr:spPr>
    </xdr:pic>
    <xdr:clientData/>
  </xdr:twoCellAnchor>
  <xdr:twoCellAnchor>
    <xdr:from>
      <xdr:col>2</xdr:col>
      <xdr:colOff>635000</xdr:colOff>
      <xdr:row>174</xdr:row>
      <xdr:rowOff>50800</xdr:rowOff>
    </xdr:from>
    <xdr:to>
      <xdr:col>2</xdr:col>
      <xdr:colOff>973243</xdr:colOff>
      <xdr:row>174</xdr:row>
      <xdr:rowOff>389043</xdr:rowOff>
    </xdr:to>
    <xdr:pic>
      <xdr:nvPicPr>
        <xdr:cNvPr id="175" name="Picture 1" descr="Picture"/>
        <xdr:cNvPicPr>
          <a:picLocks noChangeAspect="1"/>
        </xdr:cNvPicPr>
      </xdr:nvPicPr>
      <xdr:blipFill>
        <a:blip r:embed="rId171"/>
        <a:stretch>
          <a:fillRect/>
        </a:stretch>
      </xdr:blipFill>
      <xdr:spPr>
        <a:xfrm>
          <a:off x="2419985" y="73637140"/>
          <a:ext cx="337820" cy="337820"/>
        </a:xfrm>
        <a:prstGeom prst="rect">
          <a:avLst/>
        </a:prstGeom>
      </xdr:spPr>
    </xdr:pic>
    <xdr:clientData/>
  </xdr:twoCellAnchor>
  <xdr:twoCellAnchor>
    <xdr:from>
      <xdr:col>2</xdr:col>
      <xdr:colOff>635000</xdr:colOff>
      <xdr:row>175</xdr:row>
      <xdr:rowOff>50800</xdr:rowOff>
    </xdr:from>
    <xdr:to>
      <xdr:col>2</xdr:col>
      <xdr:colOff>973243</xdr:colOff>
      <xdr:row>175</xdr:row>
      <xdr:rowOff>389043</xdr:rowOff>
    </xdr:to>
    <xdr:pic>
      <xdr:nvPicPr>
        <xdr:cNvPr id="176" name="Picture 1" descr="Picture"/>
        <xdr:cNvPicPr>
          <a:picLocks noChangeAspect="1"/>
        </xdr:cNvPicPr>
      </xdr:nvPicPr>
      <xdr:blipFill>
        <a:blip r:embed="rId172"/>
        <a:stretch>
          <a:fillRect/>
        </a:stretch>
      </xdr:blipFill>
      <xdr:spPr>
        <a:xfrm>
          <a:off x="2419985" y="74060050"/>
          <a:ext cx="337820" cy="337820"/>
        </a:xfrm>
        <a:prstGeom prst="rect">
          <a:avLst/>
        </a:prstGeom>
      </xdr:spPr>
    </xdr:pic>
    <xdr:clientData/>
  </xdr:twoCellAnchor>
  <xdr:twoCellAnchor>
    <xdr:from>
      <xdr:col>2</xdr:col>
      <xdr:colOff>635000</xdr:colOff>
      <xdr:row>176</xdr:row>
      <xdr:rowOff>50800</xdr:rowOff>
    </xdr:from>
    <xdr:to>
      <xdr:col>2</xdr:col>
      <xdr:colOff>973243</xdr:colOff>
      <xdr:row>176</xdr:row>
      <xdr:rowOff>389043</xdr:rowOff>
    </xdr:to>
    <xdr:pic>
      <xdr:nvPicPr>
        <xdr:cNvPr id="177" name="Picture 1" descr="Picture"/>
        <xdr:cNvPicPr>
          <a:picLocks noChangeAspect="1"/>
        </xdr:cNvPicPr>
      </xdr:nvPicPr>
      <xdr:blipFill>
        <a:blip r:embed="rId173"/>
        <a:stretch>
          <a:fillRect/>
        </a:stretch>
      </xdr:blipFill>
      <xdr:spPr>
        <a:xfrm>
          <a:off x="2419985" y="74482960"/>
          <a:ext cx="337820" cy="337820"/>
        </a:xfrm>
        <a:prstGeom prst="rect">
          <a:avLst/>
        </a:prstGeom>
      </xdr:spPr>
    </xdr:pic>
    <xdr:clientData/>
  </xdr:twoCellAnchor>
  <xdr:twoCellAnchor>
    <xdr:from>
      <xdr:col>2</xdr:col>
      <xdr:colOff>635000</xdr:colOff>
      <xdr:row>177</xdr:row>
      <xdr:rowOff>50800</xdr:rowOff>
    </xdr:from>
    <xdr:to>
      <xdr:col>2</xdr:col>
      <xdr:colOff>973243</xdr:colOff>
      <xdr:row>177</xdr:row>
      <xdr:rowOff>389043</xdr:rowOff>
    </xdr:to>
    <xdr:pic>
      <xdr:nvPicPr>
        <xdr:cNvPr id="178" name="Picture 1" descr="Picture"/>
        <xdr:cNvPicPr>
          <a:picLocks noChangeAspect="1"/>
        </xdr:cNvPicPr>
      </xdr:nvPicPr>
      <xdr:blipFill>
        <a:blip r:embed="rId56"/>
        <a:stretch>
          <a:fillRect/>
        </a:stretch>
      </xdr:blipFill>
      <xdr:spPr>
        <a:xfrm>
          <a:off x="2419985" y="74905870"/>
          <a:ext cx="337820" cy="337820"/>
        </a:xfrm>
        <a:prstGeom prst="rect">
          <a:avLst/>
        </a:prstGeom>
      </xdr:spPr>
    </xdr:pic>
    <xdr:clientData/>
  </xdr:twoCellAnchor>
  <xdr:twoCellAnchor>
    <xdr:from>
      <xdr:col>2</xdr:col>
      <xdr:colOff>635000</xdr:colOff>
      <xdr:row>178</xdr:row>
      <xdr:rowOff>50800</xdr:rowOff>
    </xdr:from>
    <xdr:to>
      <xdr:col>2</xdr:col>
      <xdr:colOff>973243</xdr:colOff>
      <xdr:row>178</xdr:row>
      <xdr:rowOff>389043</xdr:rowOff>
    </xdr:to>
    <xdr:pic>
      <xdr:nvPicPr>
        <xdr:cNvPr id="179" name="Picture 1" descr="Picture"/>
        <xdr:cNvPicPr>
          <a:picLocks noChangeAspect="1"/>
        </xdr:cNvPicPr>
      </xdr:nvPicPr>
      <xdr:blipFill>
        <a:blip r:embed="rId174"/>
        <a:stretch>
          <a:fillRect/>
        </a:stretch>
      </xdr:blipFill>
      <xdr:spPr>
        <a:xfrm>
          <a:off x="2419985" y="75328780"/>
          <a:ext cx="337820" cy="337820"/>
        </a:xfrm>
        <a:prstGeom prst="rect">
          <a:avLst/>
        </a:prstGeom>
      </xdr:spPr>
    </xdr:pic>
    <xdr:clientData/>
  </xdr:twoCellAnchor>
  <xdr:twoCellAnchor>
    <xdr:from>
      <xdr:col>2</xdr:col>
      <xdr:colOff>635000</xdr:colOff>
      <xdr:row>179</xdr:row>
      <xdr:rowOff>50800</xdr:rowOff>
    </xdr:from>
    <xdr:to>
      <xdr:col>2</xdr:col>
      <xdr:colOff>973243</xdr:colOff>
      <xdr:row>179</xdr:row>
      <xdr:rowOff>389043</xdr:rowOff>
    </xdr:to>
    <xdr:pic>
      <xdr:nvPicPr>
        <xdr:cNvPr id="180" name="Picture 1" descr="Picture"/>
        <xdr:cNvPicPr>
          <a:picLocks noChangeAspect="1"/>
        </xdr:cNvPicPr>
      </xdr:nvPicPr>
      <xdr:blipFill>
        <a:blip r:embed="rId175"/>
        <a:stretch>
          <a:fillRect/>
        </a:stretch>
      </xdr:blipFill>
      <xdr:spPr>
        <a:xfrm>
          <a:off x="2419985" y="75751690"/>
          <a:ext cx="337820" cy="337820"/>
        </a:xfrm>
        <a:prstGeom prst="rect">
          <a:avLst/>
        </a:prstGeom>
      </xdr:spPr>
    </xdr:pic>
    <xdr:clientData/>
  </xdr:twoCellAnchor>
  <xdr:twoCellAnchor>
    <xdr:from>
      <xdr:col>2</xdr:col>
      <xdr:colOff>635000</xdr:colOff>
      <xdr:row>180</xdr:row>
      <xdr:rowOff>50800</xdr:rowOff>
    </xdr:from>
    <xdr:to>
      <xdr:col>2</xdr:col>
      <xdr:colOff>973243</xdr:colOff>
      <xdr:row>180</xdr:row>
      <xdr:rowOff>389043</xdr:rowOff>
    </xdr:to>
    <xdr:pic>
      <xdr:nvPicPr>
        <xdr:cNvPr id="181" name="Picture 1" descr="Picture"/>
        <xdr:cNvPicPr>
          <a:picLocks noChangeAspect="1"/>
        </xdr:cNvPicPr>
      </xdr:nvPicPr>
      <xdr:blipFill>
        <a:blip r:embed="rId176"/>
        <a:stretch>
          <a:fillRect/>
        </a:stretch>
      </xdr:blipFill>
      <xdr:spPr>
        <a:xfrm>
          <a:off x="2419985" y="76174600"/>
          <a:ext cx="337820" cy="337820"/>
        </a:xfrm>
        <a:prstGeom prst="rect">
          <a:avLst/>
        </a:prstGeom>
      </xdr:spPr>
    </xdr:pic>
    <xdr:clientData/>
  </xdr:twoCellAnchor>
  <xdr:twoCellAnchor>
    <xdr:from>
      <xdr:col>2</xdr:col>
      <xdr:colOff>635000</xdr:colOff>
      <xdr:row>181</xdr:row>
      <xdr:rowOff>50800</xdr:rowOff>
    </xdr:from>
    <xdr:to>
      <xdr:col>2</xdr:col>
      <xdr:colOff>973243</xdr:colOff>
      <xdr:row>181</xdr:row>
      <xdr:rowOff>389043</xdr:rowOff>
    </xdr:to>
    <xdr:pic>
      <xdr:nvPicPr>
        <xdr:cNvPr id="182" name="Picture 1" descr="Picture"/>
        <xdr:cNvPicPr>
          <a:picLocks noChangeAspect="1"/>
        </xdr:cNvPicPr>
      </xdr:nvPicPr>
      <xdr:blipFill>
        <a:blip r:embed="rId177"/>
        <a:stretch>
          <a:fillRect/>
        </a:stretch>
      </xdr:blipFill>
      <xdr:spPr>
        <a:xfrm>
          <a:off x="2419985" y="76597510"/>
          <a:ext cx="337820" cy="337820"/>
        </a:xfrm>
        <a:prstGeom prst="rect">
          <a:avLst/>
        </a:prstGeom>
      </xdr:spPr>
    </xdr:pic>
    <xdr:clientData/>
  </xdr:twoCellAnchor>
  <xdr:twoCellAnchor>
    <xdr:from>
      <xdr:col>2</xdr:col>
      <xdr:colOff>635000</xdr:colOff>
      <xdr:row>182</xdr:row>
      <xdr:rowOff>50800</xdr:rowOff>
    </xdr:from>
    <xdr:to>
      <xdr:col>2</xdr:col>
      <xdr:colOff>973243</xdr:colOff>
      <xdr:row>182</xdr:row>
      <xdr:rowOff>389043</xdr:rowOff>
    </xdr:to>
    <xdr:pic>
      <xdr:nvPicPr>
        <xdr:cNvPr id="183" name="Picture 1" descr="Picture"/>
        <xdr:cNvPicPr>
          <a:picLocks noChangeAspect="1"/>
        </xdr:cNvPicPr>
      </xdr:nvPicPr>
      <xdr:blipFill>
        <a:blip r:embed="rId178"/>
        <a:stretch>
          <a:fillRect/>
        </a:stretch>
      </xdr:blipFill>
      <xdr:spPr>
        <a:xfrm>
          <a:off x="2419985" y="77020420"/>
          <a:ext cx="337820" cy="337820"/>
        </a:xfrm>
        <a:prstGeom prst="rect">
          <a:avLst/>
        </a:prstGeom>
      </xdr:spPr>
    </xdr:pic>
    <xdr:clientData/>
  </xdr:twoCellAnchor>
  <xdr:twoCellAnchor>
    <xdr:from>
      <xdr:col>2</xdr:col>
      <xdr:colOff>635000</xdr:colOff>
      <xdr:row>183</xdr:row>
      <xdr:rowOff>50800</xdr:rowOff>
    </xdr:from>
    <xdr:to>
      <xdr:col>2</xdr:col>
      <xdr:colOff>973243</xdr:colOff>
      <xdr:row>183</xdr:row>
      <xdr:rowOff>389043</xdr:rowOff>
    </xdr:to>
    <xdr:pic>
      <xdr:nvPicPr>
        <xdr:cNvPr id="184" name="Picture 1" descr="Picture"/>
        <xdr:cNvPicPr>
          <a:picLocks noChangeAspect="1"/>
        </xdr:cNvPicPr>
      </xdr:nvPicPr>
      <xdr:blipFill>
        <a:blip r:embed="rId179"/>
        <a:stretch>
          <a:fillRect/>
        </a:stretch>
      </xdr:blipFill>
      <xdr:spPr>
        <a:xfrm>
          <a:off x="2419985" y="77443330"/>
          <a:ext cx="337820" cy="337820"/>
        </a:xfrm>
        <a:prstGeom prst="rect">
          <a:avLst/>
        </a:prstGeom>
      </xdr:spPr>
    </xdr:pic>
    <xdr:clientData/>
  </xdr:twoCellAnchor>
  <xdr:twoCellAnchor>
    <xdr:from>
      <xdr:col>2</xdr:col>
      <xdr:colOff>635000</xdr:colOff>
      <xdr:row>184</xdr:row>
      <xdr:rowOff>50800</xdr:rowOff>
    </xdr:from>
    <xdr:to>
      <xdr:col>2</xdr:col>
      <xdr:colOff>973243</xdr:colOff>
      <xdr:row>184</xdr:row>
      <xdr:rowOff>389043</xdr:rowOff>
    </xdr:to>
    <xdr:pic>
      <xdr:nvPicPr>
        <xdr:cNvPr id="185" name="Picture 1" descr="Picture"/>
        <xdr:cNvPicPr>
          <a:picLocks noChangeAspect="1"/>
        </xdr:cNvPicPr>
      </xdr:nvPicPr>
      <xdr:blipFill>
        <a:blip r:embed="rId180"/>
        <a:stretch>
          <a:fillRect/>
        </a:stretch>
      </xdr:blipFill>
      <xdr:spPr>
        <a:xfrm>
          <a:off x="2419985" y="77866240"/>
          <a:ext cx="337820" cy="337820"/>
        </a:xfrm>
        <a:prstGeom prst="rect">
          <a:avLst/>
        </a:prstGeom>
      </xdr:spPr>
    </xdr:pic>
    <xdr:clientData/>
  </xdr:twoCellAnchor>
  <xdr:twoCellAnchor>
    <xdr:from>
      <xdr:col>2</xdr:col>
      <xdr:colOff>635000</xdr:colOff>
      <xdr:row>185</xdr:row>
      <xdr:rowOff>50800</xdr:rowOff>
    </xdr:from>
    <xdr:to>
      <xdr:col>2</xdr:col>
      <xdr:colOff>973243</xdr:colOff>
      <xdr:row>185</xdr:row>
      <xdr:rowOff>389043</xdr:rowOff>
    </xdr:to>
    <xdr:pic>
      <xdr:nvPicPr>
        <xdr:cNvPr id="186" name="Picture 1" descr="Picture"/>
        <xdr:cNvPicPr>
          <a:picLocks noChangeAspect="1"/>
        </xdr:cNvPicPr>
      </xdr:nvPicPr>
      <xdr:blipFill>
        <a:blip r:embed="rId181"/>
        <a:stretch>
          <a:fillRect/>
        </a:stretch>
      </xdr:blipFill>
      <xdr:spPr>
        <a:xfrm>
          <a:off x="2419985" y="78289150"/>
          <a:ext cx="337820" cy="337820"/>
        </a:xfrm>
        <a:prstGeom prst="rect">
          <a:avLst/>
        </a:prstGeom>
      </xdr:spPr>
    </xdr:pic>
    <xdr:clientData/>
  </xdr:twoCellAnchor>
  <xdr:twoCellAnchor>
    <xdr:from>
      <xdr:col>2</xdr:col>
      <xdr:colOff>635000</xdr:colOff>
      <xdr:row>186</xdr:row>
      <xdr:rowOff>50800</xdr:rowOff>
    </xdr:from>
    <xdr:to>
      <xdr:col>2</xdr:col>
      <xdr:colOff>973243</xdr:colOff>
      <xdr:row>186</xdr:row>
      <xdr:rowOff>389043</xdr:rowOff>
    </xdr:to>
    <xdr:pic>
      <xdr:nvPicPr>
        <xdr:cNvPr id="187" name="Picture 1" descr="Picture"/>
        <xdr:cNvPicPr>
          <a:picLocks noChangeAspect="1"/>
        </xdr:cNvPicPr>
      </xdr:nvPicPr>
      <xdr:blipFill>
        <a:blip r:embed="rId182"/>
        <a:stretch>
          <a:fillRect/>
        </a:stretch>
      </xdr:blipFill>
      <xdr:spPr>
        <a:xfrm>
          <a:off x="2419985" y="78712060"/>
          <a:ext cx="337820" cy="337820"/>
        </a:xfrm>
        <a:prstGeom prst="rect">
          <a:avLst/>
        </a:prstGeom>
      </xdr:spPr>
    </xdr:pic>
    <xdr:clientData/>
  </xdr:twoCellAnchor>
  <xdr:twoCellAnchor>
    <xdr:from>
      <xdr:col>2</xdr:col>
      <xdr:colOff>635000</xdr:colOff>
      <xdr:row>187</xdr:row>
      <xdr:rowOff>50800</xdr:rowOff>
    </xdr:from>
    <xdr:to>
      <xdr:col>2</xdr:col>
      <xdr:colOff>973243</xdr:colOff>
      <xdr:row>187</xdr:row>
      <xdr:rowOff>389043</xdr:rowOff>
    </xdr:to>
    <xdr:pic>
      <xdr:nvPicPr>
        <xdr:cNvPr id="188" name="Picture 1" descr="Picture"/>
        <xdr:cNvPicPr>
          <a:picLocks noChangeAspect="1"/>
        </xdr:cNvPicPr>
      </xdr:nvPicPr>
      <xdr:blipFill>
        <a:blip r:embed="rId183"/>
        <a:stretch>
          <a:fillRect/>
        </a:stretch>
      </xdr:blipFill>
      <xdr:spPr>
        <a:xfrm>
          <a:off x="2419985" y="79134970"/>
          <a:ext cx="337820" cy="337820"/>
        </a:xfrm>
        <a:prstGeom prst="rect">
          <a:avLst/>
        </a:prstGeom>
      </xdr:spPr>
    </xdr:pic>
    <xdr:clientData/>
  </xdr:twoCellAnchor>
  <xdr:twoCellAnchor>
    <xdr:from>
      <xdr:col>2</xdr:col>
      <xdr:colOff>635000</xdr:colOff>
      <xdr:row>188</xdr:row>
      <xdr:rowOff>50800</xdr:rowOff>
    </xdr:from>
    <xdr:to>
      <xdr:col>2</xdr:col>
      <xdr:colOff>973243</xdr:colOff>
      <xdr:row>188</xdr:row>
      <xdr:rowOff>389043</xdr:rowOff>
    </xdr:to>
    <xdr:pic>
      <xdr:nvPicPr>
        <xdr:cNvPr id="189" name="Picture 1" descr="Picture"/>
        <xdr:cNvPicPr>
          <a:picLocks noChangeAspect="1"/>
        </xdr:cNvPicPr>
      </xdr:nvPicPr>
      <xdr:blipFill>
        <a:blip r:embed="rId184"/>
        <a:stretch>
          <a:fillRect/>
        </a:stretch>
      </xdr:blipFill>
      <xdr:spPr>
        <a:xfrm>
          <a:off x="2419985" y="79557880"/>
          <a:ext cx="337820" cy="337820"/>
        </a:xfrm>
        <a:prstGeom prst="rect">
          <a:avLst/>
        </a:prstGeom>
      </xdr:spPr>
    </xdr:pic>
    <xdr:clientData/>
  </xdr:twoCellAnchor>
  <xdr:twoCellAnchor>
    <xdr:from>
      <xdr:col>2</xdr:col>
      <xdr:colOff>635000</xdr:colOff>
      <xdr:row>189</xdr:row>
      <xdr:rowOff>50800</xdr:rowOff>
    </xdr:from>
    <xdr:to>
      <xdr:col>2</xdr:col>
      <xdr:colOff>973243</xdr:colOff>
      <xdr:row>189</xdr:row>
      <xdr:rowOff>389043</xdr:rowOff>
    </xdr:to>
    <xdr:pic>
      <xdr:nvPicPr>
        <xdr:cNvPr id="190" name="Picture 1" descr="Picture"/>
        <xdr:cNvPicPr>
          <a:picLocks noChangeAspect="1"/>
        </xdr:cNvPicPr>
      </xdr:nvPicPr>
      <xdr:blipFill>
        <a:blip r:embed="rId185"/>
        <a:stretch>
          <a:fillRect/>
        </a:stretch>
      </xdr:blipFill>
      <xdr:spPr>
        <a:xfrm>
          <a:off x="2419985" y="79980790"/>
          <a:ext cx="337820" cy="337820"/>
        </a:xfrm>
        <a:prstGeom prst="rect">
          <a:avLst/>
        </a:prstGeom>
      </xdr:spPr>
    </xdr:pic>
    <xdr:clientData/>
  </xdr:twoCellAnchor>
  <xdr:twoCellAnchor>
    <xdr:from>
      <xdr:col>2</xdr:col>
      <xdr:colOff>635000</xdr:colOff>
      <xdr:row>190</xdr:row>
      <xdr:rowOff>50800</xdr:rowOff>
    </xdr:from>
    <xdr:to>
      <xdr:col>2</xdr:col>
      <xdr:colOff>973243</xdr:colOff>
      <xdr:row>190</xdr:row>
      <xdr:rowOff>389043</xdr:rowOff>
    </xdr:to>
    <xdr:pic>
      <xdr:nvPicPr>
        <xdr:cNvPr id="191" name="Picture 1" descr="Picture"/>
        <xdr:cNvPicPr>
          <a:picLocks noChangeAspect="1"/>
        </xdr:cNvPicPr>
      </xdr:nvPicPr>
      <xdr:blipFill>
        <a:blip r:embed="rId186"/>
        <a:stretch>
          <a:fillRect/>
        </a:stretch>
      </xdr:blipFill>
      <xdr:spPr>
        <a:xfrm>
          <a:off x="2419985" y="80403700"/>
          <a:ext cx="337820" cy="337820"/>
        </a:xfrm>
        <a:prstGeom prst="rect">
          <a:avLst/>
        </a:prstGeom>
      </xdr:spPr>
    </xdr:pic>
    <xdr:clientData/>
  </xdr:twoCellAnchor>
  <xdr:twoCellAnchor>
    <xdr:from>
      <xdr:col>2</xdr:col>
      <xdr:colOff>635000</xdr:colOff>
      <xdr:row>191</xdr:row>
      <xdr:rowOff>50800</xdr:rowOff>
    </xdr:from>
    <xdr:to>
      <xdr:col>2</xdr:col>
      <xdr:colOff>973243</xdr:colOff>
      <xdr:row>191</xdr:row>
      <xdr:rowOff>389043</xdr:rowOff>
    </xdr:to>
    <xdr:pic>
      <xdr:nvPicPr>
        <xdr:cNvPr id="192" name="Picture 1" descr="Picture"/>
        <xdr:cNvPicPr>
          <a:picLocks noChangeAspect="1"/>
        </xdr:cNvPicPr>
      </xdr:nvPicPr>
      <xdr:blipFill>
        <a:blip r:embed="rId187"/>
        <a:stretch>
          <a:fillRect/>
        </a:stretch>
      </xdr:blipFill>
      <xdr:spPr>
        <a:xfrm>
          <a:off x="2419985" y="80826610"/>
          <a:ext cx="337820" cy="337820"/>
        </a:xfrm>
        <a:prstGeom prst="rect">
          <a:avLst/>
        </a:prstGeom>
      </xdr:spPr>
    </xdr:pic>
    <xdr:clientData/>
  </xdr:twoCellAnchor>
  <xdr:twoCellAnchor>
    <xdr:from>
      <xdr:col>2</xdr:col>
      <xdr:colOff>635000</xdr:colOff>
      <xdr:row>192</xdr:row>
      <xdr:rowOff>50800</xdr:rowOff>
    </xdr:from>
    <xdr:to>
      <xdr:col>2</xdr:col>
      <xdr:colOff>973243</xdr:colOff>
      <xdr:row>192</xdr:row>
      <xdr:rowOff>389043</xdr:rowOff>
    </xdr:to>
    <xdr:pic>
      <xdr:nvPicPr>
        <xdr:cNvPr id="193" name="Picture 1" descr="Picture"/>
        <xdr:cNvPicPr>
          <a:picLocks noChangeAspect="1"/>
        </xdr:cNvPicPr>
      </xdr:nvPicPr>
      <xdr:blipFill>
        <a:blip r:embed="rId188"/>
        <a:stretch>
          <a:fillRect/>
        </a:stretch>
      </xdr:blipFill>
      <xdr:spPr>
        <a:xfrm>
          <a:off x="2419985" y="81249520"/>
          <a:ext cx="337820" cy="337820"/>
        </a:xfrm>
        <a:prstGeom prst="rect">
          <a:avLst/>
        </a:prstGeom>
      </xdr:spPr>
    </xdr:pic>
    <xdr:clientData/>
  </xdr:twoCellAnchor>
  <xdr:twoCellAnchor>
    <xdr:from>
      <xdr:col>2</xdr:col>
      <xdr:colOff>635000</xdr:colOff>
      <xdr:row>193</xdr:row>
      <xdr:rowOff>50800</xdr:rowOff>
    </xdr:from>
    <xdr:to>
      <xdr:col>2</xdr:col>
      <xdr:colOff>973243</xdr:colOff>
      <xdr:row>193</xdr:row>
      <xdr:rowOff>389043</xdr:rowOff>
    </xdr:to>
    <xdr:pic>
      <xdr:nvPicPr>
        <xdr:cNvPr id="194" name="Picture 1" descr="Picture"/>
        <xdr:cNvPicPr>
          <a:picLocks noChangeAspect="1"/>
        </xdr:cNvPicPr>
      </xdr:nvPicPr>
      <xdr:blipFill>
        <a:blip r:embed="rId189"/>
        <a:stretch>
          <a:fillRect/>
        </a:stretch>
      </xdr:blipFill>
      <xdr:spPr>
        <a:xfrm>
          <a:off x="2419985" y="81672430"/>
          <a:ext cx="337820" cy="337820"/>
        </a:xfrm>
        <a:prstGeom prst="rect">
          <a:avLst/>
        </a:prstGeom>
      </xdr:spPr>
    </xdr:pic>
    <xdr:clientData/>
  </xdr:twoCellAnchor>
  <xdr:twoCellAnchor>
    <xdr:from>
      <xdr:col>2</xdr:col>
      <xdr:colOff>635000</xdr:colOff>
      <xdr:row>194</xdr:row>
      <xdr:rowOff>50800</xdr:rowOff>
    </xdr:from>
    <xdr:to>
      <xdr:col>2</xdr:col>
      <xdr:colOff>973243</xdr:colOff>
      <xdr:row>194</xdr:row>
      <xdr:rowOff>389043</xdr:rowOff>
    </xdr:to>
    <xdr:pic>
      <xdr:nvPicPr>
        <xdr:cNvPr id="195" name="Picture 1" descr="Picture"/>
        <xdr:cNvPicPr>
          <a:picLocks noChangeAspect="1"/>
        </xdr:cNvPicPr>
      </xdr:nvPicPr>
      <xdr:blipFill>
        <a:blip r:embed="rId190"/>
        <a:stretch>
          <a:fillRect/>
        </a:stretch>
      </xdr:blipFill>
      <xdr:spPr>
        <a:xfrm>
          <a:off x="2419985" y="82095340"/>
          <a:ext cx="337820" cy="337820"/>
        </a:xfrm>
        <a:prstGeom prst="rect">
          <a:avLst/>
        </a:prstGeom>
      </xdr:spPr>
    </xdr:pic>
    <xdr:clientData/>
  </xdr:twoCellAnchor>
  <xdr:twoCellAnchor>
    <xdr:from>
      <xdr:col>2</xdr:col>
      <xdr:colOff>635000</xdr:colOff>
      <xdr:row>195</xdr:row>
      <xdr:rowOff>50800</xdr:rowOff>
    </xdr:from>
    <xdr:to>
      <xdr:col>2</xdr:col>
      <xdr:colOff>973243</xdr:colOff>
      <xdr:row>195</xdr:row>
      <xdr:rowOff>389043</xdr:rowOff>
    </xdr:to>
    <xdr:pic>
      <xdr:nvPicPr>
        <xdr:cNvPr id="196" name="Picture 1" descr="Picture"/>
        <xdr:cNvPicPr>
          <a:picLocks noChangeAspect="1"/>
        </xdr:cNvPicPr>
      </xdr:nvPicPr>
      <xdr:blipFill>
        <a:blip r:embed="rId191"/>
        <a:stretch>
          <a:fillRect/>
        </a:stretch>
      </xdr:blipFill>
      <xdr:spPr>
        <a:xfrm>
          <a:off x="2419985" y="82518250"/>
          <a:ext cx="337820" cy="337820"/>
        </a:xfrm>
        <a:prstGeom prst="rect">
          <a:avLst/>
        </a:prstGeom>
      </xdr:spPr>
    </xdr:pic>
    <xdr:clientData/>
  </xdr:twoCellAnchor>
  <xdr:twoCellAnchor>
    <xdr:from>
      <xdr:col>2</xdr:col>
      <xdr:colOff>635000</xdr:colOff>
      <xdr:row>196</xdr:row>
      <xdr:rowOff>50800</xdr:rowOff>
    </xdr:from>
    <xdr:to>
      <xdr:col>2</xdr:col>
      <xdr:colOff>973243</xdr:colOff>
      <xdr:row>196</xdr:row>
      <xdr:rowOff>389043</xdr:rowOff>
    </xdr:to>
    <xdr:pic>
      <xdr:nvPicPr>
        <xdr:cNvPr id="197" name="Picture 1" descr="Picture"/>
        <xdr:cNvPicPr>
          <a:picLocks noChangeAspect="1"/>
        </xdr:cNvPicPr>
      </xdr:nvPicPr>
      <xdr:blipFill>
        <a:blip r:embed="rId192"/>
        <a:stretch>
          <a:fillRect/>
        </a:stretch>
      </xdr:blipFill>
      <xdr:spPr>
        <a:xfrm>
          <a:off x="2419985" y="82941160"/>
          <a:ext cx="337820" cy="337820"/>
        </a:xfrm>
        <a:prstGeom prst="rect">
          <a:avLst/>
        </a:prstGeom>
      </xdr:spPr>
    </xdr:pic>
    <xdr:clientData/>
  </xdr:twoCellAnchor>
  <xdr:twoCellAnchor>
    <xdr:from>
      <xdr:col>2</xdr:col>
      <xdr:colOff>635000</xdr:colOff>
      <xdr:row>197</xdr:row>
      <xdr:rowOff>50800</xdr:rowOff>
    </xdr:from>
    <xdr:to>
      <xdr:col>2</xdr:col>
      <xdr:colOff>973243</xdr:colOff>
      <xdr:row>197</xdr:row>
      <xdr:rowOff>389043</xdr:rowOff>
    </xdr:to>
    <xdr:pic>
      <xdr:nvPicPr>
        <xdr:cNvPr id="198" name="Picture 1" descr="Picture"/>
        <xdr:cNvPicPr>
          <a:picLocks noChangeAspect="1"/>
        </xdr:cNvPicPr>
      </xdr:nvPicPr>
      <xdr:blipFill>
        <a:blip r:embed="rId193"/>
        <a:stretch>
          <a:fillRect/>
        </a:stretch>
      </xdr:blipFill>
      <xdr:spPr>
        <a:xfrm>
          <a:off x="2419985" y="83364070"/>
          <a:ext cx="337820" cy="337820"/>
        </a:xfrm>
        <a:prstGeom prst="rect">
          <a:avLst/>
        </a:prstGeom>
      </xdr:spPr>
    </xdr:pic>
    <xdr:clientData/>
  </xdr:twoCellAnchor>
  <xdr:twoCellAnchor>
    <xdr:from>
      <xdr:col>2</xdr:col>
      <xdr:colOff>635000</xdr:colOff>
      <xdr:row>198</xdr:row>
      <xdr:rowOff>50800</xdr:rowOff>
    </xdr:from>
    <xdr:to>
      <xdr:col>2</xdr:col>
      <xdr:colOff>973243</xdr:colOff>
      <xdr:row>198</xdr:row>
      <xdr:rowOff>389043</xdr:rowOff>
    </xdr:to>
    <xdr:pic>
      <xdr:nvPicPr>
        <xdr:cNvPr id="199" name="Picture 1" descr="Picture"/>
        <xdr:cNvPicPr>
          <a:picLocks noChangeAspect="1"/>
        </xdr:cNvPicPr>
      </xdr:nvPicPr>
      <xdr:blipFill>
        <a:blip r:embed="rId194"/>
        <a:stretch>
          <a:fillRect/>
        </a:stretch>
      </xdr:blipFill>
      <xdr:spPr>
        <a:xfrm>
          <a:off x="2419985" y="83786980"/>
          <a:ext cx="337820" cy="337820"/>
        </a:xfrm>
        <a:prstGeom prst="rect">
          <a:avLst/>
        </a:prstGeom>
      </xdr:spPr>
    </xdr:pic>
    <xdr:clientData/>
  </xdr:twoCellAnchor>
  <xdr:twoCellAnchor>
    <xdr:from>
      <xdr:col>2</xdr:col>
      <xdr:colOff>635000</xdr:colOff>
      <xdr:row>199</xdr:row>
      <xdr:rowOff>50800</xdr:rowOff>
    </xdr:from>
    <xdr:to>
      <xdr:col>2</xdr:col>
      <xdr:colOff>973243</xdr:colOff>
      <xdr:row>199</xdr:row>
      <xdr:rowOff>389043</xdr:rowOff>
    </xdr:to>
    <xdr:pic>
      <xdr:nvPicPr>
        <xdr:cNvPr id="200" name="Picture 1" descr="Picture"/>
        <xdr:cNvPicPr>
          <a:picLocks noChangeAspect="1"/>
        </xdr:cNvPicPr>
      </xdr:nvPicPr>
      <xdr:blipFill>
        <a:blip r:embed="rId195"/>
        <a:stretch>
          <a:fillRect/>
        </a:stretch>
      </xdr:blipFill>
      <xdr:spPr>
        <a:xfrm>
          <a:off x="2419985" y="84209890"/>
          <a:ext cx="337820" cy="337820"/>
        </a:xfrm>
        <a:prstGeom prst="rect">
          <a:avLst/>
        </a:prstGeom>
      </xdr:spPr>
    </xdr:pic>
    <xdr:clientData/>
  </xdr:twoCellAnchor>
  <xdr:twoCellAnchor>
    <xdr:from>
      <xdr:col>2</xdr:col>
      <xdr:colOff>635000</xdr:colOff>
      <xdr:row>200</xdr:row>
      <xdr:rowOff>50800</xdr:rowOff>
    </xdr:from>
    <xdr:to>
      <xdr:col>2</xdr:col>
      <xdr:colOff>973243</xdr:colOff>
      <xdr:row>200</xdr:row>
      <xdr:rowOff>389043</xdr:rowOff>
    </xdr:to>
    <xdr:pic>
      <xdr:nvPicPr>
        <xdr:cNvPr id="201" name="Picture 1" descr="Picture"/>
        <xdr:cNvPicPr>
          <a:picLocks noChangeAspect="1"/>
        </xdr:cNvPicPr>
      </xdr:nvPicPr>
      <xdr:blipFill>
        <a:blip r:embed="rId196"/>
        <a:stretch>
          <a:fillRect/>
        </a:stretch>
      </xdr:blipFill>
      <xdr:spPr>
        <a:xfrm>
          <a:off x="2419985" y="84632800"/>
          <a:ext cx="337820" cy="337820"/>
        </a:xfrm>
        <a:prstGeom prst="rect">
          <a:avLst/>
        </a:prstGeom>
      </xdr:spPr>
    </xdr:pic>
    <xdr:clientData/>
  </xdr:twoCellAnchor>
  <xdr:twoCellAnchor>
    <xdr:from>
      <xdr:col>2</xdr:col>
      <xdr:colOff>635000</xdr:colOff>
      <xdr:row>201</xdr:row>
      <xdr:rowOff>50800</xdr:rowOff>
    </xdr:from>
    <xdr:to>
      <xdr:col>2</xdr:col>
      <xdr:colOff>973243</xdr:colOff>
      <xdr:row>201</xdr:row>
      <xdr:rowOff>389043</xdr:rowOff>
    </xdr:to>
    <xdr:pic>
      <xdr:nvPicPr>
        <xdr:cNvPr id="202" name="Picture 1" descr="Picture"/>
        <xdr:cNvPicPr>
          <a:picLocks noChangeAspect="1"/>
        </xdr:cNvPicPr>
      </xdr:nvPicPr>
      <xdr:blipFill>
        <a:blip r:embed="rId197"/>
        <a:stretch>
          <a:fillRect/>
        </a:stretch>
      </xdr:blipFill>
      <xdr:spPr>
        <a:xfrm>
          <a:off x="2419985" y="85055710"/>
          <a:ext cx="337820" cy="337820"/>
        </a:xfrm>
        <a:prstGeom prst="rect">
          <a:avLst/>
        </a:prstGeom>
      </xdr:spPr>
    </xdr:pic>
    <xdr:clientData/>
  </xdr:twoCellAnchor>
  <xdr:twoCellAnchor>
    <xdr:from>
      <xdr:col>2</xdr:col>
      <xdr:colOff>635000</xdr:colOff>
      <xdr:row>202</xdr:row>
      <xdr:rowOff>50800</xdr:rowOff>
    </xdr:from>
    <xdr:to>
      <xdr:col>2</xdr:col>
      <xdr:colOff>973243</xdr:colOff>
      <xdr:row>202</xdr:row>
      <xdr:rowOff>389043</xdr:rowOff>
    </xdr:to>
    <xdr:pic>
      <xdr:nvPicPr>
        <xdr:cNvPr id="203" name="Picture 1" descr="Picture"/>
        <xdr:cNvPicPr>
          <a:picLocks noChangeAspect="1"/>
        </xdr:cNvPicPr>
      </xdr:nvPicPr>
      <xdr:blipFill>
        <a:blip r:embed="rId129"/>
        <a:stretch>
          <a:fillRect/>
        </a:stretch>
      </xdr:blipFill>
      <xdr:spPr>
        <a:xfrm>
          <a:off x="2419985" y="85478620"/>
          <a:ext cx="337820" cy="337820"/>
        </a:xfrm>
        <a:prstGeom prst="rect">
          <a:avLst/>
        </a:prstGeom>
      </xdr:spPr>
    </xdr:pic>
    <xdr:clientData/>
  </xdr:twoCellAnchor>
  <xdr:twoCellAnchor>
    <xdr:from>
      <xdr:col>2</xdr:col>
      <xdr:colOff>635000</xdr:colOff>
      <xdr:row>203</xdr:row>
      <xdr:rowOff>50800</xdr:rowOff>
    </xdr:from>
    <xdr:to>
      <xdr:col>2</xdr:col>
      <xdr:colOff>973243</xdr:colOff>
      <xdr:row>203</xdr:row>
      <xdr:rowOff>389043</xdr:rowOff>
    </xdr:to>
    <xdr:pic>
      <xdr:nvPicPr>
        <xdr:cNvPr id="204" name="Picture 1" descr="Picture"/>
        <xdr:cNvPicPr>
          <a:picLocks noChangeAspect="1"/>
        </xdr:cNvPicPr>
      </xdr:nvPicPr>
      <xdr:blipFill>
        <a:blip r:embed="rId198"/>
        <a:stretch>
          <a:fillRect/>
        </a:stretch>
      </xdr:blipFill>
      <xdr:spPr>
        <a:xfrm>
          <a:off x="2419985" y="85901530"/>
          <a:ext cx="337820" cy="337820"/>
        </a:xfrm>
        <a:prstGeom prst="rect">
          <a:avLst/>
        </a:prstGeom>
      </xdr:spPr>
    </xdr:pic>
    <xdr:clientData/>
  </xdr:twoCellAnchor>
  <xdr:twoCellAnchor>
    <xdr:from>
      <xdr:col>2</xdr:col>
      <xdr:colOff>635000</xdr:colOff>
      <xdr:row>204</xdr:row>
      <xdr:rowOff>50800</xdr:rowOff>
    </xdr:from>
    <xdr:to>
      <xdr:col>2</xdr:col>
      <xdr:colOff>973243</xdr:colOff>
      <xdr:row>204</xdr:row>
      <xdr:rowOff>389043</xdr:rowOff>
    </xdr:to>
    <xdr:pic>
      <xdr:nvPicPr>
        <xdr:cNvPr id="205" name="Picture 1" descr="Picture"/>
        <xdr:cNvPicPr>
          <a:picLocks noChangeAspect="1"/>
        </xdr:cNvPicPr>
      </xdr:nvPicPr>
      <xdr:blipFill>
        <a:blip r:embed="rId199"/>
        <a:stretch>
          <a:fillRect/>
        </a:stretch>
      </xdr:blipFill>
      <xdr:spPr>
        <a:xfrm>
          <a:off x="2419985" y="86324440"/>
          <a:ext cx="337820" cy="337820"/>
        </a:xfrm>
        <a:prstGeom prst="rect">
          <a:avLst/>
        </a:prstGeom>
      </xdr:spPr>
    </xdr:pic>
    <xdr:clientData/>
  </xdr:twoCellAnchor>
  <xdr:twoCellAnchor>
    <xdr:from>
      <xdr:col>2</xdr:col>
      <xdr:colOff>635000</xdr:colOff>
      <xdr:row>205</xdr:row>
      <xdr:rowOff>50800</xdr:rowOff>
    </xdr:from>
    <xdr:to>
      <xdr:col>2</xdr:col>
      <xdr:colOff>973243</xdr:colOff>
      <xdr:row>205</xdr:row>
      <xdr:rowOff>389043</xdr:rowOff>
    </xdr:to>
    <xdr:pic>
      <xdr:nvPicPr>
        <xdr:cNvPr id="206" name="Picture 1" descr="Picture"/>
        <xdr:cNvPicPr>
          <a:picLocks noChangeAspect="1"/>
        </xdr:cNvPicPr>
      </xdr:nvPicPr>
      <xdr:blipFill>
        <a:blip r:embed="rId200"/>
        <a:stretch>
          <a:fillRect/>
        </a:stretch>
      </xdr:blipFill>
      <xdr:spPr>
        <a:xfrm>
          <a:off x="2419985" y="86747350"/>
          <a:ext cx="337820" cy="337820"/>
        </a:xfrm>
        <a:prstGeom prst="rect">
          <a:avLst/>
        </a:prstGeom>
      </xdr:spPr>
    </xdr:pic>
    <xdr:clientData/>
  </xdr:twoCellAnchor>
  <xdr:twoCellAnchor>
    <xdr:from>
      <xdr:col>2</xdr:col>
      <xdr:colOff>635000</xdr:colOff>
      <xdr:row>206</xdr:row>
      <xdr:rowOff>50800</xdr:rowOff>
    </xdr:from>
    <xdr:to>
      <xdr:col>2</xdr:col>
      <xdr:colOff>973243</xdr:colOff>
      <xdr:row>206</xdr:row>
      <xdr:rowOff>389043</xdr:rowOff>
    </xdr:to>
    <xdr:pic>
      <xdr:nvPicPr>
        <xdr:cNvPr id="207" name="Picture 1" descr="Picture"/>
        <xdr:cNvPicPr>
          <a:picLocks noChangeAspect="1"/>
        </xdr:cNvPicPr>
      </xdr:nvPicPr>
      <xdr:blipFill>
        <a:blip r:embed="rId201"/>
        <a:stretch>
          <a:fillRect/>
        </a:stretch>
      </xdr:blipFill>
      <xdr:spPr>
        <a:xfrm>
          <a:off x="2419985" y="87170260"/>
          <a:ext cx="337820" cy="337820"/>
        </a:xfrm>
        <a:prstGeom prst="rect">
          <a:avLst/>
        </a:prstGeom>
      </xdr:spPr>
    </xdr:pic>
    <xdr:clientData/>
  </xdr:twoCellAnchor>
  <xdr:twoCellAnchor>
    <xdr:from>
      <xdr:col>2</xdr:col>
      <xdr:colOff>635000</xdr:colOff>
      <xdr:row>207</xdr:row>
      <xdr:rowOff>50800</xdr:rowOff>
    </xdr:from>
    <xdr:to>
      <xdr:col>2</xdr:col>
      <xdr:colOff>973243</xdr:colOff>
      <xdr:row>207</xdr:row>
      <xdr:rowOff>389043</xdr:rowOff>
    </xdr:to>
    <xdr:pic>
      <xdr:nvPicPr>
        <xdr:cNvPr id="208" name="Picture 1" descr="Picture"/>
        <xdr:cNvPicPr>
          <a:picLocks noChangeAspect="1"/>
        </xdr:cNvPicPr>
      </xdr:nvPicPr>
      <xdr:blipFill>
        <a:blip r:embed="rId202"/>
        <a:stretch>
          <a:fillRect/>
        </a:stretch>
      </xdr:blipFill>
      <xdr:spPr>
        <a:xfrm>
          <a:off x="2419985" y="87593170"/>
          <a:ext cx="337820" cy="337820"/>
        </a:xfrm>
        <a:prstGeom prst="rect">
          <a:avLst/>
        </a:prstGeom>
      </xdr:spPr>
    </xdr:pic>
    <xdr:clientData/>
  </xdr:twoCellAnchor>
  <xdr:twoCellAnchor>
    <xdr:from>
      <xdr:col>2</xdr:col>
      <xdr:colOff>635000</xdr:colOff>
      <xdr:row>208</xdr:row>
      <xdr:rowOff>50800</xdr:rowOff>
    </xdr:from>
    <xdr:to>
      <xdr:col>2</xdr:col>
      <xdr:colOff>973243</xdr:colOff>
      <xdr:row>208</xdr:row>
      <xdr:rowOff>389043</xdr:rowOff>
    </xdr:to>
    <xdr:pic>
      <xdr:nvPicPr>
        <xdr:cNvPr id="209" name="Picture 1" descr="Picture"/>
        <xdr:cNvPicPr>
          <a:picLocks noChangeAspect="1"/>
        </xdr:cNvPicPr>
      </xdr:nvPicPr>
      <xdr:blipFill>
        <a:blip r:embed="rId203"/>
        <a:stretch>
          <a:fillRect/>
        </a:stretch>
      </xdr:blipFill>
      <xdr:spPr>
        <a:xfrm>
          <a:off x="2419985" y="88016080"/>
          <a:ext cx="337820" cy="337820"/>
        </a:xfrm>
        <a:prstGeom prst="rect">
          <a:avLst/>
        </a:prstGeom>
      </xdr:spPr>
    </xdr:pic>
    <xdr:clientData/>
  </xdr:twoCellAnchor>
  <xdr:twoCellAnchor>
    <xdr:from>
      <xdr:col>2</xdr:col>
      <xdr:colOff>635000</xdr:colOff>
      <xdr:row>209</xdr:row>
      <xdr:rowOff>50800</xdr:rowOff>
    </xdr:from>
    <xdr:to>
      <xdr:col>2</xdr:col>
      <xdr:colOff>973243</xdr:colOff>
      <xdr:row>209</xdr:row>
      <xdr:rowOff>389043</xdr:rowOff>
    </xdr:to>
    <xdr:pic>
      <xdr:nvPicPr>
        <xdr:cNvPr id="210" name="Picture 1" descr="Picture"/>
        <xdr:cNvPicPr>
          <a:picLocks noChangeAspect="1"/>
        </xdr:cNvPicPr>
      </xdr:nvPicPr>
      <xdr:blipFill>
        <a:blip r:embed="rId204"/>
        <a:stretch>
          <a:fillRect/>
        </a:stretch>
      </xdr:blipFill>
      <xdr:spPr>
        <a:xfrm>
          <a:off x="2419985" y="88438990"/>
          <a:ext cx="337820" cy="337820"/>
        </a:xfrm>
        <a:prstGeom prst="rect">
          <a:avLst/>
        </a:prstGeom>
      </xdr:spPr>
    </xdr:pic>
    <xdr:clientData/>
  </xdr:twoCellAnchor>
  <xdr:twoCellAnchor>
    <xdr:from>
      <xdr:col>2</xdr:col>
      <xdr:colOff>635000</xdr:colOff>
      <xdr:row>210</xdr:row>
      <xdr:rowOff>50800</xdr:rowOff>
    </xdr:from>
    <xdr:to>
      <xdr:col>2</xdr:col>
      <xdr:colOff>973243</xdr:colOff>
      <xdr:row>210</xdr:row>
      <xdr:rowOff>389043</xdr:rowOff>
    </xdr:to>
    <xdr:pic>
      <xdr:nvPicPr>
        <xdr:cNvPr id="211" name="Picture 1" descr="Picture"/>
        <xdr:cNvPicPr>
          <a:picLocks noChangeAspect="1"/>
        </xdr:cNvPicPr>
      </xdr:nvPicPr>
      <xdr:blipFill>
        <a:blip r:embed="rId205"/>
        <a:stretch>
          <a:fillRect/>
        </a:stretch>
      </xdr:blipFill>
      <xdr:spPr>
        <a:xfrm>
          <a:off x="2419985" y="88861900"/>
          <a:ext cx="337820" cy="337820"/>
        </a:xfrm>
        <a:prstGeom prst="rect">
          <a:avLst/>
        </a:prstGeom>
      </xdr:spPr>
    </xdr:pic>
    <xdr:clientData/>
  </xdr:twoCellAnchor>
  <xdr:twoCellAnchor>
    <xdr:from>
      <xdr:col>2</xdr:col>
      <xdr:colOff>635000</xdr:colOff>
      <xdr:row>211</xdr:row>
      <xdr:rowOff>50800</xdr:rowOff>
    </xdr:from>
    <xdr:to>
      <xdr:col>2</xdr:col>
      <xdr:colOff>973243</xdr:colOff>
      <xdr:row>211</xdr:row>
      <xdr:rowOff>389043</xdr:rowOff>
    </xdr:to>
    <xdr:pic>
      <xdr:nvPicPr>
        <xdr:cNvPr id="212" name="Picture 1" descr="Picture"/>
        <xdr:cNvPicPr>
          <a:picLocks noChangeAspect="1"/>
        </xdr:cNvPicPr>
      </xdr:nvPicPr>
      <xdr:blipFill>
        <a:blip r:embed="rId206"/>
        <a:stretch>
          <a:fillRect/>
        </a:stretch>
      </xdr:blipFill>
      <xdr:spPr>
        <a:xfrm>
          <a:off x="2419985" y="89284810"/>
          <a:ext cx="337820" cy="337820"/>
        </a:xfrm>
        <a:prstGeom prst="rect">
          <a:avLst/>
        </a:prstGeom>
      </xdr:spPr>
    </xdr:pic>
    <xdr:clientData/>
  </xdr:twoCellAnchor>
  <xdr:twoCellAnchor>
    <xdr:from>
      <xdr:col>2</xdr:col>
      <xdr:colOff>635000</xdr:colOff>
      <xdr:row>212</xdr:row>
      <xdr:rowOff>50800</xdr:rowOff>
    </xdr:from>
    <xdr:to>
      <xdr:col>2</xdr:col>
      <xdr:colOff>973243</xdr:colOff>
      <xdr:row>212</xdr:row>
      <xdr:rowOff>389043</xdr:rowOff>
    </xdr:to>
    <xdr:pic>
      <xdr:nvPicPr>
        <xdr:cNvPr id="213" name="Picture 1" descr="Picture"/>
        <xdr:cNvPicPr>
          <a:picLocks noChangeAspect="1"/>
        </xdr:cNvPicPr>
      </xdr:nvPicPr>
      <xdr:blipFill>
        <a:blip r:embed="rId207"/>
        <a:stretch>
          <a:fillRect/>
        </a:stretch>
      </xdr:blipFill>
      <xdr:spPr>
        <a:xfrm>
          <a:off x="2419985" y="89707720"/>
          <a:ext cx="337820" cy="337820"/>
        </a:xfrm>
        <a:prstGeom prst="rect">
          <a:avLst/>
        </a:prstGeom>
      </xdr:spPr>
    </xdr:pic>
    <xdr:clientData/>
  </xdr:twoCellAnchor>
  <xdr:twoCellAnchor>
    <xdr:from>
      <xdr:col>2</xdr:col>
      <xdr:colOff>635000</xdr:colOff>
      <xdr:row>213</xdr:row>
      <xdr:rowOff>50800</xdr:rowOff>
    </xdr:from>
    <xdr:to>
      <xdr:col>2</xdr:col>
      <xdr:colOff>973243</xdr:colOff>
      <xdr:row>213</xdr:row>
      <xdr:rowOff>389043</xdr:rowOff>
    </xdr:to>
    <xdr:pic>
      <xdr:nvPicPr>
        <xdr:cNvPr id="214" name="Picture 1" descr="Picture"/>
        <xdr:cNvPicPr>
          <a:picLocks noChangeAspect="1"/>
        </xdr:cNvPicPr>
      </xdr:nvPicPr>
      <xdr:blipFill>
        <a:blip r:embed="rId208"/>
        <a:stretch>
          <a:fillRect/>
        </a:stretch>
      </xdr:blipFill>
      <xdr:spPr>
        <a:xfrm>
          <a:off x="2419985" y="90130630"/>
          <a:ext cx="337820" cy="337820"/>
        </a:xfrm>
        <a:prstGeom prst="rect">
          <a:avLst/>
        </a:prstGeom>
      </xdr:spPr>
    </xdr:pic>
    <xdr:clientData/>
  </xdr:twoCellAnchor>
  <xdr:twoCellAnchor>
    <xdr:from>
      <xdr:col>2</xdr:col>
      <xdr:colOff>635000</xdr:colOff>
      <xdr:row>214</xdr:row>
      <xdr:rowOff>50800</xdr:rowOff>
    </xdr:from>
    <xdr:to>
      <xdr:col>2</xdr:col>
      <xdr:colOff>973243</xdr:colOff>
      <xdr:row>214</xdr:row>
      <xdr:rowOff>389043</xdr:rowOff>
    </xdr:to>
    <xdr:pic>
      <xdr:nvPicPr>
        <xdr:cNvPr id="215" name="Picture 1" descr="Picture"/>
        <xdr:cNvPicPr>
          <a:picLocks noChangeAspect="1"/>
        </xdr:cNvPicPr>
      </xdr:nvPicPr>
      <xdr:blipFill>
        <a:blip r:embed="rId209"/>
        <a:stretch>
          <a:fillRect/>
        </a:stretch>
      </xdr:blipFill>
      <xdr:spPr>
        <a:xfrm>
          <a:off x="2419985" y="90553540"/>
          <a:ext cx="337820" cy="337820"/>
        </a:xfrm>
        <a:prstGeom prst="rect">
          <a:avLst/>
        </a:prstGeom>
      </xdr:spPr>
    </xdr:pic>
    <xdr:clientData/>
  </xdr:twoCellAnchor>
  <xdr:twoCellAnchor>
    <xdr:from>
      <xdr:col>2</xdr:col>
      <xdr:colOff>635000</xdr:colOff>
      <xdr:row>215</xdr:row>
      <xdr:rowOff>50800</xdr:rowOff>
    </xdr:from>
    <xdr:to>
      <xdr:col>2</xdr:col>
      <xdr:colOff>973243</xdr:colOff>
      <xdr:row>215</xdr:row>
      <xdr:rowOff>389043</xdr:rowOff>
    </xdr:to>
    <xdr:pic>
      <xdr:nvPicPr>
        <xdr:cNvPr id="216" name="Picture 1" descr="Picture"/>
        <xdr:cNvPicPr>
          <a:picLocks noChangeAspect="1"/>
        </xdr:cNvPicPr>
      </xdr:nvPicPr>
      <xdr:blipFill>
        <a:blip r:embed="rId210"/>
        <a:stretch>
          <a:fillRect/>
        </a:stretch>
      </xdr:blipFill>
      <xdr:spPr>
        <a:xfrm>
          <a:off x="2419985" y="90976450"/>
          <a:ext cx="337820" cy="337820"/>
        </a:xfrm>
        <a:prstGeom prst="rect">
          <a:avLst/>
        </a:prstGeom>
      </xdr:spPr>
    </xdr:pic>
    <xdr:clientData/>
  </xdr:twoCellAnchor>
  <xdr:twoCellAnchor>
    <xdr:from>
      <xdr:col>2</xdr:col>
      <xdr:colOff>635000</xdr:colOff>
      <xdr:row>216</xdr:row>
      <xdr:rowOff>50800</xdr:rowOff>
    </xdr:from>
    <xdr:to>
      <xdr:col>2</xdr:col>
      <xdr:colOff>973243</xdr:colOff>
      <xdr:row>216</xdr:row>
      <xdr:rowOff>389043</xdr:rowOff>
    </xdr:to>
    <xdr:pic>
      <xdr:nvPicPr>
        <xdr:cNvPr id="217" name="Picture 1" descr="Picture"/>
        <xdr:cNvPicPr>
          <a:picLocks noChangeAspect="1"/>
        </xdr:cNvPicPr>
      </xdr:nvPicPr>
      <xdr:blipFill>
        <a:blip r:embed="rId211"/>
        <a:stretch>
          <a:fillRect/>
        </a:stretch>
      </xdr:blipFill>
      <xdr:spPr>
        <a:xfrm>
          <a:off x="2419985" y="91399360"/>
          <a:ext cx="337820" cy="337820"/>
        </a:xfrm>
        <a:prstGeom prst="rect">
          <a:avLst/>
        </a:prstGeom>
      </xdr:spPr>
    </xdr:pic>
    <xdr:clientData/>
  </xdr:twoCellAnchor>
  <xdr:twoCellAnchor>
    <xdr:from>
      <xdr:col>2</xdr:col>
      <xdr:colOff>635000</xdr:colOff>
      <xdr:row>217</xdr:row>
      <xdr:rowOff>50800</xdr:rowOff>
    </xdr:from>
    <xdr:to>
      <xdr:col>2</xdr:col>
      <xdr:colOff>973243</xdr:colOff>
      <xdr:row>217</xdr:row>
      <xdr:rowOff>389043</xdr:rowOff>
    </xdr:to>
    <xdr:pic>
      <xdr:nvPicPr>
        <xdr:cNvPr id="218" name="Picture 1" descr="Picture"/>
        <xdr:cNvPicPr>
          <a:picLocks noChangeAspect="1"/>
        </xdr:cNvPicPr>
      </xdr:nvPicPr>
      <xdr:blipFill>
        <a:blip r:embed="rId212"/>
        <a:stretch>
          <a:fillRect/>
        </a:stretch>
      </xdr:blipFill>
      <xdr:spPr>
        <a:xfrm>
          <a:off x="2419985" y="91822270"/>
          <a:ext cx="337820" cy="337820"/>
        </a:xfrm>
        <a:prstGeom prst="rect">
          <a:avLst/>
        </a:prstGeom>
      </xdr:spPr>
    </xdr:pic>
    <xdr:clientData/>
  </xdr:twoCellAnchor>
  <xdr:twoCellAnchor>
    <xdr:from>
      <xdr:col>2</xdr:col>
      <xdr:colOff>635000</xdr:colOff>
      <xdr:row>218</xdr:row>
      <xdr:rowOff>50800</xdr:rowOff>
    </xdr:from>
    <xdr:to>
      <xdr:col>2</xdr:col>
      <xdr:colOff>973243</xdr:colOff>
      <xdr:row>218</xdr:row>
      <xdr:rowOff>389043</xdr:rowOff>
    </xdr:to>
    <xdr:pic>
      <xdr:nvPicPr>
        <xdr:cNvPr id="219" name="Picture 1" descr="Picture"/>
        <xdr:cNvPicPr>
          <a:picLocks noChangeAspect="1"/>
        </xdr:cNvPicPr>
      </xdr:nvPicPr>
      <xdr:blipFill>
        <a:blip r:embed="rId213"/>
        <a:stretch>
          <a:fillRect/>
        </a:stretch>
      </xdr:blipFill>
      <xdr:spPr>
        <a:xfrm>
          <a:off x="2419985" y="92245180"/>
          <a:ext cx="337820" cy="337820"/>
        </a:xfrm>
        <a:prstGeom prst="rect">
          <a:avLst/>
        </a:prstGeom>
      </xdr:spPr>
    </xdr:pic>
    <xdr:clientData/>
  </xdr:twoCellAnchor>
  <xdr:twoCellAnchor>
    <xdr:from>
      <xdr:col>2</xdr:col>
      <xdr:colOff>635000</xdr:colOff>
      <xdr:row>219</xdr:row>
      <xdr:rowOff>50800</xdr:rowOff>
    </xdr:from>
    <xdr:to>
      <xdr:col>2</xdr:col>
      <xdr:colOff>973243</xdr:colOff>
      <xdr:row>219</xdr:row>
      <xdr:rowOff>389043</xdr:rowOff>
    </xdr:to>
    <xdr:pic>
      <xdr:nvPicPr>
        <xdr:cNvPr id="220" name="Picture 1" descr="Picture"/>
        <xdr:cNvPicPr>
          <a:picLocks noChangeAspect="1"/>
        </xdr:cNvPicPr>
      </xdr:nvPicPr>
      <xdr:blipFill>
        <a:blip r:embed="rId214"/>
        <a:stretch>
          <a:fillRect/>
        </a:stretch>
      </xdr:blipFill>
      <xdr:spPr>
        <a:xfrm>
          <a:off x="2419985" y="92668090"/>
          <a:ext cx="337820" cy="337820"/>
        </a:xfrm>
        <a:prstGeom prst="rect">
          <a:avLst/>
        </a:prstGeom>
      </xdr:spPr>
    </xdr:pic>
    <xdr:clientData/>
  </xdr:twoCellAnchor>
  <xdr:twoCellAnchor>
    <xdr:from>
      <xdr:col>2</xdr:col>
      <xdr:colOff>635000</xdr:colOff>
      <xdr:row>220</xdr:row>
      <xdr:rowOff>50800</xdr:rowOff>
    </xdr:from>
    <xdr:to>
      <xdr:col>2</xdr:col>
      <xdr:colOff>973243</xdr:colOff>
      <xdr:row>220</xdr:row>
      <xdr:rowOff>389043</xdr:rowOff>
    </xdr:to>
    <xdr:pic>
      <xdr:nvPicPr>
        <xdr:cNvPr id="221" name="Picture 1" descr="Picture"/>
        <xdr:cNvPicPr>
          <a:picLocks noChangeAspect="1"/>
        </xdr:cNvPicPr>
      </xdr:nvPicPr>
      <xdr:blipFill>
        <a:blip r:embed="rId215"/>
        <a:stretch>
          <a:fillRect/>
        </a:stretch>
      </xdr:blipFill>
      <xdr:spPr>
        <a:xfrm>
          <a:off x="2419985" y="93091000"/>
          <a:ext cx="337820" cy="337820"/>
        </a:xfrm>
        <a:prstGeom prst="rect">
          <a:avLst/>
        </a:prstGeom>
      </xdr:spPr>
    </xdr:pic>
    <xdr:clientData/>
  </xdr:twoCellAnchor>
  <xdr:twoCellAnchor>
    <xdr:from>
      <xdr:col>2</xdr:col>
      <xdr:colOff>635000</xdr:colOff>
      <xdr:row>221</xdr:row>
      <xdr:rowOff>50800</xdr:rowOff>
    </xdr:from>
    <xdr:to>
      <xdr:col>2</xdr:col>
      <xdr:colOff>973243</xdr:colOff>
      <xdr:row>221</xdr:row>
      <xdr:rowOff>389043</xdr:rowOff>
    </xdr:to>
    <xdr:pic>
      <xdr:nvPicPr>
        <xdr:cNvPr id="222" name="Picture 1" descr="Picture"/>
        <xdr:cNvPicPr>
          <a:picLocks noChangeAspect="1"/>
        </xdr:cNvPicPr>
      </xdr:nvPicPr>
      <xdr:blipFill>
        <a:blip r:embed="rId216"/>
        <a:stretch>
          <a:fillRect/>
        </a:stretch>
      </xdr:blipFill>
      <xdr:spPr>
        <a:xfrm>
          <a:off x="2419985" y="93513910"/>
          <a:ext cx="337820" cy="337820"/>
        </a:xfrm>
        <a:prstGeom prst="rect">
          <a:avLst/>
        </a:prstGeom>
      </xdr:spPr>
    </xdr:pic>
    <xdr:clientData/>
  </xdr:twoCellAnchor>
  <xdr:twoCellAnchor>
    <xdr:from>
      <xdr:col>2</xdr:col>
      <xdr:colOff>635000</xdr:colOff>
      <xdr:row>222</xdr:row>
      <xdr:rowOff>50800</xdr:rowOff>
    </xdr:from>
    <xdr:to>
      <xdr:col>2</xdr:col>
      <xdr:colOff>973243</xdr:colOff>
      <xdr:row>222</xdr:row>
      <xdr:rowOff>389043</xdr:rowOff>
    </xdr:to>
    <xdr:pic>
      <xdr:nvPicPr>
        <xdr:cNvPr id="223" name="Picture 1" descr="Picture"/>
        <xdr:cNvPicPr>
          <a:picLocks noChangeAspect="1"/>
        </xdr:cNvPicPr>
      </xdr:nvPicPr>
      <xdr:blipFill>
        <a:blip r:embed="rId217"/>
        <a:stretch>
          <a:fillRect/>
        </a:stretch>
      </xdr:blipFill>
      <xdr:spPr>
        <a:xfrm>
          <a:off x="2419985" y="93936820"/>
          <a:ext cx="337820" cy="337820"/>
        </a:xfrm>
        <a:prstGeom prst="rect">
          <a:avLst/>
        </a:prstGeom>
      </xdr:spPr>
    </xdr:pic>
    <xdr:clientData/>
  </xdr:twoCellAnchor>
  <xdr:twoCellAnchor>
    <xdr:from>
      <xdr:col>2</xdr:col>
      <xdr:colOff>635000</xdr:colOff>
      <xdr:row>223</xdr:row>
      <xdr:rowOff>50800</xdr:rowOff>
    </xdr:from>
    <xdr:to>
      <xdr:col>2</xdr:col>
      <xdr:colOff>973243</xdr:colOff>
      <xdr:row>223</xdr:row>
      <xdr:rowOff>389043</xdr:rowOff>
    </xdr:to>
    <xdr:pic>
      <xdr:nvPicPr>
        <xdr:cNvPr id="224" name="Picture 1" descr="Picture"/>
        <xdr:cNvPicPr>
          <a:picLocks noChangeAspect="1"/>
        </xdr:cNvPicPr>
      </xdr:nvPicPr>
      <xdr:blipFill>
        <a:blip r:embed="rId218"/>
        <a:stretch>
          <a:fillRect/>
        </a:stretch>
      </xdr:blipFill>
      <xdr:spPr>
        <a:xfrm>
          <a:off x="2419985" y="94359730"/>
          <a:ext cx="337820" cy="337820"/>
        </a:xfrm>
        <a:prstGeom prst="rect">
          <a:avLst/>
        </a:prstGeom>
      </xdr:spPr>
    </xdr:pic>
    <xdr:clientData/>
  </xdr:twoCellAnchor>
  <xdr:twoCellAnchor>
    <xdr:from>
      <xdr:col>2</xdr:col>
      <xdr:colOff>635000</xdr:colOff>
      <xdr:row>224</xdr:row>
      <xdr:rowOff>50800</xdr:rowOff>
    </xdr:from>
    <xdr:to>
      <xdr:col>2</xdr:col>
      <xdr:colOff>973243</xdr:colOff>
      <xdr:row>224</xdr:row>
      <xdr:rowOff>389043</xdr:rowOff>
    </xdr:to>
    <xdr:pic>
      <xdr:nvPicPr>
        <xdr:cNvPr id="225" name="Picture 1" descr="Picture"/>
        <xdr:cNvPicPr>
          <a:picLocks noChangeAspect="1"/>
        </xdr:cNvPicPr>
      </xdr:nvPicPr>
      <xdr:blipFill>
        <a:blip r:embed="rId219"/>
        <a:stretch>
          <a:fillRect/>
        </a:stretch>
      </xdr:blipFill>
      <xdr:spPr>
        <a:xfrm>
          <a:off x="2419985" y="94782640"/>
          <a:ext cx="337820" cy="337820"/>
        </a:xfrm>
        <a:prstGeom prst="rect">
          <a:avLst/>
        </a:prstGeom>
      </xdr:spPr>
    </xdr:pic>
    <xdr:clientData/>
  </xdr:twoCellAnchor>
  <xdr:twoCellAnchor>
    <xdr:from>
      <xdr:col>2</xdr:col>
      <xdr:colOff>635000</xdr:colOff>
      <xdr:row>225</xdr:row>
      <xdr:rowOff>50800</xdr:rowOff>
    </xdr:from>
    <xdr:to>
      <xdr:col>2</xdr:col>
      <xdr:colOff>973243</xdr:colOff>
      <xdr:row>225</xdr:row>
      <xdr:rowOff>389043</xdr:rowOff>
    </xdr:to>
    <xdr:pic>
      <xdr:nvPicPr>
        <xdr:cNvPr id="226" name="Picture 1" descr="Picture"/>
        <xdr:cNvPicPr>
          <a:picLocks noChangeAspect="1"/>
        </xdr:cNvPicPr>
      </xdr:nvPicPr>
      <xdr:blipFill>
        <a:blip r:embed="rId220"/>
        <a:stretch>
          <a:fillRect/>
        </a:stretch>
      </xdr:blipFill>
      <xdr:spPr>
        <a:xfrm>
          <a:off x="2419985" y="95205550"/>
          <a:ext cx="337820" cy="337820"/>
        </a:xfrm>
        <a:prstGeom prst="rect">
          <a:avLst/>
        </a:prstGeom>
      </xdr:spPr>
    </xdr:pic>
    <xdr:clientData/>
  </xdr:twoCellAnchor>
  <xdr:twoCellAnchor>
    <xdr:from>
      <xdr:col>2</xdr:col>
      <xdr:colOff>635000</xdr:colOff>
      <xdr:row>226</xdr:row>
      <xdr:rowOff>50800</xdr:rowOff>
    </xdr:from>
    <xdr:to>
      <xdr:col>2</xdr:col>
      <xdr:colOff>973243</xdr:colOff>
      <xdr:row>226</xdr:row>
      <xdr:rowOff>389043</xdr:rowOff>
    </xdr:to>
    <xdr:pic>
      <xdr:nvPicPr>
        <xdr:cNvPr id="227" name="Picture 1" descr="Picture"/>
        <xdr:cNvPicPr>
          <a:picLocks noChangeAspect="1"/>
        </xdr:cNvPicPr>
      </xdr:nvPicPr>
      <xdr:blipFill>
        <a:blip r:embed="rId221"/>
        <a:stretch>
          <a:fillRect/>
        </a:stretch>
      </xdr:blipFill>
      <xdr:spPr>
        <a:xfrm>
          <a:off x="2419985" y="95628460"/>
          <a:ext cx="337820" cy="337820"/>
        </a:xfrm>
        <a:prstGeom prst="rect">
          <a:avLst/>
        </a:prstGeom>
      </xdr:spPr>
    </xdr:pic>
    <xdr:clientData/>
  </xdr:twoCellAnchor>
  <xdr:twoCellAnchor>
    <xdr:from>
      <xdr:col>2</xdr:col>
      <xdr:colOff>635000</xdr:colOff>
      <xdr:row>227</xdr:row>
      <xdr:rowOff>50800</xdr:rowOff>
    </xdr:from>
    <xdr:to>
      <xdr:col>2</xdr:col>
      <xdr:colOff>973243</xdr:colOff>
      <xdr:row>227</xdr:row>
      <xdr:rowOff>389043</xdr:rowOff>
    </xdr:to>
    <xdr:pic>
      <xdr:nvPicPr>
        <xdr:cNvPr id="228" name="Picture 1" descr="Picture"/>
        <xdr:cNvPicPr>
          <a:picLocks noChangeAspect="1"/>
        </xdr:cNvPicPr>
      </xdr:nvPicPr>
      <xdr:blipFill>
        <a:blip r:embed="rId222"/>
        <a:stretch>
          <a:fillRect/>
        </a:stretch>
      </xdr:blipFill>
      <xdr:spPr>
        <a:xfrm>
          <a:off x="2419985" y="96051370"/>
          <a:ext cx="337820" cy="337820"/>
        </a:xfrm>
        <a:prstGeom prst="rect">
          <a:avLst/>
        </a:prstGeom>
      </xdr:spPr>
    </xdr:pic>
    <xdr:clientData/>
  </xdr:twoCellAnchor>
  <xdr:twoCellAnchor>
    <xdr:from>
      <xdr:col>2</xdr:col>
      <xdr:colOff>635000</xdr:colOff>
      <xdr:row>228</xdr:row>
      <xdr:rowOff>50800</xdr:rowOff>
    </xdr:from>
    <xdr:to>
      <xdr:col>2</xdr:col>
      <xdr:colOff>973243</xdr:colOff>
      <xdr:row>228</xdr:row>
      <xdr:rowOff>389043</xdr:rowOff>
    </xdr:to>
    <xdr:pic>
      <xdr:nvPicPr>
        <xdr:cNvPr id="229" name="Picture 1" descr="Picture"/>
        <xdr:cNvPicPr>
          <a:picLocks noChangeAspect="1"/>
        </xdr:cNvPicPr>
      </xdr:nvPicPr>
      <xdr:blipFill>
        <a:blip r:embed="rId223"/>
        <a:stretch>
          <a:fillRect/>
        </a:stretch>
      </xdr:blipFill>
      <xdr:spPr>
        <a:xfrm>
          <a:off x="2419985" y="96474280"/>
          <a:ext cx="337820" cy="337820"/>
        </a:xfrm>
        <a:prstGeom prst="rect">
          <a:avLst/>
        </a:prstGeom>
      </xdr:spPr>
    </xdr:pic>
    <xdr:clientData/>
  </xdr:twoCellAnchor>
  <xdr:twoCellAnchor>
    <xdr:from>
      <xdr:col>2</xdr:col>
      <xdr:colOff>635000</xdr:colOff>
      <xdr:row>229</xdr:row>
      <xdr:rowOff>50800</xdr:rowOff>
    </xdr:from>
    <xdr:to>
      <xdr:col>2</xdr:col>
      <xdr:colOff>973243</xdr:colOff>
      <xdr:row>229</xdr:row>
      <xdr:rowOff>389043</xdr:rowOff>
    </xdr:to>
    <xdr:pic>
      <xdr:nvPicPr>
        <xdr:cNvPr id="230" name="Picture 1" descr="Picture"/>
        <xdr:cNvPicPr>
          <a:picLocks noChangeAspect="1"/>
        </xdr:cNvPicPr>
      </xdr:nvPicPr>
      <xdr:blipFill>
        <a:blip r:embed="rId224"/>
        <a:stretch>
          <a:fillRect/>
        </a:stretch>
      </xdr:blipFill>
      <xdr:spPr>
        <a:xfrm>
          <a:off x="2419985" y="96897190"/>
          <a:ext cx="337820" cy="337820"/>
        </a:xfrm>
        <a:prstGeom prst="rect">
          <a:avLst/>
        </a:prstGeom>
      </xdr:spPr>
    </xdr:pic>
    <xdr:clientData/>
  </xdr:twoCellAnchor>
  <xdr:twoCellAnchor>
    <xdr:from>
      <xdr:col>2</xdr:col>
      <xdr:colOff>635000</xdr:colOff>
      <xdr:row>230</xdr:row>
      <xdr:rowOff>50800</xdr:rowOff>
    </xdr:from>
    <xdr:to>
      <xdr:col>2</xdr:col>
      <xdr:colOff>973243</xdr:colOff>
      <xdr:row>230</xdr:row>
      <xdr:rowOff>389043</xdr:rowOff>
    </xdr:to>
    <xdr:pic>
      <xdr:nvPicPr>
        <xdr:cNvPr id="231" name="Picture 1" descr="Picture"/>
        <xdr:cNvPicPr>
          <a:picLocks noChangeAspect="1"/>
        </xdr:cNvPicPr>
      </xdr:nvPicPr>
      <xdr:blipFill>
        <a:blip r:embed="rId225"/>
        <a:stretch>
          <a:fillRect/>
        </a:stretch>
      </xdr:blipFill>
      <xdr:spPr>
        <a:xfrm>
          <a:off x="2419985" y="97320100"/>
          <a:ext cx="337820" cy="337820"/>
        </a:xfrm>
        <a:prstGeom prst="rect">
          <a:avLst/>
        </a:prstGeom>
      </xdr:spPr>
    </xdr:pic>
    <xdr:clientData/>
  </xdr:twoCellAnchor>
  <xdr:twoCellAnchor>
    <xdr:from>
      <xdr:col>2</xdr:col>
      <xdr:colOff>635000</xdr:colOff>
      <xdr:row>231</xdr:row>
      <xdr:rowOff>50800</xdr:rowOff>
    </xdr:from>
    <xdr:to>
      <xdr:col>2</xdr:col>
      <xdr:colOff>973243</xdr:colOff>
      <xdr:row>231</xdr:row>
      <xdr:rowOff>389043</xdr:rowOff>
    </xdr:to>
    <xdr:pic>
      <xdr:nvPicPr>
        <xdr:cNvPr id="232" name="Picture 1" descr="Picture"/>
        <xdr:cNvPicPr>
          <a:picLocks noChangeAspect="1"/>
        </xdr:cNvPicPr>
      </xdr:nvPicPr>
      <xdr:blipFill>
        <a:blip r:embed="rId155"/>
        <a:stretch>
          <a:fillRect/>
        </a:stretch>
      </xdr:blipFill>
      <xdr:spPr>
        <a:xfrm>
          <a:off x="2419985" y="97743010"/>
          <a:ext cx="337820" cy="337820"/>
        </a:xfrm>
        <a:prstGeom prst="rect">
          <a:avLst/>
        </a:prstGeom>
      </xdr:spPr>
    </xdr:pic>
    <xdr:clientData/>
  </xdr:twoCellAnchor>
  <xdr:twoCellAnchor>
    <xdr:from>
      <xdr:col>2</xdr:col>
      <xdr:colOff>635000</xdr:colOff>
      <xdr:row>232</xdr:row>
      <xdr:rowOff>50800</xdr:rowOff>
    </xdr:from>
    <xdr:to>
      <xdr:col>2</xdr:col>
      <xdr:colOff>973243</xdr:colOff>
      <xdr:row>232</xdr:row>
      <xdr:rowOff>389043</xdr:rowOff>
    </xdr:to>
    <xdr:pic>
      <xdr:nvPicPr>
        <xdr:cNvPr id="233" name="Picture 1" descr="Picture"/>
        <xdr:cNvPicPr>
          <a:picLocks noChangeAspect="1"/>
        </xdr:cNvPicPr>
      </xdr:nvPicPr>
      <xdr:blipFill>
        <a:blip r:embed="rId226"/>
        <a:stretch>
          <a:fillRect/>
        </a:stretch>
      </xdr:blipFill>
      <xdr:spPr>
        <a:xfrm>
          <a:off x="2419985" y="98165920"/>
          <a:ext cx="337820" cy="337820"/>
        </a:xfrm>
        <a:prstGeom prst="rect">
          <a:avLst/>
        </a:prstGeom>
      </xdr:spPr>
    </xdr:pic>
    <xdr:clientData/>
  </xdr:twoCellAnchor>
  <xdr:twoCellAnchor>
    <xdr:from>
      <xdr:col>2</xdr:col>
      <xdr:colOff>635000</xdr:colOff>
      <xdr:row>233</xdr:row>
      <xdr:rowOff>50800</xdr:rowOff>
    </xdr:from>
    <xdr:to>
      <xdr:col>2</xdr:col>
      <xdr:colOff>973243</xdr:colOff>
      <xdr:row>233</xdr:row>
      <xdr:rowOff>389043</xdr:rowOff>
    </xdr:to>
    <xdr:pic>
      <xdr:nvPicPr>
        <xdr:cNvPr id="234" name="Picture 1" descr="Picture"/>
        <xdr:cNvPicPr>
          <a:picLocks noChangeAspect="1"/>
        </xdr:cNvPicPr>
      </xdr:nvPicPr>
      <xdr:blipFill>
        <a:blip r:embed="rId227"/>
        <a:stretch>
          <a:fillRect/>
        </a:stretch>
      </xdr:blipFill>
      <xdr:spPr>
        <a:xfrm>
          <a:off x="2419985" y="98588830"/>
          <a:ext cx="337820" cy="337820"/>
        </a:xfrm>
        <a:prstGeom prst="rect">
          <a:avLst/>
        </a:prstGeom>
      </xdr:spPr>
    </xdr:pic>
    <xdr:clientData/>
  </xdr:twoCellAnchor>
  <xdr:twoCellAnchor>
    <xdr:from>
      <xdr:col>2</xdr:col>
      <xdr:colOff>635000</xdr:colOff>
      <xdr:row>234</xdr:row>
      <xdr:rowOff>50800</xdr:rowOff>
    </xdr:from>
    <xdr:to>
      <xdr:col>2</xdr:col>
      <xdr:colOff>973243</xdr:colOff>
      <xdr:row>234</xdr:row>
      <xdr:rowOff>389043</xdr:rowOff>
    </xdr:to>
    <xdr:pic>
      <xdr:nvPicPr>
        <xdr:cNvPr id="235" name="Picture 1" descr="Picture"/>
        <xdr:cNvPicPr>
          <a:picLocks noChangeAspect="1"/>
        </xdr:cNvPicPr>
      </xdr:nvPicPr>
      <xdr:blipFill>
        <a:blip r:embed="rId228"/>
        <a:stretch>
          <a:fillRect/>
        </a:stretch>
      </xdr:blipFill>
      <xdr:spPr>
        <a:xfrm>
          <a:off x="2419985" y="99011740"/>
          <a:ext cx="337820" cy="337820"/>
        </a:xfrm>
        <a:prstGeom prst="rect">
          <a:avLst/>
        </a:prstGeom>
      </xdr:spPr>
    </xdr:pic>
    <xdr:clientData/>
  </xdr:twoCellAnchor>
  <xdr:twoCellAnchor>
    <xdr:from>
      <xdr:col>2</xdr:col>
      <xdr:colOff>635000</xdr:colOff>
      <xdr:row>235</xdr:row>
      <xdr:rowOff>50800</xdr:rowOff>
    </xdr:from>
    <xdr:to>
      <xdr:col>2</xdr:col>
      <xdr:colOff>973243</xdr:colOff>
      <xdr:row>235</xdr:row>
      <xdr:rowOff>389043</xdr:rowOff>
    </xdr:to>
    <xdr:pic>
      <xdr:nvPicPr>
        <xdr:cNvPr id="236" name="Picture 1" descr="Picture"/>
        <xdr:cNvPicPr>
          <a:picLocks noChangeAspect="1"/>
        </xdr:cNvPicPr>
      </xdr:nvPicPr>
      <xdr:blipFill>
        <a:blip r:embed="rId229"/>
        <a:stretch>
          <a:fillRect/>
        </a:stretch>
      </xdr:blipFill>
      <xdr:spPr>
        <a:xfrm>
          <a:off x="2419985" y="99434650"/>
          <a:ext cx="337820" cy="337820"/>
        </a:xfrm>
        <a:prstGeom prst="rect">
          <a:avLst/>
        </a:prstGeom>
      </xdr:spPr>
    </xdr:pic>
    <xdr:clientData/>
  </xdr:twoCellAnchor>
  <xdr:twoCellAnchor>
    <xdr:from>
      <xdr:col>2</xdr:col>
      <xdr:colOff>635000</xdr:colOff>
      <xdr:row>236</xdr:row>
      <xdr:rowOff>50800</xdr:rowOff>
    </xdr:from>
    <xdr:to>
      <xdr:col>2</xdr:col>
      <xdr:colOff>973243</xdr:colOff>
      <xdr:row>236</xdr:row>
      <xdr:rowOff>389043</xdr:rowOff>
    </xdr:to>
    <xdr:pic>
      <xdr:nvPicPr>
        <xdr:cNvPr id="237" name="Picture 1" descr="Picture"/>
        <xdr:cNvPicPr>
          <a:picLocks noChangeAspect="1"/>
        </xdr:cNvPicPr>
      </xdr:nvPicPr>
      <xdr:blipFill>
        <a:blip r:embed="rId230"/>
        <a:stretch>
          <a:fillRect/>
        </a:stretch>
      </xdr:blipFill>
      <xdr:spPr>
        <a:xfrm>
          <a:off x="2419985" y="99857560"/>
          <a:ext cx="337820" cy="337820"/>
        </a:xfrm>
        <a:prstGeom prst="rect">
          <a:avLst/>
        </a:prstGeom>
      </xdr:spPr>
    </xdr:pic>
    <xdr:clientData/>
  </xdr:twoCellAnchor>
  <xdr:twoCellAnchor>
    <xdr:from>
      <xdr:col>2</xdr:col>
      <xdr:colOff>635000</xdr:colOff>
      <xdr:row>237</xdr:row>
      <xdr:rowOff>50800</xdr:rowOff>
    </xdr:from>
    <xdr:to>
      <xdr:col>2</xdr:col>
      <xdr:colOff>973243</xdr:colOff>
      <xdr:row>237</xdr:row>
      <xdr:rowOff>389043</xdr:rowOff>
    </xdr:to>
    <xdr:pic>
      <xdr:nvPicPr>
        <xdr:cNvPr id="238" name="Picture 1" descr="Picture"/>
        <xdr:cNvPicPr>
          <a:picLocks noChangeAspect="1"/>
        </xdr:cNvPicPr>
      </xdr:nvPicPr>
      <xdr:blipFill>
        <a:blip r:embed="rId231"/>
        <a:stretch>
          <a:fillRect/>
        </a:stretch>
      </xdr:blipFill>
      <xdr:spPr>
        <a:xfrm>
          <a:off x="2419985" y="100280470"/>
          <a:ext cx="337820" cy="337820"/>
        </a:xfrm>
        <a:prstGeom prst="rect">
          <a:avLst/>
        </a:prstGeom>
      </xdr:spPr>
    </xdr:pic>
    <xdr:clientData/>
  </xdr:twoCellAnchor>
  <xdr:twoCellAnchor>
    <xdr:from>
      <xdr:col>2</xdr:col>
      <xdr:colOff>635000</xdr:colOff>
      <xdr:row>238</xdr:row>
      <xdr:rowOff>50800</xdr:rowOff>
    </xdr:from>
    <xdr:to>
      <xdr:col>2</xdr:col>
      <xdr:colOff>973243</xdr:colOff>
      <xdr:row>238</xdr:row>
      <xdr:rowOff>389043</xdr:rowOff>
    </xdr:to>
    <xdr:pic>
      <xdr:nvPicPr>
        <xdr:cNvPr id="239" name="Picture 1" descr="Picture"/>
        <xdr:cNvPicPr>
          <a:picLocks noChangeAspect="1"/>
        </xdr:cNvPicPr>
      </xdr:nvPicPr>
      <xdr:blipFill>
        <a:blip r:embed="rId232"/>
        <a:stretch>
          <a:fillRect/>
        </a:stretch>
      </xdr:blipFill>
      <xdr:spPr>
        <a:xfrm>
          <a:off x="2419985" y="100703380"/>
          <a:ext cx="337820" cy="337820"/>
        </a:xfrm>
        <a:prstGeom prst="rect">
          <a:avLst/>
        </a:prstGeom>
      </xdr:spPr>
    </xdr:pic>
    <xdr:clientData/>
  </xdr:twoCellAnchor>
  <xdr:twoCellAnchor>
    <xdr:from>
      <xdr:col>2</xdr:col>
      <xdr:colOff>635000</xdr:colOff>
      <xdr:row>239</xdr:row>
      <xdr:rowOff>50800</xdr:rowOff>
    </xdr:from>
    <xdr:to>
      <xdr:col>2</xdr:col>
      <xdr:colOff>973243</xdr:colOff>
      <xdr:row>239</xdr:row>
      <xdr:rowOff>389043</xdr:rowOff>
    </xdr:to>
    <xdr:pic>
      <xdr:nvPicPr>
        <xdr:cNvPr id="240" name="Picture 1" descr="Picture"/>
        <xdr:cNvPicPr>
          <a:picLocks noChangeAspect="1"/>
        </xdr:cNvPicPr>
      </xdr:nvPicPr>
      <xdr:blipFill>
        <a:blip r:embed="rId233"/>
        <a:stretch>
          <a:fillRect/>
        </a:stretch>
      </xdr:blipFill>
      <xdr:spPr>
        <a:xfrm>
          <a:off x="2419985" y="101126290"/>
          <a:ext cx="337820" cy="337820"/>
        </a:xfrm>
        <a:prstGeom prst="rect">
          <a:avLst/>
        </a:prstGeom>
      </xdr:spPr>
    </xdr:pic>
    <xdr:clientData/>
  </xdr:twoCellAnchor>
  <xdr:twoCellAnchor>
    <xdr:from>
      <xdr:col>2</xdr:col>
      <xdr:colOff>635000</xdr:colOff>
      <xdr:row>240</xdr:row>
      <xdr:rowOff>50800</xdr:rowOff>
    </xdr:from>
    <xdr:to>
      <xdr:col>2</xdr:col>
      <xdr:colOff>973243</xdr:colOff>
      <xdr:row>240</xdr:row>
      <xdr:rowOff>389043</xdr:rowOff>
    </xdr:to>
    <xdr:pic>
      <xdr:nvPicPr>
        <xdr:cNvPr id="241" name="Picture 1" descr="Picture"/>
        <xdr:cNvPicPr>
          <a:picLocks noChangeAspect="1"/>
        </xdr:cNvPicPr>
      </xdr:nvPicPr>
      <xdr:blipFill>
        <a:blip r:embed="rId234"/>
        <a:stretch>
          <a:fillRect/>
        </a:stretch>
      </xdr:blipFill>
      <xdr:spPr>
        <a:xfrm>
          <a:off x="2419985" y="101549200"/>
          <a:ext cx="337820" cy="337820"/>
        </a:xfrm>
        <a:prstGeom prst="rect">
          <a:avLst/>
        </a:prstGeom>
      </xdr:spPr>
    </xdr:pic>
    <xdr:clientData/>
  </xdr:twoCellAnchor>
  <xdr:twoCellAnchor>
    <xdr:from>
      <xdr:col>2</xdr:col>
      <xdr:colOff>635000</xdr:colOff>
      <xdr:row>241</xdr:row>
      <xdr:rowOff>50800</xdr:rowOff>
    </xdr:from>
    <xdr:to>
      <xdr:col>2</xdr:col>
      <xdr:colOff>973243</xdr:colOff>
      <xdr:row>241</xdr:row>
      <xdr:rowOff>389043</xdr:rowOff>
    </xdr:to>
    <xdr:pic>
      <xdr:nvPicPr>
        <xdr:cNvPr id="242" name="Picture 1" descr="Picture"/>
        <xdr:cNvPicPr>
          <a:picLocks noChangeAspect="1"/>
        </xdr:cNvPicPr>
      </xdr:nvPicPr>
      <xdr:blipFill>
        <a:blip r:embed="rId235"/>
        <a:stretch>
          <a:fillRect/>
        </a:stretch>
      </xdr:blipFill>
      <xdr:spPr>
        <a:xfrm>
          <a:off x="2419985" y="101972110"/>
          <a:ext cx="337820" cy="337820"/>
        </a:xfrm>
        <a:prstGeom prst="rect">
          <a:avLst/>
        </a:prstGeom>
      </xdr:spPr>
    </xdr:pic>
    <xdr:clientData/>
  </xdr:twoCellAnchor>
  <xdr:twoCellAnchor>
    <xdr:from>
      <xdr:col>2</xdr:col>
      <xdr:colOff>635000</xdr:colOff>
      <xdr:row>242</xdr:row>
      <xdr:rowOff>50800</xdr:rowOff>
    </xdr:from>
    <xdr:to>
      <xdr:col>2</xdr:col>
      <xdr:colOff>973243</xdr:colOff>
      <xdr:row>242</xdr:row>
      <xdr:rowOff>389043</xdr:rowOff>
    </xdr:to>
    <xdr:pic>
      <xdr:nvPicPr>
        <xdr:cNvPr id="243" name="Picture 1" descr="Picture"/>
        <xdr:cNvPicPr>
          <a:picLocks noChangeAspect="1"/>
        </xdr:cNvPicPr>
      </xdr:nvPicPr>
      <xdr:blipFill>
        <a:blip r:embed="rId236"/>
        <a:stretch>
          <a:fillRect/>
        </a:stretch>
      </xdr:blipFill>
      <xdr:spPr>
        <a:xfrm>
          <a:off x="2419985" y="102395020"/>
          <a:ext cx="337820" cy="337820"/>
        </a:xfrm>
        <a:prstGeom prst="rect">
          <a:avLst/>
        </a:prstGeom>
      </xdr:spPr>
    </xdr:pic>
    <xdr:clientData/>
  </xdr:twoCellAnchor>
  <xdr:twoCellAnchor>
    <xdr:from>
      <xdr:col>2</xdr:col>
      <xdr:colOff>635000</xdr:colOff>
      <xdr:row>243</xdr:row>
      <xdr:rowOff>50800</xdr:rowOff>
    </xdr:from>
    <xdr:to>
      <xdr:col>2</xdr:col>
      <xdr:colOff>973243</xdr:colOff>
      <xdr:row>243</xdr:row>
      <xdr:rowOff>389043</xdr:rowOff>
    </xdr:to>
    <xdr:pic>
      <xdr:nvPicPr>
        <xdr:cNvPr id="244" name="Picture 1" descr="Picture"/>
        <xdr:cNvPicPr>
          <a:picLocks noChangeAspect="1"/>
        </xdr:cNvPicPr>
      </xdr:nvPicPr>
      <xdr:blipFill>
        <a:blip r:embed="rId237"/>
        <a:stretch>
          <a:fillRect/>
        </a:stretch>
      </xdr:blipFill>
      <xdr:spPr>
        <a:xfrm>
          <a:off x="2419985" y="102817930"/>
          <a:ext cx="337820" cy="337820"/>
        </a:xfrm>
        <a:prstGeom prst="rect">
          <a:avLst/>
        </a:prstGeom>
      </xdr:spPr>
    </xdr:pic>
    <xdr:clientData/>
  </xdr:twoCellAnchor>
  <xdr:twoCellAnchor>
    <xdr:from>
      <xdr:col>2</xdr:col>
      <xdr:colOff>635000</xdr:colOff>
      <xdr:row>244</xdr:row>
      <xdr:rowOff>50800</xdr:rowOff>
    </xdr:from>
    <xdr:to>
      <xdr:col>2</xdr:col>
      <xdr:colOff>973243</xdr:colOff>
      <xdr:row>244</xdr:row>
      <xdr:rowOff>389043</xdr:rowOff>
    </xdr:to>
    <xdr:pic>
      <xdr:nvPicPr>
        <xdr:cNvPr id="245" name="Picture 1" descr="Picture"/>
        <xdr:cNvPicPr>
          <a:picLocks noChangeAspect="1"/>
        </xdr:cNvPicPr>
      </xdr:nvPicPr>
      <xdr:blipFill>
        <a:blip r:embed="rId238"/>
        <a:stretch>
          <a:fillRect/>
        </a:stretch>
      </xdr:blipFill>
      <xdr:spPr>
        <a:xfrm>
          <a:off x="2419985" y="103240840"/>
          <a:ext cx="337820" cy="337820"/>
        </a:xfrm>
        <a:prstGeom prst="rect">
          <a:avLst/>
        </a:prstGeom>
      </xdr:spPr>
    </xdr:pic>
    <xdr:clientData/>
  </xdr:twoCellAnchor>
  <xdr:twoCellAnchor>
    <xdr:from>
      <xdr:col>2</xdr:col>
      <xdr:colOff>635000</xdr:colOff>
      <xdr:row>245</xdr:row>
      <xdr:rowOff>50800</xdr:rowOff>
    </xdr:from>
    <xdr:to>
      <xdr:col>2</xdr:col>
      <xdr:colOff>973243</xdr:colOff>
      <xdr:row>245</xdr:row>
      <xdr:rowOff>389043</xdr:rowOff>
    </xdr:to>
    <xdr:pic>
      <xdr:nvPicPr>
        <xdr:cNvPr id="246" name="Picture 1" descr="Picture"/>
        <xdr:cNvPicPr>
          <a:picLocks noChangeAspect="1"/>
        </xdr:cNvPicPr>
      </xdr:nvPicPr>
      <xdr:blipFill>
        <a:blip r:embed="rId239"/>
        <a:stretch>
          <a:fillRect/>
        </a:stretch>
      </xdr:blipFill>
      <xdr:spPr>
        <a:xfrm>
          <a:off x="2419985" y="103663750"/>
          <a:ext cx="337820" cy="337820"/>
        </a:xfrm>
        <a:prstGeom prst="rect">
          <a:avLst/>
        </a:prstGeom>
      </xdr:spPr>
    </xdr:pic>
    <xdr:clientData/>
  </xdr:twoCellAnchor>
  <xdr:twoCellAnchor>
    <xdr:from>
      <xdr:col>2</xdr:col>
      <xdr:colOff>635000</xdr:colOff>
      <xdr:row>246</xdr:row>
      <xdr:rowOff>50800</xdr:rowOff>
    </xdr:from>
    <xdr:to>
      <xdr:col>2</xdr:col>
      <xdr:colOff>973243</xdr:colOff>
      <xdr:row>246</xdr:row>
      <xdr:rowOff>389043</xdr:rowOff>
    </xdr:to>
    <xdr:pic>
      <xdr:nvPicPr>
        <xdr:cNvPr id="247" name="Picture 1" descr="Picture"/>
        <xdr:cNvPicPr>
          <a:picLocks noChangeAspect="1"/>
        </xdr:cNvPicPr>
      </xdr:nvPicPr>
      <xdr:blipFill>
        <a:blip r:embed="rId240"/>
        <a:stretch>
          <a:fillRect/>
        </a:stretch>
      </xdr:blipFill>
      <xdr:spPr>
        <a:xfrm>
          <a:off x="2419985" y="104086660"/>
          <a:ext cx="337820" cy="337820"/>
        </a:xfrm>
        <a:prstGeom prst="rect">
          <a:avLst/>
        </a:prstGeom>
      </xdr:spPr>
    </xdr:pic>
    <xdr:clientData/>
  </xdr:twoCellAnchor>
  <xdr:twoCellAnchor>
    <xdr:from>
      <xdr:col>2</xdr:col>
      <xdr:colOff>635000</xdr:colOff>
      <xdr:row>247</xdr:row>
      <xdr:rowOff>50800</xdr:rowOff>
    </xdr:from>
    <xdr:to>
      <xdr:col>2</xdr:col>
      <xdr:colOff>973243</xdr:colOff>
      <xdr:row>247</xdr:row>
      <xdr:rowOff>389043</xdr:rowOff>
    </xdr:to>
    <xdr:pic>
      <xdr:nvPicPr>
        <xdr:cNvPr id="248" name="Picture 1" descr="Picture"/>
        <xdr:cNvPicPr>
          <a:picLocks noChangeAspect="1"/>
        </xdr:cNvPicPr>
      </xdr:nvPicPr>
      <xdr:blipFill>
        <a:blip r:embed="rId241"/>
        <a:stretch>
          <a:fillRect/>
        </a:stretch>
      </xdr:blipFill>
      <xdr:spPr>
        <a:xfrm>
          <a:off x="2419985" y="104509570"/>
          <a:ext cx="337820" cy="337820"/>
        </a:xfrm>
        <a:prstGeom prst="rect">
          <a:avLst/>
        </a:prstGeom>
      </xdr:spPr>
    </xdr:pic>
    <xdr:clientData/>
  </xdr:twoCellAnchor>
  <xdr:twoCellAnchor>
    <xdr:from>
      <xdr:col>2</xdr:col>
      <xdr:colOff>635000</xdr:colOff>
      <xdr:row>248</xdr:row>
      <xdr:rowOff>50800</xdr:rowOff>
    </xdr:from>
    <xdr:to>
      <xdr:col>2</xdr:col>
      <xdr:colOff>973243</xdr:colOff>
      <xdr:row>248</xdr:row>
      <xdr:rowOff>389043</xdr:rowOff>
    </xdr:to>
    <xdr:pic>
      <xdr:nvPicPr>
        <xdr:cNvPr id="249" name="Picture 1" descr="Picture"/>
        <xdr:cNvPicPr>
          <a:picLocks noChangeAspect="1"/>
        </xdr:cNvPicPr>
      </xdr:nvPicPr>
      <xdr:blipFill>
        <a:blip r:embed="rId242"/>
        <a:stretch>
          <a:fillRect/>
        </a:stretch>
      </xdr:blipFill>
      <xdr:spPr>
        <a:xfrm>
          <a:off x="2419985" y="104932480"/>
          <a:ext cx="337820" cy="337820"/>
        </a:xfrm>
        <a:prstGeom prst="rect">
          <a:avLst/>
        </a:prstGeom>
      </xdr:spPr>
    </xdr:pic>
    <xdr:clientData/>
  </xdr:twoCellAnchor>
  <xdr:twoCellAnchor>
    <xdr:from>
      <xdr:col>2</xdr:col>
      <xdr:colOff>635000</xdr:colOff>
      <xdr:row>249</xdr:row>
      <xdr:rowOff>50800</xdr:rowOff>
    </xdr:from>
    <xdr:to>
      <xdr:col>2</xdr:col>
      <xdr:colOff>973243</xdr:colOff>
      <xdr:row>249</xdr:row>
      <xdr:rowOff>389043</xdr:rowOff>
    </xdr:to>
    <xdr:pic>
      <xdr:nvPicPr>
        <xdr:cNvPr id="250" name="Picture 1" descr="Picture"/>
        <xdr:cNvPicPr>
          <a:picLocks noChangeAspect="1"/>
        </xdr:cNvPicPr>
      </xdr:nvPicPr>
      <xdr:blipFill>
        <a:blip r:embed="rId243"/>
        <a:stretch>
          <a:fillRect/>
        </a:stretch>
      </xdr:blipFill>
      <xdr:spPr>
        <a:xfrm>
          <a:off x="2419985" y="105355390"/>
          <a:ext cx="337820" cy="337820"/>
        </a:xfrm>
        <a:prstGeom prst="rect">
          <a:avLst/>
        </a:prstGeom>
      </xdr:spPr>
    </xdr:pic>
    <xdr:clientData/>
  </xdr:twoCellAnchor>
  <xdr:twoCellAnchor>
    <xdr:from>
      <xdr:col>2</xdr:col>
      <xdr:colOff>635000</xdr:colOff>
      <xdr:row>250</xdr:row>
      <xdr:rowOff>50800</xdr:rowOff>
    </xdr:from>
    <xdr:to>
      <xdr:col>2</xdr:col>
      <xdr:colOff>973243</xdr:colOff>
      <xdr:row>250</xdr:row>
      <xdr:rowOff>389043</xdr:rowOff>
    </xdr:to>
    <xdr:pic>
      <xdr:nvPicPr>
        <xdr:cNvPr id="251" name="Picture 1" descr="Picture"/>
        <xdr:cNvPicPr>
          <a:picLocks noChangeAspect="1"/>
        </xdr:cNvPicPr>
      </xdr:nvPicPr>
      <xdr:blipFill>
        <a:blip r:embed="rId244"/>
        <a:stretch>
          <a:fillRect/>
        </a:stretch>
      </xdr:blipFill>
      <xdr:spPr>
        <a:xfrm>
          <a:off x="2419985" y="105778300"/>
          <a:ext cx="337820" cy="337820"/>
        </a:xfrm>
        <a:prstGeom prst="rect">
          <a:avLst/>
        </a:prstGeom>
      </xdr:spPr>
    </xdr:pic>
    <xdr:clientData/>
  </xdr:twoCellAnchor>
  <xdr:twoCellAnchor>
    <xdr:from>
      <xdr:col>2</xdr:col>
      <xdr:colOff>635000</xdr:colOff>
      <xdr:row>251</xdr:row>
      <xdr:rowOff>50800</xdr:rowOff>
    </xdr:from>
    <xdr:to>
      <xdr:col>2</xdr:col>
      <xdr:colOff>973243</xdr:colOff>
      <xdr:row>251</xdr:row>
      <xdr:rowOff>389043</xdr:rowOff>
    </xdr:to>
    <xdr:pic>
      <xdr:nvPicPr>
        <xdr:cNvPr id="252" name="Picture 1" descr="Picture"/>
        <xdr:cNvPicPr>
          <a:picLocks noChangeAspect="1"/>
        </xdr:cNvPicPr>
      </xdr:nvPicPr>
      <xdr:blipFill>
        <a:blip r:embed="rId245"/>
        <a:stretch>
          <a:fillRect/>
        </a:stretch>
      </xdr:blipFill>
      <xdr:spPr>
        <a:xfrm>
          <a:off x="2419985" y="106201210"/>
          <a:ext cx="337820" cy="337820"/>
        </a:xfrm>
        <a:prstGeom prst="rect">
          <a:avLst/>
        </a:prstGeom>
      </xdr:spPr>
    </xdr:pic>
    <xdr:clientData/>
  </xdr:twoCellAnchor>
  <xdr:twoCellAnchor>
    <xdr:from>
      <xdr:col>2</xdr:col>
      <xdr:colOff>635000</xdr:colOff>
      <xdr:row>252</xdr:row>
      <xdr:rowOff>50800</xdr:rowOff>
    </xdr:from>
    <xdr:to>
      <xdr:col>2</xdr:col>
      <xdr:colOff>973243</xdr:colOff>
      <xdr:row>252</xdr:row>
      <xdr:rowOff>389043</xdr:rowOff>
    </xdr:to>
    <xdr:pic>
      <xdr:nvPicPr>
        <xdr:cNvPr id="253" name="Picture 1" descr="Picture"/>
        <xdr:cNvPicPr>
          <a:picLocks noChangeAspect="1"/>
        </xdr:cNvPicPr>
      </xdr:nvPicPr>
      <xdr:blipFill>
        <a:blip r:embed="rId246"/>
        <a:stretch>
          <a:fillRect/>
        </a:stretch>
      </xdr:blipFill>
      <xdr:spPr>
        <a:xfrm>
          <a:off x="2419985" y="106624120"/>
          <a:ext cx="337820" cy="337820"/>
        </a:xfrm>
        <a:prstGeom prst="rect">
          <a:avLst/>
        </a:prstGeom>
      </xdr:spPr>
    </xdr:pic>
    <xdr:clientData/>
  </xdr:twoCellAnchor>
  <xdr:twoCellAnchor>
    <xdr:from>
      <xdr:col>2</xdr:col>
      <xdr:colOff>635000</xdr:colOff>
      <xdr:row>253</xdr:row>
      <xdr:rowOff>50800</xdr:rowOff>
    </xdr:from>
    <xdr:to>
      <xdr:col>2</xdr:col>
      <xdr:colOff>973243</xdr:colOff>
      <xdr:row>253</xdr:row>
      <xdr:rowOff>389043</xdr:rowOff>
    </xdr:to>
    <xdr:pic>
      <xdr:nvPicPr>
        <xdr:cNvPr id="254" name="Picture 1" descr="Picture"/>
        <xdr:cNvPicPr>
          <a:picLocks noChangeAspect="1"/>
        </xdr:cNvPicPr>
      </xdr:nvPicPr>
      <xdr:blipFill>
        <a:blip r:embed="rId247"/>
        <a:stretch>
          <a:fillRect/>
        </a:stretch>
      </xdr:blipFill>
      <xdr:spPr>
        <a:xfrm>
          <a:off x="2419985" y="107047030"/>
          <a:ext cx="337820" cy="337820"/>
        </a:xfrm>
        <a:prstGeom prst="rect">
          <a:avLst/>
        </a:prstGeom>
      </xdr:spPr>
    </xdr:pic>
    <xdr:clientData/>
  </xdr:twoCellAnchor>
  <xdr:twoCellAnchor>
    <xdr:from>
      <xdr:col>2</xdr:col>
      <xdr:colOff>635000</xdr:colOff>
      <xdr:row>254</xdr:row>
      <xdr:rowOff>50800</xdr:rowOff>
    </xdr:from>
    <xdr:to>
      <xdr:col>2</xdr:col>
      <xdr:colOff>973243</xdr:colOff>
      <xdr:row>254</xdr:row>
      <xdr:rowOff>389043</xdr:rowOff>
    </xdr:to>
    <xdr:pic>
      <xdr:nvPicPr>
        <xdr:cNvPr id="255" name="Picture 1" descr="Picture"/>
        <xdr:cNvPicPr>
          <a:picLocks noChangeAspect="1"/>
        </xdr:cNvPicPr>
      </xdr:nvPicPr>
      <xdr:blipFill>
        <a:blip r:embed="rId248"/>
        <a:stretch>
          <a:fillRect/>
        </a:stretch>
      </xdr:blipFill>
      <xdr:spPr>
        <a:xfrm>
          <a:off x="2419985" y="107469940"/>
          <a:ext cx="337820" cy="337820"/>
        </a:xfrm>
        <a:prstGeom prst="rect">
          <a:avLst/>
        </a:prstGeom>
      </xdr:spPr>
    </xdr:pic>
    <xdr:clientData/>
  </xdr:twoCellAnchor>
  <xdr:twoCellAnchor>
    <xdr:from>
      <xdr:col>2</xdr:col>
      <xdr:colOff>635000</xdr:colOff>
      <xdr:row>255</xdr:row>
      <xdr:rowOff>50800</xdr:rowOff>
    </xdr:from>
    <xdr:to>
      <xdr:col>2</xdr:col>
      <xdr:colOff>973243</xdr:colOff>
      <xdr:row>255</xdr:row>
      <xdr:rowOff>389043</xdr:rowOff>
    </xdr:to>
    <xdr:pic>
      <xdr:nvPicPr>
        <xdr:cNvPr id="256" name="Picture 1" descr="Picture"/>
        <xdr:cNvPicPr>
          <a:picLocks noChangeAspect="1"/>
        </xdr:cNvPicPr>
      </xdr:nvPicPr>
      <xdr:blipFill>
        <a:blip r:embed="rId249"/>
        <a:stretch>
          <a:fillRect/>
        </a:stretch>
      </xdr:blipFill>
      <xdr:spPr>
        <a:xfrm>
          <a:off x="2419985" y="107892850"/>
          <a:ext cx="337820" cy="337820"/>
        </a:xfrm>
        <a:prstGeom prst="rect">
          <a:avLst/>
        </a:prstGeom>
      </xdr:spPr>
    </xdr:pic>
    <xdr:clientData/>
  </xdr:twoCellAnchor>
  <xdr:twoCellAnchor>
    <xdr:from>
      <xdr:col>2</xdr:col>
      <xdr:colOff>635000</xdr:colOff>
      <xdr:row>256</xdr:row>
      <xdr:rowOff>50800</xdr:rowOff>
    </xdr:from>
    <xdr:to>
      <xdr:col>2</xdr:col>
      <xdr:colOff>973243</xdr:colOff>
      <xdr:row>256</xdr:row>
      <xdr:rowOff>389043</xdr:rowOff>
    </xdr:to>
    <xdr:pic>
      <xdr:nvPicPr>
        <xdr:cNvPr id="257" name="Picture 1" descr="Picture"/>
        <xdr:cNvPicPr>
          <a:picLocks noChangeAspect="1"/>
        </xdr:cNvPicPr>
      </xdr:nvPicPr>
      <xdr:blipFill>
        <a:blip r:embed="rId250"/>
        <a:stretch>
          <a:fillRect/>
        </a:stretch>
      </xdr:blipFill>
      <xdr:spPr>
        <a:xfrm>
          <a:off x="2419985" y="108315760"/>
          <a:ext cx="337820" cy="337820"/>
        </a:xfrm>
        <a:prstGeom prst="rect">
          <a:avLst/>
        </a:prstGeom>
      </xdr:spPr>
    </xdr:pic>
    <xdr:clientData/>
  </xdr:twoCellAnchor>
  <xdr:twoCellAnchor>
    <xdr:from>
      <xdr:col>2</xdr:col>
      <xdr:colOff>635000</xdr:colOff>
      <xdr:row>257</xdr:row>
      <xdr:rowOff>50800</xdr:rowOff>
    </xdr:from>
    <xdr:to>
      <xdr:col>2</xdr:col>
      <xdr:colOff>973243</xdr:colOff>
      <xdr:row>257</xdr:row>
      <xdr:rowOff>389043</xdr:rowOff>
    </xdr:to>
    <xdr:pic>
      <xdr:nvPicPr>
        <xdr:cNvPr id="258" name="Picture 1" descr="Picture"/>
        <xdr:cNvPicPr>
          <a:picLocks noChangeAspect="1"/>
        </xdr:cNvPicPr>
      </xdr:nvPicPr>
      <xdr:blipFill>
        <a:blip r:embed="rId251"/>
        <a:stretch>
          <a:fillRect/>
        </a:stretch>
      </xdr:blipFill>
      <xdr:spPr>
        <a:xfrm>
          <a:off x="2419985" y="108738670"/>
          <a:ext cx="337820" cy="337820"/>
        </a:xfrm>
        <a:prstGeom prst="rect">
          <a:avLst/>
        </a:prstGeom>
      </xdr:spPr>
    </xdr:pic>
    <xdr:clientData/>
  </xdr:twoCellAnchor>
  <xdr:twoCellAnchor>
    <xdr:from>
      <xdr:col>2</xdr:col>
      <xdr:colOff>635000</xdr:colOff>
      <xdr:row>258</xdr:row>
      <xdr:rowOff>50800</xdr:rowOff>
    </xdr:from>
    <xdr:to>
      <xdr:col>2</xdr:col>
      <xdr:colOff>973243</xdr:colOff>
      <xdr:row>258</xdr:row>
      <xdr:rowOff>389043</xdr:rowOff>
    </xdr:to>
    <xdr:pic>
      <xdr:nvPicPr>
        <xdr:cNvPr id="259" name="Picture 1" descr="Picture"/>
        <xdr:cNvPicPr>
          <a:picLocks noChangeAspect="1"/>
        </xdr:cNvPicPr>
      </xdr:nvPicPr>
      <xdr:blipFill>
        <a:blip r:embed="rId252"/>
        <a:stretch>
          <a:fillRect/>
        </a:stretch>
      </xdr:blipFill>
      <xdr:spPr>
        <a:xfrm>
          <a:off x="2419985" y="109161580"/>
          <a:ext cx="337820" cy="337820"/>
        </a:xfrm>
        <a:prstGeom prst="rect">
          <a:avLst/>
        </a:prstGeom>
      </xdr:spPr>
    </xdr:pic>
    <xdr:clientData/>
  </xdr:twoCellAnchor>
  <xdr:twoCellAnchor>
    <xdr:from>
      <xdr:col>2</xdr:col>
      <xdr:colOff>635000</xdr:colOff>
      <xdr:row>259</xdr:row>
      <xdr:rowOff>50800</xdr:rowOff>
    </xdr:from>
    <xdr:to>
      <xdr:col>2</xdr:col>
      <xdr:colOff>973243</xdr:colOff>
      <xdr:row>259</xdr:row>
      <xdr:rowOff>389043</xdr:rowOff>
    </xdr:to>
    <xdr:pic>
      <xdr:nvPicPr>
        <xdr:cNvPr id="260" name="Picture 1" descr="Picture"/>
        <xdr:cNvPicPr>
          <a:picLocks noChangeAspect="1"/>
        </xdr:cNvPicPr>
      </xdr:nvPicPr>
      <xdr:blipFill>
        <a:blip r:embed="rId253"/>
        <a:stretch>
          <a:fillRect/>
        </a:stretch>
      </xdr:blipFill>
      <xdr:spPr>
        <a:xfrm>
          <a:off x="2419985" y="109584490"/>
          <a:ext cx="337820" cy="337820"/>
        </a:xfrm>
        <a:prstGeom prst="rect">
          <a:avLst/>
        </a:prstGeom>
      </xdr:spPr>
    </xdr:pic>
    <xdr:clientData/>
  </xdr:twoCellAnchor>
  <xdr:twoCellAnchor>
    <xdr:from>
      <xdr:col>2</xdr:col>
      <xdr:colOff>635000</xdr:colOff>
      <xdr:row>260</xdr:row>
      <xdr:rowOff>50800</xdr:rowOff>
    </xdr:from>
    <xdr:to>
      <xdr:col>2</xdr:col>
      <xdr:colOff>973243</xdr:colOff>
      <xdr:row>260</xdr:row>
      <xdr:rowOff>389043</xdr:rowOff>
    </xdr:to>
    <xdr:pic>
      <xdr:nvPicPr>
        <xdr:cNvPr id="261" name="Picture 1" descr="Picture"/>
        <xdr:cNvPicPr>
          <a:picLocks noChangeAspect="1"/>
        </xdr:cNvPicPr>
      </xdr:nvPicPr>
      <xdr:blipFill>
        <a:blip r:embed="rId254"/>
        <a:stretch>
          <a:fillRect/>
        </a:stretch>
      </xdr:blipFill>
      <xdr:spPr>
        <a:xfrm>
          <a:off x="2419985" y="110007400"/>
          <a:ext cx="337820" cy="337820"/>
        </a:xfrm>
        <a:prstGeom prst="rect">
          <a:avLst/>
        </a:prstGeom>
      </xdr:spPr>
    </xdr:pic>
    <xdr:clientData/>
  </xdr:twoCellAnchor>
  <xdr:twoCellAnchor>
    <xdr:from>
      <xdr:col>2</xdr:col>
      <xdr:colOff>635000</xdr:colOff>
      <xdr:row>261</xdr:row>
      <xdr:rowOff>50800</xdr:rowOff>
    </xdr:from>
    <xdr:to>
      <xdr:col>2</xdr:col>
      <xdr:colOff>973243</xdr:colOff>
      <xdr:row>261</xdr:row>
      <xdr:rowOff>389043</xdr:rowOff>
    </xdr:to>
    <xdr:pic>
      <xdr:nvPicPr>
        <xdr:cNvPr id="262" name="Picture 1" descr="Picture"/>
        <xdr:cNvPicPr>
          <a:picLocks noChangeAspect="1"/>
        </xdr:cNvPicPr>
      </xdr:nvPicPr>
      <xdr:blipFill>
        <a:blip r:embed="rId255"/>
        <a:stretch>
          <a:fillRect/>
        </a:stretch>
      </xdr:blipFill>
      <xdr:spPr>
        <a:xfrm>
          <a:off x="2419985" y="110430310"/>
          <a:ext cx="337820" cy="337820"/>
        </a:xfrm>
        <a:prstGeom prst="rect">
          <a:avLst/>
        </a:prstGeom>
      </xdr:spPr>
    </xdr:pic>
    <xdr:clientData/>
  </xdr:twoCellAnchor>
  <xdr:twoCellAnchor>
    <xdr:from>
      <xdr:col>2</xdr:col>
      <xdr:colOff>635000</xdr:colOff>
      <xdr:row>262</xdr:row>
      <xdr:rowOff>50800</xdr:rowOff>
    </xdr:from>
    <xdr:to>
      <xdr:col>2</xdr:col>
      <xdr:colOff>973243</xdr:colOff>
      <xdr:row>262</xdr:row>
      <xdr:rowOff>389043</xdr:rowOff>
    </xdr:to>
    <xdr:pic>
      <xdr:nvPicPr>
        <xdr:cNvPr id="263" name="Picture 1" descr="Picture"/>
        <xdr:cNvPicPr>
          <a:picLocks noChangeAspect="1"/>
        </xdr:cNvPicPr>
      </xdr:nvPicPr>
      <xdr:blipFill>
        <a:blip r:embed="rId256"/>
        <a:stretch>
          <a:fillRect/>
        </a:stretch>
      </xdr:blipFill>
      <xdr:spPr>
        <a:xfrm>
          <a:off x="2419985" y="110853220"/>
          <a:ext cx="337820" cy="337820"/>
        </a:xfrm>
        <a:prstGeom prst="rect">
          <a:avLst/>
        </a:prstGeom>
      </xdr:spPr>
    </xdr:pic>
    <xdr:clientData/>
  </xdr:twoCellAnchor>
  <xdr:twoCellAnchor>
    <xdr:from>
      <xdr:col>2</xdr:col>
      <xdr:colOff>635000</xdr:colOff>
      <xdr:row>263</xdr:row>
      <xdr:rowOff>50800</xdr:rowOff>
    </xdr:from>
    <xdr:to>
      <xdr:col>2</xdr:col>
      <xdr:colOff>973243</xdr:colOff>
      <xdr:row>263</xdr:row>
      <xdr:rowOff>389043</xdr:rowOff>
    </xdr:to>
    <xdr:pic>
      <xdr:nvPicPr>
        <xdr:cNvPr id="264" name="Picture 1" descr="Picture"/>
        <xdr:cNvPicPr>
          <a:picLocks noChangeAspect="1"/>
        </xdr:cNvPicPr>
      </xdr:nvPicPr>
      <xdr:blipFill>
        <a:blip r:embed="rId257"/>
        <a:stretch>
          <a:fillRect/>
        </a:stretch>
      </xdr:blipFill>
      <xdr:spPr>
        <a:xfrm>
          <a:off x="2419985" y="111276130"/>
          <a:ext cx="337820" cy="337820"/>
        </a:xfrm>
        <a:prstGeom prst="rect">
          <a:avLst/>
        </a:prstGeom>
      </xdr:spPr>
    </xdr:pic>
    <xdr:clientData/>
  </xdr:twoCellAnchor>
  <xdr:twoCellAnchor>
    <xdr:from>
      <xdr:col>2</xdr:col>
      <xdr:colOff>635000</xdr:colOff>
      <xdr:row>264</xdr:row>
      <xdr:rowOff>50800</xdr:rowOff>
    </xdr:from>
    <xdr:to>
      <xdr:col>2</xdr:col>
      <xdr:colOff>973243</xdr:colOff>
      <xdr:row>264</xdr:row>
      <xdr:rowOff>389043</xdr:rowOff>
    </xdr:to>
    <xdr:pic>
      <xdr:nvPicPr>
        <xdr:cNvPr id="265" name="Picture 1" descr="Picture"/>
        <xdr:cNvPicPr>
          <a:picLocks noChangeAspect="1"/>
        </xdr:cNvPicPr>
      </xdr:nvPicPr>
      <xdr:blipFill>
        <a:blip r:embed="rId258"/>
        <a:stretch>
          <a:fillRect/>
        </a:stretch>
      </xdr:blipFill>
      <xdr:spPr>
        <a:xfrm>
          <a:off x="2419985" y="111699040"/>
          <a:ext cx="337820" cy="337820"/>
        </a:xfrm>
        <a:prstGeom prst="rect">
          <a:avLst/>
        </a:prstGeom>
      </xdr:spPr>
    </xdr:pic>
    <xdr:clientData/>
  </xdr:twoCellAnchor>
  <xdr:twoCellAnchor>
    <xdr:from>
      <xdr:col>2</xdr:col>
      <xdr:colOff>635000</xdr:colOff>
      <xdr:row>265</xdr:row>
      <xdr:rowOff>50800</xdr:rowOff>
    </xdr:from>
    <xdr:to>
      <xdr:col>2</xdr:col>
      <xdr:colOff>973243</xdr:colOff>
      <xdr:row>265</xdr:row>
      <xdr:rowOff>389043</xdr:rowOff>
    </xdr:to>
    <xdr:pic>
      <xdr:nvPicPr>
        <xdr:cNvPr id="266" name="Picture 1" descr="Picture"/>
        <xdr:cNvPicPr>
          <a:picLocks noChangeAspect="1"/>
        </xdr:cNvPicPr>
      </xdr:nvPicPr>
      <xdr:blipFill>
        <a:blip r:embed="rId259"/>
        <a:stretch>
          <a:fillRect/>
        </a:stretch>
      </xdr:blipFill>
      <xdr:spPr>
        <a:xfrm>
          <a:off x="2419985" y="112121950"/>
          <a:ext cx="337820" cy="337820"/>
        </a:xfrm>
        <a:prstGeom prst="rect">
          <a:avLst/>
        </a:prstGeom>
      </xdr:spPr>
    </xdr:pic>
    <xdr:clientData/>
  </xdr:twoCellAnchor>
  <xdr:twoCellAnchor>
    <xdr:from>
      <xdr:col>2</xdr:col>
      <xdr:colOff>635000</xdr:colOff>
      <xdr:row>266</xdr:row>
      <xdr:rowOff>50800</xdr:rowOff>
    </xdr:from>
    <xdr:to>
      <xdr:col>2</xdr:col>
      <xdr:colOff>973243</xdr:colOff>
      <xdr:row>266</xdr:row>
      <xdr:rowOff>389043</xdr:rowOff>
    </xdr:to>
    <xdr:pic>
      <xdr:nvPicPr>
        <xdr:cNvPr id="267" name="Picture 1" descr="Picture"/>
        <xdr:cNvPicPr>
          <a:picLocks noChangeAspect="1"/>
        </xdr:cNvPicPr>
      </xdr:nvPicPr>
      <xdr:blipFill>
        <a:blip r:embed="rId260"/>
        <a:stretch>
          <a:fillRect/>
        </a:stretch>
      </xdr:blipFill>
      <xdr:spPr>
        <a:xfrm>
          <a:off x="2419985" y="112544860"/>
          <a:ext cx="337820" cy="337820"/>
        </a:xfrm>
        <a:prstGeom prst="rect">
          <a:avLst/>
        </a:prstGeom>
      </xdr:spPr>
    </xdr:pic>
    <xdr:clientData/>
  </xdr:twoCellAnchor>
  <xdr:twoCellAnchor>
    <xdr:from>
      <xdr:col>2</xdr:col>
      <xdr:colOff>635000</xdr:colOff>
      <xdr:row>267</xdr:row>
      <xdr:rowOff>50800</xdr:rowOff>
    </xdr:from>
    <xdr:to>
      <xdr:col>2</xdr:col>
      <xdr:colOff>973243</xdr:colOff>
      <xdr:row>267</xdr:row>
      <xdr:rowOff>389043</xdr:rowOff>
    </xdr:to>
    <xdr:pic>
      <xdr:nvPicPr>
        <xdr:cNvPr id="268" name="Picture 1" descr="Picture"/>
        <xdr:cNvPicPr>
          <a:picLocks noChangeAspect="1"/>
        </xdr:cNvPicPr>
      </xdr:nvPicPr>
      <xdr:blipFill>
        <a:blip r:embed="rId180"/>
        <a:stretch>
          <a:fillRect/>
        </a:stretch>
      </xdr:blipFill>
      <xdr:spPr>
        <a:xfrm>
          <a:off x="2419985" y="112967770"/>
          <a:ext cx="337820" cy="337820"/>
        </a:xfrm>
        <a:prstGeom prst="rect">
          <a:avLst/>
        </a:prstGeom>
      </xdr:spPr>
    </xdr:pic>
    <xdr:clientData/>
  </xdr:twoCellAnchor>
  <xdr:twoCellAnchor>
    <xdr:from>
      <xdr:col>2</xdr:col>
      <xdr:colOff>635000</xdr:colOff>
      <xdr:row>268</xdr:row>
      <xdr:rowOff>50800</xdr:rowOff>
    </xdr:from>
    <xdr:to>
      <xdr:col>2</xdr:col>
      <xdr:colOff>973243</xdr:colOff>
      <xdr:row>268</xdr:row>
      <xdr:rowOff>389043</xdr:rowOff>
    </xdr:to>
    <xdr:pic>
      <xdr:nvPicPr>
        <xdr:cNvPr id="269" name="Picture 1" descr="Picture"/>
        <xdr:cNvPicPr>
          <a:picLocks noChangeAspect="1"/>
        </xdr:cNvPicPr>
      </xdr:nvPicPr>
      <xdr:blipFill>
        <a:blip r:embed="rId261"/>
        <a:stretch>
          <a:fillRect/>
        </a:stretch>
      </xdr:blipFill>
      <xdr:spPr>
        <a:xfrm>
          <a:off x="2419985" y="113390680"/>
          <a:ext cx="337820" cy="337820"/>
        </a:xfrm>
        <a:prstGeom prst="rect">
          <a:avLst/>
        </a:prstGeom>
      </xdr:spPr>
    </xdr:pic>
    <xdr:clientData/>
  </xdr:twoCellAnchor>
  <xdr:twoCellAnchor>
    <xdr:from>
      <xdr:col>2</xdr:col>
      <xdr:colOff>635000</xdr:colOff>
      <xdr:row>269</xdr:row>
      <xdr:rowOff>50800</xdr:rowOff>
    </xdr:from>
    <xdr:to>
      <xdr:col>2</xdr:col>
      <xdr:colOff>973243</xdr:colOff>
      <xdr:row>269</xdr:row>
      <xdr:rowOff>389043</xdr:rowOff>
    </xdr:to>
    <xdr:pic>
      <xdr:nvPicPr>
        <xdr:cNvPr id="270" name="Picture 1" descr="Picture"/>
        <xdr:cNvPicPr>
          <a:picLocks noChangeAspect="1"/>
        </xdr:cNvPicPr>
      </xdr:nvPicPr>
      <xdr:blipFill>
        <a:blip r:embed="rId262"/>
        <a:stretch>
          <a:fillRect/>
        </a:stretch>
      </xdr:blipFill>
      <xdr:spPr>
        <a:xfrm>
          <a:off x="2419985" y="113813590"/>
          <a:ext cx="337820" cy="337820"/>
        </a:xfrm>
        <a:prstGeom prst="rect">
          <a:avLst/>
        </a:prstGeom>
      </xdr:spPr>
    </xdr:pic>
    <xdr:clientData/>
  </xdr:twoCellAnchor>
  <xdr:twoCellAnchor>
    <xdr:from>
      <xdr:col>2</xdr:col>
      <xdr:colOff>635000</xdr:colOff>
      <xdr:row>270</xdr:row>
      <xdr:rowOff>50800</xdr:rowOff>
    </xdr:from>
    <xdr:to>
      <xdr:col>2</xdr:col>
      <xdr:colOff>973243</xdr:colOff>
      <xdr:row>270</xdr:row>
      <xdr:rowOff>389043</xdr:rowOff>
    </xdr:to>
    <xdr:pic>
      <xdr:nvPicPr>
        <xdr:cNvPr id="271" name="Picture 1" descr="Picture"/>
        <xdr:cNvPicPr>
          <a:picLocks noChangeAspect="1"/>
        </xdr:cNvPicPr>
      </xdr:nvPicPr>
      <xdr:blipFill>
        <a:blip r:embed="rId262"/>
        <a:stretch>
          <a:fillRect/>
        </a:stretch>
      </xdr:blipFill>
      <xdr:spPr>
        <a:xfrm>
          <a:off x="2419985" y="114236500"/>
          <a:ext cx="337820" cy="337820"/>
        </a:xfrm>
        <a:prstGeom prst="rect">
          <a:avLst/>
        </a:prstGeom>
      </xdr:spPr>
    </xdr:pic>
    <xdr:clientData/>
  </xdr:twoCellAnchor>
  <xdr:twoCellAnchor>
    <xdr:from>
      <xdr:col>2</xdr:col>
      <xdr:colOff>635000</xdr:colOff>
      <xdr:row>271</xdr:row>
      <xdr:rowOff>50800</xdr:rowOff>
    </xdr:from>
    <xdr:to>
      <xdr:col>2</xdr:col>
      <xdr:colOff>973243</xdr:colOff>
      <xdr:row>271</xdr:row>
      <xdr:rowOff>389043</xdr:rowOff>
    </xdr:to>
    <xdr:pic>
      <xdr:nvPicPr>
        <xdr:cNvPr id="272" name="Picture 1" descr="Picture"/>
        <xdr:cNvPicPr>
          <a:picLocks noChangeAspect="1"/>
        </xdr:cNvPicPr>
      </xdr:nvPicPr>
      <xdr:blipFill>
        <a:blip r:embed="rId263"/>
        <a:stretch>
          <a:fillRect/>
        </a:stretch>
      </xdr:blipFill>
      <xdr:spPr>
        <a:xfrm>
          <a:off x="2419985" y="114659410"/>
          <a:ext cx="337820" cy="337820"/>
        </a:xfrm>
        <a:prstGeom prst="rect">
          <a:avLst/>
        </a:prstGeom>
      </xdr:spPr>
    </xdr:pic>
    <xdr:clientData/>
  </xdr:twoCellAnchor>
  <xdr:twoCellAnchor>
    <xdr:from>
      <xdr:col>2</xdr:col>
      <xdr:colOff>635000</xdr:colOff>
      <xdr:row>272</xdr:row>
      <xdr:rowOff>50800</xdr:rowOff>
    </xdr:from>
    <xdr:to>
      <xdr:col>2</xdr:col>
      <xdr:colOff>973243</xdr:colOff>
      <xdr:row>272</xdr:row>
      <xdr:rowOff>389043</xdr:rowOff>
    </xdr:to>
    <xdr:pic>
      <xdr:nvPicPr>
        <xdr:cNvPr id="273" name="Picture 1" descr="Picture"/>
        <xdr:cNvPicPr>
          <a:picLocks noChangeAspect="1"/>
        </xdr:cNvPicPr>
      </xdr:nvPicPr>
      <xdr:blipFill>
        <a:blip r:embed="rId180"/>
        <a:stretch>
          <a:fillRect/>
        </a:stretch>
      </xdr:blipFill>
      <xdr:spPr>
        <a:xfrm>
          <a:off x="2419985" y="115082320"/>
          <a:ext cx="337820" cy="337820"/>
        </a:xfrm>
        <a:prstGeom prst="rect">
          <a:avLst/>
        </a:prstGeom>
      </xdr:spPr>
    </xdr:pic>
    <xdr:clientData/>
  </xdr:twoCellAnchor>
  <xdr:twoCellAnchor>
    <xdr:from>
      <xdr:col>2</xdr:col>
      <xdr:colOff>635000</xdr:colOff>
      <xdr:row>273</xdr:row>
      <xdr:rowOff>50800</xdr:rowOff>
    </xdr:from>
    <xdr:to>
      <xdr:col>2</xdr:col>
      <xdr:colOff>973243</xdr:colOff>
      <xdr:row>273</xdr:row>
      <xdr:rowOff>389043</xdr:rowOff>
    </xdr:to>
    <xdr:pic>
      <xdr:nvPicPr>
        <xdr:cNvPr id="274" name="Picture 1" descr="Picture"/>
        <xdr:cNvPicPr>
          <a:picLocks noChangeAspect="1"/>
        </xdr:cNvPicPr>
      </xdr:nvPicPr>
      <xdr:blipFill>
        <a:blip r:embed="rId264"/>
        <a:stretch>
          <a:fillRect/>
        </a:stretch>
      </xdr:blipFill>
      <xdr:spPr>
        <a:xfrm>
          <a:off x="2419985" y="115505230"/>
          <a:ext cx="337820" cy="337820"/>
        </a:xfrm>
        <a:prstGeom prst="rect">
          <a:avLst/>
        </a:prstGeom>
      </xdr:spPr>
    </xdr:pic>
    <xdr:clientData/>
  </xdr:twoCellAnchor>
  <xdr:twoCellAnchor>
    <xdr:from>
      <xdr:col>2</xdr:col>
      <xdr:colOff>635000</xdr:colOff>
      <xdr:row>274</xdr:row>
      <xdr:rowOff>50800</xdr:rowOff>
    </xdr:from>
    <xdr:to>
      <xdr:col>2</xdr:col>
      <xdr:colOff>973243</xdr:colOff>
      <xdr:row>274</xdr:row>
      <xdr:rowOff>389043</xdr:rowOff>
    </xdr:to>
    <xdr:pic>
      <xdr:nvPicPr>
        <xdr:cNvPr id="275" name="Picture 1" descr="Picture"/>
        <xdr:cNvPicPr>
          <a:picLocks noChangeAspect="1"/>
        </xdr:cNvPicPr>
      </xdr:nvPicPr>
      <xdr:blipFill>
        <a:blip r:embed="rId265"/>
        <a:stretch>
          <a:fillRect/>
        </a:stretch>
      </xdr:blipFill>
      <xdr:spPr>
        <a:xfrm>
          <a:off x="2419985" y="115928140"/>
          <a:ext cx="337820" cy="337820"/>
        </a:xfrm>
        <a:prstGeom prst="rect">
          <a:avLst/>
        </a:prstGeom>
      </xdr:spPr>
    </xdr:pic>
    <xdr:clientData/>
  </xdr:twoCellAnchor>
  <xdr:twoCellAnchor>
    <xdr:from>
      <xdr:col>2</xdr:col>
      <xdr:colOff>635000</xdr:colOff>
      <xdr:row>275</xdr:row>
      <xdr:rowOff>50800</xdr:rowOff>
    </xdr:from>
    <xdr:to>
      <xdr:col>2</xdr:col>
      <xdr:colOff>973243</xdr:colOff>
      <xdr:row>275</xdr:row>
      <xdr:rowOff>389043</xdr:rowOff>
    </xdr:to>
    <xdr:pic>
      <xdr:nvPicPr>
        <xdr:cNvPr id="276" name="Picture 1" descr="Picture"/>
        <xdr:cNvPicPr>
          <a:picLocks noChangeAspect="1"/>
        </xdr:cNvPicPr>
      </xdr:nvPicPr>
      <xdr:blipFill>
        <a:blip r:embed="rId266"/>
        <a:stretch>
          <a:fillRect/>
        </a:stretch>
      </xdr:blipFill>
      <xdr:spPr>
        <a:xfrm>
          <a:off x="2419985" y="116351050"/>
          <a:ext cx="337820" cy="337820"/>
        </a:xfrm>
        <a:prstGeom prst="rect">
          <a:avLst/>
        </a:prstGeom>
      </xdr:spPr>
    </xdr:pic>
    <xdr:clientData/>
  </xdr:twoCellAnchor>
  <xdr:twoCellAnchor>
    <xdr:from>
      <xdr:col>2</xdr:col>
      <xdr:colOff>635000</xdr:colOff>
      <xdr:row>276</xdr:row>
      <xdr:rowOff>50800</xdr:rowOff>
    </xdr:from>
    <xdr:to>
      <xdr:col>2</xdr:col>
      <xdr:colOff>973243</xdr:colOff>
      <xdr:row>276</xdr:row>
      <xdr:rowOff>389043</xdr:rowOff>
    </xdr:to>
    <xdr:pic>
      <xdr:nvPicPr>
        <xdr:cNvPr id="277" name="Picture 1" descr="Picture"/>
        <xdr:cNvPicPr>
          <a:picLocks noChangeAspect="1"/>
        </xdr:cNvPicPr>
      </xdr:nvPicPr>
      <xdr:blipFill>
        <a:blip r:embed="rId267"/>
        <a:stretch>
          <a:fillRect/>
        </a:stretch>
      </xdr:blipFill>
      <xdr:spPr>
        <a:xfrm>
          <a:off x="2419985" y="116773960"/>
          <a:ext cx="337820" cy="337820"/>
        </a:xfrm>
        <a:prstGeom prst="rect">
          <a:avLst/>
        </a:prstGeom>
      </xdr:spPr>
    </xdr:pic>
    <xdr:clientData/>
  </xdr:twoCellAnchor>
  <xdr:twoCellAnchor>
    <xdr:from>
      <xdr:col>2</xdr:col>
      <xdr:colOff>635000</xdr:colOff>
      <xdr:row>277</xdr:row>
      <xdr:rowOff>50800</xdr:rowOff>
    </xdr:from>
    <xdr:to>
      <xdr:col>2</xdr:col>
      <xdr:colOff>973243</xdr:colOff>
      <xdr:row>277</xdr:row>
      <xdr:rowOff>389043</xdr:rowOff>
    </xdr:to>
    <xdr:pic>
      <xdr:nvPicPr>
        <xdr:cNvPr id="278" name="Picture 1" descr="Picture"/>
        <xdr:cNvPicPr>
          <a:picLocks noChangeAspect="1"/>
        </xdr:cNvPicPr>
      </xdr:nvPicPr>
      <xdr:blipFill>
        <a:blip r:embed="rId268"/>
        <a:stretch>
          <a:fillRect/>
        </a:stretch>
      </xdr:blipFill>
      <xdr:spPr>
        <a:xfrm>
          <a:off x="2419985" y="117196870"/>
          <a:ext cx="337820" cy="337820"/>
        </a:xfrm>
        <a:prstGeom prst="rect">
          <a:avLst/>
        </a:prstGeom>
      </xdr:spPr>
    </xdr:pic>
    <xdr:clientData/>
  </xdr:twoCellAnchor>
  <xdr:twoCellAnchor>
    <xdr:from>
      <xdr:col>2</xdr:col>
      <xdr:colOff>635000</xdr:colOff>
      <xdr:row>278</xdr:row>
      <xdr:rowOff>50800</xdr:rowOff>
    </xdr:from>
    <xdr:to>
      <xdr:col>2</xdr:col>
      <xdr:colOff>973243</xdr:colOff>
      <xdr:row>278</xdr:row>
      <xdr:rowOff>389043</xdr:rowOff>
    </xdr:to>
    <xdr:pic>
      <xdr:nvPicPr>
        <xdr:cNvPr id="279" name="Picture 1" descr="Picture"/>
        <xdr:cNvPicPr>
          <a:picLocks noChangeAspect="1"/>
        </xdr:cNvPicPr>
      </xdr:nvPicPr>
      <xdr:blipFill>
        <a:blip r:embed="rId269"/>
        <a:stretch>
          <a:fillRect/>
        </a:stretch>
      </xdr:blipFill>
      <xdr:spPr>
        <a:xfrm>
          <a:off x="2419985" y="117619780"/>
          <a:ext cx="337820" cy="337820"/>
        </a:xfrm>
        <a:prstGeom prst="rect">
          <a:avLst/>
        </a:prstGeom>
      </xdr:spPr>
    </xdr:pic>
    <xdr:clientData/>
  </xdr:twoCellAnchor>
  <xdr:twoCellAnchor>
    <xdr:from>
      <xdr:col>2</xdr:col>
      <xdr:colOff>635000</xdr:colOff>
      <xdr:row>279</xdr:row>
      <xdr:rowOff>50800</xdr:rowOff>
    </xdr:from>
    <xdr:to>
      <xdr:col>2</xdr:col>
      <xdr:colOff>973243</xdr:colOff>
      <xdr:row>279</xdr:row>
      <xdr:rowOff>389043</xdr:rowOff>
    </xdr:to>
    <xdr:pic>
      <xdr:nvPicPr>
        <xdr:cNvPr id="280" name="Picture 1" descr="Picture"/>
        <xdr:cNvPicPr>
          <a:picLocks noChangeAspect="1"/>
        </xdr:cNvPicPr>
      </xdr:nvPicPr>
      <xdr:blipFill>
        <a:blip r:embed="rId269"/>
        <a:stretch>
          <a:fillRect/>
        </a:stretch>
      </xdr:blipFill>
      <xdr:spPr>
        <a:xfrm>
          <a:off x="2419985" y="118042690"/>
          <a:ext cx="337820" cy="337820"/>
        </a:xfrm>
        <a:prstGeom prst="rect">
          <a:avLst/>
        </a:prstGeom>
      </xdr:spPr>
    </xdr:pic>
    <xdr:clientData/>
  </xdr:twoCellAnchor>
  <xdr:twoCellAnchor>
    <xdr:from>
      <xdr:col>2</xdr:col>
      <xdr:colOff>635000</xdr:colOff>
      <xdr:row>280</xdr:row>
      <xdr:rowOff>50800</xdr:rowOff>
    </xdr:from>
    <xdr:to>
      <xdr:col>2</xdr:col>
      <xdr:colOff>973243</xdr:colOff>
      <xdr:row>280</xdr:row>
      <xdr:rowOff>389043</xdr:rowOff>
    </xdr:to>
    <xdr:pic>
      <xdr:nvPicPr>
        <xdr:cNvPr id="281" name="Picture 1" descr="Picture"/>
        <xdr:cNvPicPr>
          <a:picLocks noChangeAspect="1"/>
        </xdr:cNvPicPr>
      </xdr:nvPicPr>
      <xdr:blipFill>
        <a:blip r:embed="rId270"/>
        <a:stretch>
          <a:fillRect/>
        </a:stretch>
      </xdr:blipFill>
      <xdr:spPr>
        <a:xfrm>
          <a:off x="2419985" y="118465600"/>
          <a:ext cx="337820" cy="337820"/>
        </a:xfrm>
        <a:prstGeom prst="rect">
          <a:avLst/>
        </a:prstGeom>
      </xdr:spPr>
    </xdr:pic>
    <xdr:clientData/>
  </xdr:twoCellAnchor>
  <xdr:twoCellAnchor>
    <xdr:from>
      <xdr:col>2</xdr:col>
      <xdr:colOff>635000</xdr:colOff>
      <xdr:row>281</xdr:row>
      <xdr:rowOff>50800</xdr:rowOff>
    </xdr:from>
    <xdr:to>
      <xdr:col>2</xdr:col>
      <xdr:colOff>973243</xdr:colOff>
      <xdr:row>281</xdr:row>
      <xdr:rowOff>389043</xdr:rowOff>
    </xdr:to>
    <xdr:pic>
      <xdr:nvPicPr>
        <xdr:cNvPr id="282" name="Picture 1" descr="Picture"/>
        <xdr:cNvPicPr>
          <a:picLocks noChangeAspect="1"/>
        </xdr:cNvPicPr>
      </xdr:nvPicPr>
      <xdr:blipFill>
        <a:blip r:embed="rId271"/>
        <a:stretch>
          <a:fillRect/>
        </a:stretch>
      </xdr:blipFill>
      <xdr:spPr>
        <a:xfrm>
          <a:off x="2419985" y="118888510"/>
          <a:ext cx="337820" cy="337820"/>
        </a:xfrm>
        <a:prstGeom prst="rect">
          <a:avLst/>
        </a:prstGeom>
      </xdr:spPr>
    </xdr:pic>
    <xdr:clientData/>
  </xdr:twoCellAnchor>
  <xdr:twoCellAnchor>
    <xdr:from>
      <xdr:col>2</xdr:col>
      <xdr:colOff>635000</xdr:colOff>
      <xdr:row>282</xdr:row>
      <xdr:rowOff>50800</xdr:rowOff>
    </xdr:from>
    <xdr:to>
      <xdr:col>2</xdr:col>
      <xdr:colOff>973243</xdr:colOff>
      <xdr:row>282</xdr:row>
      <xdr:rowOff>389043</xdr:rowOff>
    </xdr:to>
    <xdr:pic>
      <xdr:nvPicPr>
        <xdr:cNvPr id="283" name="Picture 1" descr="Picture"/>
        <xdr:cNvPicPr>
          <a:picLocks noChangeAspect="1"/>
        </xdr:cNvPicPr>
      </xdr:nvPicPr>
      <xdr:blipFill>
        <a:blip r:embed="rId272"/>
        <a:stretch>
          <a:fillRect/>
        </a:stretch>
      </xdr:blipFill>
      <xdr:spPr>
        <a:xfrm>
          <a:off x="2419985" y="119311420"/>
          <a:ext cx="337820" cy="337820"/>
        </a:xfrm>
        <a:prstGeom prst="rect">
          <a:avLst/>
        </a:prstGeom>
      </xdr:spPr>
    </xdr:pic>
    <xdr:clientData/>
  </xdr:twoCellAnchor>
  <xdr:twoCellAnchor>
    <xdr:from>
      <xdr:col>2</xdr:col>
      <xdr:colOff>635000</xdr:colOff>
      <xdr:row>283</xdr:row>
      <xdr:rowOff>50800</xdr:rowOff>
    </xdr:from>
    <xdr:to>
      <xdr:col>2</xdr:col>
      <xdr:colOff>973243</xdr:colOff>
      <xdr:row>283</xdr:row>
      <xdr:rowOff>389043</xdr:rowOff>
    </xdr:to>
    <xdr:pic>
      <xdr:nvPicPr>
        <xdr:cNvPr id="284" name="Picture 1" descr="Picture"/>
        <xdr:cNvPicPr>
          <a:picLocks noChangeAspect="1"/>
        </xdr:cNvPicPr>
      </xdr:nvPicPr>
      <xdr:blipFill>
        <a:blip r:embed="rId273"/>
        <a:stretch>
          <a:fillRect/>
        </a:stretch>
      </xdr:blipFill>
      <xdr:spPr>
        <a:xfrm>
          <a:off x="2419985" y="119734330"/>
          <a:ext cx="337820" cy="337820"/>
        </a:xfrm>
        <a:prstGeom prst="rect">
          <a:avLst/>
        </a:prstGeom>
      </xdr:spPr>
    </xdr:pic>
    <xdr:clientData/>
  </xdr:twoCellAnchor>
  <xdr:twoCellAnchor>
    <xdr:from>
      <xdr:col>2</xdr:col>
      <xdr:colOff>635000</xdr:colOff>
      <xdr:row>284</xdr:row>
      <xdr:rowOff>50800</xdr:rowOff>
    </xdr:from>
    <xdr:to>
      <xdr:col>2</xdr:col>
      <xdr:colOff>973243</xdr:colOff>
      <xdr:row>284</xdr:row>
      <xdr:rowOff>389043</xdr:rowOff>
    </xdr:to>
    <xdr:pic>
      <xdr:nvPicPr>
        <xdr:cNvPr id="285" name="Picture 1" descr="Picture"/>
        <xdr:cNvPicPr>
          <a:picLocks noChangeAspect="1"/>
        </xdr:cNvPicPr>
      </xdr:nvPicPr>
      <xdr:blipFill>
        <a:blip r:embed="rId274"/>
        <a:stretch>
          <a:fillRect/>
        </a:stretch>
      </xdr:blipFill>
      <xdr:spPr>
        <a:xfrm>
          <a:off x="2419985" y="120157240"/>
          <a:ext cx="337820" cy="337820"/>
        </a:xfrm>
        <a:prstGeom prst="rect">
          <a:avLst/>
        </a:prstGeom>
      </xdr:spPr>
    </xdr:pic>
    <xdr:clientData/>
  </xdr:twoCellAnchor>
  <xdr:twoCellAnchor>
    <xdr:from>
      <xdr:col>2</xdr:col>
      <xdr:colOff>635000</xdr:colOff>
      <xdr:row>285</xdr:row>
      <xdr:rowOff>50800</xdr:rowOff>
    </xdr:from>
    <xdr:to>
      <xdr:col>2</xdr:col>
      <xdr:colOff>973243</xdr:colOff>
      <xdr:row>285</xdr:row>
      <xdr:rowOff>389043</xdr:rowOff>
    </xdr:to>
    <xdr:pic>
      <xdr:nvPicPr>
        <xdr:cNvPr id="286" name="Picture 1" descr="Picture"/>
        <xdr:cNvPicPr>
          <a:picLocks noChangeAspect="1"/>
        </xdr:cNvPicPr>
      </xdr:nvPicPr>
      <xdr:blipFill>
        <a:blip r:embed="rId275"/>
        <a:stretch>
          <a:fillRect/>
        </a:stretch>
      </xdr:blipFill>
      <xdr:spPr>
        <a:xfrm>
          <a:off x="2419985" y="120580150"/>
          <a:ext cx="337820" cy="337820"/>
        </a:xfrm>
        <a:prstGeom prst="rect">
          <a:avLst/>
        </a:prstGeom>
      </xdr:spPr>
    </xdr:pic>
    <xdr:clientData/>
  </xdr:twoCellAnchor>
  <xdr:twoCellAnchor>
    <xdr:from>
      <xdr:col>2</xdr:col>
      <xdr:colOff>635000</xdr:colOff>
      <xdr:row>286</xdr:row>
      <xdr:rowOff>50800</xdr:rowOff>
    </xdr:from>
    <xdr:to>
      <xdr:col>2</xdr:col>
      <xdr:colOff>973243</xdr:colOff>
      <xdr:row>286</xdr:row>
      <xdr:rowOff>389043</xdr:rowOff>
    </xdr:to>
    <xdr:pic>
      <xdr:nvPicPr>
        <xdr:cNvPr id="287" name="Picture 1" descr="Picture"/>
        <xdr:cNvPicPr>
          <a:picLocks noChangeAspect="1"/>
        </xdr:cNvPicPr>
      </xdr:nvPicPr>
      <xdr:blipFill>
        <a:blip r:embed="rId276"/>
        <a:stretch>
          <a:fillRect/>
        </a:stretch>
      </xdr:blipFill>
      <xdr:spPr>
        <a:xfrm>
          <a:off x="2419985" y="121003060"/>
          <a:ext cx="337820" cy="337820"/>
        </a:xfrm>
        <a:prstGeom prst="rect">
          <a:avLst/>
        </a:prstGeom>
      </xdr:spPr>
    </xdr:pic>
    <xdr:clientData/>
  </xdr:twoCellAnchor>
  <xdr:twoCellAnchor>
    <xdr:from>
      <xdr:col>2</xdr:col>
      <xdr:colOff>635000</xdr:colOff>
      <xdr:row>287</xdr:row>
      <xdr:rowOff>50800</xdr:rowOff>
    </xdr:from>
    <xdr:to>
      <xdr:col>2</xdr:col>
      <xdr:colOff>973243</xdr:colOff>
      <xdr:row>287</xdr:row>
      <xdr:rowOff>389043</xdr:rowOff>
    </xdr:to>
    <xdr:pic>
      <xdr:nvPicPr>
        <xdr:cNvPr id="288" name="Picture 1" descr="Picture"/>
        <xdr:cNvPicPr>
          <a:picLocks noChangeAspect="1"/>
        </xdr:cNvPicPr>
      </xdr:nvPicPr>
      <xdr:blipFill>
        <a:blip r:embed="rId277"/>
        <a:stretch>
          <a:fillRect/>
        </a:stretch>
      </xdr:blipFill>
      <xdr:spPr>
        <a:xfrm>
          <a:off x="2419985" y="121425970"/>
          <a:ext cx="337820" cy="337820"/>
        </a:xfrm>
        <a:prstGeom prst="rect">
          <a:avLst/>
        </a:prstGeom>
      </xdr:spPr>
    </xdr:pic>
    <xdr:clientData/>
  </xdr:twoCellAnchor>
  <xdr:twoCellAnchor>
    <xdr:from>
      <xdr:col>2</xdr:col>
      <xdr:colOff>635000</xdr:colOff>
      <xdr:row>288</xdr:row>
      <xdr:rowOff>50800</xdr:rowOff>
    </xdr:from>
    <xdr:to>
      <xdr:col>2</xdr:col>
      <xdr:colOff>973243</xdr:colOff>
      <xdr:row>288</xdr:row>
      <xdr:rowOff>389043</xdr:rowOff>
    </xdr:to>
    <xdr:pic>
      <xdr:nvPicPr>
        <xdr:cNvPr id="289" name="Picture 1" descr="Picture"/>
        <xdr:cNvPicPr>
          <a:picLocks noChangeAspect="1"/>
        </xdr:cNvPicPr>
      </xdr:nvPicPr>
      <xdr:blipFill>
        <a:blip r:embed="rId278"/>
        <a:stretch>
          <a:fillRect/>
        </a:stretch>
      </xdr:blipFill>
      <xdr:spPr>
        <a:xfrm>
          <a:off x="2419985" y="121848880"/>
          <a:ext cx="337820" cy="337820"/>
        </a:xfrm>
        <a:prstGeom prst="rect">
          <a:avLst/>
        </a:prstGeom>
      </xdr:spPr>
    </xdr:pic>
    <xdr:clientData/>
  </xdr:twoCellAnchor>
  <xdr:twoCellAnchor>
    <xdr:from>
      <xdr:col>2</xdr:col>
      <xdr:colOff>635000</xdr:colOff>
      <xdr:row>289</xdr:row>
      <xdr:rowOff>50800</xdr:rowOff>
    </xdr:from>
    <xdr:to>
      <xdr:col>2</xdr:col>
      <xdr:colOff>973243</xdr:colOff>
      <xdr:row>289</xdr:row>
      <xdr:rowOff>389043</xdr:rowOff>
    </xdr:to>
    <xdr:pic>
      <xdr:nvPicPr>
        <xdr:cNvPr id="290" name="Picture 1" descr="Picture"/>
        <xdr:cNvPicPr>
          <a:picLocks noChangeAspect="1"/>
        </xdr:cNvPicPr>
      </xdr:nvPicPr>
      <xdr:blipFill>
        <a:blip r:embed="rId279"/>
        <a:stretch>
          <a:fillRect/>
        </a:stretch>
      </xdr:blipFill>
      <xdr:spPr>
        <a:xfrm>
          <a:off x="2419985" y="122271790"/>
          <a:ext cx="337820" cy="337820"/>
        </a:xfrm>
        <a:prstGeom prst="rect">
          <a:avLst/>
        </a:prstGeom>
      </xdr:spPr>
    </xdr:pic>
    <xdr:clientData/>
  </xdr:twoCellAnchor>
  <xdr:twoCellAnchor>
    <xdr:from>
      <xdr:col>2</xdr:col>
      <xdr:colOff>635000</xdr:colOff>
      <xdr:row>290</xdr:row>
      <xdr:rowOff>50800</xdr:rowOff>
    </xdr:from>
    <xdr:to>
      <xdr:col>2</xdr:col>
      <xdr:colOff>973243</xdr:colOff>
      <xdr:row>290</xdr:row>
      <xdr:rowOff>389043</xdr:rowOff>
    </xdr:to>
    <xdr:pic>
      <xdr:nvPicPr>
        <xdr:cNvPr id="291" name="Picture 1" descr="Picture"/>
        <xdr:cNvPicPr>
          <a:picLocks noChangeAspect="1"/>
        </xdr:cNvPicPr>
      </xdr:nvPicPr>
      <xdr:blipFill>
        <a:blip r:embed="rId280"/>
        <a:stretch>
          <a:fillRect/>
        </a:stretch>
      </xdr:blipFill>
      <xdr:spPr>
        <a:xfrm>
          <a:off x="2419985" y="122694700"/>
          <a:ext cx="337820" cy="337820"/>
        </a:xfrm>
        <a:prstGeom prst="rect">
          <a:avLst/>
        </a:prstGeom>
      </xdr:spPr>
    </xdr:pic>
    <xdr:clientData/>
  </xdr:twoCellAnchor>
  <xdr:twoCellAnchor>
    <xdr:from>
      <xdr:col>2</xdr:col>
      <xdr:colOff>635000</xdr:colOff>
      <xdr:row>291</xdr:row>
      <xdr:rowOff>50800</xdr:rowOff>
    </xdr:from>
    <xdr:to>
      <xdr:col>2</xdr:col>
      <xdr:colOff>973243</xdr:colOff>
      <xdr:row>291</xdr:row>
      <xdr:rowOff>389043</xdr:rowOff>
    </xdr:to>
    <xdr:pic>
      <xdr:nvPicPr>
        <xdr:cNvPr id="292" name="Picture 1" descr="Picture"/>
        <xdr:cNvPicPr>
          <a:picLocks noChangeAspect="1"/>
        </xdr:cNvPicPr>
      </xdr:nvPicPr>
      <xdr:blipFill>
        <a:blip r:embed="rId281"/>
        <a:stretch>
          <a:fillRect/>
        </a:stretch>
      </xdr:blipFill>
      <xdr:spPr>
        <a:xfrm>
          <a:off x="2419985" y="123117610"/>
          <a:ext cx="337820" cy="337820"/>
        </a:xfrm>
        <a:prstGeom prst="rect">
          <a:avLst/>
        </a:prstGeom>
      </xdr:spPr>
    </xdr:pic>
    <xdr:clientData/>
  </xdr:twoCellAnchor>
  <xdr:twoCellAnchor>
    <xdr:from>
      <xdr:col>2</xdr:col>
      <xdr:colOff>635000</xdr:colOff>
      <xdr:row>292</xdr:row>
      <xdr:rowOff>50800</xdr:rowOff>
    </xdr:from>
    <xdr:to>
      <xdr:col>2</xdr:col>
      <xdr:colOff>973243</xdr:colOff>
      <xdr:row>292</xdr:row>
      <xdr:rowOff>389043</xdr:rowOff>
    </xdr:to>
    <xdr:pic>
      <xdr:nvPicPr>
        <xdr:cNvPr id="293" name="Picture 1" descr="Picture"/>
        <xdr:cNvPicPr>
          <a:picLocks noChangeAspect="1"/>
        </xdr:cNvPicPr>
      </xdr:nvPicPr>
      <xdr:blipFill>
        <a:blip r:embed="rId282"/>
        <a:stretch>
          <a:fillRect/>
        </a:stretch>
      </xdr:blipFill>
      <xdr:spPr>
        <a:xfrm>
          <a:off x="2419985" y="123540520"/>
          <a:ext cx="337820" cy="337820"/>
        </a:xfrm>
        <a:prstGeom prst="rect">
          <a:avLst/>
        </a:prstGeom>
      </xdr:spPr>
    </xdr:pic>
    <xdr:clientData/>
  </xdr:twoCellAnchor>
  <xdr:twoCellAnchor>
    <xdr:from>
      <xdr:col>2</xdr:col>
      <xdr:colOff>635000</xdr:colOff>
      <xdr:row>293</xdr:row>
      <xdr:rowOff>50800</xdr:rowOff>
    </xdr:from>
    <xdr:to>
      <xdr:col>2</xdr:col>
      <xdr:colOff>973243</xdr:colOff>
      <xdr:row>293</xdr:row>
      <xdr:rowOff>389043</xdr:rowOff>
    </xdr:to>
    <xdr:pic>
      <xdr:nvPicPr>
        <xdr:cNvPr id="294" name="Picture 1" descr="Picture"/>
        <xdr:cNvPicPr>
          <a:picLocks noChangeAspect="1"/>
        </xdr:cNvPicPr>
      </xdr:nvPicPr>
      <xdr:blipFill>
        <a:blip r:embed="rId283"/>
        <a:stretch>
          <a:fillRect/>
        </a:stretch>
      </xdr:blipFill>
      <xdr:spPr>
        <a:xfrm>
          <a:off x="2419985" y="123963430"/>
          <a:ext cx="337820" cy="337820"/>
        </a:xfrm>
        <a:prstGeom prst="rect">
          <a:avLst/>
        </a:prstGeom>
      </xdr:spPr>
    </xdr:pic>
    <xdr:clientData/>
  </xdr:twoCellAnchor>
  <xdr:twoCellAnchor>
    <xdr:from>
      <xdr:col>2</xdr:col>
      <xdr:colOff>635000</xdr:colOff>
      <xdr:row>294</xdr:row>
      <xdr:rowOff>50800</xdr:rowOff>
    </xdr:from>
    <xdr:to>
      <xdr:col>2</xdr:col>
      <xdr:colOff>973243</xdr:colOff>
      <xdr:row>294</xdr:row>
      <xdr:rowOff>389043</xdr:rowOff>
    </xdr:to>
    <xdr:pic>
      <xdr:nvPicPr>
        <xdr:cNvPr id="295" name="Picture 1" descr="Picture"/>
        <xdr:cNvPicPr>
          <a:picLocks noChangeAspect="1"/>
        </xdr:cNvPicPr>
      </xdr:nvPicPr>
      <xdr:blipFill>
        <a:blip r:embed="rId284"/>
        <a:stretch>
          <a:fillRect/>
        </a:stretch>
      </xdr:blipFill>
      <xdr:spPr>
        <a:xfrm>
          <a:off x="2419985" y="124386340"/>
          <a:ext cx="337820" cy="337820"/>
        </a:xfrm>
        <a:prstGeom prst="rect">
          <a:avLst/>
        </a:prstGeom>
      </xdr:spPr>
    </xdr:pic>
    <xdr:clientData/>
  </xdr:twoCellAnchor>
  <xdr:twoCellAnchor>
    <xdr:from>
      <xdr:col>2</xdr:col>
      <xdr:colOff>635000</xdr:colOff>
      <xdr:row>295</xdr:row>
      <xdr:rowOff>50800</xdr:rowOff>
    </xdr:from>
    <xdr:to>
      <xdr:col>2</xdr:col>
      <xdr:colOff>973243</xdr:colOff>
      <xdr:row>295</xdr:row>
      <xdr:rowOff>389043</xdr:rowOff>
    </xdr:to>
    <xdr:pic>
      <xdr:nvPicPr>
        <xdr:cNvPr id="296" name="Picture 1" descr="Picture"/>
        <xdr:cNvPicPr>
          <a:picLocks noChangeAspect="1"/>
        </xdr:cNvPicPr>
      </xdr:nvPicPr>
      <xdr:blipFill>
        <a:blip r:embed="rId285"/>
        <a:stretch>
          <a:fillRect/>
        </a:stretch>
      </xdr:blipFill>
      <xdr:spPr>
        <a:xfrm>
          <a:off x="2419985" y="124809250"/>
          <a:ext cx="337820" cy="337820"/>
        </a:xfrm>
        <a:prstGeom prst="rect">
          <a:avLst/>
        </a:prstGeom>
      </xdr:spPr>
    </xdr:pic>
    <xdr:clientData/>
  </xdr:twoCellAnchor>
  <xdr:twoCellAnchor>
    <xdr:from>
      <xdr:col>2</xdr:col>
      <xdr:colOff>635000</xdr:colOff>
      <xdr:row>296</xdr:row>
      <xdr:rowOff>50800</xdr:rowOff>
    </xdr:from>
    <xdr:to>
      <xdr:col>2</xdr:col>
      <xdr:colOff>973243</xdr:colOff>
      <xdr:row>296</xdr:row>
      <xdr:rowOff>389043</xdr:rowOff>
    </xdr:to>
    <xdr:pic>
      <xdr:nvPicPr>
        <xdr:cNvPr id="297" name="Picture 1" descr="Picture"/>
        <xdr:cNvPicPr>
          <a:picLocks noChangeAspect="1"/>
        </xdr:cNvPicPr>
      </xdr:nvPicPr>
      <xdr:blipFill>
        <a:blip r:embed="rId286"/>
        <a:stretch>
          <a:fillRect/>
        </a:stretch>
      </xdr:blipFill>
      <xdr:spPr>
        <a:xfrm>
          <a:off x="2419985" y="125232160"/>
          <a:ext cx="337820" cy="337820"/>
        </a:xfrm>
        <a:prstGeom prst="rect">
          <a:avLst/>
        </a:prstGeom>
      </xdr:spPr>
    </xdr:pic>
    <xdr:clientData/>
  </xdr:twoCellAnchor>
  <xdr:twoCellAnchor>
    <xdr:from>
      <xdr:col>2</xdr:col>
      <xdr:colOff>635000</xdr:colOff>
      <xdr:row>297</xdr:row>
      <xdr:rowOff>50800</xdr:rowOff>
    </xdr:from>
    <xdr:to>
      <xdr:col>2</xdr:col>
      <xdr:colOff>973243</xdr:colOff>
      <xdr:row>297</xdr:row>
      <xdr:rowOff>389043</xdr:rowOff>
    </xdr:to>
    <xdr:pic>
      <xdr:nvPicPr>
        <xdr:cNvPr id="298" name="Picture 1" descr="Picture"/>
        <xdr:cNvPicPr>
          <a:picLocks noChangeAspect="1"/>
        </xdr:cNvPicPr>
      </xdr:nvPicPr>
      <xdr:blipFill>
        <a:blip r:embed="rId287"/>
        <a:stretch>
          <a:fillRect/>
        </a:stretch>
      </xdr:blipFill>
      <xdr:spPr>
        <a:xfrm>
          <a:off x="2419985" y="125655070"/>
          <a:ext cx="337820" cy="337820"/>
        </a:xfrm>
        <a:prstGeom prst="rect">
          <a:avLst/>
        </a:prstGeom>
      </xdr:spPr>
    </xdr:pic>
    <xdr:clientData/>
  </xdr:twoCellAnchor>
  <xdr:twoCellAnchor>
    <xdr:from>
      <xdr:col>2</xdr:col>
      <xdr:colOff>635000</xdr:colOff>
      <xdr:row>298</xdr:row>
      <xdr:rowOff>50800</xdr:rowOff>
    </xdr:from>
    <xdr:to>
      <xdr:col>2</xdr:col>
      <xdr:colOff>973243</xdr:colOff>
      <xdr:row>298</xdr:row>
      <xdr:rowOff>389043</xdr:rowOff>
    </xdr:to>
    <xdr:pic>
      <xdr:nvPicPr>
        <xdr:cNvPr id="299" name="Picture 1" descr="Picture"/>
        <xdr:cNvPicPr>
          <a:picLocks noChangeAspect="1"/>
        </xdr:cNvPicPr>
      </xdr:nvPicPr>
      <xdr:blipFill>
        <a:blip r:embed="rId288"/>
        <a:stretch>
          <a:fillRect/>
        </a:stretch>
      </xdr:blipFill>
      <xdr:spPr>
        <a:xfrm>
          <a:off x="2419985" y="126077980"/>
          <a:ext cx="337820" cy="337820"/>
        </a:xfrm>
        <a:prstGeom prst="rect">
          <a:avLst/>
        </a:prstGeom>
      </xdr:spPr>
    </xdr:pic>
    <xdr:clientData/>
  </xdr:twoCellAnchor>
  <xdr:twoCellAnchor>
    <xdr:from>
      <xdr:col>2</xdr:col>
      <xdr:colOff>635000</xdr:colOff>
      <xdr:row>299</xdr:row>
      <xdr:rowOff>50800</xdr:rowOff>
    </xdr:from>
    <xdr:to>
      <xdr:col>2</xdr:col>
      <xdr:colOff>973243</xdr:colOff>
      <xdr:row>299</xdr:row>
      <xdr:rowOff>389043</xdr:rowOff>
    </xdr:to>
    <xdr:pic>
      <xdr:nvPicPr>
        <xdr:cNvPr id="300" name="Picture 1" descr="Picture"/>
        <xdr:cNvPicPr>
          <a:picLocks noChangeAspect="1"/>
        </xdr:cNvPicPr>
      </xdr:nvPicPr>
      <xdr:blipFill>
        <a:blip r:embed="rId289"/>
        <a:stretch>
          <a:fillRect/>
        </a:stretch>
      </xdr:blipFill>
      <xdr:spPr>
        <a:xfrm>
          <a:off x="2419985" y="126500890"/>
          <a:ext cx="337820" cy="337820"/>
        </a:xfrm>
        <a:prstGeom prst="rect">
          <a:avLst/>
        </a:prstGeom>
      </xdr:spPr>
    </xdr:pic>
    <xdr:clientData/>
  </xdr:twoCellAnchor>
  <xdr:twoCellAnchor>
    <xdr:from>
      <xdr:col>2</xdr:col>
      <xdr:colOff>635000</xdr:colOff>
      <xdr:row>300</xdr:row>
      <xdr:rowOff>50800</xdr:rowOff>
    </xdr:from>
    <xdr:to>
      <xdr:col>2</xdr:col>
      <xdr:colOff>973243</xdr:colOff>
      <xdr:row>300</xdr:row>
      <xdr:rowOff>389043</xdr:rowOff>
    </xdr:to>
    <xdr:pic>
      <xdr:nvPicPr>
        <xdr:cNvPr id="301" name="Picture 1" descr="Picture"/>
        <xdr:cNvPicPr>
          <a:picLocks noChangeAspect="1"/>
        </xdr:cNvPicPr>
      </xdr:nvPicPr>
      <xdr:blipFill>
        <a:blip r:embed="rId290"/>
        <a:stretch>
          <a:fillRect/>
        </a:stretch>
      </xdr:blipFill>
      <xdr:spPr>
        <a:xfrm>
          <a:off x="2419985" y="126923800"/>
          <a:ext cx="337820" cy="337820"/>
        </a:xfrm>
        <a:prstGeom prst="rect">
          <a:avLst/>
        </a:prstGeom>
      </xdr:spPr>
    </xdr:pic>
    <xdr:clientData/>
  </xdr:twoCellAnchor>
  <xdr:twoCellAnchor>
    <xdr:from>
      <xdr:col>2</xdr:col>
      <xdr:colOff>635000</xdr:colOff>
      <xdr:row>301</xdr:row>
      <xdr:rowOff>50800</xdr:rowOff>
    </xdr:from>
    <xdr:to>
      <xdr:col>2</xdr:col>
      <xdr:colOff>973243</xdr:colOff>
      <xdr:row>301</xdr:row>
      <xdr:rowOff>389043</xdr:rowOff>
    </xdr:to>
    <xdr:pic>
      <xdr:nvPicPr>
        <xdr:cNvPr id="302" name="Picture 1" descr="Picture"/>
        <xdr:cNvPicPr>
          <a:picLocks noChangeAspect="1"/>
        </xdr:cNvPicPr>
      </xdr:nvPicPr>
      <xdr:blipFill>
        <a:blip r:embed="rId291"/>
        <a:stretch>
          <a:fillRect/>
        </a:stretch>
      </xdr:blipFill>
      <xdr:spPr>
        <a:xfrm>
          <a:off x="2419985" y="127346710"/>
          <a:ext cx="337820" cy="337820"/>
        </a:xfrm>
        <a:prstGeom prst="rect">
          <a:avLst/>
        </a:prstGeom>
      </xdr:spPr>
    </xdr:pic>
    <xdr:clientData/>
  </xdr:twoCellAnchor>
  <xdr:twoCellAnchor>
    <xdr:from>
      <xdr:col>2</xdr:col>
      <xdr:colOff>635000</xdr:colOff>
      <xdr:row>302</xdr:row>
      <xdr:rowOff>50800</xdr:rowOff>
    </xdr:from>
    <xdr:to>
      <xdr:col>2</xdr:col>
      <xdr:colOff>973243</xdr:colOff>
      <xdr:row>302</xdr:row>
      <xdr:rowOff>389043</xdr:rowOff>
    </xdr:to>
    <xdr:pic>
      <xdr:nvPicPr>
        <xdr:cNvPr id="303" name="Picture 1" descr="Picture"/>
        <xdr:cNvPicPr>
          <a:picLocks noChangeAspect="1"/>
        </xdr:cNvPicPr>
      </xdr:nvPicPr>
      <xdr:blipFill>
        <a:blip r:embed="rId292"/>
        <a:stretch>
          <a:fillRect/>
        </a:stretch>
      </xdr:blipFill>
      <xdr:spPr>
        <a:xfrm>
          <a:off x="2419985" y="127769620"/>
          <a:ext cx="337820" cy="337820"/>
        </a:xfrm>
        <a:prstGeom prst="rect">
          <a:avLst/>
        </a:prstGeom>
      </xdr:spPr>
    </xdr:pic>
    <xdr:clientData/>
  </xdr:twoCellAnchor>
  <xdr:twoCellAnchor>
    <xdr:from>
      <xdr:col>2</xdr:col>
      <xdr:colOff>635000</xdr:colOff>
      <xdr:row>303</xdr:row>
      <xdr:rowOff>50800</xdr:rowOff>
    </xdr:from>
    <xdr:to>
      <xdr:col>2</xdr:col>
      <xdr:colOff>973243</xdr:colOff>
      <xdr:row>303</xdr:row>
      <xdr:rowOff>389043</xdr:rowOff>
    </xdr:to>
    <xdr:pic>
      <xdr:nvPicPr>
        <xdr:cNvPr id="304" name="Picture 1" descr="Picture"/>
        <xdr:cNvPicPr>
          <a:picLocks noChangeAspect="1"/>
        </xdr:cNvPicPr>
      </xdr:nvPicPr>
      <xdr:blipFill>
        <a:blip r:embed="rId293"/>
        <a:stretch>
          <a:fillRect/>
        </a:stretch>
      </xdr:blipFill>
      <xdr:spPr>
        <a:xfrm>
          <a:off x="2419985" y="128192530"/>
          <a:ext cx="337820" cy="337820"/>
        </a:xfrm>
        <a:prstGeom prst="rect">
          <a:avLst/>
        </a:prstGeom>
      </xdr:spPr>
    </xdr:pic>
    <xdr:clientData/>
  </xdr:twoCellAnchor>
  <xdr:twoCellAnchor>
    <xdr:from>
      <xdr:col>2</xdr:col>
      <xdr:colOff>635000</xdr:colOff>
      <xdr:row>304</xdr:row>
      <xdr:rowOff>50800</xdr:rowOff>
    </xdr:from>
    <xdr:to>
      <xdr:col>2</xdr:col>
      <xdr:colOff>973243</xdr:colOff>
      <xdr:row>304</xdr:row>
      <xdr:rowOff>389043</xdr:rowOff>
    </xdr:to>
    <xdr:pic>
      <xdr:nvPicPr>
        <xdr:cNvPr id="305" name="Picture 1" descr="Picture"/>
        <xdr:cNvPicPr>
          <a:picLocks noChangeAspect="1"/>
        </xdr:cNvPicPr>
      </xdr:nvPicPr>
      <xdr:blipFill>
        <a:blip r:embed="rId294"/>
        <a:stretch>
          <a:fillRect/>
        </a:stretch>
      </xdr:blipFill>
      <xdr:spPr>
        <a:xfrm>
          <a:off x="2419985" y="128615440"/>
          <a:ext cx="337820" cy="337820"/>
        </a:xfrm>
        <a:prstGeom prst="rect">
          <a:avLst/>
        </a:prstGeom>
      </xdr:spPr>
    </xdr:pic>
    <xdr:clientData/>
  </xdr:twoCellAnchor>
  <xdr:twoCellAnchor>
    <xdr:from>
      <xdr:col>2</xdr:col>
      <xdr:colOff>635000</xdr:colOff>
      <xdr:row>305</xdr:row>
      <xdr:rowOff>50800</xdr:rowOff>
    </xdr:from>
    <xdr:to>
      <xdr:col>2</xdr:col>
      <xdr:colOff>973243</xdr:colOff>
      <xdr:row>305</xdr:row>
      <xdr:rowOff>389043</xdr:rowOff>
    </xdr:to>
    <xdr:pic>
      <xdr:nvPicPr>
        <xdr:cNvPr id="306" name="Picture 1" descr="Picture"/>
        <xdr:cNvPicPr>
          <a:picLocks noChangeAspect="1"/>
        </xdr:cNvPicPr>
      </xdr:nvPicPr>
      <xdr:blipFill>
        <a:blip r:embed="rId295"/>
        <a:stretch>
          <a:fillRect/>
        </a:stretch>
      </xdr:blipFill>
      <xdr:spPr>
        <a:xfrm>
          <a:off x="2419985" y="129038350"/>
          <a:ext cx="337820" cy="337820"/>
        </a:xfrm>
        <a:prstGeom prst="rect">
          <a:avLst/>
        </a:prstGeom>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xdr:from>
      <xdr:col>2</xdr:col>
      <xdr:colOff>635000</xdr:colOff>
      <xdr:row>1</xdr:row>
      <xdr:rowOff>50800</xdr:rowOff>
    </xdr:from>
    <xdr:to>
      <xdr:col>2</xdr:col>
      <xdr:colOff>973243</xdr:colOff>
      <xdr:row>1</xdr:row>
      <xdr:rowOff>389043</xdr:rowOff>
    </xdr:to>
    <xdr:pic>
      <xdr:nvPicPr>
        <xdr:cNvPr id="2" name="Picture 1" descr="Picture"/>
        <xdr:cNvPicPr>
          <a:picLocks noChangeAspect="1"/>
        </xdr:cNvPicPr>
      </xdr:nvPicPr>
      <xdr:blipFill>
        <a:blip r:embed="rId1"/>
        <a:stretch>
          <a:fillRect/>
        </a:stretch>
      </xdr:blipFill>
      <xdr:spPr>
        <a:xfrm>
          <a:off x="2419985" y="473710"/>
          <a:ext cx="337820" cy="337820"/>
        </a:xfrm>
        <a:prstGeom prst="rect">
          <a:avLst/>
        </a:prstGeom>
      </xdr:spPr>
    </xdr:pic>
    <xdr:clientData/>
  </xdr:twoCellAnchor>
  <xdr:twoCellAnchor>
    <xdr:from>
      <xdr:col>2</xdr:col>
      <xdr:colOff>635000</xdr:colOff>
      <xdr:row>2</xdr:row>
      <xdr:rowOff>50800</xdr:rowOff>
    </xdr:from>
    <xdr:to>
      <xdr:col>2</xdr:col>
      <xdr:colOff>973243</xdr:colOff>
      <xdr:row>2</xdr:row>
      <xdr:rowOff>389043</xdr:rowOff>
    </xdr:to>
    <xdr:pic>
      <xdr:nvPicPr>
        <xdr:cNvPr id="3" name="Picture 1" descr="Picture"/>
        <xdr:cNvPicPr>
          <a:picLocks noChangeAspect="1"/>
        </xdr:cNvPicPr>
      </xdr:nvPicPr>
      <xdr:blipFill>
        <a:blip r:embed="rId2"/>
        <a:stretch>
          <a:fillRect/>
        </a:stretch>
      </xdr:blipFill>
      <xdr:spPr>
        <a:xfrm>
          <a:off x="2419985" y="896620"/>
          <a:ext cx="337820" cy="337820"/>
        </a:xfrm>
        <a:prstGeom prst="rect">
          <a:avLst/>
        </a:prstGeom>
      </xdr:spPr>
    </xdr:pic>
    <xdr:clientData/>
  </xdr:twoCellAnchor>
  <xdr:twoCellAnchor>
    <xdr:from>
      <xdr:col>2</xdr:col>
      <xdr:colOff>635000</xdr:colOff>
      <xdr:row>3</xdr:row>
      <xdr:rowOff>50800</xdr:rowOff>
    </xdr:from>
    <xdr:to>
      <xdr:col>2</xdr:col>
      <xdr:colOff>973243</xdr:colOff>
      <xdr:row>3</xdr:row>
      <xdr:rowOff>389043</xdr:rowOff>
    </xdr:to>
    <xdr:pic>
      <xdr:nvPicPr>
        <xdr:cNvPr id="4" name="Picture 1" descr="Picture"/>
        <xdr:cNvPicPr>
          <a:picLocks noChangeAspect="1"/>
        </xdr:cNvPicPr>
      </xdr:nvPicPr>
      <xdr:blipFill>
        <a:blip r:embed="rId3"/>
        <a:stretch>
          <a:fillRect/>
        </a:stretch>
      </xdr:blipFill>
      <xdr:spPr>
        <a:xfrm>
          <a:off x="2419985" y="1319530"/>
          <a:ext cx="337820" cy="337820"/>
        </a:xfrm>
        <a:prstGeom prst="rect">
          <a:avLst/>
        </a:prstGeom>
      </xdr:spPr>
    </xdr:pic>
    <xdr:clientData/>
  </xdr:twoCellAnchor>
  <xdr:twoCellAnchor>
    <xdr:from>
      <xdr:col>2</xdr:col>
      <xdr:colOff>635000</xdr:colOff>
      <xdr:row>4</xdr:row>
      <xdr:rowOff>50800</xdr:rowOff>
    </xdr:from>
    <xdr:to>
      <xdr:col>2</xdr:col>
      <xdr:colOff>973243</xdr:colOff>
      <xdr:row>4</xdr:row>
      <xdr:rowOff>389043</xdr:rowOff>
    </xdr:to>
    <xdr:pic>
      <xdr:nvPicPr>
        <xdr:cNvPr id="5" name="Picture 1" descr="Picture"/>
        <xdr:cNvPicPr>
          <a:picLocks noChangeAspect="1"/>
        </xdr:cNvPicPr>
      </xdr:nvPicPr>
      <xdr:blipFill>
        <a:blip r:embed="rId4"/>
        <a:stretch>
          <a:fillRect/>
        </a:stretch>
      </xdr:blipFill>
      <xdr:spPr>
        <a:xfrm>
          <a:off x="2419985" y="1742440"/>
          <a:ext cx="337820" cy="337820"/>
        </a:xfrm>
        <a:prstGeom prst="rect">
          <a:avLst/>
        </a:prstGeom>
      </xdr:spPr>
    </xdr:pic>
    <xdr:clientData/>
  </xdr:twoCellAnchor>
  <xdr:twoCellAnchor>
    <xdr:from>
      <xdr:col>2</xdr:col>
      <xdr:colOff>635000</xdr:colOff>
      <xdr:row>5</xdr:row>
      <xdr:rowOff>50800</xdr:rowOff>
    </xdr:from>
    <xdr:to>
      <xdr:col>2</xdr:col>
      <xdr:colOff>973243</xdr:colOff>
      <xdr:row>5</xdr:row>
      <xdr:rowOff>389043</xdr:rowOff>
    </xdr:to>
    <xdr:pic>
      <xdr:nvPicPr>
        <xdr:cNvPr id="6" name="Picture 1" descr="Picture"/>
        <xdr:cNvPicPr>
          <a:picLocks noChangeAspect="1"/>
        </xdr:cNvPicPr>
      </xdr:nvPicPr>
      <xdr:blipFill>
        <a:blip r:embed="rId5"/>
        <a:stretch>
          <a:fillRect/>
        </a:stretch>
      </xdr:blipFill>
      <xdr:spPr>
        <a:xfrm>
          <a:off x="2419985" y="2165350"/>
          <a:ext cx="337820" cy="337820"/>
        </a:xfrm>
        <a:prstGeom prst="rect">
          <a:avLst/>
        </a:prstGeom>
      </xdr:spPr>
    </xdr:pic>
    <xdr:clientData/>
  </xdr:twoCellAnchor>
  <xdr:twoCellAnchor>
    <xdr:from>
      <xdr:col>2</xdr:col>
      <xdr:colOff>635000</xdr:colOff>
      <xdr:row>6</xdr:row>
      <xdr:rowOff>50800</xdr:rowOff>
    </xdr:from>
    <xdr:to>
      <xdr:col>2</xdr:col>
      <xdr:colOff>973243</xdr:colOff>
      <xdr:row>6</xdr:row>
      <xdr:rowOff>389043</xdr:rowOff>
    </xdr:to>
    <xdr:pic>
      <xdr:nvPicPr>
        <xdr:cNvPr id="7" name="Picture 1" descr="Picture"/>
        <xdr:cNvPicPr>
          <a:picLocks noChangeAspect="1"/>
        </xdr:cNvPicPr>
      </xdr:nvPicPr>
      <xdr:blipFill>
        <a:blip r:embed="rId6"/>
        <a:stretch>
          <a:fillRect/>
        </a:stretch>
      </xdr:blipFill>
      <xdr:spPr>
        <a:xfrm>
          <a:off x="2419985" y="2588260"/>
          <a:ext cx="337820" cy="337820"/>
        </a:xfrm>
        <a:prstGeom prst="rect">
          <a:avLst/>
        </a:prstGeom>
      </xdr:spPr>
    </xdr:pic>
    <xdr:clientData/>
  </xdr:twoCellAnchor>
  <xdr:twoCellAnchor>
    <xdr:from>
      <xdr:col>2</xdr:col>
      <xdr:colOff>635000</xdr:colOff>
      <xdr:row>7</xdr:row>
      <xdr:rowOff>50800</xdr:rowOff>
    </xdr:from>
    <xdr:to>
      <xdr:col>2</xdr:col>
      <xdr:colOff>973243</xdr:colOff>
      <xdr:row>7</xdr:row>
      <xdr:rowOff>389043</xdr:rowOff>
    </xdr:to>
    <xdr:pic>
      <xdr:nvPicPr>
        <xdr:cNvPr id="8" name="Picture 1" descr="Picture"/>
        <xdr:cNvPicPr>
          <a:picLocks noChangeAspect="1"/>
        </xdr:cNvPicPr>
      </xdr:nvPicPr>
      <xdr:blipFill>
        <a:blip r:embed="rId7"/>
        <a:stretch>
          <a:fillRect/>
        </a:stretch>
      </xdr:blipFill>
      <xdr:spPr>
        <a:xfrm>
          <a:off x="2419985" y="3011170"/>
          <a:ext cx="337820" cy="337820"/>
        </a:xfrm>
        <a:prstGeom prst="rect">
          <a:avLst/>
        </a:prstGeom>
      </xdr:spPr>
    </xdr:pic>
    <xdr:clientData/>
  </xdr:twoCellAnchor>
  <xdr:twoCellAnchor>
    <xdr:from>
      <xdr:col>2</xdr:col>
      <xdr:colOff>635000</xdr:colOff>
      <xdr:row>8</xdr:row>
      <xdr:rowOff>50800</xdr:rowOff>
    </xdr:from>
    <xdr:to>
      <xdr:col>2</xdr:col>
      <xdr:colOff>973243</xdr:colOff>
      <xdr:row>8</xdr:row>
      <xdr:rowOff>389043</xdr:rowOff>
    </xdr:to>
    <xdr:pic>
      <xdr:nvPicPr>
        <xdr:cNvPr id="9" name="Picture 1" descr="Picture"/>
        <xdr:cNvPicPr>
          <a:picLocks noChangeAspect="1"/>
        </xdr:cNvPicPr>
      </xdr:nvPicPr>
      <xdr:blipFill>
        <a:blip r:embed="rId8"/>
        <a:stretch>
          <a:fillRect/>
        </a:stretch>
      </xdr:blipFill>
      <xdr:spPr>
        <a:xfrm>
          <a:off x="2419985" y="3434080"/>
          <a:ext cx="337820" cy="337820"/>
        </a:xfrm>
        <a:prstGeom prst="rect">
          <a:avLst/>
        </a:prstGeom>
      </xdr:spPr>
    </xdr:pic>
    <xdr:clientData/>
  </xdr:twoCellAnchor>
  <xdr:twoCellAnchor>
    <xdr:from>
      <xdr:col>2</xdr:col>
      <xdr:colOff>635000</xdr:colOff>
      <xdr:row>9</xdr:row>
      <xdr:rowOff>50800</xdr:rowOff>
    </xdr:from>
    <xdr:to>
      <xdr:col>2</xdr:col>
      <xdr:colOff>973243</xdr:colOff>
      <xdr:row>9</xdr:row>
      <xdr:rowOff>389043</xdr:rowOff>
    </xdr:to>
    <xdr:pic>
      <xdr:nvPicPr>
        <xdr:cNvPr id="10" name="Picture 1" descr="Picture"/>
        <xdr:cNvPicPr>
          <a:picLocks noChangeAspect="1"/>
        </xdr:cNvPicPr>
      </xdr:nvPicPr>
      <xdr:blipFill>
        <a:blip r:embed="rId9"/>
        <a:stretch>
          <a:fillRect/>
        </a:stretch>
      </xdr:blipFill>
      <xdr:spPr>
        <a:xfrm>
          <a:off x="2419985" y="3856990"/>
          <a:ext cx="337820" cy="337820"/>
        </a:xfrm>
        <a:prstGeom prst="rect">
          <a:avLst/>
        </a:prstGeom>
      </xdr:spPr>
    </xdr:pic>
    <xdr:clientData/>
  </xdr:twoCellAnchor>
  <xdr:twoCellAnchor>
    <xdr:from>
      <xdr:col>2</xdr:col>
      <xdr:colOff>635000</xdr:colOff>
      <xdr:row>10</xdr:row>
      <xdr:rowOff>50800</xdr:rowOff>
    </xdr:from>
    <xdr:to>
      <xdr:col>2</xdr:col>
      <xdr:colOff>973243</xdr:colOff>
      <xdr:row>10</xdr:row>
      <xdr:rowOff>389043</xdr:rowOff>
    </xdr:to>
    <xdr:pic>
      <xdr:nvPicPr>
        <xdr:cNvPr id="11" name="Picture 1" descr="Picture"/>
        <xdr:cNvPicPr>
          <a:picLocks noChangeAspect="1"/>
        </xdr:cNvPicPr>
      </xdr:nvPicPr>
      <xdr:blipFill>
        <a:blip r:embed="rId10"/>
        <a:stretch>
          <a:fillRect/>
        </a:stretch>
      </xdr:blipFill>
      <xdr:spPr>
        <a:xfrm>
          <a:off x="2419985" y="4279900"/>
          <a:ext cx="337820" cy="337820"/>
        </a:xfrm>
        <a:prstGeom prst="rect">
          <a:avLst/>
        </a:prstGeom>
      </xdr:spPr>
    </xdr:pic>
    <xdr:clientData/>
  </xdr:twoCellAnchor>
  <xdr:twoCellAnchor>
    <xdr:from>
      <xdr:col>2</xdr:col>
      <xdr:colOff>635000</xdr:colOff>
      <xdr:row>11</xdr:row>
      <xdr:rowOff>50800</xdr:rowOff>
    </xdr:from>
    <xdr:to>
      <xdr:col>2</xdr:col>
      <xdr:colOff>973243</xdr:colOff>
      <xdr:row>11</xdr:row>
      <xdr:rowOff>389043</xdr:rowOff>
    </xdr:to>
    <xdr:pic>
      <xdr:nvPicPr>
        <xdr:cNvPr id="12" name="Picture 1" descr="Picture"/>
        <xdr:cNvPicPr>
          <a:picLocks noChangeAspect="1"/>
        </xdr:cNvPicPr>
      </xdr:nvPicPr>
      <xdr:blipFill>
        <a:blip r:embed="rId11"/>
        <a:stretch>
          <a:fillRect/>
        </a:stretch>
      </xdr:blipFill>
      <xdr:spPr>
        <a:xfrm>
          <a:off x="2419985" y="4702810"/>
          <a:ext cx="337820" cy="337820"/>
        </a:xfrm>
        <a:prstGeom prst="rect">
          <a:avLst/>
        </a:prstGeom>
      </xdr:spPr>
    </xdr:pic>
    <xdr:clientData/>
  </xdr:twoCellAnchor>
  <xdr:twoCellAnchor>
    <xdr:from>
      <xdr:col>2</xdr:col>
      <xdr:colOff>635000</xdr:colOff>
      <xdr:row>12</xdr:row>
      <xdr:rowOff>50800</xdr:rowOff>
    </xdr:from>
    <xdr:to>
      <xdr:col>2</xdr:col>
      <xdr:colOff>973243</xdr:colOff>
      <xdr:row>12</xdr:row>
      <xdr:rowOff>389043</xdr:rowOff>
    </xdr:to>
    <xdr:pic>
      <xdr:nvPicPr>
        <xdr:cNvPr id="13" name="Picture 1" descr="Picture"/>
        <xdr:cNvPicPr>
          <a:picLocks noChangeAspect="1"/>
        </xdr:cNvPicPr>
      </xdr:nvPicPr>
      <xdr:blipFill>
        <a:blip r:embed="rId12"/>
        <a:stretch>
          <a:fillRect/>
        </a:stretch>
      </xdr:blipFill>
      <xdr:spPr>
        <a:xfrm>
          <a:off x="2419985" y="5125720"/>
          <a:ext cx="337820" cy="337820"/>
        </a:xfrm>
        <a:prstGeom prst="rect">
          <a:avLst/>
        </a:prstGeom>
      </xdr:spPr>
    </xdr:pic>
    <xdr:clientData/>
  </xdr:twoCellAnchor>
  <xdr:twoCellAnchor>
    <xdr:from>
      <xdr:col>2</xdr:col>
      <xdr:colOff>635000</xdr:colOff>
      <xdr:row>13</xdr:row>
      <xdr:rowOff>50800</xdr:rowOff>
    </xdr:from>
    <xdr:to>
      <xdr:col>2</xdr:col>
      <xdr:colOff>973243</xdr:colOff>
      <xdr:row>13</xdr:row>
      <xdr:rowOff>389043</xdr:rowOff>
    </xdr:to>
    <xdr:pic>
      <xdr:nvPicPr>
        <xdr:cNvPr id="14" name="Picture 1" descr="Picture"/>
        <xdr:cNvPicPr>
          <a:picLocks noChangeAspect="1"/>
        </xdr:cNvPicPr>
      </xdr:nvPicPr>
      <xdr:blipFill>
        <a:blip r:embed="rId13"/>
        <a:stretch>
          <a:fillRect/>
        </a:stretch>
      </xdr:blipFill>
      <xdr:spPr>
        <a:xfrm>
          <a:off x="2419985" y="5548630"/>
          <a:ext cx="337820" cy="337820"/>
        </a:xfrm>
        <a:prstGeom prst="rect">
          <a:avLst/>
        </a:prstGeom>
      </xdr:spPr>
    </xdr:pic>
    <xdr:clientData/>
  </xdr:twoCellAnchor>
  <xdr:twoCellAnchor>
    <xdr:from>
      <xdr:col>2</xdr:col>
      <xdr:colOff>635000</xdr:colOff>
      <xdr:row>14</xdr:row>
      <xdr:rowOff>50800</xdr:rowOff>
    </xdr:from>
    <xdr:to>
      <xdr:col>2</xdr:col>
      <xdr:colOff>973243</xdr:colOff>
      <xdr:row>14</xdr:row>
      <xdr:rowOff>389043</xdr:rowOff>
    </xdr:to>
    <xdr:pic>
      <xdr:nvPicPr>
        <xdr:cNvPr id="15" name="Picture 1" descr="Picture"/>
        <xdr:cNvPicPr>
          <a:picLocks noChangeAspect="1"/>
        </xdr:cNvPicPr>
      </xdr:nvPicPr>
      <xdr:blipFill>
        <a:blip r:embed="rId14"/>
        <a:stretch>
          <a:fillRect/>
        </a:stretch>
      </xdr:blipFill>
      <xdr:spPr>
        <a:xfrm>
          <a:off x="2419985" y="5971540"/>
          <a:ext cx="337820" cy="337820"/>
        </a:xfrm>
        <a:prstGeom prst="rect">
          <a:avLst/>
        </a:prstGeom>
      </xdr:spPr>
    </xdr:pic>
    <xdr:clientData/>
  </xdr:twoCellAnchor>
  <xdr:twoCellAnchor>
    <xdr:from>
      <xdr:col>2</xdr:col>
      <xdr:colOff>635000</xdr:colOff>
      <xdr:row>15</xdr:row>
      <xdr:rowOff>50800</xdr:rowOff>
    </xdr:from>
    <xdr:to>
      <xdr:col>2</xdr:col>
      <xdr:colOff>973243</xdr:colOff>
      <xdr:row>15</xdr:row>
      <xdr:rowOff>389043</xdr:rowOff>
    </xdr:to>
    <xdr:pic>
      <xdr:nvPicPr>
        <xdr:cNvPr id="16" name="Picture 1" descr="Picture"/>
        <xdr:cNvPicPr>
          <a:picLocks noChangeAspect="1"/>
        </xdr:cNvPicPr>
      </xdr:nvPicPr>
      <xdr:blipFill>
        <a:blip r:embed="rId15"/>
        <a:stretch>
          <a:fillRect/>
        </a:stretch>
      </xdr:blipFill>
      <xdr:spPr>
        <a:xfrm>
          <a:off x="2419985" y="6394450"/>
          <a:ext cx="337820" cy="337820"/>
        </a:xfrm>
        <a:prstGeom prst="rect">
          <a:avLst/>
        </a:prstGeom>
      </xdr:spPr>
    </xdr:pic>
    <xdr:clientData/>
  </xdr:twoCellAnchor>
  <xdr:twoCellAnchor>
    <xdr:from>
      <xdr:col>2</xdr:col>
      <xdr:colOff>635000</xdr:colOff>
      <xdr:row>16</xdr:row>
      <xdr:rowOff>50800</xdr:rowOff>
    </xdr:from>
    <xdr:to>
      <xdr:col>2</xdr:col>
      <xdr:colOff>973243</xdr:colOff>
      <xdr:row>16</xdr:row>
      <xdr:rowOff>389043</xdr:rowOff>
    </xdr:to>
    <xdr:pic>
      <xdr:nvPicPr>
        <xdr:cNvPr id="17" name="Picture 1" descr="Picture"/>
        <xdr:cNvPicPr>
          <a:picLocks noChangeAspect="1"/>
        </xdr:cNvPicPr>
      </xdr:nvPicPr>
      <xdr:blipFill>
        <a:blip r:embed="rId16"/>
        <a:stretch>
          <a:fillRect/>
        </a:stretch>
      </xdr:blipFill>
      <xdr:spPr>
        <a:xfrm>
          <a:off x="2419985" y="6817360"/>
          <a:ext cx="337820" cy="337820"/>
        </a:xfrm>
        <a:prstGeom prst="rect">
          <a:avLst/>
        </a:prstGeom>
      </xdr:spPr>
    </xdr:pic>
    <xdr:clientData/>
  </xdr:twoCellAnchor>
  <xdr:twoCellAnchor>
    <xdr:from>
      <xdr:col>2</xdr:col>
      <xdr:colOff>635000</xdr:colOff>
      <xdr:row>17</xdr:row>
      <xdr:rowOff>50800</xdr:rowOff>
    </xdr:from>
    <xdr:to>
      <xdr:col>2</xdr:col>
      <xdr:colOff>973243</xdr:colOff>
      <xdr:row>17</xdr:row>
      <xdr:rowOff>389043</xdr:rowOff>
    </xdr:to>
    <xdr:pic>
      <xdr:nvPicPr>
        <xdr:cNvPr id="18" name="Picture 1" descr="Picture"/>
        <xdr:cNvPicPr>
          <a:picLocks noChangeAspect="1"/>
        </xdr:cNvPicPr>
      </xdr:nvPicPr>
      <xdr:blipFill>
        <a:blip r:embed="rId17"/>
        <a:stretch>
          <a:fillRect/>
        </a:stretch>
      </xdr:blipFill>
      <xdr:spPr>
        <a:xfrm>
          <a:off x="2419985" y="7240270"/>
          <a:ext cx="337820" cy="337820"/>
        </a:xfrm>
        <a:prstGeom prst="rect">
          <a:avLst/>
        </a:prstGeom>
      </xdr:spPr>
    </xdr:pic>
    <xdr:clientData/>
  </xdr:twoCellAnchor>
  <xdr:twoCellAnchor>
    <xdr:from>
      <xdr:col>2</xdr:col>
      <xdr:colOff>635000</xdr:colOff>
      <xdr:row>18</xdr:row>
      <xdr:rowOff>50800</xdr:rowOff>
    </xdr:from>
    <xdr:to>
      <xdr:col>2</xdr:col>
      <xdr:colOff>973243</xdr:colOff>
      <xdr:row>18</xdr:row>
      <xdr:rowOff>389043</xdr:rowOff>
    </xdr:to>
    <xdr:pic>
      <xdr:nvPicPr>
        <xdr:cNvPr id="19" name="Picture 1" descr="Picture"/>
        <xdr:cNvPicPr>
          <a:picLocks noChangeAspect="1"/>
        </xdr:cNvPicPr>
      </xdr:nvPicPr>
      <xdr:blipFill>
        <a:blip r:embed="rId18"/>
        <a:stretch>
          <a:fillRect/>
        </a:stretch>
      </xdr:blipFill>
      <xdr:spPr>
        <a:xfrm>
          <a:off x="2419985" y="7663180"/>
          <a:ext cx="337820" cy="337820"/>
        </a:xfrm>
        <a:prstGeom prst="rect">
          <a:avLst/>
        </a:prstGeom>
      </xdr:spPr>
    </xdr:pic>
    <xdr:clientData/>
  </xdr:twoCellAnchor>
  <xdr:twoCellAnchor>
    <xdr:from>
      <xdr:col>2</xdr:col>
      <xdr:colOff>635000</xdr:colOff>
      <xdr:row>19</xdr:row>
      <xdr:rowOff>50800</xdr:rowOff>
    </xdr:from>
    <xdr:to>
      <xdr:col>2</xdr:col>
      <xdr:colOff>973243</xdr:colOff>
      <xdr:row>19</xdr:row>
      <xdr:rowOff>389043</xdr:rowOff>
    </xdr:to>
    <xdr:pic>
      <xdr:nvPicPr>
        <xdr:cNvPr id="20" name="Picture 1" descr="Picture"/>
        <xdr:cNvPicPr>
          <a:picLocks noChangeAspect="1"/>
        </xdr:cNvPicPr>
      </xdr:nvPicPr>
      <xdr:blipFill>
        <a:blip r:embed="rId19"/>
        <a:stretch>
          <a:fillRect/>
        </a:stretch>
      </xdr:blipFill>
      <xdr:spPr>
        <a:xfrm>
          <a:off x="2419985" y="8086090"/>
          <a:ext cx="337820" cy="337820"/>
        </a:xfrm>
        <a:prstGeom prst="rect">
          <a:avLst/>
        </a:prstGeom>
      </xdr:spPr>
    </xdr:pic>
    <xdr:clientData/>
  </xdr:twoCellAnchor>
  <xdr:twoCellAnchor>
    <xdr:from>
      <xdr:col>2</xdr:col>
      <xdr:colOff>635000</xdr:colOff>
      <xdr:row>20</xdr:row>
      <xdr:rowOff>50800</xdr:rowOff>
    </xdr:from>
    <xdr:to>
      <xdr:col>2</xdr:col>
      <xdr:colOff>973243</xdr:colOff>
      <xdr:row>20</xdr:row>
      <xdr:rowOff>389043</xdr:rowOff>
    </xdr:to>
    <xdr:pic>
      <xdr:nvPicPr>
        <xdr:cNvPr id="21" name="Picture 1" descr="Picture"/>
        <xdr:cNvPicPr>
          <a:picLocks noChangeAspect="1"/>
        </xdr:cNvPicPr>
      </xdr:nvPicPr>
      <xdr:blipFill>
        <a:blip r:embed="rId20"/>
        <a:stretch>
          <a:fillRect/>
        </a:stretch>
      </xdr:blipFill>
      <xdr:spPr>
        <a:xfrm>
          <a:off x="2419985" y="8509000"/>
          <a:ext cx="337820" cy="337820"/>
        </a:xfrm>
        <a:prstGeom prst="rect">
          <a:avLst/>
        </a:prstGeom>
      </xdr:spPr>
    </xdr:pic>
    <xdr:clientData/>
  </xdr:twoCellAnchor>
  <xdr:twoCellAnchor>
    <xdr:from>
      <xdr:col>2</xdr:col>
      <xdr:colOff>635000</xdr:colOff>
      <xdr:row>21</xdr:row>
      <xdr:rowOff>50800</xdr:rowOff>
    </xdr:from>
    <xdr:to>
      <xdr:col>2</xdr:col>
      <xdr:colOff>973243</xdr:colOff>
      <xdr:row>21</xdr:row>
      <xdr:rowOff>389043</xdr:rowOff>
    </xdr:to>
    <xdr:pic>
      <xdr:nvPicPr>
        <xdr:cNvPr id="22" name="Picture 1" descr="Picture"/>
        <xdr:cNvPicPr>
          <a:picLocks noChangeAspect="1"/>
        </xdr:cNvPicPr>
      </xdr:nvPicPr>
      <xdr:blipFill>
        <a:blip r:embed="rId21"/>
        <a:stretch>
          <a:fillRect/>
        </a:stretch>
      </xdr:blipFill>
      <xdr:spPr>
        <a:xfrm>
          <a:off x="2419985" y="8931910"/>
          <a:ext cx="337820" cy="337820"/>
        </a:xfrm>
        <a:prstGeom prst="rect">
          <a:avLst/>
        </a:prstGeom>
      </xdr:spPr>
    </xdr:pic>
    <xdr:clientData/>
  </xdr:twoCellAnchor>
  <xdr:twoCellAnchor>
    <xdr:from>
      <xdr:col>2</xdr:col>
      <xdr:colOff>635000</xdr:colOff>
      <xdr:row>22</xdr:row>
      <xdr:rowOff>50800</xdr:rowOff>
    </xdr:from>
    <xdr:to>
      <xdr:col>2</xdr:col>
      <xdr:colOff>973243</xdr:colOff>
      <xdr:row>22</xdr:row>
      <xdr:rowOff>389043</xdr:rowOff>
    </xdr:to>
    <xdr:pic>
      <xdr:nvPicPr>
        <xdr:cNvPr id="23" name="Picture 1" descr="Picture"/>
        <xdr:cNvPicPr>
          <a:picLocks noChangeAspect="1"/>
        </xdr:cNvPicPr>
      </xdr:nvPicPr>
      <xdr:blipFill>
        <a:blip r:embed="rId22"/>
        <a:stretch>
          <a:fillRect/>
        </a:stretch>
      </xdr:blipFill>
      <xdr:spPr>
        <a:xfrm>
          <a:off x="2419985" y="9354820"/>
          <a:ext cx="337820" cy="337820"/>
        </a:xfrm>
        <a:prstGeom prst="rect">
          <a:avLst/>
        </a:prstGeom>
      </xdr:spPr>
    </xdr:pic>
    <xdr:clientData/>
  </xdr:twoCellAnchor>
  <xdr:twoCellAnchor>
    <xdr:from>
      <xdr:col>2</xdr:col>
      <xdr:colOff>635000</xdr:colOff>
      <xdr:row>23</xdr:row>
      <xdr:rowOff>50800</xdr:rowOff>
    </xdr:from>
    <xdr:to>
      <xdr:col>2</xdr:col>
      <xdr:colOff>973243</xdr:colOff>
      <xdr:row>23</xdr:row>
      <xdr:rowOff>389043</xdr:rowOff>
    </xdr:to>
    <xdr:pic>
      <xdr:nvPicPr>
        <xdr:cNvPr id="24" name="Picture 1" descr="Picture"/>
        <xdr:cNvPicPr>
          <a:picLocks noChangeAspect="1"/>
        </xdr:cNvPicPr>
      </xdr:nvPicPr>
      <xdr:blipFill>
        <a:blip r:embed="rId23"/>
        <a:stretch>
          <a:fillRect/>
        </a:stretch>
      </xdr:blipFill>
      <xdr:spPr>
        <a:xfrm>
          <a:off x="2419985" y="9777730"/>
          <a:ext cx="337820" cy="337820"/>
        </a:xfrm>
        <a:prstGeom prst="rect">
          <a:avLst/>
        </a:prstGeom>
      </xdr:spPr>
    </xdr:pic>
    <xdr:clientData/>
  </xdr:twoCellAnchor>
  <xdr:twoCellAnchor>
    <xdr:from>
      <xdr:col>2</xdr:col>
      <xdr:colOff>635000</xdr:colOff>
      <xdr:row>24</xdr:row>
      <xdr:rowOff>50800</xdr:rowOff>
    </xdr:from>
    <xdr:to>
      <xdr:col>2</xdr:col>
      <xdr:colOff>973243</xdr:colOff>
      <xdr:row>24</xdr:row>
      <xdr:rowOff>389043</xdr:rowOff>
    </xdr:to>
    <xdr:pic>
      <xdr:nvPicPr>
        <xdr:cNvPr id="25" name="Picture 1" descr="Picture"/>
        <xdr:cNvPicPr>
          <a:picLocks noChangeAspect="1"/>
        </xdr:cNvPicPr>
      </xdr:nvPicPr>
      <xdr:blipFill>
        <a:blip r:embed="rId24"/>
        <a:stretch>
          <a:fillRect/>
        </a:stretch>
      </xdr:blipFill>
      <xdr:spPr>
        <a:xfrm>
          <a:off x="2419985" y="10200640"/>
          <a:ext cx="337820" cy="337820"/>
        </a:xfrm>
        <a:prstGeom prst="rect">
          <a:avLst/>
        </a:prstGeom>
      </xdr:spPr>
    </xdr:pic>
    <xdr:clientData/>
  </xdr:twoCellAnchor>
  <xdr:twoCellAnchor>
    <xdr:from>
      <xdr:col>2</xdr:col>
      <xdr:colOff>635000</xdr:colOff>
      <xdr:row>25</xdr:row>
      <xdr:rowOff>50800</xdr:rowOff>
    </xdr:from>
    <xdr:to>
      <xdr:col>2</xdr:col>
      <xdr:colOff>973243</xdr:colOff>
      <xdr:row>25</xdr:row>
      <xdr:rowOff>389043</xdr:rowOff>
    </xdr:to>
    <xdr:pic>
      <xdr:nvPicPr>
        <xdr:cNvPr id="26" name="Picture 1" descr="Picture"/>
        <xdr:cNvPicPr>
          <a:picLocks noChangeAspect="1"/>
        </xdr:cNvPicPr>
      </xdr:nvPicPr>
      <xdr:blipFill>
        <a:blip r:embed="rId25"/>
        <a:stretch>
          <a:fillRect/>
        </a:stretch>
      </xdr:blipFill>
      <xdr:spPr>
        <a:xfrm>
          <a:off x="2419985" y="10623550"/>
          <a:ext cx="337820" cy="337820"/>
        </a:xfrm>
        <a:prstGeom prst="rect">
          <a:avLst/>
        </a:prstGeom>
      </xdr:spPr>
    </xdr:pic>
    <xdr:clientData/>
  </xdr:twoCellAnchor>
  <xdr:twoCellAnchor>
    <xdr:from>
      <xdr:col>2</xdr:col>
      <xdr:colOff>635000</xdr:colOff>
      <xdr:row>26</xdr:row>
      <xdr:rowOff>50800</xdr:rowOff>
    </xdr:from>
    <xdr:to>
      <xdr:col>2</xdr:col>
      <xdr:colOff>973243</xdr:colOff>
      <xdr:row>26</xdr:row>
      <xdr:rowOff>389043</xdr:rowOff>
    </xdr:to>
    <xdr:pic>
      <xdr:nvPicPr>
        <xdr:cNvPr id="27" name="Picture 1" descr="Picture"/>
        <xdr:cNvPicPr>
          <a:picLocks noChangeAspect="1"/>
        </xdr:cNvPicPr>
      </xdr:nvPicPr>
      <xdr:blipFill>
        <a:blip r:embed="rId26"/>
        <a:stretch>
          <a:fillRect/>
        </a:stretch>
      </xdr:blipFill>
      <xdr:spPr>
        <a:xfrm>
          <a:off x="2419985" y="11046460"/>
          <a:ext cx="337820" cy="337820"/>
        </a:xfrm>
        <a:prstGeom prst="rect">
          <a:avLst/>
        </a:prstGeom>
      </xdr:spPr>
    </xdr:pic>
    <xdr:clientData/>
  </xdr:twoCellAnchor>
  <xdr:twoCellAnchor>
    <xdr:from>
      <xdr:col>2</xdr:col>
      <xdr:colOff>635000</xdr:colOff>
      <xdr:row>27</xdr:row>
      <xdr:rowOff>50800</xdr:rowOff>
    </xdr:from>
    <xdr:to>
      <xdr:col>2</xdr:col>
      <xdr:colOff>973243</xdr:colOff>
      <xdr:row>27</xdr:row>
      <xdr:rowOff>389043</xdr:rowOff>
    </xdr:to>
    <xdr:pic>
      <xdr:nvPicPr>
        <xdr:cNvPr id="28" name="Picture 1" descr="Picture"/>
        <xdr:cNvPicPr>
          <a:picLocks noChangeAspect="1"/>
        </xdr:cNvPicPr>
      </xdr:nvPicPr>
      <xdr:blipFill>
        <a:blip r:embed="rId27"/>
        <a:stretch>
          <a:fillRect/>
        </a:stretch>
      </xdr:blipFill>
      <xdr:spPr>
        <a:xfrm>
          <a:off x="2419985" y="11469370"/>
          <a:ext cx="337820" cy="337820"/>
        </a:xfrm>
        <a:prstGeom prst="rect">
          <a:avLst/>
        </a:prstGeom>
      </xdr:spPr>
    </xdr:pic>
    <xdr:clientData/>
  </xdr:twoCellAnchor>
  <xdr:twoCellAnchor>
    <xdr:from>
      <xdr:col>2</xdr:col>
      <xdr:colOff>635000</xdr:colOff>
      <xdr:row>28</xdr:row>
      <xdr:rowOff>50800</xdr:rowOff>
    </xdr:from>
    <xdr:to>
      <xdr:col>2</xdr:col>
      <xdr:colOff>973243</xdr:colOff>
      <xdr:row>28</xdr:row>
      <xdr:rowOff>389043</xdr:rowOff>
    </xdr:to>
    <xdr:pic>
      <xdr:nvPicPr>
        <xdr:cNvPr id="29" name="Picture 1" descr="Picture"/>
        <xdr:cNvPicPr>
          <a:picLocks noChangeAspect="1"/>
        </xdr:cNvPicPr>
      </xdr:nvPicPr>
      <xdr:blipFill>
        <a:blip r:embed="rId28"/>
        <a:stretch>
          <a:fillRect/>
        </a:stretch>
      </xdr:blipFill>
      <xdr:spPr>
        <a:xfrm>
          <a:off x="2419985" y="11892280"/>
          <a:ext cx="337820" cy="337820"/>
        </a:xfrm>
        <a:prstGeom prst="rect">
          <a:avLst/>
        </a:prstGeom>
      </xdr:spPr>
    </xdr:pic>
    <xdr:clientData/>
  </xdr:twoCellAnchor>
  <xdr:twoCellAnchor>
    <xdr:from>
      <xdr:col>2</xdr:col>
      <xdr:colOff>635000</xdr:colOff>
      <xdr:row>29</xdr:row>
      <xdr:rowOff>50800</xdr:rowOff>
    </xdr:from>
    <xdr:to>
      <xdr:col>2</xdr:col>
      <xdr:colOff>973243</xdr:colOff>
      <xdr:row>29</xdr:row>
      <xdr:rowOff>389043</xdr:rowOff>
    </xdr:to>
    <xdr:pic>
      <xdr:nvPicPr>
        <xdr:cNvPr id="30" name="Picture 1" descr="Picture"/>
        <xdr:cNvPicPr>
          <a:picLocks noChangeAspect="1"/>
        </xdr:cNvPicPr>
      </xdr:nvPicPr>
      <xdr:blipFill>
        <a:blip r:embed="rId29"/>
        <a:stretch>
          <a:fillRect/>
        </a:stretch>
      </xdr:blipFill>
      <xdr:spPr>
        <a:xfrm>
          <a:off x="2419985" y="12315190"/>
          <a:ext cx="337820" cy="337820"/>
        </a:xfrm>
        <a:prstGeom prst="rect">
          <a:avLst/>
        </a:prstGeom>
      </xdr:spPr>
    </xdr:pic>
    <xdr:clientData/>
  </xdr:twoCellAnchor>
  <xdr:twoCellAnchor>
    <xdr:from>
      <xdr:col>2</xdr:col>
      <xdr:colOff>635000</xdr:colOff>
      <xdr:row>30</xdr:row>
      <xdr:rowOff>50800</xdr:rowOff>
    </xdr:from>
    <xdr:to>
      <xdr:col>2</xdr:col>
      <xdr:colOff>973243</xdr:colOff>
      <xdr:row>30</xdr:row>
      <xdr:rowOff>389043</xdr:rowOff>
    </xdr:to>
    <xdr:pic>
      <xdr:nvPicPr>
        <xdr:cNvPr id="31" name="Picture 1" descr="Picture"/>
        <xdr:cNvPicPr>
          <a:picLocks noChangeAspect="1"/>
        </xdr:cNvPicPr>
      </xdr:nvPicPr>
      <xdr:blipFill>
        <a:blip r:embed="rId30"/>
        <a:stretch>
          <a:fillRect/>
        </a:stretch>
      </xdr:blipFill>
      <xdr:spPr>
        <a:xfrm>
          <a:off x="2419985" y="12738100"/>
          <a:ext cx="337820" cy="337820"/>
        </a:xfrm>
        <a:prstGeom prst="rect">
          <a:avLst/>
        </a:prstGeom>
      </xdr:spPr>
    </xdr:pic>
    <xdr:clientData/>
  </xdr:twoCellAnchor>
  <xdr:twoCellAnchor>
    <xdr:from>
      <xdr:col>2</xdr:col>
      <xdr:colOff>635000</xdr:colOff>
      <xdr:row>31</xdr:row>
      <xdr:rowOff>50800</xdr:rowOff>
    </xdr:from>
    <xdr:to>
      <xdr:col>2</xdr:col>
      <xdr:colOff>973243</xdr:colOff>
      <xdr:row>31</xdr:row>
      <xdr:rowOff>389043</xdr:rowOff>
    </xdr:to>
    <xdr:pic>
      <xdr:nvPicPr>
        <xdr:cNvPr id="32" name="Picture 1" descr="Picture"/>
        <xdr:cNvPicPr>
          <a:picLocks noChangeAspect="1"/>
        </xdr:cNvPicPr>
      </xdr:nvPicPr>
      <xdr:blipFill>
        <a:blip r:embed="rId31"/>
        <a:stretch>
          <a:fillRect/>
        </a:stretch>
      </xdr:blipFill>
      <xdr:spPr>
        <a:xfrm>
          <a:off x="2419985" y="13161010"/>
          <a:ext cx="337820" cy="337820"/>
        </a:xfrm>
        <a:prstGeom prst="rect">
          <a:avLst/>
        </a:prstGeom>
      </xdr:spPr>
    </xdr:pic>
    <xdr:clientData/>
  </xdr:twoCellAnchor>
  <xdr:twoCellAnchor>
    <xdr:from>
      <xdr:col>2</xdr:col>
      <xdr:colOff>635000</xdr:colOff>
      <xdr:row>32</xdr:row>
      <xdr:rowOff>50800</xdr:rowOff>
    </xdr:from>
    <xdr:to>
      <xdr:col>2</xdr:col>
      <xdr:colOff>973243</xdr:colOff>
      <xdr:row>32</xdr:row>
      <xdr:rowOff>389043</xdr:rowOff>
    </xdr:to>
    <xdr:pic>
      <xdr:nvPicPr>
        <xdr:cNvPr id="33" name="Picture 1" descr="Picture"/>
        <xdr:cNvPicPr>
          <a:picLocks noChangeAspect="1"/>
        </xdr:cNvPicPr>
      </xdr:nvPicPr>
      <xdr:blipFill>
        <a:blip r:embed="rId32"/>
        <a:stretch>
          <a:fillRect/>
        </a:stretch>
      </xdr:blipFill>
      <xdr:spPr>
        <a:xfrm>
          <a:off x="2419985" y="13583920"/>
          <a:ext cx="337820" cy="337820"/>
        </a:xfrm>
        <a:prstGeom prst="rect">
          <a:avLst/>
        </a:prstGeom>
      </xdr:spPr>
    </xdr:pic>
    <xdr:clientData/>
  </xdr:twoCellAnchor>
  <xdr:twoCellAnchor>
    <xdr:from>
      <xdr:col>2</xdr:col>
      <xdr:colOff>635000</xdr:colOff>
      <xdr:row>34</xdr:row>
      <xdr:rowOff>50800</xdr:rowOff>
    </xdr:from>
    <xdr:to>
      <xdr:col>2</xdr:col>
      <xdr:colOff>973243</xdr:colOff>
      <xdr:row>34</xdr:row>
      <xdr:rowOff>389043</xdr:rowOff>
    </xdr:to>
    <xdr:pic>
      <xdr:nvPicPr>
        <xdr:cNvPr id="34" name="Picture 1" descr="Picture"/>
        <xdr:cNvPicPr>
          <a:picLocks noChangeAspect="1"/>
        </xdr:cNvPicPr>
      </xdr:nvPicPr>
      <xdr:blipFill>
        <a:blip r:embed="rId33"/>
        <a:stretch>
          <a:fillRect/>
        </a:stretch>
      </xdr:blipFill>
      <xdr:spPr>
        <a:xfrm>
          <a:off x="2419985" y="14429740"/>
          <a:ext cx="337820" cy="337820"/>
        </a:xfrm>
        <a:prstGeom prst="rect">
          <a:avLst/>
        </a:prstGeom>
      </xdr:spPr>
    </xdr:pic>
    <xdr:clientData/>
  </xdr:twoCellAnchor>
  <xdr:twoCellAnchor>
    <xdr:from>
      <xdr:col>2</xdr:col>
      <xdr:colOff>635000</xdr:colOff>
      <xdr:row>35</xdr:row>
      <xdr:rowOff>50800</xdr:rowOff>
    </xdr:from>
    <xdr:to>
      <xdr:col>2</xdr:col>
      <xdr:colOff>973243</xdr:colOff>
      <xdr:row>35</xdr:row>
      <xdr:rowOff>389043</xdr:rowOff>
    </xdr:to>
    <xdr:pic>
      <xdr:nvPicPr>
        <xdr:cNvPr id="35" name="Picture 1" descr="Picture"/>
        <xdr:cNvPicPr>
          <a:picLocks noChangeAspect="1"/>
        </xdr:cNvPicPr>
      </xdr:nvPicPr>
      <xdr:blipFill>
        <a:blip r:embed="rId34"/>
        <a:stretch>
          <a:fillRect/>
        </a:stretch>
      </xdr:blipFill>
      <xdr:spPr>
        <a:xfrm>
          <a:off x="2419985" y="14852650"/>
          <a:ext cx="337820" cy="337820"/>
        </a:xfrm>
        <a:prstGeom prst="rect">
          <a:avLst/>
        </a:prstGeom>
      </xdr:spPr>
    </xdr:pic>
    <xdr:clientData/>
  </xdr:twoCellAnchor>
  <xdr:twoCellAnchor>
    <xdr:from>
      <xdr:col>2</xdr:col>
      <xdr:colOff>635000</xdr:colOff>
      <xdr:row>36</xdr:row>
      <xdr:rowOff>50800</xdr:rowOff>
    </xdr:from>
    <xdr:to>
      <xdr:col>2</xdr:col>
      <xdr:colOff>973243</xdr:colOff>
      <xdr:row>36</xdr:row>
      <xdr:rowOff>389043</xdr:rowOff>
    </xdr:to>
    <xdr:pic>
      <xdr:nvPicPr>
        <xdr:cNvPr id="36" name="Picture 1" descr="Picture"/>
        <xdr:cNvPicPr>
          <a:picLocks noChangeAspect="1"/>
        </xdr:cNvPicPr>
      </xdr:nvPicPr>
      <xdr:blipFill>
        <a:blip r:embed="rId35"/>
        <a:stretch>
          <a:fillRect/>
        </a:stretch>
      </xdr:blipFill>
      <xdr:spPr>
        <a:xfrm>
          <a:off x="2419985" y="15275560"/>
          <a:ext cx="337820" cy="337820"/>
        </a:xfrm>
        <a:prstGeom prst="rect">
          <a:avLst/>
        </a:prstGeom>
      </xdr:spPr>
    </xdr:pic>
    <xdr:clientData/>
  </xdr:twoCellAnchor>
  <xdr:twoCellAnchor>
    <xdr:from>
      <xdr:col>2</xdr:col>
      <xdr:colOff>635000</xdr:colOff>
      <xdr:row>37</xdr:row>
      <xdr:rowOff>50800</xdr:rowOff>
    </xdr:from>
    <xdr:to>
      <xdr:col>2</xdr:col>
      <xdr:colOff>973243</xdr:colOff>
      <xdr:row>37</xdr:row>
      <xdr:rowOff>389043</xdr:rowOff>
    </xdr:to>
    <xdr:pic>
      <xdr:nvPicPr>
        <xdr:cNvPr id="37" name="Picture 1" descr="Picture"/>
        <xdr:cNvPicPr>
          <a:picLocks noChangeAspect="1"/>
        </xdr:cNvPicPr>
      </xdr:nvPicPr>
      <xdr:blipFill>
        <a:blip r:embed="rId36"/>
        <a:stretch>
          <a:fillRect/>
        </a:stretch>
      </xdr:blipFill>
      <xdr:spPr>
        <a:xfrm>
          <a:off x="2419985" y="15698470"/>
          <a:ext cx="337820" cy="337820"/>
        </a:xfrm>
        <a:prstGeom prst="rect">
          <a:avLst/>
        </a:prstGeom>
      </xdr:spPr>
    </xdr:pic>
    <xdr:clientData/>
  </xdr:twoCellAnchor>
  <xdr:twoCellAnchor>
    <xdr:from>
      <xdr:col>2</xdr:col>
      <xdr:colOff>635000</xdr:colOff>
      <xdr:row>38</xdr:row>
      <xdr:rowOff>50800</xdr:rowOff>
    </xdr:from>
    <xdr:to>
      <xdr:col>2</xdr:col>
      <xdr:colOff>973243</xdr:colOff>
      <xdr:row>38</xdr:row>
      <xdr:rowOff>389043</xdr:rowOff>
    </xdr:to>
    <xdr:pic>
      <xdr:nvPicPr>
        <xdr:cNvPr id="38" name="Picture 1" descr="Picture"/>
        <xdr:cNvPicPr>
          <a:picLocks noChangeAspect="1"/>
        </xdr:cNvPicPr>
      </xdr:nvPicPr>
      <xdr:blipFill>
        <a:blip r:embed="rId37"/>
        <a:stretch>
          <a:fillRect/>
        </a:stretch>
      </xdr:blipFill>
      <xdr:spPr>
        <a:xfrm>
          <a:off x="2419985" y="16121380"/>
          <a:ext cx="337820" cy="337820"/>
        </a:xfrm>
        <a:prstGeom prst="rect">
          <a:avLst/>
        </a:prstGeom>
      </xdr:spPr>
    </xdr:pic>
    <xdr:clientData/>
  </xdr:twoCellAnchor>
  <xdr:twoCellAnchor>
    <xdr:from>
      <xdr:col>2</xdr:col>
      <xdr:colOff>635000</xdr:colOff>
      <xdr:row>39</xdr:row>
      <xdr:rowOff>50800</xdr:rowOff>
    </xdr:from>
    <xdr:to>
      <xdr:col>2</xdr:col>
      <xdr:colOff>973243</xdr:colOff>
      <xdr:row>39</xdr:row>
      <xdr:rowOff>389043</xdr:rowOff>
    </xdr:to>
    <xdr:pic>
      <xdr:nvPicPr>
        <xdr:cNvPr id="39" name="Picture 1" descr="Picture"/>
        <xdr:cNvPicPr>
          <a:picLocks noChangeAspect="1"/>
        </xdr:cNvPicPr>
      </xdr:nvPicPr>
      <xdr:blipFill>
        <a:blip r:embed="rId38"/>
        <a:stretch>
          <a:fillRect/>
        </a:stretch>
      </xdr:blipFill>
      <xdr:spPr>
        <a:xfrm>
          <a:off x="2419985" y="16544290"/>
          <a:ext cx="337820" cy="337820"/>
        </a:xfrm>
        <a:prstGeom prst="rect">
          <a:avLst/>
        </a:prstGeom>
      </xdr:spPr>
    </xdr:pic>
    <xdr:clientData/>
  </xdr:twoCellAnchor>
  <xdr:twoCellAnchor>
    <xdr:from>
      <xdr:col>2</xdr:col>
      <xdr:colOff>635000</xdr:colOff>
      <xdr:row>40</xdr:row>
      <xdr:rowOff>50800</xdr:rowOff>
    </xdr:from>
    <xdr:to>
      <xdr:col>2</xdr:col>
      <xdr:colOff>973243</xdr:colOff>
      <xdr:row>40</xdr:row>
      <xdr:rowOff>389043</xdr:rowOff>
    </xdr:to>
    <xdr:pic>
      <xdr:nvPicPr>
        <xdr:cNvPr id="40" name="Picture 1" descr="Picture"/>
        <xdr:cNvPicPr>
          <a:picLocks noChangeAspect="1"/>
        </xdr:cNvPicPr>
      </xdr:nvPicPr>
      <xdr:blipFill>
        <a:blip r:embed="rId39"/>
        <a:stretch>
          <a:fillRect/>
        </a:stretch>
      </xdr:blipFill>
      <xdr:spPr>
        <a:xfrm>
          <a:off x="2419985" y="16967200"/>
          <a:ext cx="337820" cy="337820"/>
        </a:xfrm>
        <a:prstGeom prst="rect">
          <a:avLst/>
        </a:prstGeom>
      </xdr:spPr>
    </xdr:pic>
    <xdr:clientData/>
  </xdr:twoCellAnchor>
  <xdr:twoCellAnchor>
    <xdr:from>
      <xdr:col>2</xdr:col>
      <xdr:colOff>635000</xdr:colOff>
      <xdr:row>41</xdr:row>
      <xdr:rowOff>50800</xdr:rowOff>
    </xdr:from>
    <xdr:to>
      <xdr:col>2</xdr:col>
      <xdr:colOff>973243</xdr:colOff>
      <xdr:row>41</xdr:row>
      <xdr:rowOff>389043</xdr:rowOff>
    </xdr:to>
    <xdr:pic>
      <xdr:nvPicPr>
        <xdr:cNvPr id="41" name="Picture 1" descr="Picture"/>
        <xdr:cNvPicPr>
          <a:picLocks noChangeAspect="1"/>
        </xdr:cNvPicPr>
      </xdr:nvPicPr>
      <xdr:blipFill>
        <a:blip r:embed="rId40"/>
        <a:stretch>
          <a:fillRect/>
        </a:stretch>
      </xdr:blipFill>
      <xdr:spPr>
        <a:xfrm>
          <a:off x="2419985" y="17390110"/>
          <a:ext cx="337820" cy="337820"/>
        </a:xfrm>
        <a:prstGeom prst="rect">
          <a:avLst/>
        </a:prstGeom>
      </xdr:spPr>
    </xdr:pic>
    <xdr:clientData/>
  </xdr:twoCellAnchor>
  <xdr:twoCellAnchor>
    <xdr:from>
      <xdr:col>2</xdr:col>
      <xdr:colOff>635000</xdr:colOff>
      <xdr:row>42</xdr:row>
      <xdr:rowOff>50800</xdr:rowOff>
    </xdr:from>
    <xdr:to>
      <xdr:col>2</xdr:col>
      <xdr:colOff>973243</xdr:colOff>
      <xdr:row>42</xdr:row>
      <xdr:rowOff>389043</xdr:rowOff>
    </xdr:to>
    <xdr:pic>
      <xdr:nvPicPr>
        <xdr:cNvPr id="42" name="Picture 1" descr="Picture"/>
        <xdr:cNvPicPr>
          <a:picLocks noChangeAspect="1"/>
        </xdr:cNvPicPr>
      </xdr:nvPicPr>
      <xdr:blipFill>
        <a:blip r:embed="rId41"/>
        <a:stretch>
          <a:fillRect/>
        </a:stretch>
      </xdr:blipFill>
      <xdr:spPr>
        <a:xfrm>
          <a:off x="2419985" y="17813020"/>
          <a:ext cx="337820" cy="337820"/>
        </a:xfrm>
        <a:prstGeom prst="rect">
          <a:avLst/>
        </a:prstGeom>
      </xdr:spPr>
    </xdr:pic>
    <xdr:clientData/>
  </xdr:twoCellAnchor>
  <xdr:twoCellAnchor>
    <xdr:from>
      <xdr:col>2</xdr:col>
      <xdr:colOff>635000</xdr:colOff>
      <xdr:row>43</xdr:row>
      <xdr:rowOff>50800</xdr:rowOff>
    </xdr:from>
    <xdr:to>
      <xdr:col>2</xdr:col>
      <xdr:colOff>973243</xdr:colOff>
      <xdr:row>43</xdr:row>
      <xdr:rowOff>389043</xdr:rowOff>
    </xdr:to>
    <xdr:pic>
      <xdr:nvPicPr>
        <xdr:cNvPr id="43" name="Picture 1" descr="Picture"/>
        <xdr:cNvPicPr>
          <a:picLocks noChangeAspect="1"/>
        </xdr:cNvPicPr>
      </xdr:nvPicPr>
      <xdr:blipFill>
        <a:blip r:embed="rId42"/>
        <a:stretch>
          <a:fillRect/>
        </a:stretch>
      </xdr:blipFill>
      <xdr:spPr>
        <a:xfrm>
          <a:off x="2419985" y="18235930"/>
          <a:ext cx="337820" cy="337820"/>
        </a:xfrm>
        <a:prstGeom prst="rect">
          <a:avLst/>
        </a:prstGeom>
      </xdr:spPr>
    </xdr:pic>
    <xdr:clientData/>
  </xdr:twoCellAnchor>
  <xdr:twoCellAnchor>
    <xdr:from>
      <xdr:col>2</xdr:col>
      <xdr:colOff>635000</xdr:colOff>
      <xdr:row>44</xdr:row>
      <xdr:rowOff>50800</xdr:rowOff>
    </xdr:from>
    <xdr:to>
      <xdr:col>2</xdr:col>
      <xdr:colOff>973243</xdr:colOff>
      <xdr:row>44</xdr:row>
      <xdr:rowOff>389043</xdr:rowOff>
    </xdr:to>
    <xdr:pic>
      <xdr:nvPicPr>
        <xdr:cNvPr id="44" name="Picture 1" descr="Picture"/>
        <xdr:cNvPicPr>
          <a:picLocks noChangeAspect="1"/>
        </xdr:cNvPicPr>
      </xdr:nvPicPr>
      <xdr:blipFill>
        <a:blip r:embed="rId43"/>
        <a:stretch>
          <a:fillRect/>
        </a:stretch>
      </xdr:blipFill>
      <xdr:spPr>
        <a:xfrm>
          <a:off x="2419985" y="18658840"/>
          <a:ext cx="337820" cy="337820"/>
        </a:xfrm>
        <a:prstGeom prst="rect">
          <a:avLst/>
        </a:prstGeom>
      </xdr:spPr>
    </xdr:pic>
    <xdr:clientData/>
  </xdr:twoCellAnchor>
  <xdr:twoCellAnchor>
    <xdr:from>
      <xdr:col>2</xdr:col>
      <xdr:colOff>635000</xdr:colOff>
      <xdr:row>45</xdr:row>
      <xdr:rowOff>50800</xdr:rowOff>
    </xdr:from>
    <xdr:to>
      <xdr:col>2</xdr:col>
      <xdr:colOff>973243</xdr:colOff>
      <xdr:row>45</xdr:row>
      <xdr:rowOff>389043</xdr:rowOff>
    </xdr:to>
    <xdr:pic>
      <xdr:nvPicPr>
        <xdr:cNvPr id="45" name="Picture 1" descr="Picture"/>
        <xdr:cNvPicPr>
          <a:picLocks noChangeAspect="1"/>
        </xdr:cNvPicPr>
      </xdr:nvPicPr>
      <xdr:blipFill>
        <a:blip r:embed="rId44"/>
        <a:stretch>
          <a:fillRect/>
        </a:stretch>
      </xdr:blipFill>
      <xdr:spPr>
        <a:xfrm>
          <a:off x="2419985" y="19081750"/>
          <a:ext cx="337820" cy="337820"/>
        </a:xfrm>
        <a:prstGeom prst="rect">
          <a:avLst/>
        </a:prstGeom>
      </xdr:spPr>
    </xdr:pic>
    <xdr:clientData/>
  </xdr:twoCellAnchor>
  <xdr:twoCellAnchor>
    <xdr:from>
      <xdr:col>2</xdr:col>
      <xdr:colOff>635000</xdr:colOff>
      <xdr:row>46</xdr:row>
      <xdr:rowOff>50800</xdr:rowOff>
    </xdr:from>
    <xdr:to>
      <xdr:col>2</xdr:col>
      <xdr:colOff>973243</xdr:colOff>
      <xdr:row>46</xdr:row>
      <xdr:rowOff>389043</xdr:rowOff>
    </xdr:to>
    <xdr:pic>
      <xdr:nvPicPr>
        <xdr:cNvPr id="46" name="Picture 1" descr="Picture"/>
        <xdr:cNvPicPr>
          <a:picLocks noChangeAspect="1"/>
        </xdr:cNvPicPr>
      </xdr:nvPicPr>
      <xdr:blipFill>
        <a:blip r:embed="rId45"/>
        <a:stretch>
          <a:fillRect/>
        </a:stretch>
      </xdr:blipFill>
      <xdr:spPr>
        <a:xfrm>
          <a:off x="2419985" y="19504660"/>
          <a:ext cx="337820" cy="337820"/>
        </a:xfrm>
        <a:prstGeom prst="rect">
          <a:avLst/>
        </a:prstGeom>
      </xdr:spPr>
    </xdr:pic>
    <xdr:clientData/>
  </xdr:twoCellAnchor>
  <xdr:twoCellAnchor>
    <xdr:from>
      <xdr:col>2</xdr:col>
      <xdr:colOff>635000</xdr:colOff>
      <xdr:row>47</xdr:row>
      <xdr:rowOff>50800</xdr:rowOff>
    </xdr:from>
    <xdr:to>
      <xdr:col>2</xdr:col>
      <xdr:colOff>973243</xdr:colOff>
      <xdr:row>47</xdr:row>
      <xdr:rowOff>389043</xdr:rowOff>
    </xdr:to>
    <xdr:pic>
      <xdr:nvPicPr>
        <xdr:cNvPr id="47" name="Picture 1" descr="Picture"/>
        <xdr:cNvPicPr>
          <a:picLocks noChangeAspect="1"/>
        </xdr:cNvPicPr>
      </xdr:nvPicPr>
      <xdr:blipFill>
        <a:blip r:embed="rId46"/>
        <a:stretch>
          <a:fillRect/>
        </a:stretch>
      </xdr:blipFill>
      <xdr:spPr>
        <a:xfrm>
          <a:off x="2419985" y="19927570"/>
          <a:ext cx="337820" cy="337820"/>
        </a:xfrm>
        <a:prstGeom prst="rect">
          <a:avLst/>
        </a:prstGeom>
      </xdr:spPr>
    </xdr:pic>
    <xdr:clientData/>
  </xdr:twoCellAnchor>
  <xdr:twoCellAnchor>
    <xdr:from>
      <xdr:col>2</xdr:col>
      <xdr:colOff>635000</xdr:colOff>
      <xdr:row>48</xdr:row>
      <xdr:rowOff>50800</xdr:rowOff>
    </xdr:from>
    <xdr:to>
      <xdr:col>2</xdr:col>
      <xdr:colOff>973243</xdr:colOff>
      <xdr:row>48</xdr:row>
      <xdr:rowOff>389043</xdr:rowOff>
    </xdr:to>
    <xdr:pic>
      <xdr:nvPicPr>
        <xdr:cNvPr id="48" name="Picture 1" descr="Picture"/>
        <xdr:cNvPicPr>
          <a:picLocks noChangeAspect="1"/>
        </xdr:cNvPicPr>
      </xdr:nvPicPr>
      <xdr:blipFill>
        <a:blip r:embed="rId47"/>
        <a:stretch>
          <a:fillRect/>
        </a:stretch>
      </xdr:blipFill>
      <xdr:spPr>
        <a:xfrm>
          <a:off x="2419985" y="20350480"/>
          <a:ext cx="337820" cy="337820"/>
        </a:xfrm>
        <a:prstGeom prst="rect">
          <a:avLst/>
        </a:prstGeom>
      </xdr:spPr>
    </xdr:pic>
    <xdr:clientData/>
  </xdr:twoCellAnchor>
  <xdr:twoCellAnchor>
    <xdr:from>
      <xdr:col>2</xdr:col>
      <xdr:colOff>635000</xdr:colOff>
      <xdr:row>49</xdr:row>
      <xdr:rowOff>50800</xdr:rowOff>
    </xdr:from>
    <xdr:to>
      <xdr:col>2</xdr:col>
      <xdr:colOff>973243</xdr:colOff>
      <xdr:row>49</xdr:row>
      <xdr:rowOff>389043</xdr:rowOff>
    </xdr:to>
    <xdr:pic>
      <xdr:nvPicPr>
        <xdr:cNvPr id="49" name="Picture 1" descr="Picture"/>
        <xdr:cNvPicPr>
          <a:picLocks noChangeAspect="1"/>
        </xdr:cNvPicPr>
      </xdr:nvPicPr>
      <xdr:blipFill>
        <a:blip r:embed="rId48"/>
        <a:stretch>
          <a:fillRect/>
        </a:stretch>
      </xdr:blipFill>
      <xdr:spPr>
        <a:xfrm>
          <a:off x="2419985" y="20773390"/>
          <a:ext cx="337820" cy="337820"/>
        </a:xfrm>
        <a:prstGeom prst="rect">
          <a:avLst/>
        </a:prstGeom>
      </xdr:spPr>
    </xdr:pic>
    <xdr:clientData/>
  </xdr:twoCellAnchor>
  <xdr:twoCellAnchor>
    <xdr:from>
      <xdr:col>2</xdr:col>
      <xdr:colOff>635000</xdr:colOff>
      <xdr:row>50</xdr:row>
      <xdr:rowOff>50800</xdr:rowOff>
    </xdr:from>
    <xdr:to>
      <xdr:col>2</xdr:col>
      <xdr:colOff>973243</xdr:colOff>
      <xdr:row>50</xdr:row>
      <xdr:rowOff>389043</xdr:rowOff>
    </xdr:to>
    <xdr:pic>
      <xdr:nvPicPr>
        <xdr:cNvPr id="50" name="Picture 1" descr="Picture"/>
        <xdr:cNvPicPr>
          <a:picLocks noChangeAspect="1"/>
        </xdr:cNvPicPr>
      </xdr:nvPicPr>
      <xdr:blipFill>
        <a:blip r:embed="rId49"/>
        <a:stretch>
          <a:fillRect/>
        </a:stretch>
      </xdr:blipFill>
      <xdr:spPr>
        <a:xfrm>
          <a:off x="2419985" y="21196300"/>
          <a:ext cx="337820" cy="337820"/>
        </a:xfrm>
        <a:prstGeom prst="rect">
          <a:avLst/>
        </a:prstGeom>
      </xdr:spPr>
    </xdr:pic>
    <xdr:clientData/>
  </xdr:twoCellAnchor>
  <xdr:twoCellAnchor>
    <xdr:from>
      <xdr:col>2</xdr:col>
      <xdr:colOff>635000</xdr:colOff>
      <xdr:row>51</xdr:row>
      <xdr:rowOff>50800</xdr:rowOff>
    </xdr:from>
    <xdr:to>
      <xdr:col>2</xdr:col>
      <xdr:colOff>973243</xdr:colOff>
      <xdr:row>51</xdr:row>
      <xdr:rowOff>389043</xdr:rowOff>
    </xdr:to>
    <xdr:pic>
      <xdr:nvPicPr>
        <xdr:cNvPr id="51" name="Picture 1" descr="Picture"/>
        <xdr:cNvPicPr>
          <a:picLocks noChangeAspect="1"/>
        </xdr:cNvPicPr>
      </xdr:nvPicPr>
      <xdr:blipFill>
        <a:blip r:embed="rId50"/>
        <a:stretch>
          <a:fillRect/>
        </a:stretch>
      </xdr:blipFill>
      <xdr:spPr>
        <a:xfrm>
          <a:off x="2419985" y="21619210"/>
          <a:ext cx="337820" cy="337820"/>
        </a:xfrm>
        <a:prstGeom prst="rect">
          <a:avLst/>
        </a:prstGeom>
      </xdr:spPr>
    </xdr:pic>
    <xdr:clientData/>
  </xdr:twoCellAnchor>
  <xdr:twoCellAnchor>
    <xdr:from>
      <xdr:col>2</xdr:col>
      <xdr:colOff>635000</xdr:colOff>
      <xdr:row>52</xdr:row>
      <xdr:rowOff>50800</xdr:rowOff>
    </xdr:from>
    <xdr:to>
      <xdr:col>2</xdr:col>
      <xdr:colOff>973243</xdr:colOff>
      <xdr:row>52</xdr:row>
      <xdr:rowOff>389043</xdr:rowOff>
    </xdr:to>
    <xdr:pic>
      <xdr:nvPicPr>
        <xdr:cNvPr id="52" name="Picture 1" descr="Picture"/>
        <xdr:cNvPicPr>
          <a:picLocks noChangeAspect="1"/>
        </xdr:cNvPicPr>
      </xdr:nvPicPr>
      <xdr:blipFill>
        <a:blip r:embed="rId51"/>
        <a:stretch>
          <a:fillRect/>
        </a:stretch>
      </xdr:blipFill>
      <xdr:spPr>
        <a:xfrm>
          <a:off x="2419985" y="22042120"/>
          <a:ext cx="337820" cy="337820"/>
        </a:xfrm>
        <a:prstGeom prst="rect">
          <a:avLst/>
        </a:prstGeom>
      </xdr:spPr>
    </xdr:pic>
    <xdr:clientData/>
  </xdr:twoCellAnchor>
  <xdr:twoCellAnchor>
    <xdr:from>
      <xdr:col>2</xdr:col>
      <xdr:colOff>635000</xdr:colOff>
      <xdr:row>53</xdr:row>
      <xdr:rowOff>50800</xdr:rowOff>
    </xdr:from>
    <xdr:to>
      <xdr:col>2</xdr:col>
      <xdr:colOff>973243</xdr:colOff>
      <xdr:row>53</xdr:row>
      <xdr:rowOff>389043</xdr:rowOff>
    </xdr:to>
    <xdr:pic>
      <xdr:nvPicPr>
        <xdr:cNvPr id="53" name="Picture 1" descr="Picture"/>
        <xdr:cNvPicPr>
          <a:picLocks noChangeAspect="1"/>
        </xdr:cNvPicPr>
      </xdr:nvPicPr>
      <xdr:blipFill>
        <a:blip r:embed="rId52"/>
        <a:stretch>
          <a:fillRect/>
        </a:stretch>
      </xdr:blipFill>
      <xdr:spPr>
        <a:xfrm>
          <a:off x="2419985" y="22465030"/>
          <a:ext cx="337820" cy="337820"/>
        </a:xfrm>
        <a:prstGeom prst="rect">
          <a:avLst/>
        </a:prstGeom>
      </xdr:spPr>
    </xdr:pic>
    <xdr:clientData/>
  </xdr:twoCellAnchor>
  <xdr:twoCellAnchor>
    <xdr:from>
      <xdr:col>2</xdr:col>
      <xdr:colOff>635000</xdr:colOff>
      <xdr:row>54</xdr:row>
      <xdr:rowOff>50800</xdr:rowOff>
    </xdr:from>
    <xdr:to>
      <xdr:col>2</xdr:col>
      <xdr:colOff>973243</xdr:colOff>
      <xdr:row>54</xdr:row>
      <xdr:rowOff>389043</xdr:rowOff>
    </xdr:to>
    <xdr:pic>
      <xdr:nvPicPr>
        <xdr:cNvPr id="54" name="Picture 1" descr="Picture"/>
        <xdr:cNvPicPr>
          <a:picLocks noChangeAspect="1"/>
        </xdr:cNvPicPr>
      </xdr:nvPicPr>
      <xdr:blipFill>
        <a:blip r:embed="rId53"/>
        <a:stretch>
          <a:fillRect/>
        </a:stretch>
      </xdr:blipFill>
      <xdr:spPr>
        <a:xfrm>
          <a:off x="2419985" y="22887940"/>
          <a:ext cx="337820" cy="337820"/>
        </a:xfrm>
        <a:prstGeom prst="rect">
          <a:avLst/>
        </a:prstGeom>
      </xdr:spPr>
    </xdr:pic>
    <xdr:clientData/>
  </xdr:twoCellAnchor>
  <xdr:twoCellAnchor>
    <xdr:from>
      <xdr:col>2</xdr:col>
      <xdr:colOff>635000</xdr:colOff>
      <xdr:row>55</xdr:row>
      <xdr:rowOff>50800</xdr:rowOff>
    </xdr:from>
    <xdr:to>
      <xdr:col>2</xdr:col>
      <xdr:colOff>973243</xdr:colOff>
      <xdr:row>55</xdr:row>
      <xdr:rowOff>389043</xdr:rowOff>
    </xdr:to>
    <xdr:pic>
      <xdr:nvPicPr>
        <xdr:cNvPr id="55" name="Picture 1" descr="Picture"/>
        <xdr:cNvPicPr>
          <a:picLocks noChangeAspect="1"/>
        </xdr:cNvPicPr>
      </xdr:nvPicPr>
      <xdr:blipFill>
        <a:blip r:embed="rId54"/>
        <a:stretch>
          <a:fillRect/>
        </a:stretch>
      </xdr:blipFill>
      <xdr:spPr>
        <a:xfrm>
          <a:off x="2419985" y="23310850"/>
          <a:ext cx="337820" cy="337820"/>
        </a:xfrm>
        <a:prstGeom prst="rect">
          <a:avLst/>
        </a:prstGeom>
      </xdr:spPr>
    </xdr:pic>
    <xdr:clientData/>
  </xdr:twoCellAnchor>
  <xdr:twoCellAnchor>
    <xdr:from>
      <xdr:col>2</xdr:col>
      <xdr:colOff>635000</xdr:colOff>
      <xdr:row>56</xdr:row>
      <xdr:rowOff>50800</xdr:rowOff>
    </xdr:from>
    <xdr:to>
      <xdr:col>2</xdr:col>
      <xdr:colOff>973243</xdr:colOff>
      <xdr:row>56</xdr:row>
      <xdr:rowOff>389043</xdr:rowOff>
    </xdr:to>
    <xdr:pic>
      <xdr:nvPicPr>
        <xdr:cNvPr id="56" name="Picture 1" descr="Picture"/>
        <xdr:cNvPicPr>
          <a:picLocks noChangeAspect="1"/>
        </xdr:cNvPicPr>
      </xdr:nvPicPr>
      <xdr:blipFill>
        <a:blip r:embed="rId55"/>
        <a:stretch>
          <a:fillRect/>
        </a:stretch>
      </xdr:blipFill>
      <xdr:spPr>
        <a:xfrm>
          <a:off x="2419985" y="23733760"/>
          <a:ext cx="337820" cy="337820"/>
        </a:xfrm>
        <a:prstGeom prst="rect">
          <a:avLst/>
        </a:prstGeom>
      </xdr:spPr>
    </xdr:pic>
    <xdr:clientData/>
  </xdr:twoCellAnchor>
  <xdr:twoCellAnchor>
    <xdr:from>
      <xdr:col>2</xdr:col>
      <xdr:colOff>635000</xdr:colOff>
      <xdr:row>57</xdr:row>
      <xdr:rowOff>50800</xdr:rowOff>
    </xdr:from>
    <xdr:to>
      <xdr:col>2</xdr:col>
      <xdr:colOff>973243</xdr:colOff>
      <xdr:row>57</xdr:row>
      <xdr:rowOff>389043</xdr:rowOff>
    </xdr:to>
    <xdr:pic>
      <xdr:nvPicPr>
        <xdr:cNvPr id="57" name="Picture 1" descr="Picture"/>
        <xdr:cNvPicPr>
          <a:picLocks noChangeAspect="1"/>
        </xdr:cNvPicPr>
      </xdr:nvPicPr>
      <xdr:blipFill>
        <a:blip r:embed="rId56"/>
        <a:stretch>
          <a:fillRect/>
        </a:stretch>
      </xdr:blipFill>
      <xdr:spPr>
        <a:xfrm>
          <a:off x="2419985" y="24156670"/>
          <a:ext cx="337820" cy="337820"/>
        </a:xfrm>
        <a:prstGeom prst="rect">
          <a:avLst/>
        </a:prstGeom>
      </xdr:spPr>
    </xdr:pic>
    <xdr:clientData/>
  </xdr:twoCellAnchor>
  <xdr:twoCellAnchor>
    <xdr:from>
      <xdr:col>2</xdr:col>
      <xdr:colOff>635000</xdr:colOff>
      <xdr:row>58</xdr:row>
      <xdr:rowOff>50800</xdr:rowOff>
    </xdr:from>
    <xdr:to>
      <xdr:col>2</xdr:col>
      <xdr:colOff>973243</xdr:colOff>
      <xdr:row>58</xdr:row>
      <xdr:rowOff>389043</xdr:rowOff>
    </xdr:to>
    <xdr:pic>
      <xdr:nvPicPr>
        <xdr:cNvPr id="58" name="Picture 1" descr="Picture"/>
        <xdr:cNvPicPr>
          <a:picLocks noChangeAspect="1"/>
        </xdr:cNvPicPr>
      </xdr:nvPicPr>
      <xdr:blipFill>
        <a:blip r:embed="rId57"/>
        <a:stretch>
          <a:fillRect/>
        </a:stretch>
      </xdr:blipFill>
      <xdr:spPr>
        <a:xfrm>
          <a:off x="2419985" y="24579580"/>
          <a:ext cx="337820" cy="337820"/>
        </a:xfrm>
        <a:prstGeom prst="rect">
          <a:avLst/>
        </a:prstGeom>
      </xdr:spPr>
    </xdr:pic>
    <xdr:clientData/>
  </xdr:twoCellAnchor>
  <xdr:twoCellAnchor>
    <xdr:from>
      <xdr:col>2</xdr:col>
      <xdr:colOff>635000</xdr:colOff>
      <xdr:row>59</xdr:row>
      <xdr:rowOff>50800</xdr:rowOff>
    </xdr:from>
    <xdr:to>
      <xdr:col>2</xdr:col>
      <xdr:colOff>973243</xdr:colOff>
      <xdr:row>59</xdr:row>
      <xdr:rowOff>389043</xdr:rowOff>
    </xdr:to>
    <xdr:pic>
      <xdr:nvPicPr>
        <xdr:cNvPr id="59" name="Picture 1" descr="Picture"/>
        <xdr:cNvPicPr>
          <a:picLocks noChangeAspect="1"/>
        </xdr:cNvPicPr>
      </xdr:nvPicPr>
      <xdr:blipFill>
        <a:blip r:embed="rId58"/>
        <a:stretch>
          <a:fillRect/>
        </a:stretch>
      </xdr:blipFill>
      <xdr:spPr>
        <a:xfrm>
          <a:off x="2419985" y="25002490"/>
          <a:ext cx="337820" cy="337820"/>
        </a:xfrm>
        <a:prstGeom prst="rect">
          <a:avLst/>
        </a:prstGeom>
      </xdr:spPr>
    </xdr:pic>
    <xdr:clientData/>
  </xdr:twoCellAnchor>
  <xdr:twoCellAnchor>
    <xdr:from>
      <xdr:col>2</xdr:col>
      <xdr:colOff>635000</xdr:colOff>
      <xdr:row>60</xdr:row>
      <xdr:rowOff>50800</xdr:rowOff>
    </xdr:from>
    <xdr:to>
      <xdr:col>2</xdr:col>
      <xdr:colOff>973243</xdr:colOff>
      <xdr:row>60</xdr:row>
      <xdr:rowOff>389043</xdr:rowOff>
    </xdr:to>
    <xdr:pic>
      <xdr:nvPicPr>
        <xdr:cNvPr id="60" name="Picture 1" descr="Picture"/>
        <xdr:cNvPicPr>
          <a:picLocks noChangeAspect="1"/>
        </xdr:cNvPicPr>
      </xdr:nvPicPr>
      <xdr:blipFill>
        <a:blip r:embed="rId59"/>
        <a:stretch>
          <a:fillRect/>
        </a:stretch>
      </xdr:blipFill>
      <xdr:spPr>
        <a:xfrm>
          <a:off x="2419985" y="25425400"/>
          <a:ext cx="337820" cy="337820"/>
        </a:xfrm>
        <a:prstGeom prst="rect">
          <a:avLst/>
        </a:prstGeom>
      </xdr:spPr>
    </xdr:pic>
    <xdr:clientData/>
  </xdr:twoCellAnchor>
  <xdr:twoCellAnchor>
    <xdr:from>
      <xdr:col>2</xdr:col>
      <xdr:colOff>635000</xdr:colOff>
      <xdr:row>61</xdr:row>
      <xdr:rowOff>50800</xdr:rowOff>
    </xdr:from>
    <xdr:to>
      <xdr:col>2</xdr:col>
      <xdr:colOff>973243</xdr:colOff>
      <xdr:row>61</xdr:row>
      <xdr:rowOff>389043</xdr:rowOff>
    </xdr:to>
    <xdr:pic>
      <xdr:nvPicPr>
        <xdr:cNvPr id="61" name="Picture 1" descr="Picture"/>
        <xdr:cNvPicPr>
          <a:picLocks noChangeAspect="1"/>
        </xdr:cNvPicPr>
      </xdr:nvPicPr>
      <xdr:blipFill>
        <a:blip r:embed="rId60"/>
        <a:stretch>
          <a:fillRect/>
        </a:stretch>
      </xdr:blipFill>
      <xdr:spPr>
        <a:xfrm>
          <a:off x="2419985" y="25848310"/>
          <a:ext cx="337820" cy="337820"/>
        </a:xfrm>
        <a:prstGeom prst="rect">
          <a:avLst/>
        </a:prstGeom>
      </xdr:spPr>
    </xdr:pic>
    <xdr:clientData/>
  </xdr:twoCellAnchor>
  <xdr:twoCellAnchor>
    <xdr:from>
      <xdr:col>2</xdr:col>
      <xdr:colOff>635000</xdr:colOff>
      <xdr:row>62</xdr:row>
      <xdr:rowOff>50800</xdr:rowOff>
    </xdr:from>
    <xdr:to>
      <xdr:col>2</xdr:col>
      <xdr:colOff>973243</xdr:colOff>
      <xdr:row>62</xdr:row>
      <xdr:rowOff>389043</xdr:rowOff>
    </xdr:to>
    <xdr:pic>
      <xdr:nvPicPr>
        <xdr:cNvPr id="62" name="Picture 1" descr="Picture"/>
        <xdr:cNvPicPr>
          <a:picLocks noChangeAspect="1"/>
        </xdr:cNvPicPr>
      </xdr:nvPicPr>
      <xdr:blipFill>
        <a:blip r:embed="rId61"/>
        <a:stretch>
          <a:fillRect/>
        </a:stretch>
      </xdr:blipFill>
      <xdr:spPr>
        <a:xfrm>
          <a:off x="2419985" y="26271220"/>
          <a:ext cx="337820" cy="337820"/>
        </a:xfrm>
        <a:prstGeom prst="rect">
          <a:avLst/>
        </a:prstGeom>
      </xdr:spPr>
    </xdr:pic>
    <xdr:clientData/>
  </xdr:twoCellAnchor>
  <xdr:twoCellAnchor>
    <xdr:from>
      <xdr:col>2</xdr:col>
      <xdr:colOff>635000</xdr:colOff>
      <xdr:row>63</xdr:row>
      <xdr:rowOff>50800</xdr:rowOff>
    </xdr:from>
    <xdr:to>
      <xdr:col>2</xdr:col>
      <xdr:colOff>973243</xdr:colOff>
      <xdr:row>63</xdr:row>
      <xdr:rowOff>389043</xdr:rowOff>
    </xdr:to>
    <xdr:pic>
      <xdr:nvPicPr>
        <xdr:cNvPr id="63" name="Picture 1" descr="Picture"/>
        <xdr:cNvPicPr>
          <a:picLocks noChangeAspect="1"/>
        </xdr:cNvPicPr>
      </xdr:nvPicPr>
      <xdr:blipFill>
        <a:blip r:embed="rId62"/>
        <a:stretch>
          <a:fillRect/>
        </a:stretch>
      </xdr:blipFill>
      <xdr:spPr>
        <a:xfrm>
          <a:off x="2419985" y="26694130"/>
          <a:ext cx="337820" cy="337820"/>
        </a:xfrm>
        <a:prstGeom prst="rect">
          <a:avLst/>
        </a:prstGeom>
      </xdr:spPr>
    </xdr:pic>
    <xdr:clientData/>
  </xdr:twoCellAnchor>
  <xdr:twoCellAnchor>
    <xdr:from>
      <xdr:col>2</xdr:col>
      <xdr:colOff>635000</xdr:colOff>
      <xdr:row>64</xdr:row>
      <xdr:rowOff>50800</xdr:rowOff>
    </xdr:from>
    <xdr:to>
      <xdr:col>2</xdr:col>
      <xdr:colOff>973243</xdr:colOff>
      <xdr:row>64</xdr:row>
      <xdr:rowOff>389043</xdr:rowOff>
    </xdr:to>
    <xdr:pic>
      <xdr:nvPicPr>
        <xdr:cNvPr id="64" name="Picture 1" descr="Picture"/>
        <xdr:cNvPicPr>
          <a:picLocks noChangeAspect="1"/>
        </xdr:cNvPicPr>
      </xdr:nvPicPr>
      <xdr:blipFill>
        <a:blip r:embed="rId63"/>
        <a:stretch>
          <a:fillRect/>
        </a:stretch>
      </xdr:blipFill>
      <xdr:spPr>
        <a:xfrm>
          <a:off x="2419985" y="27117040"/>
          <a:ext cx="337820" cy="337820"/>
        </a:xfrm>
        <a:prstGeom prst="rect">
          <a:avLst/>
        </a:prstGeom>
      </xdr:spPr>
    </xdr:pic>
    <xdr:clientData/>
  </xdr:twoCellAnchor>
  <xdr:twoCellAnchor>
    <xdr:from>
      <xdr:col>2</xdr:col>
      <xdr:colOff>635000</xdr:colOff>
      <xdr:row>65</xdr:row>
      <xdr:rowOff>50800</xdr:rowOff>
    </xdr:from>
    <xdr:to>
      <xdr:col>2</xdr:col>
      <xdr:colOff>973243</xdr:colOff>
      <xdr:row>65</xdr:row>
      <xdr:rowOff>389043</xdr:rowOff>
    </xdr:to>
    <xdr:pic>
      <xdr:nvPicPr>
        <xdr:cNvPr id="65" name="Picture 1" descr="Picture"/>
        <xdr:cNvPicPr>
          <a:picLocks noChangeAspect="1"/>
        </xdr:cNvPicPr>
      </xdr:nvPicPr>
      <xdr:blipFill>
        <a:blip r:embed="rId64"/>
        <a:stretch>
          <a:fillRect/>
        </a:stretch>
      </xdr:blipFill>
      <xdr:spPr>
        <a:xfrm>
          <a:off x="2419985" y="27539950"/>
          <a:ext cx="337820" cy="337820"/>
        </a:xfrm>
        <a:prstGeom prst="rect">
          <a:avLst/>
        </a:prstGeom>
      </xdr:spPr>
    </xdr:pic>
    <xdr:clientData/>
  </xdr:twoCellAnchor>
  <xdr:twoCellAnchor>
    <xdr:from>
      <xdr:col>2</xdr:col>
      <xdr:colOff>635000</xdr:colOff>
      <xdr:row>66</xdr:row>
      <xdr:rowOff>50800</xdr:rowOff>
    </xdr:from>
    <xdr:to>
      <xdr:col>2</xdr:col>
      <xdr:colOff>973243</xdr:colOff>
      <xdr:row>66</xdr:row>
      <xdr:rowOff>389043</xdr:rowOff>
    </xdr:to>
    <xdr:pic>
      <xdr:nvPicPr>
        <xdr:cNvPr id="66" name="Picture 1" descr="Picture"/>
        <xdr:cNvPicPr>
          <a:picLocks noChangeAspect="1"/>
        </xdr:cNvPicPr>
      </xdr:nvPicPr>
      <xdr:blipFill>
        <a:blip r:embed="rId65"/>
        <a:stretch>
          <a:fillRect/>
        </a:stretch>
      </xdr:blipFill>
      <xdr:spPr>
        <a:xfrm>
          <a:off x="2419985" y="27962860"/>
          <a:ext cx="337820" cy="337820"/>
        </a:xfrm>
        <a:prstGeom prst="rect">
          <a:avLst/>
        </a:prstGeom>
      </xdr:spPr>
    </xdr:pic>
    <xdr:clientData/>
  </xdr:twoCellAnchor>
  <xdr:twoCellAnchor>
    <xdr:from>
      <xdr:col>2</xdr:col>
      <xdr:colOff>635000</xdr:colOff>
      <xdr:row>67</xdr:row>
      <xdr:rowOff>50800</xdr:rowOff>
    </xdr:from>
    <xdr:to>
      <xdr:col>2</xdr:col>
      <xdr:colOff>973243</xdr:colOff>
      <xdr:row>67</xdr:row>
      <xdr:rowOff>389043</xdr:rowOff>
    </xdr:to>
    <xdr:pic>
      <xdr:nvPicPr>
        <xdr:cNvPr id="67" name="Picture 1" descr="Picture"/>
        <xdr:cNvPicPr>
          <a:picLocks noChangeAspect="1"/>
        </xdr:cNvPicPr>
      </xdr:nvPicPr>
      <xdr:blipFill>
        <a:blip r:embed="rId66"/>
        <a:stretch>
          <a:fillRect/>
        </a:stretch>
      </xdr:blipFill>
      <xdr:spPr>
        <a:xfrm>
          <a:off x="2419985" y="28385770"/>
          <a:ext cx="337820" cy="337820"/>
        </a:xfrm>
        <a:prstGeom prst="rect">
          <a:avLst/>
        </a:prstGeom>
      </xdr:spPr>
    </xdr:pic>
    <xdr:clientData/>
  </xdr:twoCellAnchor>
  <xdr:twoCellAnchor>
    <xdr:from>
      <xdr:col>2</xdr:col>
      <xdr:colOff>635000</xdr:colOff>
      <xdr:row>68</xdr:row>
      <xdr:rowOff>50800</xdr:rowOff>
    </xdr:from>
    <xdr:to>
      <xdr:col>2</xdr:col>
      <xdr:colOff>973243</xdr:colOff>
      <xdr:row>68</xdr:row>
      <xdr:rowOff>389043</xdr:rowOff>
    </xdr:to>
    <xdr:pic>
      <xdr:nvPicPr>
        <xdr:cNvPr id="68" name="Picture 1" descr="Picture"/>
        <xdr:cNvPicPr>
          <a:picLocks noChangeAspect="1"/>
        </xdr:cNvPicPr>
      </xdr:nvPicPr>
      <xdr:blipFill>
        <a:blip r:embed="rId67"/>
        <a:stretch>
          <a:fillRect/>
        </a:stretch>
      </xdr:blipFill>
      <xdr:spPr>
        <a:xfrm>
          <a:off x="2419985" y="28808680"/>
          <a:ext cx="337820" cy="337820"/>
        </a:xfrm>
        <a:prstGeom prst="rect">
          <a:avLst/>
        </a:prstGeom>
      </xdr:spPr>
    </xdr:pic>
    <xdr:clientData/>
  </xdr:twoCellAnchor>
  <xdr:twoCellAnchor>
    <xdr:from>
      <xdr:col>2</xdr:col>
      <xdr:colOff>635000</xdr:colOff>
      <xdr:row>69</xdr:row>
      <xdr:rowOff>50800</xdr:rowOff>
    </xdr:from>
    <xdr:to>
      <xdr:col>2</xdr:col>
      <xdr:colOff>973243</xdr:colOff>
      <xdr:row>69</xdr:row>
      <xdr:rowOff>389043</xdr:rowOff>
    </xdr:to>
    <xdr:pic>
      <xdr:nvPicPr>
        <xdr:cNvPr id="69" name="Picture 1" descr="Picture"/>
        <xdr:cNvPicPr>
          <a:picLocks noChangeAspect="1"/>
        </xdr:cNvPicPr>
      </xdr:nvPicPr>
      <xdr:blipFill>
        <a:blip r:embed="rId68"/>
        <a:stretch>
          <a:fillRect/>
        </a:stretch>
      </xdr:blipFill>
      <xdr:spPr>
        <a:xfrm>
          <a:off x="2419985" y="29231590"/>
          <a:ext cx="337820" cy="337820"/>
        </a:xfrm>
        <a:prstGeom prst="rect">
          <a:avLst/>
        </a:prstGeom>
      </xdr:spPr>
    </xdr:pic>
    <xdr:clientData/>
  </xdr:twoCellAnchor>
  <xdr:twoCellAnchor>
    <xdr:from>
      <xdr:col>2</xdr:col>
      <xdr:colOff>635000</xdr:colOff>
      <xdr:row>70</xdr:row>
      <xdr:rowOff>50800</xdr:rowOff>
    </xdr:from>
    <xdr:to>
      <xdr:col>2</xdr:col>
      <xdr:colOff>973243</xdr:colOff>
      <xdr:row>70</xdr:row>
      <xdr:rowOff>389043</xdr:rowOff>
    </xdr:to>
    <xdr:pic>
      <xdr:nvPicPr>
        <xdr:cNvPr id="70" name="Picture 1" descr="Picture"/>
        <xdr:cNvPicPr>
          <a:picLocks noChangeAspect="1"/>
        </xdr:cNvPicPr>
      </xdr:nvPicPr>
      <xdr:blipFill>
        <a:blip r:embed="rId69"/>
        <a:stretch>
          <a:fillRect/>
        </a:stretch>
      </xdr:blipFill>
      <xdr:spPr>
        <a:xfrm>
          <a:off x="2419985" y="29654500"/>
          <a:ext cx="337820" cy="337820"/>
        </a:xfrm>
        <a:prstGeom prst="rect">
          <a:avLst/>
        </a:prstGeom>
      </xdr:spPr>
    </xdr:pic>
    <xdr:clientData/>
  </xdr:twoCellAnchor>
  <xdr:twoCellAnchor>
    <xdr:from>
      <xdr:col>2</xdr:col>
      <xdr:colOff>635000</xdr:colOff>
      <xdr:row>71</xdr:row>
      <xdr:rowOff>50800</xdr:rowOff>
    </xdr:from>
    <xdr:to>
      <xdr:col>2</xdr:col>
      <xdr:colOff>973243</xdr:colOff>
      <xdr:row>71</xdr:row>
      <xdr:rowOff>389043</xdr:rowOff>
    </xdr:to>
    <xdr:pic>
      <xdr:nvPicPr>
        <xdr:cNvPr id="71" name="Picture 1" descr="Picture"/>
        <xdr:cNvPicPr>
          <a:picLocks noChangeAspect="1"/>
        </xdr:cNvPicPr>
      </xdr:nvPicPr>
      <xdr:blipFill>
        <a:blip r:embed="rId70"/>
        <a:stretch>
          <a:fillRect/>
        </a:stretch>
      </xdr:blipFill>
      <xdr:spPr>
        <a:xfrm>
          <a:off x="2419985" y="30077410"/>
          <a:ext cx="337820" cy="337820"/>
        </a:xfrm>
        <a:prstGeom prst="rect">
          <a:avLst/>
        </a:prstGeom>
      </xdr:spPr>
    </xdr:pic>
    <xdr:clientData/>
  </xdr:twoCellAnchor>
  <xdr:twoCellAnchor>
    <xdr:from>
      <xdr:col>2</xdr:col>
      <xdr:colOff>635000</xdr:colOff>
      <xdr:row>72</xdr:row>
      <xdr:rowOff>50800</xdr:rowOff>
    </xdr:from>
    <xdr:to>
      <xdr:col>2</xdr:col>
      <xdr:colOff>973243</xdr:colOff>
      <xdr:row>72</xdr:row>
      <xdr:rowOff>389043</xdr:rowOff>
    </xdr:to>
    <xdr:pic>
      <xdr:nvPicPr>
        <xdr:cNvPr id="72" name="Picture 1" descr="Picture"/>
        <xdr:cNvPicPr>
          <a:picLocks noChangeAspect="1"/>
        </xdr:cNvPicPr>
      </xdr:nvPicPr>
      <xdr:blipFill>
        <a:blip r:embed="rId71"/>
        <a:stretch>
          <a:fillRect/>
        </a:stretch>
      </xdr:blipFill>
      <xdr:spPr>
        <a:xfrm>
          <a:off x="2419985" y="30500320"/>
          <a:ext cx="337820" cy="337820"/>
        </a:xfrm>
        <a:prstGeom prst="rect">
          <a:avLst/>
        </a:prstGeom>
      </xdr:spPr>
    </xdr:pic>
    <xdr:clientData/>
  </xdr:twoCellAnchor>
  <xdr:twoCellAnchor>
    <xdr:from>
      <xdr:col>2</xdr:col>
      <xdr:colOff>635000</xdr:colOff>
      <xdr:row>73</xdr:row>
      <xdr:rowOff>50800</xdr:rowOff>
    </xdr:from>
    <xdr:to>
      <xdr:col>2</xdr:col>
      <xdr:colOff>973243</xdr:colOff>
      <xdr:row>73</xdr:row>
      <xdr:rowOff>389043</xdr:rowOff>
    </xdr:to>
    <xdr:pic>
      <xdr:nvPicPr>
        <xdr:cNvPr id="73" name="Picture 1" descr="Picture"/>
        <xdr:cNvPicPr>
          <a:picLocks noChangeAspect="1"/>
        </xdr:cNvPicPr>
      </xdr:nvPicPr>
      <xdr:blipFill>
        <a:blip r:embed="rId72"/>
        <a:stretch>
          <a:fillRect/>
        </a:stretch>
      </xdr:blipFill>
      <xdr:spPr>
        <a:xfrm>
          <a:off x="2419985" y="30923230"/>
          <a:ext cx="337820" cy="337820"/>
        </a:xfrm>
        <a:prstGeom prst="rect">
          <a:avLst/>
        </a:prstGeom>
      </xdr:spPr>
    </xdr:pic>
    <xdr:clientData/>
  </xdr:twoCellAnchor>
  <xdr:twoCellAnchor>
    <xdr:from>
      <xdr:col>2</xdr:col>
      <xdr:colOff>635000</xdr:colOff>
      <xdr:row>74</xdr:row>
      <xdr:rowOff>50800</xdr:rowOff>
    </xdr:from>
    <xdr:to>
      <xdr:col>2</xdr:col>
      <xdr:colOff>973243</xdr:colOff>
      <xdr:row>74</xdr:row>
      <xdr:rowOff>389043</xdr:rowOff>
    </xdr:to>
    <xdr:pic>
      <xdr:nvPicPr>
        <xdr:cNvPr id="74" name="Picture 1" descr="Picture"/>
        <xdr:cNvPicPr>
          <a:picLocks noChangeAspect="1"/>
        </xdr:cNvPicPr>
      </xdr:nvPicPr>
      <xdr:blipFill>
        <a:blip r:embed="rId73"/>
        <a:stretch>
          <a:fillRect/>
        </a:stretch>
      </xdr:blipFill>
      <xdr:spPr>
        <a:xfrm>
          <a:off x="2419985" y="31346140"/>
          <a:ext cx="337820" cy="337820"/>
        </a:xfrm>
        <a:prstGeom prst="rect">
          <a:avLst/>
        </a:prstGeom>
      </xdr:spPr>
    </xdr:pic>
    <xdr:clientData/>
  </xdr:twoCellAnchor>
  <xdr:twoCellAnchor>
    <xdr:from>
      <xdr:col>2</xdr:col>
      <xdr:colOff>635000</xdr:colOff>
      <xdr:row>75</xdr:row>
      <xdr:rowOff>50800</xdr:rowOff>
    </xdr:from>
    <xdr:to>
      <xdr:col>2</xdr:col>
      <xdr:colOff>973243</xdr:colOff>
      <xdr:row>75</xdr:row>
      <xdr:rowOff>389043</xdr:rowOff>
    </xdr:to>
    <xdr:pic>
      <xdr:nvPicPr>
        <xdr:cNvPr id="75" name="Picture 1" descr="Picture"/>
        <xdr:cNvPicPr>
          <a:picLocks noChangeAspect="1"/>
        </xdr:cNvPicPr>
      </xdr:nvPicPr>
      <xdr:blipFill>
        <a:blip r:embed="rId74"/>
        <a:stretch>
          <a:fillRect/>
        </a:stretch>
      </xdr:blipFill>
      <xdr:spPr>
        <a:xfrm>
          <a:off x="2419985" y="31769050"/>
          <a:ext cx="337820" cy="337820"/>
        </a:xfrm>
        <a:prstGeom prst="rect">
          <a:avLst/>
        </a:prstGeom>
      </xdr:spPr>
    </xdr:pic>
    <xdr:clientData/>
  </xdr:twoCellAnchor>
  <xdr:twoCellAnchor>
    <xdr:from>
      <xdr:col>2</xdr:col>
      <xdr:colOff>635000</xdr:colOff>
      <xdr:row>76</xdr:row>
      <xdr:rowOff>50800</xdr:rowOff>
    </xdr:from>
    <xdr:to>
      <xdr:col>2</xdr:col>
      <xdr:colOff>973243</xdr:colOff>
      <xdr:row>76</xdr:row>
      <xdr:rowOff>389043</xdr:rowOff>
    </xdr:to>
    <xdr:pic>
      <xdr:nvPicPr>
        <xdr:cNvPr id="76" name="Picture 1" descr="Picture"/>
        <xdr:cNvPicPr>
          <a:picLocks noChangeAspect="1"/>
        </xdr:cNvPicPr>
      </xdr:nvPicPr>
      <xdr:blipFill>
        <a:blip r:embed="rId75"/>
        <a:stretch>
          <a:fillRect/>
        </a:stretch>
      </xdr:blipFill>
      <xdr:spPr>
        <a:xfrm>
          <a:off x="2419985" y="32191960"/>
          <a:ext cx="337820" cy="337820"/>
        </a:xfrm>
        <a:prstGeom prst="rect">
          <a:avLst/>
        </a:prstGeom>
      </xdr:spPr>
    </xdr:pic>
    <xdr:clientData/>
  </xdr:twoCellAnchor>
  <xdr:twoCellAnchor>
    <xdr:from>
      <xdr:col>2</xdr:col>
      <xdr:colOff>635000</xdr:colOff>
      <xdr:row>77</xdr:row>
      <xdr:rowOff>50800</xdr:rowOff>
    </xdr:from>
    <xdr:to>
      <xdr:col>2</xdr:col>
      <xdr:colOff>973243</xdr:colOff>
      <xdr:row>77</xdr:row>
      <xdr:rowOff>389043</xdr:rowOff>
    </xdr:to>
    <xdr:pic>
      <xdr:nvPicPr>
        <xdr:cNvPr id="77" name="Picture 1" descr="Picture"/>
        <xdr:cNvPicPr>
          <a:picLocks noChangeAspect="1"/>
        </xdr:cNvPicPr>
      </xdr:nvPicPr>
      <xdr:blipFill>
        <a:blip r:embed="rId76"/>
        <a:stretch>
          <a:fillRect/>
        </a:stretch>
      </xdr:blipFill>
      <xdr:spPr>
        <a:xfrm>
          <a:off x="2419985" y="32614870"/>
          <a:ext cx="337820" cy="337820"/>
        </a:xfrm>
        <a:prstGeom prst="rect">
          <a:avLst/>
        </a:prstGeom>
      </xdr:spPr>
    </xdr:pic>
    <xdr:clientData/>
  </xdr:twoCellAnchor>
  <xdr:twoCellAnchor>
    <xdr:from>
      <xdr:col>2</xdr:col>
      <xdr:colOff>635000</xdr:colOff>
      <xdr:row>78</xdr:row>
      <xdr:rowOff>50800</xdr:rowOff>
    </xdr:from>
    <xdr:to>
      <xdr:col>2</xdr:col>
      <xdr:colOff>973243</xdr:colOff>
      <xdr:row>78</xdr:row>
      <xdr:rowOff>389043</xdr:rowOff>
    </xdr:to>
    <xdr:pic>
      <xdr:nvPicPr>
        <xdr:cNvPr id="78" name="Picture 1" descr="Picture"/>
        <xdr:cNvPicPr>
          <a:picLocks noChangeAspect="1"/>
        </xdr:cNvPicPr>
      </xdr:nvPicPr>
      <xdr:blipFill>
        <a:blip r:embed="rId77"/>
        <a:stretch>
          <a:fillRect/>
        </a:stretch>
      </xdr:blipFill>
      <xdr:spPr>
        <a:xfrm>
          <a:off x="2419985" y="33037780"/>
          <a:ext cx="337820" cy="337820"/>
        </a:xfrm>
        <a:prstGeom prst="rect">
          <a:avLst/>
        </a:prstGeom>
      </xdr:spPr>
    </xdr:pic>
    <xdr:clientData/>
  </xdr:twoCellAnchor>
  <xdr:twoCellAnchor>
    <xdr:from>
      <xdr:col>2</xdr:col>
      <xdr:colOff>635000</xdr:colOff>
      <xdr:row>79</xdr:row>
      <xdr:rowOff>50800</xdr:rowOff>
    </xdr:from>
    <xdr:to>
      <xdr:col>2</xdr:col>
      <xdr:colOff>973243</xdr:colOff>
      <xdr:row>79</xdr:row>
      <xdr:rowOff>389043</xdr:rowOff>
    </xdr:to>
    <xdr:pic>
      <xdr:nvPicPr>
        <xdr:cNvPr id="79" name="Picture 1" descr="Picture"/>
        <xdr:cNvPicPr>
          <a:picLocks noChangeAspect="1"/>
        </xdr:cNvPicPr>
      </xdr:nvPicPr>
      <xdr:blipFill>
        <a:blip r:embed="rId78"/>
        <a:stretch>
          <a:fillRect/>
        </a:stretch>
      </xdr:blipFill>
      <xdr:spPr>
        <a:xfrm>
          <a:off x="2419985" y="33460690"/>
          <a:ext cx="337820" cy="337820"/>
        </a:xfrm>
        <a:prstGeom prst="rect">
          <a:avLst/>
        </a:prstGeom>
      </xdr:spPr>
    </xdr:pic>
    <xdr:clientData/>
  </xdr:twoCellAnchor>
  <xdr:twoCellAnchor>
    <xdr:from>
      <xdr:col>2</xdr:col>
      <xdr:colOff>635000</xdr:colOff>
      <xdr:row>80</xdr:row>
      <xdr:rowOff>50800</xdr:rowOff>
    </xdr:from>
    <xdr:to>
      <xdr:col>2</xdr:col>
      <xdr:colOff>973243</xdr:colOff>
      <xdr:row>80</xdr:row>
      <xdr:rowOff>389043</xdr:rowOff>
    </xdr:to>
    <xdr:pic>
      <xdr:nvPicPr>
        <xdr:cNvPr id="80" name="Picture 1" descr="Picture"/>
        <xdr:cNvPicPr>
          <a:picLocks noChangeAspect="1"/>
        </xdr:cNvPicPr>
      </xdr:nvPicPr>
      <xdr:blipFill>
        <a:blip r:embed="rId79"/>
        <a:stretch>
          <a:fillRect/>
        </a:stretch>
      </xdr:blipFill>
      <xdr:spPr>
        <a:xfrm>
          <a:off x="2419985" y="33883600"/>
          <a:ext cx="337820" cy="337820"/>
        </a:xfrm>
        <a:prstGeom prst="rect">
          <a:avLst/>
        </a:prstGeom>
      </xdr:spPr>
    </xdr:pic>
    <xdr:clientData/>
  </xdr:twoCellAnchor>
  <xdr:twoCellAnchor>
    <xdr:from>
      <xdr:col>2</xdr:col>
      <xdr:colOff>635000</xdr:colOff>
      <xdr:row>81</xdr:row>
      <xdr:rowOff>50800</xdr:rowOff>
    </xdr:from>
    <xdr:to>
      <xdr:col>2</xdr:col>
      <xdr:colOff>973243</xdr:colOff>
      <xdr:row>81</xdr:row>
      <xdr:rowOff>389043</xdr:rowOff>
    </xdr:to>
    <xdr:pic>
      <xdr:nvPicPr>
        <xdr:cNvPr id="81" name="Picture 1" descr="Picture"/>
        <xdr:cNvPicPr>
          <a:picLocks noChangeAspect="1"/>
        </xdr:cNvPicPr>
      </xdr:nvPicPr>
      <xdr:blipFill>
        <a:blip r:embed="rId80"/>
        <a:stretch>
          <a:fillRect/>
        </a:stretch>
      </xdr:blipFill>
      <xdr:spPr>
        <a:xfrm>
          <a:off x="2419985" y="34306510"/>
          <a:ext cx="337820" cy="337820"/>
        </a:xfrm>
        <a:prstGeom prst="rect">
          <a:avLst/>
        </a:prstGeom>
      </xdr:spPr>
    </xdr:pic>
    <xdr:clientData/>
  </xdr:twoCellAnchor>
  <xdr:twoCellAnchor>
    <xdr:from>
      <xdr:col>2</xdr:col>
      <xdr:colOff>635000</xdr:colOff>
      <xdr:row>82</xdr:row>
      <xdr:rowOff>50800</xdr:rowOff>
    </xdr:from>
    <xdr:to>
      <xdr:col>2</xdr:col>
      <xdr:colOff>973243</xdr:colOff>
      <xdr:row>82</xdr:row>
      <xdr:rowOff>389043</xdr:rowOff>
    </xdr:to>
    <xdr:pic>
      <xdr:nvPicPr>
        <xdr:cNvPr id="82" name="Picture 1" descr="Picture"/>
        <xdr:cNvPicPr>
          <a:picLocks noChangeAspect="1"/>
        </xdr:cNvPicPr>
      </xdr:nvPicPr>
      <xdr:blipFill>
        <a:blip r:embed="rId81"/>
        <a:stretch>
          <a:fillRect/>
        </a:stretch>
      </xdr:blipFill>
      <xdr:spPr>
        <a:xfrm>
          <a:off x="2419985" y="34729420"/>
          <a:ext cx="337820" cy="337820"/>
        </a:xfrm>
        <a:prstGeom prst="rect">
          <a:avLst/>
        </a:prstGeom>
      </xdr:spPr>
    </xdr:pic>
    <xdr:clientData/>
  </xdr:twoCellAnchor>
  <xdr:twoCellAnchor>
    <xdr:from>
      <xdr:col>2</xdr:col>
      <xdr:colOff>635000</xdr:colOff>
      <xdr:row>83</xdr:row>
      <xdr:rowOff>50800</xdr:rowOff>
    </xdr:from>
    <xdr:to>
      <xdr:col>2</xdr:col>
      <xdr:colOff>973243</xdr:colOff>
      <xdr:row>83</xdr:row>
      <xdr:rowOff>389043</xdr:rowOff>
    </xdr:to>
    <xdr:pic>
      <xdr:nvPicPr>
        <xdr:cNvPr id="83" name="Picture 1" descr="Picture"/>
        <xdr:cNvPicPr>
          <a:picLocks noChangeAspect="1"/>
        </xdr:cNvPicPr>
      </xdr:nvPicPr>
      <xdr:blipFill>
        <a:blip r:embed="rId82"/>
        <a:stretch>
          <a:fillRect/>
        </a:stretch>
      </xdr:blipFill>
      <xdr:spPr>
        <a:xfrm>
          <a:off x="2419985" y="35152330"/>
          <a:ext cx="337820" cy="337820"/>
        </a:xfrm>
        <a:prstGeom prst="rect">
          <a:avLst/>
        </a:prstGeom>
      </xdr:spPr>
    </xdr:pic>
    <xdr:clientData/>
  </xdr:twoCellAnchor>
  <xdr:twoCellAnchor>
    <xdr:from>
      <xdr:col>2</xdr:col>
      <xdr:colOff>635000</xdr:colOff>
      <xdr:row>84</xdr:row>
      <xdr:rowOff>50800</xdr:rowOff>
    </xdr:from>
    <xdr:to>
      <xdr:col>2</xdr:col>
      <xdr:colOff>973243</xdr:colOff>
      <xdr:row>84</xdr:row>
      <xdr:rowOff>389043</xdr:rowOff>
    </xdr:to>
    <xdr:pic>
      <xdr:nvPicPr>
        <xdr:cNvPr id="84" name="Picture 1" descr="Picture"/>
        <xdr:cNvPicPr>
          <a:picLocks noChangeAspect="1"/>
        </xdr:cNvPicPr>
      </xdr:nvPicPr>
      <xdr:blipFill>
        <a:blip r:embed="rId83"/>
        <a:stretch>
          <a:fillRect/>
        </a:stretch>
      </xdr:blipFill>
      <xdr:spPr>
        <a:xfrm>
          <a:off x="2419985" y="35575240"/>
          <a:ext cx="337820" cy="337820"/>
        </a:xfrm>
        <a:prstGeom prst="rect">
          <a:avLst/>
        </a:prstGeom>
      </xdr:spPr>
    </xdr:pic>
    <xdr:clientData/>
  </xdr:twoCellAnchor>
  <xdr:twoCellAnchor>
    <xdr:from>
      <xdr:col>2</xdr:col>
      <xdr:colOff>635000</xdr:colOff>
      <xdr:row>85</xdr:row>
      <xdr:rowOff>50800</xdr:rowOff>
    </xdr:from>
    <xdr:to>
      <xdr:col>2</xdr:col>
      <xdr:colOff>973243</xdr:colOff>
      <xdr:row>85</xdr:row>
      <xdr:rowOff>389043</xdr:rowOff>
    </xdr:to>
    <xdr:pic>
      <xdr:nvPicPr>
        <xdr:cNvPr id="85" name="Picture 1" descr="Picture"/>
        <xdr:cNvPicPr>
          <a:picLocks noChangeAspect="1"/>
        </xdr:cNvPicPr>
      </xdr:nvPicPr>
      <xdr:blipFill>
        <a:blip r:embed="rId84"/>
        <a:stretch>
          <a:fillRect/>
        </a:stretch>
      </xdr:blipFill>
      <xdr:spPr>
        <a:xfrm>
          <a:off x="2419985" y="35998150"/>
          <a:ext cx="337820" cy="337820"/>
        </a:xfrm>
        <a:prstGeom prst="rect">
          <a:avLst/>
        </a:prstGeom>
      </xdr:spPr>
    </xdr:pic>
    <xdr:clientData/>
  </xdr:twoCellAnchor>
  <xdr:twoCellAnchor>
    <xdr:from>
      <xdr:col>2</xdr:col>
      <xdr:colOff>635000</xdr:colOff>
      <xdr:row>86</xdr:row>
      <xdr:rowOff>50800</xdr:rowOff>
    </xdr:from>
    <xdr:to>
      <xdr:col>2</xdr:col>
      <xdr:colOff>973243</xdr:colOff>
      <xdr:row>86</xdr:row>
      <xdr:rowOff>389043</xdr:rowOff>
    </xdr:to>
    <xdr:pic>
      <xdr:nvPicPr>
        <xdr:cNvPr id="86" name="Picture 1" descr="Picture"/>
        <xdr:cNvPicPr>
          <a:picLocks noChangeAspect="1"/>
        </xdr:cNvPicPr>
      </xdr:nvPicPr>
      <xdr:blipFill>
        <a:blip r:embed="rId85"/>
        <a:stretch>
          <a:fillRect/>
        </a:stretch>
      </xdr:blipFill>
      <xdr:spPr>
        <a:xfrm>
          <a:off x="2419985" y="36421060"/>
          <a:ext cx="337820" cy="337820"/>
        </a:xfrm>
        <a:prstGeom prst="rect">
          <a:avLst/>
        </a:prstGeom>
      </xdr:spPr>
    </xdr:pic>
    <xdr:clientData/>
  </xdr:twoCellAnchor>
  <xdr:twoCellAnchor>
    <xdr:from>
      <xdr:col>2</xdr:col>
      <xdr:colOff>635000</xdr:colOff>
      <xdr:row>87</xdr:row>
      <xdr:rowOff>50800</xdr:rowOff>
    </xdr:from>
    <xdr:to>
      <xdr:col>2</xdr:col>
      <xdr:colOff>973243</xdr:colOff>
      <xdr:row>87</xdr:row>
      <xdr:rowOff>389043</xdr:rowOff>
    </xdr:to>
    <xdr:pic>
      <xdr:nvPicPr>
        <xdr:cNvPr id="87" name="Picture 1" descr="Picture"/>
        <xdr:cNvPicPr>
          <a:picLocks noChangeAspect="1"/>
        </xdr:cNvPicPr>
      </xdr:nvPicPr>
      <xdr:blipFill>
        <a:blip r:embed="rId86"/>
        <a:stretch>
          <a:fillRect/>
        </a:stretch>
      </xdr:blipFill>
      <xdr:spPr>
        <a:xfrm>
          <a:off x="2419985" y="36843970"/>
          <a:ext cx="337820" cy="337820"/>
        </a:xfrm>
        <a:prstGeom prst="rect">
          <a:avLst/>
        </a:prstGeom>
      </xdr:spPr>
    </xdr:pic>
    <xdr:clientData/>
  </xdr:twoCellAnchor>
  <xdr:twoCellAnchor>
    <xdr:from>
      <xdr:col>2</xdr:col>
      <xdr:colOff>635000</xdr:colOff>
      <xdr:row>88</xdr:row>
      <xdr:rowOff>50800</xdr:rowOff>
    </xdr:from>
    <xdr:to>
      <xdr:col>2</xdr:col>
      <xdr:colOff>973243</xdr:colOff>
      <xdr:row>88</xdr:row>
      <xdr:rowOff>389043</xdr:rowOff>
    </xdr:to>
    <xdr:pic>
      <xdr:nvPicPr>
        <xdr:cNvPr id="88" name="Picture 1" descr="Picture"/>
        <xdr:cNvPicPr>
          <a:picLocks noChangeAspect="1"/>
        </xdr:cNvPicPr>
      </xdr:nvPicPr>
      <xdr:blipFill>
        <a:blip r:embed="rId87"/>
        <a:stretch>
          <a:fillRect/>
        </a:stretch>
      </xdr:blipFill>
      <xdr:spPr>
        <a:xfrm>
          <a:off x="2419985" y="37266880"/>
          <a:ext cx="337820" cy="337820"/>
        </a:xfrm>
        <a:prstGeom prst="rect">
          <a:avLst/>
        </a:prstGeom>
      </xdr:spPr>
    </xdr:pic>
    <xdr:clientData/>
  </xdr:twoCellAnchor>
  <xdr:twoCellAnchor>
    <xdr:from>
      <xdr:col>2</xdr:col>
      <xdr:colOff>635000</xdr:colOff>
      <xdr:row>89</xdr:row>
      <xdr:rowOff>50800</xdr:rowOff>
    </xdr:from>
    <xdr:to>
      <xdr:col>2</xdr:col>
      <xdr:colOff>973243</xdr:colOff>
      <xdr:row>89</xdr:row>
      <xdr:rowOff>389043</xdr:rowOff>
    </xdr:to>
    <xdr:pic>
      <xdr:nvPicPr>
        <xdr:cNvPr id="89" name="Picture 1" descr="Picture"/>
        <xdr:cNvPicPr>
          <a:picLocks noChangeAspect="1"/>
        </xdr:cNvPicPr>
      </xdr:nvPicPr>
      <xdr:blipFill>
        <a:blip r:embed="rId88"/>
        <a:stretch>
          <a:fillRect/>
        </a:stretch>
      </xdr:blipFill>
      <xdr:spPr>
        <a:xfrm>
          <a:off x="2419985" y="37689790"/>
          <a:ext cx="337820" cy="337820"/>
        </a:xfrm>
        <a:prstGeom prst="rect">
          <a:avLst/>
        </a:prstGeom>
      </xdr:spPr>
    </xdr:pic>
    <xdr:clientData/>
  </xdr:twoCellAnchor>
  <xdr:twoCellAnchor>
    <xdr:from>
      <xdr:col>2</xdr:col>
      <xdr:colOff>635000</xdr:colOff>
      <xdr:row>90</xdr:row>
      <xdr:rowOff>50800</xdr:rowOff>
    </xdr:from>
    <xdr:to>
      <xdr:col>2</xdr:col>
      <xdr:colOff>973243</xdr:colOff>
      <xdr:row>90</xdr:row>
      <xdr:rowOff>389043</xdr:rowOff>
    </xdr:to>
    <xdr:pic>
      <xdr:nvPicPr>
        <xdr:cNvPr id="90" name="Picture 1" descr="Picture"/>
        <xdr:cNvPicPr>
          <a:picLocks noChangeAspect="1"/>
        </xdr:cNvPicPr>
      </xdr:nvPicPr>
      <xdr:blipFill>
        <a:blip r:embed="rId89"/>
        <a:stretch>
          <a:fillRect/>
        </a:stretch>
      </xdr:blipFill>
      <xdr:spPr>
        <a:xfrm>
          <a:off x="2419985" y="38112700"/>
          <a:ext cx="337820" cy="337820"/>
        </a:xfrm>
        <a:prstGeom prst="rect">
          <a:avLst/>
        </a:prstGeom>
      </xdr:spPr>
    </xdr:pic>
    <xdr:clientData/>
  </xdr:twoCellAnchor>
  <xdr:twoCellAnchor>
    <xdr:from>
      <xdr:col>2</xdr:col>
      <xdr:colOff>635000</xdr:colOff>
      <xdr:row>91</xdr:row>
      <xdr:rowOff>50800</xdr:rowOff>
    </xdr:from>
    <xdr:to>
      <xdr:col>2</xdr:col>
      <xdr:colOff>973243</xdr:colOff>
      <xdr:row>91</xdr:row>
      <xdr:rowOff>389043</xdr:rowOff>
    </xdr:to>
    <xdr:pic>
      <xdr:nvPicPr>
        <xdr:cNvPr id="91" name="Picture 1" descr="Picture"/>
        <xdr:cNvPicPr>
          <a:picLocks noChangeAspect="1"/>
        </xdr:cNvPicPr>
      </xdr:nvPicPr>
      <xdr:blipFill>
        <a:blip r:embed="rId90"/>
        <a:stretch>
          <a:fillRect/>
        </a:stretch>
      </xdr:blipFill>
      <xdr:spPr>
        <a:xfrm>
          <a:off x="2419985" y="38535610"/>
          <a:ext cx="337820" cy="337820"/>
        </a:xfrm>
        <a:prstGeom prst="rect">
          <a:avLst/>
        </a:prstGeom>
      </xdr:spPr>
    </xdr:pic>
    <xdr:clientData/>
  </xdr:twoCellAnchor>
  <xdr:twoCellAnchor>
    <xdr:from>
      <xdr:col>2</xdr:col>
      <xdr:colOff>635000</xdr:colOff>
      <xdr:row>92</xdr:row>
      <xdr:rowOff>50800</xdr:rowOff>
    </xdr:from>
    <xdr:to>
      <xdr:col>2</xdr:col>
      <xdr:colOff>973243</xdr:colOff>
      <xdr:row>92</xdr:row>
      <xdr:rowOff>389043</xdr:rowOff>
    </xdr:to>
    <xdr:pic>
      <xdr:nvPicPr>
        <xdr:cNvPr id="92" name="Picture 1" descr="Picture"/>
        <xdr:cNvPicPr>
          <a:picLocks noChangeAspect="1"/>
        </xdr:cNvPicPr>
      </xdr:nvPicPr>
      <xdr:blipFill>
        <a:blip r:embed="rId91"/>
        <a:stretch>
          <a:fillRect/>
        </a:stretch>
      </xdr:blipFill>
      <xdr:spPr>
        <a:xfrm>
          <a:off x="2419985" y="38958520"/>
          <a:ext cx="337820" cy="337820"/>
        </a:xfrm>
        <a:prstGeom prst="rect">
          <a:avLst/>
        </a:prstGeom>
      </xdr:spPr>
    </xdr:pic>
    <xdr:clientData/>
  </xdr:twoCellAnchor>
  <xdr:twoCellAnchor>
    <xdr:from>
      <xdr:col>2</xdr:col>
      <xdr:colOff>635000</xdr:colOff>
      <xdr:row>93</xdr:row>
      <xdr:rowOff>50800</xdr:rowOff>
    </xdr:from>
    <xdr:to>
      <xdr:col>2</xdr:col>
      <xdr:colOff>973243</xdr:colOff>
      <xdr:row>93</xdr:row>
      <xdr:rowOff>389043</xdr:rowOff>
    </xdr:to>
    <xdr:pic>
      <xdr:nvPicPr>
        <xdr:cNvPr id="93" name="Picture 1" descr="Picture"/>
        <xdr:cNvPicPr>
          <a:picLocks noChangeAspect="1"/>
        </xdr:cNvPicPr>
      </xdr:nvPicPr>
      <xdr:blipFill>
        <a:blip r:embed="rId92"/>
        <a:stretch>
          <a:fillRect/>
        </a:stretch>
      </xdr:blipFill>
      <xdr:spPr>
        <a:xfrm>
          <a:off x="2419985" y="39381430"/>
          <a:ext cx="337820" cy="337820"/>
        </a:xfrm>
        <a:prstGeom prst="rect">
          <a:avLst/>
        </a:prstGeom>
      </xdr:spPr>
    </xdr:pic>
    <xdr:clientData/>
  </xdr:twoCellAnchor>
  <xdr:twoCellAnchor>
    <xdr:from>
      <xdr:col>2</xdr:col>
      <xdr:colOff>635000</xdr:colOff>
      <xdr:row>94</xdr:row>
      <xdr:rowOff>50800</xdr:rowOff>
    </xdr:from>
    <xdr:to>
      <xdr:col>2</xdr:col>
      <xdr:colOff>973243</xdr:colOff>
      <xdr:row>94</xdr:row>
      <xdr:rowOff>389043</xdr:rowOff>
    </xdr:to>
    <xdr:pic>
      <xdr:nvPicPr>
        <xdr:cNvPr id="94" name="Picture 1" descr="Picture"/>
        <xdr:cNvPicPr>
          <a:picLocks noChangeAspect="1"/>
        </xdr:cNvPicPr>
      </xdr:nvPicPr>
      <xdr:blipFill>
        <a:blip r:embed="rId93"/>
        <a:stretch>
          <a:fillRect/>
        </a:stretch>
      </xdr:blipFill>
      <xdr:spPr>
        <a:xfrm>
          <a:off x="2419985" y="39804340"/>
          <a:ext cx="337820" cy="337820"/>
        </a:xfrm>
        <a:prstGeom prst="rect">
          <a:avLst/>
        </a:prstGeom>
      </xdr:spPr>
    </xdr:pic>
    <xdr:clientData/>
  </xdr:twoCellAnchor>
  <xdr:twoCellAnchor>
    <xdr:from>
      <xdr:col>2</xdr:col>
      <xdr:colOff>635000</xdr:colOff>
      <xdr:row>95</xdr:row>
      <xdr:rowOff>50800</xdr:rowOff>
    </xdr:from>
    <xdr:to>
      <xdr:col>2</xdr:col>
      <xdr:colOff>973243</xdr:colOff>
      <xdr:row>95</xdr:row>
      <xdr:rowOff>389043</xdr:rowOff>
    </xdr:to>
    <xdr:pic>
      <xdr:nvPicPr>
        <xdr:cNvPr id="95" name="Picture 1" descr="Picture"/>
        <xdr:cNvPicPr>
          <a:picLocks noChangeAspect="1"/>
        </xdr:cNvPicPr>
      </xdr:nvPicPr>
      <xdr:blipFill>
        <a:blip r:embed="rId94"/>
        <a:stretch>
          <a:fillRect/>
        </a:stretch>
      </xdr:blipFill>
      <xdr:spPr>
        <a:xfrm>
          <a:off x="2419985" y="40227250"/>
          <a:ext cx="337820" cy="337820"/>
        </a:xfrm>
        <a:prstGeom prst="rect">
          <a:avLst/>
        </a:prstGeom>
      </xdr:spPr>
    </xdr:pic>
    <xdr:clientData/>
  </xdr:twoCellAnchor>
  <xdr:twoCellAnchor>
    <xdr:from>
      <xdr:col>2</xdr:col>
      <xdr:colOff>635000</xdr:colOff>
      <xdr:row>96</xdr:row>
      <xdr:rowOff>50800</xdr:rowOff>
    </xdr:from>
    <xdr:to>
      <xdr:col>2</xdr:col>
      <xdr:colOff>973243</xdr:colOff>
      <xdr:row>96</xdr:row>
      <xdr:rowOff>389043</xdr:rowOff>
    </xdr:to>
    <xdr:pic>
      <xdr:nvPicPr>
        <xdr:cNvPr id="96" name="Picture 1" descr="Picture"/>
        <xdr:cNvPicPr>
          <a:picLocks noChangeAspect="1"/>
        </xdr:cNvPicPr>
      </xdr:nvPicPr>
      <xdr:blipFill>
        <a:blip r:embed="rId95"/>
        <a:stretch>
          <a:fillRect/>
        </a:stretch>
      </xdr:blipFill>
      <xdr:spPr>
        <a:xfrm>
          <a:off x="2419985" y="40650160"/>
          <a:ext cx="337820" cy="337820"/>
        </a:xfrm>
        <a:prstGeom prst="rect">
          <a:avLst/>
        </a:prstGeom>
      </xdr:spPr>
    </xdr:pic>
    <xdr:clientData/>
  </xdr:twoCellAnchor>
  <xdr:twoCellAnchor>
    <xdr:from>
      <xdr:col>2</xdr:col>
      <xdr:colOff>635000</xdr:colOff>
      <xdr:row>97</xdr:row>
      <xdr:rowOff>50800</xdr:rowOff>
    </xdr:from>
    <xdr:to>
      <xdr:col>2</xdr:col>
      <xdr:colOff>973243</xdr:colOff>
      <xdr:row>97</xdr:row>
      <xdr:rowOff>389043</xdr:rowOff>
    </xdr:to>
    <xdr:pic>
      <xdr:nvPicPr>
        <xdr:cNvPr id="97" name="Picture 1" descr="Picture"/>
        <xdr:cNvPicPr>
          <a:picLocks noChangeAspect="1"/>
        </xdr:cNvPicPr>
      </xdr:nvPicPr>
      <xdr:blipFill>
        <a:blip r:embed="rId96"/>
        <a:stretch>
          <a:fillRect/>
        </a:stretch>
      </xdr:blipFill>
      <xdr:spPr>
        <a:xfrm>
          <a:off x="2419985" y="41073070"/>
          <a:ext cx="337820" cy="337820"/>
        </a:xfrm>
        <a:prstGeom prst="rect">
          <a:avLst/>
        </a:prstGeom>
      </xdr:spPr>
    </xdr:pic>
    <xdr:clientData/>
  </xdr:twoCellAnchor>
  <xdr:twoCellAnchor>
    <xdr:from>
      <xdr:col>2</xdr:col>
      <xdr:colOff>635000</xdr:colOff>
      <xdr:row>98</xdr:row>
      <xdr:rowOff>50800</xdr:rowOff>
    </xdr:from>
    <xdr:to>
      <xdr:col>2</xdr:col>
      <xdr:colOff>973243</xdr:colOff>
      <xdr:row>98</xdr:row>
      <xdr:rowOff>389043</xdr:rowOff>
    </xdr:to>
    <xdr:pic>
      <xdr:nvPicPr>
        <xdr:cNvPr id="98" name="Picture 1" descr="Picture"/>
        <xdr:cNvPicPr>
          <a:picLocks noChangeAspect="1"/>
        </xdr:cNvPicPr>
      </xdr:nvPicPr>
      <xdr:blipFill>
        <a:blip r:embed="rId97"/>
        <a:stretch>
          <a:fillRect/>
        </a:stretch>
      </xdr:blipFill>
      <xdr:spPr>
        <a:xfrm>
          <a:off x="2419985" y="41495980"/>
          <a:ext cx="337820" cy="337820"/>
        </a:xfrm>
        <a:prstGeom prst="rect">
          <a:avLst/>
        </a:prstGeom>
      </xdr:spPr>
    </xdr:pic>
    <xdr:clientData/>
  </xdr:twoCellAnchor>
  <xdr:twoCellAnchor>
    <xdr:from>
      <xdr:col>2</xdr:col>
      <xdr:colOff>635000</xdr:colOff>
      <xdr:row>99</xdr:row>
      <xdr:rowOff>50800</xdr:rowOff>
    </xdr:from>
    <xdr:to>
      <xdr:col>2</xdr:col>
      <xdr:colOff>973243</xdr:colOff>
      <xdr:row>99</xdr:row>
      <xdr:rowOff>389043</xdr:rowOff>
    </xdr:to>
    <xdr:pic>
      <xdr:nvPicPr>
        <xdr:cNvPr id="99" name="Picture 1" descr="Picture"/>
        <xdr:cNvPicPr>
          <a:picLocks noChangeAspect="1"/>
        </xdr:cNvPicPr>
      </xdr:nvPicPr>
      <xdr:blipFill>
        <a:blip r:embed="rId98"/>
        <a:stretch>
          <a:fillRect/>
        </a:stretch>
      </xdr:blipFill>
      <xdr:spPr>
        <a:xfrm>
          <a:off x="2419985" y="41918890"/>
          <a:ext cx="337820" cy="337820"/>
        </a:xfrm>
        <a:prstGeom prst="rect">
          <a:avLst/>
        </a:prstGeom>
      </xdr:spPr>
    </xdr:pic>
    <xdr:clientData/>
  </xdr:twoCellAnchor>
  <xdr:twoCellAnchor>
    <xdr:from>
      <xdr:col>2</xdr:col>
      <xdr:colOff>635000</xdr:colOff>
      <xdr:row>100</xdr:row>
      <xdr:rowOff>50800</xdr:rowOff>
    </xdr:from>
    <xdr:to>
      <xdr:col>2</xdr:col>
      <xdr:colOff>973243</xdr:colOff>
      <xdr:row>100</xdr:row>
      <xdr:rowOff>389043</xdr:rowOff>
    </xdr:to>
    <xdr:pic>
      <xdr:nvPicPr>
        <xdr:cNvPr id="100" name="Picture 1" descr="Picture"/>
        <xdr:cNvPicPr>
          <a:picLocks noChangeAspect="1"/>
        </xdr:cNvPicPr>
      </xdr:nvPicPr>
      <xdr:blipFill>
        <a:blip r:embed="rId99"/>
        <a:stretch>
          <a:fillRect/>
        </a:stretch>
      </xdr:blipFill>
      <xdr:spPr>
        <a:xfrm>
          <a:off x="2419985" y="42341800"/>
          <a:ext cx="337820" cy="337820"/>
        </a:xfrm>
        <a:prstGeom prst="rect">
          <a:avLst/>
        </a:prstGeom>
      </xdr:spPr>
    </xdr:pic>
    <xdr:clientData/>
  </xdr:twoCellAnchor>
  <xdr:twoCellAnchor>
    <xdr:from>
      <xdr:col>2</xdr:col>
      <xdr:colOff>635000</xdr:colOff>
      <xdr:row>101</xdr:row>
      <xdr:rowOff>50800</xdr:rowOff>
    </xdr:from>
    <xdr:to>
      <xdr:col>2</xdr:col>
      <xdr:colOff>973243</xdr:colOff>
      <xdr:row>101</xdr:row>
      <xdr:rowOff>389043</xdr:rowOff>
    </xdr:to>
    <xdr:pic>
      <xdr:nvPicPr>
        <xdr:cNvPr id="101" name="Picture 1" descr="Picture"/>
        <xdr:cNvPicPr>
          <a:picLocks noChangeAspect="1"/>
        </xdr:cNvPicPr>
      </xdr:nvPicPr>
      <xdr:blipFill>
        <a:blip r:embed="rId100"/>
        <a:stretch>
          <a:fillRect/>
        </a:stretch>
      </xdr:blipFill>
      <xdr:spPr>
        <a:xfrm>
          <a:off x="2419985" y="42764710"/>
          <a:ext cx="337820" cy="337820"/>
        </a:xfrm>
        <a:prstGeom prst="rect">
          <a:avLst/>
        </a:prstGeom>
      </xdr:spPr>
    </xdr:pic>
    <xdr:clientData/>
  </xdr:twoCellAnchor>
  <xdr:twoCellAnchor>
    <xdr:from>
      <xdr:col>2</xdr:col>
      <xdr:colOff>635000</xdr:colOff>
      <xdr:row>102</xdr:row>
      <xdr:rowOff>50800</xdr:rowOff>
    </xdr:from>
    <xdr:to>
      <xdr:col>2</xdr:col>
      <xdr:colOff>973243</xdr:colOff>
      <xdr:row>102</xdr:row>
      <xdr:rowOff>389043</xdr:rowOff>
    </xdr:to>
    <xdr:pic>
      <xdr:nvPicPr>
        <xdr:cNvPr id="102" name="Picture 1" descr="Picture"/>
        <xdr:cNvPicPr>
          <a:picLocks noChangeAspect="1"/>
        </xdr:cNvPicPr>
      </xdr:nvPicPr>
      <xdr:blipFill>
        <a:blip r:embed="rId101"/>
        <a:stretch>
          <a:fillRect/>
        </a:stretch>
      </xdr:blipFill>
      <xdr:spPr>
        <a:xfrm>
          <a:off x="2419985" y="43187620"/>
          <a:ext cx="337820" cy="337820"/>
        </a:xfrm>
        <a:prstGeom prst="rect">
          <a:avLst/>
        </a:prstGeom>
      </xdr:spPr>
    </xdr:pic>
    <xdr:clientData/>
  </xdr:twoCellAnchor>
  <xdr:twoCellAnchor>
    <xdr:from>
      <xdr:col>2</xdr:col>
      <xdr:colOff>635000</xdr:colOff>
      <xdr:row>103</xdr:row>
      <xdr:rowOff>50800</xdr:rowOff>
    </xdr:from>
    <xdr:to>
      <xdr:col>2</xdr:col>
      <xdr:colOff>973243</xdr:colOff>
      <xdr:row>103</xdr:row>
      <xdr:rowOff>389043</xdr:rowOff>
    </xdr:to>
    <xdr:pic>
      <xdr:nvPicPr>
        <xdr:cNvPr id="103" name="Picture 1" descr="Picture"/>
        <xdr:cNvPicPr>
          <a:picLocks noChangeAspect="1"/>
        </xdr:cNvPicPr>
      </xdr:nvPicPr>
      <xdr:blipFill>
        <a:blip r:embed="rId102"/>
        <a:stretch>
          <a:fillRect/>
        </a:stretch>
      </xdr:blipFill>
      <xdr:spPr>
        <a:xfrm>
          <a:off x="2419985" y="43610530"/>
          <a:ext cx="337820" cy="337820"/>
        </a:xfrm>
        <a:prstGeom prst="rect">
          <a:avLst/>
        </a:prstGeom>
      </xdr:spPr>
    </xdr:pic>
    <xdr:clientData/>
  </xdr:twoCellAnchor>
  <xdr:twoCellAnchor>
    <xdr:from>
      <xdr:col>2</xdr:col>
      <xdr:colOff>635000</xdr:colOff>
      <xdr:row>104</xdr:row>
      <xdr:rowOff>50800</xdr:rowOff>
    </xdr:from>
    <xdr:to>
      <xdr:col>2</xdr:col>
      <xdr:colOff>973243</xdr:colOff>
      <xdr:row>104</xdr:row>
      <xdr:rowOff>389043</xdr:rowOff>
    </xdr:to>
    <xdr:pic>
      <xdr:nvPicPr>
        <xdr:cNvPr id="104" name="Picture 1" descr="Picture"/>
        <xdr:cNvPicPr>
          <a:picLocks noChangeAspect="1"/>
        </xdr:cNvPicPr>
      </xdr:nvPicPr>
      <xdr:blipFill>
        <a:blip r:embed="rId103"/>
        <a:stretch>
          <a:fillRect/>
        </a:stretch>
      </xdr:blipFill>
      <xdr:spPr>
        <a:xfrm>
          <a:off x="2419985" y="44033440"/>
          <a:ext cx="337820" cy="337820"/>
        </a:xfrm>
        <a:prstGeom prst="rect">
          <a:avLst/>
        </a:prstGeom>
      </xdr:spPr>
    </xdr:pic>
    <xdr:clientData/>
  </xdr:twoCellAnchor>
  <xdr:twoCellAnchor>
    <xdr:from>
      <xdr:col>2</xdr:col>
      <xdr:colOff>635000</xdr:colOff>
      <xdr:row>105</xdr:row>
      <xdr:rowOff>50800</xdr:rowOff>
    </xdr:from>
    <xdr:to>
      <xdr:col>2</xdr:col>
      <xdr:colOff>973243</xdr:colOff>
      <xdr:row>105</xdr:row>
      <xdr:rowOff>389043</xdr:rowOff>
    </xdr:to>
    <xdr:pic>
      <xdr:nvPicPr>
        <xdr:cNvPr id="105" name="Picture 1" descr="Picture"/>
        <xdr:cNvPicPr>
          <a:picLocks noChangeAspect="1"/>
        </xdr:cNvPicPr>
      </xdr:nvPicPr>
      <xdr:blipFill>
        <a:blip r:embed="rId104"/>
        <a:stretch>
          <a:fillRect/>
        </a:stretch>
      </xdr:blipFill>
      <xdr:spPr>
        <a:xfrm>
          <a:off x="2419985" y="44456350"/>
          <a:ext cx="337820" cy="337820"/>
        </a:xfrm>
        <a:prstGeom prst="rect">
          <a:avLst/>
        </a:prstGeom>
      </xdr:spPr>
    </xdr:pic>
    <xdr:clientData/>
  </xdr:twoCellAnchor>
  <xdr:twoCellAnchor>
    <xdr:from>
      <xdr:col>2</xdr:col>
      <xdr:colOff>635000</xdr:colOff>
      <xdr:row>106</xdr:row>
      <xdr:rowOff>50800</xdr:rowOff>
    </xdr:from>
    <xdr:to>
      <xdr:col>2</xdr:col>
      <xdr:colOff>973243</xdr:colOff>
      <xdr:row>106</xdr:row>
      <xdr:rowOff>389043</xdr:rowOff>
    </xdr:to>
    <xdr:pic>
      <xdr:nvPicPr>
        <xdr:cNvPr id="106" name="Picture 1" descr="Picture"/>
        <xdr:cNvPicPr>
          <a:picLocks noChangeAspect="1"/>
        </xdr:cNvPicPr>
      </xdr:nvPicPr>
      <xdr:blipFill>
        <a:blip r:embed="rId105"/>
        <a:stretch>
          <a:fillRect/>
        </a:stretch>
      </xdr:blipFill>
      <xdr:spPr>
        <a:xfrm>
          <a:off x="2419985" y="44879260"/>
          <a:ext cx="337820" cy="337820"/>
        </a:xfrm>
        <a:prstGeom prst="rect">
          <a:avLst/>
        </a:prstGeom>
      </xdr:spPr>
    </xdr:pic>
    <xdr:clientData/>
  </xdr:twoCellAnchor>
  <xdr:twoCellAnchor>
    <xdr:from>
      <xdr:col>2</xdr:col>
      <xdr:colOff>635000</xdr:colOff>
      <xdr:row>107</xdr:row>
      <xdr:rowOff>50800</xdr:rowOff>
    </xdr:from>
    <xdr:to>
      <xdr:col>2</xdr:col>
      <xdr:colOff>973243</xdr:colOff>
      <xdr:row>107</xdr:row>
      <xdr:rowOff>389043</xdr:rowOff>
    </xdr:to>
    <xdr:pic>
      <xdr:nvPicPr>
        <xdr:cNvPr id="107" name="Picture 1" descr="Picture"/>
        <xdr:cNvPicPr>
          <a:picLocks noChangeAspect="1"/>
        </xdr:cNvPicPr>
      </xdr:nvPicPr>
      <xdr:blipFill>
        <a:blip r:embed="rId106"/>
        <a:stretch>
          <a:fillRect/>
        </a:stretch>
      </xdr:blipFill>
      <xdr:spPr>
        <a:xfrm>
          <a:off x="2419985" y="45302170"/>
          <a:ext cx="337820" cy="337820"/>
        </a:xfrm>
        <a:prstGeom prst="rect">
          <a:avLst/>
        </a:prstGeom>
      </xdr:spPr>
    </xdr:pic>
    <xdr:clientData/>
  </xdr:twoCellAnchor>
  <xdr:twoCellAnchor>
    <xdr:from>
      <xdr:col>2</xdr:col>
      <xdr:colOff>635000</xdr:colOff>
      <xdr:row>108</xdr:row>
      <xdr:rowOff>50800</xdr:rowOff>
    </xdr:from>
    <xdr:to>
      <xdr:col>2</xdr:col>
      <xdr:colOff>973243</xdr:colOff>
      <xdr:row>108</xdr:row>
      <xdr:rowOff>389043</xdr:rowOff>
    </xdr:to>
    <xdr:pic>
      <xdr:nvPicPr>
        <xdr:cNvPr id="108" name="Picture 1" descr="Picture"/>
        <xdr:cNvPicPr>
          <a:picLocks noChangeAspect="1"/>
        </xdr:cNvPicPr>
      </xdr:nvPicPr>
      <xdr:blipFill>
        <a:blip r:embed="rId107"/>
        <a:stretch>
          <a:fillRect/>
        </a:stretch>
      </xdr:blipFill>
      <xdr:spPr>
        <a:xfrm>
          <a:off x="2419985" y="45725080"/>
          <a:ext cx="337820" cy="337820"/>
        </a:xfrm>
        <a:prstGeom prst="rect">
          <a:avLst/>
        </a:prstGeom>
      </xdr:spPr>
    </xdr:pic>
    <xdr:clientData/>
  </xdr:twoCellAnchor>
  <xdr:twoCellAnchor>
    <xdr:from>
      <xdr:col>2</xdr:col>
      <xdr:colOff>635000</xdr:colOff>
      <xdr:row>109</xdr:row>
      <xdr:rowOff>50800</xdr:rowOff>
    </xdr:from>
    <xdr:to>
      <xdr:col>2</xdr:col>
      <xdr:colOff>973243</xdr:colOff>
      <xdr:row>109</xdr:row>
      <xdr:rowOff>389043</xdr:rowOff>
    </xdr:to>
    <xdr:pic>
      <xdr:nvPicPr>
        <xdr:cNvPr id="109" name="Picture 1" descr="Picture"/>
        <xdr:cNvPicPr>
          <a:picLocks noChangeAspect="1"/>
        </xdr:cNvPicPr>
      </xdr:nvPicPr>
      <xdr:blipFill>
        <a:blip r:embed="rId108"/>
        <a:stretch>
          <a:fillRect/>
        </a:stretch>
      </xdr:blipFill>
      <xdr:spPr>
        <a:xfrm>
          <a:off x="2419985" y="46147990"/>
          <a:ext cx="337820" cy="337820"/>
        </a:xfrm>
        <a:prstGeom prst="rect">
          <a:avLst/>
        </a:prstGeom>
      </xdr:spPr>
    </xdr:pic>
    <xdr:clientData/>
  </xdr:twoCellAnchor>
  <xdr:twoCellAnchor>
    <xdr:from>
      <xdr:col>2</xdr:col>
      <xdr:colOff>635000</xdr:colOff>
      <xdr:row>110</xdr:row>
      <xdr:rowOff>50800</xdr:rowOff>
    </xdr:from>
    <xdr:to>
      <xdr:col>2</xdr:col>
      <xdr:colOff>973243</xdr:colOff>
      <xdr:row>110</xdr:row>
      <xdr:rowOff>389043</xdr:rowOff>
    </xdr:to>
    <xdr:pic>
      <xdr:nvPicPr>
        <xdr:cNvPr id="110" name="Picture 1" descr="Picture"/>
        <xdr:cNvPicPr>
          <a:picLocks noChangeAspect="1"/>
        </xdr:cNvPicPr>
      </xdr:nvPicPr>
      <xdr:blipFill>
        <a:blip r:embed="rId109"/>
        <a:stretch>
          <a:fillRect/>
        </a:stretch>
      </xdr:blipFill>
      <xdr:spPr>
        <a:xfrm>
          <a:off x="2419985" y="46570900"/>
          <a:ext cx="337820" cy="337820"/>
        </a:xfrm>
        <a:prstGeom prst="rect">
          <a:avLst/>
        </a:prstGeom>
      </xdr:spPr>
    </xdr:pic>
    <xdr:clientData/>
  </xdr:twoCellAnchor>
  <xdr:twoCellAnchor>
    <xdr:from>
      <xdr:col>2</xdr:col>
      <xdr:colOff>635000</xdr:colOff>
      <xdr:row>111</xdr:row>
      <xdr:rowOff>50800</xdr:rowOff>
    </xdr:from>
    <xdr:to>
      <xdr:col>2</xdr:col>
      <xdr:colOff>973243</xdr:colOff>
      <xdr:row>111</xdr:row>
      <xdr:rowOff>389043</xdr:rowOff>
    </xdr:to>
    <xdr:pic>
      <xdr:nvPicPr>
        <xdr:cNvPr id="111" name="Picture 1" descr="Picture"/>
        <xdr:cNvPicPr>
          <a:picLocks noChangeAspect="1"/>
        </xdr:cNvPicPr>
      </xdr:nvPicPr>
      <xdr:blipFill>
        <a:blip r:embed="rId110"/>
        <a:stretch>
          <a:fillRect/>
        </a:stretch>
      </xdr:blipFill>
      <xdr:spPr>
        <a:xfrm>
          <a:off x="2419985" y="46993810"/>
          <a:ext cx="337820" cy="337820"/>
        </a:xfrm>
        <a:prstGeom prst="rect">
          <a:avLst/>
        </a:prstGeom>
      </xdr:spPr>
    </xdr:pic>
    <xdr:clientData/>
  </xdr:twoCellAnchor>
  <xdr:twoCellAnchor>
    <xdr:from>
      <xdr:col>2</xdr:col>
      <xdr:colOff>635000</xdr:colOff>
      <xdr:row>112</xdr:row>
      <xdr:rowOff>50800</xdr:rowOff>
    </xdr:from>
    <xdr:to>
      <xdr:col>2</xdr:col>
      <xdr:colOff>973243</xdr:colOff>
      <xdr:row>112</xdr:row>
      <xdr:rowOff>389043</xdr:rowOff>
    </xdr:to>
    <xdr:pic>
      <xdr:nvPicPr>
        <xdr:cNvPr id="112" name="Picture 1" descr="Picture"/>
        <xdr:cNvPicPr>
          <a:picLocks noChangeAspect="1"/>
        </xdr:cNvPicPr>
      </xdr:nvPicPr>
      <xdr:blipFill>
        <a:blip r:embed="rId111"/>
        <a:stretch>
          <a:fillRect/>
        </a:stretch>
      </xdr:blipFill>
      <xdr:spPr>
        <a:xfrm>
          <a:off x="2419985" y="47416720"/>
          <a:ext cx="337820" cy="337820"/>
        </a:xfrm>
        <a:prstGeom prst="rect">
          <a:avLst/>
        </a:prstGeom>
      </xdr:spPr>
    </xdr:pic>
    <xdr:clientData/>
  </xdr:twoCellAnchor>
  <xdr:twoCellAnchor>
    <xdr:from>
      <xdr:col>2</xdr:col>
      <xdr:colOff>635000</xdr:colOff>
      <xdr:row>113</xdr:row>
      <xdr:rowOff>50800</xdr:rowOff>
    </xdr:from>
    <xdr:to>
      <xdr:col>2</xdr:col>
      <xdr:colOff>973243</xdr:colOff>
      <xdr:row>113</xdr:row>
      <xdr:rowOff>389043</xdr:rowOff>
    </xdr:to>
    <xdr:pic>
      <xdr:nvPicPr>
        <xdr:cNvPr id="113" name="Picture 1" descr="Picture"/>
        <xdr:cNvPicPr>
          <a:picLocks noChangeAspect="1"/>
        </xdr:cNvPicPr>
      </xdr:nvPicPr>
      <xdr:blipFill>
        <a:blip r:embed="rId112"/>
        <a:stretch>
          <a:fillRect/>
        </a:stretch>
      </xdr:blipFill>
      <xdr:spPr>
        <a:xfrm>
          <a:off x="2419985" y="47839630"/>
          <a:ext cx="337820" cy="337820"/>
        </a:xfrm>
        <a:prstGeom prst="rect">
          <a:avLst/>
        </a:prstGeom>
      </xdr:spPr>
    </xdr:pic>
    <xdr:clientData/>
  </xdr:twoCellAnchor>
  <xdr:twoCellAnchor>
    <xdr:from>
      <xdr:col>2</xdr:col>
      <xdr:colOff>635000</xdr:colOff>
      <xdr:row>114</xdr:row>
      <xdr:rowOff>50800</xdr:rowOff>
    </xdr:from>
    <xdr:to>
      <xdr:col>2</xdr:col>
      <xdr:colOff>973243</xdr:colOff>
      <xdr:row>114</xdr:row>
      <xdr:rowOff>389043</xdr:rowOff>
    </xdr:to>
    <xdr:pic>
      <xdr:nvPicPr>
        <xdr:cNvPr id="114" name="Picture 1" descr="Picture"/>
        <xdr:cNvPicPr>
          <a:picLocks noChangeAspect="1"/>
        </xdr:cNvPicPr>
      </xdr:nvPicPr>
      <xdr:blipFill>
        <a:blip r:embed="rId113"/>
        <a:stretch>
          <a:fillRect/>
        </a:stretch>
      </xdr:blipFill>
      <xdr:spPr>
        <a:xfrm>
          <a:off x="2419985" y="48262540"/>
          <a:ext cx="337820" cy="337820"/>
        </a:xfrm>
        <a:prstGeom prst="rect">
          <a:avLst/>
        </a:prstGeom>
      </xdr:spPr>
    </xdr:pic>
    <xdr:clientData/>
  </xdr:twoCellAnchor>
  <xdr:twoCellAnchor>
    <xdr:from>
      <xdr:col>2</xdr:col>
      <xdr:colOff>635000</xdr:colOff>
      <xdr:row>115</xdr:row>
      <xdr:rowOff>50800</xdr:rowOff>
    </xdr:from>
    <xdr:to>
      <xdr:col>2</xdr:col>
      <xdr:colOff>973243</xdr:colOff>
      <xdr:row>115</xdr:row>
      <xdr:rowOff>389043</xdr:rowOff>
    </xdr:to>
    <xdr:pic>
      <xdr:nvPicPr>
        <xdr:cNvPr id="115" name="Picture 1" descr="Picture"/>
        <xdr:cNvPicPr>
          <a:picLocks noChangeAspect="1"/>
        </xdr:cNvPicPr>
      </xdr:nvPicPr>
      <xdr:blipFill>
        <a:blip r:embed="rId114"/>
        <a:stretch>
          <a:fillRect/>
        </a:stretch>
      </xdr:blipFill>
      <xdr:spPr>
        <a:xfrm>
          <a:off x="2419985" y="48685450"/>
          <a:ext cx="337820" cy="337820"/>
        </a:xfrm>
        <a:prstGeom prst="rect">
          <a:avLst/>
        </a:prstGeom>
      </xdr:spPr>
    </xdr:pic>
    <xdr:clientData/>
  </xdr:twoCellAnchor>
  <xdr:twoCellAnchor>
    <xdr:from>
      <xdr:col>2</xdr:col>
      <xdr:colOff>635000</xdr:colOff>
      <xdr:row>116</xdr:row>
      <xdr:rowOff>50800</xdr:rowOff>
    </xdr:from>
    <xdr:to>
      <xdr:col>2</xdr:col>
      <xdr:colOff>973243</xdr:colOff>
      <xdr:row>116</xdr:row>
      <xdr:rowOff>389043</xdr:rowOff>
    </xdr:to>
    <xdr:pic>
      <xdr:nvPicPr>
        <xdr:cNvPr id="116" name="Picture 1" descr="Picture"/>
        <xdr:cNvPicPr>
          <a:picLocks noChangeAspect="1"/>
        </xdr:cNvPicPr>
      </xdr:nvPicPr>
      <xdr:blipFill>
        <a:blip r:embed="rId115"/>
        <a:stretch>
          <a:fillRect/>
        </a:stretch>
      </xdr:blipFill>
      <xdr:spPr>
        <a:xfrm>
          <a:off x="2419985" y="49108360"/>
          <a:ext cx="337820" cy="337820"/>
        </a:xfrm>
        <a:prstGeom prst="rect">
          <a:avLst/>
        </a:prstGeom>
      </xdr:spPr>
    </xdr:pic>
    <xdr:clientData/>
  </xdr:twoCellAnchor>
  <xdr:twoCellAnchor>
    <xdr:from>
      <xdr:col>2</xdr:col>
      <xdr:colOff>635000</xdr:colOff>
      <xdr:row>117</xdr:row>
      <xdr:rowOff>50800</xdr:rowOff>
    </xdr:from>
    <xdr:to>
      <xdr:col>2</xdr:col>
      <xdr:colOff>973243</xdr:colOff>
      <xdr:row>117</xdr:row>
      <xdr:rowOff>389043</xdr:rowOff>
    </xdr:to>
    <xdr:pic>
      <xdr:nvPicPr>
        <xdr:cNvPr id="117" name="Picture 1" descr="Picture"/>
        <xdr:cNvPicPr>
          <a:picLocks noChangeAspect="1"/>
        </xdr:cNvPicPr>
      </xdr:nvPicPr>
      <xdr:blipFill>
        <a:blip r:embed="rId116"/>
        <a:stretch>
          <a:fillRect/>
        </a:stretch>
      </xdr:blipFill>
      <xdr:spPr>
        <a:xfrm>
          <a:off x="2419985" y="49531270"/>
          <a:ext cx="337820" cy="337820"/>
        </a:xfrm>
        <a:prstGeom prst="rect">
          <a:avLst/>
        </a:prstGeom>
      </xdr:spPr>
    </xdr:pic>
    <xdr:clientData/>
  </xdr:twoCellAnchor>
  <xdr:twoCellAnchor>
    <xdr:from>
      <xdr:col>2</xdr:col>
      <xdr:colOff>635000</xdr:colOff>
      <xdr:row>118</xdr:row>
      <xdr:rowOff>50800</xdr:rowOff>
    </xdr:from>
    <xdr:to>
      <xdr:col>2</xdr:col>
      <xdr:colOff>973243</xdr:colOff>
      <xdr:row>118</xdr:row>
      <xdr:rowOff>389043</xdr:rowOff>
    </xdr:to>
    <xdr:pic>
      <xdr:nvPicPr>
        <xdr:cNvPr id="118" name="Picture 1" descr="Picture"/>
        <xdr:cNvPicPr>
          <a:picLocks noChangeAspect="1"/>
        </xdr:cNvPicPr>
      </xdr:nvPicPr>
      <xdr:blipFill>
        <a:blip r:embed="rId117"/>
        <a:stretch>
          <a:fillRect/>
        </a:stretch>
      </xdr:blipFill>
      <xdr:spPr>
        <a:xfrm>
          <a:off x="2419985" y="49954180"/>
          <a:ext cx="337820" cy="337820"/>
        </a:xfrm>
        <a:prstGeom prst="rect">
          <a:avLst/>
        </a:prstGeom>
      </xdr:spPr>
    </xdr:pic>
    <xdr:clientData/>
  </xdr:twoCellAnchor>
  <xdr:twoCellAnchor>
    <xdr:from>
      <xdr:col>2</xdr:col>
      <xdr:colOff>635000</xdr:colOff>
      <xdr:row>119</xdr:row>
      <xdr:rowOff>50800</xdr:rowOff>
    </xdr:from>
    <xdr:to>
      <xdr:col>2</xdr:col>
      <xdr:colOff>973243</xdr:colOff>
      <xdr:row>119</xdr:row>
      <xdr:rowOff>389043</xdr:rowOff>
    </xdr:to>
    <xdr:pic>
      <xdr:nvPicPr>
        <xdr:cNvPr id="119" name="Picture 1" descr="Picture"/>
        <xdr:cNvPicPr>
          <a:picLocks noChangeAspect="1"/>
        </xdr:cNvPicPr>
      </xdr:nvPicPr>
      <xdr:blipFill>
        <a:blip r:embed="rId118"/>
        <a:stretch>
          <a:fillRect/>
        </a:stretch>
      </xdr:blipFill>
      <xdr:spPr>
        <a:xfrm>
          <a:off x="2419985" y="50377090"/>
          <a:ext cx="337820" cy="337820"/>
        </a:xfrm>
        <a:prstGeom prst="rect">
          <a:avLst/>
        </a:prstGeom>
      </xdr:spPr>
    </xdr:pic>
    <xdr:clientData/>
  </xdr:twoCellAnchor>
  <xdr:twoCellAnchor>
    <xdr:from>
      <xdr:col>2</xdr:col>
      <xdr:colOff>635000</xdr:colOff>
      <xdr:row>120</xdr:row>
      <xdr:rowOff>50800</xdr:rowOff>
    </xdr:from>
    <xdr:to>
      <xdr:col>2</xdr:col>
      <xdr:colOff>973243</xdr:colOff>
      <xdr:row>120</xdr:row>
      <xdr:rowOff>389043</xdr:rowOff>
    </xdr:to>
    <xdr:pic>
      <xdr:nvPicPr>
        <xdr:cNvPr id="120" name="Picture 1" descr="Picture"/>
        <xdr:cNvPicPr>
          <a:picLocks noChangeAspect="1"/>
        </xdr:cNvPicPr>
      </xdr:nvPicPr>
      <xdr:blipFill>
        <a:blip r:embed="rId119"/>
        <a:stretch>
          <a:fillRect/>
        </a:stretch>
      </xdr:blipFill>
      <xdr:spPr>
        <a:xfrm>
          <a:off x="2419985" y="50800000"/>
          <a:ext cx="337820" cy="337820"/>
        </a:xfrm>
        <a:prstGeom prst="rect">
          <a:avLst/>
        </a:prstGeom>
      </xdr:spPr>
    </xdr:pic>
    <xdr:clientData/>
  </xdr:twoCellAnchor>
  <xdr:twoCellAnchor>
    <xdr:from>
      <xdr:col>2</xdr:col>
      <xdr:colOff>635000</xdr:colOff>
      <xdr:row>121</xdr:row>
      <xdr:rowOff>50800</xdr:rowOff>
    </xdr:from>
    <xdr:to>
      <xdr:col>2</xdr:col>
      <xdr:colOff>973243</xdr:colOff>
      <xdr:row>121</xdr:row>
      <xdr:rowOff>389043</xdr:rowOff>
    </xdr:to>
    <xdr:pic>
      <xdr:nvPicPr>
        <xdr:cNvPr id="121" name="Picture 1" descr="Picture"/>
        <xdr:cNvPicPr>
          <a:picLocks noChangeAspect="1"/>
        </xdr:cNvPicPr>
      </xdr:nvPicPr>
      <xdr:blipFill>
        <a:blip r:embed="rId120"/>
        <a:stretch>
          <a:fillRect/>
        </a:stretch>
      </xdr:blipFill>
      <xdr:spPr>
        <a:xfrm>
          <a:off x="2419985" y="51222910"/>
          <a:ext cx="337820" cy="337820"/>
        </a:xfrm>
        <a:prstGeom prst="rect">
          <a:avLst/>
        </a:prstGeom>
      </xdr:spPr>
    </xdr:pic>
    <xdr:clientData/>
  </xdr:twoCellAnchor>
  <xdr:twoCellAnchor>
    <xdr:from>
      <xdr:col>2</xdr:col>
      <xdr:colOff>635000</xdr:colOff>
      <xdr:row>122</xdr:row>
      <xdr:rowOff>50800</xdr:rowOff>
    </xdr:from>
    <xdr:to>
      <xdr:col>2</xdr:col>
      <xdr:colOff>973243</xdr:colOff>
      <xdr:row>122</xdr:row>
      <xdr:rowOff>389043</xdr:rowOff>
    </xdr:to>
    <xdr:pic>
      <xdr:nvPicPr>
        <xdr:cNvPr id="122" name="Picture 1" descr="Picture"/>
        <xdr:cNvPicPr>
          <a:picLocks noChangeAspect="1"/>
        </xdr:cNvPicPr>
      </xdr:nvPicPr>
      <xdr:blipFill>
        <a:blip r:embed="rId121"/>
        <a:stretch>
          <a:fillRect/>
        </a:stretch>
      </xdr:blipFill>
      <xdr:spPr>
        <a:xfrm>
          <a:off x="2419985" y="51645820"/>
          <a:ext cx="337820" cy="337820"/>
        </a:xfrm>
        <a:prstGeom prst="rect">
          <a:avLst/>
        </a:prstGeom>
      </xdr:spPr>
    </xdr:pic>
    <xdr:clientData/>
  </xdr:twoCellAnchor>
  <xdr:twoCellAnchor>
    <xdr:from>
      <xdr:col>2</xdr:col>
      <xdr:colOff>635000</xdr:colOff>
      <xdr:row>123</xdr:row>
      <xdr:rowOff>50800</xdr:rowOff>
    </xdr:from>
    <xdr:to>
      <xdr:col>2</xdr:col>
      <xdr:colOff>973243</xdr:colOff>
      <xdr:row>123</xdr:row>
      <xdr:rowOff>389043</xdr:rowOff>
    </xdr:to>
    <xdr:pic>
      <xdr:nvPicPr>
        <xdr:cNvPr id="123" name="Picture 1" descr="Picture"/>
        <xdr:cNvPicPr>
          <a:picLocks noChangeAspect="1"/>
        </xdr:cNvPicPr>
      </xdr:nvPicPr>
      <xdr:blipFill>
        <a:blip r:embed="rId122"/>
        <a:stretch>
          <a:fillRect/>
        </a:stretch>
      </xdr:blipFill>
      <xdr:spPr>
        <a:xfrm>
          <a:off x="2419985" y="52068730"/>
          <a:ext cx="337820" cy="337820"/>
        </a:xfrm>
        <a:prstGeom prst="rect">
          <a:avLst/>
        </a:prstGeom>
      </xdr:spPr>
    </xdr:pic>
    <xdr:clientData/>
  </xdr:twoCellAnchor>
  <xdr:twoCellAnchor>
    <xdr:from>
      <xdr:col>2</xdr:col>
      <xdr:colOff>635000</xdr:colOff>
      <xdr:row>124</xdr:row>
      <xdr:rowOff>50800</xdr:rowOff>
    </xdr:from>
    <xdr:to>
      <xdr:col>2</xdr:col>
      <xdr:colOff>973243</xdr:colOff>
      <xdr:row>124</xdr:row>
      <xdr:rowOff>389043</xdr:rowOff>
    </xdr:to>
    <xdr:pic>
      <xdr:nvPicPr>
        <xdr:cNvPr id="124" name="Picture 1" descr="Picture"/>
        <xdr:cNvPicPr>
          <a:picLocks noChangeAspect="1"/>
        </xdr:cNvPicPr>
      </xdr:nvPicPr>
      <xdr:blipFill>
        <a:blip r:embed="rId123"/>
        <a:stretch>
          <a:fillRect/>
        </a:stretch>
      </xdr:blipFill>
      <xdr:spPr>
        <a:xfrm>
          <a:off x="2419985" y="52491640"/>
          <a:ext cx="337820" cy="337820"/>
        </a:xfrm>
        <a:prstGeom prst="rect">
          <a:avLst/>
        </a:prstGeom>
      </xdr:spPr>
    </xdr:pic>
    <xdr:clientData/>
  </xdr:twoCellAnchor>
  <xdr:twoCellAnchor>
    <xdr:from>
      <xdr:col>2</xdr:col>
      <xdr:colOff>635000</xdr:colOff>
      <xdr:row>125</xdr:row>
      <xdr:rowOff>50800</xdr:rowOff>
    </xdr:from>
    <xdr:to>
      <xdr:col>2</xdr:col>
      <xdr:colOff>973243</xdr:colOff>
      <xdr:row>125</xdr:row>
      <xdr:rowOff>389043</xdr:rowOff>
    </xdr:to>
    <xdr:pic>
      <xdr:nvPicPr>
        <xdr:cNvPr id="125" name="Picture 1" descr="Picture"/>
        <xdr:cNvPicPr>
          <a:picLocks noChangeAspect="1"/>
        </xdr:cNvPicPr>
      </xdr:nvPicPr>
      <xdr:blipFill>
        <a:blip r:embed="rId124"/>
        <a:stretch>
          <a:fillRect/>
        </a:stretch>
      </xdr:blipFill>
      <xdr:spPr>
        <a:xfrm>
          <a:off x="2419985" y="52914550"/>
          <a:ext cx="337820" cy="337820"/>
        </a:xfrm>
        <a:prstGeom prst="rect">
          <a:avLst/>
        </a:prstGeom>
      </xdr:spPr>
    </xdr:pic>
    <xdr:clientData/>
  </xdr:twoCellAnchor>
  <xdr:twoCellAnchor>
    <xdr:from>
      <xdr:col>2</xdr:col>
      <xdr:colOff>635000</xdr:colOff>
      <xdr:row>126</xdr:row>
      <xdr:rowOff>50800</xdr:rowOff>
    </xdr:from>
    <xdr:to>
      <xdr:col>2</xdr:col>
      <xdr:colOff>973243</xdr:colOff>
      <xdr:row>126</xdr:row>
      <xdr:rowOff>389043</xdr:rowOff>
    </xdr:to>
    <xdr:pic>
      <xdr:nvPicPr>
        <xdr:cNvPr id="126" name="Picture 1" descr="Picture"/>
        <xdr:cNvPicPr>
          <a:picLocks noChangeAspect="1"/>
        </xdr:cNvPicPr>
      </xdr:nvPicPr>
      <xdr:blipFill>
        <a:blip r:embed="rId125"/>
        <a:stretch>
          <a:fillRect/>
        </a:stretch>
      </xdr:blipFill>
      <xdr:spPr>
        <a:xfrm>
          <a:off x="2419985" y="53337460"/>
          <a:ext cx="337820" cy="337820"/>
        </a:xfrm>
        <a:prstGeom prst="rect">
          <a:avLst/>
        </a:prstGeom>
      </xdr:spPr>
    </xdr:pic>
    <xdr:clientData/>
  </xdr:twoCellAnchor>
  <xdr:twoCellAnchor>
    <xdr:from>
      <xdr:col>2</xdr:col>
      <xdr:colOff>635000</xdr:colOff>
      <xdr:row>127</xdr:row>
      <xdr:rowOff>50800</xdr:rowOff>
    </xdr:from>
    <xdr:to>
      <xdr:col>2</xdr:col>
      <xdr:colOff>973243</xdr:colOff>
      <xdr:row>127</xdr:row>
      <xdr:rowOff>389043</xdr:rowOff>
    </xdr:to>
    <xdr:pic>
      <xdr:nvPicPr>
        <xdr:cNvPr id="127" name="Picture 1" descr="Picture"/>
        <xdr:cNvPicPr>
          <a:picLocks noChangeAspect="1"/>
        </xdr:cNvPicPr>
      </xdr:nvPicPr>
      <xdr:blipFill>
        <a:blip r:embed="rId126"/>
        <a:stretch>
          <a:fillRect/>
        </a:stretch>
      </xdr:blipFill>
      <xdr:spPr>
        <a:xfrm>
          <a:off x="2419985" y="53760370"/>
          <a:ext cx="337820" cy="337820"/>
        </a:xfrm>
        <a:prstGeom prst="rect">
          <a:avLst/>
        </a:prstGeom>
      </xdr:spPr>
    </xdr:pic>
    <xdr:clientData/>
  </xdr:twoCellAnchor>
  <xdr:twoCellAnchor>
    <xdr:from>
      <xdr:col>2</xdr:col>
      <xdr:colOff>635000</xdr:colOff>
      <xdr:row>128</xdr:row>
      <xdr:rowOff>50800</xdr:rowOff>
    </xdr:from>
    <xdr:to>
      <xdr:col>2</xdr:col>
      <xdr:colOff>973243</xdr:colOff>
      <xdr:row>128</xdr:row>
      <xdr:rowOff>389043</xdr:rowOff>
    </xdr:to>
    <xdr:pic>
      <xdr:nvPicPr>
        <xdr:cNvPr id="128" name="Picture 1" descr="Picture"/>
        <xdr:cNvPicPr>
          <a:picLocks noChangeAspect="1"/>
        </xdr:cNvPicPr>
      </xdr:nvPicPr>
      <xdr:blipFill>
        <a:blip r:embed="rId127"/>
        <a:stretch>
          <a:fillRect/>
        </a:stretch>
      </xdr:blipFill>
      <xdr:spPr>
        <a:xfrm>
          <a:off x="2419985" y="54183280"/>
          <a:ext cx="337820" cy="337820"/>
        </a:xfrm>
        <a:prstGeom prst="rect">
          <a:avLst/>
        </a:prstGeom>
      </xdr:spPr>
    </xdr:pic>
    <xdr:clientData/>
  </xdr:twoCellAnchor>
  <xdr:twoCellAnchor>
    <xdr:from>
      <xdr:col>2</xdr:col>
      <xdr:colOff>635000</xdr:colOff>
      <xdr:row>129</xdr:row>
      <xdr:rowOff>50800</xdr:rowOff>
    </xdr:from>
    <xdr:to>
      <xdr:col>2</xdr:col>
      <xdr:colOff>973243</xdr:colOff>
      <xdr:row>129</xdr:row>
      <xdr:rowOff>389043</xdr:rowOff>
    </xdr:to>
    <xdr:pic>
      <xdr:nvPicPr>
        <xdr:cNvPr id="129" name="Picture 1" descr="Picture"/>
        <xdr:cNvPicPr>
          <a:picLocks noChangeAspect="1"/>
        </xdr:cNvPicPr>
      </xdr:nvPicPr>
      <xdr:blipFill>
        <a:blip r:embed="rId128"/>
        <a:stretch>
          <a:fillRect/>
        </a:stretch>
      </xdr:blipFill>
      <xdr:spPr>
        <a:xfrm>
          <a:off x="2419985" y="54606190"/>
          <a:ext cx="337820" cy="337820"/>
        </a:xfrm>
        <a:prstGeom prst="rect">
          <a:avLst/>
        </a:prstGeom>
      </xdr:spPr>
    </xdr:pic>
    <xdr:clientData/>
  </xdr:twoCellAnchor>
  <xdr:twoCellAnchor>
    <xdr:from>
      <xdr:col>2</xdr:col>
      <xdr:colOff>635000</xdr:colOff>
      <xdr:row>130</xdr:row>
      <xdr:rowOff>50800</xdr:rowOff>
    </xdr:from>
    <xdr:to>
      <xdr:col>2</xdr:col>
      <xdr:colOff>973243</xdr:colOff>
      <xdr:row>130</xdr:row>
      <xdr:rowOff>389043</xdr:rowOff>
    </xdr:to>
    <xdr:pic>
      <xdr:nvPicPr>
        <xdr:cNvPr id="130" name="Picture 1" descr="Picture"/>
        <xdr:cNvPicPr>
          <a:picLocks noChangeAspect="1"/>
        </xdr:cNvPicPr>
      </xdr:nvPicPr>
      <xdr:blipFill>
        <a:blip r:embed="rId129"/>
        <a:stretch>
          <a:fillRect/>
        </a:stretch>
      </xdr:blipFill>
      <xdr:spPr>
        <a:xfrm>
          <a:off x="2419985" y="55029100"/>
          <a:ext cx="337820" cy="337820"/>
        </a:xfrm>
        <a:prstGeom prst="rect">
          <a:avLst/>
        </a:prstGeom>
      </xdr:spPr>
    </xdr:pic>
    <xdr:clientData/>
  </xdr:twoCellAnchor>
  <xdr:twoCellAnchor>
    <xdr:from>
      <xdr:col>2</xdr:col>
      <xdr:colOff>635000</xdr:colOff>
      <xdr:row>131</xdr:row>
      <xdr:rowOff>50800</xdr:rowOff>
    </xdr:from>
    <xdr:to>
      <xdr:col>2</xdr:col>
      <xdr:colOff>973243</xdr:colOff>
      <xdr:row>131</xdr:row>
      <xdr:rowOff>389043</xdr:rowOff>
    </xdr:to>
    <xdr:pic>
      <xdr:nvPicPr>
        <xdr:cNvPr id="131" name="Picture 1" descr="Picture"/>
        <xdr:cNvPicPr>
          <a:picLocks noChangeAspect="1"/>
        </xdr:cNvPicPr>
      </xdr:nvPicPr>
      <xdr:blipFill>
        <a:blip r:embed="rId130"/>
        <a:stretch>
          <a:fillRect/>
        </a:stretch>
      </xdr:blipFill>
      <xdr:spPr>
        <a:xfrm>
          <a:off x="2419985" y="55452010"/>
          <a:ext cx="337820" cy="337820"/>
        </a:xfrm>
        <a:prstGeom prst="rect">
          <a:avLst/>
        </a:prstGeom>
      </xdr:spPr>
    </xdr:pic>
    <xdr:clientData/>
  </xdr:twoCellAnchor>
  <xdr:twoCellAnchor>
    <xdr:from>
      <xdr:col>2</xdr:col>
      <xdr:colOff>635000</xdr:colOff>
      <xdr:row>132</xdr:row>
      <xdr:rowOff>50800</xdr:rowOff>
    </xdr:from>
    <xdr:to>
      <xdr:col>2</xdr:col>
      <xdr:colOff>973243</xdr:colOff>
      <xdr:row>132</xdr:row>
      <xdr:rowOff>389043</xdr:rowOff>
    </xdr:to>
    <xdr:pic>
      <xdr:nvPicPr>
        <xdr:cNvPr id="132" name="Picture 1" descr="Picture"/>
        <xdr:cNvPicPr>
          <a:picLocks noChangeAspect="1"/>
        </xdr:cNvPicPr>
      </xdr:nvPicPr>
      <xdr:blipFill>
        <a:blip r:embed="rId131"/>
        <a:stretch>
          <a:fillRect/>
        </a:stretch>
      </xdr:blipFill>
      <xdr:spPr>
        <a:xfrm>
          <a:off x="2419985" y="55874920"/>
          <a:ext cx="337820" cy="337820"/>
        </a:xfrm>
        <a:prstGeom prst="rect">
          <a:avLst/>
        </a:prstGeom>
      </xdr:spPr>
    </xdr:pic>
    <xdr:clientData/>
  </xdr:twoCellAnchor>
  <xdr:twoCellAnchor>
    <xdr:from>
      <xdr:col>2</xdr:col>
      <xdr:colOff>635000</xdr:colOff>
      <xdr:row>133</xdr:row>
      <xdr:rowOff>50800</xdr:rowOff>
    </xdr:from>
    <xdr:to>
      <xdr:col>2</xdr:col>
      <xdr:colOff>973243</xdr:colOff>
      <xdr:row>133</xdr:row>
      <xdr:rowOff>389043</xdr:rowOff>
    </xdr:to>
    <xdr:pic>
      <xdr:nvPicPr>
        <xdr:cNvPr id="133" name="Picture 1" descr="Picture"/>
        <xdr:cNvPicPr>
          <a:picLocks noChangeAspect="1"/>
        </xdr:cNvPicPr>
      </xdr:nvPicPr>
      <xdr:blipFill>
        <a:blip r:embed="rId132"/>
        <a:stretch>
          <a:fillRect/>
        </a:stretch>
      </xdr:blipFill>
      <xdr:spPr>
        <a:xfrm>
          <a:off x="2419985" y="56297830"/>
          <a:ext cx="337820" cy="337820"/>
        </a:xfrm>
        <a:prstGeom prst="rect">
          <a:avLst/>
        </a:prstGeom>
      </xdr:spPr>
    </xdr:pic>
    <xdr:clientData/>
  </xdr:twoCellAnchor>
  <xdr:twoCellAnchor>
    <xdr:from>
      <xdr:col>2</xdr:col>
      <xdr:colOff>635000</xdr:colOff>
      <xdr:row>134</xdr:row>
      <xdr:rowOff>50800</xdr:rowOff>
    </xdr:from>
    <xdr:to>
      <xdr:col>2</xdr:col>
      <xdr:colOff>973243</xdr:colOff>
      <xdr:row>134</xdr:row>
      <xdr:rowOff>389043</xdr:rowOff>
    </xdr:to>
    <xdr:pic>
      <xdr:nvPicPr>
        <xdr:cNvPr id="134" name="Picture 1" descr="Picture"/>
        <xdr:cNvPicPr>
          <a:picLocks noChangeAspect="1"/>
        </xdr:cNvPicPr>
      </xdr:nvPicPr>
      <xdr:blipFill>
        <a:blip r:embed="rId133"/>
        <a:stretch>
          <a:fillRect/>
        </a:stretch>
      </xdr:blipFill>
      <xdr:spPr>
        <a:xfrm>
          <a:off x="2419985" y="56720740"/>
          <a:ext cx="337820" cy="337820"/>
        </a:xfrm>
        <a:prstGeom prst="rect">
          <a:avLst/>
        </a:prstGeom>
      </xdr:spPr>
    </xdr:pic>
    <xdr:clientData/>
  </xdr:twoCellAnchor>
  <xdr:twoCellAnchor>
    <xdr:from>
      <xdr:col>2</xdr:col>
      <xdr:colOff>635000</xdr:colOff>
      <xdr:row>135</xdr:row>
      <xdr:rowOff>50800</xdr:rowOff>
    </xdr:from>
    <xdr:to>
      <xdr:col>2</xdr:col>
      <xdr:colOff>973243</xdr:colOff>
      <xdr:row>135</xdr:row>
      <xdr:rowOff>389043</xdr:rowOff>
    </xdr:to>
    <xdr:pic>
      <xdr:nvPicPr>
        <xdr:cNvPr id="135" name="Picture 1" descr="Picture"/>
        <xdr:cNvPicPr>
          <a:picLocks noChangeAspect="1"/>
        </xdr:cNvPicPr>
      </xdr:nvPicPr>
      <xdr:blipFill>
        <a:blip r:embed="rId134"/>
        <a:stretch>
          <a:fillRect/>
        </a:stretch>
      </xdr:blipFill>
      <xdr:spPr>
        <a:xfrm>
          <a:off x="2419985" y="57143650"/>
          <a:ext cx="337820" cy="337820"/>
        </a:xfrm>
        <a:prstGeom prst="rect">
          <a:avLst/>
        </a:prstGeom>
      </xdr:spPr>
    </xdr:pic>
    <xdr:clientData/>
  </xdr:twoCellAnchor>
  <xdr:twoCellAnchor>
    <xdr:from>
      <xdr:col>2</xdr:col>
      <xdr:colOff>635000</xdr:colOff>
      <xdr:row>136</xdr:row>
      <xdr:rowOff>50800</xdr:rowOff>
    </xdr:from>
    <xdr:to>
      <xdr:col>2</xdr:col>
      <xdr:colOff>973243</xdr:colOff>
      <xdr:row>136</xdr:row>
      <xdr:rowOff>389043</xdr:rowOff>
    </xdr:to>
    <xdr:pic>
      <xdr:nvPicPr>
        <xdr:cNvPr id="136" name="Picture 1" descr="Picture"/>
        <xdr:cNvPicPr>
          <a:picLocks noChangeAspect="1"/>
        </xdr:cNvPicPr>
      </xdr:nvPicPr>
      <xdr:blipFill>
        <a:blip r:embed="rId135"/>
        <a:stretch>
          <a:fillRect/>
        </a:stretch>
      </xdr:blipFill>
      <xdr:spPr>
        <a:xfrm>
          <a:off x="2419985" y="57566560"/>
          <a:ext cx="337820" cy="337820"/>
        </a:xfrm>
        <a:prstGeom prst="rect">
          <a:avLst/>
        </a:prstGeom>
      </xdr:spPr>
    </xdr:pic>
    <xdr:clientData/>
  </xdr:twoCellAnchor>
  <xdr:twoCellAnchor>
    <xdr:from>
      <xdr:col>2</xdr:col>
      <xdr:colOff>635000</xdr:colOff>
      <xdr:row>137</xdr:row>
      <xdr:rowOff>50800</xdr:rowOff>
    </xdr:from>
    <xdr:to>
      <xdr:col>2</xdr:col>
      <xdr:colOff>973243</xdr:colOff>
      <xdr:row>137</xdr:row>
      <xdr:rowOff>389043</xdr:rowOff>
    </xdr:to>
    <xdr:pic>
      <xdr:nvPicPr>
        <xdr:cNvPr id="137" name="Picture 1" descr="Picture"/>
        <xdr:cNvPicPr>
          <a:picLocks noChangeAspect="1"/>
        </xdr:cNvPicPr>
      </xdr:nvPicPr>
      <xdr:blipFill>
        <a:blip r:embed="rId136"/>
        <a:stretch>
          <a:fillRect/>
        </a:stretch>
      </xdr:blipFill>
      <xdr:spPr>
        <a:xfrm>
          <a:off x="2419985" y="57989470"/>
          <a:ext cx="337820" cy="337820"/>
        </a:xfrm>
        <a:prstGeom prst="rect">
          <a:avLst/>
        </a:prstGeom>
      </xdr:spPr>
    </xdr:pic>
    <xdr:clientData/>
  </xdr:twoCellAnchor>
  <xdr:twoCellAnchor>
    <xdr:from>
      <xdr:col>2</xdr:col>
      <xdr:colOff>635000</xdr:colOff>
      <xdr:row>138</xdr:row>
      <xdr:rowOff>50800</xdr:rowOff>
    </xdr:from>
    <xdr:to>
      <xdr:col>2</xdr:col>
      <xdr:colOff>973243</xdr:colOff>
      <xdr:row>138</xdr:row>
      <xdr:rowOff>389043</xdr:rowOff>
    </xdr:to>
    <xdr:pic>
      <xdr:nvPicPr>
        <xdr:cNvPr id="138" name="Picture 1" descr="Picture"/>
        <xdr:cNvPicPr>
          <a:picLocks noChangeAspect="1"/>
        </xdr:cNvPicPr>
      </xdr:nvPicPr>
      <xdr:blipFill>
        <a:blip r:embed="rId137"/>
        <a:stretch>
          <a:fillRect/>
        </a:stretch>
      </xdr:blipFill>
      <xdr:spPr>
        <a:xfrm>
          <a:off x="2419985" y="58412380"/>
          <a:ext cx="337820" cy="337820"/>
        </a:xfrm>
        <a:prstGeom prst="rect">
          <a:avLst/>
        </a:prstGeom>
      </xdr:spPr>
    </xdr:pic>
    <xdr:clientData/>
  </xdr:twoCellAnchor>
  <xdr:twoCellAnchor>
    <xdr:from>
      <xdr:col>2</xdr:col>
      <xdr:colOff>635000</xdr:colOff>
      <xdr:row>139</xdr:row>
      <xdr:rowOff>50800</xdr:rowOff>
    </xdr:from>
    <xdr:to>
      <xdr:col>2</xdr:col>
      <xdr:colOff>973243</xdr:colOff>
      <xdr:row>139</xdr:row>
      <xdr:rowOff>389043</xdr:rowOff>
    </xdr:to>
    <xdr:pic>
      <xdr:nvPicPr>
        <xdr:cNvPr id="139" name="Picture 1" descr="Picture"/>
        <xdr:cNvPicPr>
          <a:picLocks noChangeAspect="1"/>
        </xdr:cNvPicPr>
      </xdr:nvPicPr>
      <xdr:blipFill>
        <a:blip r:embed="rId138"/>
        <a:stretch>
          <a:fillRect/>
        </a:stretch>
      </xdr:blipFill>
      <xdr:spPr>
        <a:xfrm>
          <a:off x="2419985" y="58835290"/>
          <a:ext cx="337820" cy="337820"/>
        </a:xfrm>
        <a:prstGeom prst="rect">
          <a:avLst/>
        </a:prstGeom>
      </xdr:spPr>
    </xdr:pic>
    <xdr:clientData/>
  </xdr:twoCellAnchor>
  <xdr:twoCellAnchor>
    <xdr:from>
      <xdr:col>2</xdr:col>
      <xdr:colOff>635000</xdr:colOff>
      <xdr:row>140</xdr:row>
      <xdr:rowOff>50800</xdr:rowOff>
    </xdr:from>
    <xdr:to>
      <xdr:col>2</xdr:col>
      <xdr:colOff>973243</xdr:colOff>
      <xdr:row>140</xdr:row>
      <xdr:rowOff>389043</xdr:rowOff>
    </xdr:to>
    <xdr:pic>
      <xdr:nvPicPr>
        <xdr:cNvPr id="140" name="Picture 1" descr="Picture"/>
        <xdr:cNvPicPr>
          <a:picLocks noChangeAspect="1"/>
        </xdr:cNvPicPr>
      </xdr:nvPicPr>
      <xdr:blipFill>
        <a:blip r:embed="rId139"/>
        <a:stretch>
          <a:fillRect/>
        </a:stretch>
      </xdr:blipFill>
      <xdr:spPr>
        <a:xfrm>
          <a:off x="2419985" y="59258200"/>
          <a:ext cx="337820" cy="337820"/>
        </a:xfrm>
        <a:prstGeom prst="rect">
          <a:avLst/>
        </a:prstGeom>
      </xdr:spPr>
    </xdr:pic>
    <xdr:clientData/>
  </xdr:twoCellAnchor>
  <xdr:twoCellAnchor>
    <xdr:from>
      <xdr:col>2</xdr:col>
      <xdr:colOff>635000</xdr:colOff>
      <xdr:row>141</xdr:row>
      <xdr:rowOff>50800</xdr:rowOff>
    </xdr:from>
    <xdr:to>
      <xdr:col>2</xdr:col>
      <xdr:colOff>973243</xdr:colOff>
      <xdr:row>141</xdr:row>
      <xdr:rowOff>389043</xdr:rowOff>
    </xdr:to>
    <xdr:pic>
      <xdr:nvPicPr>
        <xdr:cNvPr id="141" name="Picture 1" descr="Picture"/>
        <xdr:cNvPicPr>
          <a:picLocks noChangeAspect="1"/>
        </xdr:cNvPicPr>
      </xdr:nvPicPr>
      <xdr:blipFill>
        <a:blip r:embed="rId140"/>
        <a:stretch>
          <a:fillRect/>
        </a:stretch>
      </xdr:blipFill>
      <xdr:spPr>
        <a:xfrm>
          <a:off x="2419985" y="59681110"/>
          <a:ext cx="337820" cy="337820"/>
        </a:xfrm>
        <a:prstGeom prst="rect">
          <a:avLst/>
        </a:prstGeom>
      </xdr:spPr>
    </xdr:pic>
    <xdr:clientData/>
  </xdr:twoCellAnchor>
  <xdr:twoCellAnchor>
    <xdr:from>
      <xdr:col>2</xdr:col>
      <xdr:colOff>635000</xdr:colOff>
      <xdr:row>142</xdr:row>
      <xdr:rowOff>50800</xdr:rowOff>
    </xdr:from>
    <xdr:to>
      <xdr:col>2</xdr:col>
      <xdr:colOff>973243</xdr:colOff>
      <xdr:row>142</xdr:row>
      <xdr:rowOff>389043</xdr:rowOff>
    </xdr:to>
    <xdr:pic>
      <xdr:nvPicPr>
        <xdr:cNvPr id="142" name="Picture 1" descr="Picture"/>
        <xdr:cNvPicPr>
          <a:picLocks noChangeAspect="1"/>
        </xdr:cNvPicPr>
      </xdr:nvPicPr>
      <xdr:blipFill>
        <a:blip r:embed="rId141"/>
        <a:stretch>
          <a:fillRect/>
        </a:stretch>
      </xdr:blipFill>
      <xdr:spPr>
        <a:xfrm>
          <a:off x="2419985" y="60104020"/>
          <a:ext cx="337820" cy="337820"/>
        </a:xfrm>
        <a:prstGeom prst="rect">
          <a:avLst/>
        </a:prstGeom>
      </xdr:spPr>
    </xdr:pic>
    <xdr:clientData/>
  </xdr:twoCellAnchor>
  <xdr:twoCellAnchor>
    <xdr:from>
      <xdr:col>2</xdr:col>
      <xdr:colOff>635000</xdr:colOff>
      <xdr:row>143</xdr:row>
      <xdr:rowOff>50800</xdr:rowOff>
    </xdr:from>
    <xdr:to>
      <xdr:col>2</xdr:col>
      <xdr:colOff>973243</xdr:colOff>
      <xdr:row>143</xdr:row>
      <xdr:rowOff>389043</xdr:rowOff>
    </xdr:to>
    <xdr:pic>
      <xdr:nvPicPr>
        <xdr:cNvPr id="143" name="Picture 1" descr="Picture"/>
        <xdr:cNvPicPr>
          <a:picLocks noChangeAspect="1"/>
        </xdr:cNvPicPr>
      </xdr:nvPicPr>
      <xdr:blipFill>
        <a:blip r:embed="rId142"/>
        <a:stretch>
          <a:fillRect/>
        </a:stretch>
      </xdr:blipFill>
      <xdr:spPr>
        <a:xfrm>
          <a:off x="2419985" y="60526930"/>
          <a:ext cx="337820" cy="337820"/>
        </a:xfrm>
        <a:prstGeom prst="rect">
          <a:avLst/>
        </a:prstGeom>
      </xdr:spPr>
    </xdr:pic>
    <xdr:clientData/>
  </xdr:twoCellAnchor>
  <xdr:twoCellAnchor>
    <xdr:from>
      <xdr:col>2</xdr:col>
      <xdr:colOff>635000</xdr:colOff>
      <xdr:row>144</xdr:row>
      <xdr:rowOff>50800</xdr:rowOff>
    </xdr:from>
    <xdr:to>
      <xdr:col>2</xdr:col>
      <xdr:colOff>973243</xdr:colOff>
      <xdr:row>144</xdr:row>
      <xdr:rowOff>389043</xdr:rowOff>
    </xdr:to>
    <xdr:pic>
      <xdr:nvPicPr>
        <xdr:cNvPr id="144" name="Picture 1" descr="Picture"/>
        <xdr:cNvPicPr>
          <a:picLocks noChangeAspect="1"/>
        </xdr:cNvPicPr>
      </xdr:nvPicPr>
      <xdr:blipFill>
        <a:blip r:embed="rId143"/>
        <a:stretch>
          <a:fillRect/>
        </a:stretch>
      </xdr:blipFill>
      <xdr:spPr>
        <a:xfrm>
          <a:off x="2419985" y="60949840"/>
          <a:ext cx="337820" cy="337820"/>
        </a:xfrm>
        <a:prstGeom prst="rect">
          <a:avLst/>
        </a:prstGeom>
      </xdr:spPr>
    </xdr:pic>
    <xdr:clientData/>
  </xdr:twoCellAnchor>
  <xdr:twoCellAnchor>
    <xdr:from>
      <xdr:col>2</xdr:col>
      <xdr:colOff>635000</xdr:colOff>
      <xdr:row>145</xdr:row>
      <xdr:rowOff>50800</xdr:rowOff>
    </xdr:from>
    <xdr:to>
      <xdr:col>2</xdr:col>
      <xdr:colOff>973243</xdr:colOff>
      <xdr:row>145</xdr:row>
      <xdr:rowOff>389043</xdr:rowOff>
    </xdr:to>
    <xdr:pic>
      <xdr:nvPicPr>
        <xdr:cNvPr id="145" name="Picture 1" descr="Picture"/>
        <xdr:cNvPicPr>
          <a:picLocks noChangeAspect="1"/>
        </xdr:cNvPicPr>
      </xdr:nvPicPr>
      <xdr:blipFill>
        <a:blip r:embed="rId144"/>
        <a:stretch>
          <a:fillRect/>
        </a:stretch>
      </xdr:blipFill>
      <xdr:spPr>
        <a:xfrm>
          <a:off x="2419985" y="61372750"/>
          <a:ext cx="337820" cy="337820"/>
        </a:xfrm>
        <a:prstGeom prst="rect">
          <a:avLst/>
        </a:prstGeom>
      </xdr:spPr>
    </xdr:pic>
    <xdr:clientData/>
  </xdr:twoCellAnchor>
  <xdr:twoCellAnchor>
    <xdr:from>
      <xdr:col>2</xdr:col>
      <xdr:colOff>635000</xdr:colOff>
      <xdr:row>146</xdr:row>
      <xdr:rowOff>50800</xdr:rowOff>
    </xdr:from>
    <xdr:to>
      <xdr:col>2</xdr:col>
      <xdr:colOff>973243</xdr:colOff>
      <xdr:row>146</xdr:row>
      <xdr:rowOff>389043</xdr:rowOff>
    </xdr:to>
    <xdr:pic>
      <xdr:nvPicPr>
        <xdr:cNvPr id="146" name="Picture 1" descr="Picture"/>
        <xdr:cNvPicPr>
          <a:picLocks noChangeAspect="1"/>
        </xdr:cNvPicPr>
      </xdr:nvPicPr>
      <xdr:blipFill>
        <a:blip r:embed="rId145"/>
        <a:stretch>
          <a:fillRect/>
        </a:stretch>
      </xdr:blipFill>
      <xdr:spPr>
        <a:xfrm>
          <a:off x="2419985" y="61795660"/>
          <a:ext cx="337820" cy="337820"/>
        </a:xfrm>
        <a:prstGeom prst="rect">
          <a:avLst/>
        </a:prstGeom>
      </xdr:spPr>
    </xdr:pic>
    <xdr:clientData/>
  </xdr:twoCellAnchor>
  <xdr:twoCellAnchor>
    <xdr:from>
      <xdr:col>2</xdr:col>
      <xdr:colOff>635000</xdr:colOff>
      <xdr:row>147</xdr:row>
      <xdr:rowOff>50800</xdr:rowOff>
    </xdr:from>
    <xdr:to>
      <xdr:col>2</xdr:col>
      <xdr:colOff>973243</xdr:colOff>
      <xdr:row>147</xdr:row>
      <xdr:rowOff>389043</xdr:rowOff>
    </xdr:to>
    <xdr:pic>
      <xdr:nvPicPr>
        <xdr:cNvPr id="147" name="Picture 1" descr="Picture"/>
        <xdr:cNvPicPr>
          <a:picLocks noChangeAspect="1"/>
        </xdr:cNvPicPr>
      </xdr:nvPicPr>
      <xdr:blipFill>
        <a:blip r:embed="rId146"/>
        <a:stretch>
          <a:fillRect/>
        </a:stretch>
      </xdr:blipFill>
      <xdr:spPr>
        <a:xfrm>
          <a:off x="2419985" y="62218570"/>
          <a:ext cx="337820" cy="337820"/>
        </a:xfrm>
        <a:prstGeom prst="rect">
          <a:avLst/>
        </a:prstGeom>
      </xdr:spPr>
    </xdr:pic>
    <xdr:clientData/>
  </xdr:twoCellAnchor>
  <xdr:twoCellAnchor>
    <xdr:from>
      <xdr:col>2</xdr:col>
      <xdr:colOff>635000</xdr:colOff>
      <xdr:row>148</xdr:row>
      <xdr:rowOff>50800</xdr:rowOff>
    </xdr:from>
    <xdr:to>
      <xdr:col>2</xdr:col>
      <xdr:colOff>973243</xdr:colOff>
      <xdr:row>148</xdr:row>
      <xdr:rowOff>389043</xdr:rowOff>
    </xdr:to>
    <xdr:pic>
      <xdr:nvPicPr>
        <xdr:cNvPr id="148" name="Picture 1" descr="Picture"/>
        <xdr:cNvPicPr>
          <a:picLocks noChangeAspect="1"/>
        </xdr:cNvPicPr>
      </xdr:nvPicPr>
      <xdr:blipFill>
        <a:blip r:embed="rId147"/>
        <a:stretch>
          <a:fillRect/>
        </a:stretch>
      </xdr:blipFill>
      <xdr:spPr>
        <a:xfrm>
          <a:off x="2419985" y="62641480"/>
          <a:ext cx="337820" cy="337820"/>
        </a:xfrm>
        <a:prstGeom prst="rect">
          <a:avLst/>
        </a:prstGeom>
      </xdr:spPr>
    </xdr:pic>
    <xdr:clientData/>
  </xdr:twoCellAnchor>
  <xdr:twoCellAnchor>
    <xdr:from>
      <xdr:col>2</xdr:col>
      <xdr:colOff>635000</xdr:colOff>
      <xdr:row>149</xdr:row>
      <xdr:rowOff>50800</xdr:rowOff>
    </xdr:from>
    <xdr:to>
      <xdr:col>2</xdr:col>
      <xdr:colOff>973243</xdr:colOff>
      <xdr:row>149</xdr:row>
      <xdr:rowOff>389043</xdr:rowOff>
    </xdr:to>
    <xdr:pic>
      <xdr:nvPicPr>
        <xdr:cNvPr id="149" name="Picture 1" descr="Picture"/>
        <xdr:cNvPicPr>
          <a:picLocks noChangeAspect="1"/>
        </xdr:cNvPicPr>
      </xdr:nvPicPr>
      <xdr:blipFill>
        <a:blip r:embed="rId148"/>
        <a:stretch>
          <a:fillRect/>
        </a:stretch>
      </xdr:blipFill>
      <xdr:spPr>
        <a:xfrm>
          <a:off x="2419985" y="63064390"/>
          <a:ext cx="337820" cy="337820"/>
        </a:xfrm>
        <a:prstGeom prst="rect">
          <a:avLst/>
        </a:prstGeom>
      </xdr:spPr>
    </xdr:pic>
    <xdr:clientData/>
  </xdr:twoCellAnchor>
  <xdr:twoCellAnchor>
    <xdr:from>
      <xdr:col>2</xdr:col>
      <xdr:colOff>635000</xdr:colOff>
      <xdr:row>150</xdr:row>
      <xdr:rowOff>50800</xdr:rowOff>
    </xdr:from>
    <xdr:to>
      <xdr:col>2</xdr:col>
      <xdr:colOff>973243</xdr:colOff>
      <xdr:row>150</xdr:row>
      <xdr:rowOff>389043</xdr:rowOff>
    </xdr:to>
    <xdr:pic>
      <xdr:nvPicPr>
        <xdr:cNvPr id="150" name="Picture 1" descr="Picture"/>
        <xdr:cNvPicPr>
          <a:picLocks noChangeAspect="1"/>
        </xdr:cNvPicPr>
      </xdr:nvPicPr>
      <xdr:blipFill>
        <a:blip r:embed="rId149"/>
        <a:stretch>
          <a:fillRect/>
        </a:stretch>
      </xdr:blipFill>
      <xdr:spPr>
        <a:xfrm>
          <a:off x="2419985" y="63487300"/>
          <a:ext cx="337820" cy="337820"/>
        </a:xfrm>
        <a:prstGeom prst="rect">
          <a:avLst/>
        </a:prstGeom>
      </xdr:spPr>
    </xdr:pic>
    <xdr:clientData/>
  </xdr:twoCellAnchor>
  <xdr:twoCellAnchor>
    <xdr:from>
      <xdr:col>2</xdr:col>
      <xdr:colOff>635000</xdr:colOff>
      <xdr:row>151</xdr:row>
      <xdr:rowOff>50800</xdr:rowOff>
    </xdr:from>
    <xdr:to>
      <xdr:col>2</xdr:col>
      <xdr:colOff>973243</xdr:colOff>
      <xdr:row>151</xdr:row>
      <xdr:rowOff>389043</xdr:rowOff>
    </xdr:to>
    <xdr:pic>
      <xdr:nvPicPr>
        <xdr:cNvPr id="151" name="Picture 1" descr="Picture"/>
        <xdr:cNvPicPr>
          <a:picLocks noChangeAspect="1"/>
        </xdr:cNvPicPr>
      </xdr:nvPicPr>
      <xdr:blipFill>
        <a:blip r:embed="rId150"/>
        <a:stretch>
          <a:fillRect/>
        </a:stretch>
      </xdr:blipFill>
      <xdr:spPr>
        <a:xfrm>
          <a:off x="2419985" y="63910210"/>
          <a:ext cx="337820" cy="337820"/>
        </a:xfrm>
        <a:prstGeom prst="rect">
          <a:avLst/>
        </a:prstGeom>
      </xdr:spPr>
    </xdr:pic>
    <xdr:clientData/>
  </xdr:twoCellAnchor>
  <xdr:twoCellAnchor>
    <xdr:from>
      <xdr:col>2</xdr:col>
      <xdr:colOff>635000</xdr:colOff>
      <xdr:row>152</xdr:row>
      <xdr:rowOff>50800</xdr:rowOff>
    </xdr:from>
    <xdr:to>
      <xdr:col>2</xdr:col>
      <xdr:colOff>973243</xdr:colOff>
      <xdr:row>152</xdr:row>
      <xdr:rowOff>389043</xdr:rowOff>
    </xdr:to>
    <xdr:pic>
      <xdr:nvPicPr>
        <xdr:cNvPr id="152" name="Picture 1" descr="Picture"/>
        <xdr:cNvPicPr>
          <a:picLocks noChangeAspect="1"/>
        </xdr:cNvPicPr>
      </xdr:nvPicPr>
      <xdr:blipFill>
        <a:blip r:embed="rId151"/>
        <a:stretch>
          <a:fillRect/>
        </a:stretch>
      </xdr:blipFill>
      <xdr:spPr>
        <a:xfrm>
          <a:off x="2419985" y="64333120"/>
          <a:ext cx="337820" cy="337820"/>
        </a:xfrm>
        <a:prstGeom prst="rect">
          <a:avLst/>
        </a:prstGeom>
      </xdr:spPr>
    </xdr:pic>
    <xdr:clientData/>
  </xdr:twoCellAnchor>
  <xdr:twoCellAnchor>
    <xdr:from>
      <xdr:col>2</xdr:col>
      <xdr:colOff>635000</xdr:colOff>
      <xdr:row>153</xdr:row>
      <xdr:rowOff>50800</xdr:rowOff>
    </xdr:from>
    <xdr:to>
      <xdr:col>2</xdr:col>
      <xdr:colOff>973243</xdr:colOff>
      <xdr:row>153</xdr:row>
      <xdr:rowOff>389043</xdr:rowOff>
    </xdr:to>
    <xdr:pic>
      <xdr:nvPicPr>
        <xdr:cNvPr id="153" name="Picture 1" descr="Picture"/>
        <xdr:cNvPicPr>
          <a:picLocks noChangeAspect="1"/>
        </xdr:cNvPicPr>
      </xdr:nvPicPr>
      <xdr:blipFill>
        <a:blip r:embed="rId152"/>
        <a:stretch>
          <a:fillRect/>
        </a:stretch>
      </xdr:blipFill>
      <xdr:spPr>
        <a:xfrm>
          <a:off x="2419985" y="64756030"/>
          <a:ext cx="337820" cy="337820"/>
        </a:xfrm>
        <a:prstGeom prst="rect">
          <a:avLst/>
        </a:prstGeom>
      </xdr:spPr>
    </xdr:pic>
    <xdr:clientData/>
  </xdr:twoCellAnchor>
  <xdr:twoCellAnchor>
    <xdr:from>
      <xdr:col>2</xdr:col>
      <xdr:colOff>635000</xdr:colOff>
      <xdr:row>154</xdr:row>
      <xdr:rowOff>50800</xdr:rowOff>
    </xdr:from>
    <xdr:to>
      <xdr:col>2</xdr:col>
      <xdr:colOff>973243</xdr:colOff>
      <xdr:row>154</xdr:row>
      <xdr:rowOff>389043</xdr:rowOff>
    </xdr:to>
    <xdr:pic>
      <xdr:nvPicPr>
        <xdr:cNvPr id="154" name="Picture 1" descr="Picture"/>
        <xdr:cNvPicPr>
          <a:picLocks noChangeAspect="1"/>
        </xdr:cNvPicPr>
      </xdr:nvPicPr>
      <xdr:blipFill>
        <a:blip r:embed="rId153"/>
        <a:stretch>
          <a:fillRect/>
        </a:stretch>
      </xdr:blipFill>
      <xdr:spPr>
        <a:xfrm>
          <a:off x="2419985" y="65178940"/>
          <a:ext cx="337820" cy="337820"/>
        </a:xfrm>
        <a:prstGeom prst="rect">
          <a:avLst/>
        </a:prstGeom>
      </xdr:spPr>
    </xdr:pic>
    <xdr:clientData/>
  </xdr:twoCellAnchor>
  <xdr:twoCellAnchor>
    <xdr:from>
      <xdr:col>2</xdr:col>
      <xdr:colOff>635000</xdr:colOff>
      <xdr:row>155</xdr:row>
      <xdr:rowOff>50800</xdr:rowOff>
    </xdr:from>
    <xdr:to>
      <xdr:col>2</xdr:col>
      <xdr:colOff>973243</xdr:colOff>
      <xdr:row>155</xdr:row>
      <xdr:rowOff>389043</xdr:rowOff>
    </xdr:to>
    <xdr:pic>
      <xdr:nvPicPr>
        <xdr:cNvPr id="155" name="Picture 1" descr="Picture"/>
        <xdr:cNvPicPr>
          <a:picLocks noChangeAspect="1"/>
        </xdr:cNvPicPr>
      </xdr:nvPicPr>
      <xdr:blipFill>
        <a:blip r:embed="rId154"/>
        <a:stretch>
          <a:fillRect/>
        </a:stretch>
      </xdr:blipFill>
      <xdr:spPr>
        <a:xfrm>
          <a:off x="2419985" y="65601850"/>
          <a:ext cx="337820" cy="337820"/>
        </a:xfrm>
        <a:prstGeom prst="rect">
          <a:avLst/>
        </a:prstGeom>
      </xdr:spPr>
    </xdr:pic>
    <xdr:clientData/>
  </xdr:twoCellAnchor>
  <xdr:twoCellAnchor>
    <xdr:from>
      <xdr:col>2</xdr:col>
      <xdr:colOff>635000</xdr:colOff>
      <xdr:row>156</xdr:row>
      <xdr:rowOff>50800</xdr:rowOff>
    </xdr:from>
    <xdr:to>
      <xdr:col>2</xdr:col>
      <xdr:colOff>973243</xdr:colOff>
      <xdr:row>156</xdr:row>
      <xdr:rowOff>389043</xdr:rowOff>
    </xdr:to>
    <xdr:pic>
      <xdr:nvPicPr>
        <xdr:cNvPr id="156" name="Picture 1" descr="Picture"/>
        <xdr:cNvPicPr>
          <a:picLocks noChangeAspect="1"/>
        </xdr:cNvPicPr>
      </xdr:nvPicPr>
      <xdr:blipFill>
        <a:blip r:embed="rId155"/>
        <a:stretch>
          <a:fillRect/>
        </a:stretch>
      </xdr:blipFill>
      <xdr:spPr>
        <a:xfrm>
          <a:off x="2419985" y="66024760"/>
          <a:ext cx="337820" cy="337820"/>
        </a:xfrm>
        <a:prstGeom prst="rect">
          <a:avLst/>
        </a:prstGeom>
      </xdr:spPr>
    </xdr:pic>
    <xdr:clientData/>
  </xdr:twoCellAnchor>
  <xdr:twoCellAnchor>
    <xdr:from>
      <xdr:col>2</xdr:col>
      <xdr:colOff>635000</xdr:colOff>
      <xdr:row>157</xdr:row>
      <xdr:rowOff>50800</xdr:rowOff>
    </xdr:from>
    <xdr:to>
      <xdr:col>2</xdr:col>
      <xdr:colOff>973243</xdr:colOff>
      <xdr:row>157</xdr:row>
      <xdr:rowOff>389043</xdr:rowOff>
    </xdr:to>
    <xdr:pic>
      <xdr:nvPicPr>
        <xdr:cNvPr id="157" name="Picture 1" descr="Picture"/>
        <xdr:cNvPicPr>
          <a:picLocks noChangeAspect="1"/>
        </xdr:cNvPicPr>
      </xdr:nvPicPr>
      <xdr:blipFill>
        <a:blip r:embed="rId156"/>
        <a:stretch>
          <a:fillRect/>
        </a:stretch>
      </xdr:blipFill>
      <xdr:spPr>
        <a:xfrm>
          <a:off x="2419985" y="66447670"/>
          <a:ext cx="337820" cy="337820"/>
        </a:xfrm>
        <a:prstGeom prst="rect">
          <a:avLst/>
        </a:prstGeom>
      </xdr:spPr>
    </xdr:pic>
    <xdr:clientData/>
  </xdr:twoCellAnchor>
  <xdr:twoCellAnchor>
    <xdr:from>
      <xdr:col>2</xdr:col>
      <xdr:colOff>635000</xdr:colOff>
      <xdr:row>158</xdr:row>
      <xdr:rowOff>50800</xdr:rowOff>
    </xdr:from>
    <xdr:to>
      <xdr:col>2</xdr:col>
      <xdr:colOff>973243</xdr:colOff>
      <xdr:row>158</xdr:row>
      <xdr:rowOff>389043</xdr:rowOff>
    </xdr:to>
    <xdr:pic>
      <xdr:nvPicPr>
        <xdr:cNvPr id="158" name="Picture 1" descr="Picture"/>
        <xdr:cNvPicPr>
          <a:picLocks noChangeAspect="1"/>
        </xdr:cNvPicPr>
      </xdr:nvPicPr>
      <xdr:blipFill>
        <a:blip r:embed="rId157"/>
        <a:stretch>
          <a:fillRect/>
        </a:stretch>
      </xdr:blipFill>
      <xdr:spPr>
        <a:xfrm>
          <a:off x="2419985" y="66870580"/>
          <a:ext cx="337820" cy="337820"/>
        </a:xfrm>
        <a:prstGeom prst="rect">
          <a:avLst/>
        </a:prstGeom>
      </xdr:spPr>
    </xdr:pic>
    <xdr:clientData/>
  </xdr:twoCellAnchor>
  <xdr:twoCellAnchor>
    <xdr:from>
      <xdr:col>2</xdr:col>
      <xdr:colOff>635000</xdr:colOff>
      <xdr:row>159</xdr:row>
      <xdr:rowOff>50800</xdr:rowOff>
    </xdr:from>
    <xdr:to>
      <xdr:col>2</xdr:col>
      <xdr:colOff>973243</xdr:colOff>
      <xdr:row>159</xdr:row>
      <xdr:rowOff>389043</xdr:rowOff>
    </xdr:to>
    <xdr:pic>
      <xdr:nvPicPr>
        <xdr:cNvPr id="159" name="Picture 1" descr="Picture"/>
        <xdr:cNvPicPr>
          <a:picLocks noChangeAspect="1"/>
        </xdr:cNvPicPr>
      </xdr:nvPicPr>
      <xdr:blipFill>
        <a:blip r:embed="rId158"/>
        <a:stretch>
          <a:fillRect/>
        </a:stretch>
      </xdr:blipFill>
      <xdr:spPr>
        <a:xfrm>
          <a:off x="2419985" y="67293490"/>
          <a:ext cx="337820" cy="337820"/>
        </a:xfrm>
        <a:prstGeom prst="rect">
          <a:avLst/>
        </a:prstGeom>
      </xdr:spPr>
    </xdr:pic>
    <xdr:clientData/>
  </xdr:twoCellAnchor>
  <xdr:twoCellAnchor>
    <xdr:from>
      <xdr:col>2</xdr:col>
      <xdr:colOff>635000</xdr:colOff>
      <xdr:row>160</xdr:row>
      <xdr:rowOff>50800</xdr:rowOff>
    </xdr:from>
    <xdr:to>
      <xdr:col>2</xdr:col>
      <xdr:colOff>973243</xdr:colOff>
      <xdr:row>160</xdr:row>
      <xdr:rowOff>389043</xdr:rowOff>
    </xdr:to>
    <xdr:pic>
      <xdr:nvPicPr>
        <xdr:cNvPr id="160" name="Picture 1" descr="Picture"/>
        <xdr:cNvPicPr>
          <a:picLocks noChangeAspect="1"/>
        </xdr:cNvPicPr>
      </xdr:nvPicPr>
      <xdr:blipFill>
        <a:blip r:embed="rId159"/>
        <a:stretch>
          <a:fillRect/>
        </a:stretch>
      </xdr:blipFill>
      <xdr:spPr>
        <a:xfrm>
          <a:off x="2419985" y="67716400"/>
          <a:ext cx="337820" cy="337820"/>
        </a:xfrm>
        <a:prstGeom prst="rect">
          <a:avLst/>
        </a:prstGeom>
      </xdr:spPr>
    </xdr:pic>
    <xdr:clientData/>
  </xdr:twoCellAnchor>
  <xdr:twoCellAnchor>
    <xdr:from>
      <xdr:col>2</xdr:col>
      <xdr:colOff>635000</xdr:colOff>
      <xdr:row>161</xdr:row>
      <xdr:rowOff>50800</xdr:rowOff>
    </xdr:from>
    <xdr:to>
      <xdr:col>2</xdr:col>
      <xdr:colOff>973243</xdr:colOff>
      <xdr:row>161</xdr:row>
      <xdr:rowOff>389043</xdr:rowOff>
    </xdr:to>
    <xdr:pic>
      <xdr:nvPicPr>
        <xdr:cNvPr id="161" name="Picture 1" descr="Picture"/>
        <xdr:cNvPicPr>
          <a:picLocks noChangeAspect="1"/>
        </xdr:cNvPicPr>
      </xdr:nvPicPr>
      <xdr:blipFill>
        <a:blip r:embed="rId160"/>
        <a:stretch>
          <a:fillRect/>
        </a:stretch>
      </xdr:blipFill>
      <xdr:spPr>
        <a:xfrm>
          <a:off x="2419985" y="68139310"/>
          <a:ext cx="337820" cy="337820"/>
        </a:xfrm>
        <a:prstGeom prst="rect">
          <a:avLst/>
        </a:prstGeom>
      </xdr:spPr>
    </xdr:pic>
    <xdr:clientData/>
  </xdr:twoCellAnchor>
  <xdr:twoCellAnchor>
    <xdr:from>
      <xdr:col>2</xdr:col>
      <xdr:colOff>635000</xdr:colOff>
      <xdr:row>162</xdr:row>
      <xdr:rowOff>50800</xdr:rowOff>
    </xdr:from>
    <xdr:to>
      <xdr:col>2</xdr:col>
      <xdr:colOff>973243</xdr:colOff>
      <xdr:row>162</xdr:row>
      <xdr:rowOff>389043</xdr:rowOff>
    </xdr:to>
    <xdr:pic>
      <xdr:nvPicPr>
        <xdr:cNvPr id="162" name="Picture 1" descr="Picture"/>
        <xdr:cNvPicPr>
          <a:picLocks noChangeAspect="1"/>
        </xdr:cNvPicPr>
      </xdr:nvPicPr>
      <xdr:blipFill>
        <a:blip r:embed="rId161"/>
        <a:stretch>
          <a:fillRect/>
        </a:stretch>
      </xdr:blipFill>
      <xdr:spPr>
        <a:xfrm>
          <a:off x="2419985" y="68562220"/>
          <a:ext cx="337820" cy="337820"/>
        </a:xfrm>
        <a:prstGeom prst="rect">
          <a:avLst/>
        </a:prstGeom>
      </xdr:spPr>
    </xdr:pic>
    <xdr:clientData/>
  </xdr:twoCellAnchor>
  <xdr:twoCellAnchor>
    <xdr:from>
      <xdr:col>2</xdr:col>
      <xdr:colOff>635000</xdr:colOff>
      <xdr:row>163</xdr:row>
      <xdr:rowOff>50800</xdr:rowOff>
    </xdr:from>
    <xdr:to>
      <xdr:col>2</xdr:col>
      <xdr:colOff>973243</xdr:colOff>
      <xdr:row>163</xdr:row>
      <xdr:rowOff>389043</xdr:rowOff>
    </xdr:to>
    <xdr:pic>
      <xdr:nvPicPr>
        <xdr:cNvPr id="163" name="Picture 1" descr="Picture"/>
        <xdr:cNvPicPr>
          <a:picLocks noChangeAspect="1"/>
        </xdr:cNvPicPr>
      </xdr:nvPicPr>
      <xdr:blipFill>
        <a:blip r:embed="rId162"/>
        <a:stretch>
          <a:fillRect/>
        </a:stretch>
      </xdr:blipFill>
      <xdr:spPr>
        <a:xfrm>
          <a:off x="2419985" y="68985130"/>
          <a:ext cx="337820" cy="337820"/>
        </a:xfrm>
        <a:prstGeom prst="rect">
          <a:avLst/>
        </a:prstGeom>
      </xdr:spPr>
    </xdr:pic>
    <xdr:clientData/>
  </xdr:twoCellAnchor>
  <xdr:twoCellAnchor>
    <xdr:from>
      <xdr:col>2</xdr:col>
      <xdr:colOff>635000</xdr:colOff>
      <xdr:row>164</xdr:row>
      <xdr:rowOff>50800</xdr:rowOff>
    </xdr:from>
    <xdr:to>
      <xdr:col>2</xdr:col>
      <xdr:colOff>973243</xdr:colOff>
      <xdr:row>164</xdr:row>
      <xdr:rowOff>389043</xdr:rowOff>
    </xdr:to>
    <xdr:pic>
      <xdr:nvPicPr>
        <xdr:cNvPr id="164" name="Picture 1" descr="Picture"/>
        <xdr:cNvPicPr>
          <a:picLocks noChangeAspect="1"/>
        </xdr:cNvPicPr>
      </xdr:nvPicPr>
      <xdr:blipFill>
        <a:blip r:embed="rId163"/>
        <a:stretch>
          <a:fillRect/>
        </a:stretch>
      </xdr:blipFill>
      <xdr:spPr>
        <a:xfrm>
          <a:off x="2419985" y="69408040"/>
          <a:ext cx="337820" cy="337820"/>
        </a:xfrm>
        <a:prstGeom prst="rect">
          <a:avLst/>
        </a:prstGeom>
      </xdr:spPr>
    </xdr:pic>
    <xdr:clientData/>
  </xdr:twoCellAnchor>
  <xdr:twoCellAnchor>
    <xdr:from>
      <xdr:col>2</xdr:col>
      <xdr:colOff>635000</xdr:colOff>
      <xdr:row>165</xdr:row>
      <xdr:rowOff>50800</xdr:rowOff>
    </xdr:from>
    <xdr:to>
      <xdr:col>2</xdr:col>
      <xdr:colOff>973243</xdr:colOff>
      <xdr:row>165</xdr:row>
      <xdr:rowOff>389043</xdr:rowOff>
    </xdr:to>
    <xdr:pic>
      <xdr:nvPicPr>
        <xdr:cNvPr id="165" name="Picture 1" descr="Picture"/>
        <xdr:cNvPicPr>
          <a:picLocks noChangeAspect="1"/>
        </xdr:cNvPicPr>
      </xdr:nvPicPr>
      <xdr:blipFill>
        <a:blip r:embed="rId164"/>
        <a:stretch>
          <a:fillRect/>
        </a:stretch>
      </xdr:blipFill>
      <xdr:spPr>
        <a:xfrm>
          <a:off x="2419985" y="69830950"/>
          <a:ext cx="337820" cy="337820"/>
        </a:xfrm>
        <a:prstGeom prst="rect">
          <a:avLst/>
        </a:prstGeom>
      </xdr:spPr>
    </xdr:pic>
    <xdr:clientData/>
  </xdr:twoCellAnchor>
  <xdr:twoCellAnchor>
    <xdr:from>
      <xdr:col>2</xdr:col>
      <xdr:colOff>635000</xdr:colOff>
      <xdr:row>166</xdr:row>
      <xdr:rowOff>50800</xdr:rowOff>
    </xdr:from>
    <xdr:to>
      <xdr:col>2</xdr:col>
      <xdr:colOff>973243</xdr:colOff>
      <xdr:row>166</xdr:row>
      <xdr:rowOff>389043</xdr:rowOff>
    </xdr:to>
    <xdr:pic>
      <xdr:nvPicPr>
        <xdr:cNvPr id="166" name="Picture 1" descr="Picture"/>
        <xdr:cNvPicPr>
          <a:picLocks noChangeAspect="1"/>
        </xdr:cNvPicPr>
      </xdr:nvPicPr>
      <xdr:blipFill>
        <a:blip r:embed="rId165"/>
        <a:stretch>
          <a:fillRect/>
        </a:stretch>
      </xdr:blipFill>
      <xdr:spPr>
        <a:xfrm>
          <a:off x="2419985" y="70253860"/>
          <a:ext cx="337820" cy="337820"/>
        </a:xfrm>
        <a:prstGeom prst="rect">
          <a:avLst/>
        </a:prstGeom>
      </xdr:spPr>
    </xdr:pic>
    <xdr:clientData/>
  </xdr:twoCellAnchor>
  <xdr:twoCellAnchor>
    <xdr:from>
      <xdr:col>2</xdr:col>
      <xdr:colOff>635000</xdr:colOff>
      <xdr:row>167</xdr:row>
      <xdr:rowOff>50800</xdr:rowOff>
    </xdr:from>
    <xdr:to>
      <xdr:col>2</xdr:col>
      <xdr:colOff>973243</xdr:colOff>
      <xdr:row>167</xdr:row>
      <xdr:rowOff>389043</xdr:rowOff>
    </xdr:to>
    <xdr:pic>
      <xdr:nvPicPr>
        <xdr:cNvPr id="167" name="Picture 1" descr="Picture"/>
        <xdr:cNvPicPr>
          <a:picLocks noChangeAspect="1"/>
        </xdr:cNvPicPr>
      </xdr:nvPicPr>
      <xdr:blipFill>
        <a:blip r:embed="rId166"/>
        <a:stretch>
          <a:fillRect/>
        </a:stretch>
      </xdr:blipFill>
      <xdr:spPr>
        <a:xfrm>
          <a:off x="2419985" y="70676770"/>
          <a:ext cx="337820" cy="337820"/>
        </a:xfrm>
        <a:prstGeom prst="rect">
          <a:avLst/>
        </a:prstGeom>
      </xdr:spPr>
    </xdr:pic>
    <xdr:clientData/>
  </xdr:twoCellAnchor>
  <xdr:twoCellAnchor>
    <xdr:from>
      <xdr:col>2</xdr:col>
      <xdr:colOff>635000</xdr:colOff>
      <xdr:row>168</xdr:row>
      <xdr:rowOff>50800</xdr:rowOff>
    </xdr:from>
    <xdr:to>
      <xdr:col>2</xdr:col>
      <xdr:colOff>973243</xdr:colOff>
      <xdr:row>168</xdr:row>
      <xdr:rowOff>389043</xdr:rowOff>
    </xdr:to>
    <xdr:pic>
      <xdr:nvPicPr>
        <xdr:cNvPr id="168" name="Picture 1" descr="Picture"/>
        <xdr:cNvPicPr>
          <a:picLocks noChangeAspect="1"/>
        </xdr:cNvPicPr>
      </xdr:nvPicPr>
      <xdr:blipFill>
        <a:blip r:embed="rId167"/>
        <a:stretch>
          <a:fillRect/>
        </a:stretch>
      </xdr:blipFill>
      <xdr:spPr>
        <a:xfrm>
          <a:off x="2419985" y="71099680"/>
          <a:ext cx="337820" cy="337820"/>
        </a:xfrm>
        <a:prstGeom prst="rect">
          <a:avLst/>
        </a:prstGeom>
      </xdr:spPr>
    </xdr:pic>
    <xdr:clientData/>
  </xdr:twoCellAnchor>
  <xdr:twoCellAnchor>
    <xdr:from>
      <xdr:col>2</xdr:col>
      <xdr:colOff>635000</xdr:colOff>
      <xdr:row>169</xdr:row>
      <xdr:rowOff>50800</xdr:rowOff>
    </xdr:from>
    <xdr:to>
      <xdr:col>2</xdr:col>
      <xdr:colOff>973243</xdr:colOff>
      <xdr:row>169</xdr:row>
      <xdr:rowOff>389043</xdr:rowOff>
    </xdr:to>
    <xdr:pic>
      <xdr:nvPicPr>
        <xdr:cNvPr id="169" name="Picture 1" descr="Picture"/>
        <xdr:cNvPicPr>
          <a:picLocks noChangeAspect="1"/>
        </xdr:cNvPicPr>
      </xdr:nvPicPr>
      <xdr:blipFill>
        <a:blip r:embed="rId168"/>
        <a:stretch>
          <a:fillRect/>
        </a:stretch>
      </xdr:blipFill>
      <xdr:spPr>
        <a:xfrm>
          <a:off x="2419985" y="71522590"/>
          <a:ext cx="337820" cy="337820"/>
        </a:xfrm>
        <a:prstGeom prst="rect">
          <a:avLst/>
        </a:prstGeom>
      </xdr:spPr>
    </xdr:pic>
    <xdr:clientData/>
  </xdr:twoCellAnchor>
  <xdr:twoCellAnchor>
    <xdr:from>
      <xdr:col>2</xdr:col>
      <xdr:colOff>635000</xdr:colOff>
      <xdr:row>170</xdr:row>
      <xdr:rowOff>50800</xdr:rowOff>
    </xdr:from>
    <xdr:to>
      <xdr:col>2</xdr:col>
      <xdr:colOff>973243</xdr:colOff>
      <xdr:row>170</xdr:row>
      <xdr:rowOff>389043</xdr:rowOff>
    </xdr:to>
    <xdr:pic>
      <xdr:nvPicPr>
        <xdr:cNvPr id="170" name="Picture 1" descr="Picture"/>
        <xdr:cNvPicPr>
          <a:picLocks noChangeAspect="1"/>
        </xdr:cNvPicPr>
      </xdr:nvPicPr>
      <xdr:blipFill>
        <a:blip r:embed="rId169"/>
        <a:stretch>
          <a:fillRect/>
        </a:stretch>
      </xdr:blipFill>
      <xdr:spPr>
        <a:xfrm>
          <a:off x="2419985" y="71945500"/>
          <a:ext cx="337820" cy="337820"/>
        </a:xfrm>
        <a:prstGeom prst="rect">
          <a:avLst/>
        </a:prstGeom>
      </xdr:spPr>
    </xdr:pic>
    <xdr:clientData/>
  </xdr:twoCellAnchor>
  <xdr:twoCellAnchor>
    <xdr:from>
      <xdr:col>2</xdr:col>
      <xdr:colOff>635000</xdr:colOff>
      <xdr:row>171</xdr:row>
      <xdr:rowOff>50800</xdr:rowOff>
    </xdr:from>
    <xdr:to>
      <xdr:col>2</xdr:col>
      <xdr:colOff>973243</xdr:colOff>
      <xdr:row>171</xdr:row>
      <xdr:rowOff>389043</xdr:rowOff>
    </xdr:to>
    <xdr:pic>
      <xdr:nvPicPr>
        <xdr:cNvPr id="171" name="Picture 1" descr="Picture"/>
        <xdr:cNvPicPr>
          <a:picLocks noChangeAspect="1"/>
        </xdr:cNvPicPr>
      </xdr:nvPicPr>
      <xdr:blipFill>
        <a:blip r:embed="rId170"/>
        <a:stretch>
          <a:fillRect/>
        </a:stretch>
      </xdr:blipFill>
      <xdr:spPr>
        <a:xfrm>
          <a:off x="2419985" y="72368410"/>
          <a:ext cx="337820" cy="337820"/>
        </a:xfrm>
        <a:prstGeom prst="rect">
          <a:avLst/>
        </a:prstGeom>
      </xdr:spPr>
    </xdr:pic>
    <xdr:clientData/>
  </xdr:twoCellAnchor>
  <xdr:twoCellAnchor>
    <xdr:from>
      <xdr:col>2</xdr:col>
      <xdr:colOff>635000</xdr:colOff>
      <xdr:row>172</xdr:row>
      <xdr:rowOff>50800</xdr:rowOff>
    </xdr:from>
    <xdr:to>
      <xdr:col>2</xdr:col>
      <xdr:colOff>973243</xdr:colOff>
      <xdr:row>172</xdr:row>
      <xdr:rowOff>389043</xdr:rowOff>
    </xdr:to>
    <xdr:pic>
      <xdr:nvPicPr>
        <xdr:cNvPr id="172" name="Picture 1" descr="Picture"/>
        <xdr:cNvPicPr>
          <a:picLocks noChangeAspect="1"/>
        </xdr:cNvPicPr>
      </xdr:nvPicPr>
      <xdr:blipFill>
        <a:blip r:embed="rId171"/>
        <a:stretch>
          <a:fillRect/>
        </a:stretch>
      </xdr:blipFill>
      <xdr:spPr>
        <a:xfrm>
          <a:off x="2419985" y="72791320"/>
          <a:ext cx="337820" cy="337820"/>
        </a:xfrm>
        <a:prstGeom prst="rect">
          <a:avLst/>
        </a:prstGeom>
      </xdr:spPr>
    </xdr:pic>
    <xdr:clientData/>
  </xdr:twoCellAnchor>
  <xdr:twoCellAnchor>
    <xdr:from>
      <xdr:col>2</xdr:col>
      <xdr:colOff>635000</xdr:colOff>
      <xdr:row>173</xdr:row>
      <xdr:rowOff>50800</xdr:rowOff>
    </xdr:from>
    <xdr:to>
      <xdr:col>2</xdr:col>
      <xdr:colOff>973243</xdr:colOff>
      <xdr:row>173</xdr:row>
      <xdr:rowOff>389043</xdr:rowOff>
    </xdr:to>
    <xdr:pic>
      <xdr:nvPicPr>
        <xdr:cNvPr id="173" name="Picture 1" descr="Picture"/>
        <xdr:cNvPicPr>
          <a:picLocks noChangeAspect="1"/>
        </xdr:cNvPicPr>
      </xdr:nvPicPr>
      <xdr:blipFill>
        <a:blip r:embed="rId172"/>
        <a:stretch>
          <a:fillRect/>
        </a:stretch>
      </xdr:blipFill>
      <xdr:spPr>
        <a:xfrm>
          <a:off x="2419985" y="73214230"/>
          <a:ext cx="337820" cy="337820"/>
        </a:xfrm>
        <a:prstGeom prst="rect">
          <a:avLst/>
        </a:prstGeom>
      </xdr:spPr>
    </xdr:pic>
    <xdr:clientData/>
  </xdr:twoCellAnchor>
  <xdr:twoCellAnchor>
    <xdr:from>
      <xdr:col>2</xdr:col>
      <xdr:colOff>635000</xdr:colOff>
      <xdr:row>174</xdr:row>
      <xdr:rowOff>50800</xdr:rowOff>
    </xdr:from>
    <xdr:to>
      <xdr:col>2</xdr:col>
      <xdr:colOff>973243</xdr:colOff>
      <xdr:row>174</xdr:row>
      <xdr:rowOff>389043</xdr:rowOff>
    </xdr:to>
    <xdr:pic>
      <xdr:nvPicPr>
        <xdr:cNvPr id="174" name="Picture 1" descr="Picture"/>
        <xdr:cNvPicPr>
          <a:picLocks noChangeAspect="1"/>
        </xdr:cNvPicPr>
      </xdr:nvPicPr>
      <xdr:blipFill>
        <a:blip r:embed="rId173"/>
        <a:stretch>
          <a:fillRect/>
        </a:stretch>
      </xdr:blipFill>
      <xdr:spPr>
        <a:xfrm>
          <a:off x="2419985" y="73637140"/>
          <a:ext cx="337820" cy="337820"/>
        </a:xfrm>
        <a:prstGeom prst="rect">
          <a:avLst/>
        </a:prstGeom>
      </xdr:spPr>
    </xdr:pic>
    <xdr:clientData/>
  </xdr:twoCellAnchor>
  <xdr:twoCellAnchor>
    <xdr:from>
      <xdr:col>2</xdr:col>
      <xdr:colOff>635000</xdr:colOff>
      <xdr:row>175</xdr:row>
      <xdr:rowOff>50800</xdr:rowOff>
    </xdr:from>
    <xdr:to>
      <xdr:col>2</xdr:col>
      <xdr:colOff>973243</xdr:colOff>
      <xdr:row>175</xdr:row>
      <xdr:rowOff>389043</xdr:rowOff>
    </xdr:to>
    <xdr:pic>
      <xdr:nvPicPr>
        <xdr:cNvPr id="175" name="Picture 1" descr="Picture"/>
        <xdr:cNvPicPr>
          <a:picLocks noChangeAspect="1"/>
        </xdr:cNvPicPr>
      </xdr:nvPicPr>
      <xdr:blipFill>
        <a:blip r:embed="rId174"/>
        <a:stretch>
          <a:fillRect/>
        </a:stretch>
      </xdr:blipFill>
      <xdr:spPr>
        <a:xfrm>
          <a:off x="2419985" y="74060050"/>
          <a:ext cx="337820" cy="337820"/>
        </a:xfrm>
        <a:prstGeom prst="rect">
          <a:avLst/>
        </a:prstGeom>
      </xdr:spPr>
    </xdr:pic>
    <xdr:clientData/>
  </xdr:twoCellAnchor>
  <xdr:twoCellAnchor>
    <xdr:from>
      <xdr:col>2</xdr:col>
      <xdr:colOff>635000</xdr:colOff>
      <xdr:row>176</xdr:row>
      <xdr:rowOff>50800</xdr:rowOff>
    </xdr:from>
    <xdr:to>
      <xdr:col>2</xdr:col>
      <xdr:colOff>973243</xdr:colOff>
      <xdr:row>176</xdr:row>
      <xdr:rowOff>389043</xdr:rowOff>
    </xdr:to>
    <xdr:pic>
      <xdr:nvPicPr>
        <xdr:cNvPr id="176" name="Picture 1" descr="Picture"/>
        <xdr:cNvPicPr>
          <a:picLocks noChangeAspect="1"/>
        </xdr:cNvPicPr>
      </xdr:nvPicPr>
      <xdr:blipFill>
        <a:blip r:embed="rId175"/>
        <a:stretch>
          <a:fillRect/>
        </a:stretch>
      </xdr:blipFill>
      <xdr:spPr>
        <a:xfrm>
          <a:off x="2419985" y="74482960"/>
          <a:ext cx="337820" cy="337820"/>
        </a:xfrm>
        <a:prstGeom prst="rect">
          <a:avLst/>
        </a:prstGeom>
      </xdr:spPr>
    </xdr:pic>
    <xdr:clientData/>
  </xdr:twoCellAnchor>
  <xdr:twoCellAnchor>
    <xdr:from>
      <xdr:col>2</xdr:col>
      <xdr:colOff>635000</xdr:colOff>
      <xdr:row>177</xdr:row>
      <xdr:rowOff>50800</xdr:rowOff>
    </xdr:from>
    <xdr:to>
      <xdr:col>2</xdr:col>
      <xdr:colOff>973243</xdr:colOff>
      <xdr:row>177</xdr:row>
      <xdr:rowOff>389043</xdr:rowOff>
    </xdr:to>
    <xdr:pic>
      <xdr:nvPicPr>
        <xdr:cNvPr id="177" name="Picture 1" descr="Picture"/>
        <xdr:cNvPicPr>
          <a:picLocks noChangeAspect="1"/>
        </xdr:cNvPicPr>
      </xdr:nvPicPr>
      <xdr:blipFill>
        <a:blip r:embed="rId176"/>
        <a:stretch>
          <a:fillRect/>
        </a:stretch>
      </xdr:blipFill>
      <xdr:spPr>
        <a:xfrm>
          <a:off x="2419985" y="74905870"/>
          <a:ext cx="337820" cy="337820"/>
        </a:xfrm>
        <a:prstGeom prst="rect">
          <a:avLst/>
        </a:prstGeom>
      </xdr:spPr>
    </xdr:pic>
    <xdr:clientData/>
  </xdr:twoCellAnchor>
  <xdr:twoCellAnchor>
    <xdr:from>
      <xdr:col>2</xdr:col>
      <xdr:colOff>635000</xdr:colOff>
      <xdr:row>178</xdr:row>
      <xdr:rowOff>50800</xdr:rowOff>
    </xdr:from>
    <xdr:to>
      <xdr:col>2</xdr:col>
      <xdr:colOff>973243</xdr:colOff>
      <xdr:row>178</xdr:row>
      <xdr:rowOff>389043</xdr:rowOff>
    </xdr:to>
    <xdr:pic>
      <xdr:nvPicPr>
        <xdr:cNvPr id="178" name="Picture 1" descr="Picture"/>
        <xdr:cNvPicPr>
          <a:picLocks noChangeAspect="1"/>
        </xdr:cNvPicPr>
      </xdr:nvPicPr>
      <xdr:blipFill>
        <a:blip r:embed="rId177"/>
        <a:stretch>
          <a:fillRect/>
        </a:stretch>
      </xdr:blipFill>
      <xdr:spPr>
        <a:xfrm>
          <a:off x="2419985" y="75328780"/>
          <a:ext cx="337820" cy="337820"/>
        </a:xfrm>
        <a:prstGeom prst="rect">
          <a:avLst/>
        </a:prstGeom>
      </xdr:spPr>
    </xdr:pic>
    <xdr:clientData/>
  </xdr:twoCellAnchor>
  <xdr:twoCellAnchor>
    <xdr:from>
      <xdr:col>2</xdr:col>
      <xdr:colOff>635000</xdr:colOff>
      <xdr:row>179</xdr:row>
      <xdr:rowOff>50800</xdr:rowOff>
    </xdr:from>
    <xdr:to>
      <xdr:col>2</xdr:col>
      <xdr:colOff>973243</xdr:colOff>
      <xdr:row>179</xdr:row>
      <xdr:rowOff>389043</xdr:rowOff>
    </xdr:to>
    <xdr:pic>
      <xdr:nvPicPr>
        <xdr:cNvPr id="179" name="Picture 1" descr="Picture"/>
        <xdr:cNvPicPr>
          <a:picLocks noChangeAspect="1"/>
        </xdr:cNvPicPr>
      </xdr:nvPicPr>
      <xdr:blipFill>
        <a:blip r:embed="rId178"/>
        <a:stretch>
          <a:fillRect/>
        </a:stretch>
      </xdr:blipFill>
      <xdr:spPr>
        <a:xfrm>
          <a:off x="2419985" y="75751690"/>
          <a:ext cx="337820" cy="337820"/>
        </a:xfrm>
        <a:prstGeom prst="rect">
          <a:avLst/>
        </a:prstGeom>
      </xdr:spPr>
    </xdr:pic>
    <xdr:clientData/>
  </xdr:twoCellAnchor>
  <xdr:twoCellAnchor>
    <xdr:from>
      <xdr:col>2</xdr:col>
      <xdr:colOff>635000</xdr:colOff>
      <xdr:row>180</xdr:row>
      <xdr:rowOff>50800</xdr:rowOff>
    </xdr:from>
    <xdr:to>
      <xdr:col>2</xdr:col>
      <xdr:colOff>973243</xdr:colOff>
      <xdr:row>180</xdr:row>
      <xdr:rowOff>389043</xdr:rowOff>
    </xdr:to>
    <xdr:pic>
      <xdr:nvPicPr>
        <xdr:cNvPr id="180" name="Picture 1" descr="Picture"/>
        <xdr:cNvPicPr>
          <a:picLocks noChangeAspect="1"/>
        </xdr:cNvPicPr>
      </xdr:nvPicPr>
      <xdr:blipFill>
        <a:blip r:embed="rId179"/>
        <a:stretch>
          <a:fillRect/>
        </a:stretch>
      </xdr:blipFill>
      <xdr:spPr>
        <a:xfrm>
          <a:off x="2419985" y="76174600"/>
          <a:ext cx="337820" cy="337820"/>
        </a:xfrm>
        <a:prstGeom prst="rect">
          <a:avLst/>
        </a:prstGeom>
      </xdr:spPr>
    </xdr:pic>
    <xdr:clientData/>
  </xdr:twoCellAnchor>
  <xdr:twoCellAnchor>
    <xdr:from>
      <xdr:col>2</xdr:col>
      <xdr:colOff>635000</xdr:colOff>
      <xdr:row>181</xdr:row>
      <xdr:rowOff>50800</xdr:rowOff>
    </xdr:from>
    <xdr:to>
      <xdr:col>2</xdr:col>
      <xdr:colOff>973243</xdr:colOff>
      <xdr:row>181</xdr:row>
      <xdr:rowOff>389043</xdr:rowOff>
    </xdr:to>
    <xdr:pic>
      <xdr:nvPicPr>
        <xdr:cNvPr id="181" name="Picture 1" descr="Picture"/>
        <xdr:cNvPicPr>
          <a:picLocks noChangeAspect="1"/>
        </xdr:cNvPicPr>
      </xdr:nvPicPr>
      <xdr:blipFill>
        <a:blip r:embed="rId180"/>
        <a:stretch>
          <a:fillRect/>
        </a:stretch>
      </xdr:blipFill>
      <xdr:spPr>
        <a:xfrm>
          <a:off x="2419985" y="76597510"/>
          <a:ext cx="337820" cy="337820"/>
        </a:xfrm>
        <a:prstGeom prst="rect">
          <a:avLst/>
        </a:prstGeom>
      </xdr:spPr>
    </xdr:pic>
    <xdr:clientData/>
  </xdr:twoCellAnchor>
  <xdr:twoCellAnchor>
    <xdr:from>
      <xdr:col>2</xdr:col>
      <xdr:colOff>635000</xdr:colOff>
      <xdr:row>182</xdr:row>
      <xdr:rowOff>50800</xdr:rowOff>
    </xdr:from>
    <xdr:to>
      <xdr:col>2</xdr:col>
      <xdr:colOff>973243</xdr:colOff>
      <xdr:row>182</xdr:row>
      <xdr:rowOff>389043</xdr:rowOff>
    </xdr:to>
    <xdr:pic>
      <xdr:nvPicPr>
        <xdr:cNvPr id="182" name="Picture 1" descr="Picture"/>
        <xdr:cNvPicPr>
          <a:picLocks noChangeAspect="1"/>
        </xdr:cNvPicPr>
      </xdr:nvPicPr>
      <xdr:blipFill>
        <a:blip r:embed="rId181"/>
        <a:stretch>
          <a:fillRect/>
        </a:stretch>
      </xdr:blipFill>
      <xdr:spPr>
        <a:xfrm>
          <a:off x="2419985" y="77020420"/>
          <a:ext cx="337820" cy="337820"/>
        </a:xfrm>
        <a:prstGeom prst="rect">
          <a:avLst/>
        </a:prstGeom>
      </xdr:spPr>
    </xdr:pic>
    <xdr:clientData/>
  </xdr:twoCellAnchor>
  <xdr:twoCellAnchor>
    <xdr:from>
      <xdr:col>2</xdr:col>
      <xdr:colOff>635000</xdr:colOff>
      <xdr:row>183</xdr:row>
      <xdr:rowOff>50800</xdr:rowOff>
    </xdr:from>
    <xdr:to>
      <xdr:col>2</xdr:col>
      <xdr:colOff>973243</xdr:colOff>
      <xdr:row>183</xdr:row>
      <xdr:rowOff>389043</xdr:rowOff>
    </xdr:to>
    <xdr:pic>
      <xdr:nvPicPr>
        <xdr:cNvPr id="183" name="Picture 1" descr="Picture"/>
        <xdr:cNvPicPr>
          <a:picLocks noChangeAspect="1"/>
        </xdr:cNvPicPr>
      </xdr:nvPicPr>
      <xdr:blipFill>
        <a:blip r:embed="rId182"/>
        <a:stretch>
          <a:fillRect/>
        </a:stretch>
      </xdr:blipFill>
      <xdr:spPr>
        <a:xfrm>
          <a:off x="2419985" y="77443330"/>
          <a:ext cx="337820" cy="337820"/>
        </a:xfrm>
        <a:prstGeom prst="rect">
          <a:avLst/>
        </a:prstGeom>
      </xdr:spPr>
    </xdr:pic>
    <xdr:clientData/>
  </xdr:twoCellAnchor>
  <xdr:twoCellAnchor>
    <xdr:from>
      <xdr:col>2</xdr:col>
      <xdr:colOff>635000</xdr:colOff>
      <xdr:row>184</xdr:row>
      <xdr:rowOff>50800</xdr:rowOff>
    </xdr:from>
    <xdr:to>
      <xdr:col>2</xdr:col>
      <xdr:colOff>973243</xdr:colOff>
      <xdr:row>184</xdr:row>
      <xdr:rowOff>389043</xdr:rowOff>
    </xdr:to>
    <xdr:pic>
      <xdr:nvPicPr>
        <xdr:cNvPr id="184" name="Picture 1" descr="Picture"/>
        <xdr:cNvPicPr>
          <a:picLocks noChangeAspect="1"/>
        </xdr:cNvPicPr>
      </xdr:nvPicPr>
      <xdr:blipFill>
        <a:blip r:embed="rId183"/>
        <a:stretch>
          <a:fillRect/>
        </a:stretch>
      </xdr:blipFill>
      <xdr:spPr>
        <a:xfrm>
          <a:off x="2419985" y="77866240"/>
          <a:ext cx="337820" cy="337820"/>
        </a:xfrm>
        <a:prstGeom prst="rect">
          <a:avLst/>
        </a:prstGeom>
      </xdr:spPr>
    </xdr:pic>
    <xdr:clientData/>
  </xdr:twoCellAnchor>
  <xdr:twoCellAnchor>
    <xdr:from>
      <xdr:col>2</xdr:col>
      <xdr:colOff>635000</xdr:colOff>
      <xdr:row>185</xdr:row>
      <xdr:rowOff>50800</xdr:rowOff>
    </xdr:from>
    <xdr:to>
      <xdr:col>2</xdr:col>
      <xdr:colOff>973243</xdr:colOff>
      <xdr:row>185</xdr:row>
      <xdr:rowOff>389043</xdr:rowOff>
    </xdr:to>
    <xdr:pic>
      <xdr:nvPicPr>
        <xdr:cNvPr id="185" name="Picture 1" descr="Picture"/>
        <xdr:cNvPicPr>
          <a:picLocks noChangeAspect="1"/>
        </xdr:cNvPicPr>
      </xdr:nvPicPr>
      <xdr:blipFill>
        <a:blip r:embed="rId184"/>
        <a:stretch>
          <a:fillRect/>
        </a:stretch>
      </xdr:blipFill>
      <xdr:spPr>
        <a:xfrm>
          <a:off x="2419985" y="78289150"/>
          <a:ext cx="337820" cy="337820"/>
        </a:xfrm>
        <a:prstGeom prst="rect">
          <a:avLst/>
        </a:prstGeom>
      </xdr:spPr>
    </xdr:pic>
    <xdr:clientData/>
  </xdr:twoCellAnchor>
  <xdr:twoCellAnchor>
    <xdr:from>
      <xdr:col>2</xdr:col>
      <xdr:colOff>635000</xdr:colOff>
      <xdr:row>186</xdr:row>
      <xdr:rowOff>50800</xdr:rowOff>
    </xdr:from>
    <xdr:to>
      <xdr:col>2</xdr:col>
      <xdr:colOff>973243</xdr:colOff>
      <xdr:row>186</xdr:row>
      <xdr:rowOff>389043</xdr:rowOff>
    </xdr:to>
    <xdr:pic>
      <xdr:nvPicPr>
        <xdr:cNvPr id="186" name="Picture 1" descr="Picture"/>
        <xdr:cNvPicPr>
          <a:picLocks noChangeAspect="1"/>
        </xdr:cNvPicPr>
      </xdr:nvPicPr>
      <xdr:blipFill>
        <a:blip r:embed="rId185"/>
        <a:stretch>
          <a:fillRect/>
        </a:stretch>
      </xdr:blipFill>
      <xdr:spPr>
        <a:xfrm>
          <a:off x="2419985" y="78712060"/>
          <a:ext cx="337820" cy="337820"/>
        </a:xfrm>
        <a:prstGeom prst="rect">
          <a:avLst/>
        </a:prstGeom>
      </xdr:spPr>
    </xdr:pic>
    <xdr:clientData/>
  </xdr:twoCellAnchor>
  <xdr:twoCellAnchor>
    <xdr:from>
      <xdr:col>2</xdr:col>
      <xdr:colOff>635000</xdr:colOff>
      <xdr:row>187</xdr:row>
      <xdr:rowOff>50800</xdr:rowOff>
    </xdr:from>
    <xdr:to>
      <xdr:col>2</xdr:col>
      <xdr:colOff>973243</xdr:colOff>
      <xdr:row>187</xdr:row>
      <xdr:rowOff>389043</xdr:rowOff>
    </xdr:to>
    <xdr:pic>
      <xdr:nvPicPr>
        <xdr:cNvPr id="187" name="Picture 1" descr="Picture"/>
        <xdr:cNvPicPr>
          <a:picLocks noChangeAspect="1"/>
        </xdr:cNvPicPr>
      </xdr:nvPicPr>
      <xdr:blipFill>
        <a:blip r:embed="rId186"/>
        <a:stretch>
          <a:fillRect/>
        </a:stretch>
      </xdr:blipFill>
      <xdr:spPr>
        <a:xfrm>
          <a:off x="2419985" y="79134970"/>
          <a:ext cx="337820" cy="337820"/>
        </a:xfrm>
        <a:prstGeom prst="rect">
          <a:avLst/>
        </a:prstGeom>
      </xdr:spPr>
    </xdr:pic>
    <xdr:clientData/>
  </xdr:twoCellAnchor>
  <xdr:twoCellAnchor>
    <xdr:from>
      <xdr:col>2</xdr:col>
      <xdr:colOff>635000</xdr:colOff>
      <xdr:row>188</xdr:row>
      <xdr:rowOff>50800</xdr:rowOff>
    </xdr:from>
    <xdr:to>
      <xdr:col>2</xdr:col>
      <xdr:colOff>973243</xdr:colOff>
      <xdr:row>188</xdr:row>
      <xdr:rowOff>389043</xdr:rowOff>
    </xdr:to>
    <xdr:pic>
      <xdr:nvPicPr>
        <xdr:cNvPr id="188" name="Picture 1" descr="Picture"/>
        <xdr:cNvPicPr>
          <a:picLocks noChangeAspect="1"/>
        </xdr:cNvPicPr>
      </xdr:nvPicPr>
      <xdr:blipFill>
        <a:blip r:embed="rId187"/>
        <a:stretch>
          <a:fillRect/>
        </a:stretch>
      </xdr:blipFill>
      <xdr:spPr>
        <a:xfrm>
          <a:off x="2419985" y="79557880"/>
          <a:ext cx="337820" cy="337820"/>
        </a:xfrm>
        <a:prstGeom prst="rect">
          <a:avLst/>
        </a:prstGeom>
      </xdr:spPr>
    </xdr:pic>
    <xdr:clientData/>
  </xdr:twoCellAnchor>
  <xdr:twoCellAnchor>
    <xdr:from>
      <xdr:col>2</xdr:col>
      <xdr:colOff>635000</xdr:colOff>
      <xdr:row>189</xdr:row>
      <xdr:rowOff>50800</xdr:rowOff>
    </xdr:from>
    <xdr:to>
      <xdr:col>2</xdr:col>
      <xdr:colOff>973243</xdr:colOff>
      <xdr:row>189</xdr:row>
      <xdr:rowOff>389043</xdr:rowOff>
    </xdr:to>
    <xdr:pic>
      <xdr:nvPicPr>
        <xdr:cNvPr id="189" name="Picture 1" descr="Picture"/>
        <xdr:cNvPicPr>
          <a:picLocks noChangeAspect="1"/>
        </xdr:cNvPicPr>
      </xdr:nvPicPr>
      <xdr:blipFill>
        <a:blip r:embed="rId188"/>
        <a:stretch>
          <a:fillRect/>
        </a:stretch>
      </xdr:blipFill>
      <xdr:spPr>
        <a:xfrm>
          <a:off x="2419985" y="79980790"/>
          <a:ext cx="337820" cy="337820"/>
        </a:xfrm>
        <a:prstGeom prst="rect">
          <a:avLst/>
        </a:prstGeom>
      </xdr:spPr>
    </xdr:pic>
    <xdr:clientData/>
  </xdr:twoCellAnchor>
  <xdr:twoCellAnchor>
    <xdr:from>
      <xdr:col>2</xdr:col>
      <xdr:colOff>635000</xdr:colOff>
      <xdr:row>190</xdr:row>
      <xdr:rowOff>50800</xdr:rowOff>
    </xdr:from>
    <xdr:to>
      <xdr:col>2</xdr:col>
      <xdr:colOff>973243</xdr:colOff>
      <xdr:row>190</xdr:row>
      <xdr:rowOff>389043</xdr:rowOff>
    </xdr:to>
    <xdr:pic>
      <xdr:nvPicPr>
        <xdr:cNvPr id="190" name="Picture 1" descr="Picture"/>
        <xdr:cNvPicPr>
          <a:picLocks noChangeAspect="1"/>
        </xdr:cNvPicPr>
      </xdr:nvPicPr>
      <xdr:blipFill>
        <a:blip r:embed="rId189"/>
        <a:stretch>
          <a:fillRect/>
        </a:stretch>
      </xdr:blipFill>
      <xdr:spPr>
        <a:xfrm>
          <a:off x="2419985" y="80403700"/>
          <a:ext cx="337820" cy="337820"/>
        </a:xfrm>
        <a:prstGeom prst="rect">
          <a:avLst/>
        </a:prstGeom>
      </xdr:spPr>
    </xdr:pic>
    <xdr:clientData/>
  </xdr:twoCellAnchor>
  <xdr:twoCellAnchor>
    <xdr:from>
      <xdr:col>2</xdr:col>
      <xdr:colOff>635000</xdr:colOff>
      <xdr:row>191</xdr:row>
      <xdr:rowOff>50800</xdr:rowOff>
    </xdr:from>
    <xdr:to>
      <xdr:col>2</xdr:col>
      <xdr:colOff>973243</xdr:colOff>
      <xdr:row>191</xdr:row>
      <xdr:rowOff>389043</xdr:rowOff>
    </xdr:to>
    <xdr:pic>
      <xdr:nvPicPr>
        <xdr:cNvPr id="191" name="Picture 1" descr="Picture"/>
        <xdr:cNvPicPr>
          <a:picLocks noChangeAspect="1"/>
        </xdr:cNvPicPr>
      </xdr:nvPicPr>
      <xdr:blipFill>
        <a:blip r:embed="rId190"/>
        <a:stretch>
          <a:fillRect/>
        </a:stretch>
      </xdr:blipFill>
      <xdr:spPr>
        <a:xfrm>
          <a:off x="2419985" y="80826610"/>
          <a:ext cx="337820" cy="337820"/>
        </a:xfrm>
        <a:prstGeom prst="rect">
          <a:avLst/>
        </a:prstGeom>
      </xdr:spPr>
    </xdr:pic>
    <xdr:clientData/>
  </xdr:twoCellAnchor>
  <xdr:twoCellAnchor>
    <xdr:from>
      <xdr:col>2</xdr:col>
      <xdr:colOff>635000</xdr:colOff>
      <xdr:row>192</xdr:row>
      <xdr:rowOff>50800</xdr:rowOff>
    </xdr:from>
    <xdr:to>
      <xdr:col>2</xdr:col>
      <xdr:colOff>973243</xdr:colOff>
      <xdr:row>192</xdr:row>
      <xdr:rowOff>389043</xdr:rowOff>
    </xdr:to>
    <xdr:pic>
      <xdr:nvPicPr>
        <xdr:cNvPr id="192" name="Picture 1" descr="Picture"/>
        <xdr:cNvPicPr>
          <a:picLocks noChangeAspect="1"/>
        </xdr:cNvPicPr>
      </xdr:nvPicPr>
      <xdr:blipFill>
        <a:blip r:embed="rId191"/>
        <a:stretch>
          <a:fillRect/>
        </a:stretch>
      </xdr:blipFill>
      <xdr:spPr>
        <a:xfrm>
          <a:off x="2419985" y="81249520"/>
          <a:ext cx="337820" cy="337820"/>
        </a:xfrm>
        <a:prstGeom prst="rect">
          <a:avLst/>
        </a:prstGeom>
      </xdr:spPr>
    </xdr:pic>
    <xdr:clientData/>
  </xdr:twoCellAnchor>
  <xdr:twoCellAnchor>
    <xdr:from>
      <xdr:col>2</xdr:col>
      <xdr:colOff>635000</xdr:colOff>
      <xdr:row>193</xdr:row>
      <xdr:rowOff>50800</xdr:rowOff>
    </xdr:from>
    <xdr:to>
      <xdr:col>2</xdr:col>
      <xdr:colOff>973243</xdr:colOff>
      <xdr:row>193</xdr:row>
      <xdr:rowOff>389043</xdr:rowOff>
    </xdr:to>
    <xdr:pic>
      <xdr:nvPicPr>
        <xdr:cNvPr id="193" name="Picture 1" descr="Picture"/>
        <xdr:cNvPicPr>
          <a:picLocks noChangeAspect="1"/>
        </xdr:cNvPicPr>
      </xdr:nvPicPr>
      <xdr:blipFill>
        <a:blip r:embed="rId192"/>
        <a:stretch>
          <a:fillRect/>
        </a:stretch>
      </xdr:blipFill>
      <xdr:spPr>
        <a:xfrm>
          <a:off x="2419985" y="81672430"/>
          <a:ext cx="337820" cy="337820"/>
        </a:xfrm>
        <a:prstGeom prst="rect">
          <a:avLst/>
        </a:prstGeom>
      </xdr:spPr>
    </xdr:pic>
    <xdr:clientData/>
  </xdr:twoCellAnchor>
  <xdr:twoCellAnchor>
    <xdr:from>
      <xdr:col>2</xdr:col>
      <xdr:colOff>635000</xdr:colOff>
      <xdr:row>194</xdr:row>
      <xdr:rowOff>50800</xdr:rowOff>
    </xdr:from>
    <xdr:to>
      <xdr:col>2</xdr:col>
      <xdr:colOff>973243</xdr:colOff>
      <xdr:row>194</xdr:row>
      <xdr:rowOff>389043</xdr:rowOff>
    </xdr:to>
    <xdr:pic>
      <xdr:nvPicPr>
        <xdr:cNvPr id="194" name="Picture 1" descr="Picture"/>
        <xdr:cNvPicPr>
          <a:picLocks noChangeAspect="1"/>
        </xdr:cNvPicPr>
      </xdr:nvPicPr>
      <xdr:blipFill>
        <a:blip r:embed="rId193"/>
        <a:stretch>
          <a:fillRect/>
        </a:stretch>
      </xdr:blipFill>
      <xdr:spPr>
        <a:xfrm>
          <a:off x="2419985" y="82095340"/>
          <a:ext cx="337820" cy="337820"/>
        </a:xfrm>
        <a:prstGeom prst="rect">
          <a:avLst/>
        </a:prstGeom>
      </xdr:spPr>
    </xdr:pic>
    <xdr:clientData/>
  </xdr:twoCellAnchor>
  <xdr:twoCellAnchor>
    <xdr:from>
      <xdr:col>2</xdr:col>
      <xdr:colOff>635000</xdr:colOff>
      <xdr:row>195</xdr:row>
      <xdr:rowOff>50800</xdr:rowOff>
    </xdr:from>
    <xdr:to>
      <xdr:col>2</xdr:col>
      <xdr:colOff>973243</xdr:colOff>
      <xdr:row>195</xdr:row>
      <xdr:rowOff>389043</xdr:rowOff>
    </xdr:to>
    <xdr:pic>
      <xdr:nvPicPr>
        <xdr:cNvPr id="195" name="Picture 1" descr="Picture"/>
        <xdr:cNvPicPr>
          <a:picLocks noChangeAspect="1"/>
        </xdr:cNvPicPr>
      </xdr:nvPicPr>
      <xdr:blipFill>
        <a:blip r:embed="rId194"/>
        <a:stretch>
          <a:fillRect/>
        </a:stretch>
      </xdr:blipFill>
      <xdr:spPr>
        <a:xfrm>
          <a:off x="2419985" y="82518250"/>
          <a:ext cx="337820" cy="337820"/>
        </a:xfrm>
        <a:prstGeom prst="rect">
          <a:avLst/>
        </a:prstGeom>
      </xdr:spPr>
    </xdr:pic>
    <xdr:clientData/>
  </xdr:twoCellAnchor>
  <xdr:twoCellAnchor>
    <xdr:from>
      <xdr:col>2</xdr:col>
      <xdr:colOff>635000</xdr:colOff>
      <xdr:row>196</xdr:row>
      <xdr:rowOff>50800</xdr:rowOff>
    </xdr:from>
    <xdr:to>
      <xdr:col>2</xdr:col>
      <xdr:colOff>973243</xdr:colOff>
      <xdr:row>196</xdr:row>
      <xdr:rowOff>389043</xdr:rowOff>
    </xdr:to>
    <xdr:pic>
      <xdr:nvPicPr>
        <xdr:cNvPr id="196" name="Picture 1" descr="Picture"/>
        <xdr:cNvPicPr>
          <a:picLocks noChangeAspect="1"/>
        </xdr:cNvPicPr>
      </xdr:nvPicPr>
      <xdr:blipFill>
        <a:blip r:embed="rId195"/>
        <a:stretch>
          <a:fillRect/>
        </a:stretch>
      </xdr:blipFill>
      <xdr:spPr>
        <a:xfrm>
          <a:off x="2419985" y="82941160"/>
          <a:ext cx="337820" cy="337820"/>
        </a:xfrm>
        <a:prstGeom prst="rect">
          <a:avLst/>
        </a:prstGeom>
      </xdr:spPr>
    </xdr:pic>
    <xdr:clientData/>
  </xdr:twoCellAnchor>
  <xdr:twoCellAnchor>
    <xdr:from>
      <xdr:col>2</xdr:col>
      <xdr:colOff>635000</xdr:colOff>
      <xdr:row>197</xdr:row>
      <xdr:rowOff>50800</xdr:rowOff>
    </xdr:from>
    <xdr:to>
      <xdr:col>2</xdr:col>
      <xdr:colOff>973243</xdr:colOff>
      <xdr:row>197</xdr:row>
      <xdr:rowOff>389043</xdr:rowOff>
    </xdr:to>
    <xdr:pic>
      <xdr:nvPicPr>
        <xdr:cNvPr id="197" name="Picture 1" descr="Picture"/>
        <xdr:cNvPicPr>
          <a:picLocks noChangeAspect="1"/>
        </xdr:cNvPicPr>
      </xdr:nvPicPr>
      <xdr:blipFill>
        <a:blip r:embed="rId196"/>
        <a:stretch>
          <a:fillRect/>
        </a:stretch>
      </xdr:blipFill>
      <xdr:spPr>
        <a:xfrm>
          <a:off x="2419985" y="83364070"/>
          <a:ext cx="337820" cy="337820"/>
        </a:xfrm>
        <a:prstGeom prst="rect">
          <a:avLst/>
        </a:prstGeom>
      </xdr:spPr>
    </xdr:pic>
    <xdr:clientData/>
  </xdr:twoCellAnchor>
  <xdr:twoCellAnchor>
    <xdr:from>
      <xdr:col>2</xdr:col>
      <xdr:colOff>635000</xdr:colOff>
      <xdr:row>198</xdr:row>
      <xdr:rowOff>50800</xdr:rowOff>
    </xdr:from>
    <xdr:to>
      <xdr:col>2</xdr:col>
      <xdr:colOff>973243</xdr:colOff>
      <xdr:row>198</xdr:row>
      <xdr:rowOff>389043</xdr:rowOff>
    </xdr:to>
    <xdr:pic>
      <xdr:nvPicPr>
        <xdr:cNvPr id="198" name="Picture 1" descr="Picture"/>
        <xdr:cNvPicPr>
          <a:picLocks noChangeAspect="1"/>
        </xdr:cNvPicPr>
      </xdr:nvPicPr>
      <xdr:blipFill>
        <a:blip r:embed="rId197"/>
        <a:stretch>
          <a:fillRect/>
        </a:stretch>
      </xdr:blipFill>
      <xdr:spPr>
        <a:xfrm>
          <a:off x="2419985" y="83786980"/>
          <a:ext cx="337820" cy="337820"/>
        </a:xfrm>
        <a:prstGeom prst="rect">
          <a:avLst/>
        </a:prstGeom>
      </xdr:spPr>
    </xdr:pic>
    <xdr:clientData/>
  </xdr:twoCellAnchor>
  <xdr:twoCellAnchor>
    <xdr:from>
      <xdr:col>2</xdr:col>
      <xdr:colOff>635000</xdr:colOff>
      <xdr:row>199</xdr:row>
      <xdr:rowOff>50800</xdr:rowOff>
    </xdr:from>
    <xdr:to>
      <xdr:col>2</xdr:col>
      <xdr:colOff>973243</xdr:colOff>
      <xdr:row>199</xdr:row>
      <xdr:rowOff>389043</xdr:rowOff>
    </xdr:to>
    <xdr:pic>
      <xdr:nvPicPr>
        <xdr:cNvPr id="199" name="Picture 1" descr="Picture"/>
        <xdr:cNvPicPr>
          <a:picLocks noChangeAspect="1"/>
        </xdr:cNvPicPr>
      </xdr:nvPicPr>
      <xdr:blipFill>
        <a:blip r:embed="rId198"/>
        <a:stretch>
          <a:fillRect/>
        </a:stretch>
      </xdr:blipFill>
      <xdr:spPr>
        <a:xfrm>
          <a:off x="2419985" y="84209890"/>
          <a:ext cx="337820" cy="337820"/>
        </a:xfrm>
        <a:prstGeom prst="rect">
          <a:avLst/>
        </a:prstGeom>
      </xdr:spPr>
    </xdr:pic>
    <xdr:clientData/>
  </xdr:twoCellAnchor>
  <xdr:twoCellAnchor>
    <xdr:from>
      <xdr:col>2</xdr:col>
      <xdr:colOff>635000</xdr:colOff>
      <xdr:row>200</xdr:row>
      <xdr:rowOff>50800</xdr:rowOff>
    </xdr:from>
    <xdr:to>
      <xdr:col>2</xdr:col>
      <xdr:colOff>973243</xdr:colOff>
      <xdr:row>200</xdr:row>
      <xdr:rowOff>389043</xdr:rowOff>
    </xdr:to>
    <xdr:pic>
      <xdr:nvPicPr>
        <xdr:cNvPr id="200" name="Picture 1" descr="Picture"/>
        <xdr:cNvPicPr>
          <a:picLocks noChangeAspect="1"/>
        </xdr:cNvPicPr>
      </xdr:nvPicPr>
      <xdr:blipFill>
        <a:blip r:embed="rId199"/>
        <a:stretch>
          <a:fillRect/>
        </a:stretch>
      </xdr:blipFill>
      <xdr:spPr>
        <a:xfrm>
          <a:off x="2419985" y="84632800"/>
          <a:ext cx="337820" cy="337820"/>
        </a:xfrm>
        <a:prstGeom prst="rect">
          <a:avLst/>
        </a:prstGeom>
      </xdr:spPr>
    </xdr:pic>
    <xdr:clientData/>
  </xdr:twoCellAnchor>
  <xdr:twoCellAnchor>
    <xdr:from>
      <xdr:col>2</xdr:col>
      <xdr:colOff>635000</xdr:colOff>
      <xdr:row>201</xdr:row>
      <xdr:rowOff>50800</xdr:rowOff>
    </xdr:from>
    <xdr:to>
      <xdr:col>2</xdr:col>
      <xdr:colOff>973243</xdr:colOff>
      <xdr:row>201</xdr:row>
      <xdr:rowOff>389043</xdr:rowOff>
    </xdr:to>
    <xdr:pic>
      <xdr:nvPicPr>
        <xdr:cNvPr id="201" name="Picture 1" descr="Picture"/>
        <xdr:cNvPicPr>
          <a:picLocks noChangeAspect="1"/>
        </xdr:cNvPicPr>
      </xdr:nvPicPr>
      <xdr:blipFill>
        <a:blip r:embed="rId200"/>
        <a:stretch>
          <a:fillRect/>
        </a:stretch>
      </xdr:blipFill>
      <xdr:spPr>
        <a:xfrm>
          <a:off x="2419985" y="85055710"/>
          <a:ext cx="337820" cy="337820"/>
        </a:xfrm>
        <a:prstGeom prst="rect">
          <a:avLst/>
        </a:prstGeom>
      </xdr:spPr>
    </xdr:pic>
    <xdr:clientData/>
  </xdr:twoCellAnchor>
  <xdr:twoCellAnchor>
    <xdr:from>
      <xdr:col>2</xdr:col>
      <xdr:colOff>635000</xdr:colOff>
      <xdr:row>202</xdr:row>
      <xdr:rowOff>50800</xdr:rowOff>
    </xdr:from>
    <xdr:to>
      <xdr:col>2</xdr:col>
      <xdr:colOff>973243</xdr:colOff>
      <xdr:row>202</xdr:row>
      <xdr:rowOff>389043</xdr:rowOff>
    </xdr:to>
    <xdr:pic>
      <xdr:nvPicPr>
        <xdr:cNvPr id="202" name="Picture 1" descr="Picture"/>
        <xdr:cNvPicPr>
          <a:picLocks noChangeAspect="1"/>
        </xdr:cNvPicPr>
      </xdr:nvPicPr>
      <xdr:blipFill>
        <a:blip r:embed="rId201"/>
        <a:stretch>
          <a:fillRect/>
        </a:stretch>
      </xdr:blipFill>
      <xdr:spPr>
        <a:xfrm>
          <a:off x="2419985" y="85478620"/>
          <a:ext cx="337820" cy="337820"/>
        </a:xfrm>
        <a:prstGeom prst="rect">
          <a:avLst/>
        </a:prstGeom>
      </xdr:spPr>
    </xdr:pic>
    <xdr:clientData/>
  </xdr:twoCellAnchor>
  <xdr:twoCellAnchor>
    <xdr:from>
      <xdr:col>2</xdr:col>
      <xdr:colOff>635000</xdr:colOff>
      <xdr:row>203</xdr:row>
      <xdr:rowOff>50800</xdr:rowOff>
    </xdr:from>
    <xdr:to>
      <xdr:col>2</xdr:col>
      <xdr:colOff>973243</xdr:colOff>
      <xdr:row>203</xdr:row>
      <xdr:rowOff>389043</xdr:rowOff>
    </xdr:to>
    <xdr:pic>
      <xdr:nvPicPr>
        <xdr:cNvPr id="203" name="Picture 1" descr="Picture"/>
        <xdr:cNvPicPr>
          <a:picLocks noChangeAspect="1"/>
        </xdr:cNvPicPr>
      </xdr:nvPicPr>
      <xdr:blipFill>
        <a:blip r:embed="rId202"/>
        <a:stretch>
          <a:fillRect/>
        </a:stretch>
      </xdr:blipFill>
      <xdr:spPr>
        <a:xfrm>
          <a:off x="2419985" y="85901530"/>
          <a:ext cx="337820" cy="337820"/>
        </a:xfrm>
        <a:prstGeom prst="rect">
          <a:avLst/>
        </a:prstGeom>
      </xdr:spPr>
    </xdr:pic>
    <xdr:clientData/>
  </xdr:twoCellAnchor>
  <xdr:twoCellAnchor>
    <xdr:from>
      <xdr:col>2</xdr:col>
      <xdr:colOff>635000</xdr:colOff>
      <xdr:row>204</xdr:row>
      <xdr:rowOff>50800</xdr:rowOff>
    </xdr:from>
    <xdr:to>
      <xdr:col>2</xdr:col>
      <xdr:colOff>973243</xdr:colOff>
      <xdr:row>204</xdr:row>
      <xdr:rowOff>389043</xdr:rowOff>
    </xdr:to>
    <xdr:pic>
      <xdr:nvPicPr>
        <xdr:cNvPr id="204" name="Picture 1" descr="Picture"/>
        <xdr:cNvPicPr>
          <a:picLocks noChangeAspect="1"/>
        </xdr:cNvPicPr>
      </xdr:nvPicPr>
      <xdr:blipFill>
        <a:blip r:embed="rId203"/>
        <a:stretch>
          <a:fillRect/>
        </a:stretch>
      </xdr:blipFill>
      <xdr:spPr>
        <a:xfrm>
          <a:off x="2419985" y="86324440"/>
          <a:ext cx="337820" cy="337820"/>
        </a:xfrm>
        <a:prstGeom prst="rect">
          <a:avLst/>
        </a:prstGeom>
      </xdr:spPr>
    </xdr:pic>
    <xdr:clientData/>
  </xdr:twoCellAnchor>
  <xdr:twoCellAnchor>
    <xdr:from>
      <xdr:col>2</xdr:col>
      <xdr:colOff>635000</xdr:colOff>
      <xdr:row>205</xdr:row>
      <xdr:rowOff>50800</xdr:rowOff>
    </xdr:from>
    <xdr:to>
      <xdr:col>2</xdr:col>
      <xdr:colOff>973243</xdr:colOff>
      <xdr:row>205</xdr:row>
      <xdr:rowOff>389043</xdr:rowOff>
    </xdr:to>
    <xdr:pic>
      <xdr:nvPicPr>
        <xdr:cNvPr id="205" name="Picture 1" descr="Picture"/>
        <xdr:cNvPicPr>
          <a:picLocks noChangeAspect="1"/>
        </xdr:cNvPicPr>
      </xdr:nvPicPr>
      <xdr:blipFill>
        <a:blip r:embed="rId204"/>
        <a:stretch>
          <a:fillRect/>
        </a:stretch>
      </xdr:blipFill>
      <xdr:spPr>
        <a:xfrm>
          <a:off x="2419985" y="86747350"/>
          <a:ext cx="337820" cy="337820"/>
        </a:xfrm>
        <a:prstGeom prst="rect">
          <a:avLst/>
        </a:prstGeom>
      </xdr:spPr>
    </xdr:pic>
    <xdr:clientData/>
  </xdr:twoCellAnchor>
  <xdr:twoCellAnchor>
    <xdr:from>
      <xdr:col>2</xdr:col>
      <xdr:colOff>635000</xdr:colOff>
      <xdr:row>206</xdr:row>
      <xdr:rowOff>50800</xdr:rowOff>
    </xdr:from>
    <xdr:to>
      <xdr:col>2</xdr:col>
      <xdr:colOff>973243</xdr:colOff>
      <xdr:row>206</xdr:row>
      <xdr:rowOff>389043</xdr:rowOff>
    </xdr:to>
    <xdr:pic>
      <xdr:nvPicPr>
        <xdr:cNvPr id="206" name="Picture 1" descr="Picture"/>
        <xdr:cNvPicPr>
          <a:picLocks noChangeAspect="1"/>
        </xdr:cNvPicPr>
      </xdr:nvPicPr>
      <xdr:blipFill>
        <a:blip r:embed="rId205"/>
        <a:stretch>
          <a:fillRect/>
        </a:stretch>
      </xdr:blipFill>
      <xdr:spPr>
        <a:xfrm>
          <a:off x="2419985" y="87170260"/>
          <a:ext cx="337820" cy="337820"/>
        </a:xfrm>
        <a:prstGeom prst="rect">
          <a:avLst/>
        </a:prstGeom>
      </xdr:spPr>
    </xdr:pic>
    <xdr:clientData/>
  </xdr:twoCellAnchor>
  <xdr:twoCellAnchor>
    <xdr:from>
      <xdr:col>2</xdr:col>
      <xdr:colOff>635000</xdr:colOff>
      <xdr:row>207</xdr:row>
      <xdr:rowOff>50800</xdr:rowOff>
    </xdr:from>
    <xdr:to>
      <xdr:col>2</xdr:col>
      <xdr:colOff>973243</xdr:colOff>
      <xdr:row>207</xdr:row>
      <xdr:rowOff>389043</xdr:rowOff>
    </xdr:to>
    <xdr:pic>
      <xdr:nvPicPr>
        <xdr:cNvPr id="207" name="Picture 1" descr="Picture"/>
        <xdr:cNvPicPr>
          <a:picLocks noChangeAspect="1"/>
        </xdr:cNvPicPr>
      </xdr:nvPicPr>
      <xdr:blipFill>
        <a:blip r:embed="rId206"/>
        <a:stretch>
          <a:fillRect/>
        </a:stretch>
      </xdr:blipFill>
      <xdr:spPr>
        <a:xfrm>
          <a:off x="2419985" y="87593170"/>
          <a:ext cx="337820" cy="337820"/>
        </a:xfrm>
        <a:prstGeom prst="rect">
          <a:avLst/>
        </a:prstGeom>
      </xdr:spPr>
    </xdr:pic>
    <xdr:clientData/>
  </xdr:twoCellAnchor>
  <xdr:twoCellAnchor>
    <xdr:from>
      <xdr:col>2</xdr:col>
      <xdr:colOff>635000</xdr:colOff>
      <xdr:row>208</xdr:row>
      <xdr:rowOff>50800</xdr:rowOff>
    </xdr:from>
    <xdr:to>
      <xdr:col>2</xdr:col>
      <xdr:colOff>973243</xdr:colOff>
      <xdr:row>208</xdr:row>
      <xdr:rowOff>389043</xdr:rowOff>
    </xdr:to>
    <xdr:pic>
      <xdr:nvPicPr>
        <xdr:cNvPr id="208" name="Picture 1" descr="Picture"/>
        <xdr:cNvPicPr>
          <a:picLocks noChangeAspect="1"/>
        </xdr:cNvPicPr>
      </xdr:nvPicPr>
      <xdr:blipFill>
        <a:blip r:embed="rId207"/>
        <a:stretch>
          <a:fillRect/>
        </a:stretch>
      </xdr:blipFill>
      <xdr:spPr>
        <a:xfrm>
          <a:off x="2419985" y="88016080"/>
          <a:ext cx="337820" cy="337820"/>
        </a:xfrm>
        <a:prstGeom prst="rect">
          <a:avLst/>
        </a:prstGeom>
      </xdr:spPr>
    </xdr:pic>
    <xdr:clientData/>
  </xdr:twoCellAnchor>
  <xdr:twoCellAnchor>
    <xdr:from>
      <xdr:col>2</xdr:col>
      <xdr:colOff>635000</xdr:colOff>
      <xdr:row>209</xdr:row>
      <xdr:rowOff>50800</xdr:rowOff>
    </xdr:from>
    <xdr:to>
      <xdr:col>2</xdr:col>
      <xdr:colOff>973243</xdr:colOff>
      <xdr:row>209</xdr:row>
      <xdr:rowOff>389043</xdr:rowOff>
    </xdr:to>
    <xdr:pic>
      <xdr:nvPicPr>
        <xdr:cNvPr id="209" name="Picture 1" descr="Picture"/>
        <xdr:cNvPicPr>
          <a:picLocks noChangeAspect="1"/>
        </xdr:cNvPicPr>
      </xdr:nvPicPr>
      <xdr:blipFill>
        <a:blip r:embed="rId208"/>
        <a:stretch>
          <a:fillRect/>
        </a:stretch>
      </xdr:blipFill>
      <xdr:spPr>
        <a:xfrm>
          <a:off x="2419985" y="88438990"/>
          <a:ext cx="337820" cy="337820"/>
        </a:xfrm>
        <a:prstGeom prst="rect">
          <a:avLst/>
        </a:prstGeom>
      </xdr:spPr>
    </xdr:pic>
    <xdr:clientData/>
  </xdr:twoCellAnchor>
  <xdr:twoCellAnchor>
    <xdr:from>
      <xdr:col>2</xdr:col>
      <xdr:colOff>635000</xdr:colOff>
      <xdr:row>210</xdr:row>
      <xdr:rowOff>50800</xdr:rowOff>
    </xdr:from>
    <xdr:to>
      <xdr:col>2</xdr:col>
      <xdr:colOff>973243</xdr:colOff>
      <xdr:row>210</xdr:row>
      <xdr:rowOff>389043</xdr:rowOff>
    </xdr:to>
    <xdr:pic>
      <xdr:nvPicPr>
        <xdr:cNvPr id="210" name="Picture 1" descr="Picture"/>
        <xdr:cNvPicPr>
          <a:picLocks noChangeAspect="1"/>
        </xdr:cNvPicPr>
      </xdr:nvPicPr>
      <xdr:blipFill>
        <a:blip r:embed="rId209"/>
        <a:stretch>
          <a:fillRect/>
        </a:stretch>
      </xdr:blipFill>
      <xdr:spPr>
        <a:xfrm>
          <a:off x="2419985" y="88861900"/>
          <a:ext cx="337820" cy="337820"/>
        </a:xfrm>
        <a:prstGeom prst="rect">
          <a:avLst/>
        </a:prstGeom>
      </xdr:spPr>
    </xdr:pic>
    <xdr:clientData/>
  </xdr:twoCellAnchor>
  <xdr:twoCellAnchor>
    <xdr:from>
      <xdr:col>2</xdr:col>
      <xdr:colOff>635000</xdr:colOff>
      <xdr:row>211</xdr:row>
      <xdr:rowOff>50800</xdr:rowOff>
    </xdr:from>
    <xdr:to>
      <xdr:col>2</xdr:col>
      <xdr:colOff>973243</xdr:colOff>
      <xdr:row>211</xdr:row>
      <xdr:rowOff>389043</xdr:rowOff>
    </xdr:to>
    <xdr:pic>
      <xdr:nvPicPr>
        <xdr:cNvPr id="211" name="Picture 1" descr="Picture"/>
        <xdr:cNvPicPr>
          <a:picLocks noChangeAspect="1"/>
        </xdr:cNvPicPr>
      </xdr:nvPicPr>
      <xdr:blipFill>
        <a:blip r:embed="rId210"/>
        <a:stretch>
          <a:fillRect/>
        </a:stretch>
      </xdr:blipFill>
      <xdr:spPr>
        <a:xfrm>
          <a:off x="2419985" y="89284810"/>
          <a:ext cx="337820" cy="337820"/>
        </a:xfrm>
        <a:prstGeom prst="rect">
          <a:avLst/>
        </a:prstGeom>
      </xdr:spPr>
    </xdr:pic>
    <xdr:clientData/>
  </xdr:twoCellAnchor>
  <xdr:twoCellAnchor>
    <xdr:from>
      <xdr:col>2</xdr:col>
      <xdr:colOff>635000</xdr:colOff>
      <xdr:row>212</xdr:row>
      <xdr:rowOff>50800</xdr:rowOff>
    </xdr:from>
    <xdr:to>
      <xdr:col>2</xdr:col>
      <xdr:colOff>973243</xdr:colOff>
      <xdr:row>212</xdr:row>
      <xdr:rowOff>389043</xdr:rowOff>
    </xdr:to>
    <xdr:pic>
      <xdr:nvPicPr>
        <xdr:cNvPr id="212" name="Picture 1" descr="Picture"/>
        <xdr:cNvPicPr>
          <a:picLocks noChangeAspect="1"/>
        </xdr:cNvPicPr>
      </xdr:nvPicPr>
      <xdr:blipFill>
        <a:blip r:embed="rId211"/>
        <a:stretch>
          <a:fillRect/>
        </a:stretch>
      </xdr:blipFill>
      <xdr:spPr>
        <a:xfrm>
          <a:off x="2419985" y="89707720"/>
          <a:ext cx="337820" cy="337820"/>
        </a:xfrm>
        <a:prstGeom prst="rect">
          <a:avLst/>
        </a:prstGeom>
      </xdr:spPr>
    </xdr:pic>
    <xdr:clientData/>
  </xdr:twoCellAnchor>
  <xdr:twoCellAnchor>
    <xdr:from>
      <xdr:col>2</xdr:col>
      <xdr:colOff>635000</xdr:colOff>
      <xdr:row>213</xdr:row>
      <xdr:rowOff>50800</xdr:rowOff>
    </xdr:from>
    <xdr:to>
      <xdr:col>2</xdr:col>
      <xdr:colOff>973243</xdr:colOff>
      <xdr:row>213</xdr:row>
      <xdr:rowOff>389043</xdr:rowOff>
    </xdr:to>
    <xdr:pic>
      <xdr:nvPicPr>
        <xdr:cNvPr id="213" name="Picture 1" descr="Picture"/>
        <xdr:cNvPicPr>
          <a:picLocks noChangeAspect="1"/>
        </xdr:cNvPicPr>
      </xdr:nvPicPr>
      <xdr:blipFill>
        <a:blip r:embed="rId212"/>
        <a:stretch>
          <a:fillRect/>
        </a:stretch>
      </xdr:blipFill>
      <xdr:spPr>
        <a:xfrm>
          <a:off x="2419985" y="90130630"/>
          <a:ext cx="337820" cy="337820"/>
        </a:xfrm>
        <a:prstGeom prst="rect">
          <a:avLst/>
        </a:prstGeom>
      </xdr:spPr>
    </xdr:pic>
    <xdr:clientData/>
  </xdr:twoCellAnchor>
  <xdr:twoCellAnchor>
    <xdr:from>
      <xdr:col>2</xdr:col>
      <xdr:colOff>635000</xdr:colOff>
      <xdr:row>214</xdr:row>
      <xdr:rowOff>50800</xdr:rowOff>
    </xdr:from>
    <xdr:to>
      <xdr:col>2</xdr:col>
      <xdr:colOff>973243</xdr:colOff>
      <xdr:row>214</xdr:row>
      <xdr:rowOff>389043</xdr:rowOff>
    </xdr:to>
    <xdr:pic>
      <xdr:nvPicPr>
        <xdr:cNvPr id="214" name="Picture 1" descr="Picture"/>
        <xdr:cNvPicPr>
          <a:picLocks noChangeAspect="1"/>
        </xdr:cNvPicPr>
      </xdr:nvPicPr>
      <xdr:blipFill>
        <a:blip r:embed="rId213"/>
        <a:stretch>
          <a:fillRect/>
        </a:stretch>
      </xdr:blipFill>
      <xdr:spPr>
        <a:xfrm>
          <a:off x="2419985" y="90553540"/>
          <a:ext cx="337820" cy="337820"/>
        </a:xfrm>
        <a:prstGeom prst="rect">
          <a:avLst/>
        </a:prstGeom>
      </xdr:spPr>
    </xdr:pic>
    <xdr:clientData/>
  </xdr:twoCellAnchor>
  <xdr:twoCellAnchor>
    <xdr:from>
      <xdr:col>2</xdr:col>
      <xdr:colOff>635000</xdr:colOff>
      <xdr:row>215</xdr:row>
      <xdr:rowOff>50800</xdr:rowOff>
    </xdr:from>
    <xdr:to>
      <xdr:col>2</xdr:col>
      <xdr:colOff>973243</xdr:colOff>
      <xdr:row>215</xdr:row>
      <xdr:rowOff>389043</xdr:rowOff>
    </xdr:to>
    <xdr:pic>
      <xdr:nvPicPr>
        <xdr:cNvPr id="215" name="Picture 1" descr="Picture"/>
        <xdr:cNvPicPr>
          <a:picLocks noChangeAspect="1"/>
        </xdr:cNvPicPr>
      </xdr:nvPicPr>
      <xdr:blipFill>
        <a:blip r:embed="rId214"/>
        <a:stretch>
          <a:fillRect/>
        </a:stretch>
      </xdr:blipFill>
      <xdr:spPr>
        <a:xfrm>
          <a:off x="2419985" y="90976450"/>
          <a:ext cx="337820" cy="337820"/>
        </a:xfrm>
        <a:prstGeom prst="rect">
          <a:avLst/>
        </a:prstGeom>
      </xdr:spPr>
    </xdr:pic>
    <xdr:clientData/>
  </xdr:twoCellAnchor>
  <xdr:twoCellAnchor>
    <xdr:from>
      <xdr:col>2</xdr:col>
      <xdr:colOff>635000</xdr:colOff>
      <xdr:row>216</xdr:row>
      <xdr:rowOff>50800</xdr:rowOff>
    </xdr:from>
    <xdr:to>
      <xdr:col>2</xdr:col>
      <xdr:colOff>973243</xdr:colOff>
      <xdr:row>216</xdr:row>
      <xdr:rowOff>389043</xdr:rowOff>
    </xdr:to>
    <xdr:pic>
      <xdr:nvPicPr>
        <xdr:cNvPr id="216" name="Picture 1" descr="Picture"/>
        <xdr:cNvPicPr>
          <a:picLocks noChangeAspect="1"/>
        </xdr:cNvPicPr>
      </xdr:nvPicPr>
      <xdr:blipFill>
        <a:blip r:embed="rId215"/>
        <a:stretch>
          <a:fillRect/>
        </a:stretch>
      </xdr:blipFill>
      <xdr:spPr>
        <a:xfrm>
          <a:off x="2419985" y="91399360"/>
          <a:ext cx="337820" cy="337820"/>
        </a:xfrm>
        <a:prstGeom prst="rect">
          <a:avLst/>
        </a:prstGeom>
      </xdr:spPr>
    </xdr:pic>
    <xdr:clientData/>
  </xdr:twoCellAnchor>
  <xdr:twoCellAnchor>
    <xdr:from>
      <xdr:col>2</xdr:col>
      <xdr:colOff>635000</xdr:colOff>
      <xdr:row>217</xdr:row>
      <xdr:rowOff>50800</xdr:rowOff>
    </xdr:from>
    <xdr:to>
      <xdr:col>2</xdr:col>
      <xdr:colOff>973243</xdr:colOff>
      <xdr:row>217</xdr:row>
      <xdr:rowOff>389043</xdr:rowOff>
    </xdr:to>
    <xdr:pic>
      <xdr:nvPicPr>
        <xdr:cNvPr id="217" name="Picture 1" descr="Picture"/>
        <xdr:cNvPicPr>
          <a:picLocks noChangeAspect="1"/>
        </xdr:cNvPicPr>
      </xdr:nvPicPr>
      <xdr:blipFill>
        <a:blip r:embed="rId216"/>
        <a:stretch>
          <a:fillRect/>
        </a:stretch>
      </xdr:blipFill>
      <xdr:spPr>
        <a:xfrm>
          <a:off x="2419985" y="91822270"/>
          <a:ext cx="337820" cy="337820"/>
        </a:xfrm>
        <a:prstGeom prst="rect">
          <a:avLst/>
        </a:prstGeom>
      </xdr:spPr>
    </xdr:pic>
    <xdr:clientData/>
  </xdr:twoCellAnchor>
  <xdr:twoCellAnchor>
    <xdr:from>
      <xdr:col>2</xdr:col>
      <xdr:colOff>635000</xdr:colOff>
      <xdr:row>218</xdr:row>
      <xdr:rowOff>50800</xdr:rowOff>
    </xdr:from>
    <xdr:to>
      <xdr:col>2</xdr:col>
      <xdr:colOff>973243</xdr:colOff>
      <xdr:row>218</xdr:row>
      <xdr:rowOff>389043</xdr:rowOff>
    </xdr:to>
    <xdr:pic>
      <xdr:nvPicPr>
        <xdr:cNvPr id="218" name="Picture 1" descr="Picture"/>
        <xdr:cNvPicPr>
          <a:picLocks noChangeAspect="1"/>
        </xdr:cNvPicPr>
      </xdr:nvPicPr>
      <xdr:blipFill>
        <a:blip r:embed="rId217"/>
        <a:stretch>
          <a:fillRect/>
        </a:stretch>
      </xdr:blipFill>
      <xdr:spPr>
        <a:xfrm>
          <a:off x="2419985" y="92245180"/>
          <a:ext cx="337820" cy="337820"/>
        </a:xfrm>
        <a:prstGeom prst="rect">
          <a:avLst/>
        </a:prstGeom>
      </xdr:spPr>
    </xdr:pic>
    <xdr:clientData/>
  </xdr:twoCellAnchor>
  <xdr:twoCellAnchor>
    <xdr:from>
      <xdr:col>2</xdr:col>
      <xdr:colOff>635000</xdr:colOff>
      <xdr:row>219</xdr:row>
      <xdr:rowOff>50800</xdr:rowOff>
    </xdr:from>
    <xdr:to>
      <xdr:col>2</xdr:col>
      <xdr:colOff>973243</xdr:colOff>
      <xdr:row>219</xdr:row>
      <xdr:rowOff>389043</xdr:rowOff>
    </xdr:to>
    <xdr:pic>
      <xdr:nvPicPr>
        <xdr:cNvPr id="219" name="Picture 1" descr="Picture"/>
        <xdr:cNvPicPr>
          <a:picLocks noChangeAspect="1"/>
        </xdr:cNvPicPr>
      </xdr:nvPicPr>
      <xdr:blipFill>
        <a:blip r:embed="rId218"/>
        <a:stretch>
          <a:fillRect/>
        </a:stretch>
      </xdr:blipFill>
      <xdr:spPr>
        <a:xfrm>
          <a:off x="2419985" y="92668090"/>
          <a:ext cx="337820" cy="337820"/>
        </a:xfrm>
        <a:prstGeom prst="rect">
          <a:avLst/>
        </a:prstGeom>
      </xdr:spPr>
    </xdr:pic>
    <xdr:clientData/>
  </xdr:twoCellAnchor>
  <xdr:twoCellAnchor>
    <xdr:from>
      <xdr:col>2</xdr:col>
      <xdr:colOff>635000</xdr:colOff>
      <xdr:row>220</xdr:row>
      <xdr:rowOff>50800</xdr:rowOff>
    </xdr:from>
    <xdr:to>
      <xdr:col>2</xdr:col>
      <xdr:colOff>973243</xdr:colOff>
      <xdr:row>220</xdr:row>
      <xdr:rowOff>389043</xdr:rowOff>
    </xdr:to>
    <xdr:pic>
      <xdr:nvPicPr>
        <xdr:cNvPr id="220" name="Picture 1" descr="Picture"/>
        <xdr:cNvPicPr>
          <a:picLocks noChangeAspect="1"/>
        </xdr:cNvPicPr>
      </xdr:nvPicPr>
      <xdr:blipFill>
        <a:blip r:embed="rId219"/>
        <a:stretch>
          <a:fillRect/>
        </a:stretch>
      </xdr:blipFill>
      <xdr:spPr>
        <a:xfrm>
          <a:off x="2419985" y="93091000"/>
          <a:ext cx="337820" cy="337820"/>
        </a:xfrm>
        <a:prstGeom prst="rect">
          <a:avLst/>
        </a:prstGeom>
      </xdr:spPr>
    </xdr:pic>
    <xdr:clientData/>
  </xdr:twoCellAnchor>
  <xdr:twoCellAnchor>
    <xdr:from>
      <xdr:col>2</xdr:col>
      <xdr:colOff>635000</xdr:colOff>
      <xdr:row>221</xdr:row>
      <xdr:rowOff>50800</xdr:rowOff>
    </xdr:from>
    <xdr:to>
      <xdr:col>2</xdr:col>
      <xdr:colOff>973243</xdr:colOff>
      <xdr:row>221</xdr:row>
      <xdr:rowOff>389043</xdr:rowOff>
    </xdr:to>
    <xdr:pic>
      <xdr:nvPicPr>
        <xdr:cNvPr id="221" name="Picture 1" descr="Picture"/>
        <xdr:cNvPicPr>
          <a:picLocks noChangeAspect="1"/>
        </xdr:cNvPicPr>
      </xdr:nvPicPr>
      <xdr:blipFill>
        <a:blip r:embed="rId220"/>
        <a:stretch>
          <a:fillRect/>
        </a:stretch>
      </xdr:blipFill>
      <xdr:spPr>
        <a:xfrm>
          <a:off x="2419985" y="93513910"/>
          <a:ext cx="337820" cy="337820"/>
        </a:xfrm>
        <a:prstGeom prst="rect">
          <a:avLst/>
        </a:prstGeom>
      </xdr:spPr>
    </xdr:pic>
    <xdr:clientData/>
  </xdr:twoCellAnchor>
  <xdr:twoCellAnchor>
    <xdr:from>
      <xdr:col>2</xdr:col>
      <xdr:colOff>635000</xdr:colOff>
      <xdr:row>222</xdr:row>
      <xdr:rowOff>50800</xdr:rowOff>
    </xdr:from>
    <xdr:to>
      <xdr:col>2</xdr:col>
      <xdr:colOff>973243</xdr:colOff>
      <xdr:row>222</xdr:row>
      <xdr:rowOff>389043</xdr:rowOff>
    </xdr:to>
    <xdr:pic>
      <xdr:nvPicPr>
        <xdr:cNvPr id="222" name="Picture 1" descr="Picture"/>
        <xdr:cNvPicPr>
          <a:picLocks noChangeAspect="1"/>
        </xdr:cNvPicPr>
      </xdr:nvPicPr>
      <xdr:blipFill>
        <a:blip r:embed="rId221"/>
        <a:stretch>
          <a:fillRect/>
        </a:stretch>
      </xdr:blipFill>
      <xdr:spPr>
        <a:xfrm>
          <a:off x="2419985" y="93936820"/>
          <a:ext cx="337820" cy="337820"/>
        </a:xfrm>
        <a:prstGeom prst="rect">
          <a:avLst/>
        </a:prstGeom>
      </xdr:spPr>
    </xdr:pic>
    <xdr:clientData/>
  </xdr:twoCellAnchor>
  <xdr:twoCellAnchor>
    <xdr:from>
      <xdr:col>2</xdr:col>
      <xdr:colOff>635000</xdr:colOff>
      <xdr:row>223</xdr:row>
      <xdr:rowOff>50800</xdr:rowOff>
    </xdr:from>
    <xdr:to>
      <xdr:col>2</xdr:col>
      <xdr:colOff>973243</xdr:colOff>
      <xdr:row>223</xdr:row>
      <xdr:rowOff>389043</xdr:rowOff>
    </xdr:to>
    <xdr:pic>
      <xdr:nvPicPr>
        <xdr:cNvPr id="223" name="Picture 1" descr="Picture"/>
        <xdr:cNvPicPr>
          <a:picLocks noChangeAspect="1"/>
        </xdr:cNvPicPr>
      </xdr:nvPicPr>
      <xdr:blipFill>
        <a:blip r:embed="rId191"/>
        <a:stretch>
          <a:fillRect/>
        </a:stretch>
      </xdr:blipFill>
      <xdr:spPr>
        <a:xfrm>
          <a:off x="2419985" y="94359730"/>
          <a:ext cx="337820" cy="337820"/>
        </a:xfrm>
        <a:prstGeom prst="rect">
          <a:avLst/>
        </a:prstGeom>
      </xdr:spPr>
    </xdr:pic>
    <xdr:clientData/>
  </xdr:twoCellAnchor>
  <xdr:twoCellAnchor>
    <xdr:from>
      <xdr:col>2</xdr:col>
      <xdr:colOff>635000</xdr:colOff>
      <xdr:row>224</xdr:row>
      <xdr:rowOff>50800</xdr:rowOff>
    </xdr:from>
    <xdr:to>
      <xdr:col>2</xdr:col>
      <xdr:colOff>973243</xdr:colOff>
      <xdr:row>224</xdr:row>
      <xdr:rowOff>389043</xdr:rowOff>
    </xdr:to>
    <xdr:pic>
      <xdr:nvPicPr>
        <xdr:cNvPr id="224" name="Picture 1" descr="Picture"/>
        <xdr:cNvPicPr>
          <a:picLocks noChangeAspect="1"/>
        </xdr:cNvPicPr>
      </xdr:nvPicPr>
      <xdr:blipFill>
        <a:blip r:embed="rId222"/>
        <a:stretch>
          <a:fillRect/>
        </a:stretch>
      </xdr:blipFill>
      <xdr:spPr>
        <a:xfrm>
          <a:off x="2419985" y="94782640"/>
          <a:ext cx="337820" cy="337820"/>
        </a:xfrm>
        <a:prstGeom prst="rect">
          <a:avLst/>
        </a:prstGeom>
      </xdr:spPr>
    </xdr:pic>
    <xdr:clientData/>
  </xdr:twoCellAnchor>
  <xdr:twoCellAnchor>
    <xdr:from>
      <xdr:col>2</xdr:col>
      <xdr:colOff>635000</xdr:colOff>
      <xdr:row>225</xdr:row>
      <xdr:rowOff>50800</xdr:rowOff>
    </xdr:from>
    <xdr:to>
      <xdr:col>2</xdr:col>
      <xdr:colOff>973243</xdr:colOff>
      <xdr:row>225</xdr:row>
      <xdr:rowOff>389043</xdr:rowOff>
    </xdr:to>
    <xdr:pic>
      <xdr:nvPicPr>
        <xdr:cNvPr id="225" name="Picture 1" descr="Picture"/>
        <xdr:cNvPicPr>
          <a:picLocks noChangeAspect="1"/>
        </xdr:cNvPicPr>
      </xdr:nvPicPr>
      <xdr:blipFill>
        <a:blip r:embed="rId223"/>
        <a:stretch>
          <a:fillRect/>
        </a:stretch>
      </xdr:blipFill>
      <xdr:spPr>
        <a:xfrm>
          <a:off x="2419985" y="95205550"/>
          <a:ext cx="337820" cy="337820"/>
        </a:xfrm>
        <a:prstGeom prst="rect">
          <a:avLst/>
        </a:prstGeom>
      </xdr:spPr>
    </xdr:pic>
    <xdr:clientData/>
  </xdr:twoCellAnchor>
  <xdr:twoCellAnchor>
    <xdr:from>
      <xdr:col>2</xdr:col>
      <xdr:colOff>635000</xdr:colOff>
      <xdr:row>226</xdr:row>
      <xdr:rowOff>50800</xdr:rowOff>
    </xdr:from>
    <xdr:to>
      <xdr:col>2</xdr:col>
      <xdr:colOff>973243</xdr:colOff>
      <xdr:row>226</xdr:row>
      <xdr:rowOff>389043</xdr:rowOff>
    </xdr:to>
    <xdr:pic>
      <xdr:nvPicPr>
        <xdr:cNvPr id="226" name="Picture 1" descr="Picture"/>
        <xdr:cNvPicPr>
          <a:picLocks noChangeAspect="1"/>
        </xdr:cNvPicPr>
      </xdr:nvPicPr>
      <xdr:blipFill>
        <a:blip r:embed="rId224"/>
        <a:stretch>
          <a:fillRect/>
        </a:stretch>
      </xdr:blipFill>
      <xdr:spPr>
        <a:xfrm>
          <a:off x="2419985" y="95628460"/>
          <a:ext cx="337820" cy="337820"/>
        </a:xfrm>
        <a:prstGeom prst="rect">
          <a:avLst/>
        </a:prstGeom>
      </xdr:spPr>
    </xdr:pic>
    <xdr:clientData/>
  </xdr:twoCellAnchor>
  <xdr:twoCellAnchor>
    <xdr:from>
      <xdr:col>2</xdr:col>
      <xdr:colOff>635000</xdr:colOff>
      <xdr:row>227</xdr:row>
      <xdr:rowOff>50800</xdr:rowOff>
    </xdr:from>
    <xdr:to>
      <xdr:col>2</xdr:col>
      <xdr:colOff>973243</xdr:colOff>
      <xdr:row>227</xdr:row>
      <xdr:rowOff>389043</xdr:rowOff>
    </xdr:to>
    <xdr:pic>
      <xdr:nvPicPr>
        <xdr:cNvPr id="227" name="Picture 1" descr="Picture"/>
        <xdr:cNvPicPr>
          <a:picLocks noChangeAspect="1"/>
        </xdr:cNvPicPr>
      </xdr:nvPicPr>
      <xdr:blipFill>
        <a:blip r:embed="rId225"/>
        <a:stretch>
          <a:fillRect/>
        </a:stretch>
      </xdr:blipFill>
      <xdr:spPr>
        <a:xfrm>
          <a:off x="2419985" y="96051370"/>
          <a:ext cx="337820" cy="337820"/>
        </a:xfrm>
        <a:prstGeom prst="rect">
          <a:avLst/>
        </a:prstGeom>
      </xdr:spPr>
    </xdr:pic>
    <xdr:clientData/>
  </xdr:twoCellAnchor>
  <xdr:twoCellAnchor>
    <xdr:from>
      <xdr:col>2</xdr:col>
      <xdr:colOff>635000</xdr:colOff>
      <xdr:row>228</xdr:row>
      <xdr:rowOff>50800</xdr:rowOff>
    </xdr:from>
    <xdr:to>
      <xdr:col>2</xdr:col>
      <xdr:colOff>973243</xdr:colOff>
      <xdr:row>228</xdr:row>
      <xdr:rowOff>389043</xdr:rowOff>
    </xdr:to>
    <xdr:pic>
      <xdr:nvPicPr>
        <xdr:cNvPr id="228" name="Picture 1" descr="Picture"/>
        <xdr:cNvPicPr>
          <a:picLocks noChangeAspect="1"/>
        </xdr:cNvPicPr>
      </xdr:nvPicPr>
      <xdr:blipFill>
        <a:blip r:embed="rId226"/>
        <a:stretch>
          <a:fillRect/>
        </a:stretch>
      </xdr:blipFill>
      <xdr:spPr>
        <a:xfrm>
          <a:off x="2419985" y="96474280"/>
          <a:ext cx="337820" cy="337820"/>
        </a:xfrm>
        <a:prstGeom prst="rect">
          <a:avLst/>
        </a:prstGeom>
      </xdr:spPr>
    </xdr:pic>
    <xdr:clientData/>
  </xdr:twoCellAnchor>
  <xdr:twoCellAnchor>
    <xdr:from>
      <xdr:col>2</xdr:col>
      <xdr:colOff>635000</xdr:colOff>
      <xdr:row>229</xdr:row>
      <xdr:rowOff>50800</xdr:rowOff>
    </xdr:from>
    <xdr:to>
      <xdr:col>2</xdr:col>
      <xdr:colOff>973243</xdr:colOff>
      <xdr:row>229</xdr:row>
      <xdr:rowOff>389043</xdr:rowOff>
    </xdr:to>
    <xdr:pic>
      <xdr:nvPicPr>
        <xdr:cNvPr id="229" name="Picture 1" descr="Picture"/>
        <xdr:cNvPicPr>
          <a:picLocks noChangeAspect="1"/>
        </xdr:cNvPicPr>
      </xdr:nvPicPr>
      <xdr:blipFill>
        <a:blip r:embed="rId227"/>
        <a:stretch>
          <a:fillRect/>
        </a:stretch>
      </xdr:blipFill>
      <xdr:spPr>
        <a:xfrm>
          <a:off x="2419985" y="96897190"/>
          <a:ext cx="337820" cy="337820"/>
        </a:xfrm>
        <a:prstGeom prst="rect">
          <a:avLst/>
        </a:prstGeom>
      </xdr:spPr>
    </xdr:pic>
    <xdr:clientData/>
  </xdr:twoCellAnchor>
  <xdr:twoCellAnchor>
    <xdr:from>
      <xdr:col>2</xdr:col>
      <xdr:colOff>635000</xdr:colOff>
      <xdr:row>230</xdr:row>
      <xdr:rowOff>50800</xdr:rowOff>
    </xdr:from>
    <xdr:to>
      <xdr:col>2</xdr:col>
      <xdr:colOff>973243</xdr:colOff>
      <xdr:row>230</xdr:row>
      <xdr:rowOff>389043</xdr:rowOff>
    </xdr:to>
    <xdr:pic>
      <xdr:nvPicPr>
        <xdr:cNvPr id="230" name="Picture 1" descr="Picture"/>
        <xdr:cNvPicPr>
          <a:picLocks noChangeAspect="1"/>
        </xdr:cNvPicPr>
      </xdr:nvPicPr>
      <xdr:blipFill>
        <a:blip r:embed="rId228"/>
        <a:stretch>
          <a:fillRect/>
        </a:stretch>
      </xdr:blipFill>
      <xdr:spPr>
        <a:xfrm>
          <a:off x="2419985" y="97320100"/>
          <a:ext cx="337820" cy="337820"/>
        </a:xfrm>
        <a:prstGeom prst="rect">
          <a:avLst/>
        </a:prstGeom>
      </xdr:spPr>
    </xdr:pic>
    <xdr:clientData/>
  </xdr:twoCellAnchor>
  <xdr:twoCellAnchor>
    <xdr:from>
      <xdr:col>2</xdr:col>
      <xdr:colOff>635000</xdr:colOff>
      <xdr:row>231</xdr:row>
      <xdr:rowOff>50800</xdr:rowOff>
    </xdr:from>
    <xdr:to>
      <xdr:col>2</xdr:col>
      <xdr:colOff>973243</xdr:colOff>
      <xdr:row>231</xdr:row>
      <xdr:rowOff>389043</xdr:rowOff>
    </xdr:to>
    <xdr:pic>
      <xdr:nvPicPr>
        <xdr:cNvPr id="231" name="Picture 1" descr="Picture"/>
        <xdr:cNvPicPr>
          <a:picLocks noChangeAspect="1"/>
        </xdr:cNvPicPr>
      </xdr:nvPicPr>
      <xdr:blipFill>
        <a:blip r:embed="rId229"/>
        <a:stretch>
          <a:fillRect/>
        </a:stretch>
      </xdr:blipFill>
      <xdr:spPr>
        <a:xfrm>
          <a:off x="2419985" y="97743010"/>
          <a:ext cx="337820" cy="337820"/>
        </a:xfrm>
        <a:prstGeom prst="rect">
          <a:avLst/>
        </a:prstGeom>
      </xdr:spPr>
    </xdr:pic>
    <xdr:clientData/>
  </xdr:twoCellAnchor>
  <xdr:twoCellAnchor>
    <xdr:from>
      <xdr:col>2</xdr:col>
      <xdr:colOff>635000</xdr:colOff>
      <xdr:row>232</xdr:row>
      <xdr:rowOff>50800</xdr:rowOff>
    </xdr:from>
    <xdr:to>
      <xdr:col>2</xdr:col>
      <xdr:colOff>973243</xdr:colOff>
      <xdr:row>232</xdr:row>
      <xdr:rowOff>389043</xdr:rowOff>
    </xdr:to>
    <xdr:pic>
      <xdr:nvPicPr>
        <xdr:cNvPr id="232" name="Picture 1" descr="Picture"/>
        <xdr:cNvPicPr>
          <a:picLocks noChangeAspect="1"/>
        </xdr:cNvPicPr>
      </xdr:nvPicPr>
      <xdr:blipFill>
        <a:blip r:embed="rId230"/>
        <a:stretch>
          <a:fillRect/>
        </a:stretch>
      </xdr:blipFill>
      <xdr:spPr>
        <a:xfrm>
          <a:off x="2419985" y="98165920"/>
          <a:ext cx="337820" cy="337820"/>
        </a:xfrm>
        <a:prstGeom prst="rect">
          <a:avLst/>
        </a:prstGeom>
      </xdr:spPr>
    </xdr:pic>
    <xdr:clientData/>
  </xdr:twoCellAnchor>
  <xdr:twoCellAnchor>
    <xdr:from>
      <xdr:col>2</xdr:col>
      <xdr:colOff>635000</xdr:colOff>
      <xdr:row>233</xdr:row>
      <xdr:rowOff>50800</xdr:rowOff>
    </xdr:from>
    <xdr:to>
      <xdr:col>2</xdr:col>
      <xdr:colOff>973243</xdr:colOff>
      <xdr:row>233</xdr:row>
      <xdr:rowOff>389043</xdr:rowOff>
    </xdr:to>
    <xdr:pic>
      <xdr:nvPicPr>
        <xdr:cNvPr id="233" name="Picture 1" descr="Picture"/>
        <xdr:cNvPicPr>
          <a:picLocks noChangeAspect="1"/>
        </xdr:cNvPicPr>
      </xdr:nvPicPr>
      <xdr:blipFill>
        <a:blip r:embed="rId231"/>
        <a:stretch>
          <a:fillRect/>
        </a:stretch>
      </xdr:blipFill>
      <xdr:spPr>
        <a:xfrm>
          <a:off x="2419985" y="98588830"/>
          <a:ext cx="337820" cy="337820"/>
        </a:xfrm>
        <a:prstGeom prst="rect">
          <a:avLst/>
        </a:prstGeom>
      </xdr:spPr>
    </xdr:pic>
    <xdr:clientData/>
  </xdr:twoCellAnchor>
  <xdr:twoCellAnchor>
    <xdr:from>
      <xdr:col>2</xdr:col>
      <xdr:colOff>635000</xdr:colOff>
      <xdr:row>234</xdr:row>
      <xdr:rowOff>50800</xdr:rowOff>
    </xdr:from>
    <xdr:to>
      <xdr:col>2</xdr:col>
      <xdr:colOff>973243</xdr:colOff>
      <xdr:row>234</xdr:row>
      <xdr:rowOff>389043</xdr:rowOff>
    </xdr:to>
    <xdr:pic>
      <xdr:nvPicPr>
        <xdr:cNvPr id="234" name="Picture 1" descr="Picture"/>
        <xdr:cNvPicPr>
          <a:picLocks noChangeAspect="1"/>
        </xdr:cNvPicPr>
      </xdr:nvPicPr>
      <xdr:blipFill>
        <a:blip r:embed="rId232"/>
        <a:stretch>
          <a:fillRect/>
        </a:stretch>
      </xdr:blipFill>
      <xdr:spPr>
        <a:xfrm>
          <a:off x="2419985" y="99011740"/>
          <a:ext cx="337820" cy="337820"/>
        </a:xfrm>
        <a:prstGeom prst="rect">
          <a:avLst/>
        </a:prstGeom>
      </xdr:spPr>
    </xdr:pic>
    <xdr:clientData/>
  </xdr:twoCellAnchor>
  <xdr:twoCellAnchor>
    <xdr:from>
      <xdr:col>2</xdr:col>
      <xdr:colOff>635000</xdr:colOff>
      <xdr:row>235</xdr:row>
      <xdr:rowOff>50800</xdr:rowOff>
    </xdr:from>
    <xdr:to>
      <xdr:col>2</xdr:col>
      <xdr:colOff>973243</xdr:colOff>
      <xdr:row>235</xdr:row>
      <xdr:rowOff>389043</xdr:rowOff>
    </xdr:to>
    <xdr:pic>
      <xdr:nvPicPr>
        <xdr:cNvPr id="235" name="Picture 1" descr="Picture"/>
        <xdr:cNvPicPr>
          <a:picLocks noChangeAspect="1"/>
        </xdr:cNvPicPr>
      </xdr:nvPicPr>
      <xdr:blipFill>
        <a:blip r:embed="rId233"/>
        <a:stretch>
          <a:fillRect/>
        </a:stretch>
      </xdr:blipFill>
      <xdr:spPr>
        <a:xfrm>
          <a:off x="2419985" y="99434650"/>
          <a:ext cx="337820" cy="337820"/>
        </a:xfrm>
        <a:prstGeom prst="rect">
          <a:avLst/>
        </a:prstGeom>
      </xdr:spPr>
    </xdr:pic>
    <xdr:clientData/>
  </xdr:twoCellAnchor>
  <xdr:twoCellAnchor>
    <xdr:from>
      <xdr:col>2</xdr:col>
      <xdr:colOff>635000</xdr:colOff>
      <xdr:row>236</xdr:row>
      <xdr:rowOff>50800</xdr:rowOff>
    </xdr:from>
    <xdr:to>
      <xdr:col>2</xdr:col>
      <xdr:colOff>973243</xdr:colOff>
      <xdr:row>236</xdr:row>
      <xdr:rowOff>389043</xdr:rowOff>
    </xdr:to>
    <xdr:pic>
      <xdr:nvPicPr>
        <xdr:cNvPr id="236" name="Picture 1" descr="Picture"/>
        <xdr:cNvPicPr>
          <a:picLocks noChangeAspect="1"/>
        </xdr:cNvPicPr>
      </xdr:nvPicPr>
      <xdr:blipFill>
        <a:blip r:embed="rId102"/>
        <a:stretch>
          <a:fillRect/>
        </a:stretch>
      </xdr:blipFill>
      <xdr:spPr>
        <a:xfrm>
          <a:off x="2419985" y="99857560"/>
          <a:ext cx="337820" cy="337820"/>
        </a:xfrm>
        <a:prstGeom prst="rect">
          <a:avLst/>
        </a:prstGeom>
      </xdr:spPr>
    </xdr:pic>
    <xdr:clientData/>
  </xdr:twoCellAnchor>
  <xdr:twoCellAnchor>
    <xdr:from>
      <xdr:col>2</xdr:col>
      <xdr:colOff>635000</xdr:colOff>
      <xdr:row>237</xdr:row>
      <xdr:rowOff>50800</xdr:rowOff>
    </xdr:from>
    <xdr:to>
      <xdr:col>2</xdr:col>
      <xdr:colOff>973243</xdr:colOff>
      <xdr:row>237</xdr:row>
      <xdr:rowOff>389043</xdr:rowOff>
    </xdr:to>
    <xdr:pic>
      <xdr:nvPicPr>
        <xdr:cNvPr id="237" name="Picture 1" descr="Picture"/>
        <xdr:cNvPicPr>
          <a:picLocks noChangeAspect="1"/>
        </xdr:cNvPicPr>
      </xdr:nvPicPr>
      <xdr:blipFill>
        <a:blip r:embed="rId234"/>
        <a:stretch>
          <a:fillRect/>
        </a:stretch>
      </xdr:blipFill>
      <xdr:spPr>
        <a:xfrm>
          <a:off x="2419985" y="100280470"/>
          <a:ext cx="337820" cy="337820"/>
        </a:xfrm>
        <a:prstGeom prst="rect">
          <a:avLst/>
        </a:prstGeom>
      </xdr:spPr>
    </xdr:pic>
    <xdr:clientData/>
  </xdr:twoCellAnchor>
  <xdr:twoCellAnchor>
    <xdr:from>
      <xdr:col>2</xdr:col>
      <xdr:colOff>635000</xdr:colOff>
      <xdr:row>238</xdr:row>
      <xdr:rowOff>50800</xdr:rowOff>
    </xdr:from>
    <xdr:to>
      <xdr:col>2</xdr:col>
      <xdr:colOff>973243</xdr:colOff>
      <xdr:row>238</xdr:row>
      <xdr:rowOff>389043</xdr:rowOff>
    </xdr:to>
    <xdr:pic>
      <xdr:nvPicPr>
        <xdr:cNvPr id="238" name="Picture 1" descr="Picture"/>
        <xdr:cNvPicPr>
          <a:picLocks noChangeAspect="1"/>
        </xdr:cNvPicPr>
      </xdr:nvPicPr>
      <xdr:blipFill>
        <a:blip r:embed="rId235"/>
        <a:stretch>
          <a:fillRect/>
        </a:stretch>
      </xdr:blipFill>
      <xdr:spPr>
        <a:xfrm>
          <a:off x="2419985" y="100703380"/>
          <a:ext cx="337820" cy="337820"/>
        </a:xfrm>
        <a:prstGeom prst="rect">
          <a:avLst/>
        </a:prstGeom>
      </xdr:spPr>
    </xdr:pic>
    <xdr:clientData/>
  </xdr:twoCellAnchor>
  <xdr:twoCellAnchor>
    <xdr:from>
      <xdr:col>2</xdr:col>
      <xdr:colOff>635000</xdr:colOff>
      <xdr:row>239</xdr:row>
      <xdr:rowOff>50800</xdr:rowOff>
    </xdr:from>
    <xdr:to>
      <xdr:col>2</xdr:col>
      <xdr:colOff>973243</xdr:colOff>
      <xdr:row>239</xdr:row>
      <xdr:rowOff>389043</xdr:rowOff>
    </xdr:to>
    <xdr:pic>
      <xdr:nvPicPr>
        <xdr:cNvPr id="239" name="Picture 1" descr="Picture"/>
        <xdr:cNvPicPr>
          <a:picLocks noChangeAspect="1"/>
        </xdr:cNvPicPr>
      </xdr:nvPicPr>
      <xdr:blipFill>
        <a:blip r:embed="rId236"/>
        <a:stretch>
          <a:fillRect/>
        </a:stretch>
      </xdr:blipFill>
      <xdr:spPr>
        <a:xfrm>
          <a:off x="2419985" y="101126290"/>
          <a:ext cx="337820" cy="337820"/>
        </a:xfrm>
        <a:prstGeom prst="rect">
          <a:avLst/>
        </a:prstGeom>
      </xdr:spPr>
    </xdr:pic>
    <xdr:clientData/>
  </xdr:twoCellAnchor>
  <xdr:twoCellAnchor>
    <xdr:from>
      <xdr:col>2</xdr:col>
      <xdr:colOff>635000</xdr:colOff>
      <xdr:row>240</xdr:row>
      <xdr:rowOff>50800</xdr:rowOff>
    </xdr:from>
    <xdr:to>
      <xdr:col>2</xdr:col>
      <xdr:colOff>973243</xdr:colOff>
      <xdr:row>240</xdr:row>
      <xdr:rowOff>389043</xdr:rowOff>
    </xdr:to>
    <xdr:pic>
      <xdr:nvPicPr>
        <xdr:cNvPr id="240" name="Picture 1" descr="Picture"/>
        <xdr:cNvPicPr>
          <a:picLocks noChangeAspect="1"/>
        </xdr:cNvPicPr>
      </xdr:nvPicPr>
      <xdr:blipFill>
        <a:blip r:embed="rId237"/>
        <a:stretch>
          <a:fillRect/>
        </a:stretch>
      </xdr:blipFill>
      <xdr:spPr>
        <a:xfrm>
          <a:off x="2419985" y="101549200"/>
          <a:ext cx="337820" cy="337820"/>
        </a:xfrm>
        <a:prstGeom prst="rect">
          <a:avLst/>
        </a:prstGeom>
      </xdr:spPr>
    </xdr:pic>
    <xdr:clientData/>
  </xdr:twoCellAnchor>
  <xdr:twoCellAnchor>
    <xdr:from>
      <xdr:col>2</xdr:col>
      <xdr:colOff>635000</xdr:colOff>
      <xdr:row>241</xdr:row>
      <xdr:rowOff>50800</xdr:rowOff>
    </xdr:from>
    <xdr:to>
      <xdr:col>2</xdr:col>
      <xdr:colOff>973243</xdr:colOff>
      <xdr:row>241</xdr:row>
      <xdr:rowOff>389043</xdr:rowOff>
    </xdr:to>
    <xdr:pic>
      <xdr:nvPicPr>
        <xdr:cNvPr id="241" name="Picture 1" descr="Picture"/>
        <xdr:cNvPicPr>
          <a:picLocks noChangeAspect="1"/>
        </xdr:cNvPicPr>
      </xdr:nvPicPr>
      <xdr:blipFill>
        <a:blip r:embed="rId238"/>
        <a:stretch>
          <a:fillRect/>
        </a:stretch>
      </xdr:blipFill>
      <xdr:spPr>
        <a:xfrm>
          <a:off x="2419985" y="101972110"/>
          <a:ext cx="337820" cy="337820"/>
        </a:xfrm>
        <a:prstGeom prst="rect">
          <a:avLst/>
        </a:prstGeom>
      </xdr:spPr>
    </xdr:pic>
    <xdr:clientData/>
  </xdr:twoCellAnchor>
  <xdr:twoCellAnchor>
    <xdr:from>
      <xdr:col>2</xdr:col>
      <xdr:colOff>635000</xdr:colOff>
      <xdr:row>242</xdr:row>
      <xdr:rowOff>50800</xdr:rowOff>
    </xdr:from>
    <xdr:to>
      <xdr:col>2</xdr:col>
      <xdr:colOff>973243</xdr:colOff>
      <xdr:row>242</xdr:row>
      <xdr:rowOff>389043</xdr:rowOff>
    </xdr:to>
    <xdr:pic>
      <xdr:nvPicPr>
        <xdr:cNvPr id="242" name="Picture 1" descr="Picture"/>
        <xdr:cNvPicPr>
          <a:picLocks noChangeAspect="1"/>
        </xdr:cNvPicPr>
      </xdr:nvPicPr>
      <xdr:blipFill>
        <a:blip r:embed="rId239"/>
        <a:stretch>
          <a:fillRect/>
        </a:stretch>
      </xdr:blipFill>
      <xdr:spPr>
        <a:xfrm>
          <a:off x="2419985" y="102395020"/>
          <a:ext cx="337820" cy="337820"/>
        </a:xfrm>
        <a:prstGeom prst="rect">
          <a:avLst/>
        </a:prstGeom>
      </xdr:spPr>
    </xdr:pic>
    <xdr:clientData/>
  </xdr:twoCellAnchor>
  <xdr:twoCellAnchor>
    <xdr:from>
      <xdr:col>2</xdr:col>
      <xdr:colOff>635000</xdr:colOff>
      <xdr:row>243</xdr:row>
      <xdr:rowOff>50800</xdr:rowOff>
    </xdr:from>
    <xdr:to>
      <xdr:col>2</xdr:col>
      <xdr:colOff>973243</xdr:colOff>
      <xdr:row>243</xdr:row>
      <xdr:rowOff>389043</xdr:rowOff>
    </xdr:to>
    <xdr:pic>
      <xdr:nvPicPr>
        <xdr:cNvPr id="243" name="Picture 1" descr="Picture"/>
        <xdr:cNvPicPr>
          <a:picLocks noChangeAspect="1"/>
        </xdr:cNvPicPr>
      </xdr:nvPicPr>
      <xdr:blipFill>
        <a:blip r:embed="rId240"/>
        <a:stretch>
          <a:fillRect/>
        </a:stretch>
      </xdr:blipFill>
      <xdr:spPr>
        <a:xfrm>
          <a:off x="2419985" y="102817930"/>
          <a:ext cx="337820" cy="337820"/>
        </a:xfrm>
        <a:prstGeom prst="rect">
          <a:avLst/>
        </a:prstGeom>
      </xdr:spPr>
    </xdr:pic>
    <xdr:clientData/>
  </xdr:twoCellAnchor>
  <xdr:twoCellAnchor>
    <xdr:from>
      <xdr:col>2</xdr:col>
      <xdr:colOff>635000</xdr:colOff>
      <xdr:row>244</xdr:row>
      <xdr:rowOff>50800</xdr:rowOff>
    </xdr:from>
    <xdr:to>
      <xdr:col>2</xdr:col>
      <xdr:colOff>973243</xdr:colOff>
      <xdr:row>244</xdr:row>
      <xdr:rowOff>389043</xdr:rowOff>
    </xdr:to>
    <xdr:pic>
      <xdr:nvPicPr>
        <xdr:cNvPr id="244" name="Picture 1" descr="Picture"/>
        <xdr:cNvPicPr>
          <a:picLocks noChangeAspect="1"/>
        </xdr:cNvPicPr>
      </xdr:nvPicPr>
      <xdr:blipFill>
        <a:blip r:embed="rId241"/>
        <a:stretch>
          <a:fillRect/>
        </a:stretch>
      </xdr:blipFill>
      <xdr:spPr>
        <a:xfrm>
          <a:off x="2419985" y="103240840"/>
          <a:ext cx="337820" cy="337820"/>
        </a:xfrm>
        <a:prstGeom prst="rect">
          <a:avLst/>
        </a:prstGeom>
      </xdr:spPr>
    </xdr:pic>
    <xdr:clientData/>
  </xdr:twoCellAnchor>
  <xdr:twoCellAnchor>
    <xdr:from>
      <xdr:col>2</xdr:col>
      <xdr:colOff>635000</xdr:colOff>
      <xdr:row>245</xdr:row>
      <xdr:rowOff>50800</xdr:rowOff>
    </xdr:from>
    <xdr:to>
      <xdr:col>2</xdr:col>
      <xdr:colOff>973243</xdr:colOff>
      <xdr:row>245</xdr:row>
      <xdr:rowOff>389043</xdr:rowOff>
    </xdr:to>
    <xdr:pic>
      <xdr:nvPicPr>
        <xdr:cNvPr id="245" name="Picture 1" descr="Picture"/>
        <xdr:cNvPicPr>
          <a:picLocks noChangeAspect="1"/>
        </xdr:cNvPicPr>
      </xdr:nvPicPr>
      <xdr:blipFill>
        <a:blip r:embed="rId242"/>
        <a:stretch>
          <a:fillRect/>
        </a:stretch>
      </xdr:blipFill>
      <xdr:spPr>
        <a:xfrm>
          <a:off x="2419985" y="103663750"/>
          <a:ext cx="337820" cy="337820"/>
        </a:xfrm>
        <a:prstGeom prst="rect">
          <a:avLst/>
        </a:prstGeom>
      </xdr:spPr>
    </xdr:pic>
    <xdr:clientData/>
  </xdr:twoCellAnchor>
  <xdr:twoCellAnchor>
    <xdr:from>
      <xdr:col>2</xdr:col>
      <xdr:colOff>635000</xdr:colOff>
      <xdr:row>246</xdr:row>
      <xdr:rowOff>50800</xdr:rowOff>
    </xdr:from>
    <xdr:to>
      <xdr:col>2</xdr:col>
      <xdr:colOff>973243</xdr:colOff>
      <xdr:row>246</xdr:row>
      <xdr:rowOff>389043</xdr:rowOff>
    </xdr:to>
    <xdr:pic>
      <xdr:nvPicPr>
        <xdr:cNvPr id="246" name="Picture 1" descr="Picture"/>
        <xdr:cNvPicPr>
          <a:picLocks noChangeAspect="1"/>
        </xdr:cNvPicPr>
      </xdr:nvPicPr>
      <xdr:blipFill>
        <a:blip r:embed="rId243"/>
        <a:stretch>
          <a:fillRect/>
        </a:stretch>
      </xdr:blipFill>
      <xdr:spPr>
        <a:xfrm>
          <a:off x="2419985" y="104086660"/>
          <a:ext cx="337820" cy="337820"/>
        </a:xfrm>
        <a:prstGeom prst="rect">
          <a:avLst/>
        </a:prstGeom>
      </xdr:spPr>
    </xdr:pic>
    <xdr:clientData/>
  </xdr:twoCellAnchor>
  <xdr:twoCellAnchor>
    <xdr:from>
      <xdr:col>2</xdr:col>
      <xdr:colOff>635000</xdr:colOff>
      <xdr:row>247</xdr:row>
      <xdr:rowOff>50800</xdr:rowOff>
    </xdr:from>
    <xdr:to>
      <xdr:col>2</xdr:col>
      <xdr:colOff>973243</xdr:colOff>
      <xdr:row>247</xdr:row>
      <xdr:rowOff>389043</xdr:rowOff>
    </xdr:to>
    <xdr:pic>
      <xdr:nvPicPr>
        <xdr:cNvPr id="247" name="Picture 1" descr="Picture"/>
        <xdr:cNvPicPr>
          <a:picLocks noChangeAspect="1"/>
        </xdr:cNvPicPr>
      </xdr:nvPicPr>
      <xdr:blipFill>
        <a:blip r:embed="rId244"/>
        <a:stretch>
          <a:fillRect/>
        </a:stretch>
      </xdr:blipFill>
      <xdr:spPr>
        <a:xfrm>
          <a:off x="2419985" y="104509570"/>
          <a:ext cx="337820" cy="337820"/>
        </a:xfrm>
        <a:prstGeom prst="rect">
          <a:avLst/>
        </a:prstGeom>
      </xdr:spPr>
    </xdr:pic>
    <xdr:clientData/>
  </xdr:twoCellAnchor>
  <xdr:twoCellAnchor>
    <xdr:from>
      <xdr:col>2</xdr:col>
      <xdr:colOff>635000</xdr:colOff>
      <xdr:row>248</xdr:row>
      <xdr:rowOff>50800</xdr:rowOff>
    </xdr:from>
    <xdr:to>
      <xdr:col>2</xdr:col>
      <xdr:colOff>973243</xdr:colOff>
      <xdr:row>248</xdr:row>
      <xdr:rowOff>389043</xdr:rowOff>
    </xdr:to>
    <xdr:pic>
      <xdr:nvPicPr>
        <xdr:cNvPr id="248" name="Picture 1" descr="Picture"/>
        <xdr:cNvPicPr>
          <a:picLocks noChangeAspect="1"/>
        </xdr:cNvPicPr>
      </xdr:nvPicPr>
      <xdr:blipFill>
        <a:blip r:embed="rId245"/>
        <a:stretch>
          <a:fillRect/>
        </a:stretch>
      </xdr:blipFill>
      <xdr:spPr>
        <a:xfrm>
          <a:off x="2419985" y="104932480"/>
          <a:ext cx="337820" cy="337820"/>
        </a:xfrm>
        <a:prstGeom prst="rect">
          <a:avLst/>
        </a:prstGeom>
      </xdr:spPr>
    </xdr:pic>
    <xdr:clientData/>
  </xdr:twoCellAnchor>
  <xdr:twoCellAnchor>
    <xdr:from>
      <xdr:col>2</xdr:col>
      <xdr:colOff>635000</xdr:colOff>
      <xdr:row>249</xdr:row>
      <xdr:rowOff>50800</xdr:rowOff>
    </xdr:from>
    <xdr:to>
      <xdr:col>2</xdr:col>
      <xdr:colOff>973243</xdr:colOff>
      <xdr:row>249</xdr:row>
      <xdr:rowOff>389043</xdr:rowOff>
    </xdr:to>
    <xdr:pic>
      <xdr:nvPicPr>
        <xdr:cNvPr id="249" name="Picture 1" descr="Picture"/>
        <xdr:cNvPicPr>
          <a:picLocks noChangeAspect="1"/>
        </xdr:cNvPicPr>
      </xdr:nvPicPr>
      <xdr:blipFill>
        <a:blip r:embed="rId246"/>
        <a:stretch>
          <a:fillRect/>
        </a:stretch>
      </xdr:blipFill>
      <xdr:spPr>
        <a:xfrm>
          <a:off x="2419985" y="105355390"/>
          <a:ext cx="337820" cy="337820"/>
        </a:xfrm>
        <a:prstGeom prst="rect">
          <a:avLst/>
        </a:prstGeom>
      </xdr:spPr>
    </xdr:pic>
    <xdr:clientData/>
  </xdr:twoCellAnchor>
  <xdr:twoCellAnchor>
    <xdr:from>
      <xdr:col>2</xdr:col>
      <xdr:colOff>635000</xdr:colOff>
      <xdr:row>250</xdr:row>
      <xdr:rowOff>50800</xdr:rowOff>
    </xdr:from>
    <xdr:to>
      <xdr:col>2</xdr:col>
      <xdr:colOff>973243</xdr:colOff>
      <xdr:row>250</xdr:row>
      <xdr:rowOff>389043</xdr:rowOff>
    </xdr:to>
    <xdr:pic>
      <xdr:nvPicPr>
        <xdr:cNvPr id="250" name="Picture 1" descr="Picture"/>
        <xdr:cNvPicPr>
          <a:picLocks noChangeAspect="1"/>
        </xdr:cNvPicPr>
      </xdr:nvPicPr>
      <xdr:blipFill>
        <a:blip r:embed="rId247"/>
        <a:stretch>
          <a:fillRect/>
        </a:stretch>
      </xdr:blipFill>
      <xdr:spPr>
        <a:xfrm>
          <a:off x="2419985" y="105778300"/>
          <a:ext cx="337820" cy="337820"/>
        </a:xfrm>
        <a:prstGeom prst="rect">
          <a:avLst/>
        </a:prstGeom>
      </xdr:spPr>
    </xdr:pic>
    <xdr:clientData/>
  </xdr:twoCellAnchor>
  <xdr:twoCellAnchor>
    <xdr:from>
      <xdr:col>2</xdr:col>
      <xdr:colOff>635000</xdr:colOff>
      <xdr:row>251</xdr:row>
      <xdr:rowOff>50800</xdr:rowOff>
    </xdr:from>
    <xdr:to>
      <xdr:col>2</xdr:col>
      <xdr:colOff>973243</xdr:colOff>
      <xdr:row>251</xdr:row>
      <xdr:rowOff>389043</xdr:rowOff>
    </xdr:to>
    <xdr:pic>
      <xdr:nvPicPr>
        <xdr:cNvPr id="251" name="Picture 1" descr="Picture"/>
        <xdr:cNvPicPr>
          <a:picLocks noChangeAspect="1"/>
        </xdr:cNvPicPr>
      </xdr:nvPicPr>
      <xdr:blipFill>
        <a:blip r:embed="rId248"/>
        <a:stretch>
          <a:fillRect/>
        </a:stretch>
      </xdr:blipFill>
      <xdr:spPr>
        <a:xfrm>
          <a:off x="2419985" y="106201210"/>
          <a:ext cx="337820" cy="337820"/>
        </a:xfrm>
        <a:prstGeom prst="rect">
          <a:avLst/>
        </a:prstGeom>
      </xdr:spPr>
    </xdr:pic>
    <xdr:clientData/>
  </xdr:twoCellAnchor>
  <xdr:twoCellAnchor>
    <xdr:from>
      <xdr:col>2</xdr:col>
      <xdr:colOff>635000</xdr:colOff>
      <xdr:row>252</xdr:row>
      <xdr:rowOff>50800</xdr:rowOff>
    </xdr:from>
    <xdr:to>
      <xdr:col>2</xdr:col>
      <xdr:colOff>973243</xdr:colOff>
      <xdr:row>252</xdr:row>
      <xdr:rowOff>389043</xdr:rowOff>
    </xdr:to>
    <xdr:pic>
      <xdr:nvPicPr>
        <xdr:cNvPr id="252" name="Picture 1" descr="Picture"/>
        <xdr:cNvPicPr>
          <a:picLocks noChangeAspect="1"/>
        </xdr:cNvPicPr>
      </xdr:nvPicPr>
      <xdr:blipFill>
        <a:blip r:embed="rId249"/>
        <a:stretch>
          <a:fillRect/>
        </a:stretch>
      </xdr:blipFill>
      <xdr:spPr>
        <a:xfrm>
          <a:off x="2419985" y="106624120"/>
          <a:ext cx="337820" cy="337820"/>
        </a:xfrm>
        <a:prstGeom prst="rect">
          <a:avLst/>
        </a:prstGeom>
      </xdr:spPr>
    </xdr:pic>
    <xdr:clientData/>
  </xdr:twoCellAnchor>
  <xdr:twoCellAnchor>
    <xdr:from>
      <xdr:col>2</xdr:col>
      <xdr:colOff>635000</xdr:colOff>
      <xdr:row>253</xdr:row>
      <xdr:rowOff>50800</xdr:rowOff>
    </xdr:from>
    <xdr:to>
      <xdr:col>2</xdr:col>
      <xdr:colOff>973243</xdr:colOff>
      <xdr:row>253</xdr:row>
      <xdr:rowOff>389043</xdr:rowOff>
    </xdr:to>
    <xdr:pic>
      <xdr:nvPicPr>
        <xdr:cNvPr id="253" name="Picture 1" descr="Picture"/>
        <xdr:cNvPicPr>
          <a:picLocks noChangeAspect="1"/>
        </xdr:cNvPicPr>
      </xdr:nvPicPr>
      <xdr:blipFill>
        <a:blip r:embed="rId250"/>
        <a:stretch>
          <a:fillRect/>
        </a:stretch>
      </xdr:blipFill>
      <xdr:spPr>
        <a:xfrm>
          <a:off x="2419985" y="107047030"/>
          <a:ext cx="337820" cy="337820"/>
        </a:xfrm>
        <a:prstGeom prst="rect">
          <a:avLst/>
        </a:prstGeom>
      </xdr:spPr>
    </xdr:pic>
    <xdr:clientData/>
  </xdr:twoCellAnchor>
  <xdr:twoCellAnchor>
    <xdr:from>
      <xdr:col>2</xdr:col>
      <xdr:colOff>635000</xdr:colOff>
      <xdr:row>254</xdr:row>
      <xdr:rowOff>50800</xdr:rowOff>
    </xdr:from>
    <xdr:to>
      <xdr:col>2</xdr:col>
      <xdr:colOff>973243</xdr:colOff>
      <xdr:row>254</xdr:row>
      <xdr:rowOff>389043</xdr:rowOff>
    </xdr:to>
    <xdr:pic>
      <xdr:nvPicPr>
        <xdr:cNvPr id="254" name="Picture 1" descr="Picture"/>
        <xdr:cNvPicPr>
          <a:picLocks noChangeAspect="1"/>
        </xdr:cNvPicPr>
      </xdr:nvPicPr>
      <xdr:blipFill>
        <a:blip r:embed="rId251"/>
        <a:stretch>
          <a:fillRect/>
        </a:stretch>
      </xdr:blipFill>
      <xdr:spPr>
        <a:xfrm>
          <a:off x="2419985" y="107469940"/>
          <a:ext cx="337820" cy="337820"/>
        </a:xfrm>
        <a:prstGeom prst="rect">
          <a:avLst/>
        </a:prstGeom>
      </xdr:spPr>
    </xdr:pic>
    <xdr:clientData/>
  </xdr:twoCellAnchor>
  <xdr:twoCellAnchor>
    <xdr:from>
      <xdr:col>2</xdr:col>
      <xdr:colOff>635000</xdr:colOff>
      <xdr:row>255</xdr:row>
      <xdr:rowOff>50800</xdr:rowOff>
    </xdr:from>
    <xdr:to>
      <xdr:col>2</xdr:col>
      <xdr:colOff>973243</xdr:colOff>
      <xdr:row>255</xdr:row>
      <xdr:rowOff>389043</xdr:rowOff>
    </xdr:to>
    <xdr:pic>
      <xdr:nvPicPr>
        <xdr:cNvPr id="255" name="Picture 1" descr="Picture"/>
        <xdr:cNvPicPr>
          <a:picLocks noChangeAspect="1"/>
        </xdr:cNvPicPr>
      </xdr:nvPicPr>
      <xdr:blipFill>
        <a:blip r:embed="rId252"/>
        <a:stretch>
          <a:fillRect/>
        </a:stretch>
      </xdr:blipFill>
      <xdr:spPr>
        <a:xfrm>
          <a:off x="2419985" y="107892850"/>
          <a:ext cx="337820" cy="337820"/>
        </a:xfrm>
        <a:prstGeom prst="rect">
          <a:avLst/>
        </a:prstGeom>
      </xdr:spPr>
    </xdr:pic>
    <xdr:clientData/>
  </xdr:twoCellAnchor>
  <xdr:twoCellAnchor>
    <xdr:from>
      <xdr:col>2</xdr:col>
      <xdr:colOff>635000</xdr:colOff>
      <xdr:row>256</xdr:row>
      <xdr:rowOff>50800</xdr:rowOff>
    </xdr:from>
    <xdr:to>
      <xdr:col>2</xdr:col>
      <xdr:colOff>973243</xdr:colOff>
      <xdr:row>256</xdr:row>
      <xdr:rowOff>389043</xdr:rowOff>
    </xdr:to>
    <xdr:pic>
      <xdr:nvPicPr>
        <xdr:cNvPr id="256" name="Picture 1" descr="Picture"/>
        <xdr:cNvPicPr>
          <a:picLocks noChangeAspect="1"/>
        </xdr:cNvPicPr>
      </xdr:nvPicPr>
      <xdr:blipFill>
        <a:blip r:embed="rId253"/>
        <a:stretch>
          <a:fillRect/>
        </a:stretch>
      </xdr:blipFill>
      <xdr:spPr>
        <a:xfrm>
          <a:off x="2419985" y="108315760"/>
          <a:ext cx="337820" cy="337820"/>
        </a:xfrm>
        <a:prstGeom prst="rect">
          <a:avLst/>
        </a:prstGeom>
      </xdr:spPr>
    </xdr:pic>
    <xdr:clientData/>
  </xdr:twoCellAnchor>
  <xdr:twoCellAnchor>
    <xdr:from>
      <xdr:col>2</xdr:col>
      <xdr:colOff>635000</xdr:colOff>
      <xdr:row>257</xdr:row>
      <xdr:rowOff>50800</xdr:rowOff>
    </xdr:from>
    <xdr:to>
      <xdr:col>2</xdr:col>
      <xdr:colOff>973243</xdr:colOff>
      <xdr:row>257</xdr:row>
      <xdr:rowOff>389043</xdr:rowOff>
    </xdr:to>
    <xdr:pic>
      <xdr:nvPicPr>
        <xdr:cNvPr id="257" name="Picture 1" descr="Picture"/>
        <xdr:cNvPicPr>
          <a:picLocks noChangeAspect="1"/>
        </xdr:cNvPicPr>
      </xdr:nvPicPr>
      <xdr:blipFill>
        <a:blip r:embed="rId254"/>
        <a:stretch>
          <a:fillRect/>
        </a:stretch>
      </xdr:blipFill>
      <xdr:spPr>
        <a:xfrm>
          <a:off x="2419985" y="108738670"/>
          <a:ext cx="337820" cy="337820"/>
        </a:xfrm>
        <a:prstGeom prst="rect">
          <a:avLst/>
        </a:prstGeom>
      </xdr:spPr>
    </xdr:pic>
    <xdr:clientData/>
  </xdr:twoCellAnchor>
  <xdr:twoCellAnchor>
    <xdr:from>
      <xdr:col>2</xdr:col>
      <xdr:colOff>635000</xdr:colOff>
      <xdr:row>258</xdr:row>
      <xdr:rowOff>50800</xdr:rowOff>
    </xdr:from>
    <xdr:to>
      <xdr:col>2</xdr:col>
      <xdr:colOff>973243</xdr:colOff>
      <xdr:row>258</xdr:row>
      <xdr:rowOff>389043</xdr:rowOff>
    </xdr:to>
    <xdr:pic>
      <xdr:nvPicPr>
        <xdr:cNvPr id="258" name="Picture 1" descr="Picture"/>
        <xdr:cNvPicPr>
          <a:picLocks noChangeAspect="1"/>
        </xdr:cNvPicPr>
      </xdr:nvPicPr>
      <xdr:blipFill>
        <a:blip r:embed="rId255"/>
        <a:stretch>
          <a:fillRect/>
        </a:stretch>
      </xdr:blipFill>
      <xdr:spPr>
        <a:xfrm>
          <a:off x="2419985" y="109161580"/>
          <a:ext cx="337820" cy="337820"/>
        </a:xfrm>
        <a:prstGeom prst="rect">
          <a:avLst/>
        </a:prstGeom>
      </xdr:spPr>
    </xdr:pic>
    <xdr:clientData/>
  </xdr:twoCellAnchor>
  <xdr:twoCellAnchor>
    <xdr:from>
      <xdr:col>2</xdr:col>
      <xdr:colOff>635000</xdr:colOff>
      <xdr:row>259</xdr:row>
      <xdr:rowOff>50800</xdr:rowOff>
    </xdr:from>
    <xdr:to>
      <xdr:col>2</xdr:col>
      <xdr:colOff>973243</xdr:colOff>
      <xdr:row>259</xdr:row>
      <xdr:rowOff>389043</xdr:rowOff>
    </xdr:to>
    <xdr:pic>
      <xdr:nvPicPr>
        <xdr:cNvPr id="259" name="Picture 1" descr="Picture"/>
        <xdr:cNvPicPr>
          <a:picLocks noChangeAspect="1"/>
        </xdr:cNvPicPr>
      </xdr:nvPicPr>
      <xdr:blipFill>
        <a:blip r:embed="rId256"/>
        <a:stretch>
          <a:fillRect/>
        </a:stretch>
      </xdr:blipFill>
      <xdr:spPr>
        <a:xfrm>
          <a:off x="2419985" y="109584490"/>
          <a:ext cx="337820" cy="337820"/>
        </a:xfrm>
        <a:prstGeom prst="rect">
          <a:avLst/>
        </a:prstGeom>
      </xdr:spPr>
    </xdr:pic>
    <xdr:clientData/>
  </xdr:twoCellAnchor>
  <xdr:twoCellAnchor>
    <xdr:from>
      <xdr:col>2</xdr:col>
      <xdr:colOff>635000</xdr:colOff>
      <xdr:row>260</xdr:row>
      <xdr:rowOff>50800</xdr:rowOff>
    </xdr:from>
    <xdr:to>
      <xdr:col>2</xdr:col>
      <xdr:colOff>973243</xdr:colOff>
      <xdr:row>260</xdr:row>
      <xdr:rowOff>389043</xdr:rowOff>
    </xdr:to>
    <xdr:pic>
      <xdr:nvPicPr>
        <xdr:cNvPr id="260" name="Picture 1" descr="Picture"/>
        <xdr:cNvPicPr>
          <a:picLocks noChangeAspect="1"/>
        </xdr:cNvPicPr>
      </xdr:nvPicPr>
      <xdr:blipFill>
        <a:blip r:embed="rId257"/>
        <a:stretch>
          <a:fillRect/>
        </a:stretch>
      </xdr:blipFill>
      <xdr:spPr>
        <a:xfrm>
          <a:off x="2419985" y="110007400"/>
          <a:ext cx="337820" cy="337820"/>
        </a:xfrm>
        <a:prstGeom prst="rect">
          <a:avLst/>
        </a:prstGeom>
      </xdr:spPr>
    </xdr:pic>
    <xdr:clientData/>
  </xdr:twoCellAnchor>
  <xdr:twoCellAnchor>
    <xdr:from>
      <xdr:col>2</xdr:col>
      <xdr:colOff>635000</xdr:colOff>
      <xdr:row>261</xdr:row>
      <xdr:rowOff>50800</xdr:rowOff>
    </xdr:from>
    <xdr:to>
      <xdr:col>2</xdr:col>
      <xdr:colOff>973243</xdr:colOff>
      <xdr:row>261</xdr:row>
      <xdr:rowOff>389043</xdr:rowOff>
    </xdr:to>
    <xdr:pic>
      <xdr:nvPicPr>
        <xdr:cNvPr id="261" name="Picture 1" descr="Picture"/>
        <xdr:cNvPicPr>
          <a:picLocks noChangeAspect="1"/>
        </xdr:cNvPicPr>
      </xdr:nvPicPr>
      <xdr:blipFill>
        <a:blip r:embed="rId258"/>
        <a:stretch>
          <a:fillRect/>
        </a:stretch>
      </xdr:blipFill>
      <xdr:spPr>
        <a:xfrm>
          <a:off x="2419985" y="110430310"/>
          <a:ext cx="337820" cy="337820"/>
        </a:xfrm>
        <a:prstGeom prst="rect">
          <a:avLst/>
        </a:prstGeom>
      </xdr:spPr>
    </xdr:pic>
    <xdr:clientData/>
  </xdr:twoCellAnchor>
  <xdr:twoCellAnchor>
    <xdr:from>
      <xdr:col>2</xdr:col>
      <xdr:colOff>635000</xdr:colOff>
      <xdr:row>262</xdr:row>
      <xdr:rowOff>50800</xdr:rowOff>
    </xdr:from>
    <xdr:to>
      <xdr:col>2</xdr:col>
      <xdr:colOff>973243</xdr:colOff>
      <xdr:row>262</xdr:row>
      <xdr:rowOff>389043</xdr:rowOff>
    </xdr:to>
    <xdr:pic>
      <xdr:nvPicPr>
        <xdr:cNvPr id="262" name="Picture 1" descr="Picture"/>
        <xdr:cNvPicPr>
          <a:picLocks noChangeAspect="1"/>
        </xdr:cNvPicPr>
      </xdr:nvPicPr>
      <xdr:blipFill>
        <a:blip r:embed="rId259"/>
        <a:stretch>
          <a:fillRect/>
        </a:stretch>
      </xdr:blipFill>
      <xdr:spPr>
        <a:xfrm>
          <a:off x="2419985" y="110853220"/>
          <a:ext cx="337820" cy="337820"/>
        </a:xfrm>
        <a:prstGeom prst="rect">
          <a:avLst/>
        </a:prstGeom>
      </xdr:spPr>
    </xdr:pic>
    <xdr:clientData/>
  </xdr:twoCellAnchor>
  <xdr:twoCellAnchor>
    <xdr:from>
      <xdr:col>2</xdr:col>
      <xdr:colOff>635000</xdr:colOff>
      <xdr:row>263</xdr:row>
      <xdr:rowOff>50800</xdr:rowOff>
    </xdr:from>
    <xdr:to>
      <xdr:col>2</xdr:col>
      <xdr:colOff>973243</xdr:colOff>
      <xdr:row>263</xdr:row>
      <xdr:rowOff>389043</xdr:rowOff>
    </xdr:to>
    <xdr:pic>
      <xdr:nvPicPr>
        <xdr:cNvPr id="263" name="Picture 1" descr="Picture"/>
        <xdr:cNvPicPr>
          <a:picLocks noChangeAspect="1"/>
        </xdr:cNvPicPr>
      </xdr:nvPicPr>
      <xdr:blipFill>
        <a:blip r:embed="rId260"/>
        <a:stretch>
          <a:fillRect/>
        </a:stretch>
      </xdr:blipFill>
      <xdr:spPr>
        <a:xfrm>
          <a:off x="2419985" y="111276130"/>
          <a:ext cx="337820" cy="337820"/>
        </a:xfrm>
        <a:prstGeom prst="rect">
          <a:avLst/>
        </a:prstGeom>
      </xdr:spPr>
    </xdr:pic>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xdr:from>
      <xdr:col>29</xdr:col>
      <xdr:colOff>457200</xdr:colOff>
      <xdr:row>24</xdr:row>
      <xdr:rowOff>333375</xdr:rowOff>
    </xdr:from>
    <xdr:to>
      <xdr:col>42</xdr:col>
      <xdr:colOff>685800</xdr:colOff>
      <xdr:row>31</xdr:row>
      <xdr:rowOff>142875</xdr:rowOff>
    </xdr:to>
    <xdr:pic>
      <xdr:nvPicPr>
        <xdr:cNvPr id="2" name="Picture 2" descr="Mdjbva"/>
        <xdr:cNvPicPr/>
      </xdr:nvPicPr>
      <xdr:blipFill>
        <a:blip r:embed="rId1"/>
        <a:stretch>
          <a:fillRect/>
        </a:stretch>
      </xdr:blipFill>
      <xdr:spPr>
        <a:xfrm>
          <a:off x="23147020" y="7576820"/>
          <a:ext cx="7506970" cy="1864995"/>
        </a:xfrm>
        <a:prstGeom prst="rect">
          <a:avLst/>
        </a:prstGeom>
      </xdr:spPr>
    </xdr:pic>
    <xdr:clientData fLocksWithSheet="0"/>
  </xdr:twoCellAnchor>
  <xdr:twoCellAnchor>
    <xdr:from>
      <xdr:col>27</xdr:col>
      <xdr:colOff>0</xdr:colOff>
      <xdr:row>10</xdr:row>
      <xdr:rowOff>0</xdr:rowOff>
    </xdr:from>
    <xdr:to>
      <xdr:col>39</xdr:col>
      <xdr:colOff>200025</xdr:colOff>
      <xdr:row>20</xdr:row>
      <xdr:rowOff>123825</xdr:rowOff>
    </xdr:to>
    <xdr:pic>
      <xdr:nvPicPr>
        <xdr:cNvPr id="3" name="Picture 3" descr="NaIYlf"/>
        <xdr:cNvPicPr/>
      </xdr:nvPicPr>
      <xdr:blipFill>
        <a:blip r:embed="rId2"/>
        <a:stretch>
          <a:fillRect/>
        </a:stretch>
      </xdr:blipFill>
      <xdr:spPr>
        <a:xfrm>
          <a:off x="20963890" y="3271520"/>
          <a:ext cx="7552055" cy="2994025"/>
        </a:xfrm>
        <a:prstGeom prst="rect">
          <a:avLst/>
        </a:prstGeom>
      </xdr:spPr>
    </xdr:pic>
    <xdr:clientData fLocksWithSheet="0"/>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xdr:from>
      <xdr:col>0</xdr:col>
      <xdr:colOff>152400</xdr:colOff>
      <xdr:row>40</xdr:row>
      <xdr:rowOff>47625</xdr:rowOff>
    </xdr:from>
    <xdr:to>
      <xdr:col>4</xdr:col>
      <xdr:colOff>885825</xdr:colOff>
      <xdr:row>77</xdr:row>
      <xdr:rowOff>0</xdr:rowOff>
    </xdr:to>
    <xdr:pic>
      <xdr:nvPicPr>
        <xdr:cNvPr id="2" name="Picture 2" descr="gVAWLQ"/>
        <xdr:cNvPicPr/>
      </xdr:nvPicPr>
      <xdr:blipFill>
        <a:blip r:embed="rId1"/>
        <a:stretch>
          <a:fillRect/>
        </a:stretch>
      </xdr:blipFill>
      <xdr:spPr>
        <a:xfrm>
          <a:off x="152400" y="6577965"/>
          <a:ext cx="7699375" cy="4980305"/>
        </a:xfrm>
        <a:prstGeom prst="rect">
          <a:avLst/>
        </a:prstGeom>
      </xdr:spPr>
    </xdr:pic>
    <xdr:clientData fLocksWithSheet="0"/>
  </xdr:twoCellAnchor>
  <xdr:twoCellAnchor>
    <xdr:from>
      <xdr:col>5</xdr:col>
      <xdr:colOff>57150</xdr:colOff>
      <xdr:row>40</xdr:row>
      <xdr:rowOff>19050</xdr:rowOff>
    </xdr:from>
    <xdr:to>
      <xdr:col>13</xdr:col>
      <xdr:colOff>876300</xdr:colOff>
      <xdr:row>60</xdr:row>
      <xdr:rowOff>57150</xdr:rowOff>
    </xdr:to>
    <xdr:pic>
      <xdr:nvPicPr>
        <xdr:cNvPr id="3" name="Picture 3" descr="iMPtQg"/>
        <xdr:cNvPicPr/>
      </xdr:nvPicPr>
      <xdr:blipFill>
        <a:blip r:embed="rId2"/>
        <a:stretch>
          <a:fillRect/>
        </a:stretch>
      </xdr:blipFill>
      <xdr:spPr>
        <a:xfrm>
          <a:off x="7908925" y="6549390"/>
          <a:ext cx="8308340" cy="2755900"/>
        </a:xfrm>
        <a:prstGeom prst="rect">
          <a:avLst/>
        </a:prstGeom>
      </xdr:spPr>
    </xdr:pic>
    <xdr:clientData fLocksWithSheet="0"/>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CPC&#34920;&#26684;"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27611;&#21033;&#30408;&#20111;"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REF"/>
    </sheetNames>
    <sheetDataSet>
      <sheetData sheetId="0"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REF"/>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4.xml.rels><?xml version="1.0" encoding="UTF-8" standalone="yes"?>
<Relationships xmlns="http://schemas.openxmlformats.org/package/2006/relationships"><Relationship Id="rId1" Type="http://schemas.openxmlformats.org/officeDocument/2006/relationships/hyperlink" Target="https://www.amazon.com/gp/bestsellers/pet-supplies/3024205011" TargetMode="External"/></Relationships>
</file>

<file path=xl/worksheets/_rels/sheet27.xml.rels><?xml version="1.0" encoding="UTF-8" standalone="yes"?>
<Relationships xmlns="http://schemas.openxmlformats.org/package/2006/relationships"><Relationship Id="rId2" Type="http://schemas.openxmlformats.org/officeDocument/2006/relationships/hyperlink" Target="https://mp.weixin.qq.com/s/hJXWLb-KpYE6J5aK37fUqA?poc_token=HER7cGijba2sEL_p1d8TCVeaPrsbMxX-Mtg-J8JD" TargetMode="External"/><Relationship Id="rId1" Type="http://schemas.openxmlformats.org/officeDocument/2006/relationships/drawing" Target="../drawings/drawing9.xml"/></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0.xml"/><Relationship Id="rId1" Type="http://schemas.openxmlformats.org/officeDocument/2006/relationships/comments" Target="../comments2.xml"/></Relationships>
</file>

<file path=xl/worksheets/_rels/sheet3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3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J1:X39"/>
  <sheetViews>
    <sheetView showGridLines="0" workbookViewId="0">
      <selection activeCell="L4" sqref="L4:N6"/>
    </sheetView>
  </sheetViews>
  <sheetFormatPr defaultColWidth="9" defaultRowHeight="13.5"/>
  <cols>
    <col min="1" max="1" width="6.625" customWidth="1"/>
    <col min="30" max="30" width="9" customWidth="1"/>
  </cols>
  <sheetData>
    <row r="1" spans="10:22">
      <c r="J1" s="1130" t="s">
        <v>0</v>
      </c>
    </row>
    <row r="4" spans="10:22">
      <c r="J4" s="1060" t="s">
        <v>1</v>
      </c>
      <c r="L4" s="14" t="s">
        <v>2</v>
      </c>
      <c r="O4" s="1060" t="s">
        <v>3</v>
      </c>
      <c r="Q4" s="14" t="s">
        <v>4</v>
      </c>
      <c r="T4" s="1060" t="s">
        <v>5</v>
      </c>
      <c r="V4" s="14" t="s">
        <v>6</v>
      </c>
    </row>
    <row r="9" spans="10:22">
      <c r="J9" s="1131" t="s">
        <v>7</v>
      </c>
    </row>
    <row r="12" spans="10:22">
      <c r="J12" s="14" t="s">
        <v>8</v>
      </c>
    </row>
  </sheetData>
  <mergeCells count="9">
    <mergeCell ref="J12:X39"/>
    <mergeCell ref="J4:K6"/>
    <mergeCell ref="T4:U6"/>
    <mergeCell ref="V4:X6"/>
    <mergeCell ref="L4:N6"/>
    <mergeCell ref="J1:X3"/>
    <mergeCell ref="Q4:S6"/>
    <mergeCell ref="J9:X11"/>
    <mergeCell ref="O4:P6"/>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O1139"/>
  <sheetViews>
    <sheetView showGridLines="0" topLeftCell="A84" workbookViewId="0">
      <selection activeCell="A1" sqref="A1:Z1"/>
    </sheetView>
  </sheetViews>
  <sheetFormatPr defaultColWidth="9" defaultRowHeight="13.5"/>
  <cols>
    <col min="1" max="1" width="9" customWidth="1"/>
    <col min="3" max="3" width="19.225" customWidth="1"/>
    <col min="22" max="22" width="7.75833333333333" customWidth="1"/>
    <col min="24" max="24" width="9" customWidth="1"/>
    <col min="28" max="28" width="12.75" customWidth="1"/>
    <col min="30" max="30" width="13.75" customWidth="1"/>
    <col min="31" max="31" width="9.5" customWidth="1"/>
    <col min="36" max="36" width="16.675" customWidth="1"/>
    <col min="37" max="37" width="9" customWidth="1"/>
  </cols>
  <sheetData>
    <row r="1" ht="39" customHeight="1" spans="1:41">
      <c r="A1" s="1093" t="s">
        <v>9</v>
      </c>
      <c r="B1" s="1094"/>
      <c r="C1" s="1094"/>
      <c r="D1" s="1094"/>
      <c r="E1" s="1094"/>
      <c r="F1" s="1094"/>
      <c r="G1" s="1094"/>
      <c r="H1" s="1094"/>
      <c r="I1" s="1094"/>
      <c r="J1" s="1094"/>
      <c r="K1" s="1094"/>
      <c r="L1" s="1094"/>
      <c r="M1" s="1094"/>
      <c r="N1" s="1094"/>
      <c r="O1" s="1094"/>
      <c r="P1" s="1094"/>
      <c r="Q1" s="1094"/>
      <c r="R1" s="1094"/>
      <c r="S1" s="1094"/>
      <c r="T1" s="1094"/>
      <c r="U1" s="1094"/>
      <c r="V1" s="1094"/>
      <c r="W1" s="1094"/>
      <c r="X1" s="1094"/>
      <c r="Y1" s="1094"/>
      <c r="Z1" s="1095"/>
      <c r="AA1" s="404"/>
      <c r="AB1" s="404"/>
      <c r="AC1" s="404"/>
      <c r="AD1" s="404"/>
      <c r="AE1" s="404"/>
      <c r="AF1" s="404"/>
      <c r="AG1" s="404"/>
      <c r="AH1" s="404"/>
      <c r="AI1" s="404"/>
      <c r="AJ1" s="404"/>
      <c r="AK1" s="404"/>
    </row>
    <row r="2" customHeight="1" spans="1:41">
      <c r="A2" s="1096" t="s">
        <v>10</v>
      </c>
      <c r="B2" s="1096"/>
      <c r="C2" s="1096"/>
      <c r="D2" s="1096"/>
      <c r="E2" s="1096"/>
      <c r="F2" s="1096"/>
      <c r="G2" s="1096"/>
      <c r="H2" s="1096"/>
      <c r="I2" s="1096"/>
      <c r="J2" s="1096"/>
      <c r="K2" s="1096"/>
      <c r="L2" s="1096"/>
      <c r="M2" s="1096"/>
      <c r="N2" s="1096"/>
      <c r="O2" s="1096"/>
      <c r="P2" s="1096"/>
      <c r="Q2" s="1096"/>
      <c r="R2" s="1096"/>
      <c r="S2" s="1096"/>
      <c r="T2" s="1096"/>
      <c r="U2" s="1097"/>
      <c r="V2" s="1098" t="s">
        <v>11</v>
      </c>
      <c r="W2" s="1098"/>
      <c r="X2" s="1098"/>
      <c r="Y2" s="1098"/>
      <c r="Z2" s="1098"/>
      <c r="AA2" s="1099" t="s">
        <v>12</v>
      </c>
      <c r="AI2" s="1099" t="s">
        <v>13</v>
      </c>
      <c r="AK2" s="1098"/>
      <c r="AL2" s="1098"/>
      <c r="AM2" s="1098"/>
      <c r="AN2" s="1098"/>
      <c r="AO2" s="1098"/>
    </row>
    <row r="3" customHeight="1" spans="1:41">
      <c r="A3" s="1100"/>
      <c r="B3" s="1100"/>
      <c r="C3" s="1100"/>
      <c r="D3" s="1100"/>
      <c r="E3" s="1100"/>
      <c r="F3" s="1100"/>
      <c r="G3" s="1100"/>
      <c r="H3" s="1100"/>
      <c r="I3" s="1100"/>
      <c r="J3" s="1100"/>
      <c r="K3" s="1100"/>
      <c r="L3" s="1100"/>
      <c r="M3" s="1100"/>
      <c r="N3" s="1100"/>
      <c r="O3" s="1100"/>
      <c r="P3" s="1100"/>
      <c r="Q3" s="1100"/>
      <c r="R3" s="1100"/>
      <c r="S3" s="1100"/>
      <c r="T3" s="1100"/>
      <c r="U3" s="1101"/>
      <c r="V3" s="1098"/>
      <c r="W3" s="1098"/>
      <c r="X3" s="1098"/>
      <c r="Y3" s="1098"/>
      <c r="Z3" s="1098"/>
      <c r="AK3" s="1098"/>
      <c r="AL3" s="1098"/>
      <c r="AM3" s="1098"/>
      <c r="AN3" s="1098"/>
      <c r="AO3" s="1098"/>
    </row>
    <row r="4" ht="48" customHeight="1" spans="1:41">
      <c r="A4" s="1102"/>
      <c r="B4" s="1103"/>
      <c r="C4" s="1103"/>
      <c r="D4" s="1103"/>
      <c r="E4" s="1103"/>
      <c r="F4" s="1103"/>
      <c r="G4" s="1103"/>
      <c r="H4" s="1103"/>
      <c r="I4" s="1103"/>
      <c r="J4" s="1103"/>
      <c r="K4" s="1103"/>
      <c r="L4" s="1103"/>
      <c r="M4" s="1103"/>
      <c r="N4" s="1103"/>
      <c r="O4" s="1103"/>
      <c r="P4" s="1103"/>
      <c r="Q4" s="1103"/>
      <c r="R4" s="1103"/>
      <c r="S4" s="1103"/>
      <c r="T4" s="1103"/>
      <c r="U4" s="1103"/>
      <c r="V4" s="1098"/>
      <c r="W4" s="1098"/>
      <c r="X4" s="1098"/>
      <c r="Y4" s="1098"/>
      <c r="Z4" s="1098"/>
      <c r="AA4" s="1099" t="s">
        <v>14</v>
      </c>
      <c r="AB4" s="1099" t="s">
        <v>15</v>
      </c>
      <c r="AC4" s="1099" t="s">
        <v>16</v>
      </c>
      <c r="AD4" s="1099" t="s">
        <v>17</v>
      </c>
      <c r="AE4" s="1099" t="s">
        <v>18</v>
      </c>
      <c r="AF4" s="1099" t="s">
        <v>19</v>
      </c>
      <c r="AG4" s="1099" t="s">
        <v>20</v>
      </c>
      <c r="AI4" s="1099" t="s">
        <v>14</v>
      </c>
      <c r="AJ4" s="1099" t="s">
        <v>21</v>
      </c>
      <c r="AK4" s="1099" t="s">
        <v>15</v>
      </c>
      <c r="AL4" s="1099" t="s">
        <v>22</v>
      </c>
      <c r="AM4" s="1099" t="s">
        <v>17</v>
      </c>
      <c r="AN4" s="1099" t="s">
        <v>19</v>
      </c>
      <c r="AO4" s="1099" t="s">
        <v>20</v>
      </c>
    </row>
    <row r="5" customHeight="1" spans="1:41">
      <c r="A5" s="1104"/>
      <c r="B5" s="1105"/>
      <c r="C5" s="1105"/>
      <c r="D5" s="1105"/>
      <c r="E5" s="1105"/>
      <c r="F5" s="1105"/>
      <c r="G5" s="1105"/>
      <c r="H5" s="1105"/>
      <c r="I5" s="1105"/>
      <c r="J5" s="1105"/>
      <c r="K5" s="1105"/>
      <c r="L5" s="1105"/>
      <c r="M5" s="1105"/>
      <c r="N5" s="1105"/>
      <c r="O5" s="1105"/>
      <c r="P5" s="1105"/>
      <c r="Q5" s="1105"/>
      <c r="R5" s="1105"/>
      <c r="S5" s="1105"/>
      <c r="T5" s="1105"/>
      <c r="U5" s="1105"/>
      <c r="V5" s="1098"/>
      <c r="W5" s="1098"/>
      <c r="X5" s="1098"/>
      <c r="Y5" s="1098"/>
      <c r="Z5" s="1098"/>
      <c r="AA5" s="1106">
        <v>1</v>
      </c>
      <c r="AB5" s="1106">
        <f>SUM(J772:J871)</f>
        <v>19056</v>
      </c>
      <c r="AC5" s="1106">
        <f>SUM(V772:V871)</f>
        <v>44072</v>
      </c>
      <c r="AD5" s="1106">
        <f>SUM(J772,J776,J777,J778,J779,J780,J781,J782,J784,J786,J790,J792,J793,J794,J798,J800,J801,J804,J810,J813,J814,J816,J818,J819,J820,J822,J823,J825,J827,J830,J833,J834,J837,J840,J841,J842,J848,J852,J853,J855,J856,J857,J859,J863,J868,J869,J871)</f>
        <v>19056</v>
      </c>
      <c r="AE5" s="1106">
        <f>SUM(V772,V776,V777,V778,V779,V780,V781,V782,V784,V786,V790,V792,V793,V794,V798,V800,V801,V804,V810,V813,V814,V816,V818,V819,V820,V822,V823,V825,V827,V830,V833,V834,V837,V840,V841,V842,V848,V852,V853,V855,V856,V857,V859,V863,V868,V869,V871)</f>
        <v>30709</v>
      </c>
      <c r="AF5" s="1106">
        <v>47</v>
      </c>
      <c r="AG5" s="1107">
        <f t="shared" ref="AG5:AG12" si="0">AE5/AD5-1</f>
        <v>0.611513434089001</v>
      </c>
      <c r="AI5" s="1106">
        <v>1</v>
      </c>
      <c r="AJ5" s="1108" t="s">
        <v>23</v>
      </c>
      <c r="AK5" s="1106">
        <f>SUM(J772:J871)</f>
        <v>19056</v>
      </c>
      <c r="AL5" s="1108" t="s">
        <v>23</v>
      </c>
      <c r="AM5" s="1108" t="s">
        <v>23</v>
      </c>
      <c r="AN5" s="1108" t="s">
        <v>23</v>
      </c>
      <c r="AO5" s="1108" t="s">
        <v>23</v>
      </c>
    </row>
    <row r="6" customHeight="1" spans="1:41">
      <c r="A6" s="1104"/>
      <c r="B6" s="1105"/>
      <c r="C6" s="1105"/>
      <c r="D6" s="1105"/>
      <c r="E6" s="1105"/>
      <c r="F6" s="1105"/>
      <c r="G6" s="1105"/>
      <c r="H6" s="1105"/>
      <c r="I6" s="1105"/>
      <c r="J6" s="1105"/>
      <c r="K6" s="1105"/>
      <c r="L6" s="1105"/>
      <c r="M6" s="1105"/>
      <c r="N6" s="1105"/>
      <c r="O6" s="1105"/>
      <c r="P6" s="1105"/>
      <c r="Q6" s="1105"/>
      <c r="R6" s="1105"/>
      <c r="S6" s="1105"/>
      <c r="T6" s="1105"/>
      <c r="U6" s="1105"/>
      <c r="V6" s="1098"/>
      <c r="W6" s="1098"/>
      <c r="X6" s="1098"/>
      <c r="Y6" s="1098"/>
      <c r="Z6" s="1098"/>
      <c r="AA6" s="1106">
        <v>2</v>
      </c>
      <c r="AB6" s="1106">
        <f>SUM(K772:K871)</f>
        <v>18616</v>
      </c>
      <c r="AC6" s="1106">
        <f>SUM(W772:W871)</f>
        <v>40545</v>
      </c>
      <c r="AD6" s="1106">
        <f>SUM(K772,K776,K777,K778,K779,K780,K781,K782,K784,K785,K786,K790,K792,K793,K794,K798,K800,K801,K807,K809,K810,K813,K814,K816,K817,K818,K819,K820,K822,K823,K824,K825,K827,K830,K833,K834,K837,K840,K841,K842,K848,K849,K852,K853,K855,K856,K857,K859,K862,K863,K866,K868,K869)</f>
        <v>18616</v>
      </c>
      <c r="AE6" s="1106">
        <f>SUM(W772,W776,W777,W778,W779,W780,W781,W782,W784,W785,W786,W790,W792,W793,W794,W798,W800,W801,W807,W809,W810,W813,W814,W816,W817,W818,W819,W820,W822,W823,W824,W825,W827,W830,W833,W834,W837,W840,W841,W842,W848,W849,W852,W853,W855,W856,W857,W859,W862,W863,W866,W868,W869)</f>
        <v>31513</v>
      </c>
      <c r="AF6" s="1106">
        <v>53</v>
      </c>
      <c r="AG6" s="1107">
        <f t="shared" si="0"/>
        <v>0.692791147400086</v>
      </c>
      <c r="AI6" s="1106">
        <v>2</v>
      </c>
      <c r="AJ6" s="1108" t="s">
        <v>23</v>
      </c>
      <c r="AK6" s="1106">
        <f>SUM(K772:K871)</f>
        <v>18616</v>
      </c>
      <c r="AL6" s="1108" t="s">
        <v>23</v>
      </c>
      <c r="AM6" s="1108" t="s">
        <v>23</v>
      </c>
      <c r="AN6" s="1108" t="s">
        <v>23</v>
      </c>
      <c r="AO6" s="1108" t="s">
        <v>23</v>
      </c>
    </row>
    <row r="7" customHeight="1" spans="1:41">
      <c r="A7" s="1104"/>
      <c r="B7" s="1105"/>
      <c r="C7" s="1105"/>
      <c r="D7" s="1105"/>
      <c r="E7" s="1105"/>
      <c r="F7" s="1105"/>
      <c r="G7" s="1105"/>
      <c r="H7" s="1105"/>
      <c r="I7" s="1105"/>
      <c r="J7" s="1105"/>
      <c r="K7" s="1105"/>
      <c r="L7" s="1105"/>
      <c r="M7" s="1105"/>
      <c r="N7" s="1105"/>
      <c r="O7" s="1105"/>
      <c r="P7" s="1105"/>
      <c r="Q7" s="1105"/>
      <c r="R7" s="1105"/>
      <c r="S7" s="1105"/>
      <c r="T7" s="1105"/>
      <c r="U7" s="1105"/>
      <c r="V7" s="1098"/>
      <c r="W7" s="1098"/>
      <c r="X7" s="1098"/>
      <c r="Y7" s="1098"/>
      <c r="Z7" s="1098"/>
      <c r="AA7" s="1106">
        <v>3</v>
      </c>
      <c r="AB7" s="1106">
        <f>SUM(L772:L871)</f>
        <v>21515</v>
      </c>
      <c r="AC7" s="1106">
        <f>SUM(X772:X871)</f>
        <v>40468</v>
      </c>
      <c r="AD7" s="1106">
        <f>SUM(L772,L776,L777,L778,L779,L780,L782,L784,L785,L786,L789,L790,L792,L793,L794,L798,L800,L801,L807,L809,L810,L813,L814,L816,L817,L818,L819,L820,L822,L823,L824,L825,L827,L830,L833,L834,L837,L840,L841,L842,L848,L852,L853,L855,L856,L857,L859,L862,L863,L866,L868,L869,L871)</f>
        <v>21515</v>
      </c>
      <c r="AE7" s="1106">
        <f>SUM(X772,X776,X777,X778,X779,X780,X782,X784,X785,X786,X789,X790,X792,X793,X794,X798,X800,X801,X807,X809,X810,X813,X814,X816,X817,X818,X819,X820,X822,X823,X824,X825,X827,X830,X833,X834,X837,X840,X841,X842,X848,X852,X853,X855,X856,X857,X859,X862,X863,X866,X868,X869,X871)</f>
        <v>30960</v>
      </c>
      <c r="AF7" s="1106">
        <v>53</v>
      </c>
      <c r="AG7" s="1107">
        <f t="shared" si="0"/>
        <v>0.438996049267953</v>
      </c>
      <c r="AI7" s="1106">
        <v>3</v>
      </c>
      <c r="AJ7" s="1108" t="s">
        <v>23</v>
      </c>
      <c r="AK7" s="1106">
        <f>SUM(L772:L871)</f>
        <v>21515</v>
      </c>
      <c r="AL7" s="1108" t="s">
        <v>23</v>
      </c>
      <c r="AM7" s="1108" t="s">
        <v>23</v>
      </c>
      <c r="AN7" s="1108" t="s">
        <v>23</v>
      </c>
      <c r="AO7" s="1108" t="s">
        <v>23</v>
      </c>
    </row>
    <row r="8" customHeight="1" spans="1:41">
      <c r="A8" s="1104"/>
      <c r="B8" s="1105"/>
      <c r="C8" s="1105"/>
      <c r="D8" s="1105"/>
      <c r="E8" s="1105"/>
      <c r="F8" s="1105"/>
      <c r="G8" s="1105"/>
      <c r="H8" s="1105"/>
      <c r="I8" s="1105"/>
      <c r="J8" s="1105"/>
      <c r="K8" s="1105"/>
      <c r="L8" s="1105"/>
      <c r="M8" s="1105"/>
      <c r="N8" s="1105"/>
      <c r="O8" s="1105"/>
      <c r="P8" s="1105"/>
      <c r="Q8" s="1105"/>
      <c r="R8" s="1105"/>
      <c r="S8" s="1105"/>
      <c r="T8" s="1105"/>
      <c r="U8" s="1105"/>
      <c r="V8" s="1098"/>
      <c r="W8" s="1098"/>
      <c r="X8" s="1098"/>
      <c r="Y8" s="1098"/>
      <c r="Z8" s="1098"/>
      <c r="AA8" s="1106">
        <v>4</v>
      </c>
      <c r="AB8" s="1106">
        <f>SUM(M772:M871)</f>
        <v>20379</v>
      </c>
      <c r="AC8" s="1106">
        <f>SUM(Y772:Y871)</f>
        <v>39223</v>
      </c>
      <c r="AD8" s="1106">
        <f>SUM(M776,M777,M778,M779,M780,M781,M782,M784,M785,M786,M789,M790,M792,M793,M794,M798,M800,M801,M807,M809,M810,M813,M814,M816,M817,M818,M819,M820,M822,M823,M824,M825,M827,M828,M830,M833,M834,M837,M840,M841,M842,M849,M852,M853,M855,M856,M857,M859,M860,M862,M863,M866,M868,M869,M871)</f>
        <v>20379</v>
      </c>
      <c r="AE8" s="1106">
        <f>SUM(Y776,Y777,Y778,Y779,Y780,Y781,Y782,Y784,Y785,Y786,Y789,Y790,Y792,Y793,Y794,Y798,Y800,Y801,Y807,Y809,Y810,Y813,Y814,Y816,Y817,Y818,Y819,Y820,Y822,Y823,Y824,Y825,Y827,Y828,Y830,Y833,Y834,Y837,Y840,Y841,Y842,Y849,Y852,Y853,Y855,Y856,Y857,Y859,Y860,Y862,Y863,Y866,Y868,Y869,Y871)</f>
        <v>30493</v>
      </c>
      <c r="AF8" s="1106">
        <v>55</v>
      </c>
      <c r="AG8" s="1107">
        <f t="shared" si="0"/>
        <v>0.496295205849159</v>
      </c>
      <c r="AI8" s="1106">
        <v>4</v>
      </c>
      <c r="AJ8" s="1108" t="s">
        <v>23</v>
      </c>
      <c r="AK8" s="1106">
        <f>SUM(M772:M871)</f>
        <v>20379</v>
      </c>
      <c r="AL8" s="1108" t="s">
        <v>23</v>
      </c>
      <c r="AM8" s="1108" t="s">
        <v>23</v>
      </c>
      <c r="AN8" s="1108" t="s">
        <v>23</v>
      </c>
      <c r="AO8" s="1108" t="s">
        <v>23</v>
      </c>
    </row>
    <row r="9" customHeight="1" spans="1:41">
      <c r="A9" s="1104"/>
      <c r="B9" s="1105"/>
      <c r="C9" s="1105"/>
      <c r="D9" s="1105"/>
      <c r="E9" s="1105"/>
      <c r="F9" s="1105"/>
      <c r="G9" s="1105"/>
      <c r="H9" s="1105"/>
      <c r="I9" s="1105"/>
      <c r="J9" s="1105"/>
      <c r="K9" s="1105"/>
      <c r="L9" s="1105"/>
      <c r="M9" s="1105"/>
      <c r="N9" s="1105"/>
      <c r="O9" s="1105"/>
      <c r="P9" s="1105"/>
      <c r="Q9" s="1105"/>
      <c r="R9" s="1105"/>
      <c r="S9" s="1105"/>
      <c r="T9" s="1105"/>
      <c r="U9" s="1105"/>
      <c r="V9" s="1098"/>
      <c r="W9" s="1098"/>
      <c r="X9" s="1098"/>
      <c r="Y9" s="1098"/>
      <c r="Z9" s="1098"/>
      <c r="AA9" s="1106">
        <v>5</v>
      </c>
      <c r="AB9" s="1106">
        <f>SUM(N772:N871)</f>
        <v>26972</v>
      </c>
      <c r="AC9" s="1106">
        <f>SUM(Z772:Z871)</f>
        <v>45879</v>
      </c>
      <c r="AD9" s="1106">
        <f>SUM(N776,N777,N778,N779,N780,N781,N782,N784,N785,N786,N787,N789,N790,N792,N793,N794,N798,N800,N801,N802,N807,N809,N810,N811,N813,N814,N816,N817,N818,N819,N820,N822,N823,N824,N825,N827,N828,N830,N833,N834,N837,N840,N841,N842,N848,N849,N852,N853,N855,N856,N857,N859,N860,N862,N863,N866,N867,N868,N869,N871)</f>
        <v>26972</v>
      </c>
      <c r="AE9" s="1106">
        <f>SUM(Z776,Z777,Z778,Z779,Z780,Z781,Z782,Z784,Z785,Z786,Z787,Z789,Z790,Z792,Z793,Z794,Z798,Z800,Z801,Z802,Z807,Z809,Z810,Z811,Z813,Z814,Z816,Z817,Z818,Z819,Z820,Z822,Z823,Z824,Z825,Z827,Z828,Z830,Z833,Z834,Z837,Z840,Z841,Z842,Z848,Z849,Z852,Z853,Z855,Z856,Z857,Z859,Z860,Z862,Z863,Z866,Z867,Z868,Z869,Z871)</f>
        <v>36503</v>
      </c>
      <c r="AF9" s="1106">
        <v>60</v>
      </c>
      <c r="AG9" s="1107">
        <f t="shared" si="0"/>
        <v>0.353366454100549</v>
      </c>
      <c r="AI9" s="1106">
        <v>5</v>
      </c>
      <c r="AJ9" s="1108" t="s">
        <v>23</v>
      </c>
      <c r="AK9" s="1106">
        <f>SUM(N772:N871)</f>
        <v>26972</v>
      </c>
      <c r="AL9" s="1108" t="s">
        <v>23</v>
      </c>
      <c r="AM9" s="1108" t="s">
        <v>23</v>
      </c>
      <c r="AN9" s="1108" t="s">
        <v>23</v>
      </c>
      <c r="AO9" s="1108" t="s">
        <v>23</v>
      </c>
    </row>
    <row r="10" customHeight="1" spans="1:41">
      <c r="A10" s="1104"/>
      <c r="B10" s="1105"/>
      <c r="C10" s="1105"/>
      <c r="D10" s="1105"/>
      <c r="E10" s="1105"/>
      <c r="F10" s="1105"/>
      <c r="G10" s="1105"/>
      <c r="H10" s="1105"/>
      <c r="I10" s="1105"/>
      <c r="J10" s="1105"/>
      <c r="K10" s="1105"/>
      <c r="L10" s="1105"/>
      <c r="M10" s="1105"/>
      <c r="N10" s="1105"/>
      <c r="O10" s="1105"/>
      <c r="P10" s="1105"/>
      <c r="Q10" s="1105"/>
      <c r="R10" s="1105"/>
      <c r="S10" s="1105"/>
      <c r="T10" s="1105"/>
      <c r="U10" s="1105"/>
      <c r="V10" s="1098"/>
      <c r="W10" s="1098"/>
      <c r="X10" s="1098"/>
      <c r="Y10" s="1098"/>
      <c r="Z10" s="1098"/>
      <c r="AA10" s="1106">
        <v>6</v>
      </c>
      <c r="AB10" s="1106">
        <f>SUM(O772:O871)</f>
        <v>20510</v>
      </c>
      <c r="AC10" s="1106">
        <f>SUM(AA772:AA871)</f>
        <v>45455</v>
      </c>
      <c r="AD10" s="1106">
        <f>SUM(O772,O776,O777,O778,O779,O780,O781,O782,O784,O785,O786,O787,O789,O790,O792,O793,O794,O798,O800,O801,O802,O804,O807,O809,O810,O811,O813,O814,O816,O817,O818,O819,O820,O822,O823,O824,O825,O827,O828,O829,O830,O832,O833,O834,O837,O840,O841,O842,O843,O848,O849,O852,O853,O855,O856,O857,O859,O860,O862,O863,O866,O867,O868,O869,O871)</f>
        <v>20510</v>
      </c>
      <c r="AE10" s="1106">
        <f>SUM(AA772,AA776,AA777,AA778,AA779,AA780,AA781,AA782,AA784,AA785,AA786,AA787,AA789,AA790,AA792,AA793,AA794,AA798,AA800,AA801,AA802,AA804,AA807,AA809,AA810,AA811,AA813,AA814,AA816,AA817,AA818,AA819,AA820,AA822,AA823,AA824,AA825,AA827,AA828,AA829,AA830,AA832,AA833,AA834,AA837,AA840,AA841,AA842,AA843,AA848,AA849,AA852,AA853,AA855,AA856,AA857,AA859,AA860,AA862,AA863,AA866,AA867,AA868,AA869,AA871)</f>
        <v>36457</v>
      </c>
      <c r="AF10" s="1106">
        <v>65</v>
      </c>
      <c r="AG10" s="1107">
        <f t="shared" si="0"/>
        <v>0.777523159434422</v>
      </c>
      <c r="AI10" s="1106">
        <v>6</v>
      </c>
      <c r="AJ10" s="1106">
        <f>SUM(C772:C871)</f>
        <v>10880</v>
      </c>
      <c r="AK10" s="1106">
        <f>SUM(O772:O871)</f>
        <v>20510</v>
      </c>
      <c r="AL10" s="1106">
        <f>SUM(C772,C776,C777,C778,C779,C780,C782,C784,C786,C792,C793,C794,C798,C800,C801,C813,C814,C816,C819,C820,C822,C823,C825,C827,C828,C830,C834,C837,C840,C841,C842,C848,C849,C852,C853,C855,C856,C857,C859)</f>
        <v>10880</v>
      </c>
      <c r="AM10" s="1106">
        <f>SUM(O772,O776,O777,O778,O779,O780,O782,O784,O786,O792,O793,O794,O798,O800,O801,O813,O814,O816,O819,O820,O822,O823,O825,O827,O828,O830,O834,O837,O840,O841,O842,O848,O849,O852,O853,O855,O856,O857,O859)</f>
        <v>15247</v>
      </c>
      <c r="AN10" s="1106">
        <v>39</v>
      </c>
      <c r="AO10" s="1107">
        <f t="shared" ref="AO10:AO16" si="1">AM10/AL10-1</f>
        <v>0.401378676470588</v>
      </c>
    </row>
    <row r="11" customHeight="1" spans="1:41">
      <c r="A11" s="1104"/>
      <c r="B11" s="1105"/>
      <c r="C11" s="1105"/>
      <c r="D11" s="1105"/>
      <c r="E11" s="1105"/>
      <c r="F11" s="1105"/>
      <c r="G11" s="1105"/>
      <c r="H11" s="1105"/>
      <c r="I11" s="1105"/>
      <c r="J11" s="1105"/>
      <c r="K11" s="1105"/>
      <c r="L11" s="1105"/>
      <c r="M11" s="1105"/>
      <c r="N11" s="1105"/>
      <c r="O11" s="1105"/>
      <c r="P11" s="1105"/>
      <c r="Q11" s="1105"/>
      <c r="R11" s="1105"/>
      <c r="S11" s="1105"/>
      <c r="T11" s="1105"/>
      <c r="U11" s="1105"/>
      <c r="V11" s="1098"/>
      <c r="W11" s="1098"/>
      <c r="X11" s="1098"/>
      <c r="Y11" s="1098"/>
      <c r="Z11" s="1098"/>
      <c r="AA11" s="1106">
        <v>7</v>
      </c>
      <c r="AB11" s="1106">
        <f>SUM(P772:P871)</f>
        <v>28857</v>
      </c>
      <c r="AC11" s="1106">
        <f>SUM(AB772:AB871)</f>
        <v>40513</v>
      </c>
      <c r="AD11" s="1106">
        <f>SUM(P772,P776,P777,P778,P779,P780,P781,P782,P784,P785,P786,P787,P789,P790,P792,P793,P794,P798,P800,P801,P802,P804,P807,P809,P810,P811,P813,P814,P816,P817,P818,P819,P820,P822,P823,P824,P825,P827,P828,P829,P830,P832,P833,P834,P837,P838,P840,P841,P842,P843,P848,P849,P852,P853,P855,P856,P857,P859,P860,P862,P863,P866,P867,P868,P869,P871)</f>
        <v>28857</v>
      </c>
      <c r="AE11" s="1106">
        <f>SUM(AB772,AB776,AB777,AB778,AB779,AB780,AB781,AB782,AB784,AB785,AB786,AB787,AB789,AB790,AB792,AB793,AB794,AB798,AB800,AB801,AB802,AB804,AB807,AB809,AB810,AB811,AB813,AB814,AB816,AB817,AB818,AB819,AB820,AB822,AB823,AB824,AB825,AB827,AB828,AB829,AB830,AB832,AB833,AB834,AB837,AB838,AB840,AB841,AB842,AB843,AB848,AB849,AB852,AB853,AB855,AB856,AB857,AB859,AB860,AB862,AB863,AB866,AB867,AB868,AB869,AB871)</f>
        <v>33719</v>
      </c>
      <c r="AF11" s="1106">
        <v>66</v>
      </c>
      <c r="AG11" s="1107">
        <f t="shared" si="0"/>
        <v>0.168485982603874</v>
      </c>
      <c r="AI11" s="1106">
        <v>7</v>
      </c>
      <c r="AJ11" s="1106">
        <f>SUM(D772:D871)</f>
        <v>16308</v>
      </c>
      <c r="AK11" s="1106">
        <f>SUM(P772:P871)</f>
        <v>28857</v>
      </c>
      <c r="AL11" s="1106">
        <f>SUM(D772,D776,D777,D778,D779,D780,D782,D784,D786,D792,D793,D794,D798,D800,D801,D813,D814,D816,D819,D820,D822,D823,D825,D827,D828,D830,D833,D834,D837,D840,D841,D842,D848,D849,D852,D853,D855,D856,D857,D859,D868)</f>
        <v>16308</v>
      </c>
      <c r="AM11" s="1106">
        <f>SUM(P772,P776,P777,P778,P779,P780,P782,P784,P786,P792,P793,P794,P798,P800,P801,P813,P814,P816,P819,P820,P822,P823,P825,P827,P828,P830,P833,P834,P837,P840,P841,P842,P848,P849,P852,P853,P855,P856,P857,P859,P868)</f>
        <v>23075</v>
      </c>
      <c r="AN11" s="1106">
        <v>41</v>
      </c>
      <c r="AO11" s="1107">
        <f t="shared" si="1"/>
        <v>0.41494971792985</v>
      </c>
    </row>
    <row r="12" customHeight="1" spans="1:41">
      <c r="A12" s="1104"/>
      <c r="B12" s="1105"/>
      <c r="C12" s="1105"/>
      <c r="D12" s="1105"/>
      <c r="E12" s="1105"/>
      <c r="F12" s="1105"/>
      <c r="G12" s="1105"/>
      <c r="H12" s="1105"/>
      <c r="I12" s="1105"/>
      <c r="J12" s="1105"/>
      <c r="K12" s="1105"/>
      <c r="L12" s="1105"/>
      <c r="M12" s="1105"/>
      <c r="N12" s="1105"/>
      <c r="O12" s="1105"/>
      <c r="P12" s="1105"/>
      <c r="Q12" s="1105"/>
      <c r="R12" s="1105"/>
      <c r="S12" s="1105"/>
      <c r="T12" s="1105"/>
      <c r="U12" s="1105"/>
      <c r="V12" s="1098"/>
      <c r="W12" s="1098"/>
      <c r="X12" s="1098"/>
      <c r="Y12" s="1098"/>
      <c r="Z12" s="1098"/>
      <c r="AA12" s="1106">
        <v>8</v>
      </c>
      <c r="AB12" s="1106">
        <f>SUM(Q772:Q871)</f>
        <v>25245</v>
      </c>
      <c r="AC12" s="1106">
        <f>SUM(AC772:AC871)</f>
        <v>55240</v>
      </c>
      <c r="AD12" s="1106">
        <f>SUM(Q772,Q774,Q776,Q777,Q778,Q779,Q780,Q781,Q782,Q784,Q785,Q786,Q787,Q789,Q790,Q792,Q793,Q794,Q798,Q800,Q801,Q802,Q804,Q807,Q809,Q810,Q811,Q812,Q813,Q814,Q816,Q817,Q818,Q819,Q820,Q822,Q823,Q824,Q825,Q827,Q828,Q829,Q830,Q832,Q833,Q834,Q837,Q838,Q840,Q841,Q842,Q843,Q848,Q849,Q852,Q853,Q855,Q856,Q857,Q859,Q860,Q862,Q863,Q866,Q867,Q868,Q869,Q871)</f>
        <v>25245</v>
      </c>
      <c r="AE12" s="1106">
        <f>SUM(AC772,AC774,AC776,AC777,AC778,AC779,AC780,AC781,AC782,AC784,AC785,AC786,AC787,AC789,AC790,AC792,AC793,AC794,AC798,AC800,AC801,AC802,AC804,AC807,AC809,AC810,AC811,AC812,AC813,AC814,AC816,AC817,AC818,AC819,AC820,AC822,AC823,AC824,AC825,AC827,AC828,AC829,AC830,AC832,AC833,AC834,AC837,AC838,AC840,AC841,AC842,AC843,AC848,AC849,AC852,AC853,AC855,AC856,AC857,AC859,AC860,AC862,AC863,AC866,AC867,AC868,AC869,AC871)</f>
        <v>43783</v>
      </c>
      <c r="AF12" s="1106">
        <v>68</v>
      </c>
      <c r="AG12" s="1107">
        <f t="shared" si="0"/>
        <v>0.734323628441276</v>
      </c>
      <c r="AI12" s="1106">
        <v>8</v>
      </c>
      <c r="AJ12" s="1106">
        <f>SUM(E772:E871)</f>
        <v>16301</v>
      </c>
      <c r="AK12" s="1106">
        <f>SUM(Q772:Q871)</f>
        <v>25245</v>
      </c>
      <c r="AL12" s="1106">
        <f>SUM(E772,E776,E777,E778,E779,E780,E782,E784,E786,E792,E793,E794,E798,E800,E801,E813,E814,E816,E819,E820,E822,E823,E825,E827,E828,E830,E834,E837,E840,E842,E848,E852,E853,E855,E856,E857,E859,E868)</f>
        <v>16301</v>
      </c>
      <c r="AM12" s="1106">
        <f>SUM(Q772,Q776,Q777,Q778,Q779,Q780,Q782,Q784,Q786,Q792,Q793,Q794,Q798,Q800,Q801,Q813,Q814,Q816,Q819,Q820,Q822,Q823,Q825,Q827,Q828,Q830,Q834,Q837,Q840,Q842,Q848,Q852,Q853,Q855,Q856,Q857,Q859,Q868)</f>
        <v>17340</v>
      </c>
      <c r="AN12" s="1106">
        <v>38</v>
      </c>
      <c r="AO12" s="1107">
        <f t="shared" si="1"/>
        <v>0.0637384209557696</v>
      </c>
    </row>
    <row r="13" customHeight="1" spans="1:41">
      <c r="A13" s="1104"/>
      <c r="B13" s="1105"/>
      <c r="C13" s="1105"/>
      <c r="D13" s="1105"/>
      <c r="E13" s="1105"/>
      <c r="F13" s="1105"/>
      <c r="G13" s="1105"/>
      <c r="H13" s="1105"/>
      <c r="I13" s="1105"/>
      <c r="J13" s="1105"/>
      <c r="K13" s="1105"/>
      <c r="L13" s="1105"/>
      <c r="M13" s="1105"/>
      <c r="N13" s="1105"/>
      <c r="O13" s="1105"/>
      <c r="P13" s="1105"/>
      <c r="Q13" s="1105"/>
      <c r="R13" s="1105"/>
      <c r="S13" s="1105"/>
      <c r="T13" s="1105"/>
      <c r="U13" s="1105"/>
      <c r="V13" s="1098"/>
      <c r="W13" s="1098"/>
      <c r="X13" s="1098"/>
      <c r="Y13" s="1098"/>
      <c r="Z13" s="1098"/>
      <c r="AA13" s="1106">
        <v>9</v>
      </c>
      <c r="AB13" s="1106">
        <f>SUM(R772:R871)</f>
        <v>24913</v>
      </c>
      <c r="AC13" s="1106"/>
      <c r="AD13" s="1106"/>
      <c r="AE13" s="1106"/>
      <c r="AF13" s="1106"/>
      <c r="AG13" s="1106"/>
      <c r="AI13" s="1106">
        <v>9</v>
      </c>
      <c r="AJ13" s="1106">
        <f>SUM(F772:F871)</f>
        <v>13575</v>
      </c>
      <c r="AK13" s="1106">
        <f>SUM(R772:R871)</f>
        <v>24913</v>
      </c>
      <c r="AL13" s="1106">
        <f>SUM(F772,F776,F777,F778,F779,F780,F781,F782,F784,F786,F792,F793,F794,F798,F800,F801,F813,F814,F816,F819,F822,F823,F825,F827,F828,F830,F833,F834,F837,F840,F841,F842,F852,F853,F855,F856,F857,F859,F868,F869)</f>
        <v>13575</v>
      </c>
      <c r="AM13" s="1106">
        <f>SUM(R772,R776,R777,R778,R779,R780,R781,R782,R784,R786,R792,R793,R794,R798,R800,R801,R813,R814,R816,R819,R822,R823,R825,R827,R828,R830,R833,R834,R837,R840,R841,R842,R852,R853,R855,R856,R857,R859,R868,R869)</f>
        <v>18122</v>
      </c>
      <c r="AN13" s="1106">
        <v>40</v>
      </c>
      <c r="AO13" s="1107">
        <f t="shared" si="1"/>
        <v>0.334953959484346</v>
      </c>
    </row>
    <row r="14" customHeight="1" spans="1:41">
      <c r="A14" s="1104"/>
      <c r="B14" s="1105"/>
      <c r="C14" s="1105"/>
      <c r="D14" s="1105"/>
      <c r="E14" s="1105"/>
      <c r="F14" s="1105"/>
      <c r="G14" s="1105"/>
      <c r="H14" s="1105"/>
      <c r="I14" s="1105"/>
      <c r="J14" s="1105"/>
      <c r="K14" s="1105"/>
      <c r="L14" s="1105"/>
      <c r="M14" s="1105"/>
      <c r="N14" s="1105"/>
      <c r="O14" s="1105"/>
      <c r="P14" s="1105"/>
      <c r="Q14" s="1105"/>
      <c r="R14" s="1105"/>
      <c r="S14" s="1105"/>
      <c r="T14" s="1105"/>
      <c r="U14" s="1105"/>
      <c r="V14" s="1098"/>
      <c r="W14" s="1098"/>
      <c r="X14" s="1098"/>
      <c r="Y14" s="1098"/>
      <c r="Z14" s="1098"/>
      <c r="AA14" s="1106">
        <v>10</v>
      </c>
      <c r="AB14" s="1106">
        <f>SUM(S772:S871)</f>
        <v>30380</v>
      </c>
      <c r="AC14" s="1106"/>
      <c r="AD14" s="1106"/>
      <c r="AE14" s="1106"/>
      <c r="AF14" s="1106"/>
      <c r="AG14" s="1106"/>
      <c r="AI14" s="1106">
        <v>10</v>
      </c>
      <c r="AJ14" s="1106">
        <f>SUM(G772:G871)</f>
        <v>18563</v>
      </c>
      <c r="AK14" s="1106">
        <f>SUM(S772:S871)</f>
        <v>30380</v>
      </c>
      <c r="AL14" s="1106">
        <f>SUM(G772,G776,G777,G778,G779,G780,G781,G782,G784,G786,G792,G793,G794,G798,G800,G801,G813,G814,G816,G819,G820,G822,G823,G825,G827,G828,G830,G833,G834,G837,G840,G841,G842,G848,G852,G853,G855,G856,G857,G859,G868,G869)</f>
        <v>18563</v>
      </c>
      <c r="AM14" s="1106">
        <f>SUM(S772,S776,S777,S778,S779,S780,S781,S782,S784,S786,S792,S793,S794,S798,S800,S801,S813,S814,S816,S819,S820,S822,S823,S825,S827,S828,S830,S833,S834,S837,S840,S841,S842,S848,S852,S853,S855,S856,S857,S859,S868,S869)</f>
        <v>21599</v>
      </c>
      <c r="AN14" s="1106">
        <v>42</v>
      </c>
      <c r="AO14" s="1107">
        <f t="shared" si="1"/>
        <v>0.16355115013737</v>
      </c>
    </row>
    <row r="15" customHeight="1" spans="1:41">
      <c r="A15" s="1104"/>
      <c r="B15" s="1105"/>
      <c r="C15" s="1105"/>
      <c r="D15" s="1105"/>
      <c r="E15" s="1105"/>
      <c r="F15" s="1105"/>
      <c r="G15" s="1105"/>
      <c r="H15" s="1105"/>
      <c r="I15" s="1105"/>
      <c r="J15" s="1105"/>
      <c r="K15" s="1105"/>
      <c r="L15" s="1105"/>
      <c r="M15" s="1105"/>
      <c r="N15" s="1105"/>
      <c r="O15" s="1105"/>
      <c r="P15" s="1105"/>
      <c r="Q15" s="1105"/>
      <c r="R15" s="1105"/>
      <c r="S15" s="1105"/>
      <c r="T15" s="1105"/>
      <c r="U15" s="1105"/>
      <c r="V15" s="1098"/>
      <c r="W15" s="1098"/>
      <c r="X15" s="1098"/>
      <c r="Y15" s="1098"/>
      <c r="Z15" s="1098"/>
      <c r="AA15" s="1106">
        <v>11</v>
      </c>
      <c r="AB15" s="1106">
        <f>SUM(T772:T871)</f>
        <v>44117</v>
      </c>
      <c r="AC15" s="1106"/>
      <c r="AD15" s="1106"/>
      <c r="AE15" s="1106"/>
      <c r="AF15" s="1106"/>
      <c r="AG15" s="1106"/>
      <c r="AI15" s="1106">
        <v>11</v>
      </c>
      <c r="AJ15" s="1106">
        <f>SUM(H772:H871)</f>
        <v>24356</v>
      </c>
      <c r="AK15" s="1106">
        <f>SUM(T772:T871)</f>
        <v>44117</v>
      </c>
      <c r="AL15" s="1106">
        <f>SUM(H772,H776,H777,H778,H779,H780,H781,H782,H784,H786,H790,H792,H793,H794,H798,H800,H801,H804,H813,H814,H816,H819,H820,H822,H823,H825,H827,H828,H830,H833,H834,H837,H840,H841,H842,H848,H852,H853,H856,H857,H859,H868,H869)</f>
        <v>24356</v>
      </c>
      <c r="AM15" s="1106">
        <f>SUM(T772,T776,T777,T778,T779,T780,T781,T782,T784,T786,T790,T792,T793,T794,T798,T800,T801,T804,T813,T814,T816,T819,T820,T822,T823,T825,T827,T828,T830,T833,T834,T837,T840,T841,T842,T848,T852,T853,T856,T857,T859,T868,T869)</f>
        <v>31781</v>
      </c>
      <c r="AN15" s="1106">
        <v>43</v>
      </c>
      <c r="AO15" s="1107">
        <f t="shared" si="1"/>
        <v>0.304853013631138</v>
      </c>
    </row>
    <row r="16" customHeight="1" spans="1:41">
      <c r="A16" s="1104"/>
      <c r="B16" s="1105"/>
      <c r="C16" s="1105"/>
      <c r="D16" s="1105"/>
      <c r="E16" s="1105"/>
      <c r="F16" s="1105"/>
      <c r="G16" s="1105"/>
      <c r="H16" s="1105"/>
      <c r="I16" s="1105"/>
      <c r="J16" s="1105"/>
      <c r="K16" s="1105"/>
      <c r="L16" s="1105"/>
      <c r="M16" s="1105"/>
      <c r="N16" s="1105"/>
      <c r="O16" s="1105"/>
      <c r="P16" s="1105"/>
      <c r="Q16" s="1105"/>
      <c r="R16" s="1105"/>
      <c r="S16" s="1105"/>
      <c r="T16" s="1105"/>
      <c r="U16" s="1105"/>
      <c r="V16" s="1098"/>
      <c r="W16" s="1098"/>
      <c r="X16" s="1098"/>
      <c r="Y16" s="1098"/>
      <c r="Z16" s="1098"/>
      <c r="AA16" s="1106">
        <v>12</v>
      </c>
      <c r="AB16" s="1106">
        <f>SUM(U772:U871)</f>
        <v>59834</v>
      </c>
      <c r="AC16" s="1106"/>
      <c r="AD16" s="1106"/>
      <c r="AE16" s="1106"/>
      <c r="AF16" s="1106"/>
      <c r="AG16" s="1106"/>
      <c r="AI16" s="1106">
        <v>12</v>
      </c>
      <c r="AJ16" s="1106">
        <f>SUM(I772:I871)</f>
        <v>27524</v>
      </c>
      <c r="AK16" s="1106">
        <f>SUM(U772:U871)</f>
        <v>59834</v>
      </c>
      <c r="AL16" s="1106">
        <f>SUM(I772,I776,I777,I778,I779,I780,I781,I782,I784,I786,I790,I792,I793,I794,I798,I800,I801,I804,I810,I813,I814,I816,I818,I819,I820,I822,I823,I825,I827,I830,I833,I834,I837,I840,I841,I842,I848,I852,I853,I856,I857,I859,I868,I869,I871)</f>
        <v>27524</v>
      </c>
      <c r="AM16" s="1106">
        <f>SUM(U772,U776,U777,U778,U779,U780,U781,U782,U784,U786,U790,U792,U793,U794,U798,U800,U801,U804,U810,U813,U814,U816,U818,U819,U820,U822,U823,U825,U827,U830,U833,U834,U837,U840,U841,U842,U848,U852,U853,U856,U857,U859,U868,U869,U871)</f>
        <v>42330</v>
      </c>
      <c r="AN16" s="1106">
        <v>45</v>
      </c>
      <c r="AO16" s="1107">
        <f t="shared" si="1"/>
        <v>0.53793053335271</v>
      </c>
    </row>
    <row r="17" customHeight="1" spans="1:41">
      <c r="A17" s="1104"/>
      <c r="B17" s="1105"/>
      <c r="C17" s="1105"/>
      <c r="D17" s="1105"/>
      <c r="E17" s="1105"/>
      <c r="F17" s="1105"/>
      <c r="G17" s="1105"/>
      <c r="H17" s="1105"/>
      <c r="I17" s="1105"/>
      <c r="J17" s="1105"/>
      <c r="K17" s="1105"/>
      <c r="L17" s="1105"/>
      <c r="M17" s="1105"/>
      <c r="N17" s="1105"/>
      <c r="O17" s="1105"/>
      <c r="P17" s="1105"/>
      <c r="Q17" s="1105"/>
      <c r="R17" s="1105"/>
      <c r="S17" s="1105"/>
      <c r="T17" s="1105"/>
      <c r="U17" s="1105"/>
      <c r="V17" s="1098"/>
      <c r="W17" s="1098"/>
      <c r="X17" s="1098"/>
      <c r="Y17" s="1098"/>
      <c r="Z17" s="1098"/>
    </row>
    <row r="18" customHeight="1" spans="1:41">
      <c r="A18" s="1104"/>
      <c r="B18" s="1105"/>
      <c r="C18" s="1105"/>
      <c r="D18" s="1105"/>
      <c r="E18" s="1105"/>
      <c r="F18" s="1105"/>
      <c r="G18" s="1105"/>
      <c r="H18" s="1105"/>
      <c r="I18" s="1105"/>
      <c r="J18" s="1105"/>
      <c r="K18" s="1105"/>
      <c r="L18" s="1105"/>
      <c r="M18" s="1105"/>
      <c r="N18" s="1105"/>
      <c r="O18" s="1105"/>
      <c r="P18" s="1105"/>
      <c r="Q18" s="1105"/>
      <c r="R18" s="1105"/>
      <c r="S18" s="1105"/>
      <c r="T18" s="1105"/>
      <c r="U18" s="1105"/>
      <c r="V18" s="1098"/>
      <c r="W18" s="1098"/>
      <c r="X18" s="1098"/>
      <c r="Y18" s="1098"/>
      <c r="Z18" s="1098"/>
      <c r="AA18" s="1098" t="s">
        <v>24</v>
      </c>
      <c r="AI18" s="1098" t="s">
        <v>25</v>
      </c>
      <c r="AK18" s="1098"/>
      <c r="AL18" s="1098"/>
      <c r="AM18" s="1098"/>
      <c r="AN18" s="1098"/>
      <c r="AO18" s="1098"/>
    </row>
    <row r="19" customHeight="1" spans="1:41">
      <c r="A19" s="1104"/>
      <c r="B19" s="1105"/>
      <c r="C19" s="1105"/>
      <c r="D19" s="1105"/>
      <c r="E19" s="1105"/>
      <c r="F19" s="1105"/>
      <c r="G19" s="1105"/>
      <c r="H19" s="1105"/>
      <c r="I19" s="1105"/>
      <c r="J19" s="1105"/>
      <c r="K19" s="1105"/>
      <c r="L19" s="1105"/>
      <c r="M19" s="1105"/>
      <c r="N19" s="1105"/>
      <c r="O19" s="1105"/>
      <c r="P19" s="1105"/>
      <c r="Q19" s="1105"/>
      <c r="R19" s="1105"/>
      <c r="S19" s="1105"/>
      <c r="T19" s="1105"/>
      <c r="U19" s="1105"/>
      <c r="V19" s="1098"/>
      <c r="W19" s="1098"/>
      <c r="X19" s="1098"/>
      <c r="Y19" s="1098"/>
      <c r="Z19" s="1098"/>
      <c r="AK19" s="1098"/>
      <c r="AL19" s="1098"/>
      <c r="AM19" s="1098"/>
      <c r="AN19" s="1098"/>
      <c r="AO19" s="1098"/>
    </row>
    <row r="20" customHeight="1" spans="1:41">
      <c r="A20" s="1104"/>
      <c r="B20" s="1105"/>
      <c r="C20" s="1105"/>
      <c r="D20" s="1105"/>
      <c r="E20" s="1105"/>
      <c r="F20" s="1105"/>
      <c r="G20" s="1105"/>
      <c r="H20" s="1105"/>
      <c r="I20" s="1105"/>
      <c r="J20" s="1105"/>
      <c r="K20" s="1105"/>
      <c r="L20" s="1105"/>
      <c r="M20" s="1105"/>
      <c r="N20" s="1105"/>
      <c r="O20" s="1105"/>
      <c r="P20" s="1105"/>
      <c r="Q20" s="1105"/>
      <c r="R20" s="1105"/>
      <c r="S20" s="1105"/>
      <c r="T20" s="1105"/>
      <c r="U20" s="1105"/>
      <c r="V20" s="1098"/>
      <c r="W20" s="1098"/>
      <c r="X20" s="1098"/>
      <c r="Y20" s="1098"/>
      <c r="Z20" s="1098"/>
      <c r="AK20" s="1098"/>
      <c r="AL20" s="1098"/>
      <c r="AM20" s="1098"/>
      <c r="AN20" s="1098"/>
      <c r="AO20" s="1098"/>
    </row>
    <row r="21" customHeight="1" spans="1:41">
      <c r="A21" s="1104"/>
      <c r="B21" s="1109"/>
      <c r="C21" s="1109"/>
      <c r="D21" s="1109"/>
      <c r="E21" s="1109"/>
      <c r="F21" s="1109"/>
      <c r="G21" s="1109"/>
      <c r="H21" s="1109"/>
      <c r="I21" s="1109"/>
      <c r="J21" s="1109"/>
      <c r="K21" s="1109"/>
      <c r="L21" s="1109"/>
      <c r="M21" s="1109"/>
      <c r="N21" s="1109"/>
      <c r="O21" s="1109"/>
      <c r="P21" s="1109"/>
      <c r="Q21" s="1109"/>
      <c r="R21" s="1109"/>
      <c r="S21" s="1109"/>
      <c r="T21" s="1109"/>
      <c r="U21" s="1109"/>
      <c r="V21" s="1098"/>
      <c r="W21" s="1098"/>
      <c r="X21" s="1098"/>
      <c r="Y21" s="1098"/>
      <c r="Z21" s="1098"/>
      <c r="AK21" s="1098"/>
      <c r="AL21" s="1098"/>
      <c r="AM21" s="1098"/>
      <c r="AN21" s="1098"/>
      <c r="AO21" s="1098"/>
    </row>
    <row r="22" customHeight="1" spans="1:41">
      <c r="A22" s="1110" t="s">
        <v>26</v>
      </c>
      <c r="B22" s="1111"/>
      <c r="C22" s="1111"/>
      <c r="D22" s="1111"/>
      <c r="E22" s="1111"/>
      <c r="F22" s="1111"/>
      <c r="G22" s="1111"/>
      <c r="H22" s="1111"/>
      <c r="I22" s="1111"/>
      <c r="J22" s="1111"/>
      <c r="K22" s="1111"/>
      <c r="L22" s="1111"/>
      <c r="M22" s="1111"/>
      <c r="N22" s="1111"/>
      <c r="O22" s="1111"/>
      <c r="P22" s="1111"/>
      <c r="Q22" s="1111"/>
      <c r="R22" s="1111"/>
      <c r="S22" s="1111"/>
      <c r="T22" s="1111"/>
      <c r="U22" s="1112"/>
      <c r="V22" s="1113" t="s">
        <v>27</v>
      </c>
      <c r="W22" s="1114"/>
      <c r="X22" s="1114"/>
      <c r="Y22" s="1114"/>
      <c r="Z22" s="1115"/>
    </row>
    <row r="23" customHeight="1" spans="1:41">
      <c r="A23" s="1116"/>
      <c r="B23" s="1100"/>
      <c r="C23" s="1100"/>
      <c r="D23" s="1100"/>
      <c r="E23" s="1100"/>
      <c r="F23" s="1100"/>
      <c r="G23" s="1100"/>
      <c r="H23" s="1100"/>
      <c r="I23" s="1100"/>
      <c r="J23" s="1100"/>
      <c r="K23" s="1100"/>
      <c r="L23" s="1100"/>
      <c r="M23" s="1100"/>
      <c r="N23" s="1100"/>
      <c r="O23" s="1100"/>
      <c r="P23" s="1100"/>
      <c r="Q23" s="1100"/>
      <c r="R23" s="1100"/>
      <c r="S23" s="1100"/>
      <c r="T23" s="1100"/>
      <c r="U23" s="1117"/>
      <c r="V23" s="1118"/>
      <c r="W23" s="1119"/>
      <c r="X23" s="1119"/>
      <c r="Y23" s="1119"/>
      <c r="Z23" s="1120"/>
      <c r="AB23" t="s">
        <v>28</v>
      </c>
    </row>
    <row r="24" ht="25" customHeight="1" spans="1:41">
      <c r="A24" s="1099" t="s">
        <v>29</v>
      </c>
      <c r="B24" s="1098"/>
      <c r="C24" s="1098"/>
      <c r="D24" s="1098"/>
      <c r="E24" s="1098"/>
      <c r="F24" s="1098"/>
      <c r="G24" s="1098"/>
      <c r="H24" s="1098"/>
      <c r="I24" s="1098"/>
      <c r="J24" s="1099" t="s">
        <v>30</v>
      </c>
      <c r="K24" s="1098"/>
      <c r="L24" s="1098"/>
      <c r="M24" s="1098"/>
      <c r="N24" s="1098"/>
      <c r="O24" s="1098"/>
      <c r="P24" s="1098"/>
      <c r="Q24" s="1098"/>
      <c r="R24" s="1098"/>
      <c r="S24" s="1098"/>
      <c r="T24" s="1098"/>
      <c r="U24" s="1098"/>
      <c r="V24" s="1118"/>
      <c r="W24" s="1119"/>
      <c r="X24" s="1119"/>
      <c r="Y24" s="1119"/>
      <c r="Z24" s="1120"/>
    </row>
    <row r="25" ht="25" customHeight="1" spans="1:41">
      <c r="A25" s="1098"/>
      <c r="B25" s="1098"/>
      <c r="C25" s="1098"/>
      <c r="D25" s="1098"/>
      <c r="E25" s="1098"/>
      <c r="F25" s="1098"/>
      <c r="G25" s="1098"/>
      <c r="H25" s="1098"/>
      <c r="I25" s="1098"/>
      <c r="J25" s="1098"/>
      <c r="K25" s="1098"/>
      <c r="L25" s="1098"/>
      <c r="M25" s="1098"/>
      <c r="N25" s="1098"/>
      <c r="O25" s="1098"/>
      <c r="P25" s="1098"/>
      <c r="Q25" s="1098"/>
      <c r="R25" s="1098"/>
      <c r="S25" s="1098"/>
      <c r="T25" s="1098"/>
      <c r="U25" s="1098"/>
      <c r="V25" s="1118"/>
      <c r="W25" s="1119"/>
      <c r="X25" s="1119"/>
      <c r="Y25" s="1119"/>
      <c r="Z25" s="1120"/>
    </row>
    <row r="26" ht="25" customHeight="1" spans="1:41">
      <c r="A26" s="1121"/>
      <c r="B26" s="1122"/>
      <c r="C26" s="1122"/>
      <c r="D26" s="1122"/>
      <c r="E26" s="1122"/>
      <c r="F26" s="1122"/>
      <c r="G26" s="1122"/>
      <c r="H26" s="1122"/>
      <c r="I26" s="1122"/>
      <c r="J26" s="1122"/>
      <c r="K26" s="1122"/>
      <c r="L26" s="1122"/>
      <c r="M26" s="1122"/>
      <c r="N26" s="1122"/>
      <c r="O26" s="1122"/>
      <c r="P26" s="1122"/>
      <c r="Q26" s="1122"/>
      <c r="R26" s="1122"/>
      <c r="S26" s="1122"/>
      <c r="T26" s="1122"/>
      <c r="U26" s="1123"/>
      <c r="V26" s="1118"/>
      <c r="W26" s="1119"/>
      <c r="X26" s="1119"/>
      <c r="Y26" s="1119"/>
      <c r="Z26" s="1120"/>
    </row>
    <row r="27" ht="25" customHeight="1" spans="1:41">
      <c r="A27" s="1121"/>
      <c r="B27" s="1122"/>
      <c r="C27" s="1122"/>
      <c r="D27" s="1122"/>
      <c r="E27" s="1122"/>
      <c r="F27" s="1122"/>
      <c r="G27" s="1122"/>
      <c r="H27" s="1122"/>
      <c r="I27" s="1122"/>
      <c r="J27" s="1122"/>
      <c r="K27" s="1122"/>
      <c r="L27" s="1122"/>
      <c r="M27" s="1122"/>
      <c r="N27" s="1122"/>
      <c r="O27" s="1122"/>
      <c r="P27" s="1122"/>
      <c r="Q27" s="1122"/>
      <c r="R27" s="1122"/>
      <c r="S27" s="1122"/>
      <c r="T27" s="1122"/>
      <c r="U27" s="1123"/>
      <c r="V27" s="1118"/>
      <c r="W27" s="1119"/>
      <c r="X27" s="1119"/>
      <c r="Y27" s="1119"/>
      <c r="Z27" s="1120"/>
    </row>
    <row r="28" ht="25" customHeight="1" spans="1:41">
      <c r="A28" s="1121"/>
      <c r="B28" s="1122"/>
      <c r="C28" s="1122"/>
      <c r="D28" s="1122"/>
      <c r="E28" s="1122"/>
      <c r="F28" s="1122"/>
      <c r="G28" s="1122"/>
      <c r="H28" s="1122"/>
      <c r="I28" s="1122"/>
      <c r="J28" s="1122"/>
      <c r="K28" s="1122"/>
      <c r="L28" s="1122"/>
      <c r="M28" s="1122"/>
      <c r="N28" s="1122"/>
      <c r="O28" s="1122"/>
      <c r="P28" s="1122"/>
      <c r="Q28" s="1122"/>
      <c r="R28" s="1122"/>
      <c r="S28" s="1122"/>
      <c r="T28" s="1122"/>
      <c r="U28" s="1123"/>
      <c r="V28" s="1118"/>
      <c r="W28" s="1119"/>
      <c r="X28" s="1119"/>
      <c r="Y28" s="1119"/>
      <c r="Z28" s="1120"/>
    </row>
    <row r="29" ht="25" customHeight="1" spans="1:41">
      <c r="A29" s="1121"/>
      <c r="B29" s="1122"/>
      <c r="C29" s="1122"/>
      <c r="D29" s="1122"/>
      <c r="E29" s="1122"/>
      <c r="F29" s="1122"/>
      <c r="G29" s="1122"/>
      <c r="H29" s="1122"/>
      <c r="I29" s="1122"/>
      <c r="J29" s="1122"/>
      <c r="K29" s="1122"/>
      <c r="L29" s="1122"/>
      <c r="M29" s="1122"/>
      <c r="N29" s="1122"/>
      <c r="O29" s="1122"/>
      <c r="P29" s="1122"/>
      <c r="Q29" s="1122"/>
      <c r="R29" s="1122"/>
      <c r="S29" s="1122"/>
      <c r="T29" s="1122"/>
      <c r="U29" s="1123"/>
      <c r="V29" s="1118"/>
      <c r="W29" s="1119"/>
      <c r="X29" s="1119"/>
      <c r="Y29" s="1119"/>
      <c r="Z29" s="1120"/>
    </row>
    <row r="30" ht="25" customHeight="1" spans="1:41">
      <c r="A30" s="1121"/>
      <c r="B30" s="1122"/>
      <c r="C30" s="1122"/>
      <c r="D30" s="1122"/>
      <c r="E30" s="1122"/>
      <c r="F30" s="1122"/>
      <c r="G30" s="1122"/>
      <c r="H30" s="1122"/>
      <c r="I30" s="1122"/>
      <c r="J30" s="1122"/>
      <c r="K30" s="1122"/>
      <c r="L30" s="1122"/>
      <c r="M30" s="1122"/>
      <c r="N30" s="1122"/>
      <c r="O30" s="1122"/>
      <c r="P30" s="1122"/>
      <c r="Q30" s="1122"/>
      <c r="R30" s="1122"/>
      <c r="S30" s="1122"/>
      <c r="T30" s="1122"/>
      <c r="U30" s="1123"/>
      <c r="V30" s="1118"/>
      <c r="W30" s="1119"/>
      <c r="X30" s="1119"/>
      <c r="Y30" s="1119"/>
      <c r="Z30" s="1120"/>
    </row>
    <row r="31" ht="25" customHeight="1" spans="1:41">
      <c r="A31" s="1121"/>
      <c r="B31" s="1122"/>
      <c r="C31" s="1122"/>
      <c r="D31" s="1122"/>
      <c r="E31" s="1122"/>
      <c r="F31" s="1122"/>
      <c r="G31" s="1122"/>
      <c r="H31" s="1122"/>
      <c r="I31" s="1122"/>
      <c r="J31" s="1122"/>
      <c r="K31" s="1122"/>
      <c r="L31" s="1122"/>
      <c r="M31" s="1122"/>
      <c r="N31" s="1122"/>
      <c r="O31" s="1122"/>
      <c r="P31" s="1122"/>
      <c r="Q31" s="1122"/>
      <c r="R31" s="1122"/>
      <c r="S31" s="1122"/>
      <c r="T31" s="1122"/>
      <c r="U31" s="1123"/>
      <c r="V31" s="1118"/>
      <c r="W31" s="1119"/>
      <c r="X31" s="1119"/>
      <c r="Y31" s="1119"/>
      <c r="Z31" s="1120"/>
    </row>
    <row r="32" ht="25" customHeight="1" spans="1:41">
      <c r="A32" s="1121"/>
      <c r="B32" s="1122"/>
      <c r="C32" s="1122"/>
      <c r="D32" s="1122"/>
      <c r="E32" s="1122"/>
      <c r="F32" s="1122"/>
      <c r="G32" s="1122"/>
      <c r="H32" s="1122"/>
      <c r="I32" s="1122"/>
      <c r="J32" s="1122"/>
      <c r="K32" s="1122"/>
      <c r="L32" s="1122"/>
      <c r="M32" s="1122"/>
      <c r="N32" s="1122"/>
      <c r="O32" s="1122"/>
      <c r="P32" s="1122"/>
      <c r="Q32" s="1122"/>
      <c r="R32" s="1122"/>
      <c r="S32" s="1122"/>
      <c r="T32" s="1122"/>
      <c r="U32" s="1123"/>
      <c r="V32" s="1118"/>
      <c r="W32" s="1119"/>
      <c r="X32" s="1119"/>
      <c r="Y32" s="1119"/>
      <c r="Z32" s="1120"/>
    </row>
    <row r="33" ht="25" customHeight="1" spans="1:26">
      <c r="A33" s="1121"/>
      <c r="B33" s="1122"/>
      <c r="C33" s="1122"/>
      <c r="D33" s="1122"/>
      <c r="E33" s="1122"/>
      <c r="F33" s="1122"/>
      <c r="G33" s="1122"/>
      <c r="H33" s="1122"/>
      <c r="I33" s="1122"/>
      <c r="J33" s="1122"/>
      <c r="K33" s="1122"/>
      <c r="L33" s="1122"/>
      <c r="M33" s="1122"/>
      <c r="N33" s="1122"/>
      <c r="O33" s="1122"/>
      <c r="P33" s="1122"/>
      <c r="Q33" s="1122"/>
      <c r="R33" s="1122"/>
      <c r="S33" s="1122"/>
      <c r="T33" s="1122"/>
      <c r="U33" s="1123"/>
      <c r="V33" s="1118"/>
      <c r="W33" s="1119"/>
      <c r="X33" s="1119"/>
      <c r="Y33" s="1119"/>
      <c r="Z33" s="1120"/>
    </row>
    <row r="34" ht="25" customHeight="1" spans="1:26">
      <c r="A34" s="1121"/>
      <c r="B34" s="1122"/>
      <c r="C34" s="1122"/>
      <c r="D34" s="1122"/>
      <c r="E34" s="1122"/>
      <c r="F34" s="1122"/>
      <c r="G34" s="1122"/>
      <c r="H34" s="1122"/>
      <c r="I34" s="1122"/>
      <c r="J34" s="1122"/>
      <c r="K34" s="1122"/>
      <c r="L34" s="1122"/>
      <c r="M34" s="1122"/>
      <c r="N34" s="1122"/>
      <c r="O34" s="1122"/>
      <c r="P34" s="1122"/>
      <c r="Q34" s="1122"/>
      <c r="R34" s="1122"/>
      <c r="S34" s="1122"/>
      <c r="T34" s="1122"/>
      <c r="U34" s="1123"/>
      <c r="V34" s="1118"/>
      <c r="W34" s="1119"/>
      <c r="X34" s="1119"/>
      <c r="Y34" s="1119"/>
      <c r="Z34" s="1120"/>
    </row>
    <row r="35" ht="25" customHeight="1" spans="1:26">
      <c r="A35" s="1121"/>
      <c r="B35" s="1122"/>
      <c r="C35" s="1122"/>
      <c r="D35" s="1122"/>
      <c r="E35" s="1122"/>
      <c r="F35" s="1122"/>
      <c r="G35" s="1122"/>
      <c r="H35" s="1122"/>
      <c r="I35" s="1122"/>
      <c r="J35" s="1122"/>
      <c r="K35" s="1122"/>
      <c r="L35" s="1122"/>
      <c r="M35" s="1122"/>
      <c r="N35" s="1122"/>
      <c r="O35" s="1122"/>
      <c r="P35" s="1122"/>
      <c r="Q35" s="1122"/>
      <c r="R35" s="1122"/>
      <c r="S35" s="1122"/>
      <c r="T35" s="1122"/>
      <c r="U35" s="1123"/>
      <c r="V35" s="1118"/>
      <c r="W35" s="1119"/>
      <c r="X35" s="1119"/>
      <c r="Y35" s="1119"/>
      <c r="Z35" s="1120"/>
    </row>
    <row r="36" ht="25" customHeight="1" spans="1:26">
      <c r="A36" s="1121"/>
      <c r="B36" s="1122"/>
      <c r="C36" s="1122"/>
      <c r="D36" s="1122"/>
      <c r="E36" s="1122"/>
      <c r="F36" s="1122"/>
      <c r="G36" s="1122"/>
      <c r="H36" s="1122"/>
      <c r="I36" s="1122"/>
      <c r="J36" s="1122"/>
      <c r="K36" s="1122"/>
      <c r="L36" s="1122"/>
      <c r="M36" s="1122"/>
      <c r="N36" s="1122"/>
      <c r="O36" s="1122"/>
      <c r="P36" s="1122"/>
      <c r="Q36" s="1122"/>
      <c r="R36" s="1122"/>
      <c r="S36" s="1122"/>
      <c r="T36" s="1122"/>
      <c r="U36" s="1123"/>
      <c r="V36" s="1118"/>
      <c r="W36" s="1119"/>
      <c r="X36" s="1119"/>
      <c r="Y36" s="1119"/>
      <c r="Z36" s="1120"/>
    </row>
    <row r="37" ht="25" customHeight="1" spans="1:26">
      <c r="A37" s="1121"/>
      <c r="B37" s="1122"/>
      <c r="C37" s="1122"/>
      <c r="D37" s="1122"/>
      <c r="E37" s="1122"/>
      <c r="F37" s="1122"/>
      <c r="G37" s="1122"/>
      <c r="H37" s="1122"/>
      <c r="I37" s="1122"/>
      <c r="J37" s="1122"/>
      <c r="K37" s="1122"/>
      <c r="L37" s="1122"/>
      <c r="M37" s="1122"/>
      <c r="N37" s="1122"/>
      <c r="O37" s="1122"/>
      <c r="P37" s="1122"/>
      <c r="Q37" s="1122"/>
      <c r="R37" s="1122"/>
      <c r="S37" s="1122"/>
      <c r="T37" s="1122"/>
      <c r="U37" s="1123"/>
      <c r="V37" s="1118"/>
      <c r="W37" s="1119"/>
      <c r="X37" s="1119"/>
      <c r="Y37" s="1119"/>
      <c r="Z37" s="1120"/>
    </row>
    <row r="38" ht="25" customHeight="1" spans="1:26">
      <c r="A38" s="1098" t="s">
        <v>31</v>
      </c>
      <c r="B38" s="1098"/>
      <c r="C38" s="1098"/>
      <c r="D38" s="1098"/>
      <c r="E38" s="1098"/>
      <c r="F38" s="1098"/>
      <c r="G38" s="1098"/>
      <c r="H38" s="1098"/>
      <c r="I38" s="1098"/>
      <c r="J38" s="1098" t="s">
        <v>32</v>
      </c>
      <c r="K38" s="1098"/>
      <c r="L38" s="1098"/>
      <c r="M38" s="1098"/>
      <c r="N38" s="1098"/>
      <c r="O38" s="1098"/>
      <c r="P38" s="1098"/>
      <c r="Q38" s="1098"/>
      <c r="R38" s="1098"/>
      <c r="S38" s="1098"/>
      <c r="T38" s="1098"/>
      <c r="U38" s="1098"/>
      <c r="V38" s="1118"/>
      <c r="W38" s="1119"/>
      <c r="X38" s="1119"/>
      <c r="Y38" s="1119"/>
      <c r="Z38" s="1120"/>
    </row>
    <row r="39" ht="25" customHeight="1" spans="1:26">
      <c r="A39" s="1098"/>
      <c r="B39" s="1098"/>
      <c r="C39" s="1098"/>
      <c r="D39" s="1098"/>
      <c r="E39" s="1098"/>
      <c r="F39" s="1098"/>
      <c r="G39" s="1098"/>
      <c r="H39" s="1098"/>
      <c r="I39" s="1098"/>
      <c r="J39" s="1098"/>
      <c r="K39" s="1098"/>
      <c r="L39" s="1098"/>
      <c r="M39" s="1098"/>
      <c r="N39" s="1098"/>
      <c r="O39" s="1098"/>
      <c r="P39" s="1098"/>
      <c r="Q39" s="1098"/>
      <c r="R39" s="1098"/>
      <c r="S39" s="1098"/>
      <c r="T39" s="1098"/>
      <c r="U39" s="1098"/>
      <c r="V39" s="1118"/>
      <c r="W39" s="1119"/>
      <c r="X39" s="1119"/>
      <c r="Y39" s="1119"/>
      <c r="Z39" s="1120"/>
    </row>
    <row r="40" customHeight="1" spans="1:26">
      <c r="A40" s="1099" t="s">
        <v>33</v>
      </c>
      <c r="J40" s="1099" t="s">
        <v>34</v>
      </c>
      <c r="V40" s="1118"/>
      <c r="W40" s="1119"/>
      <c r="X40" s="1119"/>
      <c r="Y40" s="1119"/>
      <c r="Z40" s="1120"/>
    </row>
    <row r="41" customHeight="1" spans="1:26">
      <c r="V41" s="1118"/>
      <c r="W41" s="1119"/>
      <c r="X41" s="1119"/>
      <c r="Y41" s="1119"/>
      <c r="Z41" s="1120"/>
    </row>
    <row r="42" customHeight="1" spans="1:26">
      <c r="V42" s="1118"/>
      <c r="W42" s="1119"/>
      <c r="X42" s="1119"/>
      <c r="Y42" s="1119"/>
      <c r="Z42" s="1120"/>
    </row>
    <row r="43" customHeight="1" spans="1:26">
      <c r="V43" s="1118"/>
      <c r="W43" s="1119"/>
      <c r="X43" s="1119"/>
      <c r="Y43" s="1119"/>
      <c r="Z43" s="1120"/>
    </row>
    <row r="44" customHeight="1" spans="1:26">
      <c r="V44" s="1118"/>
      <c r="W44" s="1119"/>
      <c r="X44" s="1119"/>
      <c r="Y44" s="1119"/>
      <c r="Z44" s="1120"/>
    </row>
    <row r="45" customHeight="1" spans="1:26">
      <c r="V45" s="1118"/>
      <c r="W45" s="1119"/>
      <c r="X45" s="1119"/>
      <c r="Y45" s="1119"/>
      <c r="Z45" s="1120"/>
    </row>
    <row r="46" customHeight="1" spans="1:26">
      <c r="V46" s="1118"/>
      <c r="W46" s="1119"/>
      <c r="X46" s="1119"/>
      <c r="Y46" s="1119"/>
      <c r="Z46" s="1120"/>
    </row>
    <row r="47" customHeight="1" spans="1:26">
      <c r="V47" s="1118"/>
      <c r="W47" s="1119"/>
      <c r="X47" s="1119"/>
      <c r="Y47" s="1119"/>
      <c r="Z47" s="1120"/>
    </row>
    <row r="48" customHeight="1" spans="1:26">
      <c r="V48" s="1118"/>
      <c r="W48" s="1119"/>
      <c r="X48" s="1119"/>
      <c r="Y48" s="1119"/>
      <c r="Z48" s="1120"/>
    </row>
    <row r="49" customHeight="1" spans="1:37">
      <c r="V49" s="1118"/>
      <c r="W49" s="1119"/>
      <c r="X49" s="1119"/>
      <c r="Y49" s="1119"/>
      <c r="Z49" s="1120"/>
    </row>
    <row r="50" customHeight="1" spans="1:37">
      <c r="V50" s="1118"/>
      <c r="W50" s="1119"/>
      <c r="X50" s="1119"/>
      <c r="Y50" s="1119"/>
      <c r="Z50" s="1120"/>
    </row>
    <row r="51" customHeight="1" spans="1:37">
      <c r="V51" s="1118"/>
      <c r="W51" s="1119"/>
      <c r="X51" s="1119"/>
      <c r="Y51" s="1119"/>
      <c r="Z51" s="1120"/>
      <c r="AA51" s="1099" t="s">
        <v>35</v>
      </c>
      <c r="AB51" s="1098"/>
      <c r="AC51" s="1098"/>
      <c r="AD51" s="1098"/>
      <c r="AE51" s="1098"/>
      <c r="AF51" s="1098"/>
      <c r="AG51" s="1098"/>
      <c r="AH51" s="1098"/>
      <c r="AI51" s="1098"/>
      <c r="AJ51" s="1098"/>
      <c r="AK51" s="1098"/>
    </row>
    <row r="52" ht="100" customHeight="1" spans="1:37">
      <c r="V52" s="1118"/>
      <c r="W52" s="1119"/>
      <c r="X52" s="1119"/>
      <c r="Y52" s="1119"/>
      <c r="Z52" s="1120"/>
      <c r="AA52" s="1098"/>
      <c r="AB52" s="1098"/>
      <c r="AC52" s="1098"/>
      <c r="AD52" s="1098"/>
      <c r="AE52" s="1098"/>
      <c r="AF52" s="1098"/>
      <c r="AG52" s="1098"/>
      <c r="AH52" s="1098"/>
      <c r="AI52" s="1098"/>
      <c r="AJ52" s="1098"/>
      <c r="AK52" s="1098"/>
    </row>
    <row r="53" ht="100" customHeight="1" spans="1:37">
      <c r="V53" s="1118"/>
      <c r="W53" s="1119"/>
      <c r="X53" s="1119"/>
      <c r="Y53" s="1119"/>
      <c r="Z53" s="1120"/>
      <c r="AA53" s="1098"/>
      <c r="AB53" s="1098"/>
      <c r="AC53" s="1098"/>
      <c r="AD53" s="1098"/>
      <c r="AE53" s="1098"/>
      <c r="AF53" s="1098"/>
      <c r="AG53" s="1098"/>
      <c r="AH53" s="1098"/>
      <c r="AI53" s="1098"/>
      <c r="AJ53" s="1098"/>
      <c r="AK53" s="1098"/>
    </row>
    <row r="54" ht="100" customHeight="1" spans="1:37">
      <c r="V54" s="1118"/>
      <c r="W54" s="1119"/>
      <c r="X54" s="1119"/>
      <c r="Y54" s="1119"/>
      <c r="Z54" s="1120"/>
      <c r="AA54" s="1099" t="s">
        <v>36</v>
      </c>
      <c r="AB54" s="1099" t="s">
        <v>37</v>
      </c>
      <c r="AC54" s="1099" t="s">
        <v>38</v>
      </c>
      <c r="AD54" s="1099" t="s">
        <v>39</v>
      </c>
      <c r="AE54" s="1099" t="s">
        <v>40</v>
      </c>
      <c r="AG54" s="1099" t="s">
        <v>41</v>
      </c>
      <c r="AH54" s="1099" t="s">
        <v>37</v>
      </c>
      <c r="AI54" s="1099" t="s">
        <v>38</v>
      </c>
      <c r="AJ54" s="1099" t="s">
        <v>39</v>
      </c>
      <c r="AK54" s="1099" t="s">
        <v>40</v>
      </c>
    </row>
    <row r="55" ht="90" customHeight="1" spans="1:37">
      <c r="A55" s="1098" t="s">
        <v>42</v>
      </c>
      <c r="J55" s="1098" t="s">
        <v>43</v>
      </c>
      <c r="V55" s="1118"/>
      <c r="W55" s="1119"/>
      <c r="X55" s="1119"/>
      <c r="Y55" s="1119"/>
      <c r="Z55" s="1120"/>
    </row>
    <row r="56" ht="33" customHeight="1" spans="1:37">
      <c r="A56" s="1121" t="str">
        <f>_xlfn.DISPIMG("ID_DDBF4758CE894FF29B68EE54D39B2F47",1)</f>
        <v>=DISPIMG("ID_DDBF4758CE894FF29B68EE54D39B2F47",1)</v>
      </c>
      <c r="B56" s="1122"/>
      <c r="C56" s="1122"/>
      <c r="D56" s="1122"/>
      <c r="E56" s="1122"/>
      <c r="F56" s="1122"/>
      <c r="G56" s="1122"/>
      <c r="H56" s="1122"/>
      <c r="I56" s="1122"/>
      <c r="K56" s="1122"/>
      <c r="L56" s="1122"/>
      <c r="M56" s="1122"/>
      <c r="N56" s="1122"/>
      <c r="O56" s="1122"/>
      <c r="P56" s="1122"/>
      <c r="Q56" s="1122"/>
      <c r="R56" s="1122"/>
      <c r="S56" s="1122"/>
      <c r="T56" s="1122"/>
      <c r="U56" s="1123"/>
      <c r="V56" s="1118"/>
      <c r="W56" s="1119"/>
      <c r="X56" s="1119"/>
      <c r="Y56" s="1119"/>
      <c r="Z56" s="1120"/>
      <c r="AA56" s="1098" t="s">
        <v>44</v>
      </c>
      <c r="AB56" s="1106">
        <f t="shared" ref="AB56:AB67" si="2">COUNTIF($B$234:$B$333,AA56)</f>
        <v>3</v>
      </c>
      <c r="AC56" s="1106">
        <f t="shared" ref="AC56:AC67" si="3">SUMIF($B$234:$B$333,AA56,$E$234:$E$333)</f>
        <v>3640</v>
      </c>
      <c r="AD56" s="1124">
        <f t="shared" ref="AD56:AD67" si="4">SUMIF($B$234:$B$333,AA56,$F$234:$F$333)</f>
        <v>69796.08</v>
      </c>
      <c r="AE56" s="1107">
        <f t="shared" ref="AE56:AE67" si="5">AD56/$F$334</f>
        <v>0.0706160959977152</v>
      </c>
      <c r="AG56" s="1098" t="s">
        <v>45</v>
      </c>
      <c r="AH56" s="1106">
        <f t="shared" ref="AH56:AH67" si="6">COUNTIF($C$234:$C$333,AG56)</f>
        <v>21</v>
      </c>
      <c r="AI56" s="1106">
        <f t="shared" ref="AI56:AI67" si="7">SUMIF($C$234:$C$333,AG56,$E$234:$E$333)</f>
        <v>15471</v>
      </c>
      <c r="AJ56" s="1124">
        <f t="shared" ref="AJ56:AJ67" si="8">SUMIF($C$234:$C$333,AG56,$F$234:$F$333)</f>
        <v>231956.27</v>
      </c>
      <c r="AK56" s="1107">
        <f t="shared" ref="AK56:AK67" si="9">AJ56/$F$334</f>
        <v>0.234681463910179</v>
      </c>
    </row>
    <row r="57" ht="33" customHeight="1" spans="1:37">
      <c r="A57" s="1121"/>
      <c r="B57" s="1122"/>
      <c r="C57" s="1122"/>
      <c r="D57" s="1122"/>
      <c r="E57" s="1122"/>
      <c r="F57" s="1122"/>
      <c r="G57" s="1122"/>
      <c r="H57" s="1122"/>
      <c r="I57" s="1122"/>
      <c r="J57" s="1122"/>
      <c r="K57" s="1122"/>
      <c r="L57" s="1122"/>
      <c r="M57" s="1122"/>
      <c r="N57" s="1122"/>
      <c r="O57" s="1122"/>
      <c r="P57" s="1122"/>
      <c r="Q57" s="1122"/>
      <c r="R57" s="1122"/>
      <c r="S57" s="1122"/>
      <c r="T57" s="1122"/>
      <c r="U57" s="1123"/>
      <c r="V57" s="1118"/>
      <c r="W57" s="1119"/>
      <c r="X57" s="1119"/>
      <c r="Y57" s="1119"/>
      <c r="Z57" s="1120"/>
      <c r="AA57" s="1098" t="s">
        <v>46</v>
      </c>
      <c r="AB57" s="1106">
        <f t="shared" si="2"/>
        <v>2</v>
      </c>
      <c r="AC57" s="1106">
        <f t="shared" si="3"/>
        <v>2092</v>
      </c>
      <c r="AD57" s="1124">
        <f t="shared" si="4"/>
        <v>68158.58</v>
      </c>
      <c r="AE57" s="1107">
        <f t="shared" si="5"/>
        <v>0.068959357435947</v>
      </c>
      <c r="AG57" s="1098" t="s">
        <v>47</v>
      </c>
      <c r="AH57" s="1106">
        <f t="shared" si="6"/>
        <v>3</v>
      </c>
      <c r="AI57" s="1106">
        <f t="shared" si="7"/>
        <v>3640</v>
      </c>
      <c r="AJ57" s="1124">
        <f t="shared" si="8"/>
        <v>69796.08</v>
      </c>
      <c r="AK57" s="1107">
        <f t="shared" si="9"/>
        <v>0.0706160959977152</v>
      </c>
    </row>
    <row r="58" ht="33" customHeight="1" spans="1:37">
      <c r="A58" s="1121"/>
      <c r="B58" s="1122"/>
      <c r="C58" s="1122"/>
      <c r="D58" s="1122"/>
      <c r="E58" s="1122"/>
      <c r="F58" s="1122"/>
      <c r="G58" s="1122"/>
      <c r="H58" s="1122"/>
      <c r="I58" s="1122"/>
      <c r="J58" s="1122"/>
      <c r="K58" s="1122"/>
      <c r="L58" s="1122"/>
      <c r="M58" s="1122"/>
      <c r="N58" s="1122"/>
      <c r="O58" s="1122"/>
      <c r="P58" s="1122"/>
      <c r="Q58" s="1122"/>
      <c r="R58" s="1122"/>
      <c r="S58" s="1122"/>
      <c r="T58" s="1122"/>
      <c r="U58" s="1123"/>
      <c r="V58" s="1118"/>
      <c r="W58" s="1119"/>
      <c r="X58" s="1119"/>
      <c r="Y58" s="1119"/>
      <c r="Z58" s="1120"/>
      <c r="AA58" s="1098" t="s">
        <v>48</v>
      </c>
      <c r="AB58" s="1106">
        <f t="shared" si="2"/>
        <v>1</v>
      </c>
      <c r="AC58" s="1106">
        <f t="shared" si="3"/>
        <v>1514</v>
      </c>
      <c r="AD58" s="1124">
        <f t="shared" si="4"/>
        <v>60484.3</v>
      </c>
      <c r="AE58" s="1107">
        <f t="shared" si="5"/>
        <v>0.0611949143154545</v>
      </c>
      <c r="AG58" s="1098" t="s">
        <v>49</v>
      </c>
      <c r="AH58" s="1106">
        <f t="shared" si="6"/>
        <v>1</v>
      </c>
      <c r="AI58" s="1106">
        <f t="shared" si="7"/>
        <v>1514</v>
      </c>
      <c r="AJ58" s="1124">
        <f t="shared" si="8"/>
        <v>60484.3</v>
      </c>
      <c r="AK58" s="1107">
        <f t="shared" si="9"/>
        <v>0.0611949143154545</v>
      </c>
    </row>
    <row r="59" ht="33" customHeight="1" spans="1:37">
      <c r="A59" s="1121"/>
      <c r="B59" s="1122"/>
      <c r="C59" s="1122"/>
      <c r="D59" s="1122"/>
      <c r="E59" s="1122"/>
      <c r="F59" s="1122"/>
      <c r="G59" s="1122"/>
      <c r="H59" s="1122"/>
      <c r="I59" s="1122"/>
      <c r="J59" s="1122"/>
      <c r="K59" s="1122"/>
      <c r="L59" s="1122"/>
      <c r="M59" s="1122"/>
      <c r="N59" s="1122"/>
      <c r="O59" s="1122"/>
      <c r="P59" s="1122"/>
      <c r="Q59" s="1122"/>
      <c r="R59" s="1122"/>
      <c r="S59" s="1122"/>
      <c r="T59" s="1122"/>
      <c r="U59" s="1123"/>
      <c r="V59" s="1118"/>
      <c r="W59" s="1119"/>
      <c r="X59" s="1119"/>
      <c r="Y59" s="1119"/>
      <c r="Z59" s="1120"/>
      <c r="AA59" s="1098" t="s">
        <v>50</v>
      </c>
      <c r="AB59" s="1106">
        <f t="shared" si="2"/>
        <v>2</v>
      </c>
      <c r="AC59" s="1106">
        <f t="shared" si="3"/>
        <v>1680</v>
      </c>
      <c r="AD59" s="1124">
        <f t="shared" si="4"/>
        <v>53211.13</v>
      </c>
      <c r="AE59" s="1107">
        <f t="shared" si="5"/>
        <v>0.0538362937320678</v>
      </c>
      <c r="AG59" s="1098" t="s">
        <v>51</v>
      </c>
      <c r="AH59" s="1106">
        <f t="shared" si="6"/>
        <v>1</v>
      </c>
      <c r="AI59" s="1106">
        <f t="shared" si="7"/>
        <v>887</v>
      </c>
      <c r="AJ59" s="1124">
        <f t="shared" si="8"/>
        <v>53211.13</v>
      </c>
      <c r="AK59" s="1107">
        <f t="shared" si="9"/>
        <v>0.0538362937320678</v>
      </c>
    </row>
    <row r="60" ht="33" customHeight="1" spans="1:37">
      <c r="A60" s="1121"/>
      <c r="B60" s="1122"/>
      <c r="C60" s="1122"/>
      <c r="D60" s="1122"/>
      <c r="E60" s="1122"/>
      <c r="F60" s="1122"/>
      <c r="G60" s="1122"/>
      <c r="H60" s="1122"/>
      <c r="I60" s="1122"/>
      <c r="J60" s="1122"/>
      <c r="K60" s="1122"/>
      <c r="L60" s="1122"/>
      <c r="M60" s="1122"/>
      <c r="N60" s="1122"/>
      <c r="O60" s="1122"/>
      <c r="P60" s="1122"/>
      <c r="Q60" s="1122"/>
      <c r="R60" s="1122"/>
      <c r="S60" s="1122"/>
      <c r="T60" s="1122"/>
      <c r="U60" s="1123"/>
      <c r="V60" s="1118"/>
      <c r="W60" s="1119"/>
      <c r="X60" s="1119"/>
      <c r="Y60" s="1119"/>
      <c r="Z60" s="1120"/>
      <c r="AA60" s="1098" t="s">
        <v>52</v>
      </c>
      <c r="AB60" s="1106">
        <f t="shared" si="2"/>
        <v>6</v>
      </c>
      <c r="AC60" s="1106">
        <f t="shared" si="3"/>
        <v>6992</v>
      </c>
      <c r="AD60" s="1124">
        <f t="shared" si="4"/>
        <v>47232.95</v>
      </c>
      <c r="AE60" s="1107">
        <f t="shared" si="5"/>
        <v>0.0477878776495082</v>
      </c>
      <c r="AG60" s="1098" t="s">
        <v>53</v>
      </c>
      <c r="AH60" s="1106">
        <f t="shared" si="6"/>
        <v>5</v>
      </c>
      <c r="AI60" s="1106">
        <f t="shared" si="7"/>
        <v>1193</v>
      </c>
      <c r="AJ60" s="1124">
        <f t="shared" si="8"/>
        <v>46680.07</v>
      </c>
      <c r="AK60" s="1107">
        <f t="shared" si="9"/>
        <v>0.0472285020061308</v>
      </c>
    </row>
    <row r="61" ht="33" customHeight="1" spans="1:37">
      <c r="A61" s="1121"/>
      <c r="B61" s="1122"/>
      <c r="C61" s="1122"/>
      <c r="D61" s="1122"/>
      <c r="E61" s="1122"/>
      <c r="F61" s="1122"/>
      <c r="G61" s="1122"/>
      <c r="H61" s="1122"/>
      <c r="I61" s="1122"/>
      <c r="J61" s="1122"/>
      <c r="K61" s="1122"/>
      <c r="L61" s="1122"/>
      <c r="M61" s="1122"/>
      <c r="N61" s="1122"/>
      <c r="O61" s="1122"/>
      <c r="P61" s="1122"/>
      <c r="Q61" s="1122"/>
      <c r="R61" s="1122"/>
      <c r="S61" s="1122"/>
      <c r="T61" s="1122"/>
      <c r="U61" s="1123"/>
      <c r="V61" s="1118"/>
      <c r="W61" s="1119"/>
      <c r="X61" s="1119"/>
      <c r="Y61" s="1119"/>
      <c r="Z61" s="1120"/>
      <c r="AA61" s="1098" t="s">
        <v>54</v>
      </c>
      <c r="AB61" s="1106">
        <f t="shared" si="2"/>
        <v>5</v>
      </c>
      <c r="AC61" s="1106">
        <f t="shared" si="3"/>
        <v>1193</v>
      </c>
      <c r="AD61" s="1124">
        <f t="shared" si="4"/>
        <v>46680.07</v>
      </c>
      <c r="AE61" s="1107">
        <f t="shared" si="5"/>
        <v>0.0472285020061308</v>
      </c>
      <c r="AG61" s="1098" t="s">
        <v>55</v>
      </c>
      <c r="AH61" s="1106">
        <f t="shared" si="6"/>
        <v>3</v>
      </c>
      <c r="AI61" s="1106">
        <f t="shared" si="7"/>
        <v>2618</v>
      </c>
      <c r="AJ61" s="1124">
        <f t="shared" si="8"/>
        <v>43758.82</v>
      </c>
      <c r="AK61" s="1107">
        <f t="shared" si="9"/>
        <v>0.0442729309993733</v>
      </c>
    </row>
    <row r="62" ht="33" customHeight="1" spans="1:37">
      <c r="A62" s="1121"/>
      <c r="B62" s="1122"/>
      <c r="C62" s="1122"/>
      <c r="D62" s="1122"/>
      <c r="E62" s="1122"/>
      <c r="F62" s="1122"/>
      <c r="G62" s="1122"/>
      <c r="H62" s="1122"/>
      <c r="I62" s="1122"/>
      <c r="J62" s="1122"/>
      <c r="K62" s="1122"/>
      <c r="L62" s="1122"/>
      <c r="M62" s="1122"/>
      <c r="N62" s="1122"/>
      <c r="O62" s="1122"/>
      <c r="P62" s="1122"/>
      <c r="Q62" s="1122"/>
      <c r="R62" s="1122"/>
      <c r="S62" s="1122"/>
      <c r="T62" s="1122"/>
      <c r="U62" s="1123"/>
      <c r="V62" s="1118"/>
      <c r="W62" s="1119"/>
      <c r="X62" s="1119"/>
      <c r="Y62" s="1119"/>
      <c r="Z62" s="1120"/>
      <c r="AA62" s="1098" t="s">
        <v>56</v>
      </c>
      <c r="AB62" s="1106">
        <f t="shared" si="2"/>
        <v>3</v>
      </c>
      <c r="AC62" s="1106">
        <f t="shared" si="3"/>
        <v>2618</v>
      </c>
      <c r="AD62" s="1124">
        <f t="shared" si="4"/>
        <v>43758.82</v>
      </c>
      <c r="AE62" s="1107">
        <f t="shared" si="5"/>
        <v>0.0442729309993733</v>
      </c>
      <c r="AG62" s="1098" t="s">
        <v>57</v>
      </c>
      <c r="AH62" s="1106">
        <f t="shared" si="6"/>
        <v>1</v>
      </c>
      <c r="AI62" s="1106">
        <f t="shared" si="7"/>
        <v>824</v>
      </c>
      <c r="AJ62" s="1124">
        <f t="shared" si="8"/>
        <v>37895.76</v>
      </c>
      <c r="AK62" s="1107">
        <f t="shared" si="9"/>
        <v>0.0383409874317637</v>
      </c>
    </row>
    <row r="63" ht="33" customHeight="1" spans="1:37">
      <c r="A63" s="1121"/>
      <c r="B63" s="1122"/>
      <c r="C63" s="1122"/>
      <c r="D63" s="1122"/>
      <c r="E63" s="1122"/>
      <c r="F63" s="1122"/>
      <c r="G63" s="1122"/>
      <c r="H63" s="1122"/>
      <c r="I63" s="1122"/>
      <c r="J63" s="1122"/>
      <c r="K63" s="1122"/>
      <c r="L63" s="1122"/>
      <c r="M63" s="1122"/>
      <c r="N63" s="1122"/>
      <c r="O63" s="1122"/>
      <c r="P63" s="1122"/>
      <c r="Q63" s="1122"/>
      <c r="R63" s="1122"/>
      <c r="S63" s="1122"/>
      <c r="T63" s="1122"/>
      <c r="U63" s="1123"/>
      <c r="V63" s="1118"/>
      <c r="W63" s="1119"/>
      <c r="X63" s="1119"/>
      <c r="Y63" s="1119"/>
      <c r="Z63" s="1120"/>
      <c r="AA63" s="1098" t="s">
        <v>58</v>
      </c>
      <c r="AB63" s="1106">
        <f t="shared" si="2"/>
        <v>1</v>
      </c>
      <c r="AC63" s="1106">
        <f t="shared" si="3"/>
        <v>824</v>
      </c>
      <c r="AD63" s="1124">
        <f t="shared" si="4"/>
        <v>37895.76</v>
      </c>
      <c r="AE63" s="1107">
        <f t="shared" si="5"/>
        <v>0.0383409874317637</v>
      </c>
      <c r="AG63" s="1098" t="s">
        <v>59</v>
      </c>
      <c r="AH63" s="1106">
        <f t="shared" si="6"/>
        <v>4</v>
      </c>
      <c r="AI63" s="1106">
        <f t="shared" si="7"/>
        <v>2178</v>
      </c>
      <c r="AJ63" s="1124">
        <f t="shared" si="8"/>
        <v>36448.77</v>
      </c>
      <c r="AK63" s="1107">
        <f t="shared" si="9"/>
        <v>0.0368769971224551</v>
      </c>
    </row>
    <row r="64" ht="34.5" customHeight="1" spans="1:37">
      <c r="A64" s="1121" t="str">
        <f>_xlfn.DISPIMG("ID_C610484858B34BD29F18685F9AF88DA2",1)</f>
        <v>=DISPIMG("ID_C610484858B34BD29F18685F9AF88DA2",1)</v>
      </c>
      <c r="B64" s="1122"/>
      <c r="C64" s="1122"/>
      <c r="D64" s="1122"/>
      <c r="E64" s="1122"/>
      <c r="F64" s="1122"/>
      <c r="G64" s="1122"/>
      <c r="H64" s="1122"/>
      <c r="I64" s="1122"/>
      <c r="J64" s="1122"/>
      <c r="K64" s="1122"/>
      <c r="L64" s="1122"/>
      <c r="M64" s="1122"/>
      <c r="N64" s="1122"/>
      <c r="O64" s="1122"/>
      <c r="P64" s="1122"/>
      <c r="Q64" s="1122"/>
      <c r="R64" s="1122"/>
      <c r="S64" s="1122"/>
      <c r="T64" s="1122"/>
      <c r="U64" s="1123"/>
      <c r="V64" s="1118"/>
      <c r="W64" s="1119"/>
      <c r="X64" s="1119"/>
      <c r="Y64" s="1119"/>
      <c r="Z64" s="1120"/>
      <c r="AA64" s="1098" t="s">
        <v>60</v>
      </c>
      <c r="AB64" s="1106">
        <f t="shared" si="2"/>
        <v>2</v>
      </c>
      <c r="AC64" s="1106">
        <f t="shared" si="3"/>
        <v>1054</v>
      </c>
      <c r="AD64" s="1124">
        <f t="shared" si="4"/>
        <v>29855.46</v>
      </c>
      <c r="AE64" s="1107">
        <f t="shared" si="5"/>
        <v>0.0302062240374524</v>
      </c>
      <c r="AG64" s="1098" t="s">
        <v>61</v>
      </c>
      <c r="AH64" s="1106">
        <f t="shared" si="6"/>
        <v>2</v>
      </c>
      <c r="AI64" s="1106">
        <f t="shared" si="7"/>
        <v>1054</v>
      </c>
      <c r="AJ64" s="1124">
        <f t="shared" si="8"/>
        <v>29855.46</v>
      </c>
      <c r="AK64" s="1107">
        <f t="shared" si="9"/>
        <v>0.0302062240374524</v>
      </c>
    </row>
    <row r="65" ht="34.5" customHeight="1" spans="1:37">
      <c r="A65" s="1121"/>
      <c r="B65" s="1122"/>
      <c r="C65" s="1122"/>
      <c r="D65" s="1122"/>
      <c r="E65" s="1122"/>
      <c r="F65" s="1122"/>
      <c r="G65" s="1122"/>
      <c r="H65" s="1122"/>
      <c r="I65" s="1122"/>
      <c r="J65" s="1122"/>
      <c r="K65" s="1122"/>
      <c r="L65" s="1122"/>
      <c r="M65" s="1122"/>
      <c r="N65" s="1122"/>
      <c r="O65" s="1122"/>
      <c r="P65" s="1122"/>
      <c r="Q65" s="1122"/>
      <c r="R65" s="1122"/>
      <c r="S65" s="1122"/>
      <c r="T65" s="1122"/>
      <c r="U65" s="1123"/>
      <c r="V65" s="1118"/>
      <c r="W65" s="1119"/>
      <c r="X65" s="1119"/>
      <c r="Y65" s="1119"/>
      <c r="Z65" s="1120"/>
      <c r="AA65" s="1098" t="s">
        <v>62</v>
      </c>
      <c r="AB65" s="1106">
        <f t="shared" si="2"/>
        <v>3</v>
      </c>
      <c r="AC65" s="1106">
        <f t="shared" si="3"/>
        <v>1896</v>
      </c>
      <c r="AD65" s="1124">
        <f t="shared" si="4"/>
        <v>29683.59</v>
      </c>
      <c r="AE65" s="1107">
        <f t="shared" si="5"/>
        <v>0.0300323347815066</v>
      </c>
      <c r="AG65" s="1098" t="s">
        <v>63</v>
      </c>
      <c r="AH65" s="1106">
        <f t="shared" si="6"/>
        <v>1</v>
      </c>
      <c r="AI65" s="1106">
        <f t="shared" si="7"/>
        <v>1032</v>
      </c>
      <c r="AJ65" s="1124">
        <f t="shared" si="8"/>
        <v>23674.08</v>
      </c>
      <c r="AK65" s="1107">
        <f t="shared" si="9"/>
        <v>0.0239522206109224</v>
      </c>
    </row>
    <row r="66" ht="34.5" customHeight="1" spans="1:37">
      <c r="A66" s="1121"/>
      <c r="B66" s="1122"/>
      <c r="C66" s="1122"/>
      <c r="D66" s="1122"/>
      <c r="E66" s="1122"/>
      <c r="F66" s="1122"/>
      <c r="G66" s="1122"/>
      <c r="H66" s="1122"/>
      <c r="I66" s="1122"/>
      <c r="J66" s="1122"/>
      <c r="K66" s="1122"/>
      <c r="L66" s="1122"/>
      <c r="M66" s="1122"/>
      <c r="N66" s="1122"/>
      <c r="O66" s="1122"/>
      <c r="P66" s="1122"/>
      <c r="Q66" s="1122"/>
      <c r="R66" s="1122"/>
      <c r="S66" s="1122"/>
      <c r="T66" s="1122"/>
      <c r="U66" s="1123"/>
      <c r="V66" s="1118"/>
      <c r="W66" s="1119"/>
      <c r="X66" s="1119"/>
      <c r="Y66" s="1119"/>
      <c r="Z66" s="1120"/>
      <c r="AA66" s="1098" t="s">
        <v>64</v>
      </c>
      <c r="AB66" s="1106">
        <f t="shared" si="2"/>
        <v>1</v>
      </c>
      <c r="AC66" s="1106">
        <f t="shared" si="3"/>
        <v>1650</v>
      </c>
      <c r="AD66" s="1124">
        <f t="shared" si="4"/>
        <v>28033.5</v>
      </c>
      <c r="AE66" s="1107">
        <f t="shared" si="5"/>
        <v>0.0283628583031017</v>
      </c>
      <c r="AG66" s="1098" t="s">
        <v>65</v>
      </c>
      <c r="AH66" s="1106">
        <f t="shared" si="6"/>
        <v>1</v>
      </c>
      <c r="AI66" s="1106">
        <f t="shared" si="7"/>
        <v>1211</v>
      </c>
      <c r="AJ66" s="1124">
        <f t="shared" si="8"/>
        <v>21785.89</v>
      </c>
      <c r="AK66" s="1107">
        <f t="shared" si="9"/>
        <v>0.0220418467575208</v>
      </c>
    </row>
    <row r="67" ht="34.5" customHeight="1" spans="1:37">
      <c r="A67" s="1121"/>
      <c r="B67" s="1122"/>
      <c r="C67" s="1122"/>
      <c r="D67" s="1122"/>
      <c r="E67" s="1122"/>
      <c r="F67" s="1122"/>
      <c r="G67" s="1122"/>
      <c r="H67" s="1122"/>
      <c r="I67" s="1122"/>
      <c r="J67" s="1122"/>
      <c r="K67" s="1122"/>
      <c r="L67" s="1122"/>
      <c r="M67" s="1122"/>
      <c r="N67" s="1122"/>
      <c r="O67" s="1122"/>
      <c r="P67" s="1122"/>
      <c r="Q67" s="1122"/>
      <c r="R67" s="1122"/>
      <c r="S67" s="1122"/>
      <c r="T67" s="1122"/>
      <c r="U67" s="1123"/>
      <c r="V67" s="1118"/>
      <c r="W67" s="1119"/>
      <c r="X67" s="1119"/>
      <c r="Y67" s="1119"/>
      <c r="Z67" s="1120"/>
      <c r="AA67" s="1098" t="s">
        <v>66</v>
      </c>
      <c r="AB67" s="1106">
        <f t="shared" si="2"/>
        <v>2</v>
      </c>
      <c r="AC67" s="1106">
        <f t="shared" si="3"/>
        <v>585</v>
      </c>
      <c r="AD67" s="1124">
        <f t="shared" si="4"/>
        <v>24864.54</v>
      </c>
      <c r="AE67" s="1107">
        <f t="shared" si="5"/>
        <v>0.0251566670159561</v>
      </c>
      <c r="AG67" s="1098" t="s">
        <v>67</v>
      </c>
      <c r="AH67" s="1106">
        <f t="shared" si="6"/>
        <v>2</v>
      </c>
      <c r="AI67" s="1106">
        <f t="shared" si="7"/>
        <v>459</v>
      </c>
      <c r="AJ67" s="1124">
        <f t="shared" si="8"/>
        <v>21497.05</v>
      </c>
      <c r="AK67" s="1107">
        <f t="shared" si="9"/>
        <v>0.021749613251456</v>
      </c>
    </row>
    <row r="68" ht="34.5" customHeight="1" spans="1:37">
      <c r="A68" s="1121"/>
      <c r="B68" s="1122"/>
      <c r="C68" s="1122"/>
      <c r="D68" s="1122"/>
      <c r="E68" s="1122"/>
      <c r="F68" s="1122"/>
      <c r="G68" s="1122"/>
      <c r="H68" s="1122"/>
      <c r="I68" s="1122"/>
      <c r="J68" s="1122"/>
      <c r="K68" s="1122"/>
      <c r="L68" s="1122"/>
      <c r="M68" s="1122"/>
      <c r="N68" s="1122"/>
      <c r="O68" s="1122"/>
      <c r="P68" s="1122"/>
      <c r="Q68" s="1122"/>
      <c r="R68" s="1122"/>
      <c r="S68" s="1122"/>
      <c r="T68" s="1122"/>
      <c r="U68" s="1123"/>
      <c r="V68" s="1118"/>
      <c r="W68" s="1119"/>
      <c r="X68" s="1119"/>
      <c r="Y68" s="1119"/>
      <c r="Z68" s="1120"/>
    </row>
    <row r="69" ht="34.5" customHeight="1" spans="1:37">
      <c r="A69" s="1121"/>
      <c r="B69" s="1122"/>
      <c r="C69" s="1122"/>
      <c r="D69" s="1122"/>
      <c r="E69" s="1122"/>
      <c r="F69" s="1122"/>
      <c r="G69" s="1122"/>
      <c r="H69" s="1122"/>
      <c r="I69" s="1122"/>
      <c r="J69" s="1122"/>
      <c r="K69" s="1122"/>
      <c r="L69" s="1122"/>
      <c r="M69" s="1122"/>
      <c r="N69" s="1122"/>
      <c r="O69" s="1122"/>
      <c r="P69" s="1122"/>
      <c r="Q69" s="1122"/>
      <c r="R69" s="1122"/>
      <c r="S69" s="1122"/>
      <c r="T69" s="1122"/>
      <c r="U69" s="1123"/>
      <c r="V69" s="1118"/>
      <c r="W69" s="1119"/>
      <c r="X69" s="1119"/>
      <c r="Y69" s="1119"/>
      <c r="Z69" s="1120"/>
    </row>
    <row r="70" ht="34.5" customHeight="1" spans="1:37">
      <c r="A70" s="1121"/>
      <c r="B70" s="1122"/>
      <c r="C70" s="1122"/>
      <c r="D70" s="1122"/>
      <c r="E70" s="1122"/>
      <c r="F70" s="1122"/>
      <c r="G70" s="1122"/>
      <c r="H70" s="1122"/>
      <c r="I70" s="1122"/>
      <c r="J70" s="1122"/>
      <c r="K70" s="1122"/>
      <c r="L70" s="1122"/>
      <c r="M70" s="1122"/>
      <c r="N70" s="1122"/>
      <c r="O70" s="1122"/>
      <c r="P70" s="1122"/>
      <c r="Q70" s="1122"/>
      <c r="R70" s="1122"/>
      <c r="S70" s="1122"/>
      <c r="T70" s="1122"/>
      <c r="U70" s="1123"/>
      <c r="V70" s="1118"/>
      <c r="W70" s="1119"/>
      <c r="X70" s="1119"/>
      <c r="Y70" s="1119"/>
      <c r="Z70" s="1120"/>
    </row>
    <row r="71" ht="34.5" customHeight="1" spans="1:37">
      <c r="A71" s="1121"/>
      <c r="B71" s="1122"/>
      <c r="C71" s="1122"/>
      <c r="D71" s="1122"/>
      <c r="E71" s="1122"/>
      <c r="F71" s="1122"/>
      <c r="G71" s="1122"/>
      <c r="H71" s="1122"/>
      <c r="I71" s="1122"/>
      <c r="J71" s="1122"/>
      <c r="K71" s="1122"/>
      <c r="L71" s="1122"/>
      <c r="M71" s="1122"/>
      <c r="N71" s="1122"/>
      <c r="O71" s="1122"/>
      <c r="P71" s="1122"/>
      <c r="Q71" s="1122"/>
      <c r="R71" s="1122"/>
      <c r="S71" s="1122"/>
      <c r="T71" s="1122"/>
      <c r="U71" s="1123"/>
      <c r="V71" s="1118"/>
      <c r="W71" s="1119"/>
      <c r="X71" s="1119"/>
      <c r="Y71" s="1119"/>
      <c r="Z71" s="1120"/>
      <c r="AA71" s="1099" t="s">
        <v>68</v>
      </c>
      <c r="AB71" s="1099" t="s">
        <v>37</v>
      </c>
      <c r="AC71" s="1099" t="s">
        <v>38</v>
      </c>
      <c r="AD71" s="1099" t="s">
        <v>39</v>
      </c>
      <c r="AE71" s="1099" t="s">
        <v>40</v>
      </c>
    </row>
    <row r="72" ht="34.5" customHeight="1" spans="1:37">
      <c r="A72" s="1121" t="str">
        <f>_xlfn.DISPIMG("ID_AD02DE2458004063B2AB959888551888",1)</f>
        <v>=DISPIMG("ID_AD02DE2458004063B2AB959888551888",1)</v>
      </c>
      <c r="B72" s="1122"/>
      <c r="C72" s="1122"/>
      <c r="D72" s="1122"/>
      <c r="E72" s="1122"/>
      <c r="F72" s="1122"/>
      <c r="G72" s="1122"/>
      <c r="H72" s="1122"/>
      <c r="I72" s="1122"/>
      <c r="J72"/>
      <c r="K72" s="1122"/>
      <c r="L72" s="1122"/>
      <c r="M72" s="1122"/>
      <c r="N72" s="1122"/>
      <c r="O72" s="1122"/>
      <c r="P72" s="1122"/>
      <c r="Q72" s="1122"/>
      <c r="R72" s="1122"/>
      <c r="S72" s="1122"/>
      <c r="T72" s="1122"/>
      <c r="U72" s="1123"/>
      <c r="V72" s="1118"/>
      <c r="W72" s="1119"/>
      <c r="X72" s="1119"/>
      <c r="Y72" s="1119"/>
      <c r="Z72" s="1120"/>
    </row>
    <row r="73" ht="34.5" customHeight="1" spans="1:37">
      <c r="A73" s="1121"/>
      <c r="B73" s="1122"/>
      <c r="C73" s="1122"/>
      <c r="D73" s="1122"/>
      <c r="E73" s="1122"/>
      <c r="F73" s="1122"/>
      <c r="G73" s="1122"/>
      <c r="H73" s="1122"/>
      <c r="I73" s="1122"/>
      <c r="J73" s="1122"/>
      <c r="K73" s="1122"/>
      <c r="L73" s="1122"/>
      <c r="M73" s="1122"/>
      <c r="N73" s="1122"/>
      <c r="O73" s="1122"/>
      <c r="P73" s="1122"/>
      <c r="Q73" s="1122"/>
      <c r="R73" s="1122"/>
      <c r="S73" s="1122"/>
      <c r="T73" s="1122"/>
      <c r="U73" s="1123"/>
      <c r="V73" s="1118"/>
      <c r="W73" s="1119"/>
      <c r="X73" s="1119"/>
      <c r="Y73" s="1119"/>
      <c r="Z73" s="1120"/>
      <c r="AA73" s="1098" t="s">
        <v>69</v>
      </c>
      <c r="AB73" s="1106">
        <f t="shared" ref="AB73:AB81" si="10">COUNTIF($D$234:$D$333,AA73)</f>
        <v>47</v>
      </c>
      <c r="AC73" s="1106">
        <f t="shared" ref="AC73:AC81" si="11">SUMIF($D$234:$D$333,AA73,$E$234:$E$333)</f>
        <v>16885</v>
      </c>
      <c r="AD73" s="1124">
        <f t="shared" ref="AD73:AD81" si="12">SUMIF($D$234:$D$333,AA73,$F$234:$F$333)</f>
        <v>408206.37</v>
      </c>
      <c r="AE73" s="1107">
        <f t="shared" ref="AE73:AE81" si="13">AD73/$F$334</f>
        <v>0.413002280512013</v>
      </c>
    </row>
    <row r="74" ht="34.5" customHeight="1" spans="1:37">
      <c r="A74" s="1121"/>
      <c r="B74" s="1122"/>
      <c r="C74" s="1122"/>
      <c r="D74" s="1122"/>
      <c r="E74" s="1122"/>
      <c r="F74" s="1122"/>
      <c r="G74" s="1122"/>
      <c r="H74" s="1122"/>
      <c r="I74" s="1122"/>
      <c r="J74" s="1122"/>
      <c r="K74" s="1122"/>
      <c r="L74" s="1122"/>
      <c r="M74" s="1122"/>
      <c r="N74" s="1122"/>
      <c r="O74" s="1122"/>
      <c r="P74" s="1122"/>
      <c r="Q74" s="1122"/>
      <c r="R74" s="1122"/>
      <c r="S74" s="1122"/>
      <c r="T74" s="1122"/>
      <c r="U74" s="1123"/>
      <c r="V74" s="1118"/>
      <c r="W74" s="1119"/>
      <c r="X74" s="1119"/>
      <c r="Y74" s="1119"/>
      <c r="Z74" s="1120"/>
      <c r="AA74" s="1098" t="s">
        <v>70</v>
      </c>
      <c r="AB74" s="1106">
        <f t="shared" si="10"/>
        <v>27</v>
      </c>
      <c r="AC74" s="1106">
        <f t="shared" si="11"/>
        <v>16948</v>
      </c>
      <c r="AD74" s="1124">
        <f t="shared" si="12"/>
        <v>245932.13</v>
      </c>
      <c r="AE74" s="1107">
        <f t="shared" si="13"/>
        <v>0.248821522655751</v>
      </c>
    </row>
    <row r="75" ht="34.5" customHeight="1" spans="1:37">
      <c r="A75" s="1121"/>
      <c r="B75" s="1122"/>
      <c r="C75" s="1122"/>
      <c r="D75" s="1122"/>
      <c r="E75" s="1122"/>
      <c r="F75" s="1122"/>
      <c r="G75" s="1122"/>
      <c r="H75" s="1122"/>
      <c r="I75" s="1122"/>
      <c r="J75" s="1122"/>
      <c r="K75" s="1122"/>
      <c r="L75" s="1122"/>
      <c r="M75" s="1122"/>
      <c r="N75" s="1122"/>
      <c r="O75" s="1122"/>
      <c r="P75" s="1122"/>
      <c r="Q75" s="1122"/>
      <c r="R75" s="1122"/>
      <c r="S75" s="1122"/>
      <c r="T75" s="1122"/>
      <c r="U75" s="1123"/>
      <c r="V75" s="1118"/>
      <c r="W75" s="1119"/>
      <c r="X75" s="1119"/>
      <c r="Y75" s="1119"/>
      <c r="Z75" s="1120"/>
      <c r="AA75" s="1098" t="s">
        <v>71</v>
      </c>
      <c r="AB75" s="1106">
        <f t="shared" si="10"/>
        <v>13</v>
      </c>
      <c r="AC75" s="1106">
        <f t="shared" si="11"/>
        <v>7059</v>
      </c>
      <c r="AD75" s="1124">
        <f t="shared" si="12"/>
        <v>185457.84</v>
      </c>
      <c r="AE75" s="1107">
        <f t="shared" si="13"/>
        <v>0.187636735945184</v>
      </c>
    </row>
    <row r="76" ht="34.5" customHeight="1" spans="1:37">
      <c r="A76" s="1121"/>
      <c r="B76" s="1122"/>
      <c r="C76" s="1122"/>
      <c r="D76" s="1122"/>
      <c r="E76" s="1122"/>
      <c r="F76" s="1122"/>
      <c r="G76" s="1122"/>
      <c r="H76" s="1122"/>
      <c r="I76" s="1122"/>
      <c r="J76" s="1122"/>
      <c r="K76" s="1122"/>
      <c r="L76" s="1122"/>
      <c r="M76" s="1122"/>
      <c r="N76" s="1122"/>
      <c r="O76" s="1122"/>
      <c r="P76" s="1122"/>
      <c r="Q76" s="1122"/>
      <c r="R76" s="1122"/>
      <c r="S76" s="1122"/>
      <c r="T76" s="1122"/>
      <c r="U76" s="1123"/>
      <c r="V76" s="1118"/>
      <c r="W76" s="1119"/>
      <c r="X76" s="1119"/>
      <c r="Y76" s="1119"/>
      <c r="Z76" s="1120"/>
      <c r="AA76" s="1098" t="s">
        <v>72</v>
      </c>
      <c r="AB76" s="1106">
        <f t="shared" si="10"/>
        <v>6</v>
      </c>
      <c r="AC76" s="1106">
        <f t="shared" si="11"/>
        <v>5502</v>
      </c>
      <c r="AD76" s="1124">
        <f t="shared" si="12"/>
        <v>99779.62</v>
      </c>
      <c r="AE76" s="1107">
        <f t="shared" si="13"/>
        <v>0.100951904813788</v>
      </c>
    </row>
    <row r="77" ht="34.5" customHeight="1" spans="1:37">
      <c r="A77" s="1121"/>
      <c r="B77" s="1122"/>
      <c r="C77" s="1122"/>
      <c r="D77" s="1122"/>
      <c r="E77" s="1122"/>
      <c r="F77" s="1122"/>
      <c r="G77" s="1122"/>
      <c r="H77" s="1122"/>
      <c r="I77" s="1122"/>
      <c r="J77" s="1122"/>
      <c r="K77" s="1122"/>
      <c r="L77" s="1122"/>
      <c r="M77" s="1122"/>
      <c r="N77" s="1122"/>
      <c r="O77" s="1122"/>
      <c r="P77" s="1122"/>
      <c r="Q77" s="1122"/>
      <c r="R77" s="1122"/>
      <c r="S77" s="1122"/>
      <c r="T77" s="1122"/>
      <c r="U77" s="1123"/>
      <c r="V77" s="1118"/>
      <c r="W77" s="1119"/>
      <c r="X77" s="1119"/>
      <c r="Y77" s="1119"/>
      <c r="Z77" s="1120"/>
      <c r="AA77" s="1098" t="s">
        <v>73</v>
      </c>
      <c r="AB77" s="1106">
        <f t="shared" si="10"/>
        <v>2</v>
      </c>
      <c r="AC77" s="1106">
        <f t="shared" si="11"/>
        <v>459</v>
      </c>
      <c r="AD77" s="1124">
        <f t="shared" si="12"/>
        <v>21497.05</v>
      </c>
      <c r="AE77" s="1107">
        <f t="shared" si="13"/>
        <v>0.021749613251456</v>
      </c>
    </row>
    <row r="78" ht="34.5" customHeight="1" spans="1:37">
      <c r="A78" s="1121"/>
      <c r="B78" s="1122"/>
      <c r="C78" s="1122"/>
      <c r="D78" s="1122"/>
      <c r="E78" s="1122"/>
      <c r="F78" s="1122"/>
      <c r="G78" s="1122"/>
      <c r="H78" s="1122"/>
      <c r="I78" s="1122"/>
      <c r="J78" s="1122"/>
      <c r="K78" s="1122"/>
      <c r="L78" s="1122"/>
      <c r="M78" s="1122"/>
      <c r="N78" s="1122"/>
      <c r="O78" s="1122"/>
      <c r="P78" s="1122"/>
      <c r="Q78" s="1122"/>
      <c r="R78" s="1122"/>
      <c r="S78" s="1122"/>
      <c r="T78" s="1122"/>
      <c r="U78" s="1123"/>
      <c r="V78" s="1118"/>
      <c r="W78" s="1119"/>
      <c r="X78" s="1119"/>
      <c r="Y78" s="1119"/>
      <c r="Z78" s="1120"/>
      <c r="AA78" s="1098" t="s">
        <v>74</v>
      </c>
      <c r="AB78" s="1106">
        <f t="shared" si="10"/>
        <v>2</v>
      </c>
      <c r="AC78" s="1106">
        <f t="shared" si="11"/>
        <v>450</v>
      </c>
      <c r="AD78" s="1124">
        <f t="shared" si="12"/>
        <v>11205.25</v>
      </c>
      <c r="AE78" s="1107">
        <f t="shared" si="13"/>
        <v>0.0113368975690096</v>
      </c>
    </row>
    <row r="79" ht="34.5" customHeight="1" spans="1:37">
      <c r="A79" s="1121"/>
      <c r="B79" s="1122"/>
      <c r="C79" s="1122"/>
      <c r="D79" s="1122"/>
      <c r="E79" s="1122"/>
      <c r="F79" s="1122"/>
      <c r="G79" s="1122"/>
      <c r="H79" s="1122"/>
      <c r="I79" s="1122"/>
      <c r="J79" s="1122"/>
      <c r="K79" s="1122"/>
      <c r="L79" s="1122"/>
      <c r="M79" s="1122"/>
      <c r="N79" s="1122"/>
      <c r="O79" s="1122"/>
      <c r="P79" s="1122"/>
      <c r="Q79" s="1122"/>
      <c r="R79" s="1122"/>
      <c r="S79" s="1122"/>
      <c r="T79" s="1122"/>
      <c r="U79" s="1123"/>
      <c r="V79" s="1118"/>
      <c r="W79" s="1119"/>
      <c r="X79" s="1119"/>
      <c r="Y79" s="1119"/>
      <c r="Z79" s="1120"/>
      <c r="AA79" s="1098" t="s">
        <v>75</v>
      </c>
      <c r="AB79" s="1106">
        <f t="shared" si="10"/>
        <v>1</v>
      </c>
      <c r="AC79" s="1106">
        <f t="shared" si="11"/>
        <v>272</v>
      </c>
      <c r="AD79" s="1124">
        <f t="shared" si="12"/>
        <v>10333.28</v>
      </c>
      <c r="AE79" s="1107">
        <f t="shared" si="13"/>
        <v>0.0104546830201821</v>
      </c>
    </row>
    <row r="80" ht="29" customHeight="1" spans="1:37">
      <c r="A80" s="1121" t="str">
        <f>_xlfn.DISPIMG("ID_F742E69090A54CD2B5D97537C71163A8",1)</f>
        <v>=DISPIMG("ID_F742E69090A54CD2B5D97537C71163A8",1)</v>
      </c>
      <c r="B80" s="1122"/>
      <c r="C80" s="1122"/>
      <c r="D80" s="1122"/>
      <c r="E80" s="1122"/>
      <c r="F80" s="1122"/>
      <c r="G80" s="1122"/>
      <c r="H80" s="1122"/>
      <c r="I80" s="1122"/>
      <c r="J80" s="1122"/>
      <c r="K80" s="1122"/>
      <c r="L80" s="1122"/>
      <c r="M80" s="1122"/>
      <c r="N80" s="1122"/>
      <c r="O80" s="1122"/>
      <c r="P80" s="1122"/>
      <c r="Q80" s="1122"/>
      <c r="R80" s="1122"/>
      <c r="S80" s="1122"/>
      <c r="T80" s="1122"/>
      <c r="U80" s="1123"/>
      <c r="V80" s="1118"/>
      <c r="W80" s="1119"/>
      <c r="X80" s="1119"/>
      <c r="Y80" s="1119"/>
      <c r="Z80" s="1120"/>
      <c r="AA80" s="1098" t="s">
        <v>76</v>
      </c>
      <c r="AB80" s="1106">
        <f t="shared" si="10"/>
        <v>1</v>
      </c>
      <c r="AC80" s="1106">
        <f t="shared" si="11"/>
        <v>94</v>
      </c>
      <c r="AD80" s="1124">
        <f t="shared" si="12"/>
        <v>3759.06</v>
      </c>
      <c r="AE80" s="1107">
        <f t="shared" si="13"/>
        <v>0.0038032242186262</v>
      </c>
    </row>
    <row r="81" ht="29" customHeight="1" spans="1:31">
      <c r="A81" s="1121"/>
      <c r="B81" s="1122"/>
      <c r="C81" s="1122"/>
      <c r="D81" s="1122"/>
      <c r="E81" s="1122"/>
      <c r="F81" s="1122"/>
      <c r="G81" s="1122"/>
      <c r="H81" s="1122"/>
      <c r="I81" s="1122"/>
      <c r="J81" s="1122"/>
      <c r="K81" s="1122"/>
      <c r="L81" s="1122"/>
      <c r="M81" s="1122"/>
      <c r="N81" s="1122"/>
      <c r="O81" s="1122"/>
      <c r="P81" s="1122"/>
      <c r="Q81" s="1122"/>
      <c r="R81" s="1122"/>
      <c r="S81" s="1122"/>
      <c r="T81" s="1122"/>
      <c r="U81" s="1123"/>
      <c r="V81" s="1118"/>
      <c r="W81" s="1119"/>
      <c r="X81" s="1119"/>
      <c r="Y81" s="1119"/>
      <c r="Z81" s="1120"/>
      <c r="AA81" s="1098" t="s">
        <v>77</v>
      </c>
      <c r="AB81" s="1106">
        <f t="shared" si="10"/>
        <v>1</v>
      </c>
      <c r="AC81" s="1106">
        <f t="shared" si="11"/>
        <v>281</v>
      </c>
      <c r="AD81" s="1124">
        <f t="shared" si="12"/>
        <v>2217.09</v>
      </c>
      <c r="AE81" s="1107">
        <f t="shared" si="13"/>
        <v>0.00224313801399125</v>
      </c>
    </row>
    <row r="82" ht="29" customHeight="1" spans="1:31">
      <c r="A82" s="1121"/>
      <c r="B82" s="1122"/>
      <c r="C82" s="1122"/>
      <c r="D82" s="1122"/>
      <c r="E82" s="1122"/>
      <c r="F82" s="1122"/>
      <c r="G82" s="1122"/>
      <c r="H82" s="1122"/>
      <c r="I82" s="1122"/>
      <c r="J82" s="1122"/>
      <c r="K82" s="1122"/>
      <c r="L82" s="1122"/>
      <c r="M82" s="1122"/>
      <c r="N82" s="1122"/>
      <c r="O82" s="1122"/>
      <c r="P82" s="1122"/>
      <c r="Q82" s="1122"/>
      <c r="R82" s="1122"/>
      <c r="S82" s="1122"/>
      <c r="T82" s="1122"/>
      <c r="U82" s="1123"/>
      <c r="V82" s="1118"/>
      <c r="W82" s="1119"/>
      <c r="X82" s="1119"/>
      <c r="Y82" s="1119"/>
      <c r="Z82" s="1120"/>
    </row>
    <row r="83" ht="29" customHeight="1" spans="1:31">
      <c r="A83" s="1121"/>
      <c r="B83" s="1122"/>
      <c r="C83" s="1122"/>
      <c r="D83" s="1122"/>
      <c r="E83" s="1122"/>
      <c r="F83" s="1122"/>
      <c r="G83" s="1122"/>
      <c r="H83" s="1122"/>
      <c r="I83" s="1122"/>
      <c r="J83" s="1122"/>
      <c r="K83" s="1122"/>
      <c r="L83" s="1122"/>
      <c r="M83" s="1122"/>
      <c r="N83" s="1122"/>
      <c r="O83" s="1122"/>
      <c r="P83" s="1122"/>
      <c r="Q83" s="1122"/>
      <c r="R83" s="1122"/>
      <c r="S83" s="1122"/>
      <c r="T83" s="1122"/>
      <c r="U83" s="1123"/>
      <c r="V83" s="1118"/>
      <c r="W83" s="1119"/>
      <c r="X83" s="1119"/>
      <c r="Y83" s="1119"/>
      <c r="Z83" s="1120"/>
    </row>
    <row r="84" ht="29" customHeight="1" spans="1:31">
      <c r="A84" s="1121"/>
      <c r="B84" s="1122"/>
      <c r="C84" s="1122"/>
      <c r="D84" s="1122"/>
      <c r="E84" s="1122"/>
      <c r="F84" s="1122"/>
      <c r="G84" s="1122"/>
      <c r="H84" s="1122"/>
      <c r="I84" s="1122"/>
      <c r="J84" s="1122"/>
      <c r="K84" s="1122"/>
      <c r="L84" s="1122"/>
      <c r="M84" s="1122"/>
      <c r="N84" s="1122"/>
      <c r="O84" s="1122"/>
      <c r="P84" s="1122"/>
      <c r="Q84" s="1122"/>
      <c r="R84" s="1122"/>
      <c r="S84" s="1122"/>
      <c r="T84" s="1122"/>
      <c r="U84" s="1123"/>
      <c r="V84" s="1118"/>
      <c r="W84" s="1119"/>
      <c r="X84" s="1119"/>
      <c r="Y84" s="1119"/>
      <c r="Z84" s="1120"/>
    </row>
    <row r="85" ht="29" customHeight="1" spans="1:31">
      <c r="A85" s="1121"/>
      <c r="B85" s="1122"/>
      <c r="C85" s="1122"/>
      <c r="D85" s="1122"/>
      <c r="E85" s="1122"/>
      <c r="F85" s="1122"/>
      <c r="G85" s="1122"/>
      <c r="H85" s="1122"/>
      <c r="I85" s="1122"/>
      <c r="J85" s="1122"/>
      <c r="K85" s="1122"/>
      <c r="L85" s="1122"/>
      <c r="M85" s="1122"/>
      <c r="N85" s="1122"/>
      <c r="O85" s="1122"/>
      <c r="P85" s="1122"/>
      <c r="Q85" s="1122"/>
      <c r="R85" s="1122"/>
      <c r="S85" s="1122"/>
      <c r="T85" s="1122"/>
      <c r="U85" s="1123"/>
      <c r="V85" s="1118"/>
      <c r="W85" s="1119"/>
      <c r="X85" s="1119"/>
      <c r="Y85" s="1119"/>
      <c r="Z85" s="1120"/>
    </row>
    <row r="86" ht="29" customHeight="1" spans="1:31">
      <c r="A86" s="1121"/>
      <c r="B86" s="1122"/>
      <c r="C86" s="1122"/>
      <c r="D86" s="1122"/>
      <c r="E86" s="1122"/>
      <c r="F86" s="1122"/>
      <c r="G86" s="1122"/>
      <c r="H86" s="1122"/>
      <c r="I86" s="1122"/>
      <c r="J86" s="1122"/>
      <c r="K86" s="1122"/>
      <c r="L86" s="1122"/>
      <c r="M86" s="1122"/>
      <c r="N86" s="1122"/>
      <c r="O86" s="1122"/>
      <c r="P86" s="1122"/>
      <c r="Q86" s="1122"/>
      <c r="R86" s="1122"/>
      <c r="S86" s="1122"/>
      <c r="T86" s="1122"/>
      <c r="U86" s="1123"/>
      <c r="V86" s="1118"/>
      <c r="W86" s="1119"/>
      <c r="X86" s="1119"/>
      <c r="Y86" s="1119"/>
      <c r="Z86" s="1120"/>
    </row>
    <row r="87" ht="29" customHeight="1" spans="1:31">
      <c r="A87" s="1121"/>
      <c r="B87" s="1122"/>
      <c r="C87" s="1122"/>
      <c r="D87" s="1122"/>
      <c r="E87" s="1122"/>
      <c r="F87" s="1122"/>
      <c r="G87" s="1122"/>
      <c r="H87" s="1122"/>
      <c r="I87" s="1122"/>
      <c r="J87" s="1122"/>
      <c r="K87" s="1122"/>
      <c r="L87" s="1122"/>
      <c r="M87" s="1122"/>
      <c r="N87" s="1122"/>
      <c r="O87" s="1122"/>
      <c r="P87" s="1122"/>
      <c r="Q87" s="1122"/>
      <c r="R87" s="1122"/>
      <c r="S87" s="1122"/>
      <c r="T87" s="1122"/>
      <c r="U87" s="1123"/>
      <c r="V87" s="1118"/>
      <c r="W87" s="1119"/>
      <c r="X87" s="1119"/>
      <c r="Y87" s="1119"/>
      <c r="Z87" s="1120"/>
    </row>
    <row r="88" ht="25" customHeight="1" spans="1:31">
      <c r="A88" s="1099" t="s">
        <v>78</v>
      </c>
      <c r="B88" s="1098"/>
      <c r="C88" s="1098"/>
      <c r="D88" s="1098"/>
      <c r="E88" s="1098"/>
      <c r="F88" s="1098"/>
      <c r="G88" s="1098"/>
      <c r="H88" s="1098"/>
      <c r="I88" s="1098"/>
      <c r="J88" s="1099" t="s">
        <v>79</v>
      </c>
      <c r="K88" s="1098"/>
      <c r="L88" s="1098"/>
      <c r="M88" s="1098"/>
      <c r="N88" s="1098"/>
      <c r="O88" s="1098"/>
      <c r="P88" s="1098"/>
      <c r="Q88" s="1098"/>
      <c r="R88" s="1098"/>
      <c r="S88" s="1098"/>
      <c r="T88" s="1098"/>
      <c r="U88" s="1098"/>
      <c r="V88" s="1118"/>
      <c r="W88" s="1119"/>
      <c r="X88" s="1119"/>
      <c r="Y88" s="1119"/>
      <c r="Z88" s="1120"/>
    </row>
    <row r="89" ht="25" customHeight="1" spans="1:31">
      <c r="A89" s="1098"/>
      <c r="B89" s="1098"/>
      <c r="C89" s="1098"/>
      <c r="D89" s="1098"/>
      <c r="E89" s="1098"/>
      <c r="F89" s="1098"/>
      <c r="G89" s="1098"/>
      <c r="H89" s="1098"/>
      <c r="I89" s="1098"/>
      <c r="J89" s="1098"/>
      <c r="K89" s="1098"/>
      <c r="L89" s="1098"/>
      <c r="M89" s="1098"/>
      <c r="N89" s="1098"/>
      <c r="O89" s="1098"/>
      <c r="P89" s="1098"/>
      <c r="Q89" s="1098"/>
      <c r="R89" s="1098"/>
      <c r="S89" s="1098"/>
      <c r="T89" s="1098"/>
      <c r="U89" s="1098"/>
      <c r="V89" s="1118"/>
      <c r="W89" s="1119"/>
      <c r="X89" s="1119"/>
      <c r="Y89" s="1119"/>
      <c r="Z89" s="1120"/>
    </row>
    <row r="90" ht="25" customHeight="1" spans="1:31">
      <c r="A90" s="1121"/>
      <c r="B90" s="1122"/>
      <c r="C90" s="1122"/>
      <c r="D90" s="1122"/>
      <c r="E90" s="1122"/>
      <c r="F90" s="1122"/>
      <c r="G90" s="1122"/>
      <c r="H90" s="1122"/>
      <c r="I90" s="1122"/>
      <c r="J90" s="1122"/>
      <c r="K90" s="1122"/>
      <c r="L90" s="1122"/>
      <c r="M90" s="1122"/>
      <c r="N90" s="1122"/>
      <c r="O90" s="1122"/>
      <c r="P90" s="1122"/>
      <c r="Q90" s="1122"/>
      <c r="R90" s="1122"/>
      <c r="S90" s="1122"/>
      <c r="T90" s="1122"/>
      <c r="U90" s="1123"/>
      <c r="V90" s="1118"/>
      <c r="W90" s="1119"/>
      <c r="X90" s="1119"/>
      <c r="Y90" s="1119"/>
      <c r="Z90" s="1120"/>
    </row>
    <row r="91" ht="25" customHeight="1" spans="1:31">
      <c r="A91" s="1121"/>
      <c r="B91" s="1122"/>
      <c r="C91" s="1122"/>
      <c r="D91" s="1122"/>
      <c r="E91" s="1122"/>
      <c r="F91" s="1122"/>
      <c r="G91" s="1122"/>
      <c r="H91" s="1122"/>
      <c r="I91" s="1122"/>
      <c r="J91" s="1122"/>
      <c r="K91" s="1122"/>
      <c r="L91" s="1122"/>
      <c r="M91" s="1122"/>
      <c r="N91" s="1122"/>
      <c r="O91" s="1122"/>
      <c r="P91" s="1122"/>
      <c r="Q91" s="1122"/>
      <c r="R91" s="1122"/>
      <c r="S91" s="1122"/>
      <c r="T91" s="1122"/>
      <c r="U91" s="1123"/>
      <c r="V91" s="1118"/>
      <c r="W91" s="1119"/>
      <c r="X91" s="1119"/>
      <c r="Y91" s="1119"/>
      <c r="Z91" s="1120"/>
    </row>
    <row r="92" ht="25" customHeight="1" spans="1:31">
      <c r="A92" s="1121"/>
      <c r="B92" s="1122"/>
      <c r="C92" s="1122"/>
      <c r="D92" s="1122"/>
      <c r="E92" s="1122"/>
      <c r="F92" s="1122"/>
      <c r="G92" s="1122"/>
      <c r="H92" s="1122"/>
      <c r="I92" s="1122"/>
      <c r="J92" s="1122"/>
      <c r="K92" s="1122"/>
      <c r="L92" s="1122"/>
      <c r="M92" s="1122"/>
      <c r="N92" s="1122"/>
      <c r="O92" s="1122"/>
      <c r="P92" s="1122"/>
      <c r="Q92" s="1122"/>
      <c r="R92" s="1122"/>
      <c r="S92" s="1122"/>
      <c r="T92" s="1122"/>
      <c r="U92" s="1123"/>
      <c r="V92" s="1118"/>
      <c r="W92" s="1119"/>
      <c r="X92" s="1119"/>
      <c r="Y92" s="1119"/>
      <c r="Z92" s="1120"/>
    </row>
    <row r="93" ht="25" customHeight="1" spans="1:31">
      <c r="A93" s="1121"/>
      <c r="B93" s="1122"/>
      <c r="C93" s="1122"/>
      <c r="D93" s="1122"/>
      <c r="E93" s="1122"/>
      <c r="F93" s="1122"/>
      <c r="G93" s="1122"/>
      <c r="H93" s="1122"/>
      <c r="I93" s="1122"/>
      <c r="J93" s="1122"/>
      <c r="K93" s="1122"/>
      <c r="L93" s="1122"/>
      <c r="M93" s="1122"/>
      <c r="N93" s="1122"/>
      <c r="O93" s="1122"/>
      <c r="P93" s="1122"/>
      <c r="Q93" s="1122"/>
      <c r="R93" s="1122"/>
      <c r="S93" s="1122"/>
      <c r="T93" s="1122"/>
      <c r="U93" s="1123"/>
      <c r="V93" s="1118"/>
      <c r="W93" s="1119"/>
      <c r="X93" s="1119"/>
      <c r="Y93" s="1119"/>
      <c r="Z93" s="1120"/>
    </row>
    <row r="94" ht="25" customHeight="1" spans="1:31">
      <c r="A94" s="1121"/>
      <c r="B94" s="1122"/>
      <c r="C94" s="1122"/>
      <c r="D94" s="1122"/>
      <c r="E94" s="1122"/>
      <c r="F94" s="1122"/>
      <c r="G94" s="1122"/>
      <c r="H94" s="1122"/>
      <c r="I94" s="1122"/>
      <c r="J94" s="1122"/>
      <c r="K94" s="1122"/>
      <c r="L94" s="1122"/>
      <c r="M94" s="1122"/>
      <c r="N94" s="1122"/>
      <c r="O94" s="1122"/>
      <c r="P94" s="1122"/>
      <c r="Q94" s="1122"/>
      <c r="R94" s="1122"/>
      <c r="S94" s="1122"/>
      <c r="T94" s="1122"/>
      <c r="U94" s="1123"/>
      <c r="V94" s="1118"/>
      <c r="W94" s="1119"/>
      <c r="X94" s="1119"/>
      <c r="Y94" s="1119"/>
      <c r="Z94" s="1120"/>
    </row>
    <row r="95" ht="25" customHeight="1" spans="1:31">
      <c r="A95" s="1121"/>
      <c r="B95" s="1122"/>
      <c r="C95" s="1122"/>
      <c r="D95" s="1122"/>
      <c r="E95" s="1122"/>
      <c r="F95" s="1122"/>
      <c r="G95" s="1122"/>
      <c r="H95" s="1122"/>
      <c r="I95" s="1122"/>
      <c r="J95" s="1122"/>
      <c r="K95" s="1122"/>
      <c r="L95" s="1122"/>
      <c r="M95" s="1122"/>
      <c r="N95" s="1122"/>
      <c r="O95" s="1122"/>
      <c r="P95" s="1122"/>
      <c r="Q95" s="1122"/>
      <c r="R95" s="1122"/>
      <c r="S95" s="1122"/>
      <c r="T95" s="1122"/>
      <c r="U95" s="1123"/>
      <c r="V95" s="1118"/>
      <c r="W95" s="1119"/>
      <c r="X95" s="1119"/>
      <c r="Y95" s="1119"/>
      <c r="Z95" s="1120"/>
    </row>
    <row r="96" ht="25" customHeight="1" spans="1:31">
      <c r="A96" s="1121"/>
      <c r="B96" s="1122"/>
      <c r="C96" s="1122"/>
      <c r="D96" s="1122"/>
      <c r="E96" s="1122"/>
      <c r="F96" s="1122"/>
      <c r="G96" s="1122"/>
      <c r="H96" s="1122"/>
      <c r="I96" s="1122"/>
      <c r="J96" s="1122"/>
      <c r="K96" s="1122"/>
      <c r="L96" s="1122"/>
      <c r="M96" s="1122"/>
      <c r="N96" s="1122"/>
      <c r="O96" s="1122"/>
      <c r="P96" s="1122"/>
      <c r="Q96" s="1122"/>
      <c r="R96" s="1122"/>
      <c r="S96" s="1122"/>
      <c r="T96" s="1122"/>
      <c r="U96" s="1123"/>
      <c r="V96" s="1118"/>
      <c r="W96" s="1119"/>
      <c r="X96" s="1119"/>
      <c r="Y96" s="1119"/>
      <c r="Z96" s="1120"/>
    </row>
    <row r="97" ht="25" customHeight="1" spans="1:26">
      <c r="A97" s="1121"/>
      <c r="B97" s="1122"/>
      <c r="C97" s="1122"/>
      <c r="D97" s="1122"/>
      <c r="E97" s="1122"/>
      <c r="F97" s="1122"/>
      <c r="G97" s="1122"/>
      <c r="H97" s="1122"/>
      <c r="I97" s="1122"/>
      <c r="J97" s="1122"/>
      <c r="K97" s="1122"/>
      <c r="L97" s="1122"/>
      <c r="M97" s="1122"/>
      <c r="N97" s="1122"/>
      <c r="O97" s="1122"/>
      <c r="P97" s="1122"/>
      <c r="Q97" s="1122"/>
      <c r="R97" s="1122"/>
      <c r="S97" s="1122"/>
      <c r="T97" s="1122"/>
      <c r="U97" s="1123"/>
      <c r="V97" s="1118"/>
      <c r="W97" s="1119"/>
      <c r="X97" s="1119"/>
      <c r="Y97" s="1119"/>
      <c r="Z97" s="1120"/>
    </row>
    <row r="98" ht="25" customHeight="1" spans="1:26">
      <c r="A98" s="1121"/>
      <c r="B98" s="1122"/>
      <c r="C98" s="1122"/>
      <c r="D98" s="1122"/>
      <c r="E98" s="1122"/>
      <c r="F98" s="1122"/>
      <c r="G98" s="1122"/>
      <c r="H98" s="1122"/>
      <c r="I98" s="1122"/>
      <c r="J98" s="1122"/>
      <c r="K98" s="1122"/>
      <c r="L98" s="1122"/>
      <c r="M98" s="1122"/>
      <c r="N98" s="1122"/>
      <c r="O98" s="1122"/>
      <c r="P98" s="1122"/>
      <c r="Q98" s="1122"/>
      <c r="R98" s="1122"/>
      <c r="S98" s="1122"/>
      <c r="T98" s="1122"/>
      <c r="U98" s="1123"/>
      <c r="V98" s="1118"/>
      <c r="W98" s="1119"/>
      <c r="X98" s="1119"/>
      <c r="Y98" s="1119"/>
      <c r="Z98" s="1120"/>
    </row>
    <row r="99" ht="25" customHeight="1" spans="1:26">
      <c r="A99" s="1121"/>
      <c r="B99" s="1122"/>
      <c r="C99" s="1122"/>
      <c r="D99" s="1122"/>
      <c r="E99" s="1122"/>
      <c r="F99" s="1122"/>
      <c r="G99" s="1122"/>
      <c r="H99" s="1122"/>
      <c r="I99" s="1122"/>
      <c r="J99" s="1122"/>
      <c r="K99" s="1122"/>
      <c r="L99" s="1122"/>
      <c r="M99" s="1122"/>
      <c r="N99" s="1122"/>
      <c r="O99" s="1122"/>
      <c r="P99" s="1122"/>
      <c r="Q99" s="1122"/>
      <c r="R99" s="1122"/>
      <c r="S99" s="1122"/>
      <c r="T99" s="1122"/>
      <c r="U99" s="1123"/>
      <c r="V99" s="1118"/>
      <c r="W99" s="1119"/>
      <c r="X99" s="1119"/>
      <c r="Y99" s="1119"/>
      <c r="Z99" s="1120"/>
    </row>
    <row r="100" ht="25" customHeight="1" spans="1:26">
      <c r="A100" s="1121"/>
      <c r="B100" s="1122"/>
      <c r="C100" s="1122"/>
      <c r="D100" s="1122"/>
      <c r="E100" s="1122"/>
      <c r="F100" s="1122"/>
      <c r="G100" s="1122"/>
      <c r="H100" s="1122"/>
      <c r="I100" s="1122"/>
      <c r="J100" s="1122"/>
      <c r="K100" s="1122"/>
      <c r="L100" s="1122"/>
      <c r="M100" s="1122"/>
      <c r="N100" s="1122"/>
      <c r="O100" s="1122"/>
      <c r="P100" s="1122"/>
      <c r="Q100" s="1122"/>
      <c r="R100" s="1122"/>
      <c r="S100" s="1122"/>
      <c r="T100" s="1122"/>
      <c r="U100" s="1123"/>
      <c r="V100" s="1118"/>
      <c r="W100" s="1119"/>
      <c r="X100" s="1119"/>
      <c r="Y100" s="1119"/>
      <c r="Z100" s="1120"/>
    </row>
    <row r="101" ht="25" customHeight="1" spans="1:26">
      <c r="A101" s="1113" t="s">
        <v>80</v>
      </c>
      <c r="B101" s="1098"/>
      <c r="C101" s="1098"/>
      <c r="D101" s="1098"/>
      <c r="E101" s="1098"/>
      <c r="F101" s="1098"/>
      <c r="G101" s="1098"/>
      <c r="H101" s="1098"/>
      <c r="I101" s="1098"/>
      <c r="J101" s="1098" t="s">
        <v>81</v>
      </c>
      <c r="K101" s="1098"/>
      <c r="L101" s="1098"/>
      <c r="M101" s="1098"/>
      <c r="N101" s="1098"/>
      <c r="O101" s="1098"/>
      <c r="P101" s="1098"/>
      <c r="Q101" s="1098"/>
      <c r="R101" s="1098"/>
      <c r="S101" s="1098"/>
      <c r="T101" s="1098"/>
      <c r="U101" s="1098"/>
      <c r="V101" s="1118"/>
      <c r="W101" s="1119"/>
      <c r="X101" s="1119"/>
      <c r="Y101" s="1119"/>
      <c r="Z101" s="1120"/>
    </row>
    <row r="102" ht="25" customHeight="1" spans="1:26">
      <c r="A102" s="1098"/>
      <c r="B102" s="1098"/>
      <c r="C102" s="1098"/>
      <c r="D102" s="1098"/>
      <c r="E102" s="1098"/>
      <c r="F102" s="1098"/>
      <c r="G102" s="1098"/>
      <c r="H102" s="1098"/>
      <c r="I102" s="1098"/>
      <c r="J102" s="1098"/>
      <c r="K102" s="1098"/>
      <c r="L102" s="1098"/>
      <c r="M102" s="1098"/>
      <c r="N102" s="1098"/>
      <c r="O102" s="1098"/>
      <c r="P102" s="1098"/>
      <c r="Q102" s="1098"/>
      <c r="R102" s="1098"/>
      <c r="S102" s="1098"/>
      <c r="T102" s="1098"/>
      <c r="U102" s="1098"/>
      <c r="V102" s="1125"/>
      <c r="W102" s="1125"/>
      <c r="X102" s="1125"/>
      <c r="Y102" s="1125"/>
      <c r="Z102" s="1126"/>
    </row>
    <row r="103" spans="1:26">
      <c r="A103" s="1093" t="s">
        <v>82</v>
      </c>
      <c r="B103" s="1096"/>
      <c r="C103" s="1096"/>
      <c r="D103" s="1096"/>
      <c r="E103" s="1096"/>
      <c r="F103" s="1096"/>
      <c r="G103" s="1096"/>
      <c r="H103" s="1096"/>
      <c r="I103" s="1096"/>
      <c r="J103" s="1096"/>
      <c r="K103" s="1096"/>
      <c r="L103" s="1096"/>
      <c r="M103" s="1096"/>
      <c r="N103" s="1096"/>
      <c r="O103" s="1096"/>
      <c r="P103" s="1096"/>
      <c r="Q103" s="1096"/>
      <c r="R103" s="1096"/>
      <c r="S103" s="1096"/>
      <c r="T103" s="1096"/>
      <c r="U103" s="1097"/>
      <c r="V103" s="1108" t="s">
        <v>83</v>
      </c>
      <c r="W103" s="1098"/>
      <c r="X103" s="1098"/>
      <c r="Y103" s="1098"/>
      <c r="Z103" s="1098"/>
    </row>
    <row r="104" spans="1:26">
      <c r="A104" s="1100"/>
      <c r="B104" s="1100"/>
      <c r="C104" s="1100"/>
      <c r="D104" s="1100"/>
      <c r="E104" s="1100"/>
      <c r="F104" s="1100"/>
      <c r="G104" s="1100"/>
      <c r="H104" s="1100"/>
      <c r="I104" s="1100"/>
      <c r="J104" s="1100"/>
      <c r="K104" s="1100"/>
      <c r="L104" s="1100"/>
      <c r="M104" s="1100"/>
      <c r="N104" s="1100"/>
      <c r="O104" s="1100"/>
      <c r="P104" s="1100"/>
      <c r="Q104" s="1100"/>
      <c r="R104" s="1100"/>
      <c r="S104" s="1100"/>
      <c r="T104" s="1100"/>
      <c r="U104" s="1101"/>
      <c r="V104" s="1098"/>
      <c r="W104" s="1098"/>
      <c r="X104" s="1098"/>
      <c r="Y104" s="1098"/>
      <c r="Z104" s="1098"/>
    </row>
    <row r="105" spans="1:26">
      <c r="A105" s="1108" t="s">
        <v>84</v>
      </c>
      <c r="B105" s="1098"/>
      <c r="C105" s="1098"/>
      <c r="D105" s="1098"/>
      <c r="E105" s="1098"/>
      <c r="F105" s="1098"/>
      <c r="G105" s="1098"/>
      <c r="H105" s="1098"/>
      <c r="I105" s="1098"/>
      <c r="J105" s="1108" t="s">
        <v>85</v>
      </c>
      <c r="K105" s="1098"/>
      <c r="L105" s="1098"/>
      <c r="M105" s="1098"/>
      <c r="N105" s="1098"/>
      <c r="O105" s="1098"/>
      <c r="P105" s="1098"/>
      <c r="Q105" s="1098"/>
      <c r="R105" s="1098"/>
      <c r="S105" s="1098"/>
      <c r="T105" s="1098"/>
      <c r="U105" s="1098"/>
      <c r="V105" s="1098"/>
      <c r="W105" s="1098"/>
      <c r="X105" s="1098"/>
      <c r="Y105" s="1098"/>
      <c r="Z105" s="1098"/>
    </row>
    <row r="106" spans="1:26">
      <c r="A106" s="1098"/>
      <c r="B106" s="1098"/>
      <c r="C106" s="1098"/>
      <c r="D106" s="1098"/>
      <c r="E106" s="1098"/>
      <c r="F106" s="1098"/>
      <c r="G106" s="1098"/>
      <c r="H106" s="1098"/>
      <c r="I106" s="1098"/>
      <c r="J106" s="1098"/>
      <c r="K106" s="1098"/>
      <c r="L106" s="1098"/>
      <c r="M106" s="1098"/>
      <c r="N106" s="1098"/>
      <c r="O106" s="1098"/>
      <c r="P106" s="1098"/>
      <c r="Q106" s="1098"/>
      <c r="R106" s="1098"/>
      <c r="S106" s="1098"/>
      <c r="T106" s="1098"/>
      <c r="U106" s="1098"/>
      <c r="V106" s="1098"/>
      <c r="W106" s="1098"/>
      <c r="X106" s="1098"/>
      <c r="Y106" s="1098"/>
      <c r="Z106" s="1098"/>
    </row>
    <row r="107" spans="1:26">
      <c r="A107" s="1098"/>
      <c r="B107" s="1098"/>
      <c r="C107" s="1098"/>
      <c r="D107" s="1098"/>
      <c r="E107" s="1098"/>
      <c r="F107" s="1098"/>
      <c r="G107" s="1098"/>
      <c r="H107" s="1098"/>
      <c r="I107" s="1098"/>
      <c r="J107" s="1098"/>
      <c r="K107" s="1098"/>
      <c r="L107" s="1098"/>
      <c r="M107" s="1098"/>
      <c r="N107" s="1098"/>
      <c r="O107" s="1098"/>
      <c r="P107" s="1098"/>
      <c r="Q107" s="1098"/>
      <c r="R107" s="1098"/>
      <c r="S107" s="1098"/>
      <c r="T107" s="1098"/>
      <c r="U107" s="1098"/>
      <c r="V107" s="1098"/>
      <c r="W107" s="1098"/>
      <c r="X107" s="1098"/>
      <c r="Y107" s="1098"/>
      <c r="Z107" s="1098"/>
    </row>
    <row r="108" spans="1:26">
      <c r="A108" s="1098"/>
      <c r="B108" s="1098"/>
      <c r="C108" s="1098"/>
      <c r="D108" s="1098"/>
      <c r="E108" s="1098"/>
      <c r="F108" s="1098"/>
      <c r="G108" s="1098"/>
      <c r="H108" s="1098"/>
      <c r="I108" s="1098"/>
      <c r="J108" s="1098"/>
      <c r="K108" s="1098"/>
      <c r="L108" s="1098"/>
      <c r="M108" s="1098"/>
      <c r="N108" s="1098"/>
      <c r="O108" s="1098"/>
      <c r="P108" s="1098"/>
      <c r="Q108" s="1098"/>
      <c r="R108" s="1098"/>
      <c r="S108" s="1098"/>
      <c r="T108" s="1098"/>
      <c r="U108" s="1098"/>
      <c r="V108" s="1098"/>
      <c r="W108" s="1098"/>
      <c r="X108" s="1098"/>
      <c r="Y108" s="1098"/>
      <c r="Z108" s="1098"/>
    </row>
    <row r="109" spans="1:26">
      <c r="A109" s="1098"/>
      <c r="B109" s="1098"/>
      <c r="C109" s="1098"/>
      <c r="D109" s="1098"/>
      <c r="E109" s="1098"/>
      <c r="F109" s="1098"/>
      <c r="G109" s="1098"/>
      <c r="H109" s="1098"/>
      <c r="I109" s="1098"/>
      <c r="J109" s="1098"/>
      <c r="K109" s="1098"/>
      <c r="L109" s="1098"/>
      <c r="M109" s="1098"/>
      <c r="N109" s="1098"/>
      <c r="O109" s="1098"/>
      <c r="P109" s="1098"/>
      <c r="Q109" s="1098"/>
      <c r="R109" s="1098"/>
      <c r="S109" s="1098"/>
      <c r="T109" s="1098"/>
      <c r="U109" s="1098"/>
      <c r="V109" s="1098"/>
      <c r="W109" s="1098"/>
      <c r="X109" s="1098"/>
      <c r="Y109" s="1098"/>
      <c r="Z109" s="1098"/>
    </row>
    <row r="110" spans="1:26">
      <c r="A110" s="1098"/>
      <c r="B110" s="1098"/>
      <c r="C110" s="1098"/>
      <c r="D110" s="1098"/>
      <c r="E110" s="1098"/>
      <c r="F110" s="1098"/>
      <c r="G110" s="1098"/>
      <c r="H110" s="1098"/>
      <c r="I110" s="1098"/>
      <c r="J110" s="1098"/>
      <c r="K110" s="1098"/>
      <c r="L110" s="1098"/>
      <c r="M110" s="1098"/>
      <c r="N110" s="1098"/>
      <c r="O110" s="1098"/>
      <c r="P110" s="1098"/>
      <c r="Q110" s="1098"/>
      <c r="R110" s="1098"/>
      <c r="S110" s="1098"/>
      <c r="T110" s="1098"/>
      <c r="U110" s="1098"/>
      <c r="V110" s="1098"/>
      <c r="W110" s="1098"/>
      <c r="X110" s="1098"/>
      <c r="Y110" s="1098"/>
      <c r="Z110" s="1098"/>
    </row>
    <row r="111" spans="1:26">
      <c r="A111" s="1098"/>
      <c r="B111" s="1098"/>
      <c r="C111" s="1098"/>
      <c r="D111" s="1098"/>
      <c r="E111" s="1098"/>
      <c r="F111" s="1098"/>
      <c r="G111" s="1098"/>
      <c r="H111" s="1098"/>
      <c r="I111" s="1098"/>
      <c r="J111" s="1098"/>
      <c r="K111" s="1098"/>
      <c r="L111" s="1098"/>
      <c r="M111" s="1098"/>
      <c r="N111" s="1098"/>
      <c r="O111" s="1098"/>
      <c r="P111" s="1098"/>
      <c r="Q111" s="1098"/>
      <c r="R111" s="1098"/>
      <c r="S111" s="1098"/>
      <c r="T111" s="1098"/>
      <c r="U111" s="1098"/>
      <c r="V111" s="1098"/>
      <c r="W111" s="1098"/>
      <c r="X111" s="1098"/>
      <c r="Y111" s="1098"/>
      <c r="Z111" s="1098"/>
    </row>
    <row r="112" spans="1:26">
      <c r="A112" s="1098"/>
      <c r="B112" s="1098"/>
      <c r="C112" s="1098"/>
      <c r="D112" s="1098"/>
      <c r="E112" s="1098"/>
      <c r="F112" s="1098"/>
      <c r="G112" s="1098"/>
      <c r="H112" s="1098"/>
      <c r="I112" s="1098"/>
      <c r="J112" s="1098"/>
      <c r="K112" s="1098"/>
      <c r="L112" s="1098"/>
      <c r="M112" s="1098"/>
      <c r="N112" s="1098"/>
      <c r="O112" s="1098"/>
      <c r="P112" s="1098"/>
      <c r="Q112" s="1098"/>
      <c r="R112" s="1098"/>
      <c r="S112" s="1098"/>
      <c r="T112" s="1098"/>
      <c r="U112" s="1098"/>
      <c r="V112" s="1098"/>
      <c r="W112" s="1098"/>
      <c r="X112" s="1098"/>
      <c r="Y112" s="1098"/>
      <c r="Z112" s="1098"/>
    </row>
    <row r="113" spans="1:26">
      <c r="A113" s="1098"/>
      <c r="B113" s="1098"/>
      <c r="C113" s="1098"/>
      <c r="D113" s="1098"/>
      <c r="E113" s="1098"/>
      <c r="F113" s="1098"/>
      <c r="G113" s="1098"/>
      <c r="H113" s="1098"/>
      <c r="I113" s="1098"/>
      <c r="J113" s="1098"/>
      <c r="K113" s="1098"/>
      <c r="L113" s="1098"/>
      <c r="M113" s="1098"/>
      <c r="N113" s="1098"/>
      <c r="O113" s="1098"/>
      <c r="P113" s="1098"/>
      <c r="Q113" s="1098"/>
      <c r="R113" s="1098"/>
      <c r="S113" s="1098"/>
      <c r="T113" s="1098"/>
      <c r="U113" s="1098"/>
      <c r="V113" s="1098"/>
      <c r="W113" s="1098"/>
      <c r="X113" s="1098"/>
      <c r="Y113" s="1098"/>
      <c r="Z113" s="1098"/>
    </row>
    <row r="114" spans="1:26">
      <c r="A114" s="1098"/>
      <c r="B114" s="1098"/>
      <c r="C114" s="1098"/>
      <c r="D114" s="1098"/>
      <c r="E114" s="1098"/>
      <c r="F114" s="1098"/>
      <c r="G114" s="1098"/>
      <c r="H114" s="1098"/>
      <c r="I114" s="1098"/>
      <c r="J114" s="1098"/>
      <c r="K114" s="1098"/>
      <c r="L114" s="1098"/>
      <c r="M114" s="1098"/>
      <c r="N114" s="1098"/>
      <c r="O114" s="1098"/>
      <c r="P114" s="1098"/>
      <c r="Q114" s="1098"/>
      <c r="R114" s="1098"/>
      <c r="S114" s="1098"/>
      <c r="T114" s="1098"/>
      <c r="U114" s="1098"/>
      <c r="V114" s="1098"/>
      <c r="W114" s="1098"/>
      <c r="X114" s="1098"/>
      <c r="Y114" s="1098"/>
      <c r="Z114" s="1098"/>
    </row>
    <row r="115" spans="1:26">
      <c r="A115" s="1098"/>
      <c r="B115" s="1098"/>
      <c r="C115" s="1098"/>
      <c r="D115" s="1098"/>
      <c r="E115" s="1098"/>
      <c r="F115" s="1098"/>
      <c r="G115" s="1098"/>
      <c r="H115" s="1098"/>
      <c r="I115" s="1098"/>
      <c r="J115" s="1098"/>
      <c r="K115" s="1098"/>
      <c r="L115" s="1098"/>
      <c r="M115" s="1098"/>
      <c r="N115" s="1098"/>
      <c r="O115" s="1098"/>
      <c r="P115" s="1098"/>
      <c r="Q115" s="1098"/>
      <c r="R115" s="1098"/>
      <c r="S115" s="1098"/>
      <c r="T115" s="1098"/>
      <c r="U115" s="1098"/>
      <c r="V115" s="1098"/>
      <c r="W115" s="1098"/>
      <c r="X115" s="1098"/>
      <c r="Y115" s="1098"/>
      <c r="Z115" s="1098"/>
    </row>
    <row r="116" spans="1:26">
      <c r="A116" s="1098"/>
      <c r="B116" s="1098"/>
      <c r="C116" s="1098"/>
      <c r="D116" s="1098"/>
      <c r="E116" s="1098"/>
      <c r="F116" s="1098"/>
      <c r="G116" s="1098"/>
      <c r="H116" s="1098"/>
      <c r="I116" s="1098"/>
      <c r="J116" s="1098"/>
      <c r="K116" s="1098"/>
      <c r="L116" s="1098"/>
      <c r="M116" s="1098"/>
      <c r="N116" s="1098"/>
      <c r="O116" s="1098"/>
      <c r="P116" s="1098"/>
      <c r="Q116" s="1098"/>
      <c r="R116" s="1098"/>
      <c r="S116" s="1098"/>
      <c r="T116" s="1098"/>
      <c r="U116" s="1098"/>
      <c r="V116" s="1098"/>
      <c r="W116" s="1098"/>
      <c r="X116" s="1098"/>
      <c r="Y116" s="1098"/>
      <c r="Z116" s="1098"/>
    </row>
    <row r="117" spans="1:26">
      <c r="A117" s="1098"/>
      <c r="B117" s="1098"/>
      <c r="C117" s="1098"/>
      <c r="D117" s="1098"/>
      <c r="E117" s="1098"/>
      <c r="F117" s="1098"/>
      <c r="G117" s="1098"/>
      <c r="H117" s="1098"/>
      <c r="I117" s="1098"/>
      <c r="J117" s="1098"/>
      <c r="K117" s="1098"/>
      <c r="L117" s="1098"/>
      <c r="M117" s="1098"/>
      <c r="N117" s="1098"/>
      <c r="O117" s="1098"/>
      <c r="P117" s="1098"/>
      <c r="Q117" s="1098"/>
      <c r="R117" s="1098"/>
      <c r="S117" s="1098"/>
      <c r="T117" s="1098"/>
      <c r="U117" s="1098"/>
      <c r="V117" s="1098"/>
      <c r="W117" s="1098"/>
      <c r="X117" s="1098"/>
      <c r="Y117" s="1098"/>
      <c r="Z117" s="1098"/>
    </row>
    <row r="118" spans="1:26">
      <c r="A118" s="1098"/>
      <c r="B118" s="1098"/>
      <c r="C118" s="1098"/>
      <c r="D118" s="1098"/>
      <c r="E118" s="1098"/>
      <c r="F118" s="1098"/>
      <c r="G118" s="1098"/>
      <c r="H118" s="1098"/>
      <c r="I118" s="1098"/>
      <c r="J118" s="1098"/>
      <c r="K118" s="1098"/>
      <c r="L118" s="1098"/>
      <c r="M118" s="1098"/>
      <c r="N118" s="1098"/>
      <c r="O118" s="1098"/>
      <c r="P118" s="1098"/>
      <c r="Q118" s="1098"/>
      <c r="R118" s="1098"/>
      <c r="S118" s="1098"/>
      <c r="T118" s="1098"/>
      <c r="U118" s="1098"/>
      <c r="V118" s="1098"/>
      <c r="W118" s="1098"/>
      <c r="X118" s="1098"/>
      <c r="Y118" s="1098"/>
      <c r="Z118" s="1098"/>
    </row>
    <row r="119" spans="1:26">
      <c r="A119" s="1098"/>
      <c r="B119" s="1098"/>
      <c r="C119" s="1098"/>
      <c r="D119" s="1098"/>
      <c r="E119" s="1098"/>
      <c r="F119" s="1098"/>
      <c r="G119" s="1098"/>
      <c r="H119" s="1098"/>
      <c r="I119" s="1098"/>
      <c r="J119" s="1098"/>
      <c r="K119" s="1098"/>
      <c r="L119" s="1098"/>
      <c r="M119" s="1098"/>
      <c r="N119" s="1098"/>
      <c r="O119" s="1098"/>
      <c r="P119" s="1098"/>
      <c r="Q119" s="1098"/>
      <c r="R119" s="1098"/>
      <c r="S119" s="1098"/>
      <c r="T119" s="1098"/>
      <c r="U119" s="1098"/>
      <c r="V119" s="1098"/>
      <c r="W119" s="1098"/>
      <c r="X119" s="1098"/>
      <c r="Y119" s="1098"/>
      <c r="Z119" s="1098"/>
    </row>
    <row r="120" spans="1:26">
      <c r="A120" s="1098"/>
      <c r="B120" s="1098"/>
      <c r="C120" s="1098"/>
      <c r="D120" s="1098"/>
      <c r="E120" s="1098"/>
      <c r="F120" s="1098"/>
      <c r="G120" s="1098"/>
      <c r="H120" s="1098"/>
      <c r="I120" s="1098"/>
      <c r="J120" s="1098"/>
      <c r="K120" s="1098"/>
      <c r="L120" s="1098"/>
      <c r="M120" s="1098"/>
      <c r="N120" s="1098"/>
      <c r="O120" s="1098"/>
      <c r="P120" s="1098"/>
      <c r="Q120" s="1098"/>
      <c r="R120" s="1098"/>
      <c r="S120" s="1098"/>
      <c r="T120" s="1098"/>
      <c r="U120" s="1098"/>
      <c r="V120" s="1098"/>
      <c r="W120" s="1098"/>
      <c r="X120" s="1098"/>
      <c r="Y120" s="1098"/>
      <c r="Z120" s="1098"/>
    </row>
    <row r="121" spans="1:26">
      <c r="A121" s="1098"/>
      <c r="B121" s="1098"/>
      <c r="C121" s="1098"/>
      <c r="D121" s="1098"/>
      <c r="E121" s="1098"/>
      <c r="F121" s="1098"/>
      <c r="G121" s="1098"/>
      <c r="H121" s="1098"/>
      <c r="I121" s="1098"/>
      <c r="J121" s="1098"/>
      <c r="K121" s="1098"/>
      <c r="L121" s="1098"/>
      <c r="M121" s="1098"/>
      <c r="N121" s="1098"/>
      <c r="O121" s="1098"/>
      <c r="P121" s="1098"/>
      <c r="Q121" s="1098"/>
      <c r="R121" s="1098"/>
      <c r="S121" s="1098"/>
      <c r="T121" s="1098"/>
      <c r="U121" s="1098"/>
      <c r="V121" s="1098"/>
      <c r="W121" s="1098"/>
      <c r="X121" s="1098"/>
      <c r="Y121" s="1098"/>
      <c r="Z121" s="1098"/>
    </row>
    <row r="122" ht="17.55" customHeight="1" spans="1:26">
      <c r="A122" s="1098"/>
      <c r="B122" s="1098"/>
      <c r="C122" s="1098"/>
      <c r="D122" s="1098"/>
      <c r="E122" s="1098"/>
      <c r="F122" s="1098"/>
      <c r="G122" s="1098"/>
      <c r="H122" s="1098"/>
      <c r="I122" s="1098"/>
      <c r="J122" s="1098"/>
      <c r="K122" s="1098"/>
      <c r="L122" s="1098"/>
      <c r="M122" s="1098"/>
      <c r="N122" s="1098"/>
      <c r="O122" s="1098"/>
      <c r="P122" s="1098"/>
      <c r="Q122" s="1098"/>
      <c r="R122" s="1098"/>
      <c r="S122" s="1098"/>
      <c r="T122" s="1098"/>
      <c r="U122" s="1098"/>
      <c r="V122" s="1098"/>
      <c r="W122" s="1098"/>
      <c r="X122" s="1098"/>
      <c r="Y122" s="1098"/>
      <c r="Z122" s="1098"/>
    </row>
    <row r="123" spans="1:26">
      <c r="A123" s="1108" t="s">
        <v>86</v>
      </c>
      <c r="B123" s="1098"/>
      <c r="C123" s="1098"/>
      <c r="D123" s="1098"/>
      <c r="E123" s="1098"/>
      <c r="F123" s="1098"/>
      <c r="G123" s="1098"/>
      <c r="H123" s="1098"/>
      <c r="I123" s="1098"/>
      <c r="J123" s="1108" t="s">
        <v>87</v>
      </c>
      <c r="K123" s="1098"/>
      <c r="L123" s="1098"/>
      <c r="M123" s="1098"/>
      <c r="N123" s="1098"/>
      <c r="O123" s="1098"/>
      <c r="P123" s="1098"/>
      <c r="Q123" s="1098"/>
      <c r="R123" s="1098"/>
      <c r="S123" s="1098"/>
      <c r="T123" s="1098"/>
      <c r="U123" s="1098"/>
      <c r="V123" s="1098"/>
      <c r="W123" s="1098"/>
      <c r="X123" s="1098"/>
      <c r="Y123" s="1098"/>
      <c r="Z123" s="1098"/>
    </row>
    <row r="124" spans="1:26">
      <c r="A124" s="1098"/>
      <c r="B124" s="1098"/>
      <c r="C124" s="1098"/>
      <c r="D124" s="1098"/>
      <c r="E124" s="1098"/>
      <c r="F124" s="1098"/>
      <c r="G124" s="1098"/>
      <c r="H124" s="1098"/>
      <c r="I124" s="1098"/>
      <c r="J124" s="1098"/>
      <c r="K124" s="1098"/>
      <c r="L124" s="1098"/>
      <c r="M124" s="1098"/>
      <c r="N124" s="1098"/>
      <c r="O124" s="1098"/>
      <c r="P124" s="1098"/>
      <c r="Q124" s="1098"/>
      <c r="R124" s="1098"/>
      <c r="S124" s="1098"/>
      <c r="T124" s="1098"/>
      <c r="U124" s="1098"/>
      <c r="V124" s="1098"/>
      <c r="W124" s="1098"/>
      <c r="X124" s="1098"/>
      <c r="Y124" s="1098"/>
      <c r="Z124" s="1098"/>
    </row>
    <row r="125" spans="1:26">
      <c r="A125" s="1098"/>
      <c r="B125" s="1098"/>
      <c r="C125" s="1098"/>
      <c r="D125" s="1098"/>
      <c r="E125" s="1098"/>
      <c r="F125" s="1098"/>
      <c r="G125" s="1098"/>
      <c r="H125" s="1098"/>
      <c r="I125" s="1098"/>
      <c r="J125" s="1098"/>
      <c r="K125" s="1098"/>
      <c r="L125" s="1098"/>
      <c r="M125" s="1098"/>
      <c r="N125" s="1098"/>
      <c r="O125" s="1098"/>
      <c r="P125" s="1098"/>
      <c r="Q125" s="1098"/>
      <c r="R125" s="1098"/>
      <c r="S125" s="1098"/>
      <c r="T125" s="1098"/>
      <c r="U125" s="1098"/>
      <c r="V125" s="1098"/>
      <c r="W125" s="1098"/>
      <c r="X125" s="1098"/>
      <c r="Y125" s="1098"/>
      <c r="Z125" s="1098"/>
    </row>
    <row r="126" spans="1:26">
      <c r="A126" s="1098"/>
      <c r="B126" s="1098"/>
      <c r="C126" s="1098"/>
      <c r="D126" s="1098"/>
      <c r="E126" s="1098"/>
      <c r="F126" s="1098"/>
      <c r="G126" s="1098"/>
      <c r="H126" s="1098"/>
      <c r="I126" s="1098"/>
      <c r="J126" s="1098"/>
      <c r="K126" s="1098"/>
      <c r="L126" s="1098"/>
      <c r="M126" s="1098"/>
      <c r="N126" s="1098"/>
      <c r="O126" s="1098"/>
      <c r="P126" s="1098"/>
      <c r="Q126" s="1098"/>
      <c r="R126" s="1098"/>
      <c r="S126" s="1098"/>
      <c r="T126" s="1098"/>
      <c r="U126" s="1098"/>
      <c r="V126" s="1098"/>
      <c r="W126" s="1098"/>
      <c r="X126" s="1098"/>
      <c r="Y126" s="1098"/>
      <c r="Z126" s="1098"/>
    </row>
    <row r="127" spans="1:26">
      <c r="A127" s="1098"/>
      <c r="B127" s="1098"/>
      <c r="C127" s="1098"/>
      <c r="D127" s="1098"/>
      <c r="E127" s="1098"/>
      <c r="F127" s="1098"/>
      <c r="G127" s="1098"/>
      <c r="H127" s="1098"/>
      <c r="I127" s="1098"/>
      <c r="J127" s="1098"/>
      <c r="K127" s="1098"/>
      <c r="L127" s="1098"/>
      <c r="M127" s="1098"/>
      <c r="N127" s="1098"/>
      <c r="O127" s="1098"/>
      <c r="P127" s="1098"/>
      <c r="Q127" s="1098"/>
      <c r="R127" s="1098"/>
      <c r="S127" s="1098"/>
      <c r="T127" s="1098"/>
      <c r="U127" s="1098"/>
      <c r="V127" s="1098"/>
      <c r="W127" s="1098"/>
      <c r="X127" s="1098"/>
      <c r="Y127" s="1098"/>
      <c r="Z127" s="1098"/>
    </row>
    <row r="128" spans="1:26">
      <c r="A128" s="1098"/>
      <c r="B128" s="1098"/>
      <c r="C128" s="1098"/>
      <c r="D128" s="1098"/>
      <c r="E128" s="1098"/>
      <c r="F128" s="1098"/>
      <c r="G128" s="1098"/>
      <c r="H128" s="1098"/>
      <c r="I128" s="1098"/>
      <c r="J128" s="1098"/>
      <c r="K128" s="1098"/>
      <c r="L128" s="1098"/>
      <c r="M128" s="1098"/>
      <c r="N128" s="1098"/>
      <c r="O128" s="1098"/>
      <c r="P128" s="1098"/>
      <c r="Q128" s="1098"/>
      <c r="R128" s="1098"/>
      <c r="S128" s="1098"/>
      <c r="T128" s="1098"/>
      <c r="U128" s="1098"/>
      <c r="V128" s="1098"/>
      <c r="W128" s="1098"/>
      <c r="X128" s="1098"/>
      <c r="Y128" s="1098"/>
      <c r="Z128" s="1098"/>
    </row>
    <row r="129" spans="1:28">
      <c r="A129" s="1098"/>
      <c r="B129" s="1098"/>
      <c r="C129" s="1098"/>
      <c r="D129" s="1098"/>
      <c r="E129" s="1098"/>
      <c r="F129" s="1098"/>
      <c r="G129" s="1098"/>
      <c r="H129" s="1098"/>
      <c r="I129" s="1098"/>
      <c r="J129" s="1098"/>
      <c r="K129" s="1098"/>
      <c r="L129" s="1098"/>
      <c r="M129" s="1098"/>
      <c r="N129" s="1098"/>
      <c r="O129" s="1098"/>
      <c r="P129" s="1098"/>
      <c r="Q129" s="1098"/>
      <c r="R129" s="1098"/>
      <c r="S129" s="1098"/>
      <c r="T129" s="1098"/>
      <c r="U129" s="1098"/>
      <c r="V129" s="1098"/>
      <c r="W129" s="1098"/>
      <c r="X129" s="1098"/>
      <c r="Y129" s="1098"/>
      <c r="Z129" s="1098"/>
    </row>
    <row r="130" spans="1:28">
      <c r="A130" s="1098"/>
      <c r="B130" s="1098"/>
      <c r="C130" s="1098"/>
      <c r="D130" s="1098"/>
      <c r="E130" s="1098"/>
      <c r="F130" s="1098"/>
      <c r="G130" s="1098"/>
      <c r="H130" s="1098"/>
      <c r="I130" s="1098"/>
      <c r="J130" s="1098"/>
      <c r="K130" s="1098"/>
      <c r="L130" s="1098"/>
      <c r="M130" s="1098"/>
      <c r="N130" s="1098"/>
      <c r="O130" s="1098"/>
      <c r="P130" s="1098"/>
      <c r="Q130" s="1098"/>
      <c r="R130" s="1098"/>
      <c r="S130" s="1098"/>
      <c r="T130" s="1098"/>
      <c r="U130" s="1098"/>
      <c r="V130" s="1098"/>
      <c r="W130" s="1098"/>
      <c r="X130" s="1098"/>
      <c r="Y130" s="1098"/>
      <c r="Z130" s="1098"/>
    </row>
    <row r="131" spans="1:28">
      <c r="A131" s="1098"/>
      <c r="B131" s="1098"/>
      <c r="C131" s="1098"/>
      <c r="D131" s="1098"/>
      <c r="E131" s="1098"/>
      <c r="F131" s="1098"/>
      <c r="G131" s="1098"/>
      <c r="H131" s="1098"/>
      <c r="I131" s="1098"/>
      <c r="J131" s="1098"/>
      <c r="K131" s="1098"/>
      <c r="L131" s="1098"/>
      <c r="M131" s="1098"/>
      <c r="N131" s="1098"/>
      <c r="O131" s="1098"/>
      <c r="P131" s="1098"/>
      <c r="Q131" s="1098"/>
      <c r="R131" s="1098"/>
      <c r="S131" s="1098"/>
      <c r="T131" s="1098"/>
      <c r="U131" s="1098"/>
      <c r="V131" s="1098"/>
      <c r="W131" s="1098"/>
      <c r="X131" s="1098"/>
      <c r="Y131" s="1098"/>
      <c r="Z131" s="1098"/>
    </row>
    <row r="132" spans="1:28">
      <c r="A132" s="1098"/>
      <c r="B132" s="1098"/>
      <c r="C132" s="1098"/>
      <c r="D132" s="1098"/>
      <c r="E132" s="1098"/>
      <c r="F132" s="1098"/>
      <c r="G132" s="1098"/>
      <c r="H132" s="1098"/>
      <c r="I132" s="1098"/>
      <c r="J132" s="1098"/>
      <c r="K132" s="1098"/>
      <c r="L132" s="1098"/>
      <c r="M132" s="1098"/>
      <c r="N132" s="1098"/>
      <c r="O132" s="1098"/>
      <c r="P132" s="1098"/>
      <c r="Q132" s="1098"/>
      <c r="R132" s="1098"/>
      <c r="S132" s="1098"/>
      <c r="T132" s="1098"/>
      <c r="U132" s="1098"/>
      <c r="V132" s="1098"/>
      <c r="W132" s="1098"/>
      <c r="X132" s="1098"/>
      <c r="Y132" s="1098"/>
      <c r="Z132" s="1098"/>
    </row>
    <row r="133" spans="1:28">
      <c r="A133" s="1098"/>
      <c r="B133" s="1098"/>
      <c r="C133" s="1098"/>
      <c r="D133" s="1098"/>
      <c r="E133" s="1098"/>
      <c r="F133" s="1098"/>
      <c r="G133" s="1098"/>
      <c r="H133" s="1098"/>
      <c r="I133" s="1098"/>
      <c r="J133" s="1098"/>
      <c r="K133" s="1098"/>
      <c r="L133" s="1098"/>
      <c r="M133" s="1098"/>
      <c r="N133" s="1098"/>
      <c r="O133" s="1098"/>
      <c r="P133" s="1098"/>
      <c r="Q133" s="1098"/>
      <c r="R133" s="1098"/>
      <c r="S133" s="1098"/>
      <c r="T133" s="1098"/>
      <c r="U133" s="1098"/>
      <c r="V133" s="1098"/>
      <c r="W133" s="1098"/>
      <c r="X133" s="1098"/>
      <c r="Y133" s="1098"/>
      <c r="Z133" s="1098"/>
    </row>
    <row r="134" spans="1:28">
      <c r="A134" s="1098"/>
      <c r="B134" s="1098"/>
      <c r="C134" s="1098"/>
      <c r="D134" s="1098"/>
      <c r="E134" s="1098"/>
      <c r="F134" s="1098"/>
      <c r="G134" s="1098"/>
      <c r="H134" s="1098"/>
      <c r="I134" s="1098"/>
      <c r="J134" s="1098"/>
      <c r="K134" s="1098"/>
      <c r="L134" s="1098"/>
      <c r="M134" s="1098"/>
      <c r="N134" s="1098"/>
      <c r="O134" s="1098"/>
      <c r="P134" s="1098"/>
      <c r="Q134" s="1098"/>
      <c r="R134" s="1098"/>
      <c r="S134" s="1098"/>
      <c r="T134" s="1098"/>
      <c r="U134" s="1098"/>
      <c r="V134" s="1098"/>
      <c r="W134" s="1098"/>
      <c r="X134" s="1098"/>
      <c r="Y134" s="1098"/>
      <c r="Z134" s="1098"/>
    </row>
    <row r="135" spans="1:28">
      <c r="A135" s="1098"/>
      <c r="B135" s="1098"/>
      <c r="C135" s="1098"/>
      <c r="D135" s="1098"/>
      <c r="E135" s="1098"/>
      <c r="F135" s="1098"/>
      <c r="G135" s="1098"/>
      <c r="H135" s="1098"/>
      <c r="I135" s="1098"/>
      <c r="J135" s="1098"/>
      <c r="K135" s="1098"/>
      <c r="L135" s="1098"/>
      <c r="M135" s="1098"/>
      <c r="N135" s="1098"/>
      <c r="O135" s="1098"/>
      <c r="P135" s="1098"/>
      <c r="Q135" s="1098"/>
      <c r="R135" s="1098"/>
      <c r="S135" s="1098"/>
      <c r="T135" s="1098"/>
      <c r="U135" s="1098"/>
      <c r="V135" s="1098"/>
      <c r="W135" s="1098"/>
      <c r="X135" s="1098"/>
      <c r="Y135" s="1098"/>
      <c r="Z135" s="1098"/>
    </row>
    <row r="136" spans="1:28">
      <c r="A136" s="1098"/>
      <c r="B136" s="1098"/>
      <c r="C136" s="1098"/>
      <c r="D136" s="1098"/>
      <c r="E136" s="1098"/>
      <c r="F136" s="1098"/>
      <c r="G136" s="1098"/>
      <c r="H136" s="1098"/>
      <c r="I136" s="1098"/>
      <c r="J136" s="1098"/>
      <c r="K136" s="1098"/>
      <c r="L136" s="1098"/>
      <c r="M136" s="1098"/>
      <c r="N136" s="1098"/>
      <c r="O136" s="1098"/>
      <c r="P136" s="1098"/>
      <c r="Q136" s="1098"/>
      <c r="R136" s="1098"/>
      <c r="S136" s="1098"/>
      <c r="T136" s="1098"/>
      <c r="U136" s="1098"/>
      <c r="V136" s="1098"/>
      <c r="W136" s="1098"/>
      <c r="X136" s="1098"/>
      <c r="Y136" s="1098"/>
      <c r="Z136" s="1098"/>
    </row>
    <row r="137" ht="17.55" customHeight="1" spans="1:28">
      <c r="A137" s="1098"/>
      <c r="B137" s="1098"/>
      <c r="C137" s="1098"/>
      <c r="D137" s="1098"/>
      <c r="E137" s="1098"/>
      <c r="F137" s="1098"/>
      <c r="G137" s="1098"/>
      <c r="H137" s="1098"/>
      <c r="I137" s="1098"/>
      <c r="J137" s="1098"/>
      <c r="K137" s="1098"/>
      <c r="L137" s="1098"/>
      <c r="M137" s="1098"/>
      <c r="N137" s="1098"/>
      <c r="O137" s="1098"/>
      <c r="P137" s="1098"/>
      <c r="Q137" s="1098"/>
      <c r="R137" s="1098"/>
      <c r="S137" s="1098"/>
      <c r="T137" s="1098"/>
      <c r="U137" s="1098"/>
      <c r="V137" s="1098"/>
      <c r="W137" s="1098"/>
      <c r="X137" s="1098"/>
      <c r="Y137" s="1098"/>
      <c r="Z137" s="1098"/>
    </row>
    <row r="138" spans="1:28">
      <c r="A138" s="1108" t="s">
        <v>88</v>
      </c>
      <c r="B138" s="1098"/>
      <c r="C138" s="1098"/>
      <c r="D138" s="1098"/>
      <c r="E138" s="1098"/>
      <c r="F138" s="1098"/>
      <c r="G138" s="1098"/>
      <c r="H138" s="1098"/>
      <c r="I138" s="1098"/>
      <c r="J138" s="1108" t="s">
        <v>89</v>
      </c>
      <c r="K138" s="1098"/>
      <c r="L138" s="1098"/>
      <c r="M138" s="1098"/>
      <c r="N138" s="1098"/>
      <c r="O138" s="1098"/>
      <c r="P138" s="1098"/>
      <c r="Q138" s="1098"/>
      <c r="R138" s="1098"/>
      <c r="S138" s="1098"/>
      <c r="T138" s="1098"/>
      <c r="U138" s="1098"/>
      <c r="V138" s="1108" t="s">
        <v>90</v>
      </c>
      <c r="W138" s="1098"/>
      <c r="X138" s="1098"/>
      <c r="Y138" s="1098"/>
      <c r="Z138" s="1098"/>
      <c r="AA138" s="1098"/>
      <c r="AB138" s="1098"/>
    </row>
    <row r="139" spans="1:28">
      <c r="A139" s="1098"/>
      <c r="B139" s="1098"/>
      <c r="C139" s="1098"/>
      <c r="D139" s="1098"/>
      <c r="E139" s="1098"/>
      <c r="F139" s="1098"/>
      <c r="G139" s="1098"/>
      <c r="H139" s="1098"/>
      <c r="I139" s="1098"/>
      <c r="J139" s="1098"/>
      <c r="K139" s="1098"/>
      <c r="L139" s="1098"/>
      <c r="M139" s="1098"/>
      <c r="N139" s="1098"/>
      <c r="O139" s="1098"/>
      <c r="P139" s="1098"/>
      <c r="Q139" s="1098"/>
      <c r="R139" s="1098"/>
      <c r="S139" s="1098"/>
      <c r="T139" s="1098"/>
      <c r="U139" s="1098"/>
      <c r="V139" s="1098"/>
      <c r="W139" s="1098"/>
      <c r="X139" s="1098"/>
      <c r="Y139" s="1098"/>
      <c r="Z139" s="1098"/>
      <c r="AA139" s="1098"/>
      <c r="AB139" s="1098"/>
    </row>
    <row r="140" spans="1:28">
      <c r="A140" s="1098"/>
      <c r="B140" s="1098"/>
      <c r="C140" s="1098"/>
      <c r="D140" s="1098"/>
      <c r="E140" s="1098"/>
      <c r="F140" s="1098"/>
      <c r="G140" s="1098"/>
      <c r="H140" s="1098"/>
      <c r="I140" s="1098"/>
      <c r="J140" s="1098"/>
      <c r="K140" s="1098"/>
      <c r="L140" s="1098"/>
      <c r="M140" s="1098"/>
      <c r="N140" s="1098"/>
      <c r="O140" s="1098"/>
      <c r="P140" s="1098"/>
      <c r="Q140" s="1098"/>
      <c r="R140" s="1098"/>
      <c r="S140" s="1098"/>
      <c r="T140" s="1098"/>
      <c r="U140" s="1098"/>
      <c r="V140" s="1098"/>
      <c r="W140" s="1098"/>
      <c r="X140" s="1098"/>
      <c r="Y140" s="1098"/>
      <c r="Z140" s="1098"/>
      <c r="AA140" s="1098"/>
      <c r="AB140" s="1098"/>
    </row>
    <row r="141" spans="1:28">
      <c r="A141" s="1098"/>
      <c r="B141" s="1098"/>
      <c r="C141" s="1098"/>
      <c r="D141" s="1098"/>
      <c r="E141" s="1098"/>
      <c r="F141" s="1098"/>
      <c r="G141" s="1098"/>
      <c r="H141" s="1098"/>
      <c r="I141" s="1098"/>
      <c r="J141" s="1098"/>
      <c r="K141" s="1098"/>
      <c r="L141" s="1098"/>
      <c r="M141" s="1098"/>
      <c r="N141" s="1098"/>
      <c r="O141" s="1098"/>
      <c r="P141" s="1098"/>
      <c r="Q141" s="1098"/>
      <c r="R141" s="1098"/>
      <c r="S141" s="1098"/>
      <c r="T141" s="1098"/>
      <c r="U141" s="1098"/>
      <c r="V141" s="1098"/>
      <c r="W141" s="1098"/>
      <c r="X141" s="1098"/>
      <c r="Y141" s="1098"/>
      <c r="Z141" s="1098"/>
      <c r="AA141" s="1098"/>
      <c r="AB141" s="1098"/>
    </row>
    <row r="142" spans="1:28">
      <c r="A142" s="1098"/>
      <c r="B142" s="1098"/>
      <c r="C142" s="1098"/>
      <c r="D142" s="1098"/>
      <c r="E142" s="1098"/>
      <c r="F142" s="1098"/>
      <c r="G142" s="1098"/>
      <c r="H142" s="1098"/>
      <c r="I142" s="1098"/>
      <c r="J142" s="1098"/>
      <c r="K142" s="1098"/>
      <c r="L142" s="1098"/>
      <c r="M142" s="1098"/>
      <c r="N142" s="1098"/>
      <c r="O142" s="1098"/>
      <c r="P142" s="1098"/>
      <c r="Q142" s="1098"/>
      <c r="R142" s="1098"/>
      <c r="S142" s="1098"/>
      <c r="T142" s="1098"/>
      <c r="U142" s="1098"/>
      <c r="V142" s="1098"/>
      <c r="W142" s="1098"/>
      <c r="X142" s="1098"/>
      <c r="Y142" s="1098"/>
      <c r="Z142" s="1098"/>
      <c r="AA142" s="1098"/>
      <c r="AB142" s="1098"/>
    </row>
    <row r="143" spans="1:28">
      <c r="A143" s="1098"/>
      <c r="B143" s="1098"/>
      <c r="C143" s="1098"/>
      <c r="D143" s="1098"/>
      <c r="E143" s="1098"/>
      <c r="F143" s="1098"/>
      <c r="G143" s="1098"/>
      <c r="H143" s="1098"/>
      <c r="I143" s="1098"/>
      <c r="J143" s="1098"/>
      <c r="K143" s="1098"/>
      <c r="L143" s="1098"/>
      <c r="M143" s="1098"/>
      <c r="N143" s="1098"/>
      <c r="O143" s="1098"/>
      <c r="P143" s="1098"/>
      <c r="Q143" s="1098"/>
      <c r="R143" s="1098"/>
      <c r="S143" s="1098"/>
      <c r="T143" s="1098"/>
      <c r="U143" s="1098"/>
      <c r="V143" s="1098"/>
      <c r="W143" s="1098"/>
      <c r="X143" s="1098"/>
      <c r="Y143" s="1098"/>
      <c r="Z143" s="1098"/>
      <c r="AA143" s="1098"/>
      <c r="AB143" s="1098"/>
    </row>
    <row r="144" spans="1:28">
      <c r="A144" s="1098"/>
      <c r="B144" s="1098"/>
      <c r="C144" s="1098"/>
      <c r="D144" s="1098"/>
      <c r="E144" s="1098"/>
      <c r="F144" s="1098"/>
      <c r="G144" s="1098"/>
      <c r="H144" s="1098"/>
      <c r="I144" s="1098"/>
      <c r="J144" s="1098"/>
      <c r="K144" s="1098"/>
      <c r="L144" s="1098"/>
      <c r="M144" s="1098"/>
      <c r="N144" s="1098"/>
      <c r="O144" s="1098"/>
      <c r="P144" s="1098"/>
      <c r="Q144" s="1098"/>
      <c r="R144" s="1098"/>
      <c r="S144" s="1098"/>
      <c r="T144" s="1098"/>
      <c r="U144" s="1098"/>
      <c r="V144" s="1098"/>
      <c r="W144" s="1098"/>
      <c r="X144" s="1098"/>
      <c r="Y144" s="1098"/>
      <c r="Z144" s="1098"/>
      <c r="AA144" s="1098"/>
      <c r="AB144" s="1098"/>
    </row>
    <row r="145" spans="1:28">
      <c r="A145" s="1098"/>
      <c r="B145" s="1098"/>
      <c r="C145" s="1098"/>
      <c r="D145" s="1098"/>
      <c r="E145" s="1098"/>
      <c r="F145" s="1098"/>
      <c r="G145" s="1098"/>
      <c r="H145" s="1098"/>
      <c r="I145" s="1098"/>
      <c r="J145" s="1098"/>
      <c r="K145" s="1098"/>
      <c r="L145" s="1098"/>
      <c r="M145" s="1098"/>
      <c r="N145" s="1098"/>
      <c r="O145" s="1098"/>
      <c r="P145" s="1098"/>
      <c r="Q145" s="1098"/>
      <c r="R145" s="1098"/>
      <c r="S145" s="1098"/>
      <c r="T145" s="1098"/>
      <c r="U145" s="1098"/>
      <c r="V145" s="1098"/>
      <c r="W145" s="1098"/>
      <c r="X145" s="1098"/>
      <c r="Y145" s="1098"/>
      <c r="Z145" s="1098"/>
      <c r="AA145" s="1098"/>
      <c r="AB145" s="1098"/>
    </row>
    <row r="146" spans="1:28">
      <c r="A146" s="1098"/>
      <c r="B146" s="1098"/>
      <c r="C146" s="1098"/>
      <c r="D146" s="1098"/>
      <c r="E146" s="1098"/>
      <c r="F146" s="1098"/>
      <c r="G146" s="1098"/>
      <c r="H146" s="1098"/>
      <c r="I146" s="1098"/>
      <c r="J146" s="1098"/>
      <c r="K146" s="1098"/>
      <c r="L146" s="1098"/>
      <c r="M146" s="1098"/>
      <c r="N146" s="1098"/>
      <c r="O146" s="1098"/>
      <c r="P146" s="1098"/>
      <c r="Q146" s="1098"/>
      <c r="R146" s="1098"/>
      <c r="S146" s="1098"/>
      <c r="T146" s="1098"/>
      <c r="U146" s="1098"/>
      <c r="V146" s="1098"/>
      <c r="W146" s="1098"/>
      <c r="X146" s="1098"/>
      <c r="Y146" s="1098"/>
      <c r="Z146" s="1098"/>
      <c r="AA146" s="1098"/>
      <c r="AB146" s="1098"/>
    </row>
    <row r="147" spans="1:28">
      <c r="A147" s="1098"/>
      <c r="B147" s="1098"/>
      <c r="C147" s="1098"/>
      <c r="D147" s="1098"/>
      <c r="E147" s="1098"/>
      <c r="F147" s="1098"/>
      <c r="G147" s="1098"/>
      <c r="H147" s="1098"/>
      <c r="I147" s="1098"/>
      <c r="J147" s="1098"/>
      <c r="K147" s="1098"/>
      <c r="L147" s="1098"/>
      <c r="M147" s="1098"/>
      <c r="N147" s="1098"/>
      <c r="O147" s="1098"/>
      <c r="P147" s="1098"/>
      <c r="Q147" s="1098"/>
      <c r="R147" s="1098"/>
      <c r="S147" s="1098"/>
      <c r="T147" s="1098"/>
      <c r="U147" s="1098"/>
      <c r="V147" s="1098"/>
      <c r="W147" s="1098"/>
      <c r="X147" s="1098"/>
      <c r="Y147" s="1098"/>
      <c r="Z147" s="1098"/>
      <c r="AA147" s="1098"/>
      <c r="AB147" s="1098"/>
    </row>
    <row r="148" spans="1:28">
      <c r="A148" s="1098"/>
      <c r="B148" s="1098"/>
      <c r="C148" s="1098"/>
      <c r="D148" s="1098"/>
      <c r="E148" s="1098"/>
      <c r="F148" s="1098"/>
      <c r="G148" s="1098"/>
      <c r="H148" s="1098"/>
      <c r="I148" s="1098"/>
      <c r="J148" s="1098"/>
      <c r="K148" s="1098"/>
      <c r="L148" s="1098"/>
      <c r="M148" s="1098"/>
      <c r="N148" s="1098"/>
      <c r="O148" s="1098"/>
      <c r="P148" s="1098"/>
      <c r="Q148" s="1098"/>
      <c r="R148" s="1098"/>
      <c r="S148" s="1098"/>
      <c r="T148" s="1098"/>
      <c r="U148" s="1098"/>
      <c r="V148" s="1098"/>
      <c r="W148" s="1098"/>
      <c r="X148" s="1098"/>
      <c r="Y148" s="1098"/>
      <c r="Z148" s="1098"/>
      <c r="AA148" s="1098"/>
      <c r="AB148" s="1098"/>
    </row>
    <row r="149" spans="1:28">
      <c r="A149" s="1098"/>
      <c r="B149" s="1098"/>
      <c r="C149" s="1098"/>
      <c r="D149" s="1098"/>
      <c r="E149" s="1098"/>
      <c r="F149" s="1098"/>
      <c r="G149" s="1098"/>
      <c r="H149" s="1098"/>
      <c r="I149" s="1098"/>
      <c r="J149" s="1098"/>
      <c r="K149" s="1098"/>
      <c r="L149" s="1098"/>
      <c r="M149" s="1098"/>
      <c r="N149" s="1098"/>
      <c r="O149" s="1098"/>
      <c r="P149" s="1098"/>
      <c r="Q149" s="1098"/>
      <c r="R149" s="1098"/>
      <c r="S149" s="1098"/>
      <c r="T149" s="1098"/>
      <c r="U149" s="1098"/>
      <c r="V149" s="1098"/>
      <c r="W149" s="1098"/>
      <c r="X149" s="1098"/>
      <c r="Y149" s="1098"/>
      <c r="Z149" s="1098"/>
      <c r="AA149" s="1098"/>
      <c r="AB149" s="1098"/>
    </row>
    <row r="150" spans="1:28">
      <c r="A150" s="1098"/>
      <c r="B150" s="1098"/>
      <c r="C150" s="1098"/>
      <c r="D150" s="1098"/>
      <c r="E150" s="1098"/>
      <c r="F150" s="1098"/>
      <c r="G150" s="1098"/>
      <c r="H150" s="1098"/>
      <c r="I150" s="1098"/>
      <c r="J150" s="1098"/>
      <c r="K150" s="1098"/>
      <c r="L150" s="1098"/>
      <c r="M150" s="1098"/>
      <c r="N150" s="1098"/>
      <c r="O150" s="1098"/>
      <c r="P150" s="1098"/>
      <c r="Q150" s="1098"/>
      <c r="R150" s="1098"/>
      <c r="S150" s="1098"/>
      <c r="T150" s="1098"/>
      <c r="U150" s="1098"/>
      <c r="V150" s="1098"/>
      <c r="W150" s="1098"/>
      <c r="X150" s="1098"/>
      <c r="Y150" s="1098"/>
      <c r="Z150" s="1098"/>
      <c r="AA150" s="1098"/>
      <c r="AB150" s="1098"/>
    </row>
    <row r="151" spans="1:28">
      <c r="A151" s="1098"/>
      <c r="B151" s="1098"/>
      <c r="C151" s="1098"/>
      <c r="D151" s="1098"/>
      <c r="E151" s="1098"/>
      <c r="F151" s="1098"/>
      <c r="G151" s="1098"/>
      <c r="H151" s="1098"/>
      <c r="I151" s="1098"/>
      <c r="J151" s="1098"/>
      <c r="K151" s="1098"/>
      <c r="L151" s="1098"/>
      <c r="M151" s="1098"/>
      <c r="N151" s="1098"/>
      <c r="O151" s="1098"/>
      <c r="P151" s="1098"/>
      <c r="Q151" s="1098"/>
      <c r="R151" s="1098"/>
      <c r="S151" s="1098"/>
      <c r="T151" s="1098"/>
      <c r="U151" s="1098"/>
      <c r="V151" s="1098"/>
      <c r="W151" s="1098"/>
      <c r="X151" s="1098"/>
      <c r="Y151" s="1098"/>
      <c r="Z151" s="1098"/>
      <c r="AA151" s="1098"/>
      <c r="AB151" s="1098"/>
    </row>
    <row r="152" ht="17.55" customHeight="1" spans="1:28">
      <c r="A152" s="1098"/>
      <c r="B152" s="1098"/>
      <c r="C152" s="1098"/>
      <c r="D152" s="1098"/>
      <c r="E152" s="1098"/>
      <c r="F152" s="1098"/>
      <c r="G152" s="1098"/>
      <c r="H152" s="1098"/>
      <c r="I152" s="1098"/>
      <c r="J152" s="1098"/>
      <c r="K152" s="1098"/>
      <c r="L152" s="1098"/>
      <c r="M152" s="1098"/>
      <c r="N152" s="1098"/>
      <c r="O152" s="1098"/>
      <c r="P152" s="1098"/>
      <c r="Q152" s="1098"/>
      <c r="R152" s="1098"/>
      <c r="S152" s="1098"/>
      <c r="T152" s="1098"/>
      <c r="U152" s="1098"/>
      <c r="V152" s="1098"/>
      <c r="W152" s="1098"/>
      <c r="X152" s="1098"/>
      <c r="Y152" s="1098"/>
      <c r="Z152" s="1098"/>
      <c r="AA152" s="1098"/>
      <c r="AB152" s="1098"/>
    </row>
    <row r="153" spans="1:28">
      <c r="A153" s="1108" t="s">
        <v>91</v>
      </c>
      <c r="B153" s="1098"/>
      <c r="C153" s="1098"/>
      <c r="D153" s="1098"/>
      <c r="E153" s="1098"/>
      <c r="F153" s="1098"/>
      <c r="G153" s="1098"/>
      <c r="H153" s="1098"/>
      <c r="I153" s="1098"/>
      <c r="J153" s="1108" t="s">
        <v>92</v>
      </c>
      <c r="K153" s="1098"/>
      <c r="L153" s="1098"/>
      <c r="M153" s="1098"/>
      <c r="N153" s="1098"/>
      <c r="O153" s="1098"/>
      <c r="P153" s="1098"/>
      <c r="Q153" s="1098"/>
      <c r="R153" s="1098"/>
      <c r="S153" s="1098"/>
      <c r="T153" s="1098"/>
      <c r="U153" s="1098"/>
      <c r="V153" s="404"/>
      <c r="W153" s="404"/>
      <c r="X153" s="404"/>
      <c r="Y153" s="404"/>
      <c r="Z153" s="404"/>
    </row>
    <row r="154" spans="1:28">
      <c r="A154" s="1098"/>
      <c r="B154" s="1098"/>
      <c r="C154" s="1098"/>
      <c r="D154" s="1098"/>
      <c r="E154" s="1098"/>
      <c r="F154" s="1098"/>
      <c r="G154" s="1098"/>
      <c r="H154" s="1098"/>
      <c r="I154" s="1098"/>
      <c r="J154" s="1098"/>
      <c r="K154" s="1098"/>
      <c r="L154" s="1098"/>
      <c r="M154" s="1098"/>
      <c r="N154" s="1098"/>
      <c r="O154" s="1098"/>
      <c r="P154" s="1098"/>
      <c r="Q154" s="1098"/>
      <c r="R154" s="1098"/>
      <c r="S154" s="1098"/>
      <c r="T154" s="1098"/>
      <c r="U154" s="1098"/>
      <c r="V154" s="404"/>
      <c r="W154" s="404"/>
      <c r="X154" s="404"/>
      <c r="Y154" s="404"/>
      <c r="Z154" s="404"/>
    </row>
    <row r="155" spans="1:28">
      <c r="A155" s="1098"/>
      <c r="B155" s="1098"/>
      <c r="C155" s="1098"/>
      <c r="D155" s="1098"/>
      <c r="E155" s="1098"/>
      <c r="F155" s="1098"/>
      <c r="G155" s="1098"/>
      <c r="H155" s="1098"/>
      <c r="I155" s="1098"/>
      <c r="J155" s="1098"/>
      <c r="K155" s="1098"/>
      <c r="L155" s="1098"/>
      <c r="M155" s="1098"/>
      <c r="N155" s="1098"/>
      <c r="O155" s="1098"/>
      <c r="P155" s="1098"/>
      <c r="Q155" s="1098"/>
      <c r="R155" s="1098"/>
      <c r="S155" s="1098"/>
      <c r="T155" s="1098"/>
      <c r="U155" s="1098"/>
      <c r="V155" s="404"/>
      <c r="W155" s="404"/>
      <c r="X155" s="404"/>
      <c r="Y155" s="404"/>
      <c r="Z155" s="404"/>
    </row>
    <row r="156" spans="1:28">
      <c r="A156" s="1098"/>
      <c r="B156" s="1098"/>
      <c r="C156" s="1098"/>
      <c r="D156" s="1098"/>
      <c r="E156" s="1098"/>
      <c r="F156" s="1098"/>
      <c r="G156" s="1098"/>
      <c r="H156" s="1098"/>
      <c r="I156" s="1098"/>
      <c r="J156" s="1098"/>
      <c r="K156" s="1098"/>
      <c r="L156" s="1098"/>
      <c r="M156" s="1098"/>
      <c r="N156" s="1098"/>
      <c r="O156" s="1098"/>
      <c r="P156" s="1098"/>
      <c r="Q156" s="1098"/>
      <c r="R156" s="1098"/>
      <c r="S156" s="1098"/>
      <c r="T156" s="1098"/>
      <c r="U156" s="1098"/>
      <c r="V156" s="404"/>
      <c r="W156" s="404"/>
      <c r="X156" s="404"/>
      <c r="Y156" s="404"/>
      <c r="Z156" s="404"/>
    </row>
    <row r="157" spans="1:28">
      <c r="A157" s="1098"/>
      <c r="B157" s="1098"/>
      <c r="C157" s="1098"/>
      <c r="D157" s="1098"/>
      <c r="E157" s="1098"/>
      <c r="F157" s="1098"/>
      <c r="G157" s="1098"/>
      <c r="H157" s="1098"/>
      <c r="I157" s="1098"/>
      <c r="J157" s="1098"/>
      <c r="K157" s="1098"/>
      <c r="L157" s="1098"/>
      <c r="M157" s="1098"/>
      <c r="N157" s="1098"/>
      <c r="O157" s="1098"/>
      <c r="P157" s="1098"/>
      <c r="Q157" s="1098"/>
      <c r="R157" s="1098"/>
      <c r="S157" s="1098"/>
      <c r="T157" s="1098"/>
      <c r="U157" s="1098"/>
      <c r="V157" s="404"/>
      <c r="W157" s="404"/>
      <c r="X157" s="404"/>
      <c r="Y157" s="404"/>
      <c r="Z157" s="404"/>
    </row>
    <row r="158" spans="1:28">
      <c r="A158" s="1098"/>
      <c r="B158" s="1098"/>
      <c r="C158" s="1098"/>
      <c r="D158" s="1098"/>
      <c r="E158" s="1098"/>
      <c r="F158" s="1098"/>
      <c r="G158" s="1098"/>
      <c r="H158" s="1098"/>
      <c r="I158" s="1098"/>
      <c r="J158" s="1098"/>
      <c r="K158" s="1098"/>
      <c r="L158" s="1098"/>
      <c r="M158" s="1098"/>
      <c r="N158" s="1098"/>
      <c r="O158" s="1098"/>
      <c r="P158" s="1098"/>
      <c r="Q158" s="1098"/>
      <c r="R158" s="1098"/>
      <c r="S158" s="1098"/>
      <c r="T158" s="1098"/>
      <c r="U158" s="1098"/>
      <c r="V158" s="404"/>
      <c r="W158" s="404"/>
      <c r="X158" s="404"/>
      <c r="Y158" s="404"/>
      <c r="Z158" s="404"/>
    </row>
    <row r="159" spans="1:28">
      <c r="A159" s="1098"/>
      <c r="B159" s="1098"/>
      <c r="C159" s="1098"/>
      <c r="D159" s="1098"/>
      <c r="E159" s="1098"/>
      <c r="F159" s="1098"/>
      <c r="G159" s="1098"/>
      <c r="H159" s="1098"/>
      <c r="I159" s="1098"/>
      <c r="J159" s="1098"/>
      <c r="K159" s="1098"/>
      <c r="L159" s="1098"/>
      <c r="M159" s="1098"/>
      <c r="N159" s="1098"/>
      <c r="O159" s="1098"/>
      <c r="P159" s="1098"/>
      <c r="Q159" s="1098"/>
      <c r="R159" s="1098"/>
      <c r="S159" s="1098"/>
      <c r="T159" s="1098"/>
      <c r="U159" s="1098"/>
      <c r="V159" s="404"/>
      <c r="W159" s="404"/>
      <c r="X159" s="404"/>
      <c r="Y159" s="404"/>
      <c r="Z159" s="404"/>
    </row>
    <row r="160" spans="1:28">
      <c r="A160" s="1098"/>
      <c r="B160" s="1098"/>
      <c r="C160" s="1098"/>
      <c r="D160" s="1098"/>
      <c r="E160" s="1098"/>
      <c r="F160" s="1098"/>
      <c r="G160" s="1098"/>
      <c r="H160" s="1098"/>
      <c r="I160" s="1098"/>
      <c r="J160" s="1098"/>
      <c r="K160" s="1098"/>
      <c r="L160" s="1098"/>
      <c r="M160" s="1098"/>
      <c r="N160" s="1098"/>
      <c r="O160" s="1098"/>
      <c r="P160" s="1098"/>
      <c r="Q160" s="1098"/>
      <c r="R160" s="1098"/>
      <c r="S160" s="1098"/>
      <c r="T160" s="1098"/>
      <c r="U160" s="1098"/>
      <c r="V160" s="404"/>
      <c r="W160" s="404"/>
      <c r="X160" s="404"/>
      <c r="Y160" s="404"/>
      <c r="Z160" s="404"/>
    </row>
    <row r="161" spans="1:26">
      <c r="A161" s="1098"/>
      <c r="B161" s="1098"/>
      <c r="C161" s="1098"/>
      <c r="D161" s="1098"/>
      <c r="E161" s="1098"/>
      <c r="F161" s="1098"/>
      <c r="G161" s="1098"/>
      <c r="H161" s="1098"/>
      <c r="I161" s="1098"/>
      <c r="J161" s="1098"/>
      <c r="K161" s="1098"/>
      <c r="L161" s="1098"/>
      <c r="M161" s="1098"/>
      <c r="N161" s="1098"/>
      <c r="O161" s="1098"/>
      <c r="P161" s="1098"/>
      <c r="Q161" s="1098"/>
      <c r="R161" s="1098"/>
      <c r="S161" s="1098"/>
      <c r="T161" s="1098"/>
      <c r="U161" s="1098"/>
      <c r="V161" s="404"/>
      <c r="W161" s="404"/>
      <c r="X161" s="404"/>
      <c r="Y161" s="404"/>
      <c r="Z161" s="404"/>
    </row>
    <row r="162" spans="1:26">
      <c r="A162" s="1098"/>
      <c r="B162" s="1098"/>
      <c r="C162" s="1098"/>
      <c r="D162" s="1098"/>
      <c r="E162" s="1098"/>
      <c r="F162" s="1098"/>
      <c r="G162" s="1098"/>
      <c r="H162" s="1098"/>
      <c r="I162" s="1098"/>
      <c r="J162" s="1098"/>
      <c r="K162" s="1098"/>
      <c r="L162" s="1098"/>
      <c r="M162" s="1098"/>
      <c r="N162" s="1098"/>
      <c r="O162" s="1098"/>
      <c r="P162" s="1098"/>
      <c r="Q162" s="1098"/>
      <c r="R162" s="1098"/>
      <c r="S162" s="1098"/>
      <c r="T162" s="1098"/>
      <c r="U162" s="1098"/>
      <c r="V162" s="404"/>
      <c r="W162" s="404"/>
      <c r="X162" s="404"/>
      <c r="Y162" s="404"/>
      <c r="Z162" s="404"/>
    </row>
    <row r="163" spans="1:26">
      <c r="A163" s="1098"/>
      <c r="B163" s="1098"/>
      <c r="C163" s="1098"/>
      <c r="D163" s="1098"/>
      <c r="E163" s="1098"/>
      <c r="F163" s="1098"/>
      <c r="G163" s="1098"/>
      <c r="H163" s="1098"/>
      <c r="I163" s="1098"/>
      <c r="J163" s="1098"/>
      <c r="K163" s="1098"/>
      <c r="L163" s="1098"/>
      <c r="M163" s="1098"/>
      <c r="N163" s="1098"/>
      <c r="O163" s="1098"/>
      <c r="P163" s="1098"/>
      <c r="Q163" s="1098"/>
      <c r="R163" s="1098"/>
      <c r="S163" s="1098"/>
      <c r="T163" s="1098"/>
      <c r="U163" s="1098"/>
      <c r="V163" s="404"/>
      <c r="W163" s="404"/>
      <c r="X163" s="404"/>
      <c r="Y163" s="404"/>
      <c r="Z163" s="404"/>
    </row>
    <row r="164" spans="1:26">
      <c r="A164" s="1098"/>
      <c r="B164" s="1098"/>
      <c r="C164" s="1098"/>
      <c r="D164" s="1098"/>
      <c r="E164" s="1098"/>
      <c r="F164" s="1098"/>
      <c r="G164" s="1098"/>
      <c r="H164" s="1098"/>
      <c r="I164" s="1098"/>
      <c r="J164" s="1098"/>
      <c r="K164" s="1098"/>
      <c r="L164" s="1098"/>
      <c r="M164" s="1098"/>
      <c r="N164" s="1098"/>
      <c r="O164" s="1098"/>
      <c r="P164" s="1098"/>
      <c r="Q164" s="1098"/>
      <c r="R164" s="1098"/>
      <c r="S164" s="1098"/>
      <c r="T164" s="1098"/>
      <c r="U164" s="1098"/>
      <c r="V164" s="404"/>
      <c r="W164" s="404"/>
      <c r="X164" s="404"/>
      <c r="Y164" s="404"/>
      <c r="Z164" s="404"/>
    </row>
    <row r="165" spans="1:26">
      <c r="A165" s="1098"/>
      <c r="B165" s="1098"/>
      <c r="C165" s="1098"/>
      <c r="D165" s="1098"/>
      <c r="E165" s="1098"/>
      <c r="F165" s="1098"/>
      <c r="G165" s="1098"/>
      <c r="H165" s="1098"/>
      <c r="I165" s="1098"/>
      <c r="J165" s="1098"/>
      <c r="K165" s="1098"/>
      <c r="L165" s="1098"/>
      <c r="M165" s="1098"/>
      <c r="N165" s="1098"/>
      <c r="O165" s="1098"/>
      <c r="P165" s="1098"/>
      <c r="Q165" s="1098"/>
      <c r="R165" s="1098"/>
      <c r="S165" s="1098"/>
      <c r="T165" s="1098"/>
      <c r="U165" s="1098"/>
      <c r="V165" s="404"/>
      <c r="W165" s="404"/>
      <c r="X165" s="404"/>
      <c r="Y165" s="404"/>
      <c r="Z165" s="404"/>
    </row>
    <row r="166" ht="17.55" customHeight="1" spans="1:26">
      <c r="A166" s="1098"/>
      <c r="B166" s="1098"/>
      <c r="C166" s="1098"/>
      <c r="D166" s="1098"/>
      <c r="E166" s="1098"/>
      <c r="F166" s="1098"/>
      <c r="G166" s="1098"/>
      <c r="H166" s="1098"/>
      <c r="I166" s="1098"/>
      <c r="J166" s="1098"/>
      <c r="K166" s="1098"/>
      <c r="L166" s="1098"/>
      <c r="M166" s="1098"/>
      <c r="N166" s="1098"/>
      <c r="O166" s="1098"/>
      <c r="P166" s="1098"/>
      <c r="Q166" s="1098"/>
      <c r="R166" s="1098"/>
      <c r="S166" s="1098"/>
      <c r="T166" s="1098"/>
      <c r="U166" s="1098"/>
      <c r="V166" s="404"/>
      <c r="W166" s="404"/>
      <c r="X166" s="404"/>
      <c r="Y166" s="404"/>
      <c r="Z166" s="404"/>
    </row>
    <row r="169" ht="30" customHeight="1" spans="1:26">
      <c r="A169" s="1099" t="s">
        <v>93</v>
      </c>
      <c r="B169" s="1098"/>
      <c r="C169" s="1098"/>
      <c r="D169" s="1098"/>
      <c r="E169" s="1098"/>
      <c r="F169" s="1098"/>
      <c r="G169" s="1098"/>
      <c r="H169" s="1098"/>
      <c r="I169" s="1098"/>
      <c r="J169" s="1098"/>
      <c r="K169" s="1098"/>
      <c r="L169" s="1098"/>
      <c r="M169" s="1098"/>
      <c r="N169" s="1098"/>
      <c r="O169" s="1098"/>
      <c r="P169" s="1098"/>
      <c r="Q169" s="1098"/>
      <c r="R169" s="1098"/>
      <c r="S169" s="1098"/>
      <c r="T169" s="1098"/>
      <c r="U169" s="1098"/>
    </row>
    <row r="170" ht="30" customHeight="1" spans="1:26">
      <c r="A170" s="1098"/>
      <c r="B170" s="1098"/>
      <c r="C170" s="1098"/>
      <c r="D170" s="1098"/>
      <c r="E170" s="1098"/>
      <c r="F170" s="1098"/>
      <c r="G170" s="1098"/>
      <c r="H170" s="1098"/>
      <c r="I170" s="1098"/>
      <c r="J170" s="1098"/>
      <c r="K170" s="1098"/>
      <c r="L170" s="1098"/>
      <c r="M170" s="1098"/>
      <c r="N170" s="1098"/>
      <c r="O170" s="1098"/>
      <c r="P170" s="1098"/>
      <c r="Q170" s="1098"/>
      <c r="R170" s="1098"/>
      <c r="S170" s="1098"/>
      <c r="T170" s="1098"/>
      <c r="U170" s="1098"/>
    </row>
    <row r="172" ht="36" customHeight="1" spans="1:26">
      <c r="A172" s="1098" t="s">
        <v>94</v>
      </c>
      <c r="B172" s="1098"/>
      <c r="C172" s="1098"/>
      <c r="D172" s="1098"/>
      <c r="E172" s="1098"/>
      <c r="F172" s="1098" t="s">
        <v>95</v>
      </c>
      <c r="G172" s="1098"/>
      <c r="H172" s="1098" t="s">
        <v>96</v>
      </c>
      <c r="I172" s="1098"/>
      <c r="J172" s="1098" t="s">
        <v>97</v>
      </c>
      <c r="K172" s="1098"/>
      <c r="L172" s="1098"/>
      <c r="M172" s="1098"/>
      <c r="N172" s="1098"/>
      <c r="O172" s="1098"/>
      <c r="P172" s="1098"/>
      <c r="Q172" s="1098"/>
      <c r="R172" s="1098"/>
      <c r="S172" s="1098"/>
      <c r="T172" s="1098"/>
      <c r="U172" s="1098"/>
    </row>
    <row r="173" ht="36" customHeight="1" spans="1:26">
      <c r="A173" s="1098" t="s">
        <v>98</v>
      </c>
      <c r="B173" s="1098"/>
      <c r="C173" s="1098"/>
      <c r="D173" s="1098"/>
      <c r="E173" s="1098"/>
      <c r="F173" s="1098" t="s">
        <v>95</v>
      </c>
      <c r="G173" s="1098"/>
      <c r="H173" s="1098" t="s">
        <v>99</v>
      </c>
      <c r="I173" s="1098"/>
      <c r="J173" s="1098" t="s">
        <v>100</v>
      </c>
      <c r="K173" s="1098"/>
      <c r="L173" s="1098"/>
      <c r="M173" s="1098"/>
      <c r="N173" s="1098"/>
      <c r="O173" s="1098"/>
      <c r="P173" s="1098"/>
      <c r="Q173" s="1098"/>
      <c r="R173" s="1098"/>
      <c r="S173" s="1098"/>
      <c r="T173" s="1098"/>
      <c r="U173" s="1098"/>
    </row>
    <row r="174" ht="36" customHeight="1" spans="1:26">
      <c r="A174" s="1098" t="s">
        <v>101</v>
      </c>
      <c r="B174" s="1098"/>
      <c r="C174" s="1098"/>
      <c r="D174" s="1098"/>
      <c r="E174" s="1098"/>
      <c r="F174" s="1108" t="s">
        <v>102</v>
      </c>
      <c r="G174" s="1098"/>
      <c r="H174" s="1098" t="s">
        <v>103</v>
      </c>
      <c r="I174" s="1098"/>
      <c r="J174" s="1098" t="s">
        <v>104</v>
      </c>
      <c r="K174" s="1098"/>
      <c r="L174" s="1098"/>
      <c r="M174" s="1098"/>
      <c r="N174" s="1098"/>
      <c r="O174" s="1098"/>
      <c r="P174" s="1098"/>
      <c r="Q174" s="1098"/>
      <c r="R174" s="1098"/>
      <c r="S174" s="1098"/>
      <c r="T174" s="1098"/>
      <c r="U174" s="1098"/>
    </row>
    <row r="175" ht="36" customHeight="1" spans="1:26">
      <c r="A175" s="1098" t="s">
        <v>105</v>
      </c>
      <c r="B175" s="1098"/>
      <c r="C175" s="1098"/>
      <c r="D175" s="1098"/>
      <c r="E175" s="1098"/>
      <c r="F175" s="1108" t="s">
        <v>106</v>
      </c>
      <c r="G175" s="1098"/>
      <c r="H175" s="1098" t="s">
        <v>107</v>
      </c>
      <c r="I175" s="1098"/>
      <c r="J175" s="1098" t="s">
        <v>108</v>
      </c>
      <c r="K175" s="1098"/>
      <c r="L175" s="1098"/>
      <c r="M175" s="1098"/>
      <c r="N175" s="1098"/>
      <c r="O175" s="1098"/>
      <c r="P175" s="1098"/>
      <c r="Q175" s="1098"/>
      <c r="R175" s="1098"/>
      <c r="S175" s="1098"/>
      <c r="T175" s="1098"/>
      <c r="U175" s="1098"/>
    </row>
    <row r="176" ht="36" customHeight="1" spans="1:26">
      <c r="A176" s="1098" t="s">
        <v>109</v>
      </c>
      <c r="B176" s="1098"/>
      <c r="C176" s="1098"/>
      <c r="D176" s="1098"/>
      <c r="E176" s="1098"/>
      <c r="F176" s="1098" t="s">
        <v>95</v>
      </c>
      <c r="G176" s="1098"/>
      <c r="H176" s="1098" t="s">
        <v>110</v>
      </c>
      <c r="I176" s="1098"/>
      <c r="J176" s="1098" t="s">
        <v>111</v>
      </c>
      <c r="K176" s="1098"/>
      <c r="L176" s="1098"/>
      <c r="M176" s="1098"/>
      <c r="N176" s="1098"/>
      <c r="O176" s="1098"/>
      <c r="P176" s="1098"/>
      <c r="Q176" s="1098"/>
      <c r="R176" s="1098"/>
      <c r="S176" s="1098"/>
      <c r="T176" s="1098"/>
      <c r="U176" s="1098"/>
    </row>
    <row r="177" ht="36" customHeight="1" spans="1:21">
      <c r="A177" s="1098" t="s">
        <v>112</v>
      </c>
      <c r="B177" s="1098"/>
      <c r="C177" s="1098"/>
      <c r="D177" s="1098"/>
      <c r="E177" s="1098"/>
      <c r="F177" s="1108" t="s">
        <v>102</v>
      </c>
      <c r="G177" s="1098"/>
      <c r="H177" s="1098" t="s">
        <v>113</v>
      </c>
      <c r="I177" s="1098"/>
      <c r="J177" s="1098" t="s">
        <v>114</v>
      </c>
      <c r="K177" s="1098"/>
      <c r="L177" s="1098"/>
      <c r="M177" s="1098"/>
      <c r="N177" s="1098"/>
      <c r="O177" s="1098"/>
      <c r="P177" s="1098"/>
      <c r="Q177" s="1098"/>
      <c r="R177" s="1098"/>
      <c r="S177" s="1098"/>
      <c r="T177" s="1098"/>
      <c r="U177" s="1098"/>
    </row>
    <row r="178" ht="36" customHeight="1" spans="1:21">
      <c r="A178" s="1098" t="s">
        <v>115</v>
      </c>
      <c r="B178" s="1098"/>
      <c r="C178" s="1098"/>
      <c r="D178" s="1098"/>
      <c r="E178" s="1098"/>
      <c r="F178" s="1108" t="s">
        <v>95</v>
      </c>
      <c r="G178" s="1098"/>
      <c r="H178" s="1098" t="s">
        <v>116</v>
      </c>
      <c r="I178" s="1098"/>
      <c r="J178" s="1098" t="s">
        <v>117</v>
      </c>
      <c r="K178" s="1098"/>
      <c r="L178" s="1098"/>
      <c r="M178" s="1098"/>
      <c r="N178" s="1098"/>
      <c r="O178" s="1098"/>
      <c r="P178" s="1098"/>
      <c r="Q178" s="1098"/>
      <c r="R178" s="1098"/>
      <c r="S178" s="1098"/>
      <c r="T178" s="1098"/>
      <c r="U178" s="1098"/>
    </row>
    <row r="179" ht="36" customHeight="1" spans="1:21">
      <c r="A179" s="1098" t="s">
        <v>118</v>
      </c>
      <c r="B179" s="1098"/>
      <c r="C179" s="1098"/>
      <c r="D179" s="1098"/>
      <c r="E179" s="1098"/>
      <c r="F179" s="1108" t="s">
        <v>95</v>
      </c>
      <c r="G179" s="1098"/>
      <c r="H179" s="1098" t="s">
        <v>119</v>
      </c>
      <c r="I179" s="1098"/>
      <c r="J179" s="1098" t="s">
        <v>120</v>
      </c>
      <c r="K179" s="1098"/>
      <c r="L179" s="1098"/>
      <c r="M179" s="1098"/>
      <c r="N179" s="1098"/>
      <c r="O179" s="1098"/>
      <c r="P179" s="1098"/>
      <c r="Q179" s="1098"/>
      <c r="R179" s="1098"/>
      <c r="S179" s="1098"/>
      <c r="T179" s="1098"/>
      <c r="U179" s="1098"/>
    </row>
    <row r="180" ht="36" customHeight="1" spans="1:21">
      <c r="A180" s="1098" t="s">
        <v>121</v>
      </c>
      <c r="B180" s="1098"/>
      <c r="C180" s="1098"/>
      <c r="D180" s="1098"/>
      <c r="E180" s="1098"/>
      <c r="F180" s="1098" t="s">
        <v>95</v>
      </c>
      <c r="G180" s="1098"/>
      <c r="H180" s="1098" t="s">
        <v>122</v>
      </c>
      <c r="I180" s="1098"/>
      <c r="J180" s="1098" t="s">
        <v>123</v>
      </c>
      <c r="K180" s="1098"/>
      <c r="L180" s="1098"/>
      <c r="M180" s="1098"/>
      <c r="N180" s="1098"/>
      <c r="O180" s="1098"/>
      <c r="P180" s="1098"/>
      <c r="Q180" s="1098"/>
      <c r="R180" s="1098"/>
      <c r="S180" s="1098"/>
      <c r="T180" s="1098"/>
      <c r="U180" s="1098"/>
    </row>
    <row r="181" ht="36" customHeight="1" spans="1:21">
      <c r="A181" s="1098" t="s">
        <v>124</v>
      </c>
      <c r="B181" s="1098"/>
      <c r="C181" s="1098"/>
      <c r="D181" s="1098"/>
      <c r="E181" s="1098"/>
      <c r="F181" s="1098" t="s">
        <v>95</v>
      </c>
      <c r="G181" s="1098"/>
      <c r="H181" s="1098" t="s">
        <v>125</v>
      </c>
      <c r="I181" s="1098"/>
      <c r="J181" s="1098" t="s">
        <v>126</v>
      </c>
      <c r="K181" s="1098"/>
      <c r="L181" s="1098"/>
      <c r="M181" s="1098"/>
      <c r="N181" s="1098"/>
      <c r="O181" s="1098"/>
      <c r="P181" s="1098"/>
      <c r="Q181" s="1098"/>
      <c r="R181" s="1098"/>
      <c r="S181" s="1098"/>
      <c r="T181" s="1098"/>
      <c r="U181" s="1098"/>
    </row>
    <row r="182" ht="36" customHeight="1" spans="1:21">
      <c r="A182" s="1098" t="s">
        <v>127</v>
      </c>
      <c r="B182" s="1098"/>
      <c r="C182" s="1098"/>
      <c r="D182" s="1098"/>
      <c r="E182" s="1098"/>
      <c r="F182" s="1098" t="s">
        <v>95</v>
      </c>
      <c r="G182" s="1098"/>
      <c r="H182" s="1098" t="s">
        <v>128</v>
      </c>
      <c r="I182" s="1098"/>
      <c r="J182" s="1098" t="s">
        <v>129</v>
      </c>
      <c r="K182" s="1098"/>
      <c r="L182" s="1098"/>
      <c r="M182" s="1098"/>
      <c r="N182" s="1098"/>
      <c r="O182" s="1098"/>
      <c r="P182" s="1098"/>
      <c r="Q182" s="1098"/>
      <c r="R182" s="1098"/>
      <c r="S182" s="1098"/>
      <c r="T182" s="1098"/>
      <c r="U182" s="1098"/>
    </row>
    <row r="183" ht="36" customHeight="1" spans="1:21">
      <c r="A183" s="1098" t="s">
        <v>130</v>
      </c>
      <c r="B183" s="1098"/>
      <c r="C183" s="1098"/>
      <c r="D183" s="1098"/>
      <c r="E183" s="1098"/>
      <c r="F183" s="1108" t="s">
        <v>102</v>
      </c>
      <c r="G183" s="1098"/>
      <c r="H183" s="1098" t="s">
        <v>131</v>
      </c>
      <c r="I183" s="1098"/>
      <c r="J183" s="1098" t="s">
        <v>132</v>
      </c>
      <c r="K183" s="1098"/>
      <c r="L183" s="1098"/>
      <c r="M183" s="1098"/>
      <c r="N183" s="1098"/>
      <c r="O183" s="1098"/>
      <c r="P183" s="1098"/>
      <c r="Q183" s="1098"/>
      <c r="R183" s="1098"/>
      <c r="S183" s="1098"/>
      <c r="T183" s="1098"/>
      <c r="U183" s="1098"/>
    </row>
    <row r="184" ht="36" customHeight="1" spans="1:21">
      <c r="A184" s="1098" t="s">
        <v>133</v>
      </c>
      <c r="B184" s="1098"/>
      <c r="C184" s="1098"/>
      <c r="D184" s="1098"/>
      <c r="E184" s="1098"/>
      <c r="F184" s="1108" t="s">
        <v>102</v>
      </c>
      <c r="G184" s="1098"/>
      <c r="H184" s="1098" t="s">
        <v>134</v>
      </c>
      <c r="I184" s="1098"/>
      <c r="J184" s="1098" t="s">
        <v>135</v>
      </c>
      <c r="K184" s="1098"/>
      <c r="L184" s="1098"/>
      <c r="M184" s="1098"/>
      <c r="N184" s="1098"/>
      <c r="O184" s="1098"/>
      <c r="P184" s="1098"/>
      <c r="Q184" s="1098"/>
      <c r="R184" s="1098"/>
      <c r="S184" s="1098"/>
      <c r="T184" s="1098"/>
      <c r="U184" s="1098"/>
    </row>
    <row r="185" ht="36" customHeight="1" spans="1:21">
      <c r="A185" s="1098" t="s">
        <v>136</v>
      </c>
      <c r="B185" s="1098"/>
      <c r="C185" s="1098"/>
      <c r="D185" s="1098"/>
      <c r="E185" s="1098"/>
      <c r="F185" s="1108" t="s">
        <v>102</v>
      </c>
      <c r="G185" s="1098"/>
      <c r="H185" s="1098" t="s">
        <v>137</v>
      </c>
      <c r="I185" s="1098"/>
      <c r="J185" s="1098" t="s">
        <v>138</v>
      </c>
      <c r="K185" s="1098"/>
      <c r="L185" s="1098"/>
      <c r="M185" s="1098"/>
      <c r="N185" s="1098"/>
      <c r="O185" s="1098"/>
      <c r="P185" s="1098"/>
      <c r="Q185" s="1098"/>
      <c r="R185" s="1098"/>
      <c r="S185" s="1098"/>
      <c r="T185" s="1098"/>
      <c r="U185" s="1098"/>
    </row>
    <row r="186" ht="36" customHeight="1" spans="1:21">
      <c r="A186" s="1098" t="s">
        <v>139</v>
      </c>
      <c r="B186" s="1098"/>
      <c r="C186" s="1098"/>
      <c r="D186" s="1098"/>
      <c r="E186" s="1098"/>
      <c r="F186" s="1108" t="s">
        <v>140</v>
      </c>
      <c r="G186" s="1098"/>
      <c r="H186" s="1098" t="s">
        <v>141</v>
      </c>
      <c r="I186" s="1098"/>
      <c r="J186" s="1098" t="s">
        <v>90</v>
      </c>
      <c r="K186" s="1098"/>
      <c r="L186" s="1098"/>
      <c r="M186" s="1098"/>
      <c r="N186" s="1098"/>
      <c r="O186" s="1098"/>
      <c r="P186" s="1098"/>
      <c r="Q186" s="1098"/>
      <c r="R186" s="1098"/>
      <c r="S186" s="1098"/>
      <c r="T186" s="1098"/>
      <c r="U186" s="1098"/>
    </row>
    <row r="187" ht="36" customHeight="1" spans="1:21">
      <c r="A187" s="1098" t="s">
        <v>142</v>
      </c>
      <c r="B187" s="1098"/>
      <c r="C187" s="1098"/>
      <c r="D187" s="1098"/>
      <c r="E187" s="1098"/>
      <c r="F187" s="1108" t="s">
        <v>140</v>
      </c>
      <c r="G187" s="1098"/>
      <c r="H187" s="1098" t="s">
        <v>143</v>
      </c>
      <c r="I187" s="1098"/>
      <c r="J187" s="1098" t="s">
        <v>90</v>
      </c>
      <c r="K187" s="1098"/>
      <c r="L187" s="1098"/>
      <c r="M187" s="1098"/>
      <c r="N187" s="1098"/>
      <c r="O187" s="1098"/>
      <c r="P187" s="1098"/>
      <c r="Q187" s="1098"/>
      <c r="R187" s="1098"/>
      <c r="S187" s="1098"/>
      <c r="T187" s="1098"/>
      <c r="U187" s="1098"/>
    </row>
    <row r="188" ht="36" customHeight="1" spans="1:21">
      <c r="A188" s="1098" t="s">
        <v>144</v>
      </c>
      <c r="B188" s="1098"/>
      <c r="C188" s="1098"/>
      <c r="D188" s="1098"/>
      <c r="E188" s="1098"/>
      <c r="F188" s="1108" t="s">
        <v>140</v>
      </c>
      <c r="G188" s="1098"/>
      <c r="H188" s="1098" t="s">
        <v>145</v>
      </c>
      <c r="I188" s="1098"/>
      <c r="J188" s="1098" t="s">
        <v>90</v>
      </c>
      <c r="K188" s="1098"/>
      <c r="L188" s="1098"/>
      <c r="M188" s="1098"/>
      <c r="N188" s="1098"/>
      <c r="O188" s="1098"/>
      <c r="P188" s="1098"/>
      <c r="Q188" s="1098"/>
      <c r="R188" s="1098"/>
      <c r="S188" s="1098"/>
      <c r="T188" s="1098"/>
      <c r="U188" s="1098"/>
    </row>
    <row r="189" ht="36" customHeight="1" spans="1:21">
      <c r="A189" s="1098" t="s">
        <v>146</v>
      </c>
      <c r="B189" s="1098"/>
      <c r="C189" s="1098"/>
      <c r="D189" s="1098"/>
      <c r="E189" s="1098"/>
      <c r="F189" s="1108" t="s">
        <v>140</v>
      </c>
      <c r="G189" s="1098"/>
      <c r="H189" s="1098" t="s">
        <v>147</v>
      </c>
      <c r="I189" s="1098"/>
      <c r="J189" s="1098" t="s">
        <v>90</v>
      </c>
      <c r="K189" s="1098"/>
      <c r="L189" s="1098"/>
      <c r="M189" s="1098"/>
      <c r="N189" s="1098"/>
      <c r="O189" s="1098"/>
      <c r="P189" s="1098"/>
      <c r="Q189" s="1098"/>
      <c r="R189" s="1098"/>
      <c r="S189" s="1098"/>
      <c r="T189" s="1098"/>
      <c r="U189" s="1098"/>
    </row>
    <row r="190" ht="36" customHeight="1" spans="1:21">
      <c r="A190" s="1098" t="s">
        <v>148</v>
      </c>
      <c r="B190" s="1098"/>
      <c r="C190" s="1098"/>
      <c r="D190" s="1098"/>
      <c r="E190" s="1098"/>
      <c r="F190" s="1108" t="s">
        <v>140</v>
      </c>
      <c r="G190" s="1098"/>
      <c r="H190" s="1098" t="s">
        <v>149</v>
      </c>
      <c r="I190" s="1098"/>
      <c r="J190" s="1098" t="s">
        <v>90</v>
      </c>
      <c r="K190" s="1098"/>
      <c r="L190" s="1098"/>
      <c r="M190" s="1098"/>
      <c r="N190" s="1098"/>
      <c r="O190" s="1098"/>
      <c r="P190" s="1098"/>
      <c r="Q190" s="1098"/>
      <c r="R190" s="1098"/>
      <c r="S190" s="1098"/>
      <c r="T190" s="1098"/>
      <c r="U190" s="1098"/>
    </row>
    <row r="191" ht="36" customHeight="1" spans="1:21">
      <c r="A191" s="1098" t="s">
        <v>150</v>
      </c>
      <c r="B191" s="1098"/>
      <c r="C191" s="1098"/>
      <c r="D191" s="1098"/>
      <c r="E191" s="1098"/>
      <c r="F191" s="1108" t="s">
        <v>140</v>
      </c>
      <c r="G191" s="1098"/>
      <c r="H191" s="1098" t="s">
        <v>151</v>
      </c>
      <c r="I191" s="1098"/>
      <c r="J191" s="1098" t="s">
        <v>90</v>
      </c>
      <c r="K191" s="1098"/>
      <c r="L191" s="1098"/>
      <c r="M191" s="1098"/>
      <c r="N191" s="1098"/>
      <c r="O191" s="1098"/>
      <c r="P191" s="1098"/>
      <c r="Q191" s="1098"/>
      <c r="R191" s="1098"/>
      <c r="S191" s="1098"/>
      <c r="T191" s="1098"/>
      <c r="U191" s="1098"/>
    </row>
    <row r="192" ht="36" customHeight="1" spans="1:21">
      <c r="A192" s="1098" t="s">
        <v>152</v>
      </c>
      <c r="B192" s="1098"/>
      <c r="C192" s="1098"/>
      <c r="D192" s="1098"/>
      <c r="E192" s="1098"/>
      <c r="F192" s="1108" t="s">
        <v>140</v>
      </c>
      <c r="G192" s="1098"/>
      <c r="H192" s="1098" t="s">
        <v>153</v>
      </c>
      <c r="I192" s="1098"/>
      <c r="J192" s="1098" t="s">
        <v>90</v>
      </c>
      <c r="K192" s="1098"/>
      <c r="L192" s="1098"/>
      <c r="M192" s="1098"/>
      <c r="N192" s="1098"/>
      <c r="O192" s="1098"/>
      <c r="P192" s="1098"/>
      <c r="Q192" s="1098"/>
      <c r="R192" s="1098"/>
      <c r="S192" s="1098"/>
      <c r="T192" s="1098"/>
      <c r="U192" s="1098"/>
    </row>
    <row r="193" ht="36" customHeight="1" spans="1:21">
      <c r="A193" s="1098" t="s">
        <v>154</v>
      </c>
      <c r="B193" s="1098"/>
      <c r="C193" s="1098"/>
      <c r="D193" s="1098"/>
      <c r="E193" s="1098"/>
      <c r="F193" s="1108" t="s">
        <v>140</v>
      </c>
      <c r="G193" s="1098"/>
      <c r="H193" s="1098" t="s">
        <v>155</v>
      </c>
      <c r="I193" s="1098"/>
      <c r="J193" s="1098" t="s">
        <v>90</v>
      </c>
      <c r="K193" s="1098"/>
      <c r="L193" s="1098"/>
      <c r="M193" s="1098"/>
      <c r="N193" s="1098"/>
      <c r="O193" s="1098"/>
      <c r="P193" s="1098"/>
      <c r="Q193" s="1098"/>
      <c r="R193" s="1098"/>
      <c r="S193" s="1098"/>
      <c r="T193" s="1098"/>
      <c r="U193" s="1098"/>
    </row>
    <row r="194" ht="36" customHeight="1" spans="1:21">
      <c r="A194" s="1098" t="s">
        <v>156</v>
      </c>
      <c r="B194" s="1098"/>
      <c r="C194" s="1098"/>
      <c r="D194" s="1098"/>
      <c r="E194" s="1098"/>
      <c r="F194" s="1108" t="s">
        <v>106</v>
      </c>
      <c r="G194" s="1098"/>
      <c r="H194" s="1098" t="s">
        <v>157</v>
      </c>
      <c r="I194" s="1098"/>
      <c r="J194" s="1098" t="s">
        <v>158</v>
      </c>
      <c r="K194" s="1098"/>
      <c r="L194" s="1098"/>
      <c r="M194" s="1098"/>
      <c r="N194" s="1098"/>
      <c r="O194" s="1098"/>
      <c r="P194" s="1098"/>
      <c r="Q194" s="1098"/>
      <c r="R194" s="1098"/>
      <c r="S194" s="1098"/>
      <c r="T194" s="1098"/>
      <c r="U194" s="1098"/>
    </row>
    <row r="195" ht="36" customHeight="1" spans="1:21">
      <c r="A195" s="1098" t="s">
        <v>159</v>
      </c>
      <c r="B195" s="1098"/>
      <c r="C195" s="1098"/>
      <c r="D195" s="1098"/>
      <c r="E195" s="1098"/>
      <c r="F195" s="1108" t="s">
        <v>140</v>
      </c>
      <c r="G195" s="1098"/>
      <c r="H195" s="1098" t="s">
        <v>160</v>
      </c>
      <c r="I195" s="1098"/>
      <c r="J195" s="1098" t="s">
        <v>90</v>
      </c>
      <c r="K195" s="1098"/>
      <c r="L195" s="1098"/>
      <c r="M195" s="1098"/>
      <c r="N195" s="1098"/>
      <c r="O195" s="1098"/>
      <c r="P195" s="1098"/>
      <c r="Q195" s="1098"/>
      <c r="R195" s="1098"/>
      <c r="S195" s="1098"/>
      <c r="T195" s="1098"/>
      <c r="U195" s="1098"/>
    </row>
    <row r="200" ht="30" customHeight="1" spans="1:21">
      <c r="A200" s="1099" t="s">
        <v>161</v>
      </c>
      <c r="B200" s="1098"/>
      <c r="C200" s="1098"/>
      <c r="D200" s="1098"/>
      <c r="E200" s="1098"/>
      <c r="F200" s="1098"/>
      <c r="G200" s="1098"/>
      <c r="H200" s="1098"/>
      <c r="I200" s="1098"/>
      <c r="J200" s="1098"/>
      <c r="K200" s="1098"/>
    </row>
    <row r="201" ht="30" customHeight="1" spans="1:21">
      <c r="A201" s="1098"/>
      <c r="B201" s="1098"/>
      <c r="C201" s="1098"/>
      <c r="D201" s="1098"/>
      <c r="E201" s="1098"/>
      <c r="F201" s="1098"/>
      <c r="G201" s="1098"/>
      <c r="H201" s="1098"/>
      <c r="I201" s="1098"/>
      <c r="J201" s="1098"/>
      <c r="K201" s="1098"/>
    </row>
    <row r="202" ht="30" customHeight="1" spans="1:21">
      <c r="A202" s="1099" t="s">
        <v>14</v>
      </c>
      <c r="B202" s="1099" t="s">
        <v>162</v>
      </c>
      <c r="C202" s="1099" t="s">
        <v>163</v>
      </c>
      <c r="D202" s="1099" t="s">
        <v>164</v>
      </c>
      <c r="E202" s="1099" t="s">
        <v>165</v>
      </c>
      <c r="F202" s="1099" t="s">
        <v>166</v>
      </c>
      <c r="G202" s="1099" t="s">
        <v>167</v>
      </c>
      <c r="H202" s="1099" t="s">
        <v>168</v>
      </c>
      <c r="I202" s="1099" t="s">
        <v>169</v>
      </c>
      <c r="J202" s="1099" t="s">
        <v>170</v>
      </c>
      <c r="K202" s="1099" t="s">
        <v>171</v>
      </c>
    </row>
    <row r="203" ht="30" customHeight="1" spans="1:21">
      <c r="A203" s="1098" t="s">
        <v>172</v>
      </c>
      <c r="B203" s="1106">
        <v>32377</v>
      </c>
      <c r="D203" s="1107">
        <v>0.1414</v>
      </c>
      <c r="E203" s="1107">
        <v>0.1558</v>
      </c>
      <c r="F203" s="1107">
        <v>0.1298</v>
      </c>
      <c r="G203" s="1106">
        <v>77</v>
      </c>
      <c r="H203" s="1106">
        <v>73</v>
      </c>
      <c r="K203" s="1098" t="s">
        <v>173</v>
      </c>
    </row>
    <row r="204" ht="30" customHeight="1" spans="1:21">
      <c r="A204" s="1098" t="s">
        <v>174</v>
      </c>
      <c r="B204" s="1106">
        <v>36817</v>
      </c>
      <c r="D204" s="1107">
        <v>0.1953</v>
      </c>
      <c r="E204" s="1107">
        <v>0.1474</v>
      </c>
      <c r="F204" s="1107">
        <v>0.1081</v>
      </c>
      <c r="G204" s="1106">
        <v>75</v>
      </c>
      <c r="H204" s="1106">
        <v>69</v>
      </c>
      <c r="K204" s="1098" t="s">
        <v>173</v>
      </c>
    </row>
    <row r="205" ht="30" customHeight="1" spans="1:21">
      <c r="A205" s="1098" t="s">
        <v>175</v>
      </c>
      <c r="B205" s="1106">
        <v>47499</v>
      </c>
      <c r="D205" s="1107">
        <v>0.2121</v>
      </c>
      <c r="E205" s="1107">
        <v>0.1337</v>
      </c>
      <c r="F205" s="1107">
        <v>0.0707</v>
      </c>
      <c r="G205" s="1106">
        <v>75</v>
      </c>
      <c r="H205" s="1106">
        <v>69</v>
      </c>
      <c r="K205" s="1098" t="s">
        <v>173</v>
      </c>
    </row>
    <row r="206" ht="30" customHeight="1" spans="1:21">
      <c r="A206" s="1098" t="s">
        <v>176</v>
      </c>
      <c r="B206" s="1106">
        <v>57901</v>
      </c>
      <c r="D206" s="1107">
        <v>0.1758</v>
      </c>
      <c r="E206" s="1107">
        <v>0.1671</v>
      </c>
      <c r="F206" s="1107">
        <v>0.0608</v>
      </c>
      <c r="G206" s="1106">
        <v>73</v>
      </c>
      <c r="H206" s="1106">
        <v>69</v>
      </c>
      <c r="K206" s="1098" t="s">
        <v>173</v>
      </c>
    </row>
    <row r="207" ht="30" customHeight="1" spans="1:21">
      <c r="A207" s="1098" t="s">
        <v>177</v>
      </c>
      <c r="B207" s="1106">
        <v>40534</v>
      </c>
      <c r="C207" s="1124">
        <v>900076.31</v>
      </c>
      <c r="D207" s="1107">
        <v>0.1717</v>
      </c>
      <c r="E207" s="1107">
        <v>0.1393</v>
      </c>
      <c r="F207" s="1107">
        <v>0.0868</v>
      </c>
      <c r="G207" s="1106">
        <v>76</v>
      </c>
      <c r="H207" s="1106">
        <v>69</v>
      </c>
      <c r="K207" s="1098" t="s">
        <v>173</v>
      </c>
    </row>
    <row r="208" ht="30" customHeight="1" spans="1:21">
      <c r="A208" s="1098" t="s">
        <v>178</v>
      </c>
      <c r="B208" s="1106">
        <v>36545</v>
      </c>
      <c r="C208" s="1124">
        <v>805844.74</v>
      </c>
      <c r="D208" s="1107">
        <v>0.159</v>
      </c>
      <c r="E208" s="1107">
        <v>0.118</v>
      </c>
      <c r="F208" s="1107">
        <v>0.0982</v>
      </c>
      <c r="G208" s="1106">
        <v>75</v>
      </c>
      <c r="H208" s="1106">
        <v>71</v>
      </c>
      <c r="K208" s="1098" t="s">
        <v>173</v>
      </c>
    </row>
    <row r="209" ht="30" customHeight="1" spans="1:11">
      <c r="A209" s="1098" t="s">
        <v>179</v>
      </c>
      <c r="B209" s="1106">
        <v>39843</v>
      </c>
      <c r="C209" s="1124">
        <v>846326.3</v>
      </c>
      <c r="D209" s="1107">
        <v>0.1828</v>
      </c>
      <c r="E209" s="1107">
        <v>0.1528</v>
      </c>
      <c r="F209" s="1107">
        <v>0.0968</v>
      </c>
      <c r="G209" s="1106">
        <v>77</v>
      </c>
      <c r="H209" s="1106">
        <v>69</v>
      </c>
      <c r="K209" s="1098" t="s">
        <v>173</v>
      </c>
    </row>
    <row r="210" ht="30" customHeight="1" spans="1:11">
      <c r="A210" s="1098" t="s">
        <v>180</v>
      </c>
      <c r="B210" s="1106">
        <v>37378</v>
      </c>
      <c r="C210" s="1124">
        <v>771102.08</v>
      </c>
      <c r="D210" s="1107">
        <v>0.1988</v>
      </c>
      <c r="E210" s="1107">
        <v>0.1544</v>
      </c>
      <c r="F210" s="1107">
        <v>0.0878</v>
      </c>
      <c r="G210" s="1106">
        <v>77</v>
      </c>
      <c r="H210" s="1106">
        <v>70</v>
      </c>
      <c r="K210" s="1098" t="s">
        <v>173</v>
      </c>
    </row>
    <row r="211" ht="30" customHeight="1" spans="1:11">
      <c r="A211" s="1098" t="s">
        <v>181</v>
      </c>
      <c r="B211" s="1106">
        <v>49185</v>
      </c>
      <c r="C211" s="1124">
        <v>906206.37</v>
      </c>
      <c r="D211" s="1107">
        <v>0.1999</v>
      </c>
      <c r="E211" s="1107">
        <v>0.1724</v>
      </c>
      <c r="F211" s="1107">
        <v>0.0597</v>
      </c>
      <c r="G211" s="1106">
        <v>76</v>
      </c>
      <c r="H211" s="1106">
        <v>68</v>
      </c>
      <c r="K211" s="1098" t="s">
        <v>173</v>
      </c>
    </row>
    <row r="212" ht="30" customHeight="1" spans="1:11">
      <c r="A212" s="1098" t="s">
        <v>182</v>
      </c>
      <c r="B212" s="1106">
        <v>34736</v>
      </c>
      <c r="C212" s="1124">
        <v>659987.81</v>
      </c>
      <c r="D212" s="1107">
        <v>0.2167</v>
      </c>
      <c r="E212" s="1107">
        <v>0.1437</v>
      </c>
      <c r="F212" s="1107">
        <v>0.076</v>
      </c>
      <c r="G212" s="1106">
        <v>74</v>
      </c>
      <c r="H212" s="1106">
        <v>64</v>
      </c>
      <c r="K212" s="1098" t="s">
        <v>173</v>
      </c>
    </row>
    <row r="213" ht="30" customHeight="1" spans="1:11">
      <c r="A213" s="1098" t="s">
        <v>183</v>
      </c>
      <c r="B213" s="1106">
        <v>41030</v>
      </c>
      <c r="C213" s="1124">
        <v>764333.12</v>
      </c>
      <c r="D213" s="1107">
        <v>0.2165</v>
      </c>
      <c r="E213" s="1107">
        <v>0.1363</v>
      </c>
      <c r="F213" s="1107">
        <v>0.0826</v>
      </c>
      <c r="G213" s="1106">
        <v>74</v>
      </c>
      <c r="H213" s="1106">
        <v>63</v>
      </c>
      <c r="K213" s="1098" t="s">
        <v>173</v>
      </c>
    </row>
    <row r="214" ht="30" customHeight="1" spans="1:11">
      <c r="A214" s="1098" t="s">
        <v>184</v>
      </c>
      <c r="B214" s="1106">
        <v>38937</v>
      </c>
      <c r="C214" s="1124">
        <v>726359.62</v>
      </c>
      <c r="D214" s="1107">
        <v>0.2164</v>
      </c>
      <c r="E214" s="1107">
        <v>0.1538</v>
      </c>
      <c r="F214" s="1107">
        <v>0.0839</v>
      </c>
      <c r="G214" s="1106">
        <v>72</v>
      </c>
      <c r="H214" s="1106">
        <v>61</v>
      </c>
      <c r="K214" s="1098" t="s">
        <v>173</v>
      </c>
    </row>
    <row r="215" ht="30" customHeight="1" spans="1:11">
      <c r="A215" s="1098" t="s">
        <v>185</v>
      </c>
      <c r="B215" s="1106">
        <v>40875</v>
      </c>
      <c r="C215" s="1124">
        <v>803473.08</v>
      </c>
      <c r="D215" s="1107">
        <v>0.2434</v>
      </c>
      <c r="E215" s="1107">
        <v>0.1414</v>
      </c>
      <c r="F215" s="1107">
        <v>0.074</v>
      </c>
      <c r="G215" s="1106">
        <v>70</v>
      </c>
      <c r="H215" s="1106">
        <v>60</v>
      </c>
      <c r="I215" s="1107">
        <f t="shared" ref="I215:I226" si="14">B215/B203-1</f>
        <v>0.262470272106742</v>
      </c>
      <c r="K215" s="1098" t="s">
        <v>173</v>
      </c>
    </row>
    <row r="216" ht="30" customHeight="1" spans="1:11">
      <c r="A216" s="1098" t="s">
        <v>186</v>
      </c>
      <c r="B216" s="1106">
        <v>48860</v>
      </c>
      <c r="C216" s="1124">
        <v>943046.98</v>
      </c>
      <c r="D216" s="1107">
        <v>0.279</v>
      </c>
      <c r="E216" s="1107">
        <v>0.1202</v>
      </c>
      <c r="F216" s="1107">
        <v>0.0594</v>
      </c>
      <c r="G216" s="1106">
        <v>71</v>
      </c>
      <c r="H216" s="1106">
        <v>58</v>
      </c>
      <c r="I216" s="1107">
        <f t="shared" si="14"/>
        <v>0.327104326805552</v>
      </c>
      <c r="K216" s="1098" t="s">
        <v>173</v>
      </c>
    </row>
    <row r="217" ht="30" customHeight="1" spans="1:11">
      <c r="A217" s="1098" t="s">
        <v>187</v>
      </c>
      <c r="B217" s="1106">
        <v>54711</v>
      </c>
      <c r="C217" s="1124">
        <v>1047931.2</v>
      </c>
      <c r="D217" s="1107">
        <v>0.2917</v>
      </c>
      <c r="E217" s="1107">
        <v>0.1433</v>
      </c>
      <c r="F217" s="1107">
        <v>0.0644</v>
      </c>
      <c r="G217" s="1106">
        <v>69</v>
      </c>
      <c r="H217" s="1106">
        <v>57</v>
      </c>
      <c r="I217" s="1107">
        <f t="shared" si="14"/>
        <v>0.151834775468957</v>
      </c>
      <c r="K217" s="1098" t="s">
        <v>173</v>
      </c>
    </row>
    <row r="218" ht="30" customHeight="1" spans="1:11">
      <c r="A218" s="1098" t="s">
        <v>188</v>
      </c>
      <c r="B218" s="1106">
        <v>72578</v>
      </c>
      <c r="C218" s="1124">
        <v>1469234.92</v>
      </c>
      <c r="D218" s="1107">
        <v>0.2218</v>
      </c>
      <c r="E218" s="1107">
        <v>0.1813</v>
      </c>
      <c r="F218" s="1107">
        <v>0.0829</v>
      </c>
      <c r="G218" s="1106">
        <v>71</v>
      </c>
      <c r="H218" s="1106">
        <v>61</v>
      </c>
      <c r="I218" s="1107">
        <f t="shared" si="14"/>
        <v>0.253484395779002</v>
      </c>
      <c r="K218" s="1098" t="s">
        <v>173</v>
      </c>
    </row>
    <row r="219" ht="30" customHeight="1" spans="1:11">
      <c r="A219" s="1098" t="s">
        <v>189</v>
      </c>
      <c r="B219" s="1106">
        <v>61381</v>
      </c>
      <c r="C219" s="1124">
        <v>1261888.92</v>
      </c>
      <c r="D219" s="1107">
        <v>0.2208</v>
      </c>
      <c r="E219" s="1107">
        <v>0.1445</v>
      </c>
      <c r="F219" s="1107">
        <v>0.0768</v>
      </c>
      <c r="G219" s="1106">
        <v>76</v>
      </c>
      <c r="H219" s="1106">
        <v>64</v>
      </c>
      <c r="I219" s="1107">
        <f t="shared" si="14"/>
        <v>0.514308975181329</v>
      </c>
      <c r="J219" s="1107">
        <f t="shared" ref="J219:J226" si="15">C219/C207-1</f>
        <v>0.401979927679687</v>
      </c>
      <c r="K219" s="1098" t="s">
        <v>173</v>
      </c>
    </row>
    <row r="220" ht="30" customHeight="1" spans="1:11">
      <c r="A220" s="1098" t="s">
        <v>190</v>
      </c>
      <c r="B220" s="1106">
        <v>48373</v>
      </c>
      <c r="C220" s="1124">
        <v>998726.87</v>
      </c>
      <c r="D220" s="1107">
        <v>0.1995</v>
      </c>
      <c r="E220" s="1107">
        <v>0.1266</v>
      </c>
      <c r="F220" s="1107">
        <v>0.0689</v>
      </c>
      <c r="G220" s="1106">
        <v>77</v>
      </c>
      <c r="H220" s="1106">
        <v>64</v>
      </c>
      <c r="I220" s="1107">
        <f t="shared" si="14"/>
        <v>0.323655766862772</v>
      </c>
      <c r="J220" s="1107">
        <f t="shared" si="15"/>
        <v>0.239353960416742</v>
      </c>
      <c r="K220" s="1098" t="s">
        <v>173</v>
      </c>
    </row>
    <row r="221" ht="30" customHeight="1" spans="1:11">
      <c r="A221" s="1098" t="s">
        <v>191</v>
      </c>
      <c r="B221" s="1106">
        <v>53855</v>
      </c>
      <c r="C221" s="1124">
        <v>1119003.82</v>
      </c>
      <c r="D221" s="1107">
        <v>0.1829</v>
      </c>
      <c r="E221" s="1107">
        <v>0.1284</v>
      </c>
      <c r="F221" s="1107">
        <v>0.0787</v>
      </c>
      <c r="G221" s="1106">
        <v>79</v>
      </c>
      <c r="H221" s="1106">
        <v>65</v>
      </c>
      <c r="I221" s="1107">
        <f t="shared" si="14"/>
        <v>0.35168034535552</v>
      </c>
      <c r="J221" s="1107">
        <f t="shared" si="15"/>
        <v>0.32218958574252</v>
      </c>
      <c r="K221" s="1098" t="s">
        <v>173</v>
      </c>
    </row>
    <row r="222" ht="30" customHeight="1" spans="1:11">
      <c r="A222" s="1098" t="s">
        <v>192</v>
      </c>
      <c r="B222" s="1106">
        <v>52690</v>
      </c>
      <c r="C222" s="1124">
        <v>1152494.19</v>
      </c>
      <c r="D222" s="1107">
        <v>0.1984</v>
      </c>
      <c r="E222" s="1107">
        <v>0.1149</v>
      </c>
      <c r="F222" s="1107">
        <v>0.0957</v>
      </c>
      <c r="G222" s="1106">
        <v>78</v>
      </c>
      <c r="H222" s="1106">
        <v>66</v>
      </c>
      <c r="I222" s="1107">
        <f t="shared" si="14"/>
        <v>0.409652736904061</v>
      </c>
      <c r="J222" s="1107">
        <f t="shared" si="15"/>
        <v>0.494606511760414</v>
      </c>
      <c r="K222" s="1098" t="s">
        <v>173</v>
      </c>
    </row>
    <row r="223" ht="30" customHeight="1" spans="1:11">
      <c r="A223" s="1098" t="s">
        <v>193</v>
      </c>
      <c r="B223" s="1106">
        <v>62954</v>
      </c>
      <c r="C223" s="1124">
        <v>1295381.66</v>
      </c>
      <c r="D223" s="1107">
        <v>0.181</v>
      </c>
      <c r="E223" s="1107">
        <v>0.1668</v>
      </c>
      <c r="F223" s="1107">
        <v>0.0942</v>
      </c>
      <c r="G223" s="1106">
        <v>77</v>
      </c>
      <c r="H223" s="1106">
        <v>66</v>
      </c>
      <c r="I223" s="1107">
        <f t="shared" si="14"/>
        <v>0.279943072074819</v>
      </c>
      <c r="J223" s="1107">
        <f t="shared" si="15"/>
        <v>0.429455478226223</v>
      </c>
      <c r="K223" s="1098" t="s">
        <v>173</v>
      </c>
    </row>
    <row r="224" ht="30" customHeight="1" spans="1:11">
      <c r="A224" s="1098" t="s">
        <v>194</v>
      </c>
      <c r="B224" s="1106">
        <v>50629</v>
      </c>
      <c r="C224" s="1124">
        <v>1101471.47</v>
      </c>
      <c r="D224" s="1107">
        <v>0.1979</v>
      </c>
      <c r="E224" s="1107">
        <v>0.1519</v>
      </c>
      <c r="F224" s="1107">
        <v>0.0943</v>
      </c>
      <c r="G224" s="1106">
        <v>76</v>
      </c>
      <c r="H224" s="1106">
        <v>64</v>
      </c>
      <c r="I224" s="1107">
        <f t="shared" si="14"/>
        <v>0.457536849378167</v>
      </c>
      <c r="J224" s="1107">
        <f t="shared" si="15"/>
        <v>0.668926991242459</v>
      </c>
      <c r="K224" s="1098" t="s">
        <v>173</v>
      </c>
    </row>
    <row r="225" ht="30" customHeight="1" spans="1:21">
      <c r="A225" s="1098" t="s">
        <v>195</v>
      </c>
      <c r="B225" s="1106">
        <v>49969</v>
      </c>
      <c r="C225" s="1124">
        <v>969966.61</v>
      </c>
      <c r="D225" s="1107">
        <v>0.1872</v>
      </c>
      <c r="E225" s="1107">
        <v>0.1415</v>
      </c>
      <c r="F225" s="1107">
        <v>0.0916</v>
      </c>
      <c r="G225" s="1106">
        <v>76</v>
      </c>
      <c r="H225" s="1106">
        <v>66</v>
      </c>
      <c r="I225" s="1107">
        <f t="shared" si="14"/>
        <v>0.21786497684621</v>
      </c>
      <c r="J225" s="1107">
        <f t="shared" si="15"/>
        <v>0.269036477184189</v>
      </c>
      <c r="K225" s="1098" t="s">
        <v>173</v>
      </c>
    </row>
    <row r="226" ht="30" customHeight="1" spans="1:21">
      <c r="A226" s="1098" t="s">
        <v>196</v>
      </c>
      <c r="B226" s="1106">
        <v>51211</v>
      </c>
      <c r="C226" s="1124">
        <v>1085860.34</v>
      </c>
      <c r="D226" s="1107">
        <v>0.2041</v>
      </c>
      <c r="E226" s="1107">
        <v>0.19</v>
      </c>
      <c r="F226" s="1107">
        <v>0.0914</v>
      </c>
      <c r="G226" s="1106">
        <v>77</v>
      </c>
      <c r="H226" s="1106">
        <v>66</v>
      </c>
      <c r="I226" s="1107">
        <f t="shared" si="14"/>
        <v>0.315227161825513</v>
      </c>
      <c r="J226" s="1107">
        <f t="shared" si="15"/>
        <v>0.494934891892807</v>
      </c>
      <c r="K226" s="1098" t="s">
        <v>173</v>
      </c>
    </row>
    <row r="228" ht="30" customHeight="1" spans="1:21">
      <c r="A228" s="1098" t="s">
        <v>197</v>
      </c>
      <c r="B228" s="1098"/>
      <c r="C228" s="1098"/>
      <c r="D228" s="1098"/>
      <c r="E228" s="1098"/>
      <c r="F228" s="1098"/>
      <c r="G228" s="1098"/>
      <c r="H228" s="1098"/>
      <c r="I228" s="1098"/>
      <c r="J228" s="1098"/>
      <c r="K228" s="1098"/>
      <c r="L228" s="1098"/>
      <c r="M228" s="1098"/>
      <c r="N228" s="1098"/>
      <c r="O228" s="1098"/>
      <c r="P228" s="1098"/>
      <c r="Q228" s="1098"/>
      <c r="R228" s="1098"/>
      <c r="S228" s="1098"/>
      <c r="T228" s="1098"/>
      <c r="U228" s="1098"/>
    </row>
    <row r="229" ht="30" customHeight="1" spans="1:21">
      <c r="A229" s="1098"/>
      <c r="B229" s="1098"/>
      <c r="C229" s="1098"/>
      <c r="D229" s="1098"/>
      <c r="E229" s="1098"/>
      <c r="F229" s="1098"/>
      <c r="G229" s="1098"/>
      <c r="H229" s="1098"/>
      <c r="I229" s="1098"/>
      <c r="J229" s="1098"/>
      <c r="K229" s="1098"/>
      <c r="L229" s="1098"/>
      <c r="M229" s="1098"/>
      <c r="N229" s="1098"/>
      <c r="O229" s="1098"/>
      <c r="P229" s="1098"/>
      <c r="Q229" s="1098"/>
      <c r="R229" s="1098"/>
      <c r="S229" s="1098"/>
      <c r="T229" s="1098"/>
      <c r="U229" s="1098"/>
    </row>
    <row r="230" ht="30" customHeight="1" spans="1:21">
      <c r="A230" s="1098"/>
      <c r="B230" s="1098"/>
      <c r="C230" s="1098"/>
      <c r="D230" s="1098"/>
      <c r="E230" s="1098"/>
      <c r="F230" s="1098"/>
      <c r="G230" s="1098"/>
      <c r="H230" s="1098"/>
      <c r="I230" s="1098"/>
      <c r="J230" s="1098"/>
      <c r="K230" s="1098"/>
      <c r="L230" s="1098"/>
      <c r="M230" s="1098"/>
      <c r="N230" s="1098"/>
      <c r="O230" s="1098"/>
      <c r="P230" s="1098"/>
      <c r="Q230" s="1098"/>
      <c r="R230" s="1098"/>
      <c r="S230" s="1098"/>
      <c r="T230" s="1098"/>
      <c r="U230" s="1098"/>
    </row>
    <row r="232" ht="30" customHeight="1" spans="1:21">
      <c r="A232" s="1099" t="s">
        <v>198</v>
      </c>
      <c r="B232" s="1098"/>
      <c r="C232" s="1098"/>
      <c r="D232" s="1098"/>
      <c r="E232" s="1098"/>
      <c r="F232" s="1098"/>
      <c r="G232" s="1098"/>
      <c r="H232" s="1098"/>
      <c r="I232" s="1098"/>
      <c r="J232" s="1098"/>
      <c r="K232" s="1098"/>
    </row>
    <row r="233" ht="30" customHeight="1" spans="1:21">
      <c r="A233" s="1099" t="s">
        <v>199</v>
      </c>
      <c r="B233" s="1099" t="s">
        <v>36</v>
      </c>
      <c r="C233" s="1099" t="s">
        <v>41</v>
      </c>
      <c r="D233" s="1099" t="s">
        <v>200</v>
      </c>
      <c r="E233" s="1099" t="s">
        <v>38</v>
      </c>
      <c r="F233" s="1099" t="s">
        <v>201</v>
      </c>
      <c r="G233" s="1099" t="s">
        <v>202</v>
      </c>
      <c r="H233" s="1099" t="s">
        <v>203</v>
      </c>
      <c r="I233" s="1099" t="s">
        <v>204</v>
      </c>
      <c r="J233" s="1099" t="s">
        <v>205</v>
      </c>
      <c r="K233" s="1099" t="s">
        <v>206</v>
      </c>
    </row>
    <row r="234" ht="30" customHeight="1" spans="1:21">
      <c r="A234" s="1098" t="s">
        <v>207</v>
      </c>
      <c r="B234" s="1098" t="s">
        <v>52</v>
      </c>
      <c r="C234" s="1098" t="s">
        <v>45</v>
      </c>
      <c r="D234" s="1098" t="s">
        <v>70</v>
      </c>
      <c r="E234" s="1106">
        <v>5519</v>
      </c>
      <c r="F234" s="1124">
        <v>29305.89</v>
      </c>
      <c r="G234" s="1098" t="s">
        <v>208</v>
      </c>
      <c r="H234" s="1106">
        <v>2409</v>
      </c>
      <c r="I234" s="1098" t="s">
        <v>209</v>
      </c>
      <c r="J234" s="1098" t="s">
        <v>210</v>
      </c>
      <c r="K234" s="1098" t="s">
        <v>211</v>
      </c>
    </row>
    <row r="235" ht="30" customHeight="1" spans="1:21">
      <c r="A235" s="1098" t="s">
        <v>212</v>
      </c>
      <c r="B235" s="1098" t="s">
        <v>44</v>
      </c>
      <c r="C235" s="1098" t="s">
        <v>47</v>
      </c>
      <c r="D235" s="1098" t="s">
        <v>72</v>
      </c>
      <c r="E235" s="1106">
        <v>3075</v>
      </c>
      <c r="F235" s="1124">
        <v>52121.25</v>
      </c>
      <c r="G235" s="1098" t="s">
        <v>213</v>
      </c>
      <c r="H235" s="1106">
        <v>7851</v>
      </c>
      <c r="I235" s="1098" t="s">
        <v>209</v>
      </c>
      <c r="J235" s="1098" t="s">
        <v>214</v>
      </c>
      <c r="K235" s="1098" t="s">
        <v>211</v>
      </c>
    </row>
    <row r="236" ht="30" customHeight="1" spans="1:21">
      <c r="A236" s="1098" t="s">
        <v>215</v>
      </c>
      <c r="B236" s="1098" t="s">
        <v>46</v>
      </c>
      <c r="C236" s="1098" t="s">
        <v>45</v>
      </c>
      <c r="D236" s="1098" t="s">
        <v>70</v>
      </c>
      <c r="E236" s="1106">
        <v>1775</v>
      </c>
      <c r="F236" s="1124">
        <v>63882.25</v>
      </c>
      <c r="G236" s="1098" t="s">
        <v>216</v>
      </c>
      <c r="H236" s="1106">
        <v>3858</v>
      </c>
      <c r="I236" s="1098" t="s">
        <v>217</v>
      </c>
      <c r="J236" s="1098" t="s">
        <v>218</v>
      </c>
      <c r="K236" s="1098" t="s">
        <v>211</v>
      </c>
    </row>
    <row r="237" ht="30" customHeight="1" spans="1:21">
      <c r="A237" s="1098" t="s">
        <v>219</v>
      </c>
      <c r="B237" s="1098" t="s">
        <v>64</v>
      </c>
      <c r="C237" s="1098" t="s">
        <v>45</v>
      </c>
      <c r="D237" s="1098" t="s">
        <v>70</v>
      </c>
      <c r="E237" s="1106">
        <v>1650</v>
      </c>
      <c r="F237" s="1124">
        <v>28033.5</v>
      </c>
      <c r="G237" s="1098" t="s">
        <v>220</v>
      </c>
      <c r="H237" s="1106">
        <v>9194</v>
      </c>
      <c r="I237" s="1098" t="s">
        <v>217</v>
      </c>
      <c r="J237" s="1098" t="s">
        <v>221</v>
      </c>
      <c r="K237" s="1098" t="s">
        <v>211</v>
      </c>
    </row>
    <row r="238" ht="30" customHeight="1" spans="1:21">
      <c r="A238" s="1098" t="s">
        <v>222</v>
      </c>
      <c r="B238" s="1098" t="s">
        <v>48</v>
      </c>
      <c r="C238" s="1098" t="s">
        <v>49</v>
      </c>
      <c r="D238" s="1098" t="s">
        <v>71</v>
      </c>
      <c r="E238" s="1106">
        <v>1514</v>
      </c>
      <c r="F238" s="1124">
        <v>60484.3</v>
      </c>
      <c r="G238" s="1098" t="s">
        <v>223</v>
      </c>
      <c r="H238" s="1106">
        <v>475</v>
      </c>
      <c r="I238" s="1098" t="s">
        <v>217</v>
      </c>
      <c r="J238" s="1098" t="s">
        <v>224</v>
      </c>
      <c r="K238" s="1098" t="s">
        <v>211</v>
      </c>
    </row>
    <row r="239" ht="30" customHeight="1" spans="1:21">
      <c r="A239" s="1098" t="s">
        <v>225</v>
      </c>
      <c r="B239" s="1098" t="s">
        <v>56</v>
      </c>
      <c r="C239" s="1098" t="s">
        <v>55</v>
      </c>
      <c r="D239" s="1098" t="s">
        <v>71</v>
      </c>
      <c r="E239" s="1106">
        <v>1458</v>
      </c>
      <c r="F239" s="1124">
        <v>21855.42</v>
      </c>
      <c r="G239" s="1098" t="s">
        <v>226</v>
      </c>
      <c r="H239" s="1106">
        <v>397</v>
      </c>
      <c r="I239" s="1098" t="s">
        <v>217</v>
      </c>
      <c r="J239" s="1098" t="s">
        <v>227</v>
      </c>
      <c r="K239" s="1098" t="s">
        <v>211</v>
      </c>
    </row>
    <row r="240" ht="30" customHeight="1" spans="1:21">
      <c r="A240" s="1098" t="s">
        <v>228</v>
      </c>
      <c r="B240" s="1098" t="s">
        <v>229</v>
      </c>
      <c r="C240" s="1098" t="s">
        <v>65</v>
      </c>
      <c r="D240" s="1098" t="s">
        <v>72</v>
      </c>
      <c r="E240" s="1106">
        <v>1211</v>
      </c>
      <c r="F240" s="1124">
        <v>21785.89</v>
      </c>
      <c r="G240" s="1098" t="s">
        <v>230</v>
      </c>
      <c r="H240" s="1106">
        <v>4887</v>
      </c>
      <c r="I240" s="1098" t="s">
        <v>217</v>
      </c>
      <c r="J240" s="1098" t="s">
        <v>231</v>
      </c>
      <c r="K240" s="1098" t="s">
        <v>211</v>
      </c>
    </row>
    <row r="241" ht="30" customHeight="1" spans="1:11">
      <c r="A241" s="1098" t="s">
        <v>232</v>
      </c>
      <c r="B241" s="1098" t="s">
        <v>62</v>
      </c>
      <c r="C241" s="1098" t="s">
        <v>59</v>
      </c>
      <c r="D241" s="1098" t="s">
        <v>69</v>
      </c>
      <c r="E241" s="1106">
        <v>1079</v>
      </c>
      <c r="F241" s="1124">
        <v>15580.76</v>
      </c>
      <c r="G241" s="1098" t="s">
        <v>233</v>
      </c>
      <c r="H241" s="1106">
        <v>724</v>
      </c>
      <c r="I241" s="1098" t="s">
        <v>217</v>
      </c>
      <c r="J241" s="1098" t="s">
        <v>234</v>
      </c>
      <c r="K241" s="1098" t="s">
        <v>211</v>
      </c>
    </row>
    <row r="242" ht="30" customHeight="1" spans="1:11">
      <c r="A242" s="1098" t="s">
        <v>235</v>
      </c>
      <c r="B242" s="1098" t="s">
        <v>236</v>
      </c>
      <c r="C242" s="1098" t="s">
        <v>63</v>
      </c>
      <c r="D242" s="1098" t="s">
        <v>69</v>
      </c>
      <c r="E242" s="1106">
        <v>1032</v>
      </c>
      <c r="F242" s="1124">
        <v>23674.08</v>
      </c>
      <c r="G242" s="1098" t="s">
        <v>237</v>
      </c>
      <c r="H242" s="1106">
        <v>4384</v>
      </c>
      <c r="I242" s="1098" t="s">
        <v>217</v>
      </c>
      <c r="J242" s="1098" t="s">
        <v>238</v>
      </c>
      <c r="K242" s="1098" t="s">
        <v>211</v>
      </c>
    </row>
    <row r="243" ht="30" customHeight="1" spans="1:11">
      <c r="A243" s="1098" t="s">
        <v>239</v>
      </c>
      <c r="B243" s="1098" t="s">
        <v>240</v>
      </c>
      <c r="C243" s="1098" t="s">
        <v>241</v>
      </c>
      <c r="D243" s="1098" t="s">
        <v>69</v>
      </c>
      <c r="E243" s="1106">
        <v>1000</v>
      </c>
      <c r="F243" s="1124">
        <v>16980</v>
      </c>
      <c r="G243" s="1098" t="s">
        <v>242</v>
      </c>
      <c r="H243" s="1106">
        <v>625</v>
      </c>
      <c r="I243" s="1098" t="s">
        <v>217</v>
      </c>
      <c r="J243" s="1098" t="s">
        <v>243</v>
      </c>
      <c r="K243" s="1098" t="s">
        <v>211</v>
      </c>
    </row>
    <row r="244" ht="30" customHeight="1" spans="1:11">
      <c r="A244" s="1098" t="s">
        <v>244</v>
      </c>
      <c r="B244" s="1098" t="s">
        <v>245</v>
      </c>
      <c r="C244" s="1098" t="s">
        <v>45</v>
      </c>
      <c r="D244" s="1098" t="s">
        <v>70</v>
      </c>
      <c r="E244" s="1106">
        <v>991</v>
      </c>
      <c r="F244" s="1124">
        <v>15816.36</v>
      </c>
      <c r="G244" s="1098" t="s">
        <v>246</v>
      </c>
      <c r="H244" s="1106">
        <v>2455</v>
      </c>
      <c r="I244" s="1098" t="s">
        <v>209</v>
      </c>
      <c r="J244" s="1098" t="s">
        <v>247</v>
      </c>
      <c r="K244" s="1098" t="s">
        <v>211</v>
      </c>
    </row>
    <row r="245" ht="30" customHeight="1" spans="1:11">
      <c r="A245" s="1098" t="s">
        <v>248</v>
      </c>
      <c r="B245" s="1098" t="s">
        <v>56</v>
      </c>
      <c r="C245" s="1098" t="s">
        <v>55</v>
      </c>
      <c r="D245" s="1098" t="s">
        <v>71</v>
      </c>
      <c r="E245" s="1106">
        <v>903</v>
      </c>
      <c r="F245" s="1124">
        <v>18050.97</v>
      </c>
      <c r="G245" s="1098" t="s">
        <v>249</v>
      </c>
      <c r="H245" s="1106">
        <v>7055</v>
      </c>
      <c r="I245" s="1098" t="s">
        <v>217</v>
      </c>
      <c r="J245" s="1098" t="s">
        <v>250</v>
      </c>
      <c r="K245" s="1098" t="s">
        <v>211</v>
      </c>
    </row>
    <row r="246" ht="30" customHeight="1" spans="1:11">
      <c r="A246" s="1098" t="s">
        <v>251</v>
      </c>
      <c r="B246" s="1098" t="s">
        <v>50</v>
      </c>
      <c r="C246" s="1098" t="s">
        <v>51</v>
      </c>
      <c r="D246" s="1098" t="s">
        <v>69</v>
      </c>
      <c r="E246" s="1106">
        <v>887</v>
      </c>
      <c r="F246" s="1124">
        <v>53211.13</v>
      </c>
      <c r="G246" s="1098" t="s">
        <v>252</v>
      </c>
      <c r="H246" s="1106">
        <v>457</v>
      </c>
      <c r="I246" s="1098" t="s">
        <v>217</v>
      </c>
      <c r="J246" s="1098" t="s">
        <v>253</v>
      </c>
      <c r="K246" s="1098" t="s">
        <v>211</v>
      </c>
    </row>
    <row r="247" ht="30" customHeight="1" spans="1:11">
      <c r="A247" s="1098" t="s">
        <v>254</v>
      </c>
      <c r="B247" s="1098" t="s">
        <v>255</v>
      </c>
      <c r="C247" s="1098" t="s">
        <v>256</v>
      </c>
      <c r="D247" s="1098" t="s">
        <v>69</v>
      </c>
      <c r="E247" s="1106">
        <v>827</v>
      </c>
      <c r="F247" s="1124">
        <v>19384.88</v>
      </c>
      <c r="G247" s="1098" t="s">
        <v>257</v>
      </c>
      <c r="H247" s="1106">
        <v>121</v>
      </c>
      <c r="I247" s="1098" t="s">
        <v>217</v>
      </c>
      <c r="J247" s="1098" t="s">
        <v>258</v>
      </c>
      <c r="K247" s="1098" t="s">
        <v>211</v>
      </c>
    </row>
    <row r="248" ht="30" customHeight="1" spans="1:11">
      <c r="A248" s="1098" t="s">
        <v>259</v>
      </c>
      <c r="B248" s="1098" t="s">
        <v>58</v>
      </c>
      <c r="C248" s="1098" t="s">
        <v>57</v>
      </c>
      <c r="D248" s="1098" t="s">
        <v>69</v>
      </c>
      <c r="E248" s="1106">
        <v>824</v>
      </c>
      <c r="F248" s="1124">
        <v>37895.76</v>
      </c>
      <c r="G248" s="1098" t="s">
        <v>260</v>
      </c>
      <c r="H248" s="1106">
        <v>5</v>
      </c>
      <c r="I248" s="1098" t="s">
        <v>217</v>
      </c>
      <c r="J248" s="1098" t="s">
        <v>261</v>
      </c>
      <c r="K248" s="1098" t="s">
        <v>211</v>
      </c>
    </row>
    <row r="249" ht="30" customHeight="1" spans="1:11">
      <c r="A249" s="1098" t="s">
        <v>262</v>
      </c>
      <c r="B249" s="1098" t="s">
        <v>50</v>
      </c>
      <c r="C249" s="1098" t="s">
        <v>263</v>
      </c>
      <c r="D249" s="1098" t="s">
        <v>70</v>
      </c>
      <c r="E249" s="1106">
        <v>793</v>
      </c>
      <c r="F249" s="1124">
        <v>0</v>
      </c>
      <c r="G249" s="1098" t="s">
        <v>252</v>
      </c>
      <c r="H249" s="1106">
        <v>143</v>
      </c>
      <c r="I249" s="1098" t="s">
        <v>264</v>
      </c>
      <c r="J249" s="1098" t="s">
        <v>265</v>
      </c>
      <c r="K249" s="1098" t="s">
        <v>211</v>
      </c>
    </row>
    <row r="250" ht="30" customHeight="1" spans="1:11">
      <c r="A250" s="1098" t="s">
        <v>266</v>
      </c>
      <c r="B250" s="1098" t="s">
        <v>267</v>
      </c>
      <c r="C250" s="1098" t="s">
        <v>45</v>
      </c>
      <c r="D250" s="1098" t="s">
        <v>70</v>
      </c>
      <c r="E250" s="1106">
        <v>766</v>
      </c>
      <c r="F250" s="1124">
        <v>11811.72</v>
      </c>
      <c r="G250" s="1098" t="s">
        <v>268</v>
      </c>
      <c r="H250" s="1106">
        <v>577</v>
      </c>
      <c r="I250" s="1098" t="s">
        <v>217</v>
      </c>
      <c r="J250" s="1098" t="s">
        <v>269</v>
      </c>
      <c r="K250" s="1098" t="s">
        <v>211</v>
      </c>
    </row>
    <row r="251" ht="30" customHeight="1" spans="1:11">
      <c r="A251" s="1098" t="s">
        <v>270</v>
      </c>
      <c r="B251" s="1098" t="s">
        <v>60</v>
      </c>
      <c r="C251" s="1098" t="s">
        <v>61</v>
      </c>
      <c r="D251" s="1098" t="s">
        <v>69</v>
      </c>
      <c r="E251" s="1106">
        <v>700</v>
      </c>
      <c r="F251" s="1124">
        <v>19593</v>
      </c>
      <c r="G251" s="1098" t="s">
        <v>271</v>
      </c>
      <c r="H251" s="1106">
        <v>1087</v>
      </c>
      <c r="I251" s="1098" t="s">
        <v>217</v>
      </c>
      <c r="J251" s="1098" t="s">
        <v>272</v>
      </c>
      <c r="K251" s="1098" t="s">
        <v>211</v>
      </c>
    </row>
    <row r="252" ht="30" customHeight="1" spans="1:11">
      <c r="A252" s="1098" t="s">
        <v>273</v>
      </c>
      <c r="B252" s="1098" t="s">
        <v>62</v>
      </c>
      <c r="C252" s="1098" t="s">
        <v>59</v>
      </c>
      <c r="D252" s="1098" t="s">
        <v>69</v>
      </c>
      <c r="E252" s="1106">
        <v>698</v>
      </c>
      <c r="F252" s="1124">
        <v>12557.02</v>
      </c>
      <c r="G252" s="1098" t="s">
        <v>274</v>
      </c>
      <c r="H252" s="1106">
        <v>410</v>
      </c>
      <c r="I252" s="1098" t="s">
        <v>217</v>
      </c>
      <c r="J252" s="1098" t="s">
        <v>275</v>
      </c>
      <c r="K252" s="1098" t="s">
        <v>211</v>
      </c>
    </row>
    <row r="253" ht="30" customHeight="1" spans="1:11">
      <c r="A253" s="1098" t="s">
        <v>276</v>
      </c>
      <c r="B253" s="1098" t="s">
        <v>277</v>
      </c>
      <c r="C253" s="1098" t="s">
        <v>278</v>
      </c>
      <c r="D253" s="1098" t="s">
        <v>69</v>
      </c>
      <c r="E253" s="1106">
        <v>694</v>
      </c>
      <c r="F253" s="1124">
        <v>9223.26</v>
      </c>
      <c r="G253" s="1098" t="s">
        <v>279</v>
      </c>
      <c r="H253" s="1106">
        <v>1102</v>
      </c>
      <c r="I253" s="1098" t="s">
        <v>217</v>
      </c>
      <c r="J253" s="1098" t="s">
        <v>280</v>
      </c>
      <c r="K253" s="1098" t="s">
        <v>211</v>
      </c>
    </row>
    <row r="254" ht="30" customHeight="1" spans="1:11">
      <c r="A254" s="1098" t="s">
        <v>281</v>
      </c>
      <c r="B254" s="1098" t="s">
        <v>282</v>
      </c>
      <c r="C254" s="1098" t="s">
        <v>283</v>
      </c>
      <c r="D254" s="1098" t="s">
        <v>69</v>
      </c>
      <c r="E254" s="1106">
        <v>630</v>
      </c>
      <c r="F254" s="1124">
        <v>12278.7</v>
      </c>
      <c r="G254" s="1098" t="s">
        <v>284</v>
      </c>
      <c r="H254" s="1106">
        <v>246</v>
      </c>
      <c r="I254" s="1098" t="s">
        <v>217</v>
      </c>
      <c r="J254" s="1098" t="s">
        <v>285</v>
      </c>
      <c r="K254" s="1098" t="s">
        <v>211</v>
      </c>
    </row>
    <row r="255" ht="30" customHeight="1" spans="1:11">
      <c r="A255" s="1098" t="s">
        <v>286</v>
      </c>
      <c r="B255" s="1098" t="s">
        <v>52</v>
      </c>
      <c r="C255" s="1098" t="s">
        <v>45</v>
      </c>
      <c r="D255" s="1098" t="s">
        <v>70</v>
      </c>
      <c r="E255" s="1106">
        <v>587</v>
      </c>
      <c r="F255" s="1124">
        <v>12743.77</v>
      </c>
      <c r="G255" s="1098" t="s">
        <v>287</v>
      </c>
      <c r="H255" s="1106">
        <v>292</v>
      </c>
      <c r="I255" s="1098" t="s">
        <v>217</v>
      </c>
      <c r="J255" s="1098" t="s">
        <v>288</v>
      </c>
      <c r="K255" s="1098" t="s">
        <v>211</v>
      </c>
    </row>
    <row r="256" ht="30" customHeight="1" spans="1:11">
      <c r="A256" s="1098" t="s">
        <v>289</v>
      </c>
      <c r="B256" s="1098" t="s">
        <v>290</v>
      </c>
      <c r="C256" s="1098" t="s">
        <v>45</v>
      </c>
      <c r="D256" s="1098" t="s">
        <v>70</v>
      </c>
      <c r="E256" s="1106">
        <v>513</v>
      </c>
      <c r="F256" s="1124">
        <v>2734.29</v>
      </c>
      <c r="G256" s="1098" t="s">
        <v>291</v>
      </c>
      <c r="H256" s="1106">
        <v>4870</v>
      </c>
      <c r="I256" s="1098" t="s">
        <v>217</v>
      </c>
      <c r="J256" s="1098" t="s">
        <v>292</v>
      </c>
      <c r="K256" s="1098" t="s">
        <v>211</v>
      </c>
    </row>
    <row r="257" ht="30" customHeight="1" spans="1:11">
      <c r="A257" s="1098" t="s">
        <v>293</v>
      </c>
      <c r="B257" s="1098" t="s">
        <v>294</v>
      </c>
      <c r="C257" s="1098" t="s">
        <v>295</v>
      </c>
      <c r="D257" s="1098" t="s">
        <v>71</v>
      </c>
      <c r="E257" s="1106">
        <v>496</v>
      </c>
      <c r="F257" s="1124">
        <v>6919.2</v>
      </c>
      <c r="G257" s="1098" t="s">
        <v>296</v>
      </c>
      <c r="H257" s="1106">
        <v>263</v>
      </c>
      <c r="I257" s="1098" t="s">
        <v>217</v>
      </c>
      <c r="J257" s="1098" t="s">
        <v>297</v>
      </c>
      <c r="K257" s="1098" t="s">
        <v>211</v>
      </c>
    </row>
    <row r="258" ht="30" customHeight="1" spans="1:11">
      <c r="A258" s="1098" t="s">
        <v>298</v>
      </c>
      <c r="B258" s="1098" t="s">
        <v>299</v>
      </c>
      <c r="C258" s="1098" t="s">
        <v>299</v>
      </c>
      <c r="D258" s="1098" t="s">
        <v>72</v>
      </c>
      <c r="E258" s="1106">
        <v>481</v>
      </c>
      <c r="F258" s="1124">
        <v>5747.95</v>
      </c>
      <c r="G258" s="1098" t="s">
        <v>300</v>
      </c>
      <c r="H258" s="1106">
        <v>310</v>
      </c>
      <c r="I258" s="1098" t="s">
        <v>217</v>
      </c>
      <c r="J258" s="1098" t="s">
        <v>301</v>
      </c>
      <c r="K258" s="1098" t="s">
        <v>211</v>
      </c>
    </row>
    <row r="259" ht="30" customHeight="1" spans="1:11">
      <c r="A259" s="1098" t="s">
        <v>302</v>
      </c>
      <c r="B259" s="1098" t="s">
        <v>303</v>
      </c>
      <c r="C259" s="1098" t="s">
        <v>45</v>
      </c>
      <c r="D259" s="1098" t="s">
        <v>70</v>
      </c>
      <c r="E259" s="1106">
        <v>473</v>
      </c>
      <c r="F259" s="1124">
        <v>6144.27</v>
      </c>
      <c r="G259" s="1098" t="s">
        <v>304</v>
      </c>
      <c r="H259" s="1106">
        <v>786</v>
      </c>
      <c r="I259" s="1098" t="s">
        <v>217</v>
      </c>
      <c r="J259" s="1098" t="s">
        <v>305</v>
      </c>
      <c r="K259" s="1098" t="s">
        <v>211</v>
      </c>
    </row>
    <row r="260" ht="30" customHeight="1" spans="1:11">
      <c r="A260" s="1098" t="s">
        <v>306</v>
      </c>
      <c r="B260" s="1098" t="s">
        <v>54</v>
      </c>
      <c r="C260" s="1098" t="s">
        <v>53</v>
      </c>
      <c r="D260" s="1098" t="s">
        <v>69</v>
      </c>
      <c r="E260" s="1106">
        <v>457</v>
      </c>
      <c r="F260" s="1124">
        <v>12791.43</v>
      </c>
      <c r="G260" s="1098" t="s">
        <v>307</v>
      </c>
      <c r="H260" s="1106">
        <v>124</v>
      </c>
      <c r="I260" s="1098" t="s">
        <v>217</v>
      </c>
      <c r="J260" s="1098" t="s">
        <v>308</v>
      </c>
      <c r="K260" s="1098" t="s">
        <v>211</v>
      </c>
    </row>
    <row r="261" ht="30" customHeight="1" spans="1:11">
      <c r="A261" s="1098" t="s">
        <v>309</v>
      </c>
      <c r="B261" s="1098" t="s">
        <v>310</v>
      </c>
      <c r="C261" s="1098" t="s">
        <v>311</v>
      </c>
      <c r="D261" s="1098" t="s">
        <v>69</v>
      </c>
      <c r="E261" s="1106">
        <v>456</v>
      </c>
      <c r="F261" s="1124">
        <v>6835.44</v>
      </c>
      <c r="G261" s="1098" t="s">
        <v>312</v>
      </c>
      <c r="H261" s="1106">
        <v>96</v>
      </c>
      <c r="I261" s="1098" t="s">
        <v>217</v>
      </c>
      <c r="J261" s="1098" t="s">
        <v>313</v>
      </c>
      <c r="K261" s="1098" t="s">
        <v>211</v>
      </c>
    </row>
    <row r="262" ht="30" customHeight="1" spans="1:11">
      <c r="A262" s="1098" t="s">
        <v>314</v>
      </c>
      <c r="B262" s="1098" t="s">
        <v>303</v>
      </c>
      <c r="C262" s="1098" t="s">
        <v>45</v>
      </c>
      <c r="D262" s="1098" t="s">
        <v>70</v>
      </c>
      <c r="E262" s="1106">
        <v>453</v>
      </c>
      <c r="F262" s="1124">
        <v>7696.47</v>
      </c>
      <c r="G262" s="1098" t="s">
        <v>315</v>
      </c>
      <c r="H262" s="1106">
        <v>2208</v>
      </c>
      <c r="I262" s="1098" t="s">
        <v>217</v>
      </c>
      <c r="J262" s="1098" t="s">
        <v>316</v>
      </c>
      <c r="K262" s="1098" t="s">
        <v>211</v>
      </c>
    </row>
    <row r="263" ht="30" customHeight="1" spans="1:11">
      <c r="A263" s="1098" t="s">
        <v>317</v>
      </c>
      <c r="B263" s="1098" t="s">
        <v>318</v>
      </c>
      <c r="C263" s="1098" t="s">
        <v>319</v>
      </c>
      <c r="D263" s="1098" t="s">
        <v>69</v>
      </c>
      <c r="E263" s="1106">
        <v>452</v>
      </c>
      <c r="F263" s="1124">
        <v>6775.48</v>
      </c>
      <c r="G263" s="1098" t="s">
        <v>320</v>
      </c>
      <c r="H263" s="1106">
        <v>1504</v>
      </c>
      <c r="I263" s="1098" t="s">
        <v>217</v>
      </c>
      <c r="J263" s="1098" t="s">
        <v>321</v>
      </c>
      <c r="K263" s="1098" t="s">
        <v>211</v>
      </c>
    </row>
    <row r="264" ht="30" customHeight="1" spans="1:11">
      <c r="A264" s="1098" t="s">
        <v>322</v>
      </c>
      <c r="B264" s="1098" t="s">
        <v>323</v>
      </c>
      <c r="C264" s="1098" t="s">
        <v>324</v>
      </c>
      <c r="D264" s="1098" t="s">
        <v>69</v>
      </c>
      <c r="E264" s="1106">
        <v>445</v>
      </c>
      <c r="F264" s="1124">
        <v>3555.55</v>
      </c>
      <c r="G264" s="1098" t="s">
        <v>325</v>
      </c>
      <c r="H264" s="1106">
        <v>51</v>
      </c>
      <c r="I264" s="1098" t="s">
        <v>217</v>
      </c>
      <c r="J264" s="1098" t="s">
        <v>326</v>
      </c>
      <c r="K264" s="1098" t="s">
        <v>211</v>
      </c>
    </row>
    <row r="265" ht="30" customHeight="1" spans="1:11">
      <c r="A265" s="1098" t="s">
        <v>327</v>
      </c>
      <c r="B265" s="1098" t="s">
        <v>328</v>
      </c>
      <c r="C265" s="1098" t="s">
        <v>328</v>
      </c>
      <c r="D265" s="1098" t="s">
        <v>71</v>
      </c>
      <c r="E265" s="1106">
        <v>437</v>
      </c>
      <c r="F265" s="1124">
        <v>13088.15</v>
      </c>
      <c r="G265" s="1098" t="s">
        <v>329</v>
      </c>
      <c r="H265" s="1106">
        <v>57</v>
      </c>
      <c r="I265" s="1098" t="s">
        <v>217</v>
      </c>
      <c r="J265" s="1098" t="s">
        <v>330</v>
      </c>
      <c r="K265" s="1098" t="s">
        <v>211</v>
      </c>
    </row>
    <row r="266" ht="30" customHeight="1" spans="1:11">
      <c r="A266" s="1098" t="s">
        <v>331</v>
      </c>
      <c r="B266" s="1098" t="s">
        <v>332</v>
      </c>
      <c r="C266" s="1098" t="s">
        <v>332</v>
      </c>
      <c r="D266" s="1098" t="s">
        <v>69</v>
      </c>
      <c r="E266" s="1106">
        <v>429</v>
      </c>
      <c r="F266" s="1124">
        <v>9734.01</v>
      </c>
      <c r="G266" s="1098" t="s">
        <v>333</v>
      </c>
      <c r="H266" s="1106">
        <v>425</v>
      </c>
      <c r="I266" s="1098" t="s">
        <v>217</v>
      </c>
      <c r="J266" s="1098" t="s">
        <v>334</v>
      </c>
      <c r="K266" s="1098" t="s">
        <v>211</v>
      </c>
    </row>
    <row r="267" ht="30" customHeight="1" spans="1:11">
      <c r="A267" s="1098" t="s">
        <v>335</v>
      </c>
      <c r="B267" s="1098" t="s">
        <v>336</v>
      </c>
      <c r="C267" s="1098" t="s">
        <v>337</v>
      </c>
      <c r="D267" s="1098" t="s">
        <v>71</v>
      </c>
      <c r="E267" s="1106">
        <v>420</v>
      </c>
      <c r="F267" s="1124">
        <v>20155.8</v>
      </c>
      <c r="G267" s="1098" t="s">
        <v>338</v>
      </c>
      <c r="H267" s="1106">
        <v>366</v>
      </c>
      <c r="I267" s="1098" t="s">
        <v>339</v>
      </c>
      <c r="J267" s="1098" t="s">
        <v>340</v>
      </c>
      <c r="K267" s="1098" t="s">
        <v>211</v>
      </c>
    </row>
    <row r="268" ht="30" customHeight="1" spans="1:11">
      <c r="A268" s="1098" t="s">
        <v>341</v>
      </c>
      <c r="B268" s="1098" t="s">
        <v>342</v>
      </c>
      <c r="C268" s="1098" t="s">
        <v>343</v>
      </c>
      <c r="D268" s="1098" t="s">
        <v>71</v>
      </c>
      <c r="E268" s="1106">
        <v>417</v>
      </c>
      <c r="F268" s="1124">
        <v>5400.15</v>
      </c>
      <c r="G268" s="1098" t="s">
        <v>291</v>
      </c>
      <c r="H268" s="1106">
        <v>5944</v>
      </c>
      <c r="I268" s="1098" t="s">
        <v>217</v>
      </c>
      <c r="J268" s="1098" t="s">
        <v>344</v>
      </c>
      <c r="K268" s="1098" t="s">
        <v>211</v>
      </c>
    </row>
    <row r="269" ht="30" customHeight="1" spans="1:11">
      <c r="A269" s="1098" t="s">
        <v>345</v>
      </c>
      <c r="B269" s="1098" t="s">
        <v>346</v>
      </c>
      <c r="C269" s="1098" t="s">
        <v>347</v>
      </c>
      <c r="D269" s="1098" t="s">
        <v>69</v>
      </c>
      <c r="E269" s="1106">
        <v>406</v>
      </c>
      <c r="F269" s="1124">
        <v>8115.94</v>
      </c>
      <c r="G269" s="1098" t="s">
        <v>348</v>
      </c>
      <c r="H269" s="1106">
        <v>37</v>
      </c>
      <c r="I269" s="1098" t="s">
        <v>217</v>
      </c>
      <c r="J269" s="1098" t="s">
        <v>349</v>
      </c>
      <c r="K269" s="1098" t="s">
        <v>211</v>
      </c>
    </row>
    <row r="270" ht="30" customHeight="1" spans="1:11">
      <c r="A270" s="1098" t="s">
        <v>350</v>
      </c>
      <c r="B270" s="1098" t="s">
        <v>44</v>
      </c>
      <c r="C270" s="1098" t="s">
        <v>47</v>
      </c>
      <c r="D270" s="1098" t="s">
        <v>72</v>
      </c>
      <c r="E270" s="1106">
        <v>377</v>
      </c>
      <c r="F270" s="1124">
        <v>6028.23</v>
      </c>
      <c r="G270" s="1098" t="s">
        <v>351</v>
      </c>
      <c r="H270" s="1106">
        <v>112</v>
      </c>
      <c r="I270" s="1098" t="s">
        <v>217</v>
      </c>
      <c r="J270" s="1098" t="s">
        <v>352</v>
      </c>
      <c r="K270" s="1098" t="s">
        <v>211</v>
      </c>
    </row>
    <row r="271" ht="30" customHeight="1" spans="1:11">
      <c r="A271" s="1098" t="s">
        <v>353</v>
      </c>
      <c r="B271" s="1098" t="s">
        <v>66</v>
      </c>
      <c r="C271" s="1098" t="s">
        <v>45</v>
      </c>
      <c r="D271" s="1098" t="s">
        <v>70</v>
      </c>
      <c r="E271" s="1106">
        <v>363</v>
      </c>
      <c r="F271" s="1124">
        <v>21845.34</v>
      </c>
      <c r="G271" s="1098" t="s">
        <v>354</v>
      </c>
      <c r="H271" s="1106">
        <v>3244</v>
      </c>
      <c r="I271" s="1098" t="s">
        <v>217</v>
      </c>
      <c r="J271" s="1098" t="s">
        <v>355</v>
      </c>
      <c r="K271" s="1098" t="s">
        <v>211</v>
      </c>
    </row>
    <row r="272" ht="30" customHeight="1" spans="1:11">
      <c r="A272" s="1098" t="s">
        <v>356</v>
      </c>
      <c r="B272" s="1098" t="s">
        <v>60</v>
      </c>
      <c r="C272" s="1098" t="s">
        <v>61</v>
      </c>
      <c r="D272" s="1098" t="s">
        <v>69</v>
      </c>
      <c r="E272" s="1106">
        <v>354</v>
      </c>
      <c r="F272" s="1124">
        <v>10262.46</v>
      </c>
      <c r="G272" s="1098" t="s">
        <v>357</v>
      </c>
      <c r="H272" s="1106">
        <v>2428</v>
      </c>
      <c r="I272" s="1098" t="s">
        <v>217</v>
      </c>
      <c r="J272" s="1098" t="s">
        <v>358</v>
      </c>
      <c r="K272" s="1098" t="s">
        <v>211</v>
      </c>
    </row>
    <row r="273" ht="30" customHeight="1" spans="1:11">
      <c r="A273" s="1098" t="s">
        <v>359</v>
      </c>
      <c r="B273" s="1098" t="s">
        <v>360</v>
      </c>
      <c r="C273" s="1098" t="s">
        <v>361</v>
      </c>
      <c r="D273" s="1098" t="s">
        <v>71</v>
      </c>
      <c r="E273" s="1106">
        <v>334</v>
      </c>
      <c r="F273" s="1124">
        <v>14094.8</v>
      </c>
      <c r="G273" s="1098" t="s">
        <v>362</v>
      </c>
      <c r="H273" s="1106">
        <v>1042</v>
      </c>
      <c r="I273" s="1098" t="s">
        <v>339</v>
      </c>
      <c r="J273" s="1098" t="s">
        <v>363</v>
      </c>
      <c r="K273" s="1098" t="s">
        <v>211</v>
      </c>
    </row>
    <row r="274" ht="30" customHeight="1" spans="1:11">
      <c r="A274" s="1098" t="s">
        <v>364</v>
      </c>
      <c r="B274" s="1098" t="s">
        <v>365</v>
      </c>
      <c r="C274" s="1098" t="s">
        <v>365</v>
      </c>
      <c r="D274" s="1098" t="s">
        <v>69</v>
      </c>
      <c r="E274" s="1106">
        <v>328</v>
      </c>
      <c r="F274" s="1124">
        <v>5011.84</v>
      </c>
      <c r="G274" s="1098" t="s">
        <v>366</v>
      </c>
      <c r="H274" s="1106">
        <v>367</v>
      </c>
      <c r="I274" s="1098" t="s">
        <v>217</v>
      </c>
      <c r="J274" s="1098" t="s">
        <v>367</v>
      </c>
      <c r="K274" s="1098" t="s">
        <v>211</v>
      </c>
    </row>
    <row r="275" ht="30" customHeight="1" spans="1:11">
      <c r="A275" s="1098" t="s">
        <v>368</v>
      </c>
      <c r="B275" s="1098" t="s">
        <v>52</v>
      </c>
      <c r="C275" s="1098" t="s">
        <v>45</v>
      </c>
      <c r="D275" s="1098" t="s">
        <v>70</v>
      </c>
      <c r="E275" s="1106">
        <v>322</v>
      </c>
      <c r="F275" s="1124">
        <v>3725.54</v>
      </c>
      <c r="G275" s="1098" t="s">
        <v>369</v>
      </c>
      <c r="H275" s="1106">
        <v>1444</v>
      </c>
      <c r="I275" s="1098" t="s">
        <v>209</v>
      </c>
      <c r="J275" s="1098" t="s">
        <v>210</v>
      </c>
      <c r="K275" s="1098" t="s">
        <v>211</v>
      </c>
    </row>
    <row r="276" ht="30" customHeight="1" spans="1:11">
      <c r="A276" s="1098" t="s">
        <v>370</v>
      </c>
      <c r="B276" s="1098" t="s">
        <v>46</v>
      </c>
      <c r="C276" s="1098" t="s">
        <v>45</v>
      </c>
      <c r="D276" s="1098" t="s">
        <v>70</v>
      </c>
      <c r="E276" s="1106">
        <v>317</v>
      </c>
      <c r="F276" s="1124">
        <v>4276.33</v>
      </c>
      <c r="G276" s="1098" t="s">
        <v>371</v>
      </c>
      <c r="H276" s="1106">
        <v>1063</v>
      </c>
      <c r="I276" s="1098" t="s">
        <v>217</v>
      </c>
      <c r="J276" s="1098" t="s">
        <v>372</v>
      </c>
      <c r="K276" s="1098" t="s">
        <v>211</v>
      </c>
    </row>
    <row r="277" ht="30" customHeight="1" spans="1:11">
      <c r="A277" s="1098" t="s">
        <v>373</v>
      </c>
      <c r="B277" s="1098" t="s">
        <v>374</v>
      </c>
      <c r="C277" s="1098" t="s">
        <v>375</v>
      </c>
      <c r="D277" s="1098" t="s">
        <v>69</v>
      </c>
      <c r="E277" s="1106">
        <v>308</v>
      </c>
      <c r="F277" s="1124">
        <v>2922.92</v>
      </c>
      <c r="G277" s="1098" t="s">
        <v>376</v>
      </c>
      <c r="H277" s="1106">
        <v>277</v>
      </c>
      <c r="I277" s="1098" t="s">
        <v>217</v>
      </c>
      <c r="J277" s="1098" t="s">
        <v>377</v>
      </c>
      <c r="K277" s="1098" t="s">
        <v>211</v>
      </c>
    </row>
    <row r="278" ht="30" customHeight="1" spans="1:11">
      <c r="A278" s="1098" t="s">
        <v>378</v>
      </c>
      <c r="B278" s="1098" t="s">
        <v>54</v>
      </c>
      <c r="C278" s="1098" t="s">
        <v>53</v>
      </c>
      <c r="D278" s="1098" t="s">
        <v>69</v>
      </c>
      <c r="E278" s="1106">
        <v>296</v>
      </c>
      <c r="F278" s="1124">
        <v>8285.04</v>
      </c>
      <c r="G278" s="1098" t="s">
        <v>379</v>
      </c>
      <c r="H278" s="1106">
        <v>114</v>
      </c>
      <c r="I278" s="1098" t="s">
        <v>217</v>
      </c>
      <c r="J278" s="1098" t="s">
        <v>380</v>
      </c>
      <c r="K278" s="1098" t="s">
        <v>211</v>
      </c>
    </row>
    <row r="279" ht="30" customHeight="1" spans="1:11">
      <c r="A279" s="1098" t="s">
        <v>381</v>
      </c>
      <c r="B279" s="1098" t="s">
        <v>382</v>
      </c>
      <c r="C279" s="1098" t="s">
        <v>45</v>
      </c>
      <c r="D279" s="1098" t="s">
        <v>70</v>
      </c>
      <c r="E279" s="1106">
        <v>296</v>
      </c>
      <c r="F279" s="1124">
        <v>3626</v>
      </c>
      <c r="G279" s="1098" t="s">
        <v>383</v>
      </c>
      <c r="H279" s="1106">
        <v>357</v>
      </c>
      <c r="I279" s="1098" t="s">
        <v>217</v>
      </c>
      <c r="J279" s="1098" t="s">
        <v>384</v>
      </c>
      <c r="K279" s="1098" t="s">
        <v>211</v>
      </c>
    </row>
    <row r="280" ht="30" customHeight="1" spans="1:11">
      <c r="A280" s="1098" t="s">
        <v>385</v>
      </c>
      <c r="B280" s="1098" t="s">
        <v>386</v>
      </c>
      <c r="C280" s="1098" t="s">
        <v>67</v>
      </c>
      <c r="D280" s="1098" t="s">
        <v>73</v>
      </c>
      <c r="E280" s="1106">
        <v>286</v>
      </c>
      <c r="F280" s="1124">
        <v>12855.7</v>
      </c>
      <c r="G280" s="1098" t="s">
        <v>387</v>
      </c>
      <c r="H280" s="1106">
        <v>599</v>
      </c>
      <c r="I280" s="1098" t="s">
        <v>217</v>
      </c>
      <c r="J280" s="1098" t="s">
        <v>388</v>
      </c>
      <c r="K280" s="1098" t="s">
        <v>211</v>
      </c>
    </row>
    <row r="281" ht="30" customHeight="1" spans="1:11">
      <c r="A281" s="1098" t="s">
        <v>389</v>
      </c>
      <c r="B281" s="1098" t="s">
        <v>390</v>
      </c>
      <c r="C281" s="1098" t="s">
        <v>59</v>
      </c>
      <c r="D281" s="1098" t="s">
        <v>69</v>
      </c>
      <c r="E281" s="1106">
        <v>282</v>
      </c>
      <c r="F281" s="1124">
        <v>6765.18</v>
      </c>
      <c r="G281" s="1098" t="s">
        <v>391</v>
      </c>
      <c r="H281" s="1106">
        <v>263</v>
      </c>
      <c r="I281" s="1098" t="s">
        <v>217</v>
      </c>
      <c r="J281" s="1098" t="s">
        <v>392</v>
      </c>
      <c r="K281" s="1098" t="s">
        <v>211</v>
      </c>
    </row>
    <row r="282" ht="30" customHeight="1" spans="1:11">
      <c r="A282" s="1098" t="s">
        <v>393</v>
      </c>
      <c r="B282" s="1098" t="s">
        <v>394</v>
      </c>
      <c r="C282" s="1098" t="s">
        <v>395</v>
      </c>
      <c r="D282" s="1098" t="s">
        <v>77</v>
      </c>
      <c r="E282" s="1106">
        <v>281</v>
      </c>
      <c r="F282" s="1124">
        <v>2217.09</v>
      </c>
      <c r="G282" s="1098" t="s">
        <v>396</v>
      </c>
      <c r="H282" s="1106">
        <v>1165</v>
      </c>
      <c r="I282" s="1098" t="s">
        <v>217</v>
      </c>
      <c r="J282" s="1098" t="s">
        <v>397</v>
      </c>
      <c r="K282" s="1098" t="s">
        <v>211</v>
      </c>
    </row>
    <row r="283" ht="30" customHeight="1" spans="1:11">
      <c r="A283" s="1098" t="s">
        <v>398</v>
      </c>
      <c r="B283" s="1098" t="s">
        <v>52</v>
      </c>
      <c r="C283" s="1098" t="s">
        <v>263</v>
      </c>
      <c r="D283" s="1098" t="s">
        <v>70</v>
      </c>
      <c r="E283" s="1106">
        <v>279</v>
      </c>
      <c r="F283" s="1124">
        <v>0</v>
      </c>
      <c r="G283" s="1098" t="s">
        <v>399</v>
      </c>
      <c r="H283" s="1106">
        <v>5460</v>
      </c>
      <c r="I283" s="1098" t="s">
        <v>264</v>
      </c>
      <c r="J283" s="1098" t="s">
        <v>400</v>
      </c>
      <c r="K283" s="1098" t="s">
        <v>211</v>
      </c>
    </row>
    <row r="284" ht="30" customHeight="1" spans="1:11">
      <c r="A284" s="1098" t="s">
        <v>401</v>
      </c>
      <c r="B284" s="1098" t="s">
        <v>402</v>
      </c>
      <c r="C284" s="1098" t="s">
        <v>403</v>
      </c>
      <c r="D284" s="1098" t="s">
        <v>75</v>
      </c>
      <c r="E284" s="1106">
        <v>272</v>
      </c>
      <c r="F284" s="1124">
        <v>10333.28</v>
      </c>
      <c r="G284" s="1098" t="s">
        <v>404</v>
      </c>
      <c r="H284" s="1106">
        <v>197</v>
      </c>
      <c r="I284" s="1098" t="s">
        <v>217</v>
      </c>
      <c r="J284" s="1098" t="s">
        <v>405</v>
      </c>
      <c r="K284" s="1098" t="s">
        <v>211</v>
      </c>
    </row>
    <row r="285" ht="30" customHeight="1" spans="1:11">
      <c r="A285" s="1098" t="s">
        <v>406</v>
      </c>
      <c r="B285" s="1098" t="s">
        <v>407</v>
      </c>
      <c r="C285" s="1098" t="s">
        <v>408</v>
      </c>
      <c r="D285" s="1098" t="s">
        <v>71</v>
      </c>
      <c r="E285" s="1106">
        <v>261</v>
      </c>
      <c r="F285" s="1124">
        <v>10205.1</v>
      </c>
      <c r="G285" s="1098" t="s">
        <v>409</v>
      </c>
      <c r="H285" s="1106">
        <v>127</v>
      </c>
      <c r="I285" s="1098" t="s">
        <v>339</v>
      </c>
      <c r="J285" s="1098" t="s">
        <v>410</v>
      </c>
      <c r="K285" s="1098" t="s">
        <v>211</v>
      </c>
    </row>
    <row r="286" ht="30" customHeight="1" spans="1:11">
      <c r="A286" s="1098" t="s">
        <v>411</v>
      </c>
      <c r="B286" s="1098" t="s">
        <v>310</v>
      </c>
      <c r="C286" s="1098" t="s">
        <v>311</v>
      </c>
      <c r="D286" s="1098" t="s">
        <v>69</v>
      </c>
      <c r="E286" s="1106">
        <v>261</v>
      </c>
      <c r="F286" s="1124">
        <v>3390.39</v>
      </c>
      <c r="G286" s="1098" t="s">
        <v>412</v>
      </c>
      <c r="H286" s="1106">
        <v>227</v>
      </c>
      <c r="I286" s="1098" t="s">
        <v>217</v>
      </c>
      <c r="J286" s="1098" t="s">
        <v>413</v>
      </c>
      <c r="K286" s="1098" t="s">
        <v>211</v>
      </c>
    </row>
    <row r="287" ht="30" customHeight="1" spans="1:11">
      <c r="A287" s="1098" t="s">
        <v>414</v>
      </c>
      <c r="B287" s="1098" t="s">
        <v>323</v>
      </c>
      <c r="C287" s="1098" t="s">
        <v>324</v>
      </c>
      <c r="D287" s="1098" t="s">
        <v>69</v>
      </c>
      <c r="E287" s="1106">
        <v>259</v>
      </c>
      <c r="F287" s="1124">
        <v>5695.41</v>
      </c>
      <c r="G287" s="1098" t="s">
        <v>415</v>
      </c>
      <c r="H287" s="1106">
        <v>10</v>
      </c>
      <c r="I287" s="1098" t="s">
        <v>209</v>
      </c>
      <c r="J287" s="1098" t="s">
        <v>416</v>
      </c>
      <c r="K287" s="1098" t="s">
        <v>211</v>
      </c>
    </row>
    <row r="288" ht="30" customHeight="1" spans="1:11">
      <c r="A288" s="1098" t="s">
        <v>417</v>
      </c>
      <c r="B288" s="1098" t="s">
        <v>56</v>
      </c>
      <c r="C288" s="1098" t="s">
        <v>55</v>
      </c>
      <c r="D288" s="1098" t="s">
        <v>71</v>
      </c>
      <c r="E288" s="1106">
        <v>257</v>
      </c>
      <c r="F288" s="1124">
        <v>3852.43</v>
      </c>
      <c r="G288" s="1098" t="s">
        <v>418</v>
      </c>
      <c r="H288" s="1106">
        <v>397</v>
      </c>
      <c r="I288" s="1098" t="s">
        <v>217</v>
      </c>
      <c r="J288" s="1098" t="s">
        <v>419</v>
      </c>
      <c r="K288" s="1098" t="s">
        <v>211</v>
      </c>
    </row>
    <row r="289" ht="30" customHeight="1" spans="1:11">
      <c r="A289" s="1098" t="s">
        <v>420</v>
      </c>
      <c r="B289" s="1098" t="s">
        <v>421</v>
      </c>
      <c r="C289" s="1098" t="s">
        <v>422</v>
      </c>
      <c r="D289" s="1098" t="s">
        <v>71</v>
      </c>
      <c r="E289" s="1106">
        <v>254</v>
      </c>
      <c r="F289" s="1124">
        <v>7086.6</v>
      </c>
      <c r="G289" s="1098" t="s">
        <v>423</v>
      </c>
      <c r="H289" s="1106">
        <v>35</v>
      </c>
      <c r="I289" s="1098" t="s">
        <v>217</v>
      </c>
      <c r="J289" s="1098" t="s">
        <v>424</v>
      </c>
      <c r="K289" s="1098" t="s">
        <v>211</v>
      </c>
    </row>
    <row r="290" ht="30" customHeight="1" spans="1:11">
      <c r="A290" s="1098" t="s">
        <v>425</v>
      </c>
      <c r="B290" s="1098" t="s">
        <v>426</v>
      </c>
      <c r="C290" s="1098" t="s">
        <v>427</v>
      </c>
      <c r="D290" s="1098" t="s">
        <v>69</v>
      </c>
      <c r="E290" s="1106">
        <v>250</v>
      </c>
      <c r="F290" s="1124">
        <v>5495</v>
      </c>
      <c r="G290" s="1098" t="s">
        <v>428</v>
      </c>
      <c r="H290" s="1106">
        <v>391</v>
      </c>
      <c r="I290" s="1098" t="s">
        <v>217</v>
      </c>
      <c r="J290" s="1098" t="s">
        <v>429</v>
      </c>
      <c r="K290" s="1098" t="s">
        <v>211</v>
      </c>
    </row>
    <row r="291" ht="30" customHeight="1" spans="1:11">
      <c r="A291" s="1098" t="s">
        <v>430</v>
      </c>
      <c r="B291" s="1098" t="s">
        <v>431</v>
      </c>
      <c r="C291" s="1098" t="s">
        <v>432</v>
      </c>
      <c r="D291" s="1098" t="s">
        <v>69</v>
      </c>
      <c r="E291" s="1106">
        <v>249</v>
      </c>
      <c r="F291" s="1124">
        <v>5724.51</v>
      </c>
      <c r="G291" s="1098" t="s">
        <v>433</v>
      </c>
      <c r="H291" s="1106">
        <v>8</v>
      </c>
      <c r="I291" s="1098" t="s">
        <v>217</v>
      </c>
      <c r="J291" s="1098" t="s">
        <v>434</v>
      </c>
      <c r="K291" s="1098" t="s">
        <v>211</v>
      </c>
    </row>
    <row r="292" ht="30" customHeight="1" spans="1:11">
      <c r="A292" s="1098" t="s">
        <v>435</v>
      </c>
      <c r="B292" s="1098" t="s">
        <v>436</v>
      </c>
      <c r="C292" s="1098" t="s">
        <v>437</v>
      </c>
      <c r="D292" s="1098" t="s">
        <v>74</v>
      </c>
      <c r="E292" s="1106">
        <v>245</v>
      </c>
      <c r="F292" s="1124">
        <v>8952.3</v>
      </c>
      <c r="G292" s="1098" t="s">
        <v>438</v>
      </c>
      <c r="H292" s="1106">
        <v>187</v>
      </c>
      <c r="I292" s="1098" t="s">
        <v>217</v>
      </c>
      <c r="J292" s="1098" t="s">
        <v>439</v>
      </c>
      <c r="K292" s="1098" t="s">
        <v>211</v>
      </c>
    </row>
    <row r="293" ht="30" customHeight="1" spans="1:11">
      <c r="A293" s="1098" t="s">
        <v>440</v>
      </c>
      <c r="B293" s="1098" t="s">
        <v>441</v>
      </c>
      <c r="C293" s="1098" t="s">
        <v>442</v>
      </c>
      <c r="D293" s="1098" t="s">
        <v>69</v>
      </c>
      <c r="E293" s="1106">
        <v>238</v>
      </c>
      <c r="F293" s="1124">
        <v>3091.62</v>
      </c>
      <c r="G293" s="1098" t="s">
        <v>443</v>
      </c>
      <c r="H293" s="1106">
        <v>93</v>
      </c>
      <c r="I293" s="1098" t="s">
        <v>217</v>
      </c>
      <c r="J293" s="1098" t="s">
        <v>444</v>
      </c>
      <c r="K293" s="1098" t="s">
        <v>211</v>
      </c>
    </row>
    <row r="294" ht="30" customHeight="1" spans="1:11">
      <c r="A294" s="1098" t="s">
        <v>445</v>
      </c>
      <c r="B294" s="1098" t="s">
        <v>394</v>
      </c>
      <c r="C294" s="1098" t="s">
        <v>45</v>
      </c>
      <c r="D294" s="1098" t="s">
        <v>70</v>
      </c>
      <c r="E294" s="1106">
        <v>224</v>
      </c>
      <c r="F294" s="1124">
        <v>1503.04</v>
      </c>
      <c r="G294" s="1098" t="s">
        <v>446</v>
      </c>
      <c r="H294" s="1106">
        <v>6039</v>
      </c>
      <c r="I294" s="1098" t="s">
        <v>217</v>
      </c>
      <c r="J294" s="1098" t="s">
        <v>447</v>
      </c>
      <c r="K294" s="1098" t="s">
        <v>211</v>
      </c>
    </row>
    <row r="295" ht="30" customHeight="1" spans="1:11">
      <c r="A295" s="1098" t="s">
        <v>448</v>
      </c>
      <c r="B295" s="1098" t="s">
        <v>66</v>
      </c>
      <c r="C295" s="1098" t="s">
        <v>45</v>
      </c>
      <c r="D295" s="1098" t="s">
        <v>70</v>
      </c>
      <c r="E295" s="1106">
        <v>222</v>
      </c>
      <c r="F295" s="1124">
        <v>3019.2</v>
      </c>
      <c r="G295" s="1098" t="s">
        <v>449</v>
      </c>
      <c r="H295" s="1106">
        <v>2672</v>
      </c>
      <c r="I295" s="1098" t="s">
        <v>217</v>
      </c>
      <c r="J295" s="1098" t="s">
        <v>450</v>
      </c>
      <c r="K295" s="1098" t="s">
        <v>211</v>
      </c>
    </row>
    <row r="296" ht="30" customHeight="1" spans="1:11">
      <c r="A296" s="1098" t="s">
        <v>451</v>
      </c>
      <c r="B296" s="1098" t="s">
        <v>452</v>
      </c>
      <c r="C296" s="1098" t="s">
        <v>453</v>
      </c>
      <c r="D296" s="1098" t="s">
        <v>69</v>
      </c>
      <c r="E296" s="1106">
        <v>217</v>
      </c>
      <c r="F296" s="1124">
        <v>3035.83</v>
      </c>
      <c r="G296" s="1098" t="s">
        <v>454</v>
      </c>
      <c r="H296" s="1106">
        <v>38</v>
      </c>
      <c r="I296" s="1098" t="s">
        <v>217</v>
      </c>
      <c r="J296" s="1098" t="s">
        <v>455</v>
      </c>
      <c r="K296" s="1098" t="s">
        <v>211</v>
      </c>
    </row>
    <row r="297" ht="30" customHeight="1" spans="1:11">
      <c r="A297" s="1098" t="s">
        <v>456</v>
      </c>
      <c r="B297" s="1098" t="s">
        <v>457</v>
      </c>
      <c r="C297" s="1098" t="s">
        <v>458</v>
      </c>
      <c r="D297" s="1098" t="s">
        <v>69</v>
      </c>
      <c r="E297" s="1106">
        <v>216</v>
      </c>
      <c r="F297" s="1124">
        <v>3691.44</v>
      </c>
      <c r="G297" s="1098" t="s">
        <v>459</v>
      </c>
      <c r="H297" s="1106">
        <v>11</v>
      </c>
      <c r="I297" s="1098" t="s">
        <v>217</v>
      </c>
      <c r="J297" s="1098" t="s">
        <v>460</v>
      </c>
      <c r="K297" s="1098" t="s">
        <v>211</v>
      </c>
    </row>
    <row r="298" ht="30" customHeight="1" spans="1:11">
      <c r="A298" s="1098" t="s">
        <v>461</v>
      </c>
      <c r="B298" s="1098" t="s">
        <v>462</v>
      </c>
      <c r="C298" s="1098" t="s">
        <v>463</v>
      </c>
      <c r="D298" s="1098" t="s">
        <v>70</v>
      </c>
      <c r="E298" s="1106">
        <v>212</v>
      </c>
      <c r="F298" s="1124">
        <v>5289.4</v>
      </c>
      <c r="G298" s="1098" t="s">
        <v>464</v>
      </c>
      <c r="H298" s="1106">
        <v>225</v>
      </c>
      <c r="I298" s="1098" t="s">
        <v>217</v>
      </c>
      <c r="J298" s="1098" t="s">
        <v>465</v>
      </c>
      <c r="K298" s="1098" t="s">
        <v>211</v>
      </c>
    </row>
    <row r="299" ht="30" customHeight="1" spans="1:11">
      <c r="A299" s="1098" t="s">
        <v>466</v>
      </c>
      <c r="B299" s="1098" t="s">
        <v>467</v>
      </c>
      <c r="C299" s="1098" t="s">
        <v>468</v>
      </c>
      <c r="D299" s="1098" t="s">
        <v>74</v>
      </c>
      <c r="E299" s="1106">
        <v>205</v>
      </c>
      <c r="F299" s="1124">
        <v>2252.95</v>
      </c>
      <c r="G299" s="1098" t="s">
        <v>469</v>
      </c>
      <c r="H299" s="1106">
        <v>239</v>
      </c>
      <c r="I299" s="1098" t="s">
        <v>209</v>
      </c>
      <c r="J299" s="1098" t="s">
        <v>470</v>
      </c>
      <c r="K299" s="1098" t="s">
        <v>211</v>
      </c>
    </row>
    <row r="300" ht="30" customHeight="1" spans="1:11">
      <c r="A300" s="1098" t="s">
        <v>471</v>
      </c>
      <c r="B300" s="1098" t="s">
        <v>472</v>
      </c>
      <c r="C300" s="1098" t="s">
        <v>473</v>
      </c>
      <c r="D300" s="1098" t="s">
        <v>71</v>
      </c>
      <c r="E300" s="1106">
        <v>198</v>
      </c>
      <c r="F300" s="1124">
        <v>3166.02</v>
      </c>
      <c r="G300" s="1098" t="s">
        <v>474</v>
      </c>
      <c r="H300" s="1106">
        <v>159</v>
      </c>
      <c r="I300" s="1098" t="s">
        <v>217</v>
      </c>
      <c r="J300" s="1098" t="s">
        <v>475</v>
      </c>
      <c r="K300" s="1098" t="s">
        <v>211</v>
      </c>
    </row>
    <row r="301" ht="30" customHeight="1" spans="1:11">
      <c r="A301" s="1098" t="s">
        <v>476</v>
      </c>
      <c r="B301" s="1098" t="s">
        <v>477</v>
      </c>
      <c r="C301" s="1098" t="s">
        <v>478</v>
      </c>
      <c r="D301" s="1098" t="s">
        <v>69</v>
      </c>
      <c r="E301" s="1106">
        <v>198</v>
      </c>
      <c r="F301" s="1124">
        <v>1978.02</v>
      </c>
      <c r="G301" s="1098" t="s">
        <v>479</v>
      </c>
      <c r="H301" s="1106">
        <v>297</v>
      </c>
      <c r="I301" s="1098" t="s">
        <v>217</v>
      </c>
      <c r="J301" s="1098" t="s">
        <v>480</v>
      </c>
      <c r="K301" s="1098" t="s">
        <v>211</v>
      </c>
    </row>
    <row r="302" ht="30" customHeight="1" spans="1:11">
      <c r="A302" s="1098" t="s">
        <v>481</v>
      </c>
      <c r="B302" s="1098" t="s">
        <v>52</v>
      </c>
      <c r="C302" s="1098" t="s">
        <v>45</v>
      </c>
      <c r="D302" s="1098" t="s">
        <v>70</v>
      </c>
      <c r="E302" s="1106">
        <v>196</v>
      </c>
      <c r="F302" s="1124">
        <v>978.04</v>
      </c>
      <c r="G302" s="1098" t="s">
        <v>482</v>
      </c>
      <c r="H302" s="1106">
        <v>40</v>
      </c>
      <c r="I302" s="1098" t="s">
        <v>217</v>
      </c>
      <c r="J302" s="1098" t="s">
        <v>210</v>
      </c>
      <c r="K302" s="1098" t="s">
        <v>211</v>
      </c>
    </row>
    <row r="303" ht="30" customHeight="1" spans="1:11">
      <c r="A303" s="1098" t="s">
        <v>483</v>
      </c>
      <c r="B303" s="1098" t="s">
        <v>407</v>
      </c>
      <c r="C303" s="1098" t="s">
        <v>45</v>
      </c>
      <c r="D303" s="1098" t="s">
        <v>70</v>
      </c>
      <c r="E303" s="1106">
        <v>195</v>
      </c>
      <c r="F303" s="1124">
        <v>7993.05</v>
      </c>
      <c r="G303" s="1098" t="s">
        <v>484</v>
      </c>
      <c r="H303" s="1106">
        <v>2956</v>
      </c>
      <c r="I303" s="1098" t="s">
        <v>217</v>
      </c>
      <c r="J303" s="1098" t="s">
        <v>485</v>
      </c>
      <c r="K303" s="1098" t="s">
        <v>211</v>
      </c>
    </row>
    <row r="304" ht="30" customHeight="1" spans="1:11">
      <c r="A304" s="1098" t="s">
        <v>486</v>
      </c>
      <c r="B304" s="1098" t="s">
        <v>54</v>
      </c>
      <c r="C304" s="1098" t="s">
        <v>53</v>
      </c>
      <c r="D304" s="1098" t="s">
        <v>69</v>
      </c>
      <c r="E304" s="1106">
        <v>189</v>
      </c>
      <c r="F304" s="1124">
        <v>12661.11</v>
      </c>
      <c r="G304" s="1098" t="s">
        <v>487</v>
      </c>
      <c r="H304" s="1106">
        <v>242</v>
      </c>
      <c r="I304" s="1098" t="s">
        <v>209</v>
      </c>
      <c r="J304" s="1098" t="s">
        <v>488</v>
      </c>
      <c r="K304" s="1098" t="s">
        <v>211</v>
      </c>
    </row>
    <row r="305" ht="30" customHeight="1" spans="1:11">
      <c r="A305" s="1098" t="s">
        <v>489</v>
      </c>
      <c r="B305" s="1098" t="s">
        <v>365</v>
      </c>
      <c r="C305" s="1098" t="s">
        <v>365</v>
      </c>
      <c r="D305" s="1098" t="s">
        <v>69</v>
      </c>
      <c r="E305" s="1106">
        <v>188</v>
      </c>
      <c r="F305" s="1124">
        <v>3833.32</v>
      </c>
      <c r="G305" s="1098" t="s">
        <v>490</v>
      </c>
      <c r="H305" s="1106">
        <v>71</v>
      </c>
      <c r="I305" s="1098" t="s">
        <v>217</v>
      </c>
      <c r="J305" s="1098" t="s">
        <v>491</v>
      </c>
      <c r="K305" s="1098" t="s">
        <v>211</v>
      </c>
    </row>
    <row r="306" ht="30" customHeight="1" spans="1:11">
      <c r="A306" s="1098" t="s">
        <v>492</v>
      </c>
      <c r="B306" s="1098" t="s">
        <v>44</v>
      </c>
      <c r="C306" s="1098" t="s">
        <v>47</v>
      </c>
      <c r="D306" s="1098" t="s">
        <v>72</v>
      </c>
      <c r="E306" s="1106">
        <v>188</v>
      </c>
      <c r="F306" s="1124">
        <v>11646.6</v>
      </c>
      <c r="G306" s="1098" t="s">
        <v>493</v>
      </c>
      <c r="H306" s="1106">
        <v>471</v>
      </c>
      <c r="I306" s="1098" t="s">
        <v>217</v>
      </c>
      <c r="J306" s="1098" t="s">
        <v>494</v>
      </c>
      <c r="K306" s="1098" t="s">
        <v>211</v>
      </c>
    </row>
    <row r="307" ht="30" customHeight="1" spans="1:11">
      <c r="A307" s="1098" t="s">
        <v>495</v>
      </c>
      <c r="B307" s="1098" t="s">
        <v>382</v>
      </c>
      <c r="C307" s="1098" t="s">
        <v>45</v>
      </c>
      <c r="D307" s="1098" t="s">
        <v>70</v>
      </c>
      <c r="E307" s="1106">
        <v>188</v>
      </c>
      <c r="F307" s="1124">
        <v>1964.6</v>
      </c>
      <c r="G307" s="1098" t="s">
        <v>496</v>
      </c>
      <c r="H307" s="1106">
        <v>288</v>
      </c>
      <c r="I307" s="1098" t="s">
        <v>217</v>
      </c>
      <c r="J307" s="1098" t="s">
        <v>497</v>
      </c>
      <c r="K307" s="1098" t="s">
        <v>211</v>
      </c>
    </row>
    <row r="308" ht="30" customHeight="1" spans="1:11">
      <c r="A308" s="1098" t="s">
        <v>498</v>
      </c>
      <c r="B308" s="1098" t="s">
        <v>499</v>
      </c>
      <c r="C308" s="1098" t="s">
        <v>45</v>
      </c>
      <c r="D308" s="1098" t="s">
        <v>70</v>
      </c>
      <c r="E308" s="1106">
        <v>186</v>
      </c>
      <c r="F308" s="1124">
        <v>3210.36</v>
      </c>
      <c r="G308" s="1098" t="s">
        <v>500</v>
      </c>
      <c r="H308" s="1106">
        <v>783</v>
      </c>
      <c r="I308" s="1098" t="s">
        <v>217</v>
      </c>
      <c r="J308" s="1098" t="s">
        <v>501</v>
      </c>
      <c r="K308" s="1098" t="s">
        <v>211</v>
      </c>
    </row>
    <row r="309" ht="30" customHeight="1" spans="1:11">
      <c r="A309" s="1098" t="s">
        <v>502</v>
      </c>
      <c r="B309" s="1098" t="s">
        <v>503</v>
      </c>
      <c r="C309" s="1098" t="s">
        <v>504</v>
      </c>
      <c r="D309" s="1098" t="s">
        <v>69</v>
      </c>
      <c r="E309" s="1106">
        <v>181</v>
      </c>
      <c r="F309" s="1124">
        <v>3075.19</v>
      </c>
      <c r="G309" s="1098" t="s">
        <v>490</v>
      </c>
      <c r="H309" s="1106">
        <v>108</v>
      </c>
      <c r="I309" s="1098" t="s">
        <v>217</v>
      </c>
      <c r="J309" s="1098" t="s">
        <v>505</v>
      </c>
      <c r="K309" s="1098" t="s">
        <v>211</v>
      </c>
    </row>
    <row r="310" ht="30" customHeight="1" spans="1:11">
      <c r="A310" s="1098" t="s">
        <v>506</v>
      </c>
      <c r="B310" s="1098" t="s">
        <v>386</v>
      </c>
      <c r="C310" s="1098" t="s">
        <v>67</v>
      </c>
      <c r="D310" s="1098" t="s">
        <v>73</v>
      </c>
      <c r="E310" s="1106">
        <v>173</v>
      </c>
      <c r="F310" s="1124">
        <v>8641.35</v>
      </c>
      <c r="G310" s="1098" t="s">
        <v>507</v>
      </c>
      <c r="H310" s="1106">
        <v>45</v>
      </c>
      <c r="I310" s="1098" t="s">
        <v>217</v>
      </c>
      <c r="J310" s="1098" t="s">
        <v>508</v>
      </c>
      <c r="K310" s="1098" t="s">
        <v>211</v>
      </c>
    </row>
    <row r="311" ht="30" customHeight="1" spans="1:11">
      <c r="A311" s="1098" t="s">
        <v>509</v>
      </c>
      <c r="B311" s="1098" t="s">
        <v>510</v>
      </c>
      <c r="C311" s="1098" t="s">
        <v>511</v>
      </c>
      <c r="D311" s="1098" t="s">
        <v>72</v>
      </c>
      <c r="E311" s="1106">
        <v>170</v>
      </c>
      <c r="F311" s="1124">
        <v>2449.7</v>
      </c>
      <c r="G311" s="1098" t="s">
        <v>512</v>
      </c>
      <c r="H311" s="1106">
        <v>257</v>
      </c>
      <c r="I311" s="1098" t="s">
        <v>217</v>
      </c>
      <c r="J311" s="1098" t="s">
        <v>513</v>
      </c>
      <c r="K311" s="1098" t="s">
        <v>211</v>
      </c>
    </row>
    <row r="312" ht="30" customHeight="1" spans="1:11">
      <c r="A312" s="1098" t="s">
        <v>514</v>
      </c>
      <c r="B312" s="1098" t="s">
        <v>515</v>
      </c>
      <c r="C312" s="1098" t="s">
        <v>516</v>
      </c>
      <c r="D312" s="1098" t="s">
        <v>69</v>
      </c>
      <c r="E312" s="1106">
        <v>169</v>
      </c>
      <c r="F312" s="1124">
        <v>1450.02</v>
      </c>
      <c r="G312" s="1098" t="s">
        <v>517</v>
      </c>
      <c r="H312" s="1106">
        <v>219</v>
      </c>
      <c r="I312" s="1098" t="s">
        <v>217</v>
      </c>
      <c r="J312" s="1098" t="s">
        <v>518</v>
      </c>
      <c r="K312" s="1098" t="s">
        <v>211</v>
      </c>
    </row>
    <row r="313" ht="30" customHeight="1" spans="1:11">
      <c r="A313" s="1098" t="s">
        <v>519</v>
      </c>
      <c r="B313" s="1098" t="s">
        <v>520</v>
      </c>
      <c r="C313" s="1098" t="s">
        <v>521</v>
      </c>
      <c r="D313" s="1098" t="s">
        <v>69</v>
      </c>
      <c r="E313" s="1106">
        <v>167</v>
      </c>
      <c r="F313" s="1124">
        <v>4507.33</v>
      </c>
      <c r="G313" s="1098" t="s">
        <v>522</v>
      </c>
      <c r="H313" s="1106">
        <v>17</v>
      </c>
      <c r="I313" s="1098" t="s">
        <v>217</v>
      </c>
      <c r="J313" s="1098" t="s">
        <v>523</v>
      </c>
      <c r="K313" s="1098" t="s">
        <v>211</v>
      </c>
    </row>
    <row r="314" ht="30" customHeight="1" spans="1:11">
      <c r="A314" s="1098" t="s">
        <v>524</v>
      </c>
      <c r="B314" s="1098" t="s">
        <v>525</v>
      </c>
      <c r="C314" s="1098" t="s">
        <v>526</v>
      </c>
      <c r="D314" s="1098" t="s">
        <v>69</v>
      </c>
      <c r="E314" s="1106">
        <v>162</v>
      </c>
      <c r="F314" s="1124">
        <v>2428.38</v>
      </c>
      <c r="G314" s="1098" t="s">
        <v>527</v>
      </c>
      <c r="H314" s="1106">
        <v>210</v>
      </c>
      <c r="I314" s="1098" t="s">
        <v>209</v>
      </c>
      <c r="J314" s="1098" t="s">
        <v>528</v>
      </c>
      <c r="K314" s="1098" t="s">
        <v>211</v>
      </c>
    </row>
    <row r="315" ht="30" customHeight="1" spans="1:11">
      <c r="A315" s="1098" t="s">
        <v>529</v>
      </c>
      <c r="B315" s="1098" t="s">
        <v>530</v>
      </c>
      <c r="C315" s="1098" t="s">
        <v>531</v>
      </c>
      <c r="D315" s="1098" t="s">
        <v>69</v>
      </c>
      <c r="E315" s="1106">
        <v>153</v>
      </c>
      <c r="F315" s="1124">
        <v>10096.47</v>
      </c>
      <c r="G315" s="1098" t="s">
        <v>532</v>
      </c>
      <c r="H315" s="1106">
        <v>49</v>
      </c>
      <c r="I315" s="1098" t="s">
        <v>217</v>
      </c>
      <c r="J315" s="1098" t="s">
        <v>533</v>
      </c>
      <c r="K315" s="1098" t="s">
        <v>211</v>
      </c>
    </row>
    <row r="316" ht="30" customHeight="1" spans="1:11">
      <c r="A316" s="1098" t="s">
        <v>534</v>
      </c>
      <c r="B316" s="1098" t="s">
        <v>535</v>
      </c>
      <c r="C316" s="1098" t="s">
        <v>536</v>
      </c>
      <c r="D316" s="1098" t="s">
        <v>69</v>
      </c>
      <c r="E316" s="1106">
        <v>152</v>
      </c>
      <c r="F316" s="1124">
        <v>2020.08</v>
      </c>
      <c r="G316" s="1098" t="s">
        <v>537</v>
      </c>
      <c r="H316" s="1106">
        <v>153</v>
      </c>
      <c r="I316" s="1098" t="s">
        <v>217</v>
      </c>
      <c r="J316" s="1098" t="s">
        <v>538</v>
      </c>
      <c r="K316" s="1098" t="s">
        <v>211</v>
      </c>
    </row>
    <row r="317" ht="30" customHeight="1" spans="1:11">
      <c r="A317" s="1098" t="s">
        <v>539</v>
      </c>
      <c r="B317" s="1098" t="s">
        <v>540</v>
      </c>
      <c r="C317" s="1098" t="s">
        <v>45</v>
      </c>
      <c r="D317" s="1098" t="s">
        <v>70</v>
      </c>
      <c r="E317" s="1106">
        <v>146</v>
      </c>
      <c r="F317" s="1124">
        <v>1166.54</v>
      </c>
      <c r="G317" s="1098" t="s">
        <v>541</v>
      </c>
      <c r="H317" s="1106">
        <v>619</v>
      </c>
      <c r="I317" s="1098" t="s">
        <v>217</v>
      </c>
      <c r="J317" s="1098" t="s">
        <v>542</v>
      </c>
      <c r="K317" s="1098" t="s">
        <v>211</v>
      </c>
    </row>
    <row r="318" ht="30" customHeight="1" spans="1:11">
      <c r="A318" s="1098" t="s">
        <v>543</v>
      </c>
      <c r="B318" s="1098" t="s">
        <v>54</v>
      </c>
      <c r="C318" s="1098" t="s">
        <v>53</v>
      </c>
      <c r="D318" s="1098" t="s">
        <v>69</v>
      </c>
      <c r="E318" s="1106">
        <v>141</v>
      </c>
      <c r="F318" s="1124">
        <v>6343.59</v>
      </c>
      <c r="G318" s="1098" t="s">
        <v>544</v>
      </c>
      <c r="H318" s="1106">
        <v>51</v>
      </c>
      <c r="I318" s="1098" t="s">
        <v>209</v>
      </c>
      <c r="J318" s="1098" t="s">
        <v>545</v>
      </c>
      <c r="K318" s="1098" t="s">
        <v>211</v>
      </c>
    </row>
    <row r="319" ht="30" customHeight="1" spans="1:11">
      <c r="A319" s="1098" t="s">
        <v>546</v>
      </c>
      <c r="B319" s="1098" t="s">
        <v>547</v>
      </c>
      <c r="C319" s="1098" t="s">
        <v>547</v>
      </c>
      <c r="D319" s="1098" t="s">
        <v>69</v>
      </c>
      <c r="E319" s="1106">
        <v>139</v>
      </c>
      <c r="F319" s="1124">
        <v>3612.61</v>
      </c>
      <c r="G319" s="1098" t="s">
        <v>548</v>
      </c>
      <c r="H319" s="1106">
        <v>6</v>
      </c>
      <c r="I319" s="1098" t="s">
        <v>217</v>
      </c>
      <c r="J319" s="1098" t="s">
        <v>549</v>
      </c>
      <c r="K319" s="1098" t="s">
        <v>211</v>
      </c>
    </row>
    <row r="320" ht="30" customHeight="1" spans="1:11">
      <c r="A320" s="1098" t="s">
        <v>550</v>
      </c>
      <c r="B320" s="1098" t="s">
        <v>551</v>
      </c>
      <c r="C320" s="1098" t="s">
        <v>552</v>
      </c>
      <c r="D320" s="1098" t="s">
        <v>69</v>
      </c>
      <c r="E320" s="1106">
        <v>139</v>
      </c>
      <c r="F320" s="1124">
        <v>6943.05</v>
      </c>
      <c r="G320" s="1098" t="s">
        <v>553</v>
      </c>
      <c r="H320" s="1106">
        <v>91</v>
      </c>
      <c r="I320" s="1098" t="s">
        <v>217</v>
      </c>
      <c r="J320" s="1098" t="s">
        <v>554</v>
      </c>
      <c r="K320" s="1098" t="s">
        <v>211</v>
      </c>
    </row>
    <row r="321" ht="30" customHeight="1" spans="1:11">
      <c r="A321" s="1098" t="s">
        <v>555</v>
      </c>
      <c r="B321" s="1098" t="s">
        <v>556</v>
      </c>
      <c r="C321" s="1098" t="s">
        <v>557</v>
      </c>
      <c r="D321" s="1098" t="s">
        <v>69</v>
      </c>
      <c r="E321" s="1106">
        <v>131</v>
      </c>
      <c r="F321" s="1124">
        <v>3142.69</v>
      </c>
      <c r="G321" s="1098" t="s">
        <v>558</v>
      </c>
      <c r="H321" s="1106">
        <v>198</v>
      </c>
      <c r="I321" s="1098" t="s">
        <v>217</v>
      </c>
      <c r="J321" s="1098" t="s">
        <v>559</v>
      </c>
      <c r="K321" s="1098" t="s">
        <v>211</v>
      </c>
    </row>
    <row r="322" ht="30" customHeight="1" spans="1:11">
      <c r="A322" s="1098" t="s">
        <v>560</v>
      </c>
      <c r="B322" s="1098" t="s">
        <v>561</v>
      </c>
      <c r="C322" s="1098" t="s">
        <v>562</v>
      </c>
      <c r="D322" s="1098" t="s">
        <v>70</v>
      </c>
      <c r="E322" s="1106">
        <v>131</v>
      </c>
      <c r="F322" s="1124">
        <v>7858.69</v>
      </c>
      <c r="G322" s="1098" t="s">
        <v>563</v>
      </c>
      <c r="H322" s="1106">
        <v>26</v>
      </c>
      <c r="I322" s="1098" t="s">
        <v>217</v>
      </c>
      <c r="J322" s="1098" t="s">
        <v>564</v>
      </c>
      <c r="K322" s="1098" t="s">
        <v>211</v>
      </c>
    </row>
    <row r="323" ht="30" customHeight="1" spans="1:11">
      <c r="A323" s="1098" t="s">
        <v>565</v>
      </c>
      <c r="B323" s="1098" t="s">
        <v>62</v>
      </c>
      <c r="C323" s="1098" t="s">
        <v>59</v>
      </c>
      <c r="D323" s="1098" t="s">
        <v>69</v>
      </c>
      <c r="E323" s="1106">
        <v>119</v>
      </c>
      <c r="F323" s="1124">
        <v>1545.81</v>
      </c>
      <c r="G323" s="1098" t="s">
        <v>566</v>
      </c>
      <c r="H323" s="1106">
        <v>168</v>
      </c>
      <c r="I323" s="1098" t="s">
        <v>217</v>
      </c>
      <c r="J323" s="1098" t="s">
        <v>567</v>
      </c>
      <c r="K323" s="1098" t="s">
        <v>211</v>
      </c>
    </row>
    <row r="324" ht="30" customHeight="1" spans="1:11">
      <c r="A324" s="1098" t="s">
        <v>568</v>
      </c>
      <c r="B324" s="1098" t="s">
        <v>54</v>
      </c>
      <c r="C324" s="1098" t="s">
        <v>53</v>
      </c>
      <c r="D324" s="1098" t="s">
        <v>69</v>
      </c>
      <c r="E324" s="1106">
        <v>110</v>
      </c>
      <c r="F324" s="1124">
        <v>6598.9</v>
      </c>
      <c r="G324" s="1098" t="s">
        <v>569</v>
      </c>
      <c r="H324" s="1106">
        <v>73</v>
      </c>
      <c r="I324" s="1098" t="s">
        <v>209</v>
      </c>
      <c r="J324" s="1098" t="s">
        <v>570</v>
      </c>
      <c r="K324" s="1098" t="s">
        <v>211</v>
      </c>
    </row>
    <row r="325" ht="30" customHeight="1" spans="1:11">
      <c r="A325" s="1098" t="s">
        <v>571</v>
      </c>
      <c r="B325" s="1098" t="s">
        <v>303</v>
      </c>
      <c r="C325" s="1098" t="s">
        <v>572</v>
      </c>
      <c r="D325" s="1098" t="s">
        <v>71</v>
      </c>
      <c r="E325" s="1106">
        <v>110</v>
      </c>
      <c r="F325" s="1124">
        <v>1098.9</v>
      </c>
      <c r="G325" s="1098" t="s">
        <v>573</v>
      </c>
      <c r="H325" s="1106">
        <v>1186</v>
      </c>
      <c r="I325" s="1098" t="s">
        <v>217</v>
      </c>
      <c r="J325" s="1098" t="s">
        <v>574</v>
      </c>
      <c r="K325" s="1098" t="s">
        <v>211</v>
      </c>
    </row>
    <row r="326" ht="30" customHeight="1" spans="1:11">
      <c r="A326" s="1098" t="s">
        <v>575</v>
      </c>
      <c r="B326" s="1098" t="s">
        <v>576</v>
      </c>
      <c r="C326" s="1098" t="s">
        <v>577</v>
      </c>
      <c r="D326" s="1098" t="s">
        <v>69</v>
      </c>
      <c r="E326" s="1106">
        <v>104</v>
      </c>
      <c r="F326" s="1124">
        <v>2598.96</v>
      </c>
      <c r="G326" s="1098" t="s">
        <v>578</v>
      </c>
      <c r="H326" s="1106">
        <v>948</v>
      </c>
      <c r="I326" s="1098" t="s">
        <v>217</v>
      </c>
      <c r="J326" s="1098" t="s">
        <v>579</v>
      </c>
      <c r="K326" s="1098" t="s">
        <v>211</v>
      </c>
    </row>
    <row r="327" ht="30" customHeight="1" spans="1:11">
      <c r="A327" s="1098" t="s">
        <v>580</v>
      </c>
      <c r="B327" s="1098" t="s">
        <v>581</v>
      </c>
      <c r="C327" s="1098" t="s">
        <v>582</v>
      </c>
      <c r="D327" s="1098" t="s">
        <v>76</v>
      </c>
      <c r="E327" s="1106">
        <v>94</v>
      </c>
      <c r="F327" s="1124">
        <v>3759.06</v>
      </c>
      <c r="G327" s="1098" t="s">
        <v>583</v>
      </c>
      <c r="H327" s="1106">
        <v>167</v>
      </c>
      <c r="I327" s="1098" t="s">
        <v>217</v>
      </c>
      <c r="J327" s="1098" t="s">
        <v>584</v>
      </c>
      <c r="K327" s="1098" t="s">
        <v>211</v>
      </c>
    </row>
    <row r="328" ht="30" customHeight="1" spans="1:11">
      <c r="A328" s="1098" t="s">
        <v>585</v>
      </c>
      <c r="B328" s="1098" t="s">
        <v>52</v>
      </c>
      <c r="C328" s="1098" t="s">
        <v>45</v>
      </c>
      <c r="D328" s="1098" t="s">
        <v>70</v>
      </c>
      <c r="E328" s="1106">
        <v>89</v>
      </c>
      <c r="F328" s="1124">
        <v>479.71</v>
      </c>
      <c r="G328" s="1098" t="s">
        <v>586</v>
      </c>
      <c r="H328" s="1106">
        <v>44</v>
      </c>
      <c r="I328" s="1098" t="s">
        <v>217</v>
      </c>
      <c r="J328" s="1098" t="s">
        <v>587</v>
      </c>
      <c r="K328" s="1098" t="s">
        <v>211</v>
      </c>
    </row>
    <row r="329" ht="30" customHeight="1" spans="1:11">
      <c r="A329" s="1098" t="s">
        <v>588</v>
      </c>
      <c r="B329" s="1098" t="s">
        <v>589</v>
      </c>
      <c r="C329" s="1098" t="s">
        <v>590</v>
      </c>
      <c r="D329" s="1098" t="s">
        <v>69</v>
      </c>
      <c r="E329" s="1106">
        <v>87</v>
      </c>
      <c r="F329" s="1124">
        <v>2435.13</v>
      </c>
      <c r="G329" s="1098" t="s">
        <v>591</v>
      </c>
      <c r="H329" s="1106">
        <v>16</v>
      </c>
      <c r="I329" s="1098" t="s">
        <v>217</v>
      </c>
      <c r="J329" s="1098" t="s">
        <v>592</v>
      </c>
      <c r="K329" s="1098" t="s">
        <v>211</v>
      </c>
    </row>
    <row r="330" ht="30" customHeight="1" spans="1:11">
      <c r="A330" s="1098" t="s">
        <v>593</v>
      </c>
      <c r="B330" s="1098" t="s">
        <v>323</v>
      </c>
      <c r="C330" s="1098" t="s">
        <v>324</v>
      </c>
      <c r="D330" s="1098" t="s">
        <v>69</v>
      </c>
      <c r="E330" s="1106">
        <v>63</v>
      </c>
      <c r="F330" s="1124">
        <v>1016.82</v>
      </c>
      <c r="G330" s="1098" t="s">
        <v>544</v>
      </c>
      <c r="H330" s="1106">
        <v>1</v>
      </c>
      <c r="I330" s="1098" t="s">
        <v>217</v>
      </c>
      <c r="J330" s="1098" t="s">
        <v>594</v>
      </c>
      <c r="K330" s="1098" t="s">
        <v>211</v>
      </c>
    </row>
    <row r="331" ht="30" customHeight="1" spans="1:11">
      <c r="A331" s="1098" t="s">
        <v>595</v>
      </c>
      <c r="B331" s="1098" t="s">
        <v>596</v>
      </c>
      <c r="C331" s="1098" t="s">
        <v>263</v>
      </c>
      <c r="D331" s="1098" t="s">
        <v>70</v>
      </c>
      <c r="E331" s="1106">
        <v>39</v>
      </c>
      <c r="F331" s="1124">
        <v>0</v>
      </c>
      <c r="G331" s="1098" t="s">
        <v>597</v>
      </c>
      <c r="H331" s="1106">
        <v>7</v>
      </c>
      <c r="I331" s="1098" t="s">
        <v>264</v>
      </c>
      <c r="J331" s="1098" t="s">
        <v>598</v>
      </c>
      <c r="K331" s="1098" t="s">
        <v>211</v>
      </c>
    </row>
    <row r="332" ht="30" customHeight="1" spans="1:11">
      <c r="A332" s="1098" t="s">
        <v>599</v>
      </c>
      <c r="B332" s="1098" t="s">
        <v>600</v>
      </c>
      <c r="C332" s="1098" t="s">
        <v>263</v>
      </c>
      <c r="D332" s="1098" t="s">
        <v>70</v>
      </c>
      <c r="E332" s="1106">
        <v>23</v>
      </c>
      <c r="F332" s="1124">
        <v>827.77</v>
      </c>
      <c r="G332" s="1098" t="s">
        <v>601</v>
      </c>
      <c r="H332" s="1106">
        <v>5</v>
      </c>
      <c r="I332" s="1098" t="s">
        <v>264</v>
      </c>
      <c r="J332" s="1098" t="s">
        <v>602</v>
      </c>
      <c r="K332" s="1098" t="s">
        <v>211</v>
      </c>
    </row>
    <row r="333" ht="30" customHeight="1" spans="1:11">
      <c r="A333" s="1098" t="s">
        <v>603</v>
      </c>
      <c r="B333" s="1098" t="s">
        <v>604</v>
      </c>
      <c r="C333" s="1098" t="s">
        <v>605</v>
      </c>
      <c r="D333" s="1098" t="s">
        <v>69</v>
      </c>
      <c r="E333" s="1106">
        <v>19</v>
      </c>
      <c r="F333" s="1124">
        <v>360.81</v>
      </c>
      <c r="G333" s="1098" t="s">
        <v>606</v>
      </c>
      <c r="H333" s="1106">
        <v>1</v>
      </c>
      <c r="I333" s="1098" t="s">
        <v>209</v>
      </c>
      <c r="J333" s="1098" t="s">
        <v>607</v>
      </c>
      <c r="K333" s="1098" t="s">
        <v>211</v>
      </c>
    </row>
    <row r="334" ht="30" customHeight="1" spans="1:11">
      <c r="A334" s="1099" t="s">
        <v>608</v>
      </c>
      <c r="E334" s="1106">
        <f>SUM(E234:E333)</f>
        <v>47950</v>
      </c>
      <c r="F334" s="1124">
        <f>SUM(F234:F333)</f>
        <v>988387.69</v>
      </c>
    </row>
    <row r="337" ht="25" customHeight="1" spans="1:21">
      <c r="A337" s="1099" t="s">
        <v>609</v>
      </c>
      <c r="B337" s="1098"/>
      <c r="C337" s="1098"/>
      <c r="D337" s="1098"/>
      <c r="E337" s="1098"/>
      <c r="F337" s="1098"/>
      <c r="G337" s="1098"/>
      <c r="H337" s="1098"/>
      <c r="I337" s="1098"/>
      <c r="J337" s="1098"/>
      <c r="K337" s="1098"/>
      <c r="L337" s="1098"/>
      <c r="M337" s="1098"/>
      <c r="N337" s="1098"/>
      <c r="O337" s="1098"/>
      <c r="P337" s="1098"/>
      <c r="Q337" s="1098"/>
      <c r="R337" s="1098"/>
      <c r="S337" s="1098"/>
      <c r="T337" s="1098"/>
      <c r="U337" s="1098"/>
    </row>
    <row r="338" ht="25" customHeight="1" spans="1:21">
      <c r="A338" s="1098"/>
      <c r="B338" s="1098"/>
      <c r="C338" s="1098"/>
      <c r="D338" s="1098"/>
      <c r="E338" s="1098"/>
      <c r="F338" s="1098"/>
      <c r="G338" s="1098"/>
      <c r="H338" s="1098"/>
      <c r="I338" s="1098"/>
      <c r="J338" s="1098"/>
      <c r="K338" s="1098"/>
      <c r="L338" s="1098"/>
      <c r="M338" s="1098"/>
      <c r="N338" s="1098"/>
      <c r="O338" s="1098"/>
      <c r="P338" s="1098"/>
      <c r="Q338" s="1098"/>
      <c r="R338" s="1098"/>
      <c r="S338" s="1098"/>
      <c r="T338" s="1098"/>
      <c r="U338" s="1098"/>
    </row>
    <row r="339" ht="25" customHeight="1"/>
    <row r="340" ht="25" customHeight="1"/>
    <row r="341" ht="25" customHeight="1"/>
    <row r="342" ht="25" customHeight="1"/>
    <row r="343" ht="25" customHeight="1"/>
    <row r="344" ht="25" customHeight="1"/>
    <row r="345" ht="25" customHeight="1"/>
    <row r="346" ht="25" customHeight="1"/>
    <row r="347" ht="25" customHeight="1"/>
    <row r="348" ht="25" customHeight="1"/>
    <row r="349" ht="25" customHeight="1"/>
    <row r="350" ht="25" customHeight="1"/>
    <row r="351" ht="25" customHeight="1"/>
    <row r="352" ht="25" customHeight="1"/>
    <row r="353" ht="25" customHeight="1"/>
    <row r="354" ht="25" customHeight="1"/>
    <row r="355" ht="25" customHeight="1" spans="1:21">
      <c r="A355" s="1098" t="s">
        <v>610</v>
      </c>
      <c r="B355" s="1098"/>
      <c r="C355" s="1098"/>
      <c r="D355" s="1098"/>
      <c r="E355" s="1098"/>
      <c r="F355" s="1098"/>
      <c r="G355" s="1098"/>
      <c r="H355" s="1098"/>
      <c r="I355" s="1098"/>
      <c r="J355" s="1098"/>
      <c r="K355" s="1098"/>
      <c r="L355" s="1098"/>
      <c r="M355" s="1098"/>
      <c r="N355" s="1098"/>
      <c r="O355" s="1098"/>
      <c r="P355" s="1098"/>
      <c r="Q355" s="1098"/>
      <c r="R355" s="1098"/>
      <c r="S355" s="1098"/>
      <c r="T355" s="1098"/>
      <c r="U355" s="1098"/>
    </row>
    <row r="356" ht="25" customHeight="1" spans="1:21">
      <c r="A356" s="1098"/>
      <c r="B356" s="1098"/>
      <c r="C356" s="1098"/>
      <c r="D356" s="1098"/>
      <c r="E356" s="1098"/>
      <c r="F356" s="1098"/>
      <c r="G356" s="1098"/>
      <c r="H356" s="1098"/>
      <c r="I356" s="1098"/>
      <c r="J356" s="1098"/>
      <c r="K356" s="1098"/>
      <c r="L356" s="1098"/>
      <c r="M356" s="1098"/>
      <c r="N356" s="1098"/>
      <c r="O356" s="1098"/>
      <c r="P356" s="1098"/>
      <c r="Q356" s="1098"/>
      <c r="R356" s="1098"/>
      <c r="S356" s="1098"/>
      <c r="T356" s="1098"/>
      <c r="U356" s="1098"/>
    </row>
    <row r="359" ht="25" customHeight="1" spans="1:21">
      <c r="A359" s="1099" t="s">
        <v>611</v>
      </c>
      <c r="B359" s="1098"/>
      <c r="C359" s="1098"/>
      <c r="D359" s="1098"/>
      <c r="E359" s="1098"/>
      <c r="F359" s="1098"/>
      <c r="G359" s="1098"/>
      <c r="H359" s="1098"/>
      <c r="I359" s="1098"/>
      <c r="J359" s="1098"/>
      <c r="K359" s="1098"/>
      <c r="L359" s="1098"/>
      <c r="M359" s="1098"/>
      <c r="N359" s="1098"/>
      <c r="O359" s="1098"/>
      <c r="P359" s="1098"/>
      <c r="Q359" s="1098"/>
      <c r="R359" s="1098"/>
      <c r="S359" s="1098"/>
      <c r="T359" s="1098"/>
      <c r="U359" s="1098"/>
    </row>
    <row r="360" ht="25" customHeight="1" spans="1:21">
      <c r="A360" s="1098"/>
      <c r="B360" s="1098"/>
      <c r="C360" s="1098"/>
      <c r="D360" s="1098"/>
      <c r="E360" s="1098"/>
      <c r="F360" s="1098"/>
      <c r="G360" s="1098"/>
      <c r="H360" s="1098"/>
      <c r="I360" s="1098"/>
      <c r="J360" s="1098"/>
      <c r="K360" s="1098"/>
      <c r="L360" s="1098"/>
      <c r="M360" s="1098"/>
      <c r="N360" s="1098"/>
      <c r="O360" s="1098"/>
      <c r="P360" s="1098"/>
      <c r="Q360" s="1098"/>
      <c r="R360" s="1098"/>
      <c r="S360" s="1098"/>
      <c r="T360" s="1098"/>
      <c r="U360" s="1098"/>
    </row>
    <row r="361" ht="25" customHeight="1"/>
    <row r="362" ht="25" customHeight="1"/>
    <row r="363" ht="25" customHeight="1"/>
    <row r="364" ht="25" customHeight="1"/>
    <row r="365" ht="25" customHeight="1"/>
    <row r="366" ht="25" customHeight="1"/>
    <row r="367" ht="25" customHeight="1"/>
    <row r="368" ht="25" customHeight="1"/>
    <row r="369" ht="25" customHeight="1"/>
    <row r="370" ht="25" customHeight="1"/>
    <row r="371" ht="25" customHeight="1"/>
    <row r="372" ht="25" customHeight="1"/>
    <row r="373" ht="25" customHeight="1"/>
    <row r="374" ht="25" customHeight="1"/>
    <row r="375" ht="25" customHeight="1"/>
    <row r="376" ht="25" customHeight="1"/>
    <row r="377" ht="25" customHeight="1" spans="1:21">
      <c r="A377" s="1098" t="s">
        <v>612</v>
      </c>
      <c r="B377" s="1098"/>
      <c r="C377" s="1098"/>
      <c r="D377" s="1098"/>
      <c r="E377" s="1098"/>
      <c r="F377" s="1098"/>
      <c r="G377" s="1098"/>
      <c r="H377" s="1098"/>
      <c r="I377" s="1098"/>
      <c r="J377" s="1098"/>
      <c r="K377" s="1098"/>
      <c r="L377" s="1098"/>
      <c r="M377" s="1098"/>
      <c r="N377" s="1098"/>
      <c r="O377" s="1098"/>
      <c r="P377" s="1098"/>
      <c r="Q377" s="1098"/>
      <c r="R377" s="1098"/>
      <c r="S377" s="1098"/>
      <c r="T377" s="1098"/>
      <c r="U377" s="1098"/>
    </row>
    <row r="378" ht="25" customHeight="1" spans="1:21">
      <c r="A378" s="1098"/>
      <c r="B378" s="1098"/>
      <c r="C378" s="1098"/>
      <c r="D378" s="1098"/>
      <c r="E378" s="1098"/>
      <c r="F378" s="1098"/>
      <c r="G378" s="1098"/>
      <c r="H378" s="1098"/>
      <c r="I378" s="1098"/>
      <c r="J378" s="1098"/>
      <c r="K378" s="1098"/>
      <c r="L378" s="1098"/>
      <c r="M378" s="1098"/>
      <c r="N378" s="1098"/>
      <c r="O378" s="1098"/>
      <c r="P378" s="1098"/>
      <c r="Q378" s="1098"/>
      <c r="R378" s="1098"/>
      <c r="S378" s="1098"/>
      <c r="T378" s="1098"/>
      <c r="U378" s="1098"/>
    </row>
    <row r="381" ht="25" customHeight="1" spans="1:21">
      <c r="A381" s="1099" t="s">
        <v>613</v>
      </c>
      <c r="B381" s="1098"/>
      <c r="C381" s="1098"/>
      <c r="D381" s="1098"/>
      <c r="E381" s="1098"/>
      <c r="F381" s="1098"/>
      <c r="G381" s="1098"/>
      <c r="H381" s="1098"/>
      <c r="I381" s="1098"/>
      <c r="J381" s="1098"/>
      <c r="K381" s="1098"/>
      <c r="L381" s="1098"/>
      <c r="M381" s="1098"/>
      <c r="N381" s="1098"/>
      <c r="O381" s="1098"/>
      <c r="P381" s="1098"/>
      <c r="Q381" s="1098"/>
      <c r="R381" s="1098"/>
      <c r="S381" s="1098"/>
      <c r="T381" s="1098"/>
      <c r="U381" s="1098"/>
    </row>
    <row r="382" ht="25" customHeight="1" spans="1:21">
      <c r="A382" s="1098"/>
      <c r="B382" s="1098"/>
      <c r="C382" s="1098"/>
      <c r="D382" s="1098"/>
      <c r="E382" s="1098"/>
      <c r="F382" s="1098"/>
      <c r="G382" s="1098"/>
      <c r="H382" s="1098"/>
      <c r="I382" s="1098"/>
      <c r="J382" s="1098"/>
      <c r="K382" s="1098"/>
      <c r="L382" s="1098"/>
      <c r="M382" s="1098"/>
      <c r="N382" s="1098"/>
      <c r="O382" s="1098"/>
      <c r="P382" s="1098"/>
      <c r="Q382" s="1098"/>
      <c r="R382" s="1098"/>
      <c r="S382" s="1098"/>
      <c r="T382" s="1098"/>
      <c r="U382" s="1098"/>
    </row>
    <row r="383" ht="25" customHeight="1"/>
    <row r="384" ht="25" customHeight="1"/>
    <row r="385" ht="25" customHeight="1"/>
    <row r="386" ht="25" customHeight="1"/>
    <row r="387" ht="25" customHeight="1"/>
    <row r="388" ht="25" customHeight="1"/>
    <row r="389" ht="25" customHeight="1"/>
    <row r="390" ht="25" customHeight="1"/>
    <row r="391" ht="25" customHeight="1"/>
    <row r="392" ht="25" customHeight="1"/>
    <row r="393" ht="25" customHeight="1"/>
    <row r="394" ht="25" customHeight="1"/>
    <row r="395" ht="25" customHeight="1"/>
    <row r="396" ht="25" customHeight="1"/>
    <row r="397" ht="25" customHeight="1"/>
    <row r="398" ht="25" customHeight="1"/>
    <row r="399" ht="25" customHeight="1" spans="1:21">
      <c r="A399" s="1098" t="s">
        <v>614</v>
      </c>
      <c r="B399" s="1098"/>
      <c r="C399" s="1098"/>
      <c r="D399" s="1098"/>
      <c r="E399" s="1098"/>
      <c r="F399" s="1098"/>
      <c r="G399" s="1098"/>
      <c r="H399" s="1098"/>
      <c r="I399" s="1098"/>
      <c r="J399" s="1098"/>
      <c r="K399" s="1098"/>
      <c r="L399" s="1098"/>
      <c r="M399" s="1098"/>
      <c r="N399" s="1098"/>
      <c r="O399" s="1098"/>
      <c r="P399" s="1098"/>
      <c r="Q399" s="1098"/>
      <c r="R399" s="1098"/>
      <c r="S399" s="1098"/>
      <c r="T399" s="1098"/>
      <c r="U399" s="1098"/>
    </row>
    <row r="400" ht="25" customHeight="1" spans="1:21">
      <c r="A400" s="1098"/>
      <c r="B400" s="1098"/>
      <c r="C400" s="1098"/>
      <c r="D400" s="1098"/>
      <c r="E400" s="1098"/>
      <c r="F400" s="1098"/>
      <c r="G400" s="1098"/>
      <c r="H400" s="1098"/>
      <c r="I400" s="1098"/>
      <c r="J400" s="1098"/>
      <c r="K400" s="1098"/>
      <c r="L400" s="1098"/>
      <c r="M400" s="1098"/>
      <c r="N400" s="1098"/>
      <c r="O400" s="1098"/>
      <c r="P400" s="1098"/>
      <c r="Q400" s="1098"/>
      <c r="R400" s="1098"/>
      <c r="S400" s="1098"/>
      <c r="T400" s="1098"/>
      <c r="U400" s="1098"/>
    </row>
    <row r="403" ht="25" customHeight="1" spans="1:21">
      <c r="A403" s="1099" t="s">
        <v>615</v>
      </c>
      <c r="B403" s="1098"/>
      <c r="C403" s="1098"/>
      <c r="D403" s="1098"/>
      <c r="E403" s="1098"/>
      <c r="F403" s="1098"/>
      <c r="G403" s="1098"/>
      <c r="H403" s="1098"/>
      <c r="I403" s="1098"/>
      <c r="J403" s="1098"/>
      <c r="K403" s="1098"/>
      <c r="L403" s="1098"/>
      <c r="M403" s="1098"/>
      <c r="N403" s="1098"/>
      <c r="O403" s="1098"/>
      <c r="P403" s="1098"/>
      <c r="Q403" s="1098"/>
      <c r="R403" s="1098"/>
      <c r="S403" s="1098"/>
      <c r="T403" s="1098"/>
      <c r="U403" s="1098"/>
    </row>
    <row r="404" ht="25" customHeight="1" spans="1:21">
      <c r="A404" s="1098"/>
      <c r="B404" s="1098"/>
      <c r="C404" s="1098"/>
      <c r="D404" s="1098"/>
      <c r="E404" s="1098"/>
      <c r="F404" s="1098"/>
      <c r="G404" s="1098"/>
      <c r="H404" s="1098"/>
      <c r="I404" s="1098"/>
      <c r="J404" s="1098"/>
      <c r="K404" s="1098"/>
      <c r="L404" s="1098"/>
      <c r="M404" s="1098"/>
      <c r="N404" s="1098"/>
      <c r="O404" s="1098"/>
      <c r="P404" s="1098"/>
      <c r="Q404" s="1098"/>
      <c r="R404" s="1098"/>
      <c r="S404" s="1098"/>
      <c r="T404" s="1098"/>
      <c r="U404" s="1098"/>
    </row>
    <row r="405" ht="25" customHeight="1"/>
    <row r="406" ht="25" customHeight="1"/>
    <row r="407" ht="25" customHeight="1"/>
    <row r="408" ht="25" customHeight="1"/>
    <row r="409" ht="25" customHeight="1"/>
    <row r="410" ht="25" customHeight="1"/>
    <row r="411" ht="25" customHeight="1"/>
    <row r="412" ht="25" customHeight="1"/>
    <row r="413" ht="25" customHeight="1"/>
    <row r="414" ht="25" customHeight="1"/>
    <row r="415" ht="25" customHeight="1"/>
    <row r="416" ht="25" customHeight="1"/>
    <row r="417" ht="25" customHeight="1"/>
    <row r="418" ht="25" customHeight="1"/>
    <row r="419" ht="25" customHeight="1"/>
    <row r="420" ht="25" customHeight="1"/>
    <row r="421" ht="25" customHeight="1" spans="1:21">
      <c r="A421" s="1098" t="s">
        <v>616</v>
      </c>
      <c r="B421" s="1098"/>
      <c r="C421" s="1098"/>
      <c r="D421" s="1098"/>
      <c r="E421" s="1098"/>
      <c r="F421" s="1098"/>
      <c r="G421" s="1098"/>
      <c r="H421" s="1098"/>
      <c r="I421" s="1098"/>
      <c r="J421" s="1098"/>
      <c r="K421" s="1098"/>
      <c r="L421" s="1098"/>
      <c r="M421" s="1098"/>
      <c r="N421" s="1098"/>
      <c r="O421" s="1098"/>
      <c r="P421" s="1098"/>
      <c r="Q421" s="1098"/>
      <c r="R421" s="1098"/>
      <c r="S421" s="1098"/>
      <c r="T421" s="1098"/>
      <c r="U421" s="1098"/>
    </row>
    <row r="422" ht="25" customHeight="1" spans="1:21">
      <c r="A422" s="1098"/>
      <c r="B422" s="1098"/>
      <c r="C422" s="1098"/>
      <c r="D422" s="1098"/>
      <c r="E422" s="1098"/>
      <c r="F422" s="1098"/>
      <c r="G422" s="1098"/>
      <c r="H422" s="1098"/>
      <c r="I422" s="1098"/>
      <c r="J422" s="1098"/>
      <c r="K422" s="1098"/>
      <c r="L422" s="1098"/>
      <c r="M422" s="1098"/>
      <c r="N422" s="1098"/>
      <c r="O422" s="1098"/>
      <c r="P422" s="1098"/>
      <c r="Q422" s="1098"/>
      <c r="R422" s="1098"/>
      <c r="S422" s="1098"/>
      <c r="T422" s="1098"/>
      <c r="U422" s="1098"/>
    </row>
    <row r="425" ht="25" customHeight="1" spans="1:21">
      <c r="A425" s="1099" t="s">
        <v>617</v>
      </c>
      <c r="B425" s="1098"/>
      <c r="C425" s="1098"/>
      <c r="D425" s="1098"/>
      <c r="E425" s="1098"/>
      <c r="F425" s="1098"/>
      <c r="G425" s="1098"/>
      <c r="H425" s="1098"/>
      <c r="I425" s="1098"/>
      <c r="J425" s="1098"/>
      <c r="K425" s="1098"/>
      <c r="L425" s="1098"/>
      <c r="M425" s="1098"/>
      <c r="N425" s="1098"/>
      <c r="O425" s="1098"/>
      <c r="P425" s="1098"/>
      <c r="Q425" s="1098"/>
      <c r="R425" s="1098"/>
      <c r="S425" s="1098"/>
      <c r="T425" s="1098"/>
      <c r="U425" s="1098"/>
    </row>
    <row r="426" ht="25" customHeight="1" spans="1:21">
      <c r="A426" s="1098"/>
      <c r="B426" s="1098"/>
      <c r="C426" s="1098"/>
      <c r="D426" s="1098"/>
      <c r="E426" s="1098"/>
      <c r="F426" s="1098"/>
      <c r="G426" s="1098"/>
      <c r="H426" s="1098"/>
      <c r="I426" s="1098"/>
      <c r="J426" s="1098"/>
      <c r="K426" s="1098"/>
      <c r="L426" s="1098"/>
      <c r="M426" s="1098"/>
      <c r="N426" s="1098"/>
      <c r="O426" s="1098"/>
      <c r="P426" s="1098"/>
      <c r="Q426" s="1098"/>
      <c r="R426" s="1098"/>
      <c r="S426" s="1098"/>
      <c r="T426" s="1098"/>
      <c r="U426" s="1098"/>
    </row>
    <row r="427" ht="25" customHeight="1"/>
    <row r="428" ht="25" customHeight="1"/>
    <row r="429" ht="25" customHeight="1"/>
    <row r="430" ht="25" customHeight="1"/>
    <row r="431" ht="25" customHeight="1"/>
    <row r="432" ht="25" customHeight="1"/>
    <row r="433" ht="25" customHeight="1"/>
    <row r="434" ht="25" customHeight="1"/>
    <row r="435" ht="25" customHeight="1"/>
    <row r="436" ht="25" customHeight="1"/>
    <row r="437" ht="25" customHeight="1"/>
    <row r="438" ht="25" customHeight="1"/>
    <row r="439" ht="25" customHeight="1"/>
    <row r="440" ht="25" customHeight="1"/>
    <row r="441" ht="25" customHeight="1"/>
    <row r="442" ht="25" customHeight="1"/>
    <row r="443" ht="25" customHeight="1" spans="1:21">
      <c r="A443" s="1098" t="s">
        <v>618</v>
      </c>
      <c r="B443" s="1098"/>
      <c r="C443" s="1098"/>
      <c r="D443" s="1098"/>
      <c r="E443" s="1098"/>
      <c r="F443" s="1098"/>
      <c r="G443" s="1098"/>
      <c r="H443" s="1098"/>
      <c r="I443" s="1098"/>
      <c r="J443" s="1098"/>
      <c r="K443" s="1098"/>
      <c r="L443" s="1098"/>
      <c r="M443" s="1098"/>
      <c r="N443" s="1098"/>
      <c r="O443" s="1098"/>
      <c r="P443" s="1098"/>
      <c r="Q443" s="1098"/>
      <c r="R443" s="1098"/>
      <c r="S443" s="1098"/>
      <c r="T443" s="1098"/>
      <c r="U443" s="1098"/>
    </row>
    <row r="444" ht="25" customHeight="1" spans="1:21">
      <c r="A444" s="1098"/>
      <c r="B444" s="1098"/>
      <c r="C444" s="1098"/>
      <c r="D444" s="1098"/>
      <c r="E444" s="1098"/>
      <c r="F444" s="1098"/>
      <c r="G444" s="1098"/>
      <c r="H444" s="1098"/>
      <c r="I444" s="1098"/>
      <c r="J444" s="1098"/>
      <c r="K444" s="1098"/>
      <c r="L444" s="1098"/>
      <c r="M444" s="1098"/>
      <c r="N444" s="1098"/>
      <c r="O444" s="1098"/>
      <c r="P444" s="1098"/>
      <c r="Q444" s="1098"/>
      <c r="R444" s="1098"/>
      <c r="S444" s="1098"/>
      <c r="T444" s="1098"/>
      <c r="U444" s="1098"/>
    </row>
    <row r="447" ht="25" customHeight="1" spans="1:21">
      <c r="A447" s="1099" t="s">
        <v>619</v>
      </c>
      <c r="B447" s="1098"/>
      <c r="C447" s="1098"/>
      <c r="D447" s="1098"/>
      <c r="E447" s="1098"/>
      <c r="F447" s="1098"/>
      <c r="G447" s="1098"/>
      <c r="H447" s="1098"/>
      <c r="I447" s="1098"/>
      <c r="J447" s="1098"/>
      <c r="K447" s="1098"/>
      <c r="L447" s="1098"/>
      <c r="M447" s="1098"/>
      <c r="N447" s="1098"/>
      <c r="O447" s="1098"/>
      <c r="P447" s="1098"/>
      <c r="Q447" s="1098"/>
      <c r="R447" s="1098"/>
      <c r="S447" s="1098"/>
      <c r="T447" s="1098"/>
      <c r="U447" s="1098"/>
    </row>
    <row r="448" ht="25" customHeight="1" spans="1:21">
      <c r="A448" s="1098"/>
      <c r="B448" s="1098"/>
      <c r="C448" s="1098"/>
      <c r="D448" s="1098"/>
      <c r="E448" s="1098"/>
      <c r="F448" s="1098"/>
      <c r="G448" s="1098"/>
      <c r="H448" s="1098"/>
      <c r="I448" s="1098"/>
      <c r="J448" s="1098"/>
      <c r="K448" s="1098"/>
      <c r="L448" s="1098"/>
      <c r="M448" s="1098"/>
      <c r="N448" s="1098"/>
      <c r="O448" s="1098"/>
      <c r="P448" s="1098"/>
      <c r="Q448" s="1098"/>
      <c r="R448" s="1098"/>
      <c r="S448" s="1098"/>
      <c r="T448" s="1098"/>
      <c r="U448" s="1098"/>
    </row>
    <row r="449" ht="25" customHeight="1"/>
    <row r="450" ht="25" customHeight="1"/>
    <row r="451" ht="25" customHeight="1"/>
    <row r="452" ht="25" customHeight="1"/>
    <row r="453" ht="25" customHeight="1"/>
    <row r="454" ht="25" customHeight="1"/>
    <row r="455" ht="25" customHeight="1"/>
    <row r="456" ht="25" customHeight="1"/>
    <row r="457" ht="25" customHeight="1"/>
    <row r="458" ht="25" customHeight="1"/>
    <row r="459" ht="25" customHeight="1"/>
    <row r="460" ht="25" customHeight="1"/>
    <row r="461" ht="25" customHeight="1"/>
    <row r="462" ht="25" customHeight="1"/>
    <row r="463" ht="25" customHeight="1"/>
    <row r="464" ht="25" customHeight="1"/>
    <row r="465" ht="25" customHeight="1" spans="1:21">
      <c r="A465" s="1098" t="s">
        <v>620</v>
      </c>
      <c r="B465" s="1098"/>
      <c r="C465" s="1098"/>
      <c r="D465" s="1098"/>
      <c r="E465" s="1098"/>
      <c r="F465" s="1098"/>
      <c r="G465" s="1098"/>
      <c r="H465" s="1098"/>
      <c r="I465" s="1098"/>
      <c r="J465" s="1098"/>
      <c r="K465" s="1098"/>
      <c r="L465" s="1098"/>
      <c r="M465" s="1098"/>
      <c r="N465" s="1098"/>
      <c r="O465" s="1098"/>
      <c r="P465" s="1098"/>
      <c r="Q465" s="1098"/>
      <c r="R465" s="1098"/>
      <c r="S465" s="1098"/>
      <c r="T465" s="1098"/>
      <c r="U465" s="1098"/>
    </row>
    <row r="466" ht="25" customHeight="1" spans="1:21">
      <c r="A466" s="1098"/>
      <c r="B466" s="1098"/>
      <c r="C466" s="1098"/>
      <c r="D466" s="1098"/>
      <c r="E466" s="1098"/>
      <c r="F466" s="1098"/>
      <c r="G466" s="1098"/>
      <c r="H466" s="1098"/>
      <c r="I466" s="1098"/>
      <c r="J466" s="1098"/>
      <c r="K466" s="1098"/>
      <c r="L466" s="1098"/>
      <c r="M466" s="1098"/>
      <c r="N466" s="1098"/>
      <c r="O466" s="1098"/>
      <c r="P466" s="1098"/>
      <c r="Q466" s="1098"/>
      <c r="R466" s="1098"/>
      <c r="S466" s="1098"/>
      <c r="T466" s="1098"/>
      <c r="U466" s="1098"/>
    </row>
    <row r="469" ht="25" customHeight="1" spans="1:21">
      <c r="A469" s="1099" t="s">
        <v>621</v>
      </c>
      <c r="B469" s="1098"/>
      <c r="C469" s="1098"/>
      <c r="D469" s="1098"/>
      <c r="E469" s="1098"/>
      <c r="F469" s="1098"/>
      <c r="G469" s="1098"/>
      <c r="H469" s="1098"/>
      <c r="I469" s="1098"/>
      <c r="J469" s="1098"/>
      <c r="K469" s="1098"/>
      <c r="L469" s="1098"/>
      <c r="M469" s="1098"/>
      <c r="N469" s="1098"/>
      <c r="O469" s="1098"/>
      <c r="P469" s="1098"/>
      <c r="Q469" s="1098"/>
      <c r="R469" s="1098"/>
      <c r="S469" s="1098"/>
      <c r="T469" s="1098"/>
      <c r="U469" s="1098"/>
    </row>
    <row r="470" ht="25" customHeight="1" spans="1:21">
      <c r="A470" s="1098"/>
      <c r="B470" s="1098"/>
      <c r="C470" s="1098"/>
      <c r="D470" s="1098"/>
      <c r="E470" s="1098"/>
      <c r="F470" s="1098"/>
      <c r="G470" s="1098"/>
      <c r="H470" s="1098"/>
      <c r="I470" s="1098"/>
      <c r="J470" s="1098"/>
      <c r="K470" s="1098"/>
      <c r="L470" s="1098"/>
      <c r="M470" s="1098"/>
      <c r="N470" s="1098"/>
      <c r="O470" s="1098"/>
      <c r="P470" s="1098"/>
      <c r="Q470" s="1098"/>
      <c r="R470" s="1098"/>
      <c r="S470" s="1098"/>
      <c r="T470" s="1098"/>
      <c r="U470" s="1098"/>
    </row>
    <row r="471" ht="25" customHeight="1"/>
    <row r="472" ht="25" customHeight="1"/>
    <row r="473" ht="25" customHeight="1"/>
    <row r="474" ht="25" customHeight="1"/>
    <row r="475" ht="25" customHeight="1"/>
    <row r="476" ht="25" customHeight="1"/>
    <row r="477" ht="25" customHeight="1"/>
    <row r="478" ht="25" customHeight="1"/>
    <row r="479" ht="25" customHeight="1"/>
    <row r="480" ht="25" customHeight="1"/>
    <row r="481" ht="25" customHeight="1"/>
    <row r="482" ht="25" customHeight="1"/>
    <row r="483" ht="25" customHeight="1"/>
    <row r="484" ht="25" customHeight="1"/>
    <row r="485" ht="25" customHeight="1"/>
    <row r="486" ht="25" customHeight="1"/>
    <row r="487" ht="25" customHeight="1" spans="1:21">
      <c r="A487" s="1098" t="s">
        <v>622</v>
      </c>
      <c r="B487" s="1098"/>
      <c r="C487" s="1098"/>
      <c r="D487" s="1098"/>
      <c r="E487" s="1098"/>
      <c r="F487" s="1098"/>
      <c r="G487" s="1098"/>
      <c r="H487" s="1098"/>
      <c r="I487" s="1098"/>
      <c r="J487" s="1098"/>
      <c r="K487" s="1098"/>
      <c r="L487" s="1098"/>
      <c r="M487" s="1098"/>
      <c r="N487" s="1098"/>
      <c r="O487" s="1098"/>
      <c r="P487" s="1098"/>
      <c r="Q487" s="1098"/>
      <c r="R487" s="1098"/>
      <c r="S487" s="1098"/>
      <c r="T487" s="1098"/>
      <c r="U487" s="1098"/>
    </row>
    <row r="488" ht="25" customHeight="1" spans="1:21">
      <c r="A488" s="1098"/>
      <c r="B488" s="1098"/>
      <c r="C488" s="1098"/>
      <c r="D488" s="1098"/>
      <c r="E488" s="1098"/>
      <c r="F488" s="1098"/>
      <c r="G488" s="1098"/>
      <c r="H488" s="1098"/>
      <c r="I488" s="1098"/>
      <c r="J488" s="1098"/>
      <c r="K488" s="1098"/>
      <c r="L488" s="1098"/>
      <c r="M488" s="1098"/>
      <c r="N488" s="1098"/>
      <c r="O488" s="1098"/>
      <c r="P488" s="1098"/>
      <c r="Q488" s="1098"/>
      <c r="R488" s="1098"/>
      <c r="S488" s="1098"/>
      <c r="T488" s="1098"/>
      <c r="U488" s="1098"/>
    </row>
    <row r="490" ht="25" customHeight="1" spans="1:21">
      <c r="A490" s="1099" t="s">
        <v>623</v>
      </c>
      <c r="B490" s="1098"/>
      <c r="C490" s="1098"/>
      <c r="D490" s="1098"/>
      <c r="E490" s="1098"/>
      <c r="F490" s="1098"/>
      <c r="G490" s="1098"/>
      <c r="H490" s="1098"/>
      <c r="I490" s="1098"/>
      <c r="J490" s="1098"/>
      <c r="K490" s="1098"/>
      <c r="L490" s="1098"/>
      <c r="M490" s="1098"/>
      <c r="N490" s="1098"/>
      <c r="O490" s="1098"/>
      <c r="P490" s="1098"/>
      <c r="Q490" s="1098"/>
      <c r="R490" s="1098"/>
      <c r="S490" s="1098"/>
      <c r="T490" s="1098"/>
      <c r="U490" s="1098"/>
    </row>
    <row r="491" ht="25" customHeight="1" spans="1:21">
      <c r="A491" s="1098"/>
      <c r="B491" s="1098"/>
      <c r="C491" s="1098"/>
      <c r="D491" s="1098"/>
      <c r="E491" s="1098"/>
      <c r="F491" s="1098"/>
      <c r="G491" s="1098"/>
      <c r="H491" s="1098"/>
      <c r="I491" s="1098"/>
      <c r="J491" s="1098"/>
      <c r="K491" s="1098"/>
      <c r="L491" s="1098"/>
      <c r="M491" s="1098"/>
      <c r="N491" s="1098"/>
      <c r="O491" s="1098"/>
      <c r="P491" s="1098"/>
      <c r="Q491" s="1098"/>
      <c r="R491" s="1098"/>
      <c r="S491" s="1098"/>
      <c r="T491" s="1098"/>
      <c r="U491" s="1098"/>
    </row>
    <row r="492" ht="25" customHeight="1" spans="1:21">
      <c r="A492" s="1098" t="s">
        <v>624</v>
      </c>
      <c r="B492" s="1098"/>
      <c r="C492" s="1098"/>
      <c r="D492" s="1098"/>
      <c r="E492" s="1098"/>
      <c r="F492" s="1098"/>
      <c r="G492" s="1098"/>
      <c r="H492" s="1098"/>
      <c r="I492" s="1098"/>
      <c r="J492" s="1098"/>
      <c r="K492" s="1098"/>
      <c r="L492" s="1098"/>
      <c r="M492" s="1098"/>
      <c r="N492" s="1098"/>
      <c r="O492" s="1098"/>
      <c r="P492" s="1098"/>
      <c r="Q492" s="1098"/>
      <c r="R492" s="1098"/>
      <c r="S492" s="1098"/>
      <c r="T492" s="1098"/>
      <c r="U492" s="1098"/>
    </row>
    <row r="493" ht="25" customHeight="1" spans="1:21">
      <c r="A493" s="1098"/>
      <c r="B493" s="1098"/>
      <c r="C493" s="1098"/>
      <c r="D493" s="1098"/>
      <c r="E493" s="1098"/>
      <c r="F493" s="1098"/>
      <c r="G493" s="1098"/>
      <c r="H493" s="1098"/>
      <c r="I493" s="1098"/>
      <c r="J493" s="1098"/>
      <c r="K493" s="1098"/>
      <c r="L493" s="1098"/>
      <c r="M493" s="1098"/>
      <c r="N493" s="1098"/>
      <c r="O493" s="1098"/>
      <c r="P493" s="1098"/>
      <c r="Q493" s="1098"/>
      <c r="R493" s="1098"/>
      <c r="S493" s="1098"/>
      <c r="T493" s="1098"/>
      <c r="U493" s="1098"/>
    </row>
    <row r="494" ht="25" customHeight="1" spans="1:21">
      <c r="A494" s="1098"/>
      <c r="B494" s="1098"/>
      <c r="C494" s="1098"/>
      <c r="D494" s="1098"/>
      <c r="E494" s="1098"/>
      <c r="F494" s="1098"/>
      <c r="G494" s="1098"/>
      <c r="H494" s="1098"/>
      <c r="I494" s="1098"/>
      <c r="J494" s="1098"/>
      <c r="K494" s="1098"/>
      <c r="L494" s="1098"/>
      <c r="M494" s="1098"/>
      <c r="N494" s="1098"/>
      <c r="O494" s="1098"/>
      <c r="P494" s="1098"/>
      <c r="Q494" s="1098"/>
      <c r="R494" s="1098"/>
      <c r="S494" s="1098"/>
      <c r="T494" s="1098"/>
      <c r="U494" s="1098"/>
    </row>
    <row r="495" ht="40" customHeight="1" spans="1:21">
      <c r="A495" s="1099" t="s">
        <v>14</v>
      </c>
      <c r="B495" s="1098"/>
      <c r="C495" s="1098"/>
      <c r="D495" s="1099" t="s">
        <v>625</v>
      </c>
      <c r="E495" s="1098"/>
      <c r="F495" s="1098"/>
      <c r="G495" s="1099" t="s">
        <v>626</v>
      </c>
      <c r="H495" s="1098"/>
      <c r="I495" s="1098"/>
      <c r="J495" s="1099" t="s">
        <v>627</v>
      </c>
      <c r="K495" s="1098"/>
      <c r="L495" s="1098"/>
      <c r="M495" s="1099" t="s">
        <v>628</v>
      </c>
      <c r="N495" s="1098"/>
      <c r="O495" s="1098"/>
      <c r="P495" s="1099" t="s">
        <v>629</v>
      </c>
      <c r="Q495" s="1098"/>
      <c r="R495" s="1098"/>
      <c r="S495" s="1099" t="s">
        <v>630</v>
      </c>
      <c r="T495" s="1098"/>
      <c r="U495" s="1098"/>
    </row>
    <row r="496" ht="25" customHeight="1" spans="1:21">
      <c r="A496" s="1098" t="s">
        <v>185</v>
      </c>
      <c r="B496" s="1098"/>
      <c r="C496" s="1098"/>
      <c r="D496" s="1127">
        <v>0.2472</v>
      </c>
      <c r="E496" s="1098"/>
      <c r="F496" s="1098"/>
      <c r="G496" s="1127">
        <v>0.5897</v>
      </c>
      <c r="H496" s="1098"/>
      <c r="I496" s="1098"/>
      <c r="J496" s="1127">
        <v>0.1065</v>
      </c>
      <c r="K496" s="1098"/>
      <c r="L496" s="1098"/>
      <c r="M496" s="1127">
        <v>0.0566</v>
      </c>
      <c r="N496" s="1098"/>
      <c r="O496" s="1098"/>
      <c r="P496" s="1127">
        <f t="shared" ref="P496:P507" si="16">G496+J496</f>
        <v>0.6962</v>
      </c>
      <c r="Q496" s="1098"/>
      <c r="R496" s="1098"/>
      <c r="S496" s="1127">
        <f t="shared" ref="S496:S507" si="17">D496+G496+J496+M496</f>
        <v>1</v>
      </c>
      <c r="T496" s="1098"/>
      <c r="U496" s="1098"/>
    </row>
    <row r="497" ht="25" customHeight="1" spans="1:33">
      <c r="A497" s="1098" t="s">
        <v>186</v>
      </c>
      <c r="B497" s="1098"/>
      <c r="C497" s="1098"/>
      <c r="D497" s="1127">
        <v>0.2741</v>
      </c>
      <c r="E497" s="1098"/>
      <c r="F497" s="1098"/>
      <c r="G497" s="1127">
        <v>0.6044</v>
      </c>
      <c r="H497" s="1098"/>
      <c r="I497" s="1098"/>
      <c r="J497" s="1127">
        <v>0.0954</v>
      </c>
      <c r="K497" s="1098"/>
      <c r="L497" s="1098"/>
      <c r="M497" s="1127">
        <v>0.0262</v>
      </c>
      <c r="N497" s="1098"/>
      <c r="O497" s="1098"/>
      <c r="P497" s="1127">
        <f t="shared" si="16"/>
        <v>0.6998</v>
      </c>
      <c r="Q497" s="1098"/>
      <c r="R497" s="1098"/>
      <c r="S497" s="1127">
        <f t="shared" si="17"/>
        <v>1.0001</v>
      </c>
      <c r="T497" s="1098"/>
      <c r="U497" s="1098"/>
    </row>
    <row r="498" ht="25" customHeight="1" spans="1:33">
      <c r="A498" s="1098" t="s">
        <v>187</v>
      </c>
      <c r="B498" s="1098"/>
      <c r="C498" s="1098"/>
      <c r="D498" s="1127">
        <v>0.3108</v>
      </c>
      <c r="E498" s="1098"/>
      <c r="F498" s="1098"/>
      <c r="G498" s="1127">
        <v>0.5759</v>
      </c>
      <c r="H498" s="1098"/>
      <c r="I498" s="1098"/>
      <c r="J498" s="1127">
        <v>0.0925</v>
      </c>
      <c r="K498" s="1098"/>
      <c r="L498" s="1098"/>
      <c r="M498" s="1127">
        <v>0.0208</v>
      </c>
      <c r="N498" s="1098"/>
      <c r="O498" s="1098"/>
      <c r="P498" s="1127">
        <f t="shared" si="16"/>
        <v>0.6684</v>
      </c>
      <c r="Q498" s="1098"/>
      <c r="R498" s="1098"/>
      <c r="S498" s="1127">
        <f t="shared" si="17"/>
        <v>1</v>
      </c>
      <c r="T498" s="1098"/>
      <c r="U498" s="1098"/>
    </row>
    <row r="499" ht="25" customHeight="1" spans="1:33">
      <c r="A499" s="1098" t="s">
        <v>188</v>
      </c>
      <c r="B499" s="1098"/>
      <c r="C499" s="1098"/>
      <c r="D499" s="1127">
        <v>0.2271</v>
      </c>
      <c r="E499" s="1098"/>
      <c r="F499" s="1098"/>
      <c r="G499" s="1127">
        <v>0.6356</v>
      </c>
      <c r="H499" s="1098"/>
      <c r="I499" s="1098"/>
      <c r="J499" s="1127">
        <v>0.0727</v>
      </c>
      <c r="K499" s="1098"/>
      <c r="L499" s="1098"/>
      <c r="M499" s="1127">
        <v>0.0646</v>
      </c>
      <c r="N499" s="1098"/>
      <c r="O499" s="1098"/>
      <c r="P499" s="1127">
        <f t="shared" si="16"/>
        <v>0.7083</v>
      </c>
      <c r="Q499" s="1098"/>
      <c r="R499" s="1098"/>
      <c r="S499" s="1127">
        <f t="shared" si="17"/>
        <v>1</v>
      </c>
      <c r="T499" s="1098"/>
      <c r="U499" s="1098"/>
    </row>
    <row r="500" ht="25" customHeight="1" spans="1:33">
      <c r="A500" s="1098" t="s">
        <v>189</v>
      </c>
      <c r="B500" s="1098"/>
      <c r="C500" s="1098"/>
      <c r="D500" s="1127">
        <v>0.221</v>
      </c>
      <c r="E500" s="1098"/>
      <c r="F500" s="1098"/>
      <c r="G500" s="1127">
        <v>0.6847</v>
      </c>
      <c r="H500" s="1098"/>
      <c r="I500" s="1098"/>
      <c r="J500" s="1127">
        <v>0.0276</v>
      </c>
      <c r="K500" s="1098"/>
      <c r="L500" s="1098"/>
      <c r="M500" s="1127">
        <v>0.0667</v>
      </c>
      <c r="N500" s="1098"/>
      <c r="O500" s="1098"/>
      <c r="P500" s="1127">
        <f t="shared" si="16"/>
        <v>0.7123</v>
      </c>
      <c r="Q500" s="1098"/>
      <c r="R500" s="1098"/>
      <c r="S500" s="1127">
        <f t="shared" si="17"/>
        <v>1</v>
      </c>
      <c r="T500" s="1098"/>
      <c r="U500" s="1098"/>
    </row>
    <row r="501" ht="25" customHeight="1" spans="1:33">
      <c r="A501" s="1098" t="s">
        <v>190</v>
      </c>
      <c r="B501" s="1098"/>
      <c r="C501" s="1098"/>
      <c r="D501" s="1127">
        <v>0.1995</v>
      </c>
      <c r="E501" s="1098"/>
      <c r="F501" s="1098"/>
      <c r="G501" s="1127">
        <v>0.7234</v>
      </c>
      <c r="H501" s="1098"/>
      <c r="I501" s="1098"/>
      <c r="J501" s="1127">
        <v>0.0173</v>
      </c>
      <c r="K501" s="1098"/>
      <c r="L501" s="1098"/>
      <c r="M501" s="1127">
        <v>0.0598</v>
      </c>
      <c r="N501" s="1098"/>
      <c r="O501" s="1098"/>
      <c r="P501" s="1127">
        <f t="shared" si="16"/>
        <v>0.7407</v>
      </c>
      <c r="Q501" s="1098"/>
      <c r="R501" s="1098"/>
      <c r="S501" s="1127">
        <f t="shared" si="17"/>
        <v>1</v>
      </c>
      <c r="T501" s="1098"/>
      <c r="U501" s="1098"/>
    </row>
    <row r="502" ht="25" customHeight="1" spans="1:33">
      <c r="A502" s="1098" t="s">
        <v>191</v>
      </c>
      <c r="B502" s="1098"/>
      <c r="C502" s="1098"/>
      <c r="D502" s="1127">
        <v>0.1679</v>
      </c>
      <c r="E502" s="1098"/>
      <c r="F502" s="1098"/>
      <c r="G502" s="1127">
        <v>0.6565</v>
      </c>
      <c r="H502" s="1098"/>
      <c r="I502" s="1098"/>
      <c r="J502" s="1127">
        <v>0.0796</v>
      </c>
      <c r="K502" s="1098"/>
      <c r="L502" s="1098"/>
      <c r="M502" s="1127">
        <v>0.096</v>
      </c>
      <c r="N502" s="1098"/>
      <c r="O502" s="1098"/>
      <c r="P502" s="1127">
        <f t="shared" si="16"/>
        <v>0.7361</v>
      </c>
      <c r="Q502" s="1098"/>
      <c r="R502" s="1098"/>
      <c r="S502" s="1127">
        <f t="shared" si="17"/>
        <v>1</v>
      </c>
      <c r="T502" s="1098"/>
      <c r="U502" s="1098"/>
    </row>
    <row r="503" ht="25" customHeight="1" spans="1:33">
      <c r="A503" s="1098" t="s">
        <v>192</v>
      </c>
      <c r="B503" s="1098"/>
      <c r="C503" s="1098"/>
      <c r="D503" s="1127">
        <v>0.2109</v>
      </c>
      <c r="E503" s="1098"/>
      <c r="F503" s="1098"/>
      <c r="G503" s="1127">
        <v>0.627</v>
      </c>
      <c r="H503" s="1098"/>
      <c r="I503" s="1098"/>
      <c r="J503" s="1127">
        <v>0.0723</v>
      </c>
      <c r="K503" s="1098"/>
      <c r="L503" s="1098"/>
      <c r="M503" s="1127">
        <v>0.0899</v>
      </c>
      <c r="N503" s="1098"/>
      <c r="O503" s="1098"/>
      <c r="P503" s="1127">
        <f t="shared" si="16"/>
        <v>0.6993</v>
      </c>
      <c r="Q503" s="1098"/>
      <c r="R503" s="1098"/>
      <c r="S503" s="1127">
        <f t="shared" si="17"/>
        <v>1.0001</v>
      </c>
      <c r="T503" s="1098"/>
      <c r="U503" s="1098"/>
    </row>
    <row r="504" ht="25" customHeight="1" spans="1:33">
      <c r="A504" s="1098" t="s">
        <v>193</v>
      </c>
      <c r="B504" s="1098"/>
      <c r="C504" s="1098"/>
      <c r="D504" s="1127">
        <v>0.1886</v>
      </c>
      <c r="E504" s="1098"/>
      <c r="F504" s="1098"/>
      <c r="G504" s="1127">
        <v>0.7182</v>
      </c>
      <c r="H504" s="1098"/>
      <c r="I504" s="1098"/>
      <c r="J504" s="1127">
        <v>0.0349</v>
      </c>
      <c r="K504" s="1098"/>
      <c r="L504" s="1098"/>
      <c r="M504" s="1127">
        <v>0.0583</v>
      </c>
      <c r="N504" s="1098"/>
      <c r="O504" s="1098"/>
      <c r="P504" s="1127">
        <f t="shared" si="16"/>
        <v>0.7531</v>
      </c>
      <c r="Q504" s="1098"/>
      <c r="R504" s="1098"/>
      <c r="S504" s="1127">
        <f t="shared" si="17"/>
        <v>1</v>
      </c>
      <c r="T504" s="1098"/>
      <c r="U504" s="1098"/>
    </row>
    <row r="505" ht="25" customHeight="1" spans="1:33">
      <c r="A505" s="1098" t="s">
        <v>194</v>
      </c>
      <c r="B505" s="1098"/>
      <c r="C505" s="1098"/>
      <c r="D505" s="1127">
        <v>0.2479</v>
      </c>
      <c r="E505" s="1098"/>
      <c r="F505" s="1098"/>
      <c r="G505" s="1127">
        <v>0.6756</v>
      </c>
      <c r="H505" s="1098"/>
      <c r="I505" s="1098"/>
      <c r="J505" s="1127">
        <v>0.0424</v>
      </c>
      <c r="K505" s="1098"/>
      <c r="L505" s="1098"/>
      <c r="M505" s="1127">
        <v>0.0342</v>
      </c>
      <c r="N505" s="1098"/>
      <c r="O505" s="1098"/>
      <c r="P505" s="1127">
        <f t="shared" si="16"/>
        <v>0.718</v>
      </c>
      <c r="Q505" s="1098"/>
      <c r="R505" s="1098"/>
      <c r="S505" s="1127">
        <f t="shared" si="17"/>
        <v>1.0001</v>
      </c>
      <c r="T505" s="1098"/>
      <c r="U505" s="1098"/>
    </row>
    <row r="506" ht="25" customHeight="1" spans="1:33">
      <c r="A506" s="1098" t="s">
        <v>195</v>
      </c>
      <c r="B506" s="1098"/>
      <c r="C506" s="1098"/>
      <c r="D506" s="1127">
        <v>0.2017</v>
      </c>
      <c r="E506" s="1098"/>
      <c r="F506" s="1098"/>
      <c r="G506" s="1127">
        <v>0.6273</v>
      </c>
      <c r="H506" s="1098"/>
      <c r="I506" s="1098"/>
      <c r="J506" s="1127">
        <v>0.106</v>
      </c>
      <c r="K506" s="1098"/>
      <c r="L506" s="1098"/>
      <c r="M506" s="1127">
        <v>0.065</v>
      </c>
      <c r="N506" s="1098"/>
      <c r="O506" s="1098"/>
      <c r="P506" s="1127">
        <f t="shared" si="16"/>
        <v>0.7333</v>
      </c>
      <c r="Q506" s="1098"/>
      <c r="R506" s="1098"/>
      <c r="S506" s="1127">
        <f t="shared" si="17"/>
        <v>1</v>
      </c>
      <c r="T506" s="1098"/>
      <c r="U506" s="1098"/>
    </row>
    <row r="507" ht="25" customHeight="1" spans="1:33">
      <c r="A507" s="1098" t="s">
        <v>196</v>
      </c>
      <c r="B507" s="1098"/>
      <c r="C507" s="1098"/>
      <c r="D507" s="1127">
        <v>0.2898</v>
      </c>
      <c r="E507" s="1098"/>
      <c r="F507" s="1098"/>
      <c r="G507" s="1127">
        <v>0.6446</v>
      </c>
      <c r="H507" s="1098"/>
      <c r="I507" s="1098"/>
      <c r="J507" s="1127">
        <v>0.0423</v>
      </c>
      <c r="K507" s="1098"/>
      <c r="L507" s="1098"/>
      <c r="M507" s="1127">
        <v>0.0232</v>
      </c>
      <c r="N507" s="1098"/>
      <c r="O507" s="1098"/>
      <c r="P507" s="1127">
        <f t="shared" si="16"/>
        <v>0.6869</v>
      </c>
      <c r="Q507" s="1098"/>
      <c r="R507" s="1098"/>
      <c r="S507" s="1127">
        <f t="shared" si="17"/>
        <v>0.9999</v>
      </c>
      <c r="T507" s="1098"/>
      <c r="U507" s="1098"/>
    </row>
    <row r="508" ht="25" customHeight="1" spans="1:33">
      <c r="A508" s="1098" t="s">
        <v>631</v>
      </c>
      <c r="B508" s="1098"/>
      <c r="C508" s="1098"/>
      <c r="D508" s="1098"/>
      <c r="E508" s="1098"/>
      <c r="F508" s="1098"/>
      <c r="G508" s="1098"/>
      <c r="H508" s="1098"/>
      <c r="I508" s="1098"/>
      <c r="J508" s="1098"/>
      <c r="K508" s="1098"/>
      <c r="L508" s="1098"/>
      <c r="M508" s="1098"/>
      <c r="N508" s="1098"/>
      <c r="O508" s="1098"/>
      <c r="P508" s="1098"/>
      <c r="Q508" s="1098"/>
      <c r="R508" s="1098"/>
      <c r="S508" s="1098"/>
      <c r="T508" s="1098"/>
      <c r="U508" s="1098"/>
    </row>
    <row r="509" ht="25" customHeight="1" spans="1:33">
      <c r="A509" s="1098"/>
      <c r="B509" s="1098"/>
      <c r="C509" s="1098"/>
      <c r="D509" s="1098"/>
      <c r="E509" s="1098"/>
      <c r="F509" s="1098"/>
      <c r="G509" s="1098"/>
      <c r="H509" s="1098"/>
      <c r="I509" s="1098"/>
      <c r="J509" s="1098"/>
      <c r="K509" s="1098"/>
      <c r="L509" s="1098"/>
      <c r="M509" s="1098"/>
      <c r="N509" s="1098"/>
      <c r="O509" s="1098"/>
      <c r="P509" s="1098"/>
      <c r="Q509" s="1098"/>
      <c r="R509" s="1098"/>
      <c r="S509" s="1098"/>
      <c r="T509" s="1098"/>
      <c r="U509" s="1098"/>
    </row>
    <row r="510" ht="25" customHeight="1"/>
    <row r="511" ht="25" customHeight="1"/>
    <row r="512" ht="25" customHeight="1" spans="1:33">
      <c r="A512" s="1099" t="s">
        <v>632</v>
      </c>
      <c r="B512" s="1098"/>
      <c r="C512" s="1098"/>
      <c r="D512" s="1098"/>
      <c r="E512" s="1098"/>
      <c r="F512" s="1098"/>
      <c r="G512" s="1098"/>
      <c r="H512" s="1098"/>
      <c r="I512" s="1098"/>
      <c r="J512" s="1098"/>
      <c r="K512" s="1098"/>
      <c r="L512" s="1098"/>
      <c r="M512" s="1098"/>
      <c r="N512" s="1098"/>
      <c r="O512" s="1098"/>
      <c r="P512" s="1098"/>
      <c r="Q512" s="1098"/>
      <c r="R512" s="1098"/>
      <c r="S512" s="1098"/>
      <c r="T512" s="1098"/>
      <c r="U512" s="1098"/>
      <c r="V512" s="1098"/>
      <c r="W512" s="1098"/>
      <c r="X512" s="1098"/>
      <c r="Y512" s="1098"/>
      <c r="Z512" s="1098"/>
      <c r="AA512" s="1098"/>
      <c r="AB512" s="1098"/>
      <c r="AC512" s="1098"/>
      <c r="AD512" s="1098"/>
      <c r="AE512" s="1098"/>
      <c r="AF512" s="1098"/>
      <c r="AG512" s="1098"/>
    </row>
    <row r="513" ht="25" customHeight="1" spans="1:33">
      <c r="A513" s="1098"/>
      <c r="B513" s="1098"/>
      <c r="C513" s="1098"/>
      <c r="D513" s="1098"/>
      <c r="E513" s="1098"/>
      <c r="F513" s="1098"/>
      <c r="G513" s="1098"/>
      <c r="H513" s="1098"/>
      <c r="I513" s="1098"/>
      <c r="J513" s="1098"/>
      <c r="K513" s="1098"/>
      <c r="L513" s="1098"/>
      <c r="M513" s="1098"/>
      <c r="N513" s="1098"/>
      <c r="O513" s="1098"/>
      <c r="P513" s="1098"/>
      <c r="Q513" s="1098"/>
      <c r="R513" s="1098"/>
      <c r="S513" s="1098"/>
      <c r="T513" s="1098"/>
      <c r="U513" s="1098"/>
      <c r="V513" s="1098"/>
      <c r="W513" s="1098"/>
      <c r="X513" s="1098"/>
      <c r="Y513" s="1098"/>
      <c r="Z513" s="1098"/>
      <c r="AA513" s="1098"/>
      <c r="AB513" s="1098"/>
      <c r="AC513" s="1098"/>
      <c r="AD513" s="1098"/>
      <c r="AE513" s="1098"/>
      <c r="AF513" s="1098"/>
      <c r="AG513" s="1098"/>
    </row>
    <row r="514" ht="40" customHeight="1" spans="1:33">
      <c r="A514" s="1099" t="s">
        <v>633</v>
      </c>
      <c r="B514" s="1098"/>
      <c r="C514" s="1098"/>
      <c r="D514" s="1099" t="s">
        <v>263</v>
      </c>
      <c r="E514" s="1098"/>
      <c r="F514" s="1098"/>
      <c r="G514" s="1099" t="s">
        <v>634</v>
      </c>
      <c r="H514" s="1098"/>
      <c r="I514" s="1098"/>
      <c r="J514" s="1099" t="s">
        <v>635</v>
      </c>
      <c r="K514" s="1098"/>
      <c r="L514" s="1098"/>
      <c r="M514" s="1099" t="s">
        <v>636</v>
      </c>
      <c r="N514" s="1098"/>
      <c r="O514" s="1098"/>
      <c r="P514" s="1099" t="s">
        <v>637</v>
      </c>
      <c r="Q514" s="1098"/>
      <c r="R514" s="1098"/>
      <c r="S514" s="1099" t="s">
        <v>638</v>
      </c>
      <c r="T514" s="1098"/>
      <c r="U514" s="1098"/>
      <c r="V514" s="1099" t="s">
        <v>639</v>
      </c>
      <c r="W514" s="1098"/>
      <c r="X514" s="1098"/>
      <c r="Y514" s="1099" t="s">
        <v>640</v>
      </c>
      <c r="Z514" s="1098"/>
      <c r="AA514" s="1098"/>
      <c r="AB514" s="1099" t="s">
        <v>641</v>
      </c>
      <c r="AC514" s="1098"/>
      <c r="AD514" s="1098"/>
      <c r="AE514" s="1099" t="s">
        <v>642</v>
      </c>
      <c r="AF514" s="1098"/>
      <c r="AG514" s="1098"/>
    </row>
    <row r="515" ht="25" customHeight="1" spans="1:33">
      <c r="A515" s="1098" t="s">
        <v>185</v>
      </c>
      <c r="B515" s="1098"/>
      <c r="C515" s="1098"/>
      <c r="D515" s="1098" t="s">
        <v>643</v>
      </c>
      <c r="E515" s="1098"/>
      <c r="F515" s="1098"/>
      <c r="G515" s="1127">
        <v>0.0537</v>
      </c>
      <c r="H515" s="1098"/>
      <c r="I515" s="1098"/>
      <c r="J515" s="1127">
        <v>0.0609</v>
      </c>
      <c r="K515" s="1098"/>
      <c r="L515" s="1098"/>
      <c r="M515" s="1127">
        <v>0.0883</v>
      </c>
      <c r="N515" s="1098"/>
      <c r="O515" s="1098"/>
      <c r="P515" s="1127">
        <v>0.0963</v>
      </c>
      <c r="Q515" s="1098"/>
      <c r="R515" s="1098"/>
      <c r="S515" s="1127">
        <v>0.1297</v>
      </c>
      <c r="T515" s="1098"/>
      <c r="U515" s="1098"/>
      <c r="V515" s="1127">
        <v>0.0178</v>
      </c>
      <c r="W515" s="1098"/>
      <c r="X515" s="1098"/>
      <c r="Y515" s="1127">
        <v>0.0357</v>
      </c>
      <c r="Z515" s="1098"/>
      <c r="AA515" s="1098"/>
      <c r="AB515" s="1127">
        <v>0.0509</v>
      </c>
      <c r="AC515" s="1098"/>
      <c r="AD515" s="1098"/>
      <c r="AE515" s="1127">
        <v>0.4667</v>
      </c>
      <c r="AF515" s="1098"/>
      <c r="AG515" s="1098"/>
    </row>
    <row r="516" ht="25" customHeight="1" spans="1:33">
      <c r="A516" s="1098" t="s">
        <v>186</v>
      </c>
      <c r="B516" s="1098"/>
      <c r="C516" s="1098"/>
      <c r="D516" s="1098" t="s">
        <v>643</v>
      </c>
      <c r="E516" s="1098"/>
      <c r="F516" s="1098"/>
      <c r="G516" s="1127">
        <v>0.0198</v>
      </c>
      <c r="H516" s="1098"/>
      <c r="I516" s="1098"/>
      <c r="J516" s="1127">
        <v>0.0695</v>
      </c>
      <c r="K516" s="1098"/>
      <c r="L516" s="1098"/>
      <c r="M516" s="1127">
        <v>0.0707</v>
      </c>
      <c r="N516" s="1098"/>
      <c r="O516" s="1098"/>
      <c r="P516" s="1127">
        <v>0.1512</v>
      </c>
      <c r="Q516" s="1098"/>
      <c r="R516" s="1098"/>
      <c r="S516" s="1127">
        <v>0.1513</v>
      </c>
      <c r="T516" s="1098"/>
      <c r="U516" s="1098"/>
      <c r="V516" s="1127">
        <v>0.0173</v>
      </c>
      <c r="W516" s="1098"/>
      <c r="X516" s="1098"/>
      <c r="Y516" s="1127">
        <v>0.0337</v>
      </c>
      <c r="Z516" s="1098"/>
      <c r="AA516" s="1098"/>
      <c r="AB516" s="1127">
        <v>0.037</v>
      </c>
      <c r="AC516" s="1098"/>
      <c r="AD516" s="1098"/>
      <c r="AE516" s="1127">
        <v>0.4495</v>
      </c>
      <c r="AF516" s="1098"/>
      <c r="AG516" s="1098"/>
    </row>
    <row r="517" ht="25" customHeight="1" spans="1:33">
      <c r="A517" s="1098" t="s">
        <v>187</v>
      </c>
      <c r="B517" s="1098"/>
      <c r="C517" s="1098"/>
      <c r="D517" s="1098" t="s">
        <v>643</v>
      </c>
      <c r="E517" s="1098"/>
      <c r="F517" s="1098"/>
      <c r="G517" s="1127">
        <v>0.0184</v>
      </c>
      <c r="H517" s="1098"/>
      <c r="I517" s="1098"/>
      <c r="J517" s="1127">
        <v>0.0471</v>
      </c>
      <c r="K517" s="1098"/>
      <c r="L517" s="1098"/>
      <c r="M517" s="1127">
        <v>0.085</v>
      </c>
      <c r="N517" s="1098"/>
      <c r="O517" s="1098"/>
      <c r="P517" s="1127">
        <v>0.145</v>
      </c>
      <c r="Q517" s="1098"/>
      <c r="R517" s="1098"/>
      <c r="S517" s="1127">
        <v>0.0988</v>
      </c>
      <c r="T517" s="1098"/>
      <c r="U517" s="1098"/>
      <c r="V517" s="1127">
        <v>0.0689</v>
      </c>
      <c r="W517" s="1098"/>
      <c r="X517" s="1098"/>
      <c r="Y517" s="1127">
        <v>0.0246</v>
      </c>
      <c r="Z517" s="1098"/>
      <c r="AA517" s="1098"/>
      <c r="AB517" s="1127">
        <v>0.0263</v>
      </c>
      <c r="AC517" s="1098"/>
      <c r="AD517" s="1098"/>
      <c r="AE517" s="1127">
        <v>0.4858</v>
      </c>
      <c r="AF517" s="1098"/>
      <c r="AG517" s="1098"/>
    </row>
    <row r="518" ht="25" customHeight="1" spans="1:33">
      <c r="A518" s="1098" t="s">
        <v>188</v>
      </c>
      <c r="B518" s="1098"/>
      <c r="C518" s="1098"/>
      <c r="D518" s="1098" t="s">
        <v>643</v>
      </c>
      <c r="E518" s="1098"/>
      <c r="F518" s="1098"/>
      <c r="G518" s="1127">
        <v>0.0364</v>
      </c>
      <c r="H518" s="1098"/>
      <c r="I518" s="1098"/>
      <c r="J518" s="1127">
        <v>0.0743</v>
      </c>
      <c r="K518" s="1098"/>
      <c r="L518" s="1098"/>
      <c r="M518" s="1127">
        <v>0.0659</v>
      </c>
      <c r="N518" s="1098"/>
      <c r="O518" s="1098"/>
      <c r="P518" s="1127">
        <v>0.1452</v>
      </c>
      <c r="Q518" s="1098"/>
      <c r="R518" s="1098"/>
      <c r="S518" s="1127">
        <v>0.1219</v>
      </c>
      <c r="T518" s="1098"/>
      <c r="U518" s="1098"/>
      <c r="V518" s="1127">
        <v>0.1096</v>
      </c>
      <c r="W518" s="1098"/>
      <c r="X518" s="1098"/>
      <c r="Y518" s="1127">
        <v>0.0184</v>
      </c>
      <c r="Z518" s="1098"/>
      <c r="AA518" s="1098"/>
      <c r="AB518" s="1127">
        <v>0.0273</v>
      </c>
      <c r="AC518" s="1098"/>
      <c r="AD518" s="1098"/>
      <c r="AE518" s="1127">
        <v>0.401</v>
      </c>
      <c r="AF518" s="1098"/>
      <c r="AG518" s="1098"/>
    </row>
    <row r="519" ht="25" customHeight="1" spans="1:33">
      <c r="A519" s="1098" t="s">
        <v>189</v>
      </c>
      <c r="B519" s="1098"/>
      <c r="C519" s="1098"/>
      <c r="D519" s="1098" t="s">
        <v>643</v>
      </c>
      <c r="E519" s="1098"/>
      <c r="F519" s="1098"/>
      <c r="G519" s="1127">
        <v>0.0312</v>
      </c>
      <c r="H519" s="1098"/>
      <c r="I519" s="1098"/>
      <c r="J519" s="1127">
        <v>0.0775</v>
      </c>
      <c r="K519" s="1098"/>
      <c r="L519" s="1098"/>
      <c r="M519" s="1127">
        <v>0.0682</v>
      </c>
      <c r="N519" s="1098"/>
      <c r="O519" s="1098"/>
      <c r="P519" s="1127">
        <v>0.1752</v>
      </c>
      <c r="Q519" s="1098"/>
      <c r="R519" s="1098"/>
      <c r="S519" s="1127">
        <v>0.0936</v>
      </c>
      <c r="T519" s="1098"/>
      <c r="U519" s="1098"/>
      <c r="V519" s="1127">
        <v>0.0638</v>
      </c>
      <c r="W519" s="1098"/>
      <c r="X519" s="1098"/>
      <c r="Y519" s="1127">
        <v>0.007</v>
      </c>
      <c r="Z519" s="1098"/>
      <c r="AA519" s="1098"/>
      <c r="AB519" s="1127">
        <v>0.04</v>
      </c>
      <c r="AC519" s="1098"/>
      <c r="AD519" s="1098"/>
      <c r="AE519" s="1127">
        <v>0.4436</v>
      </c>
      <c r="AF519" s="1098"/>
      <c r="AG519" s="1098"/>
    </row>
    <row r="520" ht="25" customHeight="1" spans="1:33">
      <c r="A520" s="1098" t="s">
        <v>190</v>
      </c>
      <c r="B520" s="1098"/>
      <c r="C520" s="1098"/>
      <c r="D520" s="1098" t="s">
        <v>643</v>
      </c>
      <c r="E520" s="1098"/>
      <c r="F520" s="1098"/>
      <c r="G520" s="1127">
        <v>0.0219</v>
      </c>
      <c r="H520" s="1098"/>
      <c r="I520" s="1098"/>
      <c r="J520" s="1127">
        <v>0.0295</v>
      </c>
      <c r="K520" s="1098"/>
      <c r="L520" s="1098"/>
      <c r="M520" s="1127">
        <v>0.0878</v>
      </c>
      <c r="N520" s="1098"/>
      <c r="O520" s="1098"/>
      <c r="P520" s="1127">
        <v>0.1598</v>
      </c>
      <c r="Q520" s="1098"/>
      <c r="R520" s="1098"/>
      <c r="S520" s="1127">
        <v>0.1071</v>
      </c>
      <c r="T520" s="1098"/>
      <c r="U520" s="1098"/>
      <c r="V520" s="1127">
        <v>0.0918</v>
      </c>
      <c r="W520" s="1098"/>
      <c r="X520" s="1098"/>
      <c r="Y520" s="1127">
        <v>0.0245</v>
      </c>
      <c r="Z520" s="1098"/>
      <c r="AA520" s="1098"/>
      <c r="AB520" s="1127">
        <v>0.0445</v>
      </c>
      <c r="AC520" s="1098"/>
      <c r="AD520" s="1098"/>
      <c r="AE520" s="1127">
        <v>0.433</v>
      </c>
      <c r="AF520" s="1098"/>
      <c r="AG520" s="1098"/>
    </row>
    <row r="521" ht="25" customHeight="1" spans="1:33">
      <c r="A521" s="1098" t="s">
        <v>191</v>
      </c>
      <c r="B521" s="1098"/>
      <c r="C521" s="1098"/>
      <c r="D521" s="1127">
        <v>0.0101</v>
      </c>
      <c r="E521" s="1098"/>
      <c r="F521" s="1098"/>
      <c r="G521" s="1127">
        <v>0.0193</v>
      </c>
      <c r="H521" s="1098"/>
      <c r="I521" s="1098"/>
      <c r="J521" s="1127">
        <v>0.0452</v>
      </c>
      <c r="K521" s="1098"/>
      <c r="L521" s="1098"/>
      <c r="M521" s="1127">
        <v>0.0438</v>
      </c>
      <c r="N521" s="1098"/>
      <c r="O521" s="1098"/>
      <c r="P521" s="1127">
        <v>0.1626</v>
      </c>
      <c r="Q521" s="1098"/>
      <c r="R521" s="1098"/>
      <c r="S521" s="1127">
        <v>0.1505</v>
      </c>
      <c r="T521" s="1098"/>
      <c r="U521" s="1098"/>
      <c r="V521" s="1127">
        <v>0.1132</v>
      </c>
      <c r="W521" s="1098"/>
      <c r="X521" s="1098"/>
      <c r="Y521" s="1127">
        <v>0.0179</v>
      </c>
      <c r="Z521" s="1098"/>
      <c r="AA521" s="1098"/>
      <c r="AB521" s="1127">
        <v>0.0188</v>
      </c>
      <c r="AC521" s="1098"/>
      <c r="AD521" s="1098"/>
      <c r="AE521" s="1127">
        <v>0.4185</v>
      </c>
      <c r="AF521" s="1098"/>
      <c r="AG521" s="1098"/>
    </row>
    <row r="522" ht="25" customHeight="1" spans="1:33">
      <c r="A522" s="1098" t="s">
        <v>192</v>
      </c>
      <c r="B522" s="1098"/>
      <c r="C522" s="1098"/>
      <c r="D522" s="1127">
        <v>0.0046</v>
      </c>
      <c r="E522" s="1098"/>
      <c r="F522" s="1098"/>
      <c r="G522" s="1127">
        <v>0.0525</v>
      </c>
      <c r="H522" s="1098"/>
      <c r="I522" s="1098"/>
      <c r="J522" s="1127">
        <v>0.052</v>
      </c>
      <c r="K522" s="1098"/>
      <c r="L522" s="1098"/>
      <c r="M522" s="1127">
        <v>0.0503</v>
      </c>
      <c r="N522" s="1098"/>
      <c r="O522" s="1098"/>
      <c r="P522" s="1127">
        <v>0.1369</v>
      </c>
      <c r="Q522" s="1098"/>
      <c r="R522" s="1098"/>
      <c r="S522" s="1127">
        <v>0.1562</v>
      </c>
      <c r="T522" s="1098"/>
      <c r="U522" s="1098"/>
      <c r="V522" s="1127">
        <v>0.1233</v>
      </c>
      <c r="W522" s="1098"/>
      <c r="X522" s="1098"/>
      <c r="Y522" s="1127">
        <v>0.012</v>
      </c>
      <c r="Z522" s="1098"/>
      <c r="AA522" s="1098"/>
      <c r="AB522" s="1127">
        <v>0.0208</v>
      </c>
      <c r="AC522" s="1098"/>
      <c r="AD522" s="1098"/>
      <c r="AE522" s="1127">
        <v>0.3915</v>
      </c>
      <c r="AF522" s="1098"/>
      <c r="AG522" s="1098"/>
    </row>
    <row r="523" ht="25" customHeight="1" spans="1:33">
      <c r="A523" s="1098" t="s">
        <v>193</v>
      </c>
      <c r="B523" s="1098"/>
      <c r="C523" s="1098"/>
      <c r="D523" s="1098" t="s">
        <v>643</v>
      </c>
      <c r="E523" s="1098"/>
      <c r="F523" s="1098"/>
      <c r="G523" s="1127">
        <v>0.0355</v>
      </c>
      <c r="H523" s="1098"/>
      <c r="I523" s="1098"/>
      <c r="J523" s="1127">
        <v>0.087</v>
      </c>
      <c r="K523" s="1098"/>
      <c r="L523" s="1098"/>
      <c r="M523" s="1127">
        <v>0.0509</v>
      </c>
      <c r="N523" s="1098"/>
      <c r="O523" s="1098"/>
      <c r="P523" s="1127">
        <v>0.186</v>
      </c>
      <c r="Q523" s="1098"/>
      <c r="R523" s="1098"/>
      <c r="S523" s="1127">
        <v>0.0941</v>
      </c>
      <c r="T523" s="1098"/>
      <c r="U523" s="1098"/>
      <c r="V523" s="1127">
        <v>0.1696</v>
      </c>
      <c r="W523" s="1098"/>
      <c r="X523" s="1098"/>
      <c r="Y523" s="1127">
        <v>0.0715</v>
      </c>
      <c r="Z523" s="1098"/>
      <c r="AA523" s="1098"/>
      <c r="AB523" s="1127">
        <v>0.0086</v>
      </c>
      <c r="AC523" s="1098"/>
      <c r="AD523" s="1098"/>
      <c r="AE523" s="1127">
        <v>0.2968</v>
      </c>
      <c r="AF523" s="1098"/>
      <c r="AG523" s="1098"/>
    </row>
    <row r="524" ht="25" customHeight="1" spans="1:33">
      <c r="A524" s="1098" t="s">
        <v>194</v>
      </c>
      <c r="B524" s="1098"/>
      <c r="C524" s="1098"/>
      <c r="D524" s="1127">
        <v>0.0052</v>
      </c>
      <c r="E524" s="1098"/>
      <c r="F524" s="1098"/>
      <c r="G524" s="1127">
        <v>0.0398</v>
      </c>
      <c r="H524" s="1098"/>
      <c r="I524" s="1098"/>
      <c r="J524" s="1127">
        <v>0.0468</v>
      </c>
      <c r="K524" s="1098"/>
      <c r="L524" s="1098"/>
      <c r="M524" s="1127">
        <v>0.0456</v>
      </c>
      <c r="N524" s="1098"/>
      <c r="O524" s="1098"/>
      <c r="P524" s="1127">
        <v>0.1693</v>
      </c>
      <c r="Q524" s="1098"/>
      <c r="R524" s="1098"/>
      <c r="S524" s="1127">
        <v>0.1349</v>
      </c>
      <c r="T524" s="1098"/>
      <c r="U524" s="1098"/>
      <c r="V524" s="1127">
        <v>0.0761</v>
      </c>
      <c r="W524" s="1098"/>
      <c r="X524" s="1098"/>
      <c r="Y524" s="1127">
        <v>0.0719</v>
      </c>
      <c r="Z524" s="1098"/>
      <c r="AA524" s="1098"/>
      <c r="AB524" s="1127">
        <v>0.0128</v>
      </c>
      <c r="AC524" s="1098"/>
      <c r="AD524" s="1098"/>
      <c r="AE524" s="1127">
        <v>0.3975</v>
      </c>
      <c r="AF524" s="1098"/>
      <c r="AG524" s="1098"/>
    </row>
    <row r="525" ht="25" customHeight="1" spans="1:33">
      <c r="A525" s="1098" t="s">
        <v>195</v>
      </c>
      <c r="B525" s="1098"/>
      <c r="C525" s="1098"/>
      <c r="D525" s="1127">
        <v>0.0025</v>
      </c>
      <c r="E525" s="1098"/>
      <c r="F525" s="1098"/>
      <c r="G525" s="1127">
        <v>0.0309</v>
      </c>
      <c r="H525" s="1098"/>
      <c r="I525" s="1098"/>
      <c r="J525" s="1127">
        <v>0.0413</v>
      </c>
      <c r="K525" s="1098"/>
      <c r="L525" s="1098"/>
      <c r="M525" s="1127">
        <v>0.0677</v>
      </c>
      <c r="N525" s="1098"/>
      <c r="O525" s="1098"/>
      <c r="P525" s="1127">
        <v>0.099</v>
      </c>
      <c r="Q525" s="1098"/>
      <c r="R525" s="1098"/>
      <c r="S525" s="1127">
        <v>0.1357</v>
      </c>
      <c r="T525" s="1098"/>
      <c r="U525" s="1098"/>
      <c r="V525" s="1127">
        <v>0.0585</v>
      </c>
      <c r="W525" s="1098"/>
      <c r="X525" s="1098"/>
      <c r="Y525" s="1127">
        <v>0.0833</v>
      </c>
      <c r="Z525" s="1098"/>
      <c r="AA525" s="1098"/>
      <c r="AB525" s="1127">
        <v>0.0121</v>
      </c>
      <c r="AC525" s="1098"/>
      <c r="AD525" s="1098"/>
      <c r="AE525" s="1127">
        <v>0.469</v>
      </c>
      <c r="AF525" s="1098"/>
      <c r="AG525" s="1098"/>
    </row>
    <row r="526" ht="25" customHeight="1" spans="1:33">
      <c r="A526" s="1098" t="s">
        <v>196</v>
      </c>
      <c r="B526" s="1098"/>
      <c r="C526" s="1098"/>
      <c r="D526" s="1098" t="s">
        <v>643</v>
      </c>
      <c r="E526" s="1098"/>
      <c r="F526" s="1098"/>
      <c r="G526" s="1127">
        <v>0.0331</v>
      </c>
      <c r="H526" s="1098"/>
      <c r="I526" s="1098"/>
      <c r="J526" s="1127">
        <v>0.0475</v>
      </c>
      <c r="K526" s="1098"/>
      <c r="L526" s="1098"/>
      <c r="M526" s="1127">
        <v>0.0632</v>
      </c>
      <c r="N526" s="1098"/>
      <c r="O526" s="1098"/>
      <c r="P526" s="1127">
        <v>0.1163</v>
      </c>
      <c r="Q526" s="1098"/>
      <c r="R526" s="1098"/>
      <c r="S526" s="1127">
        <v>0.1506</v>
      </c>
      <c r="T526" s="1098"/>
      <c r="U526" s="1098"/>
      <c r="V526" s="1127">
        <v>0.058</v>
      </c>
      <c r="W526" s="1098"/>
      <c r="X526" s="1098"/>
      <c r="Y526" s="1127">
        <v>0.0918</v>
      </c>
      <c r="Z526" s="1098"/>
      <c r="AA526" s="1098"/>
      <c r="AB526" s="1127">
        <v>0.0105</v>
      </c>
      <c r="AC526" s="1098"/>
      <c r="AD526" s="1098"/>
      <c r="AE526" s="1127">
        <v>0.4289</v>
      </c>
      <c r="AF526" s="1098"/>
      <c r="AG526" s="1098"/>
    </row>
    <row r="527" ht="25" customHeight="1"/>
    <row r="528" ht="25" customHeight="1" spans="1:33">
      <c r="A528" s="1098" t="s">
        <v>644</v>
      </c>
      <c r="B528" s="1098"/>
      <c r="C528" s="1098"/>
      <c r="D528" s="1098"/>
      <c r="E528" s="1098"/>
      <c r="F528" s="1098"/>
      <c r="G528" s="1098"/>
      <c r="H528" s="1098"/>
      <c r="I528" s="1098"/>
      <c r="J528" s="1098"/>
      <c r="K528" s="1098"/>
      <c r="L528" s="1098"/>
      <c r="M528" s="1098"/>
      <c r="N528" s="1098"/>
      <c r="O528" s="1098"/>
      <c r="P528" s="1098"/>
      <c r="Q528" s="1098"/>
      <c r="R528" s="1098"/>
      <c r="S528" s="1098"/>
      <c r="T528" s="1098"/>
      <c r="U528" s="1098"/>
      <c r="V528" s="1098"/>
      <c r="W528" s="1098"/>
      <c r="X528" s="1098"/>
      <c r="Y528" s="1098"/>
      <c r="Z528" s="1098"/>
      <c r="AA528" s="1098"/>
      <c r="AB528" s="1098"/>
      <c r="AC528" s="1098"/>
      <c r="AD528" s="1098"/>
      <c r="AE528" s="1098"/>
      <c r="AF528" s="1098"/>
      <c r="AG528" s="1098"/>
    </row>
    <row r="529" ht="25" customHeight="1" spans="1:33">
      <c r="A529" s="1098"/>
      <c r="B529" s="1098"/>
      <c r="C529" s="1098"/>
      <c r="D529" s="1098"/>
      <c r="E529" s="1098"/>
      <c r="F529" s="1098"/>
      <c r="G529" s="1098"/>
      <c r="H529" s="1098"/>
      <c r="I529" s="1098"/>
      <c r="J529" s="1098"/>
      <c r="K529" s="1098"/>
      <c r="L529" s="1098"/>
      <c r="M529" s="1098"/>
      <c r="N529" s="1098"/>
      <c r="O529" s="1098"/>
      <c r="P529" s="1098"/>
      <c r="Q529" s="1098"/>
      <c r="R529" s="1098"/>
      <c r="S529" s="1098"/>
      <c r="T529" s="1098"/>
      <c r="U529" s="1098"/>
      <c r="V529" s="1098"/>
      <c r="W529" s="1098"/>
      <c r="X529" s="1098"/>
      <c r="Y529" s="1098"/>
      <c r="Z529" s="1098"/>
      <c r="AA529" s="1098"/>
      <c r="AB529" s="1098"/>
      <c r="AC529" s="1098"/>
      <c r="AD529" s="1098"/>
      <c r="AE529" s="1098"/>
      <c r="AF529" s="1098"/>
      <c r="AG529" s="1098"/>
    </row>
    <row r="530" ht="25" customHeight="1" spans="1:33">
      <c r="A530" s="1098"/>
      <c r="B530" s="1098"/>
      <c r="C530" s="1098"/>
      <c r="D530" s="1098"/>
      <c r="E530" s="1098"/>
      <c r="F530" s="1098"/>
      <c r="G530" s="1098"/>
      <c r="H530" s="1098"/>
      <c r="I530" s="1098"/>
      <c r="J530" s="1098"/>
      <c r="K530" s="1098"/>
      <c r="L530" s="1098"/>
      <c r="M530" s="1098"/>
      <c r="N530" s="1098"/>
      <c r="O530" s="1098"/>
      <c r="P530" s="1098"/>
      <c r="Q530" s="1098"/>
      <c r="R530" s="1098"/>
      <c r="S530" s="1098"/>
      <c r="T530" s="1098"/>
      <c r="U530" s="1098"/>
      <c r="V530" s="1098"/>
      <c r="W530" s="1098"/>
      <c r="X530" s="1098"/>
      <c r="Y530" s="1098"/>
      <c r="Z530" s="1098"/>
      <c r="AA530" s="1098"/>
      <c r="AB530" s="1098"/>
      <c r="AC530" s="1098"/>
      <c r="AD530" s="1098"/>
      <c r="AE530" s="1098"/>
      <c r="AF530" s="1098"/>
      <c r="AG530" s="1098"/>
    </row>
    <row r="531" ht="25" customHeight="1"/>
    <row r="532" ht="25" customHeight="1"/>
    <row r="533" ht="25" customHeight="1"/>
    <row r="534" ht="25" customHeight="1" spans="1:33">
      <c r="A534" s="1099" t="s">
        <v>645</v>
      </c>
      <c r="B534" s="1098"/>
      <c r="C534" s="1098"/>
      <c r="D534" s="1098"/>
      <c r="E534" s="1098"/>
      <c r="F534" s="1098"/>
      <c r="G534" s="1098"/>
      <c r="H534" s="1098"/>
      <c r="I534" s="1098"/>
      <c r="J534" s="1098"/>
      <c r="K534" s="1098"/>
      <c r="L534" s="1098"/>
      <c r="M534" s="1098"/>
      <c r="N534" s="1098"/>
      <c r="O534" s="1098"/>
      <c r="P534" s="1098"/>
      <c r="Q534" s="1098"/>
      <c r="R534" s="1098"/>
      <c r="S534" s="1098"/>
      <c r="T534" s="1098"/>
      <c r="U534" s="1098"/>
    </row>
    <row r="535" ht="25" customHeight="1" spans="1:33">
      <c r="A535" s="1098"/>
      <c r="B535" s="1098"/>
      <c r="C535" s="1098"/>
      <c r="D535" s="1098"/>
      <c r="E535" s="1098"/>
      <c r="F535" s="1098"/>
      <c r="G535" s="1098"/>
      <c r="H535" s="1098"/>
      <c r="I535" s="1098"/>
      <c r="J535" s="1098"/>
      <c r="K535" s="1098"/>
      <c r="L535" s="1098"/>
      <c r="M535" s="1098"/>
      <c r="N535" s="1098"/>
      <c r="O535" s="1098"/>
      <c r="P535" s="1098"/>
      <c r="Q535" s="1098"/>
      <c r="R535" s="1098"/>
      <c r="S535" s="1098"/>
      <c r="T535" s="1098"/>
      <c r="U535" s="1098"/>
    </row>
    <row r="536" ht="25" customHeight="1" spans="1:33">
      <c r="A536" s="1098" t="s">
        <v>646</v>
      </c>
      <c r="B536" s="1098"/>
      <c r="C536" s="1098"/>
      <c r="D536" s="1098"/>
      <c r="E536" s="1098"/>
      <c r="F536" s="1098"/>
      <c r="G536" s="1098"/>
      <c r="H536" s="1098"/>
      <c r="I536" s="1098"/>
      <c r="J536" s="1098"/>
      <c r="K536" s="1098"/>
      <c r="L536" s="1098"/>
      <c r="M536" s="1098"/>
      <c r="N536" s="1098"/>
      <c r="O536" s="1098"/>
      <c r="P536" s="1098"/>
      <c r="Q536" s="1098"/>
      <c r="R536" s="1098"/>
      <c r="S536" s="1098"/>
      <c r="T536" s="1098"/>
      <c r="U536" s="1098"/>
    </row>
    <row r="537" ht="25" customHeight="1" spans="1:33">
      <c r="A537" s="1098"/>
      <c r="B537" s="1098"/>
      <c r="C537" s="1098"/>
      <c r="D537" s="1098"/>
      <c r="E537" s="1098"/>
      <c r="F537" s="1098"/>
      <c r="G537" s="1098"/>
      <c r="H537" s="1098"/>
      <c r="I537" s="1098"/>
      <c r="J537" s="1098"/>
      <c r="K537" s="1098"/>
      <c r="L537" s="1098"/>
      <c r="M537" s="1098"/>
      <c r="N537" s="1098"/>
      <c r="O537" s="1098"/>
      <c r="P537" s="1098"/>
      <c r="Q537" s="1098"/>
      <c r="R537" s="1098"/>
      <c r="S537" s="1098"/>
      <c r="T537" s="1098"/>
      <c r="U537" s="1098"/>
    </row>
    <row r="538" ht="25" customHeight="1" spans="1:33">
      <c r="A538" s="1098"/>
      <c r="B538" s="1098"/>
      <c r="C538" s="1098"/>
      <c r="D538" s="1098"/>
      <c r="E538" s="1098"/>
      <c r="F538" s="1098"/>
      <c r="G538" s="1098"/>
      <c r="H538" s="1098"/>
      <c r="I538" s="1098"/>
      <c r="J538" s="1098"/>
      <c r="K538" s="1098"/>
      <c r="L538" s="1098"/>
      <c r="M538" s="1098"/>
      <c r="N538" s="1098"/>
      <c r="O538" s="1098"/>
      <c r="P538" s="1098"/>
      <c r="Q538" s="1098"/>
      <c r="R538" s="1098"/>
      <c r="S538" s="1098"/>
      <c r="T538" s="1098"/>
      <c r="U538" s="1098"/>
    </row>
    <row r="539" ht="40" customHeight="1" spans="1:33">
      <c r="A539" s="1099" t="s">
        <v>199</v>
      </c>
      <c r="B539" s="1098"/>
      <c r="C539" s="1098"/>
      <c r="D539" s="1099" t="s">
        <v>202</v>
      </c>
      <c r="E539" s="1098"/>
      <c r="F539" s="1098"/>
      <c r="G539" s="1099" t="s">
        <v>36</v>
      </c>
      <c r="H539" s="1098"/>
      <c r="I539" s="1098"/>
      <c r="J539" s="1099" t="s">
        <v>162</v>
      </c>
      <c r="K539" s="1098"/>
      <c r="L539" s="1098"/>
      <c r="M539" s="1099" t="s">
        <v>39</v>
      </c>
      <c r="N539" s="1098"/>
      <c r="O539" s="1098"/>
      <c r="P539" s="1099" t="s">
        <v>647</v>
      </c>
      <c r="Q539" s="1098"/>
      <c r="R539" s="1098"/>
      <c r="S539" s="1099" t="s">
        <v>648</v>
      </c>
      <c r="T539" s="1098"/>
      <c r="U539" s="1098"/>
    </row>
    <row r="540" ht="38" customHeight="1" spans="1:33">
      <c r="A540" s="1098" t="str">
        <f>A248</f>
        <v>B0H8YJD6DL</v>
      </c>
      <c r="B540" s="1098"/>
      <c r="C540" s="1098"/>
      <c r="D540" s="1098" t="str">
        <f>G248</f>
        <v>2026-08-14</v>
      </c>
      <c r="E540" s="1098"/>
      <c r="F540" s="1098"/>
      <c r="G540" s="1098" t="str">
        <f>B248</f>
        <v>Aceselfㅤㅤㅤㅤㅤ</v>
      </c>
      <c r="H540" s="1098"/>
      <c r="I540" s="1098"/>
      <c r="J540" s="1128">
        <f>E248</f>
        <v>824</v>
      </c>
      <c r="K540" s="1098"/>
      <c r="L540" s="1098"/>
      <c r="M540" s="1129">
        <f>F248</f>
        <v>37895.76</v>
      </c>
      <c r="N540" s="1098"/>
      <c r="O540" s="1098"/>
      <c r="P540" s="1128">
        <f>H248</f>
        <v>5</v>
      </c>
      <c r="Q540" s="1098"/>
      <c r="R540" s="1098"/>
      <c r="S540" s="1098" t="s">
        <v>649</v>
      </c>
      <c r="T540" s="1098"/>
      <c r="U540" s="1098"/>
    </row>
    <row r="541" ht="38" customHeight="1" spans="1:33">
      <c r="A541" s="1098" t="str">
        <f>A264</f>
        <v>B0GZZ3CTHB</v>
      </c>
      <c r="B541" s="1098"/>
      <c r="C541" s="1098"/>
      <c r="D541" s="1098" t="str">
        <f>G264</f>
        <v>2026-06-17</v>
      </c>
      <c r="E541" s="1098"/>
      <c r="F541" s="1098"/>
      <c r="G541" s="1098" t="str">
        <f>B264</f>
        <v>Giftota</v>
      </c>
      <c r="H541" s="1098"/>
      <c r="I541" s="1098"/>
      <c r="J541" s="1128">
        <f>E264</f>
        <v>445</v>
      </c>
      <c r="K541" s="1098"/>
      <c r="L541" s="1098"/>
      <c r="M541" s="1129">
        <f>F264</f>
        <v>3555.55</v>
      </c>
      <c r="N541" s="1098"/>
      <c r="O541" s="1098"/>
      <c r="P541" s="1128">
        <f>H264</f>
        <v>51</v>
      </c>
      <c r="Q541" s="1098"/>
      <c r="R541" s="1098"/>
      <c r="S541" s="1098" t="s">
        <v>649</v>
      </c>
      <c r="T541" s="1098"/>
      <c r="U541" s="1098"/>
    </row>
    <row r="542" ht="38" customHeight="1" spans="1:33">
      <c r="A542" s="1098" t="str">
        <f>A291</f>
        <v>B0H1C54HD6</v>
      </c>
      <c r="B542" s="1098"/>
      <c r="C542" s="1098"/>
      <c r="D542" s="1098" t="str">
        <f>G291</f>
        <v>2026-06-16</v>
      </c>
      <c r="E542" s="1098"/>
      <c r="F542" s="1098"/>
      <c r="G542" s="1098" t="str">
        <f>B291</f>
        <v>Xuniea</v>
      </c>
      <c r="H542" s="1098"/>
      <c r="I542" s="1098"/>
      <c r="J542" s="1128">
        <f>E291</f>
        <v>249</v>
      </c>
      <c r="K542" s="1098"/>
      <c r="L542" s="1098"/>
      <c r="M542" s="1129">
        <f>F291</f>
        <v>5724.51</v>
      </c>
      <c r="N542" s="1098"/>
      <c r="O542" s="1098"/>
      <c r="P542" s="1128">
        <f>H291</f>
        <v>8</v>
      </c>
      <c r="Q542" s="1098"/>
      <c r="R542" s="1098"/>
      <c r="S542" s="1098" t="s">
        <v>649</v>
      </c>
      <c r="T542" s="1098"/>
      <c r="U542" s="1098"/>
    </row>
    <row r="543" ht="38" customHeight="1" spans="1:33">
      <c r="A543" s="1098" t="str">
        <f>A296</f>
        <v>B0H71GC6ZK</v>
      </c>
      <c r="B543" s="1098"/>
      <c r="C543" s="1098"/>
      <c r="D543" s="1098" t="str">
        <f>G296</f>
        <v>2026-07-03</v>
      </c>
      <c r="E543" s="1098"/>
      <c r="F543" s="1098"/>
      <c r="G543" s="1098" t="str">
        <f>B296</f>
        <v>Barhon</v>
      </c>
      <c r="H543" s="1098"/>
      <c r="I543" s="1098"/>
      <c r="J543" s="1128">
        <f>E296</f>
        <v>217</v>
      </c>
      <c r="K543" s="1098"/>
      <c r="L543" s="1098"/>
      <c r="M543" s="1129">
        <f>F296</f>
        <v>3035.83</v>
      </c>
      <c r="N543" s="1098"/>
      <c r="O543" s="1098"/>
      <c r="P543" s="1128">
        <f>H296</f>
        <v>38</v>
      </c>
      <c r="Q543" s="1098"/>
      <c r="R543" s="1098"/>
      <c r="S543" s="1098" t="s">
        <v>649</v>
      </c>
      <c r="T543" s="1098"/>
      <c r="U543" s="1098"/>
    </row>
    <row r="544" ht="38" customHeight="1" spans="1:33">
      <c r="A544" s="1098" t="str">
        <f>A313</f>
        <v>B0HFHL3Y37</v>
      </c>
      <c r="B544" s="1098"/>
      <c r="C544" s="1098"/>
      <c r="D544" s="1098" t="str">
        <f>G313</f>
        <v>2026-08-24</v>
      </c>
      <c r="E544" s="1098"/>
      <c r="F544" s="1098"/>
      <c r="G544" s="1098" t="str">
        <f>B313</f>
        <v>CUBTEM</v>
      </c>
      <c r="H544" s="1098"/>
      <c r="I544" s="1098"/>
      <c r="J544" s="1128">
        <f>E313</f>
        <v>167</v>
      </c>
      <c r="K544" s="1098"/>
      <c r="L544" s="1098"/>
      <c r="M544" s="1129">
        <f>F313</f>
        <v>4507.33</v>
      </c>
      <c r="N544" s="1098"/>
      <c r="O544" s="1098"/>
      <c r="P544" s="1128">
        <f>H313</f>
        <v>17</v>
      </c>
      <c r="Q544" s="1098"/>
      <c r="R544" s="1098"/>
      <c r="S544" s="1098" t="s">
        <v>649</v>
      </c>
      <c r="T544" s="1098"/>
      <c r="U544" s="1098"/>
    </row>
    <row r="545" ht="38" customHeight="1" spans="1:21">
      <c r="A545" s="1098" t="str">
        <f>A318</f>
        <v>B0GTYXR4VF</v>
      </c>
      <c r="B545" s="1098"/>
      <c r="C545" s="1098"/>
      <c r="D545" s="1098" t="str">
        <f>G318</f>
        <v>2026-08-13</v>
      </c>
      <c r="E545" s="1098"/>
      <c r="F545" s="1098"/>
      <c r="G545" s="1098" t="str">
        <f>B318</f>
        <v>BESTCOOK</v>
      </c>
      <c r="H545" s="1098"/>
      <c r="I545" s="1098"/>
      <c r="J545" s="1128">
        <f>E318</f>
        <v>141</v>
      </c>
      <c r="K545" s="1098"/>
      <c r="L545" s="1098"/>
      <c r="M545" s="1129">
        <f>F318</f>
        <v>6343.59</v>
      </c>
      <c r="N545" s="1098"/>
      <c r="O545" s="1098"/>
      <c r="P545" s="1128">
        <f>H318</f>
        <v>51</v>
      </c>
      <c r="Q545" s="1098"/>
      <c r="R545" s="1098"/>
      <c r="S545" s="1098" t="s">
        <v>649</v>
      </c>
      <c r="T545" s="1098"/>
      <c r="U545" s="1098"/>
    </row>
    <row r="546" ht="38" customHeight="1" spans="1:21">
      <c r="A546" s="1098" t="str">
        <f>A319</f>
        <v>B0H1HYR6Y9</v>
      </c>
      <c r="B546" s="1098"/>
      <c r="C546" s="1098"/>
      <c r="D546" s="1098" t="str">
        <f>G319</f>
        <v>2026-08-16</v>
      </c>
      <c r="E546" s="1098"/>
      <c r="F546" s="1098"/>
      <c r="G546" s="1098" t="str">
        <f>B319</f>
        <v>Kassiwealt</v>
      </c>
      <c r="H546" s="1098"/>
      <c r="I546" s="1098"/>
      <c r="J546" s="1128">
        <f>E319</f>
        <v>139</v>
      </c>
      <c r="K546" s="1098"/>
      <c r="L546" s="1098"/>
      <c r="M546" s="1129">
        <f>F319</f>
        <v>3612.61</v>
      </c>
      <c r="N546" s="1098"/>
      <c r="O546" s="1098"/>
      <c r="P546" s="1128">
        <f>H319</f>
        <v>6</v>
      </c>
      <c r="Q546" s="1098"/>
      <c r="R546" s="1098"/>
      <c r="S546" s="1098" t="s">
        <v>649</v>
      </c>
      <c r="T546" s="1098"/>
      <c r="U546" s="1098"/>
    </row>
    <row r="547" ht="38" customHeight="1" spans="1:21">
      <c r="A547" s="1098" t="str">
        <f>A320</f>
        <v>B0HCBLLQRD</v>
      </c>
      <c r="B547" s="1098"/>
      <c r="C547" s="1098"/>
      <c r="D547" s="1098" t="str">
        <f>G320</f>
        <v>2026-08-06</v>
      </c>
      <c r="E547" s="1098"/>
      <c r="F547" s="1098"/>
      <c r="G547" s="1098" t="str">
        <f>B320</f>
        <v>Saliva</v>
      </c>
      <c r="H547" s="1098"/>
      <c r="I547" s="1098"/>
      <c r="J547" s="1128">
        <f>E320</f>
        <v>139</v>
      </c>
      <c r="K547" s="1098"/>
      <c r="L547" s="1098"/>
      <c r="M547" s="1129">
        <f>F320</f>
        <v>6943.05</v>
      </c>
      <c r="N547" s="1098"/>
      <c r="O547" s="1098"/>
      <c r="P547" s="1128">
        <f>H320</f>
        <v>91</v>
      </c>
      <c r="Q547" s="1098"/>
      <c r="R547" s="1098"/>
      <c r="S547" s="1098" t="s">
        <v>649</v>
      </c>
      <c r="T547" s="1098"/>
      <c r="U547" s="1098"/>
    </row>
    <row r="548" ht="38" customHeight="1" spans="1:21">
      <c r="A548" s="1098" t="str">
        <f>A329</f>
        <v>B0GWFDPXC8</v>
      </c>
      <c r="B548" s="1098"/>
      <c r="C548" s="1098"/>
      <c r="D548" s="1098" t="str">
        <f>G329</f>
        <v>2026-07-21</v>
      </c>
      <c r="E548" s="1098"/>
      <c r="F548" s="1098"/>
      <c r="G548" s="1098" t="str">
        <f>B329</f>
        <v>Boethraxic</v>
      </c>
      <c r="H548" s="1098"/>
      <c r="I548" s="1098"/>
      <c r="J548" s="1128">
        <f>E329</f>
        <v>87</v>
      </c>
      <c r="K548" s="1098"/>
      <c r="L548" s="1098"/>
      <c r="M548" s="1129">
        <f>F329</f>
        <v>2435.13</v>
      </c>
      <c r="N548" s="1098"/>
      <c r="O548" s="1098"/>
      <c r="P548" s="1128">
        <f>H329</f>
        <v>16</v>
      </c>
      <c r="Q548" s="1098"/>
      <c r="R548" s="1098"/>
      <c r="S548" s="1098" t="s">
        <v>649</v>
      </c>
      <c r="T548" s="1098"/>
      <c r="U548" s="1098"/>
    </row>
    <row r="549" ht="38" customHeight="1" spans="1:21">
      <c r="A549" s="1098" t="str">
        <f>A330</f>
        <v>B0H7HRXBLS</v>
      </c>
      <c r="B549" s="1098"/>
      <c r="C549" s="1098"/>
      <c r="D549" s="1098" t="str">
        <f>G330</f>
        <v>2026-08-13</v>
      </c>
      <c r="E549" s="1098"/>
      <c r="F549" s="1098"/>
      <c r="G549" s="1098" t="str">
        <f>B330</f>
        <v>Giftota</v>
      </c>
      <c r="H549" s="1098"/>
      <c r="I549" s="1098"/>
      <c r="J549" s="1128">
        <f>E330</f>
        <v>63</v>
      </c>
      <c r="K549" s="1098"/>
      <c r="L549" s="1098"/>
      <c r="M549" s="1129">
        <f>F330</f>
        <v>1016.82</v>
      </c>
      <c r="N549" s="1098"/>
      <c r="O549" s="1098"/>
      <c r="P549" s="1128">
        <f>H330</f>
        <v>1</v>
      </c>
      <c r="Q549" s="1098"/>
      <c r="R549" s="1098"/>
      <c r="S549" s="1098" t="s">
        <v>649</v>
      </c>
      <c r="T549" s="1098"/>
      <c r="U549" s="1098"/>
    </row>
    <row r="550" ht="38" customHeight="1" spans="1:21">
      <c r="A550" s="1098" t="str">
        <f>A331</f>
        <v>B0H5BZQHWC</v>
      </c>
      <c r="B550" s="1098"/>
      <c r="C550" s="1098"/>
      <c r="D550" s="1098" t="str">
        <f>G331</f>
        <v>2026-07-06</v>
      </c>
      <c r="E550" s="1098"/>
      <c r="F550" s="1098"/>
      <c r="G550" s="1098" t="str">
        <f>B331</f>
        <v>22 Titanschmiede</v>
      </c>
      <c r="H550" s="1098"/>
      <c r="I550" s="1098"/>
      <c r="J550" s="1128">
        <f>E331</f>
        <v>39</v>
      </c>
      <c r="K550" s="1098"/>
      <c r="L550" s="1098"/>
      <c r="M550" s="1108" t="s">
        <v>106</v>
      </c>
      <c r="N550" s="1098"/>
      <c r="O550" s="1098"/>
      <c r="P550" s="1128">
        <f>H331</f>
        <v>7</v>
      </c>
      <c r="Q550" s="1098"/>
      <c r="R550" s="1098"/>
      <c r="S550" s="1098" t="s">
        <v>650</v>
      </c>
      <c r="T550" s="1098"/>
      <c r="U550" s="1098"/>
    </row>
    <row r="551" ht="38" customHeight="1" spans="1:21">
      <c r="A551" s="1098" t="str">
        <f>A333</f>
        <v>B0H9RDYRGD</v>
      </c>
      <c r="B551" s="1098"/>
      <c r="C551" s="1098"/>
      <c r="D551" s="1098" t="str">
        <f>G333</f>
        <v>2026-07-31</v>
      </c>
      <c r="E551" s="1098"/>
      <c r="F551" s="1098"/>
      <c r="G551" s="1098" t="str">
        <f>B333</f>
        <v>HULASO</v>
      </c>
      <c r="H551" s="1098"/>
      <c r="I551" s="1098"/>
      <c r="J551" s="1128">
        <f>E333</f>
        <v>19</v>
      </c>
      <c r="K551" s="1098"/>
      <c r="L551" s="1098"/>
      <c r="M551" s="1129">
        <f>F333</f>
        <v>360.81</v>
      </c>
      <c r="N551" s="1098"/>
      <c r="O551" s="1098"/>
      <c r="P551" s="1128">
        <f>H333</f>
        <v>1</v>
      </c>
      <c r="Q551" s="1098"/>
      <c r="R551" s="1098"/>
      <c r="S551" s="1098" t="s">
        <v>649</v>
      </c>
      <c r="T551" s="1098"/>
      <c r="U551" s="1098"/>
    </row>
    <row r="552" ht="25" customHeight="1" spans="1:21">
      <c r="A552" s="1099" t="s">
        <v>651</v>
      </c>
      <c r="B552" s="1098"/>
      <c r="C552" s="1098"/>
      <c r="D552" s="1098"/>
      <c r="E552" s="1098"/>
      <c r="F552" s="1098"/>
      <c r="G552" s="1098"/>
      <c r="H552" s="1098"/>
      <c r="I552" s="1098"/>
      <c r="J552" s="1128">
        <f>SUM(J540:J551)</f>
        <v>2529</v>
      </c>
      <c r="K552" s="1098"/>
      <c r="L552" s="1098"/>
      <c r="M552" s="1129">
        <f>SUM(M540:M551)</f>
        <v>75430.99</v>
      </c>
      <c r="N552" s="1098"/>
      <c r="O552" s="1098"/>
    </row>
    <row r="553" ht="25" customHeight="1"/>
    <row r="554" ht="25" customHeight="1" spans="1:21">
      <c r="A554" s="1098" t="s">
        <v>652</v>
      </c>
      <c r="B554" s="1098"/>
      <c r="C554" s="1098"/>
      <c r="D554" s="1098"/>
      <c r="E554" s="1098"/>
      <c r="F554" s="1098"/>
      <c r="G554" s="1098"/>
      <c r="H554" s="1098"/>
      <c r="I554" s="1098"/>
      <c r="J554" s="1098"/>
      <c r="K554" s="1098"/>
      <c r="L554" s="1098"/>
      <c r="M554" s="1098"/>
      <c r="N554" s="1098"/>
      <c r="O554" s="1098"/>
      <c r="P554" s="1098"/>
      <c r="Q554" s="1098"/>
      <c r="R554" s="1098"/>
      <c r="S554" s="1098"/>
      <c r="T554" s="1098"/>
      <c r="U554" s="1098"/>
    </row>
    <row r="555" ht="25" customHeight="1" spans="1:21">
      <c r="A555" s="1098"/>
      <c r="B555" s="1098"/>
      <c r="C555" s="1098"/>
      <c r="D555" s="1098"/>
      <c r="E555" s="1098"/>
      <c r="F555" s="1098"/>
      <c r="G555" s="1098"/>
      <c r="H555" s="1098"/>
      <c r="I555" s="1098"/>
      <c r="J555" s="1098"/>
      <c r="K555" s="1098"/>
      <c r="L555" s="1098"/>
      <c r="M555" s="1098"/>
      <c r="N555" s="1098"/>
      <c r="O555" s="1098"/>
      <c r="P555" s="1098"/>
      <c r="Q555" s="1098"/>
      <c r="R555" s="1098"/>
      <c r="S555" s="1098"/>
      <c r="T555" s="1098"/>
      <c r="U555" s="1098"/>
    </row>
    <row r="556" ht="25" customHeight="1" spans="1:21">
      <c r="A556" s="1098"/>
      <c r="B556" s="1098"/>
      <c r="C556" s="1098"/>
      <c r="D556" s="1098"/>
      <c r="E556" s="1098"/>
      <c r="F556" s="1098"/>
      <c r="G556" s="1098"/>
      <c r="H556" s="1098"/>
      <c r="I556" s="1098"/>
      <c r="J556" s="1098"/>
      <c r="K556" s="1098"/>
      <c r="L556" s="1098"/>
      <c r="M556" s="1098"/>
      <c r="N556" s="1098"/>
      <c r="O556" s="1098"/>
      <c r="P556" s="1098"/>
      <c r="Q556" s="1098"/>
      <c r="R556" s="1098"/>
      <c r="S556" s="1098"/>
      <c r="T556" s="1098"/>
      <c r="U556" s="1098"/>
    </row>
    <row r="557" ht="25" customHeight="1" spans="1:21">
      <c r="A557" s="1098"/>
      <c r="B557" s="1098"/>
      <c r="C557" s="1098"/>
      <c r="D557" s="1098"/>
      <c r="E557" s="1098"/>
      <c r="F557" s="1098"/>
      <c r="G557" s="1098"/>
      <c r="H557" s="1098"/>
      <c r="I557" s="1098"/>
      <c r="J557" s="1098"/>
      <c r="K557" s="1098"/>
      <c r="L557" s="1098"/>
      <c r="M557" s="1098"/>
      <c r="N557" s="1098"/>
      <c r="O557" s="1098"/>
      <c r="P557" s="1098"/>
      <c r="Q557" s="1098"/>
      <c r="R557" s="1098"/>
      <c r="S557" s="1098"/>
      <c r="T557" s="1098"/>
      <c r="U557" s="1098"/>
    </row>
    <row r="558" ht="25" customHeight="1"/>
    <row r="559" ht="25" customHeight="1"/>
    <row r="560" ht="25" customHeight="1"/>
    <row r="561" ht="25" customHeight="1"/>
    <row r="562" ht="25" customHeight="1" spans="1:21">
      <c r="A562" s="1099" t="s">
        <v>653</v>
      </c>
      <c r="B562" s="1098"/>
      <c r="C562" s="1098"/>
      <c r="D562" s="1098"/>
      <c r="E562" s="1098"/>
      <c r="F562" s="1098"/>
      <c r="G562" s="1098"/>
      <c r="H562" s="1098"/>
      <c r="I562" s="1098"/>
      <c r="J562" s="1098"/>
      <c r="K562" s="1098"/>
      <c r="L562" s="1098"/>
      <c r="M562" s="1098"/>
      <c r="N562" s="1098"/>
      <c r="O562" s="1098"/>
      <c r="P562" s="1098"/>
      <c r="Q562" s="1098"/>
      <c r="R562" s="1098"/>
      <c r="S562" s="1098"/>
      <c r="T562" s="1098"/>
      <c r="U562" s="1098"/>
    </row>
    <row r="563" ht="25" customHeight="1" spans="1:21">
      <c r="A563" s="1098"/>
      <c r="B563" s="1098"/>
      <c r="C563" s="1098"/>
      <c r="D563" s="1098"/>
      <c r="E563" s="1098"/>
      <c r="F563" s="1098"/>
      <c r="G563" s="1098"/>
      <c r="H563" s="1098"/>
      <c r="I563" s="1098"/>
      <c r="J563" s="1098"/>
      <c r="K563" s="1098"/>
      <c r="L563" s="1098"/>
      <c r="M563" s="1098"/>
      <c r="N563" s="1098"/>
      <c r="O563" s="1098"/>
      <c r="P563" s="1098"/>
      <c r="Q563" s="1098"/>
      <c r="R563" s="1098"/>
      <c r="S563" s="1098"/>
      <c r="T563" s="1098"/>
      <c r="U563" s="1098"/>
    </row>
    <row r="564" ht="25" customHeight="1"/>
    <row r="565" ht="25" customHeight="1"/>
    <row r="566" ht="25" customHeight="1"/>
    <row r="567" ht="25" customHeight="1"/>
    <row r="568" ht="25" customHeight="1"/>
    <row r="569" ht="25" customHeight="1"/>
    <row r="570" ht="25" customHeight="1"/>
    <row r="571" ht="25" customHeight="1"/>
    <row r="572" ht="25" customHeight="1"/>
    <row r="573" ht="25" customHeight="1"/>
    <row r="574" ht="25" customHeight="1"/>
    <row r="575" ht="25" customHeight="1"/>
    <row r="576" ht="25" customHeight="1"/>
    <row r="577" ht="25" customHeight="1"/>
    <row r="578" ht="25" customHeight="1"/>
    <row r="579" ht="25" customHeight="1"/>
    <row r="580" ht="25" customHeight="1"/>
    <row r="581" ht="25" customHeight="1"/>
    <row r="582" ht="25" customHeight="1"/>
    <row r="583" ht="25" customHeight="1"/>
    <row r="584" ht="25" customHeight="1" spans="1:21">
      <c r="A584" s="1099" t="s">
        <v>654</v>
      </c>
      <c r="B584" s="1098"/>
      <c r="C584" s="1098"/>
      <c r="D584" s="1098"/>
      <c r="E584" s="1098"/>
      <c r="F584" s="1098"/>
      <c r="G584" s="1098"/>
      <c r="H584" s="1098"/>
      <c r="I584" s="1098"/>
      <c r="J584" s="1098"/>
      <c r="K584" s="1098"/>
      <c r="L584" s="1098"/>
      <c r="M584" s="1098"/>
      <c r="N584" s="1098"/>
      <c r="O584" s="1098"/>
      <c r="P584" s="1098"/>
      <c r="Q584" s="1098"/>
      <c r="R584" s="1098"/>
      <c r="S584" s="1098"/>
      <c r="T584" s="1098"/>
      <c r="U584" s="1098"/>
    </row>
    <row r="585" ht="25" customHeight="1" spans="1:21">
      <c r="A585" s="1098"/>
      <c r="B585" s="1098"/>
      <c r="C585" s="1098"/>
      <c r="D585" s="1098"/>
      <c r="E585" s="1098"/>
      <c r="F585" s="1098"/>
      <c r="G585" s="1098"/>
      <c r="H585" s="1098"/>
      <c r="I585" s="1098"/>
      <c r="J585" s="1098"/>
      <c r="K585" s="1098"/>
      <c r="L585" s="1098"/>
      <c r="M585" s="1098"/>
      <c r="N585" s="1098"/>
      <c r="O585" s="1098"/>
      <c r="P585" s="1098"/>
      <c r="Q585" s="1098"/>
      <c r="R585" s="1098"/>
      <c r="S585" s="1098"/>
      <c r="T585" s="1098"/>
      <c r="U585" s="1098"/>
    </row>
    <row r="586" ht="25" customHeight="1"/>
    <row r="587" ht="25" customHeight="1"/>
    <row r="588" ht="25" customHeight="1"/>
    <row r="589" ht="25" customHeight="1"/>
    <row r="590" ht="25" customHeight="1"/>
    <row r="591" ht="25" customHeight="1"/>
    <row r="592" ht="25" customHeight="1"/>
    <row r="593" ht="25" customHeight="1"/>
    <row r="594" ht="25" customHeight="1"/>
    <row r="595" ht="25" customHeight="1"/>
    <row r="596" ht="25" customHeight="1"/>
    <row r="597" ht="25" customHeight="1"/>
    <row r="598" ht="25" customHeight="1"/>
    <row r="599" ht="25" customHeight="1"/>
    <row r="600" ht="25" customHeight="1"/>
    <row r="601" ht="25" customHeight="1"/>
    <row r="602" ht="25" customHeight="1"/>
    <row r="603" ht="25" customHeight="1"/>
    <row r="604" ht="25" customHeight="1"/>
    <row r="605" ht="25" customHeight="1"/>
    <row r="610" ht="25" customHeight="1" spans="1:21">
      <c r="A610" s="1099" t="s">
        <v>655</v>
      </c>
      <c r="B610" s="1098"/>
      <c r="C610" s="1098"/>
      <c r="D610" s="1098"/>
      <c r="E610" s="1098"/>
      <c r="F610" s="1098"/>
      <c r="G610" s="1098"/>
      <c r="H610" s="1098"/>
      <c r="I610" s="1098"/>
      <c r="J610" s="1098"/>
      <c r="K610" s="1098"/>
      <c r="L610" s="1098"/>
      <c r="M610" s="1098"/>
      <c r="N610" s="1098"/>
      <c r="O610" s="1098"/>
      <c r="P610" s="1098"/>
      <c r="Q610" s="1098"/>
      <c r="R610" s="1098"/>
      <c r="S610" s="1098"/>
      <c r="T610" s="1098"/>
      <c r="U610" s="1098"/>
    </row>
    <row r="611" ht="25" customHeight="1" spans="1:21">
      <c r="A611" s="1098"/>
      <c r="B611" s="1098"/>
      <c r="C611" s="1098"/>
      <c r="D611" s="1098"/>
      <c r="E611" s="1098"/>
      <c r="F611" s="1098"/>
      <c r="G611" s="1098"/>
      <c r="H611" s="1098"/>
      <c r="I611" s="1098"/>
      <c r="J611" s="1098"/>
      <c r="K611" s="1098"/>
      <c r="L611" s="1098"/>
      <c r="M611" s="1098"/>
      <c r="N611" s="1098"/>
      <c r="O611" s="1098"/>
      <c r="P611" s="1098"/>
      <c r="Q611" s="1098"/>
      <c r="R611" s="1098"/>
      <c r="S611" s="1098"/>
      <c r="T611" s="1098"/>
      <c r="U611" s="1098"/>
    </row>
    <row r="612" ht="25" customHeight="1" spans="1:21">
      <c r="A612" s="1098"/>
      <c r="B612" s="1098"/>
      <c r="C612" s="1098"/>
      <c r="D612" s="1098"/>
      <c r="E612" s="1098"/>
      <c r="F612" s="1098"/>
      <c r="G612" s="1098"/>
      <c r="H612" s="1098"/>
      <c r="I612" s="1098"/>
      <c r="J612" s="1098"/>
      <c r="K612" s="1098"/>
      <c r="L612" s="1098"/>
      <c r="M612" s="1098"/>
      <c r="N612" s="1098"/>
      <c r="O612" s="1098"/>
      <c r="P612" s="1098"/>
      <c r="Q612" s="1098"/>
      <c r="R612" s="1098"/>
      <c r="S612" s="1098"/>
      <c r="T612" s="1098"/>
      <c r="U612" s="1098"/>
    </row>
    <row r="613" ht="25" customHeight="1" spans="1:21">
      <c r="A613" s="1098" t="s">
        <v>656</v>
      </c>
      <c r="B613" s="1098"/>
      <c r="C613" s="1098"/>
      <c r="D613" s="1098"/>
      <c r="E613" s="1098"/>
      <c r="F613" s="1098"/>
      <c r="G613" s="1098"/>
      <c r="H613" s="1098"/>
      <c r="I613" s="1098"/>
      <c r="J613" s="1098"/>
      <c r="K613" s="1098"/>
      <c r="L613" s="1098"/>
      <c r="M613" s="1098"/>
      <c r="N613" s="1098"/>
      <c r="O613" s="1098"/>
      <c r="P613" s="1098"/>
      <c r="Q613" s="1098"/>
      <c r="R613" s="1098"/>
      <c r="S613" s="1098"/>
      <c r="T613" s="1098"/>
      <c r="U613" s="1098"/>
    </row>
    <row r="614" ht="25" customHeight="1" spans="1:21">
      <c r="A614" s="1098"/>
      <c r="B614" s="1098"/>
      <c r="C614" s="1098"/>
      <c r="D614" s="1098"/>
      <c r="E614" s="1098"/>
      <c r="F614" s="1098"/>
      <c r="G614" s="1098"/>
      <c r="H614" s="1098"/>
      <c r="I614" s="1098"/>
      <c r="J614" s="1098"/>
      <c r="K614" s="1098"/>
      <c r="L614" s="1098"/>
      <c r="M614" s="1098"/>
      <c r="N614" s="1098"/>
      <c r="O614" s="1098"/>
      <c r="P614" s="1098"/>
      <c r="Q614" s="1098"/>
      <c r="R614" s="1098"/>
      <c r="S614" s="1098"/>
      <c r="T614" s="1098"/>
      <c r="U614" s="1098"/>
    </row>
    <row r="615" ht="25" customHeight="1" spans="1:21">
      <c r="A615" s="1098"/>
      <c r="B615" s="1098"/>
      <c r="C615" s="1098"/>
      <c r="D615" s="1098"/>
      <c r="E615" s="1098"/>
      <c r="F615" s="1098"/>
      <c r="G615" s="1098"/>
      <c r="H615" s="1098"/>
      <c r="I615" s="1098"/>
      <c r="J615" s="1098"/>
      <c r="K615" s="1098"/>
      <c r="L615" s="1098"/>
      <c r="M615" s="1098"/>
      <c r="N615" s="1098"/>
      <c r="O615" s="1098"/>
      <c r="P615" s="1098"/>
      <c r="Q615" s="1098"/>
      <c r="R615" s="1098"/>
      <c r="S615" s="1098"/>
      <c r="T615" s="1098"/>
      <c r="U615" s="1098"/>
    </row>
    <row r="616" ht="25" customHeight="1" spans="1:21">
      <c r="A616" s="1098"/>
      <c r="B616" s="1098"/>
      <c r="C616" s="1098"/>
      <c r="D616" s="1098"/>
      <c r="E616" s="1098"/>
      <c r="F616" s="1098"/>
      <c r="G616" s="1098"/>
      <c r="H616" s="1098"/>
      <c r="I616" s="1098"/>
      <c r="J616" s="1098"/>
      <c r="K616" s="1098"/>
      <c r="L616" s="1098"/>
      <c r="M616" s="1098"/>
      <c r="N616" s="1098"/>
      <c r="O616" s="1098"/>
      <c r="P616" s="1098"/>
      <c r="Q616" s="1098"/>
      <c r="R616" s="1098"/>
      <c r="S616" s="1098"/>
      <c r="T616" s="1098"/>
      <c r="U616" s="1098"/>
    </row>
    <row r="617" ht="25" customHeight="1"/>
    <row r="618" ht="25" customHeight="1"/>
    <row r="619" ht="25" customHeight="1"/>
    <row r="620" ht="25" customHeight="1"/>
    <row r="621" ht="25" customHeight="1"/>
    <row r="622" ht="25" customHeight="1"/>
    <row r="623" ht="25" customHeight="1"/>
    <row r="624" ht="25" customHeight="1"/>
    <row r="625" ht="25" customHeight="1"/>
    <row r="626" ht="25" customHeight="1"/>
    <row r="627" ht="25" customHeight="1"/>
    <row r="628" ht="25" customHeight="1"/>
    <row r="629" ht="25" customHeight="1"/>
    <row r="630" ht="25" customHeight="1"/>
    <row r="631" ht="25" customHeight="1"/>
    <row r="632" ht="25" customHeight="1"/>
    <row r="633" ht="25" customHeight="1"/>
    <row r="634" ht="25" customHeight="1"/>
    <row r="635" ht="25" customHeight="1"/>
    <row r="636" ht="25" customHeight="1"/>
    <row r="637" ht="25" customHeight="1"/>
    <row r="638" ht="25" customHeight="1"/>
    <row r="639" ht="25" customHeight="1"/>
    <row r="640" ht="25" customHeight="1"/>
    <row r="641" ht="25" customHeight="1"/>
    <row r="642" ht="25" customHeight="1"/>
    <row r="643" ht="25" customHeight="1"/>
    <row r="644" ht="25" customHeight="1"/>
    <row r="645" ht="25" customHeight="1"/>
    <row r="646" ht="25" customHeight="1"/>
    <row r="647" ht="25" customHeight="1"/>
    <row r="648" ht="25" customHeight="1"/>
    <row r="649" ht="25" customHeight="1"/>
    <row r="650" ht="25" customHeight="1"/>
    <row r="651" ht="25" customHeight="1"/>
    <row r="652" ht="25" customHeight="1"/>
    <row r="653" ht="25" customHeight="1"/>
    <row r="654" ht="25" customHeight="1"/>
    <row r="655" ht="25" customHeight="1"/>
    <row r="656" ht="25" customHeight="1"/>
    <row r="657" ht="25" customHeight="1"/>
    <row r="658" ht="25" customHeight="1"/>
    <row r="659" ht="25" customHeight="1"/>
    <row r="660" ht="25" customHeight="1"/>
    <row r="661" ht="25" customHeight="1"/>
    <row r="662" ht="25" customHeight="1"/>
    <row r="663" ht="25" customHeight="1"/>
    <row r="664" ht="25" customHeight="1"/>
    <row r="665" ht="25" customHeight="1"/>
    <row r="666" ht="25" customHeight="1"/>
    <row r="667" ht="25" customHeight="1"/>
    <row r="668" ht="25" customHeight="1"/>
    <row r="669" ht="25" customHeight="1"/>
    <row r="670" ht="25" customHeight="1"/>
    <row r="671" ht="25" customHeight="1"/>
    <row r="672" ht="25" customHeight="1"/>
    <row r="673" ht="25" customHeight="1"/>
    <row r="674" ht="25" customHeight="1"/>
    <row r="675" ht="25" customHeight="1"/>
    <row r="676" ht="25" customHeight="1"/>
    <row r="677" ht="25" customHeight="1"/>
    <row r="678" ht="25" customHeight="1"/>
    <row r="679" ht="25" customHeight="1"/>
    <row r="680" ht="25" customHeight="1"/>
    <row r="681" ht="25" customHeight="1"/>
    <row r="682" ht="25" customHeight="1"/>
    <row r="683" ht="25" customHeight="1"/>
    <row r="684" ht="25" customHeight="1"/>
    <row r="685" ht="25" customHeight="1"/>
    <row r="686" ht="25" customHeight="1"/>
    <row r="687" ht="25" customHeight="1"/>
    <row r="688" ht="25" customHeight="1"/>
    <row r="689" ht="25" customHeight="1"/>
    <row r="690" ht="25" customHeight="1"/>
    <row r="691" ht="25" customHeight="1"/>
    <row r="692" ht="25" customHeight="1"/>
    <row r="693" ht="25" customHeight="1"/>
    <row r="694" ht="25" customHeight="1" spans="1:21">
      <c r="A694" s="1098" t="s">
        <v>657</v>
      </c>
      <c r="B694" s="1098"/>
      <c r="C694" s="1098"/>
      <c r="D694" s="1098"/>
      <c r="E694" s="1098"/>
      <c r="F694" s="1098"/>
      <c r="G694" s="1098"/>
      <c r="H694" s="1098"/>
      <c r="I694" s="1098"/>
      <c r="J694" s="1098"/>
      <c r="K694" s="1098"/>
      <c r="L694" s="1098"/>
      <c r="M694" s="1098"/>
      <c r="N694" s="1098"/>
      <c r="O694" s="1098"/>
      <c r="P694" s="1098"/>
      <c r="Q694" s="1098"/>
      <c r="R694" s="1098"/>
      <c r="S694" s="1098"/>
      <c r="T694" s="1098"/>
      <c r="U694" s="1098"/>
    </row>
    <row r="695" ht="25" customHeight="1" spans="1:21">
      <c r="A695" s="1098"/>
      <c r="B695" s="1098"/>
      <c r="C695" s="1098"/>
      <c r="D695" s="1098"/>
      <c r="E695" s="1098"/>
      <c r="F695" s="1098"/>
      <c r="G695" s="1098"/>
      <c r="H695" s="1098"/>
      <c r="I695" s="1098"/>
      <c r="J695" s="1098"/>
      <c r="K695" s="1098"/>
      <c r="L695" s="1098"/>
      <c r="M695" s="1098"/>
      <c r="N695" s="1098"/>
      <c r="O695" s="1098"/>
      <c r="P695" s="1098"/>
      <c r="Q695" s="1098"/>
      <c r="R695" s="1098"/>
      <c r="S695" s="1098"/>
      <c r="T695" s="1098"/>
      <c r="U695" s="1098"/>
    </row>
    <row r="696" ht="25" customHeight="1"/>
    <row r="697" ht="25" customHeight="1"/>
    <row r="698" ht="25" customHeight="1"/>
    <row r="699" ht="25" customHeight="1"/>
    <row r="700" ht="25" customHeight="1"/>
    <row r="701" ht="25" customHeight="1"/>
    <row r="702" ht="25" customHeight="1"/>
    <row r="703" ht="25" customHeight="1"/>
    <row r="704" ht="25" customHeight="1"/>
    <row r="705" ht="25" customHeight="1"/>
    <row r="706" ht="25" customHeight="1"/>
    <row r="707" ht="25" customHeight="1"/>
    <row r="708" ht="25" customHeight="1"/>
    <row r="709" ht="25" customHeight="1"/>
    <row r="710" ht="25" customHeight="1"/>
    <row r="711" ht="25" customHeight="1"/>
    <row r="712" ht="25" customHeight="1"/>
    <row r="713" ht="25" customHeight="1"/>
    <row r="714" ht="25" customHeight="1"/>
    <row r="715" ht="25" customHeight="1"/>
    <row r="716" ht="25" customHeight="1"/>
    <row r="717" ht="25" customHeight="1"/>
    <row r="718" ht="25" customHeight="1"/>
    <row r="719" ht="25" customHeight="1"/>
    <row r="720" ht="25" customHeight="1" spans="1:21">
      <c r="A720" s="1098" t="s">
        <v>658</v>
      </c>
      <c r="B720" s="1098"/>
      <c r="C720" s="1098"/>
      <c r="D720" s="1098"/>
      <c r="E720" s="1098"/>
      <c r="F720" s="1098"/>
      <c r="G720" s="1098"/>
      <c r="H720" s="1098"/>
      <c r="I720" s="1098"/>
      <c r="J720" s="1098"/>
      <c r="K720" s="1098"/>
      <c r="L720" s="1098"/>
      <c r="M720" s="1098"/>
      <c r="N720" s="1098"/>
      <c r="O720" s="1098"/>
      <c r="P720" s="1098"/>
      <c r="Q720" s="1098"/>
      <c r="R720" s="1098"/>
      <c r="S720" s="1098"/>
      <c r="T720" s="1098"/>
      <c r="U720" s="1098"/>
    </row>
    <row r="721" ht="25" customHeight="1" spans="1:21">
      <c r="A721" s="1098"/>
      <c r="B721" s="1098"/>
      <c r="C721" s="1098"/>
      <c r="D721" s="1098"/>
      <c r="E721" s="1098"/>
      <c r="F721" s="1098"/>
      <c r="G721" s="1098"/>
      <c r="H721" s="1098"/>
      <c r="I721" s="1098"/>
      <c r="J721" s="1098"/>
      <c r="K721" s="1098"/>
      <c r="L721" s="1098"/>
      <c r="M721" s="1098"/>
      <c r="N721" s="1098"/>
      <c r="O721" s="1098"/>
      <c r="P721" s="1098"/>
      <c r="Q721" s="1098"/>
      <c r="R721" s="1098"/>
      <c r="S721" s="1098"/>
      <c r="T721" s="1098"/>
      <c r="U721" s="1098"/>
    </row>
    <row r="722" ht="25" customHeight="1" spans="1:21">
      <c r="A722" s="1098"/>
      <c r="B722" s="1098"/>
      <c r="C722" s="1098"/>
      <c r="D722" s="1098"/>
      <c r="E722" s="1098"/>
      <c r="F722" s="1098"/>
      <c r="G722" s="1098"/>
      <c r="H722" s="1098"/>
      <c r="I722" s="1098"/>
      <c r="J722" s="1098"/>
      <c r="K722" s="1098"/>
      <c r="L722" s="1098"/>
      <c r="M722" s="1098"/>
      <c r="N722" s="1098"/>
      <c r="O722" s="1098"/>
      <c r="P722" s="1098"/>
      <c r="Q722" s="1098"/>
      <c r="R722" s="1098"/>
      <c r="S722" s="1098"/>
      <c r="T722" s="1098"/>
      <c r="U722" s="1098"/>
    </row>
    <row r="723" ht="25" customHeight="1" spans="1:21">
      <c r="A723" s="1098"/>
      <c r="B723" s="1098"/>
      <c r="C723" s="1098"/>
      <c r="D723" s="1098"/>
      <c r="E723" s="1098"/>
      <c r="F723" s="1098"/>
      <c r="G723" s="1098"/>
      <c r="H723" s="1098"/>
      <c r="I723" s="1098"/>
      <c r="J723" s="1098"/>
      <c r="K723" s="1098"/>
      <c r="L723" s="1098"/>
      <c r="M723" s="1098"/>
      <c r="N723" s="1098"/>
      <c r="O723" s="1098"/>
      <c r="P723" s="1098"/>
      <c r="Q723" s="1098"/>
      <c r="R723" s="1098"/>
      <c r="S723" s="1098"/>
      <c r="T723" s="1098"/>
      <c r="U723" s="1098"/>
    </row>
    <row r="724" ht="25" customHeight="1" spans="1:21">
      <c r="A724" s="1098"/>
      <c r="B724" s="1098"/>
      <c r="C724" s="1098"/>
      <c r="D724" s="1098"/>
      <c r="E724" s="1098"/>
      <c r="F724" s="1098"/>
      <c r="G724" s="1098"/>
      <c r="H724" s="1098"/>
      <c r="I724" s="1098"/>
      <c r="J724" s="1098"/>
      <c r="K724" s="1098"/>
      <c r="L724" s="1098"/>
      <c r="M724" s="1098"/>
      <c r="N724" s="1098"/>
      <c r="O724" s="1098"/>
      <c r="P724" s="1098"/>
      <c r="Q724" s="1098"/>
      <c r="R724" s="1098"/>
      <c r="S724" s="1098"/>
      <c r="T724" s="1098"/>
      <c r="U724" s="1098"/>
    </row>
    <row r="725" ht="25" customHeight="1"/>
    <row r="726" ht="25" customHeight="1" spans="1:21">
      <c r="A726" s="1099" t="s">
        <v>659</v>
      </c>
      <c r="B726" s="1098"/>
      <c r="C726" s="1098"/>
      <c r="D726" s="1098"/>
      <c r="E726" s="1098"/>
      <c r="F726" s="1098"/>
      <c r="G726" s="1098"/>
      <c r="H726" s="1098"/>
      <c r="I726" s="1098"/>
      <c r="J726" s="1098"/>
      <c r="K726" s="1098"/>
      <c r="L726" s="1098"/>
      <c r="M726" s="1098"/>
      <c r="N726" s="1098"/>
      <c r="O726" s="1098"/>
      <c r="P726" s="1098"/>
      <c r="Q726" s="1098"/>
      <c r="R726" s="1098"/>
      <c r="S726" s="1098"/>
      <c r="T726" s="1098"/>
      <c r="U726" s="1098"/>
    </row>
    <row r="727" ht="25" customHeight="1" spans="1:21">
      <c r="A727" s="1098"/>
      <c r="B727" s="1098"/>
      <c r="C727" s="1098"/>
      <c r="D727" s="1098"/>
      <c r="E727" s="1098"/>
      <c r="F727" s="1098"/>
      <c r="G727" s="1098"/>
      <c r="H727" s="1098"/>
      <c r="I727" s="1098"/>
      <c r="J727" s="1098"/>
      <c r="K727" s="1098"/>
      <c r="L727" s="1098"/>
      <c r="M727" s="1098"/>
      <c r="N727" s="1098"/>
      <c r="O727" s="1098"/>
      <c r="P727" s="1098"/>
      <c r="Q727" s="1098"/>
      <c r="R727" s="1098"/>
      <c r="S727" s="1098"/>
      <c r="T727" s="1098"/>
      <c r="U727" s="1098"/>
    </row>
    <row r="728" ht="25" customHeight="1" spans="1:21">
      <c r="A728" s="1098"/>
      <c r="B728" s="1098"/>
      <c r="C728" s="1098"/>
      <c r="D728" s="1098"/>
      <c r="E728" s="1098"/>
      <c r="F728" s="1098"/>
      <c r="G728" s="1098"/>
      <c r="H728" s="1098"/>
      <c r="I728" s="1098"/>
      <c r="J728" s="1098"/>
      <c r="K728" s="1098"/>
      <c r="L728" s="1098"/>
      <c r="M728" s="1098"/>
      <c r="N728" s="1098"/>
      <c r="O728" s="1098"/>
      <c r="P728" s="1098"/>
      <c r="Q728" s="1098"/>
      <c r="R728" s="1098"/>
      <c r="S728" s="1098"/>
      <c r="T728" s="1098"/>
      <c r="U728" s="1098"/>
    </row>
    <row r="729" ht="25" customHeight="1" spans="1:21">
      <c r="A729" s="1098"/>
      <c r="B729" s="1098"/>
      <c r="C729" s="1098"/>
      <c r="D729" s="1098"/>
      <c r="E729" s="1098"/>
      <c r="F729" s="1098"/>
      <c r="G729" s="1098"/>
      <c r="H729" s="1098"/>
      <c r="I729" s="1098"/>
      <c r="J729" s="1098"/>
      <c r="K729" s="1098"/>
      <c r="L729" s="1098"/>
      <c r="M729" s="1098"/>
      <c r="N729" s="1098"/>
      <c r="O729" s="1098"/>
      <c r="P729" s="1098"/>
      <c r="Q729" s="1098"/>
      <c r="R729" s="1098"/>
      <c r="S729" s="1098"/>
      <c r="T729" s="1098"/>
      <c r="U729" s="1098"/>
    </row>
    <row r="730" ht="48" customHeight="1" spans="1:21">
      <c r="A730" s="1099" t="s">
        <v>14</v>
      </c>
      <c r="B730" s="1099" t="s">
        <v>660</v>
      </c>
      <c r="C730" s="1099" t="s">
        <v>661</v>
      </c>
      <c r="D730" s="1099" t="s">
        <v>662</v>
      </c>
      <c r="E730" s="1099" t="s">
        <v>663</v>
      </c>
      <c r="F730" s="1099" t="s">
        <v>664</v>
      </c>
      <c r="G730" s="1099" t="s">
        <v>665</v>
      </c>
      <c r="H730" s="1099" t="s">
        <v>666</v>
      </c>
      <c r="I730" s="1099" t="s">
        <v>171</v>
      </c>
      <c r="J730" s="1099" t="s">
        <v>667</v>
      </c>
      <c r="K730" s="1099" t="s">
        <v>668</v>
      </c>
      <c r="L730" s="1098"/>
      <c r="M730" s="1098"/>
      <c r="N730" s="1098"/>
      <c r="O730" s="1098"/>
      <c r="P730" s="1098"/>
      <c r="Q730" s="1098"/>
      <c r="R730" s="1098"/>
      <c r="S730" s="1098"/>
      <c r="T730" s="1098"/>
      <c r="U730" s="1098"/>
    </row>
    <row r="731" ht="25" customHeight="1" spans="1:21">
      <c r="A731" s="1098" t="s">
        <v>669</v>
      </c>
      <c r="B731" s="1106">
        <f>COUNT(C772:C871)</f>
        <v>39</v>
      </c>
      <c r="C731" s="1106">
        <f>SUM(C772:C871)</f>
        <v>10880</v>
      </c>
      <c r="D731" s="1124">
        <f>SUM(C882:C981)</f>
        <v>198573</v>
      </c>
      <c r="E731" s="1124">
        <f>SUM(C962,C894,C935,C937,C889,C940,C933,C966,C887,C911,C902,C959,C963,C892,C944,C886,C932,C908,C950,C890)</f>
        <v>181829</v>
      </c>
      <c r="F731" s="1124">
        <f t="shared" ref="F731:F758" si="18">D731-E731</f>
        <v>16744</v>
      </c>
      <c r="G731" s="1107">
        <f t="shared" ref="G731:G758" si="19">E731/D731</f>
        <v>0.91567836513524</v>
      </c>
      <c r="H731" s="1107">
        <f t="shared" ref="H731:H758" si="20">F731/D731</f>
        <v>0.0843216348647601</v>
      </c>
      <c r="I731" s="1098" t="s">
        <v>670</v>
      </c>
      <c r="J731" s="1106">
        <f>COUNT(C882:C981)</f>
        <v>39</v>
      </c>
      <c r="K731" s="1098"/>
      <c r="L731" s="1098"/>
      <c r="M731" s="1098"/>
      <c r="N731" s="1098"/>
      <c r="O731" s="1098"/>
      <c r="P731" s="1098"/>
      <c r="Q731" s="1098"/>
      <c r="R731" s="1098"/>
      <c r="S731" s="1098"/>
      <c r="T731" s="1098"/>
      <c r="U731" s="1098"/>
    </row>
    <row r="732" ht="38" customHeight="1" spans="1:21">
      <c r="A732" s="1098" t="s">
        <v>671</v>
      </c>
      <c r="B732" s="1106">
        <f>COUNT(D772:D871)</f>
        <v>41</v>
      </c>
      <c r="C732" s="1106">
        <f>SUM(D772:D871)</f>
        <v>16308</v>
      </c>
      <c r="D732" s="1124">
        <f>SUM(D882:D981)</f>
        <v>347355</v>
      </c>
      <c r="E732" s="1124">
        <f>SUM(D958,D962,D894,D888,D943,D935,D966,D889,D937,D933,D938,D940,D887,D902,D944,D924,D963,D932,D947,D886)</f>
        <v>318448</v>
      </c>
      <c r="F732" s="1124">
        <f t="shared" si="18"/>
        <v>28907</v>
      </c>
      <c r="G732" s="1107">
        <f t="shared" si="19"/>
        <v>0.916779663456694</v>
      </c>
      <c r="H732" s="1107">
        <f t="shared" si="20"/>
        <v>0.0832203365433058</v>
      </c>
      <c r="I732" s="1098" t="s">
        <v>670</v>
      </c>
      <c r="J732" s="1106">
        <f>COUNT(D882:D981)</f>
        <v>41</v>
      </c>
      <c r="K732" s="1099" t="s">
        <v>14</v>
      </c>
      <c r="L732" s="1099" t="s">
        <v>19</v>
      </c>
      <c r="M732" s="1099" t="s">
        <v>672</v>
      </c>
      <c r="N732" s="1099" t="s">
        <v>673</v>
      </c>
      <c r="O732" s="1099" t="s">
        <v>674</v>
      </c>
    </row>
    <row r="733" ht="25" customHeight="1" spans="1:21">
      <c r="A733" s="1098" t="s">
        <v>675</v>
      </c>
      <c r="B733" s="1106">
        <f>COUNT(E772:E871)</f>
        <v>38</v>
      </c>
      <c r="C733" s="1106">
        <f>SUM(E772:E871)</f>
        <v>16301</v>
      </c>
      <c r="D733" s="1124">
        <f>SUM(E882:E981)</f>
        <v>335298</v>
      </c>
      <c r="E733" s="1124">
        <f>SUM(E958,E962,E935,E969,E940,E894,E937,E966,E933,E889,E938,E887,E902,E923,E944,E952,E888,E924,E963,E892)</f>
        <v>310524</v>
      </c>
      <c r="F733" s="1124">
        <f t="shared" si="18"/>
        <v>24774</v>
      </c>
      <c r="G733" s="1107">
        <f t="shared" si="19"/>
        <v>0.926113487106991</v>
      </c>
      <c r="H733" s="1107">
        <f t="shared" si="20"/>
        <v>0.0738865128930086</v>
      </c>
      <c r="I733" s="1098" t="s">
        <v>670</v>
      </c>
      <c r="J733" s="1106">
        <f>COUNT(E882:E981)</f>
        <v>38</v>
      </c>
      <c r="K733" s="1106">
        <v>6</v>
      </c>
      <c r="L733" s="1106">
        <f t="shared" ref="L733:L739" si="21">AN10</f>
        <v>39</v>
      </c>
      <c r="M733" s="1106">
        <f t="shared" ref="M733:M739" si="22">AL10</f>
        <v>10880</v>
      </c>
      <c r="N733" s="1106">
        <f t="shared" ref="N733:N739" si="23">AM10</f>
        <v>15247</v>
      </c>
      <c r="O733" s="1107">
        <f t="shared" ref="O733:O739" si="24">AO10</f>
        <v>0.401378676470588</v>
      </c>
    </row>
    <row r="734" ht="25" customHeight="1" spans="1:21">
      <c r="A734" s="1098" t="s">
        <v>172</v>
      </c>
      <c r="B734" s="1106">
        <f>COUNT(F772:F871)</f>
        <v>40</v>
      </c>
      <c r="C734" s="1106">
        <f>SUM(F772:F871)</f>
        <v>13575</v>
      </c>
      <c r="D734" s="1124">
        <f>SUM(F882:F981)</f>
        <v>258460</v>
      </c>
      <c r="E734" s="1124">
        <f>SUM(F935,F962,F940,F943,F894,F966,F952,F903,F937,F947,F932,F923,F924,F938,F902,F926,F963,F887,F892,F929)</f>
        <v>221492</v>
      </c>
      <c r="F734" s="1124">
        <f t="shared" si="18"/>
        <v>36968</v>
      </c>
      <c r="G734" s="1107">
        <f t="shared" si="19"/>
        <v>0.856968196239263</v>
      </c>
      <c r="H734" s="1107">
        <f t="shared" si="20"/>
        <v>0.143031803760737</v>
      </c>
      <c r="I734" s="1098" t="s">
        <v>670</v>
      </c>
      <c r="J734" s="1106">
        <f>COUNT(F882:F981)</f>
        <v>40</v>
      </c>
      <c r="K734" s="1106">
        <v>7</v>
      </c>
      <c r="L734" s="1106">
        <f t="shared" si="21"/>
        <v>41</v>
      </c>
      <c r="M734" s="1106">
        <f t="shared" si="22"/>
        <v>16308</v>
      </c>
      <c r="N734" s="1106">
        <f t="shared" si="23"/>
        <v>23075</v>
      </c>
      <c r="O734" s="1107">
        <f t="shared" si="24"/>
        <v>0.41494971792985</v>
      </c>
    </row>
    <row r="735" ht="25" customHeight="1" spans="1:21">
      <c r="A735" s="1098" t="s">
        <v>174</v>
      </c>
      <c r="B735" s="1106">
        <f>COUNT(G772:G871)</f>
        <v>42</v>
      </c>
      <c r="C735" s="1106">
        <f>SUM(G772:G871)</f>
        <v>18563</v>
      </c>
      <c r="D735" s="1124">
        <f>SUM(G882:G981)</f>
        <v>364539</v>
      </c>
      <c r="E735" s="1124">
        <f>SUM(G935,G894,G962,G940,G943,G958,G937,G966,G933,G889,G902,G903,G923,G932,G944,G926,G947,G952,G963,G887)</f>
        <v>308647</v>
      </c>
      <c r="F735" s="1124">
        <f t="shared" si="18"/>
        <v>55892</v>
      </c>
      <c r="G735" s="1107">
        <f t="shared" si="19"/>
        <v>0.846677584565712</v>
      </c>
      <c r="H735" s="1107">
        <f t="shared" si="20"/>
        <v>0.153322415434288</v>
      </c>
      <c r="I735" s="1098" t="s">
        <v>670</v>
      </c>
      <c r="J735" s="1106">
        <f>COUNT(G882:G981)</f>
        <v>42</v>
      </c>
      <c r="K735" s="1106">
        <v>8</v>
      </c>
      <c r="L735" s="1106">
        <f t="shared" si="21"/>
        <v>38</v>
      </c>
      <c r="M735" s="1106">
        <f t="shared" si="22"/>
        <v>16301</v>
      </c>
      <c r="N735" s="1106">
        <f t="shared" si="23"/>
        <v>17340</v>
      </c>
      <c r="O735" s="1107">
        <f t="shared" si="24"/>
        <v>0.0637384209557696</v>
      </c>
    </row>
    <row r="736" ht="25" customHeight="1" spans="1:21">
      <c r="A736" s="1098" t="s">
        <v>175</v>
      </c>
      <c r="B736" s="1106">
        <f>COUNT(H772:H871)</f>
        <v>43</v>
      </c>
      <c r="C736" s="1106">
        <f>SUM(H772:H871)</f>
        <v>24356</v>
      </c>
      <c r="D736" s="1124">
        <f>SUM(H882:H981)</f>
        <v>504941</v>
      </c>
      <c r="E736" s="1124">
        <f>SUM(H894,H962,H958,H947,H943,H940,H888,H937,H933,H966,H903,H892,H932,H889,H952,H935,H923,H963,H911,H978)</f>
        <v>428282</v>
      </c>
      <c r="F736" s="1124">
        <f t="shared" si="18"/>
        <v>76659</v>
      </c>
      <c r="G736" s="1107">
        <f t="shared" si="19"/>
        <v>0.848182262878237</v>
      </c>
      <c r="H736" s="1107">
        <f t="shared" si="20"/>
        <v>0.151817737121763</v>
      </c>
      <c r="I736" s="1098" t="s">
        <v>670</v>
      </c>
      <c r="J736" s="1106">
        <f>COUNT(H882:H981)</f>
        <v>43</v>
      </c>
      <c r="K736" s="1106">
        <v>9</v>
      </c>
      <c r="L736" s="1106">
        <f t="shared" si="21"/>
        <v>40</v>
      </c>
      <c r="M736" s="1106">
        <f t="shared" si="22"/>
        <v>13575</v>
      </c>
      <c r="N736" s="1106">
        <f t="shared" si="23"/>
        <v>18122</v>
      </c>
      <c r="O736" s="1107">
        <f t="shared" si="24"/>
        <v>0.334953959484346</v>
      </c>
    </row>
    <row r="737" ht="25" customHeight="1" spans="1:15">
      <c r="A737" s="1098" t="s">
        <v>176</v>
      </c>
      <c r="B737" s="1106">
        <f>COUNT(I772:I871)</f>
        <v>45</v>
      </c>
      <c r="C737" s="1106">
        <f>SUM(I772:I871)</f>
        <v>27524</v>
      </c>
      <c r="D737" s="1124">
        <f>SUM(I882:I981)</f>
        <v>563444</v>
      </c>
      <c r="E737" s="1124">
        <f>SUM(I947,I892,I894,I888,I962,I935,I940,I932,I966,I943,I952,I903,I951,I937,I889,I911,I920,I902,I963,I933)</f>
        <v>489081</v>
      </c>
      <c r="F737" s="1124">
        <f t="shared" si="18"/>
        <v>74363</v>
      </c>
      <c r="G737" s="1107">
        <f t="shared" si="19"/>
        <v>0.868020601869928</v>
      </c>
      <c r="H737" s="1107">
        <f t="shared" si="20"/>
        <v>0.131979398130071</v>
      </c>
      <c r="I737" s="1098" t="s">
        <v>670</v>
      </c>
      <c r="J737" s="1106">
        <f>COUNT(I882:I981)</f>
        <v>45</v>
      </c>
      <c r="K737" s="1106">
        <v>10</v>
      </c>
      <c r="L737" s="1106">
        <f t="shared" si="21"/>
        <v>42</v>
      </c>
      <c r="M737" s="1106">
        <f t="shared" si="22"/>
        <v>18563</v>
      </c>
      <c r="N737" s="1106">
        <f t="shared" si="23"/>
        <v>21599</v>
      </c>
      <c r="O737" s="1107">
        <f t="shared" si="24"/>
        <v>0.16355115013737</v>
      </c>
    </row>
    <row r="738" ht="25" customHeight="1" spans="1:15">
      <c r="A738" s="1098" t="s">
        <v>177</v>
      </c>
      <c r="B738" s="1106">
        <f>COUNT(J772:J871)</f>
        <v>47</v>
      </c>
      <c r="C738" s="1106">
        <f>SUM(J772:J871)</f>
        <v>19056</v>
      </c>
      <c r="D738" s="1124">
        <f>SUM(J882:J981)</f>
        <v>384708</v>
      </c>
      <c r="E738" s="1124">
        <f>SUM(J935,J894,J962,J940,J943,J947,J889,J966,J888,J932,J928,J944,J937,J892,J902,J911,J951,J924,J920,J887)</f>
        <v>313125</v>
      </c>
      <c r="F738" s="1124">
        <f t="shared" si="18"/>
        <v>71583</v>
      </c>
      <c r="G738" s="1107">
        <f t="shared" si="19"/>
        <v>0.81392900589538</v>
      </c>
      <c r="H738" s="1107">
        <f t="shared" si="20"/>
        <v>0.18607099410462</v>
      </c>
      <c r="I738" s="1098" t="s">
        <v>670</v>
      </c>
      <c r="J738" s="1106">
        <f>COUNT(J882:J981)</f>
        <v>47</v>
      </c>
      <c r="K738" s="1106">
        <v>11</v>
      </c>
      <c r="L738" s="1106">
        <f t="shared" si="21"/>
        <v>43</v>
      </c>
      <c r="M738" s="1106">
        <f t="shared" si="22"/>
        <v>24356</v>
      </c>
      <c r="N738" s="1106">
        <f t="shared" si="23"/>
        <v>31781</v>
      </c>
      <c r="O738" s="1107">
        <f t="shared" si="24"/>
        <v>0.304853013631138</v>
      </c>
    </row>
    <row r="739" ht="25" customHeight="1" spans="1:15">
      <c r="A739" s="1098" t="s">
        <v>178</v>
      </c>
      <c r="B739" s="1106">
        <f>COUNT(K772:K871)</f>
        <v>53</v>
      </c>
      <c r="C739" s="1106">
        <f>SUM(K772:K871)</f>
        <v>18616</v>
      </c>
      <c r="D739" s="1124">
        <f>SUM(K882:K981)</f>
        <v>361666</v>
      </c>
      <c r="E739" s="1124">
        <f>SUM(K894,K935,K962,K932,K940,K889,K943,K937,K947,K966,K951,K923,K978,K892,K928,K887,K920,K944,K902,K888)</f>
        <v>289402</v>
      </c>
      <c r="F739" s="1124">
        <f t="shared" si="18"/>
        <v>72264</v>
      </c>
      <c r="G739" s="1107">
        <f t="shared" si="19"/>
        <v>0.800191336758224</v>
      </c>
      <c r="H739" s="1107">
        <f t="shared" si="20"/>
        <v>0.199808663241776</v>
      </c>
      <c r="I739" s="1098" t="s">
        <v>670</v>
      </c>
      <c r="J739" s="1106">
        <f>COUNT(K882:K981)</f>
        <v>53</v>
      </c>
      <c r="K739" s="1106">
        <v>12</v>
      </c>
      <c r="L739" s="1106">
        <f t="shared" si="21"/>
        <v>45</v>
      </c>
      <c r="M739" s="1106">
        <f t="shared" si="22"/>
        <v>27524</v>
      </c>
      <c r="N739" s="1106">
        <f t="shared" si="23"/>
        <v>42330</v>
      </c>
      <c r="O739" s="1107">
        <f t="shared" si="24"/>
        <v>0.53793053335271</v>
      </c>
    </row>
    <row r="740" ht="25" customHeight="1" spans="1:15">
      <c r="A740" s="1098" t="s">
        <v>179</v>
      </c>
      <c r="B740" s="1106">
        <f>COUNT(L772:L871)</f>
        <v>53</v>
      </c>
      <c r="C740" s="1106">
        <f>SUM(L772:L871)</f>
        <v>21515</v>
      </c>
      <c r="D740" s="1124">
        <f>SUM(L882:L981)</f>
        <v>409692</v>
      </c>
      <c r="E740" s="1124">
        <f>SUM(L935,L894,L940,L947,L899,L962,L937,L933,L978,L952,L889,L943,L923,L966,L903,L932,L886,L895,L950,L902)</f>
        <v>302629</v>
      </c>
      <c r="F740" s="1124">
        <f t="shared" si="18"/>
        <v>107063</v>
      </c>
      <c r="G740" s="1107">
        <f t="shared" si="19"/>
        <v>0.738674418831708</v>
      </c>
      <c r="H740" s="1107">
        <f t="shared" si="20"/>
        <v>0.261325581168292</v>
      </c>
      <c r="I740" s="1098" t="s">
        <v>670</v>
      </c>
      <c r="J740" s="1106">
        <f>COUNT(L882:L981)</f>
        <v>53</v>
      </c>
    </row>
    <row r="741" ht="25" customHeight="1" spans="1:15">
      <c r="A741" s="1098" t="s">
        <v>180</v>
      </c>
      <c r="B741" s="1106">
        <f>COUNT(M772:M871)</f>
        <v>55</v>
      </c>
      <c r="C741" s="1106">
        <f>SUM(M772:M871)</f>
        <v>20379</v>
      </c>
      <c r="D741" s="1124">
        <f>SUM(M882:M981)</f>
        <v>397877</v>
      </c>
      <c r="E741" s="1124">
        <f>SUM(M935,M947,M934,M894,M940,M937,M978,M962,M969,M972,M943,M889,M895,M903,M923,M886,M899,M966,M888,M938)</f>
        <v>302055</v>
      </c>
      <c r="F741" s="1124">
        <f t="shared" si="18"/>
        <v>95822</v>
      </c>
      <c r="G741" s="1107">
        <f t="shared" si="19"/>
        <v>0.759166777672497</v>
      </c>
      <c r="H741" s="1107">
        <f t="shared" si="20"/>
        <v>0.240833222327503</v>
      </c>
      <c r="I741" s="1098" t="s">
        <v>670</v>
      </c>
      <c r="J741" s="1106">
        <f>COUNT(M882:M981)</f>
        <v>55</v>
      </c>
    </row>
    <row r="742" ht="25" customHeight="1" spans="1:15">
      <c r="A742" s="1098" t="s">
        <v>181</v>
      </c>
      <c r="B742" s="1106">
        <f>COUNT(N772:N871)</f>
        <v>60</v>
      </c>
      <c r="C742" s="1106">
        <f>SUM(N772:N871)</f>
        <v>26972</v>
      </c>
      <c r="D742" s="1124">
        <f>SUM(N882:N981)</f>
        <v>528550</v>
      </c>
      <c r="E742" s="1124">
        <f>SUM(N947,N935,N895,N892,N978,N934,N932,N940,N894,N937,N972,N969,N943,N962,N899,N938,N930,N903,N889,N967)</f>
        <v>394382</v>
      </c>
      <c r="F742" s="1124">
        <f t="shared" si="18"/>
        <v>134168</v>
      </c>
      <c r="G742" s="1107">
        <f t="shared" si="19"/>
        <v>0.746158357771261</v>
      </c>
      <c r="H742" s="1107">
        <f t="shared" si="20"/>
        <v>0.253841642228739</v>
      </c>
      <c r="I742" s="1098" t="s">
        <v>670</v>
      </c>
      <c r="J742" s="1106">
        <f>COUNT(N882:N981)</f>
        <v>60</v>
      </c>
    </row>
    <row r="743" ht="25" customHeight="1" spans="1:15">
      <c r="A743" s="1098" t="s">
        <v>182</v>
      </c>
      <c r="B743" s="1106">
        <f>COUNT(O772:O871)</f>
        <v>65</v>
      </c>
      <c r="C743" s="1106">
        <f>SUM(O772:O871)</f>
        <v>20510</v>
      </c>
      <c r="D743" s="1124">
        <f>SUM(O882:O981)</f>
        <v>397555</v>
      </c>
      <c r="E743" s="1124">
        <f>SUM(O935,O947,O937,O940,O962,O892,O943,O978,O932,O894,O938,O972,O899,O934,O895,O970,O903,O930,O889,O958)</f>
        <v>251868</v>
      </c>
      <c r="F743" s="1124">
        <f t="shared" si="18"/>
        <v>145687</v>
      </c>
      <c r="G743" s="1107">
        <f t="shared" si="19"/>
        <v>0.63354252870672</v>
      </c>
      <c r="H743" s="1107">
        <f t="shared" si="20"/>
        <v>0.36645747129328</v>
      </c>
      <c r="I743" s="1098" t="s">
        <v>670</v>
      </c>
      <c r="J743" s="1106">
        <f>COUNT(O882:O981)</f>
        <v>65</v>
      </c>
    </row>
    <row r="744" ht="25" customHeight="1" spans="1:15">
      <c r="A744" s="1098" t="s">
        <v>183</v>
      </c>
      <c r="B744" s="1106">
        <f>COUNT(P772:P871)</f>
        <v>66</v>
      </c>
      <c r="C744" s="1106">
        <f>SUM(P772:P871)</f>
        <v>28857</v>
      </c>
      <c r="D744" s="1124">
        <f>SUM(P882:P981)</f>
        <v>556326</v>
      </c>
      <c r="E744" s="1124">
        <f>SUM(P935,P894,P947,P958,P940,P962,P943,P899,P978,P932,P937,P938,P972,P934,P933,P924,P889,P967,P895,P950)</f>
        <v>367247</v>
      </c>
      <c r="F744" s="1124">
        <f t="shared" si="18"/>
        <v>189079</v>
      </c>
      <c r="G744" s="1107">
        <f t="shared" si="19"/>
        <v>0.660129132918469</v>
      </c>
      <c r="H744" s="1107">
        <f t="shared" si="20"/>
        <v>0.339870867081531</v>
      </c>
      <c r="I744" s="1098" t="s">
        <v>670</v>
      </c>
      <c r="J744" s="1106">
        <f>COUNT(P882:P981)</f>
        <v>66</v>
      </c>
    </row>
    <row r="745" ht="25" customHeight="1" spans="1:15">
      <c r="A745" s="1098" t="s">
        <v>184</v>
      </c>
      <c r="B745" s="1106">
        <f>COUNT(Q772:Q871)</f>
        <v>68</v>
      </c>
      <c r="C745" s="1106">
        <f>SUM(Q772:Q871)</f>
        <v>25245</v>
      </c>
      <c r="D745" s="1124">
        <f>SUM(Q882:Q981)</f>
        <v>488870</v>
      </c>
      <c r="E745" s="1124">
        <f>SUM(Q935,Q894,Q947,Q962,Q940,Q958,Q978,Q943,Q899,Q938,Q972,Q937,Q933,Q932,Q966,Q939,Q934,Q976,Q889,Q903)</f>
        <v>309656</v>
      </c>
      <c r="F745" s="1124">
        <f t="shared" si="18"/>
        <v>179214</v>
      </c>
      <c r="G745" s="1107">
        <f t="shared" si="19"/>
        <v>0.633411745453802</v>
      </c>
      <c r="H745" s="1107">
        <f t="shared" si="20"/>
        <v>0.366588254546198</v>
      </c>
      <c r="I745" s="1098" t="s">
        <v>670</v>
      </c>
      <c r="J745" s="1106">
        <f>COUNT(Q882:Q981)</f>
        <v>68</v>
      </c>
    </row>
    <row r="746" ht="25" customHeight="1" spans="1:15">
      <c r="A746" s="1098" t="s">
        <v>185</v>
      </c>
      <c r="B746" s="1106">
        <f>COUNT(R772:R871)</f>
        <v>70</v>
      </c>
      <c r="C746" s="1106">
        <f>SUM(R772:R871)</f>
        <v>24913</v>
      </c>
      <c r="D746" s="1124">
        <f>SUM(R882:R981)</f>
        <v>480733</v>
      </c>
      <c r="E746" s="1124">
        <f>SUM(R958,R935,R947,R962,R894,R978,R940,R937,R889,R933,R899,R938,R952,R932,R943,R966,R944,R934,R895,R972)</f>
        <v>309393</v>
      </c>
      <c r="F746" s="1124">
        <f t="shared" si="18"/>
        <v>171340</v>
      </c>
      <c r="G746" s="1107">
        <f t="shared" si="19"/>
        <v>0.643585940636486</v>
      </c>
      <c r="H746" s="1107">
        <f t="shared" si="20"/>
        <v>0.356414059363514</v>
      </c>
      <c r="I746" s="1098" t="s">
        <v>670</v>
      </c>
      <c r="J746" s="1106">
        <f>COUNT(R882:R981)</f>
        <v>70</v>
      </c>
    </row>
    <row r="747" ht="25" customHeight="1" spans="1:15">
      <c r="A747" s="1098" t="s">
        <v>186</v>
      </c>
      <c r="B747" s="1106">
        <f>COUNT(S772:S871)</f>
        <v>71</v>
      </c>
      <c r="C747" s="1106">
        <f>SUM(S772:S871)</f>
        <v>30380</v>
      </c>
      <c r="D747" s="1124">
        <f>SUM(S882:S981)</f>
        <v>598167</v>
      </c>
      <c r="E747" s="1124">
        <f>SUM(S935,S962,S894,S947,S958,S940,S939,S944,S933,S972,S934,S978,S943,S889,S937,S970,S952,S899,S932,S948)</f>
        <v>350495</v>
      </c>
      <c r="F747" s="1124">
        <f t="shared" si="18"/>
        <v>247672</v>
      </c>
      <c r="G747" s="1107">
        <f t="shared" si="19"/>
        <v>0.585948405712786</v>
      </c>
      <c r="H747" s="1107">
        <f t="shared" si="20"/>
        <v>0.414051594287214</v>
      </c>
      <c r="I747" s="1098" t="s">
        <v>670</v>
      </c>
      <c r="J747" s="1106">
        <f>COUNT(S882:S981)</f>
        <v>71</v>
      </c>
    </row>
    <row r="748" ht="25" customHeight="1" spans="1:15">
      <c r="A748" s="1098" t="s">
        <v>187</v>
      </c>
      <c r="B748" s="1106">
        <f>COUNT(T772:T871)</f>
        <v>72</v>
      </c>
      <c r="C748" s="1106">
        <f>SUM(T772:T871)</f>
        <v>44117</v>
      </c>
      <c r="D748" s="1124">
        <f>SUM(T882:T981)</f>
        <v>843889</v>
      </c>
      <c r="E748" s="1124">
        <f>SUM(T932,T935,T934,T958,T933,T939,T947,T978,T940,T937,T962,T938,T894,T943,T952,T966,T948,T970,T892,T942)</f>
        <v>513788</v>
      </c>
      <c r="F748" s="1124">
        <f t="shared" si="18"/>
        <v>330101</v>
      </c>
      <c r="G748" s="1107">
        <f t="shared" si="19"/>
        <v>0.608833626223354</v>
      </c>
      <c r="H748" s="1107">
        <f t="shared" si="20"/>
        <v>0.391166373776646</v>
      </c>
      <c r="I748" s="1098" t="s">
        <v>670</v>
      </c>
      <c r="J748" s="1106">
        <f>COUNT(T882:T981)</f>
        <v>72</v>
      </c>
    </row>
    <row r="749" ht="25" customHeight="1" spans="1:15">
      <c r="A749" s="1098" t="s">
        <v>188</v>
      </c>
      <c r="B749" s="1106">
        <f>COUNT(U772:U871)</f>
        <v>74</v>
      </c>
      <c r="C749" s="1106">
        <f>SUM(U772:U871)</f>
        <v>59834</v>
      </c>
      <c r="D749" s="1124">
        <f>SUM(U882:U981)</f>
        <v>1218778</v>
      </c>
      <c r="E749" s="1124">
        <f>SUM(U947,U932,U958,U892,U933,U935,U978,U965,U948,U934,U966,U962,U940,U895,U886,U944,U888,U938,U894,U942)</f>
        <v>766059</v>
      </c>
      <c r="F749" s="1124">
        <f t="shared" si="18"/>
        <v>452719</v>
      </c>
      <c r="G749" s="1107">
        <f t="shared" si="19"/>
        <v>0.628546790309638</v>
      </c>
      <c r="H749" s="1107">
        <f t="shared" si="20"/>
        <v>0.371453209690362</v>
      </c>
      <c r="I749" s="1098" t="s">
        <v>670</v>
      </c>
      <c r="J749" s="1106">
        <f>COUNT(U882:U981)</f>
        <v>74</v>
      </c>
    </row>
    <row r="750" ht="25" customHeight="1" spans="1:15">
      <c r="A750" s="1098" t="s">
        <v>189</v>
      </c>
      <c r="B750" s="1106">
        <f>COUNT(V772:V871)</f>
        <v>76</v>
      </c>
      <c r="C750" s="1106">
        <f>SUM(V772:V871)</f>
        <v>44072</v>
      </c>
      <c r="D750" s="1124">
        <f>SUM(V882:V981)</f>
        <v>914410</v>
      </c>
      <c r="E750" s="1124">
        <f>SUM(V932,V952,V924,V934,V958,V940,V935,V947,V962,V927,V937,V978,V948,V944,V942,V899,V938,V894,V889,V933)</f>
        <v>494455</v>
      </c>
      <c r="F750" s="1124">
        <f t="shared" si="18"/>
        <v>419955</v>
      </c>
      <c r="G750" s="1107">
        <f t="shared" si="19"/>
        <v>0.540736649861659</v>
      </c>
      <c r="H750" s="1107">
        <f t="shared" si="20"/>
        <v>0.459263350138341</v>
      </c>
      <c r="I750" s="1098" t="s">
        <v>670</v>
      </c>
      <c r="J750" s="1106">
        <f>COUNT(V882:V981)</f>
        <v>76</v>
      </c>
    </row>
    <row r="751" ht="25" customHeight="1" spans="1:15">
      <c r="A751" s="1098" t="s">
        <v>190</v>
      </c>
      <c r="B751" s="1106">
        <f>COUNT(W772:W871)</f>
        <v>82</v>
      </c>
      <c r="C751" s="1106">
        <f>SUM(W772:W871)</f>
        <v>40545</v>
      </c>
      <c r="D751" s="1124">
        <f>SUM(W882:W981)</f>
        <v>854781</v>
      </c>
      <c r="E751" s="1124">
        <f>SUM(W932,W924,W935,W958,W937,W940,W962,W934,W947,W948,W942,W927,W894,W944,W939,W943,W938,W889,W899,W966)</f>
        <v>447162</v>
      </c>
      <c r="F751" s="1124">
        <f t="shared" si="18"/>
        <v>407619</v>
      </c>
      <c r="G751" s="1107">
        <f t="shared" si="19"/>
        <v>0.523130486054323</v>
      </c>
      <c r="H751" s="1107">
        <f t="shared" si="20"/>
        <v>0.476869513945677</v>
      </c>
      <c r="I751" s="1098" t="s">
        <v>670</v>
      </c>
      <c r="J751" s="1106">
        <f>COUNT(W882:W981)</f>
        <v>81</v>
      </c>
    </row>
    <row r="752" ht="25" customHeight="1" spans="1:15">
      <c r="A752" s="1098" t="s">
        <v>191</v>
      </c>
      <c r="B752" s="1106">
        <f>COUNT(X772:X871)</f>
        <v>84</v>
      </c>
      <c r="C752" s="1106">
        <f>SUM(X772:X871)</f>
        <v>40468</v>
      </c>
      <c r="D752" s="1124">
        <f>SUM(X882:X981)</f>
        <v>868289</v>
      </c>
      <c r="E752" s="1124">
        <f>SUM(X932,X935,X939,X958,X924,X947,X948,X944,X890,X940,X934,X933,X938,X927,X962,X943,X894,X941,X886,X953)</f>
        <v>478322</v>
      </c>
      <c r="F752" s="1124">
        <f t="shared" si="18"/>
        <v>389967</v>
      </c>
      <c r="G752" s="1107">
        <f t="shared" si="19"/>
        <v>0.550878797266809</v>
      </c>
      <c r="H752" s="1107">
        <f t="shared" si="20"/>
        <v>0.449121202733191</v>
      </c>
      <c r="I752" s="1098" t="s">
        <v>670</v>
      </c>
      <c r="J752" s="1106">
        <f>COUNT(X882:X981)</f>
        <v>84</v>
      </c>
    </row>
    <row r="753" ht="25" customHeight="1" spans="1:30">
      <c r="A753" s="1098" t="s">
        <v>192</v>
      </c>
      <c r="B753" s="1106">
        <f>COUNT(Y772:Y871)</f>
        <v>84</v>
      </c>
      <c r="C753" s="1106">
        <f>SUM(Y772:Y871)</f>
        <v>39223</v>
      </c>
      <c r="D753" s="1124">
        <f>SUM(Y882:Y981)</f>
        <v>856470</v>
      </c>
      <c r="E753" s="1124">
        <f>SUM(Y935,Y932,Y939,Y924,Y947,Y944,Y890,Y933,Y958,Y938,Y940,Y948,Y934,Y894,Y943,Y972,Y928,Y942,Y941,Y981)</f>
        <v>517466</v>
      </c>
      <c r="F753" s="1124">
        <f t="shared" si="18"/>
        <v>339004</v>
      </c>
      <c r="G753" s="1107">
        <f t="shared" si="19"/>
        <v>0.604184618258666</v>
      </c>
      <c r="H753" s="1107">
        <f t="shared" si="20"/>
        <v>0.395815381741334</v>
      </c>
      <c r="I753" s="1098" t="s">
        <v>670</v>
      </c>
      <c r="J753" s="1106">
        <f>COUNT(Y882:Y981)</f>
        <v>84</v>
      </c>
    </row>
    <row r="754" ht="25" customHeight="1" spans="1:30">
      <c r="A754" s="1098" t="s">
        <v>193</v>
      </c>
      <c r="B754" s="1106">
        <f>COUNT(Z772:Z871)</f>
        <v>86</v>
      </c>
      <c r="C754" s="1106">
        <f>SUM(Z772:Z871)</f>
        <v>45879</v>
      </c>
      <c r="D754" s="1124">
        <f>SUM(Z882:Z981)</f>
        <v>998877</v>
      </c>
      <c r="E754" s="1124">
        <f>SUM(Z947,Z932,Z933,Z935,Z944,Z890,Z939,Z948,Z892,Z958,Z965,Z937,Z940,Z938,Z941,Z894,Z934,Z943,Z966,Z942)</f>
        <v>595619</v>
      </c>
      <c r="F754" s="1124">
        <f t="shared" si="18"/>
        <v>403258</v>
      </c>
      <c r="G754" s="1107">
        <f t="shared" si="19"/>
        <v>0.596288632133886</v>
      </c>
      <c r="H754" s="1107">
        <f t="shared" si="20"/>
        <v>0.403711367866114</v>
      </c>
      <c r="I754" s="1098" t="s">
        <v>670</v>
      </c>
      <c r="J754" s="1106">
        <f>COUNT(Z882:Z981)</f>
        <v>86</v>
      </c>
    </row>
    <row r="755" ht="25" customHeight="1" spans="1:30">
      <c r="A755" s="1098" t="s">
        <v>194</v>
      </c>
      <c r="B755" s="1106">
        <f>COUNT(AA772:AA871)</f>
        <v>90</v>
      </c>
      <c r="C755" s="1106">
        <f>SUM(AA772:AA871)</f>
        <v>45455</v>
      </c>
      <c r="D755" s="1124">
        <f>SUM(AA882:AA981)</f>
        <v>1012851</v>
      </c>
      <c r="E755" s="1124">
        <f>SUM(AA958,AA933,AA932,AA935,AA939,AA937,AA947,AA943,AA934,AA941,AA944,AA940,AA971,AA948,AA927,AA960,AA938,AA953,AA973,AA894)</f>
        <v>576582</v>
      </c>
      <c r="F755" s="1124">
        <f t="shared" si="18"/>
        <v>436269</v>
      </c>
      <c r="G755" s="1107">
        <f t="shared" si="19"/>
        <v>0.569266358032919</v>
      </c>
      <c r="H755" s="1107">
        <f t="shared" si="20"/>
        <v>0.430733641967081</v>
      </c>
      <c r="I755" s="1098" t="s">
        <v>670</v>
      </c>
      <c r="J755" s="1106">
        <f>COUNT(AA882:AA981)</f>
        <v>90</v>
      </c>
    </row>
    <row r="756" ht="25" customHeight="1" spans="1:30">
      <c r="A756" s="1098" t="s">
        <v>195</v>
      </c>
      <c r="B756" s="1106">
        <f>COUNT(AB772:AB871)</f>
        <v>94</v>
      </c>
      <c r="C756" s="1106">
        <f>SUM(AB772:AB871)</f>
        <v>40513</v>
      </c>
      <c r="D756" s="1124">
        <f>SUM(AB882:AB981)</f>
        <v>843976</v>
      </c>
      <c r="E756" s="1124">
        <f>SUM(AB932,AB958,AB939,AB935,AB924,AB933,AB947,AB938,AB934,AB944,AB943,AB940,AB945,AB941,AB937,AB959,AB971,AB948,AB951,AB953)</f>
        <v>500258</v>
      </c>
      <c r="F756" s="1124">
        <f t="shared" si="18"/>
        <v>343718</v>
      </c>
      <c r="G756" s="1107">
        <f t="shared" si="19"/>
        <v>0.592739603969781</v>
      </c>
      <c r="H756" s="1107">
        <f t="shared" si="20"/>
        <v>0.407260396030219</v>
      </c>
      <c r="I756" s="1098" t="s">
        <v>670</v>
      </c>
      <c r="J756" s="1106">
        <f>COUNT(AB882:AB981)</f>
        <v>94</v>
      </c>
    </row>
    <row r="757" ht="25" customHeight="1" spans="1:30">
      <c r="A757" s="1098" t="s">
        <v>196</v>
      </c>
      <c r="B757" s="1106">
        <f>COUNT(AC772:AC871)</f>
        <v>100</v>
      </c>
      <c r="C757" s="1106">
        <f>SUM(AC772:AC871)</f>
        <v>55240</v>
      </c>
      <c r="D757" s="1124">
        <f>SUM(AC882:AC981)</f>
        <v>1189728</v>
      </c>
      <c r="E757" s="1124">
        <f>SUM(AC932,AC939,AC935,AC958,AC933,AC938,AC924,AC934,AC937,AC947,AC940,AC945,AC941,AC943,AC944,AC942,AC936,AC953,AC950,AC948)</f>
        <v>643202</v>
      </c>
      <c r="F757" s="1124">
        <f t="shared" si="18"/>
        <v>546526</v>
      </c>
      <c r="G757" s="1107">
        <f t="shared" si="19"/>
        <v>0.540629454799753</v>
      </c>
      <c r="H757" s="1107">
        <f t="shared" si="20"/>
        <v>0.459370545200247</v>
      </c>
      <c r="I757" s="1098" t="s">
        <v>670</v>
      </c>
      <c r="J757" s="1106">
        <f>COUNT(AC882:AC981)</f>
        <v>100</v>
      </c>
    </row>
    <row r="758" ht="25" customHeight="1" spans="1:30">
      <c r="A758" s="1098" t="s">
        <v>676</v>
      </c>
      <c r="B758" s="1106">
        <f>COUNT(AD772:AD871)</f>
        <v>100</v>
      </c>
      <c r="C758" s="1106">
        <f>SUM(AD772:AD871)</f>
        <v>61830</v>
      </c>
      <c r="D758" s="1124">
        <f>SUM(AD882:AD981)</f>
        <v>1342766</v>
      </c>
      <c r="E758" s="1124">
        <f>SUM(AD958,AD932,AD899,AD933,AD934,AD935,AD936,AD938,AD924,AD937,AD941,AD939,AD943,AD940,AD942,AD945,AD944,AD950,AD947,AD948)</f>
        <v>726358</v>
      </c>
      <c r="F758" s="1124">
        <f t="shared" si="18"/>
        <v>616408</v>
      </c>
      <c r="G758" s="1107">
        <f t="shared" si="19"/>
        <v>0.54094160859003</v>
      </c>
      <c r="H758" s="1107">
        <f t="shared" si="20"/>
        <v>0.45905839140997</v>
      </c>
      <c r="I758" s="1098" t="s">
        <v>677</v>
      </c>
      <c r="J758" s="1106">
        <f>COUNT(AD882:AD981)</f>
        <v>100</v>
      </c>
    </row>
    <row r="759" ht="25" customHeight="1"/>
    <row r="760" ht="25" customHeight="1" spans="1:30">
      <c r="A760" s="1098" t="s">
        <v>678</v>
      </c>
      <c r="B760" s="1098"/>
      <c r="C760" s="1098"/>
      <c r="D760" s="1098"/>
      <c r="E760" s="1098"/>
      <c r="F760" s="1098"/>
      <c r="G760" s="1098"/>
      <c r="H760" s="1098"/>
      <c r="I760" s="1098"/>
      <c r="J760" s="1098"/>
      <c r="K760" s="1098"/>
      <c r="L760" s="1098"/>
      <c r="M760" s="1098"/>
      <c r="N760" s="1098"/>
      <c r="O760" s="1098"/>
      <c r="P760" s="1098"/>
      <c r="Q760" s="1098"/>
      <c r="R760" s="1098"/>
      <c r="S760" s="1098"/>
      <c r="T760" s="1098"/>
      <c r="U760" s="1098"/>
      <c r="V760" s="1098"/>
      <c r="W760" s="1098"/>
      <c r="X760" s="1098"/>
      <c r="Y760" s="1098"/>
      <c r="Z760" s="1098"/>
      <c r="AA760" s="1098"/>
      <c r="AB760" s="1098"/>
      <c r="AC760" s="1098"/>
      <c r="AD760" s="1098"/>
    </row>
    <row r="761" ht="25" customHeight="1" spans="1:30">
      <c r="A761" s="1098"/>
      <c r="B761" s="1098"/>
      <c r="C761" s="1098"/>
      <c r="D761" s="1098"/>
      <c r="E761" s="1098"/>
      <c r="F761" s="1098"/>
      <c r="G761" s="1098"/>
      <c r="H761" s="1098"/>
      <c r="I761" s="1098"/>
      <c r="J761" s="1098"/>
      <c r="K761" s="1098"/>
      <c r="L761" s="1098"/>
      <c r="M761" s="1098"/>
      <c r="N761" s="1098"/>
      <c r="O761" s="1098"/>
      <c r="P761" s="1098"/>
      <c r="Q761" s="1098"/>
      <c r="R761" s="1098"/>
      <c r="S761" s="1098"/>
      <c r="T761" s="1098"/>
      <c r="U761" s="1098"/>
      <c r="V761" s="1098"/>
      <c r="W761" s="1098"/>
      <c r="X761" s="1098"/>
      <c r="Y761" s="1098"/>
      <c r="Z761" s="1098"/>
      <c r="AA761" s="1098"/>
      <c r="AB761" s="1098"/>
      <c r="AC761" s="1098"/>
      <c r="AD761" s="1098"/>
    </row>
    <row r="762" ht="25" customHeight="1" spans="1:30">
      <c r="A762" s="1098"/>
      <c r="B762" s="1098"/>
      <c r="C762" s="1098"/>
      <c r="D762" s="1098"/>
      <c r="E762" s="1098"/>
      <c r="F762" s="1098"/>
      <c r="G762" s="1098"/>
      <c r="H762" s="1098"/>
      <c r="I762" s="1098"/>
      <c r="J762" s="1098"/>
      <c r="K762" s="1098"/>
      <c r="L762" s="1098"/>
      <c r="M762" s="1098"/>
      <c r="N762" s="1098"/>
      <c r="O762" s="1098"/>
      <c r="P762" s="1098"/>
      <c r="Q762" s="1098"/>
      <c r="R762" s="1098"/>
      <c r="S762" s="1098"/>
      <c r="T762" s="1098"/>
      <c r="U762" s="1098"/>
      <c r="V762" s="1098"/>
      <c r="W762" s="1098"/>
      <c r="X762" s="1098"/>
      <c r="Y762" s="1098"/>
      <c r="Z762" s="1098"/>
      <c r="AA762" s="1098"/>
      <c r="AB762" s="1098"/>
      <c r="AC762" s="1098"/>
      <c r="AD762" s="1098"/>
    </row>
    <row r="763" ht="25" customHeight="1" spans="1:30">
      <c r="A763" s="1098"/>
      <c r="B763" s="1098"/>
      <c r="C763" s="1098"/>
      <c r="D763" s="1098"/>
      <c r="E763" s="1098"/>
      <c r="F763" s="1098"/>
      <c r="G763" s="1098"/>
      <c r="H763" s="1098"/>
      <c r="I763" s="1098"/>
      <c r="J763" s="1098"/>
      <c r="K763" s="1098"/>
      <c r="L763" s="1098"/>
      <c r="M763" s="1098"/>
      <c r="N763" s="1098"/>
      <c r="O763" s="1098"/>
      <c r="P763" s="1098"/>
      <c r="Q763" s="1098"/>
      <c r="R763" s="1098"/>
      <c r="S763" s="1098"/>
      <c r="T763" s="1098"/>
      <c r="U763" s="1098"/>
      <c r="V763" s="1098"/>
      <c r="W763" s="1098"/>
      <c r="X763" s="1098"/>
      <c r="Y763" s="1098"/>
      <c r="Z763" s="1098"/>
      <c r="AA763" s="1098"/>
      <c r="AB763" s="1098"/>
      <c r="AC763" s="1098"/>
      <c r="AD763" s="1098"/>
    </row>
    <row r="764" ht="25" customHeight="1" spans="1:30">
      <c r="A764" s="1098"/>
      <c r="B764" s="1098"/>
      <c r="C764" s="1098"/>
      <c r="D764" s="1098"/>
      <c r="E764" s="1098"/>
      <c r="F764" s="1098"/>
      <c r="G764" s="1098"/>
      <c r="H764" s="1098"/>
      <c r="I764" s="1098"/>
      <c r="J764" s="1098"/>
      <c r="K764" s="1098"/>
      <c r="L764" s="1098"/>
      <c r="M764" s="1098"/>
      <c r="N764" s="1098"/>
      <c r="O764" s="1098"/>
      <c r="P764" s="1098"/>
      <c r="Q764" s="1098"/>
      <c r="R764" s="1098"/>
      <c r="S764" s="1098"/>
      <c r="T764" s="1098"/>
      <c r="U764" s="1098"/>
      <c r="V764" s="1098"/>
      <c r="W764" s="1098"/>
      <c r="X764" s="1098"/>
      <c r="Y764" s="1098"/>
      <c r="Z764" s="1098"/>
      <c r="AA764" s="1098"/>
      <c r="AB764" s="1098"/>
      <c r="AC764" s="1098"/>
      <c r="AD764" s="1098"/>
    </row>
    <row r="765" ht="25" customHeight="1"/>
    <row r="766" ht="25" customHeight="1"/>
    <row r="767" ht="25" customHeight="1"/>
    <row r="768" ht="25" customHeight="1"/>
    <row r="769" ht="25" customHeight="1" spans="1:30">
      <c r="A769" s="1099" t="s">
        <v>679</v>
      </c>
      <c r="B769" s="1098"/>
      <c r="C769" s="1098"/>
      <c r="D769" s="1098"/>
      <c r="E769" s="1098"/>
      <c r="F769" s="1098"/>
      <c r="G769" s="1098"/>
      <c r="H769" s="1098"/>
      <c r="I769" s="1098"/>
      <c r="J769" s="1098"/>
      <c r="K769" s="1098"/>
      <c r="L769" s="1098"/>
      <c r="M769" s="1098"/>
      <c r="N769" s="1098"/>
      <c r="O769" s="1098"/>
      <c r="P769" s="1098"/>
      <c r="Q769" s="1098"/>
      <c r="R769" s="1098"/>
      <c r="S769" s="1098"/>
      <c r="T769" s="1098"/>
      <c r="U769" s="1098"/>
      <c r="V769" s="1098"/>
      <c r="W769" s="1098"/>
      <c r="X769" s="1098"/>
      <c r="Y769" s="1098"/>
      <c r="Z769" s="1098"/>
      <c r="AA769" s="1098"/>
      <c r="AB769" s="1098"/>
      <c r="AC769" s="1098"/>
      <c r="AD769" s="1098"/>
    </row>
    <row r="770" ht="25" customHeight="1" spans="1:30">
      <c r="A770" s="1098"/>
      <c r="B770" s="1098"/>
      <c r="C770" s="1098"/>
      <c r="D770" s="1098"/>
      <c r="E770" s="1098"/>
      <c r="F770" s="1098"/>
      <c r="G770" s="1098"/>
      <c r="H770" s="1098"/>
      <c r="I770" s="1098"/>
      <c r="J770" s="1098"/>
      <c r="K770" s="1098"/>
      <c r="L770" s="1098"/>
      <c r="M770" s="1098"/>
      <c r="N770" s="1098"/>
      <c r="O770" s="1098"/>
      <c r="P770" s="1098"/>
      <c r="Q770" s="1098"/>
      <c r="R770" s="1098"/>
      <c r="S770" s="1098"/>
      <c r="T770" s="1098"/>
      <c r="U770" s="1098"/>
      <c r="V770" s="1098"/>
      <c r="W770" s="1098"/>
      <c r="X770" s="1098"/>
      <c r="Y770" s="1098"/>
      <c r="Z770" s="1098"/>
      <c r="AA770" s="1098"/>
      <c r="AB770" s="1098"/>
      <c r="AC770" s="1098"/>
      <c r="AD770" s="1098"/>
    </row>
    <row r="771" ht="25" customHeight="1" spans="1:30">
      <c r="A771" s="1099" t="s">
        <v>680</v>
      </c>
      <c r="B771" s="1099" t="s">
        <v>681</v>
      </c>
      <c r="C771" s="1099" t="s">
        <v>669</v>
      </c>
      <c r="D771" s="1099" t="s">
        <v>671</v>
      </c>
      <c r="E771" s="1099" t="s">
        <v>675</v>
      </c>
      <c r="F771" s="1099" t="s">
        <v>172</v>
      </c>
      <c r="G771" s="1099" t="s">
        <v>174</v>
      </c>
      <c r="H771" s="1099" t="s">
        <v>175</v>
      </c>
      <c r="I771" s="1099" t="s">
        <v>176</v>
      </c>
      <c r="J771" s="1099" t="s">
        <v>177</v>
      </c>
      <c r="K771" s="1099" t="s">
        <v>178</v>
      </c>
      <c r="L771" s="1099" t="s">
        <v>179</v>
      </c>
      <c r="M771" s="1099" t="s">
        <v>180</v>
      </c>
      <c r="N771" s="1099" t="s">
        <v>181</v>
      </c>
      <c r="O771" s="1099" t="s">
        <v>182</v>
      </c>
      <c r="P771" s="1099" t="s">
        <v>183</v>
      </c>
      <c r="Q771" s="1099" t="s">
        <v>184</v>
      </c>
      <c r="R771" s="1099" t="s">
        <v>185</v>
      </c>
      <c r="S771" s="1099" t="s">
        <v>186</v>
      </c>
      <c r="T771" s="1099" t="s">
        <v>187</v>
      </c>
      <c r="U771" s="1099" t="s">
        <v>188</v>
      </c>
      <c r="V771" s="1099" t="s">
        <v>189</v>
      </c>
      <c r="W771" s="1099" t="s">
        <v>190</v>
      </c>
      <c r="X771" s="1099" t="s">
        <v>191</v>
      </c>
      <c r="Y771" s="1099" t="s">
        <v>192</v>
      </c>
      <c r="Z771" s="1099" t="s">
        <v>193</v>
      </c>
      <c r="AA771" s="1099" t="s">
        <v>194</v>
      </c>
      <c r="AB771" s="1099" t="s">
        <v>195</v>
      </c>
      <c r="AC771" s="1099" t="s">
        <v>196</v>
      </c>
      <c r="AD771" s="1099" t="s">
        <v>676</v>
      </c>
    </row>
    <row r="772" ht="25" customHeight="1" spans="1:30">
      <c r="A772" s="1098" t="s">
        <v>682</v>
      </c>
      <c r="B772" s="1098" t="s">
        <v>683</v>
      </c>
      <c r="C772" s="1106">
        <v>26</v>
      </c>
      <c r="D772" s="1106">
        <v>26</v>
      </c>
      <c r="E772" s="1106">
        <v>26</v>
      </c>
      <c r="F772" s="1106">
        <v>26</v>
      </c>
      <c r="G772" s="1106">
        <v>26</v>
      </c>
      <c r="H772" s="1106">
        <v>26</v>
      </c>
      <c r="I772" s="1106">
        <v>156</v>
      </c>
      <c r="J772" s="1106">
        <v>49</v>
      </c>
      <c r="K772" s="1106">
        <v>49</v>
      </c>
      <c r="L772" s="1106">
        <v>32</v>
      </c>
      <c r="O772" s="1106">
        <v>81</v>
      </c>
      <c r="P772" s="1106">
        <v>138</v>
      </c>
      <c r="Q772" s="1106">
        <v>103</v>
      </c>
      <c r="R772" s="1106">
        <v>97</v>
      </c>
      <c r="S772" s="1106">
        <v>103</v>
      </c>
      <c r="T772" s="1106">
        <v>216</v>
      </c>
      <c r="U772" s="1106">
        <v>300</v>
      </c>
      <c r="V772" s="1106">
        <v>112</v>
      </c>
      <c r="W772" s="1106">
        <v>133</v>
      </c>
      <c r="X772" s="1106">
        <v>194</v>
      </c>
      <c r="Y772" s="1106">
        <v>175</v>
      </c>
      <c r="Z772" s="1106">
        <v>218</v>
      </c>
      <c r="AA772" s="1106">
        <v>169</v>
      </c>
      <c r="AB772" s="1106">
        <v>197</v>
      </c>
      <c r="AC772" s="1106">
        <v>201</v>
      </c>
      <c r="AD772" s="1106">
        <v>360</v>
      </c>
    </row>
    <row r="773" ht="25" customHeight="1" spans="1:30">
      <c r="A773" s="1098" t="s">
        <v>684</v>
      </c>
      <c r="B773" s="1098" t="s">
        <v>685</v>
      </c>
      <c r="C773" s="1106" t="s">
        <v>686</v>
      </c>
      <c r="D773" s="1106" t="s">
        <v>686</v>
      </c>
      <c r="E773" s="1106" t="s">
        <v>686</v>
      </c>
      <c r="F773" s="1106" t="s">
        <v>686</v>
      </c>
      <c r="G773" s="1106" t="s">
        <v>686</v>
      </c>
      <c r="H773" s="1106" t="s">
        <v>686</v>
      </c>
      <c r="I773" s="1106" t="s">
        <v>686</v>
      </c>
      <c r="J773" s="1106" t="s">
        <v>686</v>
      </c>
      <c r="K773" s="1106" t="s">
        <v>686</v>
      </c>
      <c r="L773" s="1106" t="s">
        <v>686</v>
      </c>
      <c r="M773" s="1106" t="s">
        <v>686</v>
      </c>
      <c r="N773" s="1106" t="s">
        <v>686</v>
      </c>
      <c r="O773" s="1106" t="s">
        <v>686</v>
      </c>
      <c r="P773" s="1106" t="s">
        <v>686</v>
      </c>
      <c r="Q773" s="1106" t="s">
        <v>686</v>
      </c>
      <c r="R773" s="1106" t="s">
        <v>686</v>
      </c>
      <c r="S773" s="1106">
        <v>110</v>
      </c>
      <c r="T773" s="1106">
        <v>165</v>
      </c>
      <c r="U773" s="1106">
        <v>486</v>
      </c>
      <c r="V773" s="1106">
        <v>250</v>
      </c>
      <c r="W773" s="1106">
        <v>224</v>
      </c>
      <c r="X773" s="1106">
        <v>57</v>
      </c>
      <c r="Y773" s="1106">
        <v>135</v>
      </c>
      <c r="Z773" s="1106">
        <v>248</v>
      </c>
      <c r="AA773" s="1106">
        <v>228</v>
      </c>
      <c r="AB773" s="1106">
        <v>179</v>
      </c>
      <c r="AC773" s="1106">
        <v>221</v>
      </c>
      <c r="AD773" s="1106">
        <v>210</v>
      </c>
    </row>
    <row r="774" ht="25" customHeight="1" spans="1:30">
      <c r="A774" s="1098" t="s">
        <v>401</v>
      </c>
      <c r="B774" s="1098" t="s">
        <v>401</v>
      </c>
      <c r="C774" s="1106" t="s">
        <v>686</v>
      </c>
      <c r="D774" s="1106" t="s">
        <v>686</v>
      </c>
      <c r="E774" s="1106" t="s">
        <v>686</v>
      </c>
      <c r="F774" s="1106" t="s">
        <v>686</v>
      </c>
      <c r="G774" s="1106" t="s">
        <v>686</v>
      </c>
      <c r="H774" s="1106" t="s">
        <v>686</v>
      </c>
      <c r="I774" s="1106" t="s">
        <v>686</v>
      </c>
      <c r="J774" s="1106" t="s">
        <v>686</v>
      </c>
      <c r="K774" s="1106" t="s">
        <v>686</v>
      </c>
      <c r="L774" s="1106" t="s">
        <v>686</v>
      </c>
      <c r="M774" s="1106" t="s">
        <v>686</v>
      </c>
      <c r="N774" s="1106" t="s">
        <v>686</v>
      </c>
      <c r="O774" s="1106" t="s">
        <v>686</v>
      </c>
      <c r="P774" s="1106" t="s">
        <v>686</v>
      </c>
      <c r="Q774" s="1106">
        <v>6</v>
      </c>
      <c r="R774" s="1106">
        <v>12</v>
      </c>
      <c r="S774" s="1106">
        <v>94</v>
      </c>
      <c r="T774" s="1106">
        <v>51</v>
      </c>
      <c r="U774" s="1106">
        <v>124</v>
      </c>
      <c r="V774" s="1106">
        <v>97</v>
      </c>
      <c r="W774" s="1106">
        <v>36</v>
      </c>
      <c r="X774" s="1106">
        <v>27</v>
      </c>
      <c r="Y774" s="1106">
        <v>30</v>
      </c>
      <c r="Z774" s="1106">
        <v>169</v>
      </c>
      <c r="AA774" s="1106">
        <v>164</v>
      </c>
      <c r="AB774" s="1106">
        <v>166</v>
      </c>
      <c r="AC774" s="1106">
        <v>403</v>
      </c>
      <c r="AD774" s="1106">
        <v>330</v>
      </c>
    </row>
    <row r="775" ht="25" customHeight="1" spans="1:30">
      <c r="A775" s="1098" t="s">
        <v>687</v>
      </c>
      <c r="B775" s="1098" t="s">
        <v>688</v>
      </c>
      <c r="C775" s="1106" t="s">
        <v>686</v>
      </c>
      <c r="D775" s="1106" t="s">
        <v>686</v>
      </c>
      <c r="E775" s="1106" t="s">
        <v>686</v>
      </c>
      <c r="F775" s="1106" t="s">
        <v>686</v>
      </c>
      <c r="G775" s="1106" t="s">
        <v>686</v>
      </c>
      <c r="H775" s="1106" t="s">
        <v>686</v>
      </c>
      <c r="I775" s="1106" t="s">
        <v>686</v>
      </c>
      <c r="J775" s="1106" t="s">
        <v>686</v>
      </c>
      <c r="K775" s="1106" t="s">
        <v>686</v>
      </c>
      <c r="L775" s="1106" t="s">
        <v>686</v>
      </c>
      <c r="M775" s="1106" t="s">
        <v>686</v>
      </c>
      <c r="N775" s="1106" t="s">
        <v>686</v>
      </c>
      <c r="O775" s="1106" t="s">
        <v>686</v>
      </c>
      <c r="P775" s="1106" t="s">
        <v>686</v>
      </c>
      <c r="Q775" s="1106" t="s">
        <v>686</v>
      </c>
      <c r="R775" s="1106" t="s">
        <v>686</v>
      </c>
      <c r="S775" s="1106" t="s">
        <v>686</v>
      </c>
      <c r="T775" s="1106" t="s">
        <v>686</v>
      </c>
      <c r="U775" s="1106" t="s">
        <v>686</v>
      </c>
      <c r="V775" s="1106" t="s">
        <v>686</v>
      </c>
      <c r="W775" s="1106" t="s">
        <v>686</v>
      </c>
      <c r="X775" s="1106" t="s">
        <v>686</v>
      </c>
      <c r="Y775" s="1106" t="s">
        <v>686</v>
      </c>
      <c r="Z775" s="1106" t="s">
        <v>686</v>
      </c>
      <c r="AA775" s="1106" t="s">
        <v>686</v>
      </c>
      <c r="AB775" s="1106">
        <v>0</v>
      </c>
      <c r="AC775" s="1106">
        <v>99</v>
      </c>
      <c r="AD775" s="1106">
        <v>180</v>
      </c>
    </row>
    <row r="776" ht="25" customHeight="1" spans="1:30">
      <c r="A776" s="1098" t="s">
        <v>689</v>
      </c>
      <c r="B776" s="1098" t="s">
        <v>368</v>
      </c>
      <c r="C776" s="1106">
        <v>174</v>
      </c>
      <c r="D776" s="1106">
        <v>222</v>
      </c>
      <c r="E776" s="1106">
        <v>204</v>
      </c>
      <c r="F776" s="1106">
        <v>164</v>
      </c>
      <c r="G776" s="1106">
        <v>210</v>
      </c>
      <c r="H776" s="1106">
        <v>194</v>
      </c>
      <c r="I776" s="1106">
        <v>175</v>
      </c>
      <c r="J776" s="1106">
        <v>178</v>
      </c>
      <c r="K776" s="1106">
        <v>172</v>
      </c>
      <c r="L776" s="1106">
        <v>426</v>
      </c>
      <c r="M776" s="1106">
        <v>442</v>
      </c>
      <c r="N776" s="1106">
        <v>153</v>
      </c>
      <c r="O776" s="1106">
        <v>164</v>
      </c>
      <c r="P776" s="1106">
        <v>196</v>
      </c>
      <c r="Q776" s="1106">
        <v>199</v>
      </c>
      <c r="R776" s="1106">
        <v>237</v>
      </c>
      <c r="S776" s="1106">
        <v>264</v>
      </c>
      <c r="T776" s="1106">
        <v>254</v>
      </c>
      <c r="U776" s="1106">
        <v>1157</v>
      </c>
      <c r="V776" s="1106">
        <v>613</v>
      </c>
      <c r="W776" s="1106">
        <v>577</v>
      </c>
      <c r="X776" s="1106">
        <v>691</v>
      </c>
      <c r="Y776" s="1106">
        <v>525</v>
      </c>
      <c r="Z776" s="1106">
        <v>39</v>
      </c>
      <c r="AA776" s="1106">
        <v>586</v>
      </c>
      <c r="AB776" s="1106">
        <v>308</v>
      </c>
      <c r="AC776" s="1106">
        <v>343</v>
      </c>
      <c r="AD776" s="1106">
        <v>390</v>
      </c>
    </row>
    <row r="777" ht="25" customHeight="1" spans="1:30">
      <c r="A777" s="1098" t="s">
        <v>690</v>
      </c>
      <c r="B777" s="1098" t="s">
        <v>370</v>
      </c>
      <c r="C777" s="1106">
        <v>328</v>
      </c>
      <c r="D777" s="1106">
        <v>398</v>
      </c>
      <c r="E777" s="1106">
        <v>401</v>
      </c>
      <c r="F777" s="1106">
        <v>238</v>
      </c>
      <c r="G777" s="1106">
        <v>258</v>
      </c>
      <c r="H777" s="1106">
        <v>300</v>
      </c>
      <c r="I777" s="1106">
        <v>312</v>
      </c>
      <c r="J777" s="1106">
        <v>302</v>
      </c>
      <c r="K777" s="1106">
        <v>379</v>
      </c>
      <c r="L777" s="1106">
        <v>256</v>
      </c>
      <c r="M777" s="1106">
        <v>198</v>
      </c>
      <c r="N777" s="1106">
        <v>270</v>
      </c>
      <c r="O777" s="1106">
        <v>241</v>
      </c>
      <c r="P777" s="1106">
        <v>263</v>
      </c>
      <c r="Q777" s="1106">
        <v>324</v>
      </c>
      <c r="R777" s="1106">
        <v>316</v>
      </c>
      <c r="S777" s="1106">
        <v>359</v>
      </c>
      <c r="T777" s="1106">
        <v>445</v>
      </c>
      <c r="U777" s="1106">
        <v>512</v>
      </c>
      <c r="V777" s="1106">
        <v>382</v>
      </c>
      <c r="W777" s="1106">
        <v>350</v>
      </c>
      <c r="X777" s="1106">
        <v>394</v>
      </c>
      <c r="Y777" s="1106">
        <v>268</v>
      </c>
      <c r="Z777" s="1106">
        <v>224</v>
      </c>
      <c r="AA777" s="1106">
        <v>348</v>
      </c>
      <c r="AB777" s="1106">
        <v>233</v>
      </c>
      <c r="AC777" s="1106">
        <v>287</v>
      </c>
      <c r="AD777" s="1106">
        <v>390</v>
      </c>
    </row>
    <row r="778" ht="25" customHeight="1" spans="1:30">
      <c r="A778" s="1098" t="s">
        <v>691</v>
      </c>
      <c r="B778" s="1098" t="s">
        <v>692</v>
      </c>
      <c r="C778" s="1106">
        <v>0</v>
      </c>
      <c r="D778" s="1106">
        <v>1323</v>
      </c>
      <c r="E778" s="1106">
        <v>284</v>
      </c>
      <c r="F778" s="1106">
        <v>188</v>
      </c>
      <c r="G778" s="1106">
        <v>193</v>
      </c>
      <c r="H778" s="1106">
        <v>1212</v>
      </c>
      <c r="I778" s="1106">
        <v>1722</v>
      </c>
      <c r="J778" s="1106">
        <v>610</v>
      </c>
      <c r="K778" s="1106">
        <v>319</v>
      </c>
      <c r="L778" s="1106">
        <v>314</v>
      </c>
      <c r="M778" s="1106">
        <v>322</v>
      </c>
      <c r="N778" s="1106">
        <v>325</v>
      </c>
      <c r="O778" s="1106">
        <v>279</v>
      </c>
      <c r="P778" s="1106">
        <v>253</v>
      </c>
      <c r="Q778" s="1106">
        <v>220</v>
      </c>
      <c r="R778" s="1106">
        <v>143</v>
      </c>
      <c r="S778" s="1106">
        <v>253</v>
      </c>
      <c r="T778" s="1106">
        <v>430</v>
      </c>
      <c r="U778" s="1106">
        <v>1088</v>
      </c>
      <c r="V778" s="1106">
        <v>303</v>
      </c>
      <c r="W778" s="1106">
        <v>242</v>
      </c>
      <c r="X778" s="1106">
        <v>218</v>
      </c>
      <c r="Y778" s="1106">
        <v>226</v>
      </c>
      <c r="Z778" s="1106">
        <v>320</v>
      </c>
      <c r="AA778" s="1106">
        <v>303</v>
      </c>
      <c r="AB778" s="1106">
        <v>255</v>
      </c>
      <c r="AC778" s="1106">
        <v>300</v>
      </c>
      <c r="AD778" s="1106">
        <v>300</v>
      </c>
    </row>
    <row r="779" ht="25" customHeight="1" spans="1:30">
      <c r="A779" s="1098" t="s">
        <v>693</v>
      </c>
      <c r="B779" s="1098" t="s">
        <v>393</v>
      </c>
      <c r="C779" s="1106">
        <v>535</v>
      </c>
      <c r="D779" s="1106">
        <v>572</v>
      </c>
      <c r="E779" s="1106">
        <v>479</v>
      </c>
      <c r="F779" s="1106">
        <v>117</v>
      </c>
      <c r="G779" s="1106">
        <v>496</v>
      </c>
      <c r="H779" s="1106">
        <v>687</v>
      </c>
      <c r="I779" s="1106">
        <v>534</v>
      </c>
      <c r="J779" s="1106">
        <v>776</v>
      </c>
      <c r="K779" s="1106">
        <v>860</v>
      </c>
      <c r="L779" s="1106">
        <v>653</v>
      </c>
      <c r="M779" s="1106">
        <v>616</v>
      </c>
      <c r="N779" s="1106">
        <v>429</v>
      </c>
      <c r="O779" s="1106">
        <v>360</v>
      </c>
      <c r="P779" s="1106">
        <v>477</v>
      </c>
      <c r="Q779" s="1106">
        <v>415</v>
      </c>
      <c r="R779" s="1106">
        <v>818</v>
      </c>
      <c r="S779" s="1106">
        <v>792</v>
      </c>
      <c r="T779" s="1106">
        <v>617</v>
      </c>
      <c r="U779" s="1106">
        <v>742</v>
      </c>
      <c r="V779" s="1106">
        <v>884</v>
      </c>
      <c r="W779" s="1106">
        <v>741</v>
      </c>
      <c r="X779" s="1106">
        <v>609</v>
      </c>
      <c r="Y779" s="1106">
        <v>503</v>
      </c>
      <c r="Z779" s="1106">
        <v>536</v>
      </c>
      <c r="AA779" s="1106">
        <v>399</v>
      </c>
      <c r="AB779" s="1106">
        <v>277</v>
      </c>
      <c r="AC779" s="1106">
        <v>320</v>
      </c>
      <c r="AD779" s="1106">
        <v>360</v>
      </c>
    </row>
    <row r="780" ht="25" customHeight="1" spans="1:30">
      <c r="A780" s="1098" t="s">
        <v>694</v>
      </c>
      <c r="B780" s="1098" t="s">
        <v>695</v>
      </c>
      <c r="C780" s="1106">
        <v>144</v>
      </c>
      <c r="D780" s="1106">
        <v>133</v>
      </c>
      <c r="E780" s="1106">
        <v>117</v>
      </c>
      <c r="F780" s="1106">
        <v>101</v>
      </c>
      <c r="G780" s="1106">
        <v>103</v>
      </c>
      <c r="H780" s="1106">
        <v>106</v>
      </c>
      <c r="I780" s="1106">
        <v>188</v>
      </c>
      <c r="J780" s="1106">
        <v>239</v>
      </c>
      <c r="K780" s="1106">
        <v>57</v>
      </c>
      <c r="L780" s="1106">
        <v>34</v>
      </c>
      <c r="M780" s="1106">
        <v>112</v>
      </c>
      <c r="N780" s="1106">
        <v>172</v>
      </c>
      <c r="O780" s="1106">
        <v>129</v>
      </c>
      <c r="P780" s="1106">
        <v>187</v>
      </c>
      <c r="Q780" s="1106">
        <v>134</v>
      </c>
      <c r="R780" s="1106">
        <v>109</v>
      </c>
      <c r="S780" s="1106">
        <v>137</v>
      </c>
      <c r="T780" s="1106">
        <v>162</v>
      </c>
      <c r="U780" s="1106">
        <v>270</v>
      </c>
      <c r="V780" s="1106">
        <v>275</v>
      </c>
      <c r="W780" s="1106">
        <v>206</v>
      </c>
      <c r="X780" s="1106">
        <v>1151</v>
      </c>
      <c r="Y780" s="1106">
        <v>1335</v>
      </c>
      <c r="Z780" s="1106">
        <v>1471</v>
      </c>
      <c r="AA780" s="1106">
        <v>287</v>
      </c>
      <c r="AB780" s="1106">
        <v>176</v>
      </c>
      <c r="AC780" s="1106">
        <v>196</v>
      </c>
      <c r="AD780" s="1106">
        <v>300</v>
      </c>
    </row>
    <row r="781" ht="25" customHeight="1" spans="1:30">
      <c r="A781" s="1098" t="s">
        <v>696</v>
      </c>
      <c r="B781" s="1098" t="s">
        <v>697</v>
      </c>
      <c r="C781" s="1106" t="s">
        <v>686</v>
      </c>
      <c r="D781" s="1106" t="s">
        <v>686</v>
      </c>
      <c r="E781" s="1106" t="s">
        <v>686</v>
      </c>
      <c r="F781" s="1106">
        <v>0</v>
      </c>
      <c r="G781" s="1106">
        <v>216</v>
      </c>
      <c r="H781" s="1106">
        <v>211</v>
      </c>
      <c r="I781" s="1106">
        <v>160</v>
      </c>
      <c r="J781" s="1106">
        <v>4</v>
      </c>
      <c r="K781" s="1106">
        <v>4</v>
      </c>
      <c r="M781" s="1106">
        <v>0</v>
      </c>
      <c r="N781" s="1106">
        <v>70</v>
      </c>
      <c r="O781" s="1106">
        <v>69</v>
      </c>
      <c r="P781" s="1106">
        <v>184</v>
      </c>
      <c r="Q781" s="1106">
        <v>161</v>
      </c>
      <c r="R781" s="1106">
        <v>161</v>
      </c>
      <c r="S781" s="1106">
        <v>128</v>
      </c>
      <c r="T781" s="1106">
        <v>262</v>
      </c>
      <c r="U781" s="1106">
        <v>49</v>
      </c>
      <c r="V781" s="1106">
        <v>29</v>
      </c>
      <c r="W781" s="1106">
        <v>363</v>
      </c>
      <c r="X781" s="1106">
        <v>297</v>
      </c>
      <c r="Y781" s="1106">
        <v>252</v>
      </c>
      <c r="Z781" s="1106">
        <v>162</v>
      </c>
      <c r="AA781" s="1106">
        <v>30</v>
      </c>
      <c r="AB781" s="1106">
        <v>219</v>
      </c>
      <c r="AC781" s="1106">
        <v>308</v>
      </c>
      <c r="AD781" s="1106">
        <v>300</v>
      </c>
    </row>
    <row r="782" ht="25" customHeight="1" spans="1:30">
      <c r="A782" s="1098" t="s">
        <v>698</v>
      </c>
      <c r="B782" s="1098" t="s">
        <v>411</v>
      </c>
      <c r="C782" s="1106">
        <v>200</v>
      </c>
      <c r="D782" s="1106">
        <v>144</v>
      </c>
      <c r="E782" s="1106">
        <v>220</v>
      </c>
      <c r="F782" s="1106">
        <v>231</v>
      </c>
      <c r="G782" s="1106">
        <v>234</v>
      </c>
      <c r="H782" s="1106">
        <v>771</v>
      </c>
      <c r="I782" s="1106">
        <v>2555</v>
      </c>
      <c r="J782" s="1106">
        <v>444</v>
      </c>
      <c r="K782" s="1106">
        <v>398</v>
      </c>
      <c r="L782" s="1106">
        <v>316</v>
      </c>
      <c r="M782" s="1106">
        <v>295</v>
      </c>
      <c r="N782" s="1106">
        <v>1107</v>
      </c>
      <c r="O782" s="1106">
        <v>680</v>
      </c>
      <c r="P782" s="1106">
        <v>404</v>
      </c>
      <c r="Q782" s="1106">
        <v>300</v>
      </c>
      <c r="R782" s="1106">
        <v>342</v>
      </c>
      <c r="S782" s="1106">
        <v>361</v>
      </c>
      <c r="T782" s="1106">
        <v>740</v>
      </c>
      <c r="U782" s="1106">
        <v>2784</v>
      </c>
      <c r="V782" s="1106">
        <v>342</v>
      </c>
      <c r="W782" s="1106">
        <v>502</v>
      </c>
      <c r="X782" s="1106">
        <v>438</v>
      </c>
      <c r="Y782" s="1106">
        <v>459</v>
      </c>
      <c r="Z782" s="1106">
        <v>1324</v>
      </c>
      <c r="AA782" s="1106">
        <v>371</v>
      </c>
      <c r="AB782" s="1106">
        <v>281</v>
      </c>
      <c r="AC782" s="1106">
        <v>306</v>
      </c>
      <c r="AD782" s="1106">
        <v>270</v>
      </c>
    </row>
    <row r="783" ht="25" customHeight="1" spans="1:30">
      <c r="A783" s="1098" t="s">
        <v>699</v>
      </c>
      <c r="B783" s="1098" t="s">
        <v>700</v>
      </c>
      <c r="C783" s="1106" t="s">
        <v>686</v>
      </c>
      <c r="D783" s="1106" t="s">
        <v>686</v>
      </c>
      <c r="E783" s="1106" t="s">
        <v>686</v>
      </c>
      <c r="F783" s="1106" t="s">
        <v>686</v>
      </c>
      <c r="G783" s="1106" t="s">
        <v>686</v>
      </c>
      <c r="H783" s="1106" t="s">
        <v>686</v>
      </c>
      <c r="I783" s="1106" t="s">
        <v>686</v>
      </c>
      <c r="J783" s="1106" t="s">
        <v>686</v>
      </c>
      <c r="K783" s="1106" t="s">
        <v>686</v>
      </c>
      <c r="L783" s="1106" t="s">
        <v>686</v>
      </c>
      <c r="M783" s="1106" t="s">
        <v>686</v>
      </c>
      <c r="N783" s="1106" t="s">
        <v>686</v>
      </c>
      <c r="O783" s="1106" t="s">
        <v>686</v>
      </c>
      <c r="P783" s="1106" t="s">
        <v>686</v>
      </c>
      <c r="Q783" s="1106" t="s">
        <v>686</v>
      </c>
      <c r="R783" s="1106" t="s">
        <v>686</v>
      </c>
      <c r="S783" s="1106" t="s">
        <v>686</v>
      </c>
      <c r="T783" s="1106" t="s">
        <v>686</v>
      </c>
      <c r="U783" s="1106" t="s">
        <v>686</v>
      </c>
      <c r="V783" s="1106" t="s">
        <v>686</v>
      </c>
      <c r="W783" s="1106">
        <v>10</v>
      </c>
      <c r="X783" s="1106">
        <v>34</v>
      </c>
      <c r="Y783" s="1106">
        <v>12</v>
      </c>
      <c r="Z783" s="1106">
        <v>44</v>
      </c>
      <c r="AA783" s="1106">
        <v>28</v>
      </c>
      <c r="AB783" s="1106">
        <v>77</v>
      </c>
      <c r="AC783" s="1106">
        <v>117</v>
      </c>
      <c r="AD783" s="1106">
        <v>300</v>
      </c>
    </row>
    <row r="784" ht="25" customHeight="1" spans="1:30">
      <c r="A784" s="1098" t="s">
        <v>701</v>
      </c>
      <c r="B784" s="1098" t="s">
        <v>317</v>
      </c>
      <c r="C784" s="1106">
        <v>1577</v>
      </c>
      <c r="D784" s="1106">
        <v>1492</v>
      </c>
      <c r="E784" s="1106">
        <v>898</v>
      </c>
      <c r="F784" s="1106">
        <v>667</v>
      </c>
      <c r="G784" s="1106">
        <v>1996</v>
      </c>
      <c r="H784" s="1106">
        <v>2432</v>
      </c>
      <c r="I784" s="1106">
        <v>1828</v>
      </c>
      <c r="J784" s="1106">
        <v>2123</v>
      </c>
      <c r="K784" s="1106">
        <v>2279</v>
      </c>
      <c r="L784" s="1106">
        <v>1955</v>
      </c>
      <c r="M784" s="1106">
        <v>1253</v>
      </c>
      <c r="N784" s="1106">
        <v>931</v>
      </c>
      <c r="O784" s="1106">
        <v>630</v>
      </c>
      <c r="P784" s="1106">
        <v>2297</v>
      </c>
      <c r="Q784" s="1106">
        <v>1256</v>
      </c>
      <c r="R784" s="1106">
        <v>1022</v>
      </c>
      <c r="S784" s="1106">
        <v>1095</v>
      </c>
      <c r="T784" s="1106">
        <v>948</v>
      </c>
      <c r="U784" s="1106">
        <v>1073</v>
      </c>
      <c r="V784" s="1106">
        <v>893</v>
      </c>
      <c r="W784" s="1106">
        <v>872</v>
      </c>
      <c r="X784" s="1106">
        <v>825</v>
      </c>
      <c r="Y784" s="1106">
        <v>970</v>
      </c>
      <c r="Z784" s="1106">
        <v>844</v>
      </c>
      <c r="AA784" s="1106">
        <v>728</v>
      </c>
      <c r="AB784" s="1106">
        <v>581</v>
      </c>
      <c r="AC784" s="1106">
        <v>585</v>
      </c>
      <c r="AD784" s="1106">
        <v>390</v>
      </c>
    </row>
    <row r="785" ht="25" customHeight="1" spans="1:30">
      <c r="A785" s="1098" t="s">
        <v>702</v>
      </c>
      <c r="B785" s="1098" t="s">
        <v>703</v>
      </c>
      <c r="C785" s="1106" t="s">
        <v>686</v>
      </c>
      <c r="D785" s="1106" t="s">
        <v>686</v>
      </c>
      <c r="E785" s="1106" t="s">
        <v>686</v>
      </c>
      <c r="F785" s="1106" t="s">
        <v>686</v>
      </c>
      <c r="G785" s="1106" t="s">
        <v>686</v>
      </c>
      <c r="H785" s="1106" t="s">
        <v>686</v>
      </c>
      <c r="I785" s="1106" t="s">
        <v>686</v>
      </c>
      <c r="J785" s="1106" t="s">
        <v>686</v>
      </c>
      <c r="K785" s="1106">
        <v>271</v>
      </c>
      <c r="L785" s="1106">
        <v>376</v>
      </c>
      <c r="M785" s="1106">
        <v>498</v>
      </c>
      <c r="N785" s="1106">
        <v>1361</v>
      </c>
      <c r="O785" s="1106">
        <v>505</v>
      </c>
      <c r="P785" s="1106">
        <v>455</v>
      </c>
      <c r="Q785" s="1106">
        <v>399</v>
      </c>
      <c r="R785" s="1106">
        <v>396</v>
      </c>
      <c r="S785" s="1106">
        <v>332</v>
      </c>
      <c r="T785" s="1106">
        <v>326</v>
      </c>
      <c r="U785" s="1106">
        <v>1434</v>
      </c>
      <c r="V785" s="1106">
        <v>262</v>
      </c>
      <c r="W785" s="1106">
        <v>189</v>
      </c>
      <c r="X785" s="1106">
        <v>275</v>
      </c>
      <c r="Y785" s="1106">
        <v>339</v>
      </c>
      <c r="Z785" s="1106">
        <v>647</v>
      </c>
      <c r="AA785" s="1106">
        <v>247</v>
      </c>
      <c r="AB785" s="1106">
        <v>267</v>
      </c>
      <c r="AC785" s="1106">
        <v>342</v>
      </c>
      <c r="AD785" s="1106">
        <v>300</v>
      </c>
    </row>
    <row r="786" ht="25" customHeight="1" spans="1:30">
      <c r="A786" s="1098" t="s">
        <v>704</v>
      </c>
      <c r="B786" s="1098" t="s">
        <v>425</v>
      </c>
      <c r="C786" s="1106">
        <v>57</v>
      </c>
      <c r="D786" s="1106">
        <v>88</v>
      </c>
      <c r="E786" s="1106">
        <v>85</v>
      </c>
      <c r="F786" s="1106">
        <v>122</v>
      </c>
      <c r="G786" s="1106">
        <v>162</v>
      </c>
      <c r="H786" s="1106">
        <v>134</v>
      </c>
      <c r="I786" s="1106">
        <v>174</v>
      </c>
      <c r="J786" s="1106">
        <v>152</v>
      </c>
      <c r="K786" s="1106">
        <v>127</v>
      </c>
      <c r="L786" s="1106">
        <v>150</v>
      </c>
      <c r="M786" s="1106">
        <v>145</v>
      </c>
      <c r="N786" s="1106">
        <v>167</v>
      </c>
      <c r="O786" s="1106">
        <v>189</v>
      </c>
      <c r="P786" s="1106">
        <v>207</v>
      </c>
      <c r="Q786" s="1106">
        <v>193</v>
      </c>
      <c r="R786" s="1106">
        <v>215</v>
      </c>
      <c r="S786" s="1106">
        <v>288</v>
      </c>
      <c r="T786" s="1106">
        <v>262</v>
      </c>
      <c r="U786" s="1106">
        <v>355</v>
      </c>
      <c r="V786" s="1106">
        <v>424</v>
      </c>
      <c r="W786" s="1106">
        <v>605</v>
      </c>
      <c r="X786" s="1106">
        <v>221</v>
      </c>
      <c r="Y786" s="1106">
        <v>426</v>
      </c>
      <c r="Z786" s="1106">
        <v>335</v>
      </c>
      <c r="AA786" s="1106">
        <v>238</v>
      </c>
      <c r="AB786" s="1106">
        <v>163</v>
      </c>
      <c r="AC786" s="1106">
        <v>274</v>
      </c>
      <c r="AD786" s="1106">
        <v>300</v>
      </c>
    </row>
    <row r="787" ht="25" customHeight="1" spans="1:30">
      <c r="A787" s="1098" t="s">
        <v>705</v>
      </c>
      <c r="B787" s="1098" t="s">
        <v>706</v>
      </c>
      <c r="C787" s="1106" t="s">
        <v>686</v>
      </c>
      <c r="D787" s="1106" t="s">
        <v>686</v>
      </c>
      <c r="E787" s="1106" t="s">
        <v>686</v>
      </c>
      <c r="F787" s="1106" t="s">
        <v>686</v>
      </c>
      <c r="G787" s="1106" t="s">
        <v>686</v>
      </c>
      <c r="H787" s="1106" t="s">
        <v>686</v>
      </c>
      <c r="I787" s="1106" t="s">
        <v>686</v>
      </c>
      <c r="J787" s="1106" t="s">
        <v>686</v>
      </c>
      <c r="K787" s="1106" t="s">
        <v>686</v>
      </c>
      <c r="L787" s="1106" t="s">
        <v>686</v>
      </c>
      <c r="M787" s="1106" t="s">
        <v>686</v>
      </c>
      <c r="N787" s="1106">
        <v>0</v>
      </c>
      <c r="O787" s="1106">
        <v>1</v>
      </c>
      <c r="P787" s="1106">
        <v>63</v>
      </c>
      <c r="Q787" s="1106">
        <v>47</v>
      </c>
      <c r="R787" s="1106">
        <v>33</v>
      </c>
      <c r="S787" s="1106">
        <v>26</v>
      </c>
      <c r="T787" s="1106">
        <v>27</v>
      </c>
      <c r="U787" s="1106">
        <v>103</v>
      </c>
      <c r="V787" s="1106">
        <v>78</v>
      </c>
      <c r="W787" s="1106">
        <v>57</v>
      </c>
      <c r="X787" s="1106">
        <v>56</v>
      </c>
      <c r="Y787" s="1106">
        <v>40</v>
      </c>
      <c r="Z787" s="1106">
        <v>21</v>
      </c>
      <c r="AA787" s="1106">
        <v>11</v>
      </c>
      <c r="AB787" s="1106">
        <v>18</v>
      </c>
      <c r="AC787" s="1106">
        <v>57</v>
      </c>
      <c r="AD787" s="1106">
        <v>150</v>
      </c>
    </row>
    <row r="788" ht="25" customHeight="1" spans="1:30">
      <c r="A788" s="1098" t="s">
        <v>707</v>
      </c>
      <c r="B788" s="1098" t="s">
        <v>707</v>
      </c>
      <c r="C788" s="1106" t="s">
        <v>686</v>
      </c>
      <c r="D788" s="1106" t="s">
        <v>686</v>
      </c>
      <c r="E788" s="1106" t="s">
        <v>686</v>
      </c>
      <c r="F788" s="1106" t="s">
        <v>686</v>
      </c>
      <c r="G788" s="1106" t="s">
        <v>686</v>
      </c>
      <c r="H788" s="1106" t="s">
        <v>686</v>
      </c>
      <c r="I788" s="1106" t="s">
        <v>686</v>
      </c>
      <c r="J788" s="1106" t="s">
        <v>686</v>
      </c>
      <c r="K788" s="1106" t="s">
        <v>686</v>
      </c>
      <c r="L788" s="1106" t="s">
        <v>686</v>
      </c>
      <c r="M788" s="1106" t="s">
        <v>686</v>
      </c>
      <c r="N788" s="1106" t="s">
        <v>686</v>
      </c>
      <c r="O788" s="1106" t="s">
        <v>686</v>
      </c>
      <c r="P788" s="1106" t="s">
        <v>686</v>
      </c>
      <c r="Q788" s="1106" t="s">
        <v>686</v>
      </c>
      <c r="R788" s="1106" t="s">
        <v>686</v>
      </c>
      <c r="S788" s="1106" t="s">
        <v>686</v>
      </c>
      <c r="T788" s="1106" t="s">
        <v>686</v>
      </c>
      <c r="U788" s="1106" t="s">
        <v>686</v>
      </c>
      <c r="V788" s="1106" t="s">
        <v>686</v>
      </c>
      <c r="W788" s="1106" t="s">
        <v>686</v>
      </c>
      <c r="X788" s="1106">
        <v>0</v>
      </c>
      <c r="Y788" s="1106">
        <v>9</v>
      </c>
      <c r="Z788" s="1106">
        <v>29</v>
      </c>
      <c r="AA788" s="1106">
        <v>58</v>
      </c>
      <c r="AB788" s="1106">
        <v>46</v>
      </c>
      <c r="AC788" s="1106">
        <v>156</v>
      </c>
      <c r="AD788" s="1106">
        <v>300</v>
      </c>
    </row>
    <row r="789" ht="25" customHeight="1" spans="1:30">
      <c r="A789" s="1098" t="s">
        <v>708</v>
      </c>
      <c r="B789" s="1098" t="s">
        <v>364</v>
      </c>
      <c r="C789" s="1106" t="s">
        <v>686</v>
      </c>
      <c r="D789" s="1106" t="s">
        <v>686</v>
      </c>
      <c r="E789" s="1106" t="s">
        <v>686</v>
      </c>
      <c r="F789" s="1106" t="s">
        <v>686</v>
      </c>
      <c r="G789" s="1106" t="s">
        <v>686</v>
      </c>
      <c r="H789" s="1106" t="s">
        <v>686</v>
      </c>
      <c r="I789" s="1106" t="s">
        <v>686</v>
      </c>
      <c r="J789" s="1106" t="s">
        <v>686</v>
      </c>
      <c r="K789" s="1106" t="s">
        <v>686</v>
      </c>
      <c r="L789" s="1106">
        <v>1010</v>
      </c>
      <c r="M789" s="1106">
        <v>432</v>
      </c>
      <c r="N789" s="1106">
        <v>614</v>
      </c>
      <c r="O789" s="1106">
        <v>575</v>
      </c>
      <c r="P789" s="1106">
        <v>1079</v>
      </c>
      <c r="Q789" s="1106">
        <v>747</v>
      </c>
      <c r="R789" s="1106">
        <v>759</v>
      </c>
      <c r="S789" s="1106">
        <v>699</v>
      </c>
      <c r="T789" s="1106">
        <v>487</v>
      </c>
      <c r="U789" s="1106">
        <v>388</v>
      </c>
      <c r="V789" s="1106">
        <v>934</v>
      </c>
      <c r="W789" s="1106">
        <v>702</v>
      </c>
      <c r="X789" s="1106">
        <v>670</v>
      </c>
      <c r="Y789" s="1106">
        <v>561</v>
      </c>
      <c r="Z789" s="1106">
        <v>481</v>
      </c>
      <c r="AA789" s="1106">
        <v>473</v>
      </c>
      <c r="AB789" s="1106">
        <v>300</v>
      </c>
      <c r="AC789" s="1106">
        <v>376</v>
      </c>
      <c r="AD789" s="1106">
        <v>2310</v>
      </c>
    </row>
    <row r="790" ht="25" customHeight="1" spans="1:30">
      <c r="A790" s="1098" t="s">
        <v>476</v>
      </c>
      <c r="B790" s="1098" t="s">
        <v>476</v>
      </c>
      <c r="C790" s="1106" t="s">
        <v>686</v>
      </c>
      <c r="D790" s="1106" t="s">
        <v>686</v>
      </c>
      <c r="E790" s="1106" t="s">
        <v>686</v>
      </c>
      <c r="F790" s="1106" t="s">
        <v>686</v>
      </c>
      <c r="G790" s="1106" t="s">
        <v>686</v>
      </c>
      <c r="H790" s="1106">
        <v>6</v>
      </c>
      <c r="I790" s="1106">
        <v>1</v>
      </c>
      <c r="J790" s="1106">
        <v>62</v>
      </c>
      <c r="K790" s="1106">
        <v>150</v>
      </c>
      <c r="L790" s="1106">
        <v>174</v>
      </c>
      <c r="M790" s="1106">
        <v>189</v>
      </c>
      <c r="N790" s="1106">
        <v>231</v>
      </c>
      <c r="O790" s="1106">
        <v>343</v>
      </c>
      <c r="P790" s="1106">
        <v>303</v>
      </c>
      <c r="Q790" s="1106">
        <v>314</v>
      </c>
      <c r="R790" s="1106">
        <v>296</v>
      </c>
      <c r="S790" s="1106">
        <v>246</v>
      </c>
      <c r="T790" s="1106">
        <v>378</v>
      </c>
      <c r="U790" s="1106">
        <v>480</v>
      </c>
      <c r="V790" s="1106">
        <v>295</v>
      </c>
      <c r="W790" s="1106">
        <v>217</v>
      </c>
      <c r="X790" s="1106">
        <v>172</v>
      </c>
      <c r="Y790" s="1106">
        <v>170</v>
      </c>
      <c r="Z790" s="1106">
        <v>166</v>
      </c>
      <c r="AA790" s="1106">
        <v>290</v>
      </c>
      <c r="AB790" s="1106">
        <v>142</v>
      </c>
      <c r="AC790" s="1106">
        <v>251</v>
      </c>
      <c r="AD790" s="1106">
        <v>270</v>
      </c>
    </row>
    <row r="791" ht="25" customHeight="1" spans="1:30">
      <c r="A791" s="1098" t="s">
        <v>709</v>
      </c>
      <c r="B791" s="1098" t="s">
        <v>710</v>
      </c>
      <c r="C791" s="1106" t="s">
        <v>686</v>
      </c>
      <c r="D791" s="1106" t="s">
        <v>686</v>
      </c>
      <c r="E791" s="1106" t="s">
        <v>686</v>
      </c>
      <c r="F791" s="1106" t="s">
        <v>686</v>
      </c>
      <c r="G791" s="1106" t="s">
        <v>686</v>
      </c>
      <c r="H791" s="1106" t="s">
        <v>686</v>
      </c>
      <c r="I791" s="1106" t="s">
        <v>686</v>
      </c>
      <c r="J791" s="1106" t="s">
        <v>686</v>
      </c>
      <c r="K791" s="1106" t="s">
        <v>686</v>
      </c>
      <c r="L791" s="1106" t="s">
        <v>686</v>
      </c>
      <c r="M791" s="1106" t="s">
        <v>686</v>
      </c>
      <c r="N791" s="1106" t="s">
        <v>686</v>
      </c>
      <c r="O791" s="1106" t="s">
        <v>686</v>
      </c>
      <c r="P791" s="1106" t="s">
        <v>686</v>
      </c>
      <c r="Q791" s="1106" t="s">
        <v>686</v>
      </c>
      <c r="R791" s="1106" t="s">
        <v>686</v>
      </c>
      <c r="S791" s="1106" t="s">
        <v>686</v>
      </c>
      <c r="T791" s="1106" t="s">
        <v>686</v>
      </c>
      <c r="U791" s="1106" t="s">
        <v>686</v>
      </c>
      <c r="V791" s="1106" t="s">
        <v>686</v>
      </c>
      <c r="W791" s="1106" t="s">
        <v>686</v>
      </c>
      <c r="X791" s="1106" t="s">
        <v>686</v>
      </c>
      <c r="Y791" s="1106" t="s">
        <v>686</v>
      </c>
      <c r="Z791" s="1106" t="s">
        <v>686</v>
      </c>
      <c r="AA791" s="1106" t="s">
        <v>686</v>
      </c>
      <c r="AB791" s="1106">
        <v>0</v>
      </c>
      <c r="AC791" s="1106">
        <v>60</v>
      </c>
      <c r="AD791" s="1106">
        <v>270</v>
      </c>
    </row>
    <row r="792" ht="25" customHeight="1" spans="1:30">
      <c r="A792" s="1098" t="s">
        <v>711</v>
      </c>
      <c r="B792" s="1098" t="s">
        <v>712</v>
      </c>
      <c r="C792" s="1106">
        <v>291</v>
      </c>
      <c r="D792" s="1106">
        <v>375</v>
      </c>
      <c r="E792" s="1106">
        <v>396</v>
      </c>
      <c r="F792" s="1106">
        <v>278</v>
      </c>
      <c r="G792" s="1106">
        <v>437</v>
      </c>
      <c r="H792" s="1106">
        <v>380</v>
      </c>
      <c r="I792" s="1106">
        <v>463</v>
      </c>
      <c r="J792" s="1106">
        <v>415</v>
      </c>
      <c r="K792" s="1106">
        <v>346</v>
      </c>
      <c r="L792" s="1106">
        <v>340</v>
      </c>
      <c r="M792" s="1106">
        <v>264</v>
      </c>
      <c r="N792" s="1106">
        <v>280</v>
      </c>
      <c r="O792" s="1106">
        <v>223</v>
      </c>
      <c r="P792" s="1106">
        <v>234</v>
      </c>
      <c r="Q792" s="1106">
        <v>188</v>
      </c>
      <c r="R792" s="1106">
        <v>230</v>
      </c>
      <c r="S792" s="1106">
        <v>257</v>
      </c>
      <c r="T792" s="1106">
        <v>331</v>
      </c>
      <c r="U792" s="1106">
        <v>370</v>
      </c>
      <c r="V792" s="1106">
        <v>274</v>
      </c>
      <c r="W792" s="1106">
        <v>232</v>
      </c>
      <c r="X792" s="1106">
        <v>247</v>
      </c>
      <c r="Y792" s="1106">
        <v>229</v>
      </c>
      <c r="Z792" s="1106">
        <v>194</v>
      </c>
      <c r="AA792" s="1106">
        <v>165</v>
      </c>
      <c r="AB792" s="1106">
        <v>141</v>
      </c>
      <c r="AC792" s="1106">
        <v>252</v>
      </c>
      <c r="AD792" s="1106">
        <v>240</v>
      </c>
    </row>
    <row r="793" ht="25" customHeight="1" spans="1:30">
      <c r="A793" s="1098" t="s">
        <v>713</v>
      </c>
      <c r="B793" s="1098" t="s">
        <v>539</v>
      </c>
      <c r="C793" s="1106">
        <v>132</v>
      </c>
      <c r="D793" s="1106">
        <v>185</v>
      </c>
      <c r="E793" s="1106">
        <v>183</v>
      </c>
      <c r="F793" s="1106">
        <v>379</v>
      </c>
      <c r="G793" s="1106">
        <v>406</v>
      </c>
      <c r="H793" s="1106">
        <v>943</v>
      </c>
      <c r="I793" s="1106">
        <v>774</v>
      </c>
      <c r="J793" s="1106">
        <v>139</v>
      </c>
      <c r="K793" s="1106">
        <v>74</v>
      </c>
      <c r="L793" s="1106">
        <v>508</v>
      </c>
      <c r="M793" s="1106">
        <v>494</v>
      </c>
      <c r="N793" s="1106">
        <v>444</v>
      </c>
      <c r="O793" s="1106">
        <v>401</v>
      </c>
      <c r="P793" s="1106">
        <v>267</v>
      </c>
      <c r="Q793" s="1106">
        <v>402</v>
      </c>
      <c r="R793" s="1106">
        <v>360</v>
      </c>
      <c r="S793" s="1106">
        <v>414</v>
      </c>
      <c r="T793" s="1106">
        <v>304</v>
      </c>
      <c r="U793" s="1106">
        <v>226</v>
      </c>
      <c r="V793" s="1106">
        <v>564</v>
      </c>
      <c r="W793" s="1106">
        <v>313</v>
      </c>
      <c r="X793" s="1106">
        <v>267</v>
      </c>
      <c r="Y793" s="1106">
        <v>254</v>
      </c>
      <c r="Z793" s="1106">
        <v>143</v>
      </c>
      <c r="AA793" s="1106">
        <v>235</v>
      </c>
      <c r="AB793" s="1106">
        <v>163</v>
      </c>
      <c r="AC793" s="1106">
        <v>128</v>
      </c>
      <c r="AD793" s="1106">
        <v>150</v>
      </c>
    </row>
    <row r="794" ht="25" customHeight="1" spans="1:30">
      <c r="A794" s="1098" t="s">
        <v>714</v>
      </c>
      <c r="B794" s="1098" t="s">
        <v>715</v>
      </c>
      <c r="C794" s="1106">
        <v>103</v>
      </c>
      <c r="D794" s="1106">
        <v>94</v>
      </c>
      <c r="E794" s="1106">
        <v>20</v>
      </c>
      <c r="F794" s="1106">
        <v>79</v>
      </c>
      <c r="G794" s="1106">
        <v>113</v>
      </c>
      <c r="H794" s="1106">
        <v>100</v>
      </c>
      <c r="I794" s="1106">
        <v>156</v>
      </c>
      <c r="J794" s="1106">
        <v>109</v>
      </c>
      <c r="K794" s="1106">
        <v>133</v>
      </c>
      <c r="L794" s="1106">
        <v>119</v>
      </c>
      <c r="M794" s="1106">
        <v>118</v>
      </c>
      <c r="N794" s="1106">
        <v>144</v>
      </c>
      <c r="O794" s="1106">
        <v>149</v>
      </c>
      <c r="P794" s="1106">
        <v>167</v>
      </c>
      <c r="Q794" s="1106">
        <v>157</v>
      </c>
      <c r="R794" s="1106">
        <v>151</v>
      </c>
      <c r="S794" s="1106">
        <v>140</v>
      </c>
      <c r="T794" s="1106">
        <v>176</v>
      </c>
      <c r="U794" s="1106">
        <v>157</v>
      </c>
      <c r="V794" s="1106">
        <v>148</v>
      </c>
      <c r="W794" s="1106">
        <v>122</v>
      </c>
      <c r="X794" s="1106">
        <v>82</v>
      </c>
      <c r="Y794" s="1106">
        <v>28</v>
      </c>
      <c r="Z794" s="1106">
        <v>29</v>
      </c>
      <c r="AA794" s="1106">
        <v>124</v>
      </c>
      <c r="AB794" s="1106">
        <v>120</v>
      </c>
      <c r="AC794" s="1106">
        <v>212</v>
      </c>
      <c r="AD794" s="1106">
        <v>210</v>
      </c>
    </row>
    <row r="795" ht="25" customHeight="1" spans="1:30">
      <c r="A795" s="1098" t="s">
        <v>502</v>
      </c>
      <c r="B795" s="1098" t="s">
        <v>502</v>
      </c>
      <c r="C795" s="1106" t="s">
        <v>686</v>
      </c>
      <c r="D795" s="1106" t="s">
        <v>686</v>
      </c>
      <c r="E795" s="1106" t="s">
        <v>686</v>
      </c>
      <c r="F795" s="1106" t="s">
        <v>686</v>
      </c>
      <c r="G795" s="1106" t="s">
        <v>686</v>
      </c>
      <c r="H795" s="1106" t="s">
        <v>686</v>
      </c>
      <c r="I795" s="1106" t="s">
        <v>686</v>
      </c>
      <c r="J795" s="1106" t="s">
        <v>686</v>
      </c>
      <c r="K795" s="1106" t="s">
        <v>686</v>
      </c>
      <c r="L795" s="1106" t="s">
        <v>686</v>
      </c>
      <c r="M795" s="1106" t="s">
        <v>686</v>
      </c>
      <c r="N795" s="1106" t="s">
        <v>686</v>
      </c>
      <c r="O795" s="1106" t="s">
        <v>686</v>
      </c>
      <c r="P795" s="1106" t="s">
        <v>686</v>
      </c>
      <c r="Q795" s="1106" t="s">
        <v>686</v>
      </c>
      <c r="R795" s="1106" t="s">
        <v>686</v>
      </c>
      <c r="S795" s="1106" t="s">
        <v>686</v>
      </c>
      <c r="T795" s="1106" t="s">
        <v>686</v>
      </c>
      <c r="U795" s="1106">
        <v>41</v>
      </c>
      <c r="V795" s="1106">
        <v>50</v>
      </c>
      <c r="W795" s="1106">
        <v>52</v>
      </c>
      <c r="X795" s="1106">
        <v>141</v>
      </c>
      <c r="Y795" s="1106">
        <v>131</v>
      </c>
      <c r="Z795" s="1106">
        <v>84</v>
      </c>
      <c r="AA795" s="1106">
        <v>156</v>
      </c>
      <c r="AB795" s="1106">
        <v>221</v>
      </c>
      <c r="AC795" s="1106">
        <v>243</v>
      </c>
      <c r="AD795" s="1106">
        <v>240</v>
      </c>
    </row>
    <row r="796" ht="25" customHeight="1" spans="1:30">
      <c r="A796" s="1098" t="s">
        <v>716</v>
      </c>
      <c r="B796" s="1098" t="s">
        <v>716</v>
      </c>
      <c r="C796" s="1106" t="s">
        <v>686</v>
      </c>
      <c r="D796" s="1106" t="s">
        <v>686</v>
      </c>
      <c r="E796" s="1106" t="s">
        <v>686</v>
      </c>
      <c r="F796" s="1106" t="s">
        <v>686</v>
      </c>
      <c r="G796" s="1106" t="s">
        <v>686</v>
      </c>
      <c r="H796" s="1106" t="s">
        <v>686</v>
      </c>
      <c r="I796" s="1106" t="s">
        <v>686</v>
      </c>
      <c r="J796" s="1106" t="s">
        <v>686</v>
      </c>
      <c r="K796" s="1106" t="s">
        <v>686</v>
      </c>
      <c r="L796" s="1106" t="s">
        <v>686</v>
      </c>
      <c r="M796" s="1106" t="s">
        <v>686</v>
      </c>
      <c r="N796" s="1106" t="s">
        <v>686</v>
      </c>
      <c r="O796" s="1106" t="s">
        <v>686</v>
      </c>
      <c r="P796" s="1106" t="s">
        <v>686</v>
      </c>
      <c r="Q796" s="1106" t="s">
        <v>686</v>
      </c>
      <c r="R796" s="1106" t="s">
        <v>686</v>
      </c>
      <c r="S796" s="1106" t="s">
        <v>686</v>
      </c>
      <c r="T796" s="1106" t="s">
        <v>686</v>
      </c>
      <c r="U796" s="1106">
        <v>28</v>
      </c>
      <c r="V796" s="1106">
        <v>26</v>
      </c>
      <c r="W796" s="1106">
        <v>128</v>
      </c>
      <c r="X796" s="1106">
        <v>318</v>
      </c>
      <c r="Y796" s="1106">
        <v>33</v>
      </c>
      <c r="Z796" s="1106">
        <v>52</v>
      </c>
      <c r="AA796" s="1106">
        <v>372</v>
      </c>
      <c r="AB796" s="1106">
        <v>173</v>
      </c>
      <c r="AC796" s="1106">
        <v>289</v>
      </c>
      <c r="AD796" s="1106">
        <v>360</v>
      </c>
    </row>
    <row r="797" ht="25" customHeight="1" spans="1:30">
      <c r="A797" s="1098" t="s">
        <v>717</v>
      </c>
      <c r="B797" s="1098" t="s">
        <v>378</v>
      </c>
      <c r="C797" s="1106" t="s">
        <v>686</v>
      </c>
      <c r="D797" s="1106" t="s">
        <v>686</v>
      </c>
      <c r="E797" s="1106" t="s">
        <v>686</v>
      </c>
      <c r="F797" s="1106" t="s">
        <v>686</v>
      </c>
      <c r="G797" s="1106" t="s">
        <v>686</v>
      </c>
      <c r="H797" s="1106" t="s">
        <v>686</v>
      </c>
      <c r="I797" s="1106" t="s">
        <v>686</v>
      </c>
      <c r="J797" s="1106" t="s">
        <v>686</v>
      </c>
      <c r="K797" s="1106" t="s">
        <v>686</v>
      </c>
      <c r="L797" s="1106" t="s">
        <v>686</v>
      </c>
      <c r="M797" s="1106" t="s">
        <v>686</v>
      </c>
      <c r="N797" s="1106" t="s">
        <v>686</v>
      </c>
      <c r="O797" s="1106" t="s">
        <v>686</v>
      </c>
      <c r="P797" s="1106" t="s">
        <v>686</v>
      </c>
      <c r="Q797" s="1106" t="s">
        <v>686</v>
      </c>
      <c r="R797" s="1106" t="s">
        <v>686</v>
      </c>
      <c r="S797" s="1106" t="s">
        <v>686</v>
      </c>
      <c r="T797" s="1106" t="s">
        <v>686</v>
      </c>
      <c r="U797" s="1106" t="s">
        <v>686</v>
      </c>
      <c r="V797" s="1106" t="s">
        <v>686</v>
      </c>
      <c r="W797" s="1106" t="s">
        <v>686</v>
      </c>
      <c r="X797" s="1106">
        <v>329</v>
      </c>
      <c r="Y797" s="1106">
        <v>451</v>
      </c>
      <c r="Z797" s="1106">
        <v>441</v>
      </c>
      <c r="AA797" s="1106">
        <v>459</v>
      </c>
      <c r="AB797" s="1106">
        <v>321</v>
      </c>
      <c r="AC797" s="1106">
        <v>381</v>
      </c>
      <c r="AD797" s="1106">
        <v>300</v>
      </c>
    </row>
    <row r="798" ht="25" customHeight="1" spans="1:30">
      <c r="A798" s="1098" t="s">
        <v>718</v>
      </c>
      <c r="B798" s="1098" t="s">
        <v>719</v>
      </c>
      <c r="C798" s="1106">
        <v>167</v>
      </c>
      <c r="D798" s="1106">
        <v>125</v>
      </c>
      <c r="E798" s="1106">
        <v>110</v>
      </c>
      <c r="F798" s="1106">
        <v>77</v>
      </c>
      <c r="G798" s="1106">
        <v>145</v>
      </c>
      <c r="H798" s="1106">
        <v>155</v>
      </c>
      <c r="I798" s="1106">
        <v>276</v>
      </c>
      <c r="J798" s="1106">
        <v>226</v>
      </c>
      <c r="K798" s="1106">
        <v>204</v>
      </c>
      <c r="L798" s="1106">
        <v>242</v>
      </c>
      <c r="M798" s="1106">
        <v>151</v>
      </c>
      <c r="N798" s="1106">
        <v>228</v>
      </c>
      <c r="O798" s="1106">
        <v>203</v>
      </c>
      <c r="P798" s="1106">
        <v>277</v>
      </c>
      <c r="Q798" s="1106">
        <v>211</v>
      </c>
      <c r="R798" s="1106">
        <v>227</v>
      </c>
      <c r="S798" s="1106">
        <v>226</v>
      </c>
      <c r="T798" s="1106">
        <v>198</v>
      </c>
      <c r="U798" s="1106">
        <v>242</v>
      </c>
      <c r="V798" s="1106">
        <v>144</v>
      </c>
      <c r="W798" s="1106">
        <v>154</v>
      </c>
      <c r="X798" s="1106">
        <v>58</v>
      </c>
      <c r="Y798" s="1106">
        <v>30</v>
      </c>
      <c r="Z798" s="1106">
        <v>31</v>
      </c>
      <c r="AA798" s="1106">
        <v>138</v>
      </c>
      <c r="AB798" s="1106">
        <v>155</v>
      </c>
      <c r="AC798" s="1106">
        <v>209</v>
      </c>
      <c r="AD798" s="1106">
        <v>270</v>
      </c>
    </row>
    <row r="799" ht="25" customHeight="1" spans="1:30">
      <c r="A799" s="1098" t="s">
        <v>720</v>
      </c>
      <c r="B799" s="1098" t="s">
        <v>435</v>
      </c>
      <c r="C799" s="1106" t="s">
        <v>686</v>
      </c>
      <c r="D799" s="1106" t="s">
        <v>686</v>
      </c>
      <c r="E799" s="1106" t="s">
        <v>686</v>
      </c>
      <c r="F799" s="1106" t="s">
        <v>686</v>
      </c>
      <c r="G799" s="1106" t="s">
        <v>686</v>
      </c>
      <c r="H799" s="1106" t="s">
        <v>686</v>
      </c>
      <c r="I799" s="1106" t="s">
        <v>686</v>
      </c>
      <c r="J799" s="1106" t="s">
        <v>686</v>
      </c>
      <c r="K799" s="1106" t="s">
        <v>686</v>
      </c>
      <c r="L799" s="1106" t="s">
        <v>686</v>
      </c>
      <c r="M799" s="1106" t="s">
        <v>686</v>
      </c>
      <c r="N799" s="1106" t="s">
        <v>686</v>
      </c>
      <c r="O799" s="1106" t="s">
        <v>686</v>
      </c>
      <c r="P799" s="1106" t="s">
        <v>686</v>
      </c>
      <c r="Q799" s="1106" t="s">
        <v>686</v>
      </c>
      <c r="R799" s="1106" t="s">
        <v>686</v>
      </c>
      <c r="S799" s="1106" t="s">
        <v>686</v>
      </c>
      <c r="T799" s="1106" t="s">
        <v>686</v>
      </c>
      <c r="U799" s="1106" t="s">
        <v>686</v>
      </c>
      <c r="V799" s="1106">
        <v>95</v>
      </c>
      <c r="W799" s="1106">
        <v>152</v>
      </c>
      <c r="X799" s="1106">
        <v>61</v>
      </c>
      <c r="Y799" s="1106">
        <v>88</v>
      </c>
      <c r="Z799" s="1106">
        <v>96</v>
      </c>
      <c r="AA799" s="1106">
        <v>88</v>
      </c>
      <c r="AB799" s="1106">
        <v>63</v>
      </c>
      <c r="AC799" s="1106">
        <v>304</v>
      </c>
      <c r="AD799" s="1106">
        <v>300</v>
      </c>
    </row>
    <row r="800" ht="25" customHeight="1" spans="1:30">
      <c r="A800" s="1098" t="s">
        <v>721</v>
      </c>
      <c r="B800" s="1098" t="s">
        <v>721</v>
      </c>
      <c r="C800" s="1106">
        <v>18</v>
      </c>
      <c r="D800" s="1106">
        <v>27</v>
      </c>
      <c r="E800" s="1106">
        <v>38</v>
      </c>
      <c r="F800" s="1106">
        <v>37</v>
      </c>
      <c r="G800" s="1106">
        <v>61</v>
      </c>
      <c r="H800" s="1106">
        <v>52</v>
      </c>
      <c r="I800" s="1106">
        <v>213</v>
      </c>
      <c r="J800" s="1106">
        <v>176</v>
      </c>
      <c r="K800" s="1106">
        <v>47</v>
      </c>
      <c r="L800" s="1106">
        <v>12</v>
      </c>
      <c r="M800" s="1106">
        <v>58</v>
      </c>
      <c r="N800" s="1106">
        <v>62</v>
      </c>
      <c r="O800" s="1106">
        <v>88</v>
      </c>
      <c r="P800" s="1106">
        <v>123</v>
      </c>
      <c r="Q800" s="1106">
        <v>122</v>
      </c>
      <c r="R800" s="1106">
        <v>156</v>
      </c>
      <c r="S800" s="1106">
        <v>98</v>
      </c>
      <c r="T800" s="1106">
        <v>246</v>
      </c>
      <c r="U800" s="1106">
        <v>164</v>
      </c>
      <c r="V800" s="1106">
        <v>203</v>
      </c>
      <c r="W800" s="1106">
        <v>63</v>
      </c>
      <c r="X800" s="1106">
        <v>41</v>
      </c>
      <c r="Y800" s="1106">
        <v>78</v>
      </c>
      <c r="Z800" s="1106">
        <v>91</v>
      </c>
      <c r="AA800" s="1106">
        <v>99</v>
      </c>
      <c r="AB800" s="1106">
        <v>109</v>
      </c>
      <c r="AC800" s="1106">
        <v>121</v>
      </c>
      <c r="AD800" s="1106">
        <v>180</v>
      </c>
    </row>
    <row r="801" ht="25" customHeight="1" spans="1:30">
      <c r="A801" s="1098" t="s">
        <v>722</v>
      </c>
      <c r="B801" s="1098" t="s">
        <v>722</v>
      </c>
      <c r="C801" s="1106">
        <v>310</v>
      </c>
      <c r="D801" s="1106">
        <v>160</v>
      </c>
      <c r="E801" s="1106">
        <v>50</v>
      </c>
      <c r="F801" s="1106">
        <v>137</v>
      </c>
      <c r="G801" s="1106">
        <v>191</v>
      </c>
      <c r="H801" s="1106">
        <v>443</v>
      </c>
      <c r="I801" s="1106">
        <v>470</v>
      </c>
      <c r="J801" s="1106">
        <v>413</v>
      </c>
      <c r="K801" s="1106">
        <v>245</v>
      </c>
      <c r="L801" s="1106">
        <v>226</v>
      </c>
      <c r="M801" s="1106">
        <v>200</v>
      </c>
      <c r="N801" s="1106">
        <v>250</v>
      </c>
      <c r="O801" s="1106">
        <v>207</v>
      </c>
      <c r="P801" s="1106">
        <v>224</v>
      </c>
      <c r="Q801" s="1106">
        <v>243</v>
      </c>
      <c r="R801" s="1106">
        <v>233</v>
      </c>
      <c r="S801" s="1106">
        <v>200</v>
      </c>
      <c r="T801" s="1106">
        <v>264</v>
      </c>
      <c r="U801" s="1106">
        <v>400</v>
      </c>
      <c r="V801" s="1106">
        <v>312</v>
      </c>
      <c r="W801" s="1106">
        <v>305</v>
      </c>
      <c r="X801" s="1106">
        <v>266</v>
      </c>
      <c r="Y801" s="1106">
        <v>223</v>
      </c>
      <c r="Z801" s="1106">
        <v>322</v>
      </c>
      <c r="AA801" s="1106">
        <v>181</v>
      </c>
      <c r="AB801" s="1106">
        <v>239</v>
      </c>
      <c r="AC801" s="1106">
        <v>221</v>
      </c>
      <c r="AD801" s="1106">
        <v>180</v>
      </c>
    </row>
    <row r="802" ht="25" customHeight="1" spans="1:30">
      <c r="A802" s="1098" t="s">
        <v>723</v>
      </c>
      <c r="B802" s="1098" t="s">
        <v>724</v>
      </c>
      <c r="C802" s="1106" t="s">
        <v>686</v>
      </c>
      <c r="D802" s="1106" t="s">
        <v>686</v>
      </c>
      <c r="E802" s="1106" t="s">
        <v>686</v>
      </c>
      <c r="F802" s="1106" t="s">
        <v>686</v>
      </c>
      <c r="G802" s="1106" t="s">
        <v>686</v>
      </c>
      <c r="H802" s="1106" t="s">
        <v>686</v>
      </c>
      <c r="I802" s="1106" t="s">
        <v>686</v>
      </c>
      <c r="J802" s="1106" t="s">
        <v>686</v>
      </c>
      <c r="K802" s="1106" t="s">
        <v>686</v>
      </c>
      <c r="L802" s="1106" t="s">
        <v>686</v>
      </c>
      <c r="M802" s="1106" t="s">
        <v>686</v>
      </c>
      <c r="N802" s="1106">
        <v>0</v>
      </c>
      <c r="O802" s="1106">
        <v>13</v>
      </c>
      <c r="P802" s="1106">
        <v>84</v>
      </c>
      <c r="Q802" s="1106">
        <v>82</v>
      </c>
      <c r="R802" s="1106">
        <v>153</v>
      </c>
      <c r="S802" s="1106">
        <v>188</v>
      </c>
      <c r="T802" s="1106">
        <v>456</v>
      </c>
      <c r="U802" s="1106">
        <v>684</v>
      </c>
      <c r="V802" s="1106">
        <v>522</v>
      </c>
      <c r="W802" s="1106">
        <v>102</v>
      </c>
      <c r="X802" s="1106">
        <v>115</v>
      </c>
      <c r="Y802" s="1106">
        <v>175</v>
      </c>
      <c r="Z802" s="1106">
        <v>311</v>
      </c>
      <c r="AA802" s="1106">
        <v>371</v>
      </c>
      <c r="AB802" s="1106">
        <v>514</v>
      </c>
      <c r="AC802" s="1106">
        <v>352</v>
      </c>
      <c r="AD802" s="1106">
        <v>210</v>
      </c>
    </row>
    <row r="803" ht="25" customHeight="1" spans="1:30">
      <c r="A803" s="1098" t="s">
        <v>725</v>
      </c>
      <c r="B803" s="1098" t="s">
        <v>486</v>
      </c>
      <c r="C803" s="1106" t="s">
        <v>686</v>
      </c>
      <c r="D803" s="1106" t="s">
        <v>686</v>
      </c>
      <c r="E803" s="1106" t="s">
        <v>686</v>
      </c>
      <c r="F803" s="1106" t="s">
        <v>686</v>
      </c>
      <c r="G803" s="1106" t="s">
        <v>686</v>
      </c>
      <c r="H803" s="1106" t="s">
        <v>686</v>
      </c>
      <c r="I803" s="1106" t="s">
        <v>686</v>
      </c>
      <c r="J803" s="1106" t="s">
        <v>686</v>
      </c>
      <c r="K803" s="1106" t="s">
        <v>686</v>
      </c>
      <c r="L803" s="1106" t="s">
        <v>686</v>
      </c>
      <c r="M803" s="1106" t="s">
        <v>686</v>
      </c>
      <c r="N803" s="1106" t="s">
        <v>686</v>
      </c>
      <c r="O803" s="1106" t="s">
        <v>686</v>
      </c>
      <c r="P803" s="1106" t="s">
        <v>686</v>
      </c>
      <c r="Q803" s="1106" t="s">
        <v>686</v>
      </c>
      <c r="R803" s="1106" t="s">
        <v>686</v>
      </c>
      <c r="S803" s="1106" t="s">
        <v>686</v>
      </c>
      <c r="T803" s="1106" t="s">
        <v>686</v>
      </c>
      <c r="U803" s="1106" t="s">
        <v>686</v>
      </c>
      <c r="V803" s="1106">
        <v>341</v>
      </c>
      <c r="W803" s="1106">
        <v>373</v>
      </c>
      <c r="X803" s="1106">
        <v>339</v>
      </c>
      <c r="Y803" s="1106">
        <v>222</v>
      </c>
      <c r="Z803" s="1106">
        <v>235</v>
      </c>
      <c r="AA803" s="1106">
        <v>261</v>
      </c>
      <c r="AB803" s="1106">
        <v>126</v>
      </c>
      <c r="AC803" s="1106">
        <v>190</v>
      </c>
      <c r="AD803" s="1106">
        <v>210</v>
      </c>
    </row>
    <row r="804" ht="25" customHeight="1" spans="1:30">
      <c r="A804" s="1098" t="s">
        <v>726</v>
      </c>
      <c r="B804" s="1098" t="s">
        <v>481</v>
      </c>
      <c r="C804" s="1106" t="s">
        <v>686</v>
      </c>
      <c r="D804" s="1106" t="s">
        <v>686</v>
      </c>
      <c r="E804" s="1106" t="s">
        <v>686</v>
      </c>
      <c r="F804" s="1106" t="s">
        <v>686</v>
      </c>
      <c r="G804" s="1106" t="s">
        <v>686</v>
      </c>
      <c r="H804" s="1106">
        <v>4</v>
      </c>
      <c r="I804" s="1106">
        <v>11</v>
      </c>
      <c r="J804" s="1106">
        <v>11</v>
      </c>
      <c r="O804" s="1106">
        <v>25</v>
      </c>
      <c r="P804" s="1106">
        <v>47</v>
      </c>
      <c r="Q804" s="1106">
        <v>103</v>
      </c>
      <c r="R804" s="1106">
        <v>102</v>
      </c>
      <c r="S804" s="1106">
        <v>53</v>
      </c>
      <c r="T804" s="1106">
        <v>70</v>
      </c>
      <c r="U804" s="1106">
        <v>193</v>
      </c>
      <c r="V804" s="1106">
        <v>93</v>
      </c>
      <c r="W804" s="1106">
        <v>113</v>
      </c>
      <c r="X804" s="1106">
        <v>98</v>
      </c>
      <c r="Y804" s="1106">
        <v>74</v>
      </c>
      <c r="Z804" s="1106">
        <v>148</v>
      </c>
      <c r="AA804" s="1106">
        <v>227</v>
      </c>
      <c r="AB804" s="1106">
        <v>184</v>
      </c>
      <c r="AC804" s="1106">
        <v>231</v>
      </c>
      <c r="AD804" s="1106">
        <v>180</v>
      </c>
    </row>
    <row r="805" ht="25" customHeight="1" spans="1:30">
      <c r="A805" s="1098" t="s">
        <v>727</v>
      </c>
      <c r="B805" s="1098" t="s">
        <v>543</v>
      </c>
      <c r="C805" s="1106" t="s">
        <v>686</v>
      </c>
      <c r="D805" s="1106" t="s">
        <v>686</v>
      </c>
      <c r="E805" s="1106" t="s">
        <v>686</v>
      </c>
      <c r="F805" s="1106" t="s">
        <v>686</v>
      </c>
      <c r="G805" s="1106" t="s">
        <v>686</v>
      </c>
      <c r="H805" s="1106" t="s">
        <v>686</v>
      </c>
      <c r="I805" s="1106" t="s">
        <v>686</v>
      </c>
      <c r="J805" s="1106" t="s">
        <v>686</v>
      </c>
      <c r="K805" s="1106" t="s">
        <v>686</v>
      </c>
      <c r="L805" s="1106" t="s">
        <v>686</v>
      </c>
      <c r="M805" s="1106" t="s">
        <v>686</v>
      </c>
      <c r="N805" s="1106" t="s">
        <v>686</v>
      </c>
      <c r="O805" s="1106" t="s">
        <v>686</v>
      </c>
      <c r="P805" s="1106" t="s">
        <v>686</v>
      </c>
      <c r="Q805" s="1106" t="s">
        <v>686</v>
      </c>
      <c r="R805" s="1106" t="s">
        <v>686</v>
      </c>
      <c r="S805" s="1106" t="s">
        <v>686</v>
      </c>
      <c r="T805" s="1106" t="s">
        <v>686</v>
      </c>
      <c r="U805" s="1106" t="s">
        <v>686</v>
      </c>
      <c r="V805" s="1106" t="s">
        <v>686</v>
      </c>
      <c r="W805" s="1106" t="s">
        <v>686</v>
      </c>
      <c r="X805" s="1106" t="s">
        <v>686</v>
      </c>
      <c r="Y805" s="1106" t="s">
        <v>686</v>
      </c>
      <c r="Z805" s="1106" t="s">
        <v>686</v>
      </c>
      <c r="AA805" s="1106" t="s">
        <v>686</v>
      </c>
      <c r="AB805" s="1106" t="s">
        <v>686</v>
      </c>
      <c r="AC805" s="1106">
        <v>127</v>
      </c>
      <c r="AD805" s="1106">
        <v>270</v>
      </c>
    </row>
    <row r="806" ht="25" customHeight="1" spans="1:30">
      <c r="A806" s="1098" t="s">
        <v>728</v>
      </c>
      <c r="B806" s="1098" t="s">
        <v>550</v>
      </c>
      <c r="C806" s="1106" t="s">
        <v>686</v>
      </c>
      <c r="D806" s="1106" t="s">
        <v>686</v>
      </c>
      <c r="E806" s="1106" t="s">
        <v>686</v>
      </c>
      <c r="F806" s="1106" t="s">
        <v>686</v>
      </c>
      <c r="G806" s="1106" t="s">
        <v>686</v>
      </c>
      <c r="H806" s="1106" t="s">
        <v>686</v>
      </c>
      <c r="I806" s="1106" t="s">
        <v>686</v>
      </c>
      <c r="J806" s="1106" t="s">
        <v>686</v>
      </c>
      <c r="K806" s="1106" t="s">
        <v>686</v>
      </c>
      <c r="L806" s="1106" t="s">
        <v>686</v>
      </c>
      <c r="M806" s="1106" t="s">
        <v>686</v>
      </c>
      <c r="N806" s="1106" t="s">
        <v>686</v>
      </c>
      <c r="O806" s="1106" t="s">
        <v>686</v>
      </c>
      <c r="P806" s="1106" t="s">
        <v>686</v>
      </c>
      <c r="Q806" s="1106" t="s">
        <v>686</v>
      </c>
      <c r="R806" s="1106" t="s">
        <v>686</v>
      </c>
      <c r="S806" s="1106" t="s">
        <v>686</v>
      </c>
      <c r="T806" s="1106" t="s">
        <v>686</v>
      </c>
      <c r="U806" s="1106" t="s">
        <v>686</v>
      </c>
      <c r="V806" s="1106" t="s">
        <v>686</v>
      </c>
      <c r="W806" s="1106" t="s">
        <v>686</v>
      </c>
      <c r="X806" s="1106" t="s">
        <v>686</v>
      </c>
      <c r="Y806" s="1106" t="s">
        <v>686</v>
      </c>
      <c r="Z806" s="1106" t="s">
        <v>686</v>
      </c>
      <c r="AA806" s="1106" t="s">
        <v>686</v>
      </c>
      <c r="AB806" s="1106" t="s">
        <v>686</v>
      </c>
      <c r="AC806" s="1106">
        <v>135</v>
      </c>
      <c r="AD806" s="1106">
        <v>180</v>
      </c>
    </row>
    <row r="807" ht="25" customHeight="1" spans="1:30">
      <c r="A807" s="1098" t="s">
        <v>729</v>
      </c>
      <c r="B807" s="1098" t="s">
        <v>509</v>
      </c>
      <c r="C807" s="1106" t="s">
        <v>686</v>
      </c>
      <c r="D807" s="1106" t="s">
        <v>686</v>
      </c>
      <c r="E807" s="1106" t="s">
        <v>686</v>
      </c>
      <c r="F807" s="1106" t="s">
        <v>686</v>
      </c>
      <c r="G807" s="1106" t="s">
        <v>686</v>
      </c>
      <c r="H807" s="1106" t="s">
        <v>686</v>
      </c>
      <c r="I807" s="1106" t="s">
        <v>686</v>
      </c>
      <c r="J807" s="1106" t="s">
        <v>686</v>
      </c>
      <c r="K807" s="1106">
        <v>4</v>
      </c>
      <c r="L807" s="1106">
        <v>113</v>
      </c>
      <c r="M807" s="1106">
        <v>126</v>
      </c>
      <c r="N807" s="1106">
        <v>284</v>
      </c>
      <c r="O807" s="1106">
        <v>188</v>
      </c>
      <c r="P807" s="1106">
        <v>342</v>
      </c>
      <c r="Q807" s="1106">
        <v>321</v>
      </c>
      <c r="R807" s="1106">
        <v>329</v>
      </c>
      <c r="S807" s="1106">
        <v>231</v>
      </c>
      <c r="T807" s="1106">
        <v>242</v>
      </c>
      <c r="U807" s="1106">
        <v>225</v>
      </c>
      <c r="V807" s="1106">
        <v>326</v>
      </c>
      <c r="W807" s="1106">
        <v>386</v>
      </c>
      <c r="X807" s="1106">
        <v>402</v>
      </c>
      <c r="Y807" s="1106">
        <v>380</v>
      </c>
      <c r="Z807" s="1106">
        <v>311</v>
      </c>
      <c r="AA807" s="1106">
        <v>372</v>
      </c>
      <c r="AB807" s="1106">
        <v>132</v>
      </c>
      <c r="AC807" s="1106">
        <v>239</v>
      </c>
      <c r="AD807" s="1106">
        <v>210</v>
      </c>
    </row>
    <row r="808" ht="25" customHeight="1" spans="1:30">
      <c r="A808" s="1098" t="s">
        <v>730</v>
      </c>
      <c r="B808" s="1098" t="s">
        <v>731</v>
      </c>
      <c r="C808" s="1106" t="s">
        <v>686</v>
      </c>
      <c r="D808" s="1106" t="s">
        <v>686</v>
      </c>
      <c r="E808" s="1106" t="s">
        <v>686</v>
      </c>
      <c r="F808" s="1106" t="s">
        <v>686</v>
      </c>
      <c r="G808" s="1106" t="s">
        <v>686</v>
      </c>
      <c r="H808" s="1106" t="s">
        <v>686</v>
      </c>
      <c r="I808" s="1106" t="s">
        <v>686</v>
      </c>
      <c r="J808" s="1106" t="s">
        <v>686</v>
      </c>
      <c r="K808" s="1106" t="s">
        <v>686</v>
      </c>
      <c r="L808" s="1106" t="s">
        <v>686</v>
      </c>
      <c r="M808" s="1106" t="s">
        <v>686</v>
      </c>
      <c r="N808" s="1106" t="s">
        <v>686</v>
      </c>
      <c r="O808" s="1106" t="s">
        <v>686</v>
      </c>
      <c r="P808" s="1106" t="s">
        <v>686</v>
      </c>
      <c r="Q808" s="1106" t="s">
        <v>686</v>
      </c>
      <c r="R808" s="1106" t="s">
        <v>686</v>
      </c>
      <c r="S808" s="1106" t="s">
        <v>686</v>
      </c>
      <c r="T808" s="1106" t="s">
        <v>686</v>
      </c>
      <c r="U808" s="1106" t="s">
        <v>686</v>
      </c>
      <c r="V808" s="1106" t="s">
        <v>686</v>
      </c>
      <c r="W808" s="1106" t="s">
        <v>686</v>
      </c>
      <c r="X808" s="1106" t="s">
        <v>686</v>
      </c>
      <c r="Y808" s="1106" t="s">
        <v>686</v>
      </c>
      <c r="Z808" s="1106" t="s">
        <v>686</v>
      </c>
      <c r="AA808" s="1106">
        <v>146</v>
      </c>
      <c r="AB808" s="1106">
        <v>180</v>
      </c>
      <c r="AC808" s="1106">
        <v>165</v>
      </c>
      <c r="AD808" s="1106">
        <v>0</v>
      </c>
    </row>
    <row r="809" ht="25" customHeight="1" spans="1:30">
      <c r="A809" s="1098" t="s">
        <v>732</v>
      </c>
      <c r="B809" s="1098" t="s">
        <v>440</v>
      </c>
      <c r="C809" s="1106" t="s">
        <v>686</v>
      </c>
      <c r="D809" s="1106" t="s">
        <v>686</v>
      </c>
      <c r="E809" s="1106" t="s">
        <v>686</v>
      </c>
      <c r="F809" s="1106" t="s">
        <v>686</v>
      </c>
      <c r="G809" s="1106" t="s">
        <v>686</v>
      </c>
      <c r="H809" s="1106" t="s">
        <v>686</v>
      </c>
      <c r="I809" s="1106" t="s">
        <v>686</v>
      </c>
      <c r="J809" s="1106" t="s">
        <v>686</v>
      </c>
      <c r="K809" s="1106">
        <v>0</v>
      </c>
      <c r="L809" s="1106">
        <v>6</v>
      </c>
      <c r="M809" s="1106">
        <v>22</v>
      </c>
      <c r="N809" s="1106">
        <v>19</v>
      </c>
      <c r="O809" s="1106">
        <v>52</v>
      </c>
      <c r="P809" s="1106">
        <v>111</v>
      </c>
      <c r="Q809" s="1106">
        <v>200</v>
      </c>
      <c r="R809" s="1106">
        <v>247</v>
      </c>
      <c r="S809" s="1106">
        <v>230</v>
      </c>
      <c r="T809" s="1106">
        <v>222</v>
      </c>
      <c r="U809" s="1106">
        <v>474</v>
      </c>
      <c r="V809" s="1106">
        <v>181</v>
      </c>
      <c r="W809" s="1106">
        <v>258</v>
      </c>
      <c r="X809" s="1106">
        <v>244</v>
      </c>
      <c r="Y809" s="1106">
        <v>243</v>
      </c>
      <c r="Z809" s="1106">
        <v>523</v>
      </c>
      <c r="AA809" s="1106">
        <v>360</v>
      </c>
      <c r="AB809" s="1106">
        <v>279</v>
      </c>
      <c r="AC809" s="1106">
        <v>288</v>
      </c>
      <c r="AD809" s="1106">
        <v>240</v>
      </c>
    </row>
    <row r="810" ht="25" customHeight="1" spans="1:30">
      <c r="A810" s="1098" t="s">
        <v>733</v>
      </c>
      <c r="B810" s="1098" t="s">
        <v>734</v>
      </c>
      <c r="C810" s="1106" t="s">
        <v>686</v>
      </c>
      <c r="D810" s="1106" t="s">
        <v>686</v>
      </c>
      <c r="E810" s="1106" t="s">
        <v>686</v>
      </c>
      <c r="F810" s="1106" t="s">
        <v>686</v>
      </c>
      <c r="G810" s="1106" t="s">
        <v>686</v>
      </c>
      <c r="H810" s="1106" t="s">
        <v>686</v>
      </c>
      <c r="I810" s="1106">
        <v>464</v>
      </c>
      <c r="J810" s="1106">
        <v>313</v>
      </c>
      <c r="K810" s="1106">
        <v>368</v>
      </c>
      <c r="L810" s="1106">
        <v>226</v>
      </c>
      <c r="M810" s="1106">
        <v>107</v>
      </c>
      <c r="N810" s="1106">
        <v>125</v>
      </c>
      <c r="O810" s="1106">
        <v>188</v>
      </c>
      <c r="P810" s="1106">
        <v>241</v>
      </c>
      <c r="Q810" s="1106">
        <v>228</v>
      </c>
      <c r="R810" s="1106">
        <v>195</v>
      </c>
      <c r="S810" s="1106">
        <v>217</v>
      </c>
      <c r="T810" s="1106">
        <v>329</v>
      </c>
      <c r="U810" s="1106">
        <v>477</v>
      </c>
      <c r="V810" s="1106">
        <v>375</v>
      </c>
      <c r="W810" s="1106">
        <v>294</v>
      </c>
      <c r="X810" s="1106">
        <v>415</v>
      </c>
      <c r="Y810" s="1106">
        <v>323</v>
      </c>
      <c r="Z810" s="1106">
        <v>351</v>
      </c>
      <c r="AA810" s="1106">
        <v>275</v>
      </c>
      <c r="AB810" s="1106">
        <v>241</v>
      </c>
      <c r="AC810" s="1106">
        <v>290</v>
      </c>
      <c r="AD810" s="1106">
        <v>210</v>
      </c>
    </row>
    <row r="811" ht="25" customHeight="1" spans="1:30">
      <c r="A811" s="1098" t="s">
        <v>735</v>
      </c>
      <c r="B811" s="1098" t="s">
        <v>736</v>
      </c>
      <c r="C811" s="1106" t="s">
        <v>686</v>
      </c>
      <c r="D811" s="1106" t="s">
        <v>686</v>
      </c>
      <c r="E811" s="1106" t="s">
        <v>686</v>
      </c>
      <c r="F811" s="1106" t="s">
        <v>686</v>
      </c>
      <c r="G811" s="1106" t="s">
        <v>686</v>
      </c>
      <c r="H811" s="1106" t="s">
        <v>686</v>
      </c>
      <c r="I811" s="1106" t="s">
        <v>686</v>
      </c>
      <c r="J811" s="1106" t="s">
        <v>686</v>
      </c>
      <c r="K811" s="1106" t="s">
        <v>686</v>
      </c>
      <c r="L811" s="1106" t="s">
        <v>686</v>
      </c>
      <c r="M811" s="1106" t="s">
        <v>686</v>
      </c>
      <c r="N811" s="1106">
        <v>0</v>
      </c>
      <c r="O811" s="1106">
        <v>3</v>
      </c>
      <c r="P811" s="1106">
        <v>143</v>
      </c>
      <c r="Q811" s="1106">
        <v>235</v>
      </c>
      <c r="R811" s="1106">
        <v>195</v>
      </c>
      <c r="S811" s="1106">
        <v>148</v>
      </c>
      <c r="T811" s="1106">
        <v>128</v>
      </c>
      <c r="U811" s="1106">
        <v>136</v>
      </c>
      <c r="V811" s="1106">
        <v>95</v>
      </c>
      <c r="W811" s="1106">
        <v>128</v>
      </c>
      <c r="X811" s="1106">
        <v>99</v>
      </c>
      <c r="Y811" s="1106">
        <v>136</v>
      </c>
      <c r="Z811" s="1106">
        <v>150</v>
      </c>
      <c r="AA811" s="1106">
        <v>183</v>
      </c>
      <c r="AB811" s="1106">
        <v>105</v>
      </c>
      <c r="AC811" s="1106">
        <v>176</v>
      </c>
      <c r="AD811" s="1106">
        <v>180</v>
      </c>
    </row>
    <row r="812" ht="25" customHeight="1" spans="1:30">
      <c r="A812" s="1098" t="s">
        <v>737</v>
      </c>
      <c r="B812" s="1098" t="s">
        <v>738</v>
      </c>
      <c r="C812" s="1106" t="s">
        <v>686</v>
      </c>
      <c r="D812" s="1106" t="s">
        <v>686</v>
      </c>
      <c r="E812" s="1106" t="s">
        <v>686</v>
      </c>
      <c r="F812" s="1106" t="s">
        <v>686</v>
      </c>
      <c r="G812" s="1106" t="s">
        <v>686</v>
      </c>
      <c r="H812" s="1106" t="s">
        <v>686</v>
      </c>
      <c r="I812" s="1106" t="s">
        <v>686</v>
      </c>
      <c r="J812" s="1106" t="s">
        <v>686</v>
      </c>
      <c r="K812" s="1106" t="s">
        <v>686</v>
      </c>
      <c r="L812" s="1106" t="s">
        <v>686</v>
      </c>
      <c r="M812" s="1106" t="s">
        <v>686</v>
      </c>
      <c r="N812" s="1106" t="s">
        <v>686</v>
      </c>
      <c r="O812" s="1106" t="s">
        <v>686</v>
      </c>
      <c r="P812" s="1106" t="s">
        <v>686</v>
      </c>
      <c r="Q812" s="1106">
        <v>0</v>
      </c>
      <c r="R812" s="1106">
        <v>4</v>
      </c>
      <c r="S812" s="1106">
        <v>55</v>
      </c>
      <c r="T812" s="1106">
        <v>58</v>
      </c>
      <c r="U812" s="1106">
        <v>98</v>
      </c>
      <c r="V812" s="1106">
        <v>64</v>
      </c>
      <c r="W812" s="1106">
        <v>32</v>
      </c>
      <c r="X812" s="1106">
        <v>158</v>
      </c>
      <c r="Y812" s="1106">
        <v>19</v>
      </c>
      <c r="Z812" s="1106">
        <v>262</v>
      </c>
      <c r="AA812" s="1106">
        <v>176</v>
      </c>
      <c r="AB812" s="1106">
        <v>161</v>
      </c>
      <c r="AC812" s="1106">
        <v>384</v>
      </c>
      <c r="AD812" s="1106">
        <v>210</v>
      </c>
    </row>
    <row r="813" ht="25" customHeight="1" spans="1:30">
      <c r="A813" s="1098" t="s">
        <v>498</v>
      </c>
      <c r="B813" s="1098" t="s">
        <v>498</v>
      </c>
      <c r="C813" s="1106">
        <v>69</v>
      </c>
      <c r="D813" s="1106">
        <v>53</v>
      </c>
      <c r="E813" s="1106">
        <v>346</v>
      </c>
      <c r="F813" s="1106">
        <v>333</v>
      </c>
      <c r="G813" s="1106">
        <v>405</v>
      </c>
      <c r="H813" s="1106">
        <v>568</v>
      </c>
      <c r="I813" s="1106">
        <v>161</v>
      </c>
      <c r="J813" s="1106">
        <v>299</v>
      </c>
      <c r="K813" s="1106">
        <v>552</v>
      </c>
      <c r="L813" s="1106">
        <v>575</v>
      </c>
      <c r="M813" s="1106">
        <v>447</v>
      </c>
      <c r="N813" s="1106">
        <v>263</v>
      </c>
      <c r="O813" s="1106">
        <v>217</v>
      </c>
      <c r="P813" s="1106">
        <v>370</v>
      </c>
      <c r="Q813" s="1106">
        <v>379</v>
      </c>
      <c r="R813" s="1106">
        <v>317</v>
      </c>
      <c r="S813" s="1106">
        <v>337</v>
      </c>
      <c r="T813" s="1106">
        <v>358</v>
      </c>
      <c r="U813" s="1106">
        <v>408</v>
      </c>
      <c r="V813" s="1106">
        <v>291</v>
      </c>
      <c r="W813" s="1106">
        <v>218</v>
      </c>
      <c r="X813" s="1106">
        <v>201</v>
      </c>
      <c r="Y813" s="1106">
        <v>243</v>
      </c>
      <c r="Z813" s="1106">
        <v>241</v>
      </c>
      <c r="AA813" s="1106">
        <v>218</v>
      </c>
      <c r="AB813" s="1106">
        <v>214</v>
      </c>
      <c r="AC813" s="1106">
        <v>231</v>
      </c>
      <c r="AD813" s="1106">
        <v>210</v>
      </c>
    </row>
    <row r="814" ht="25" customHeight="1" spans="1:30">
      <c r="A814" s="1098" t="s">
        <v>739</v>
      </c>
      <c r="B814" s="1098" t="s">
        <v>740</v>
      </c>
      <c r="C814" s="1106">
        <v>62</v>
      </c>
      <c r="D814" s="1106">
        <v>243</v>
      </c>
      <c r="E814" s="1106">
        <v>275</v>
      </c>
      <c r="F814" s="1106">
        <v>287</v>
      </c>
      <c r="G814" s="1106">
        <v>232</v>
      </c>
      <c r="H814" s="1106">
        <v>260</v>
      </c>
      <c r="I814" s="1106">
        <v>264</v>
      </c>
      <c r="J814" s="1106">
        <v>323</v>
      </c>
      <c r="K814" s="1106">
        <v>234</v>
      </c>
      <c r="L814" s="1106">
        <v>194</v>
      </c>
      <c r="M814" s="1106">
        <v>199</v>
      </c>
      <c r="N814" s="1106">
        <v>261</v>
      </c>
      <c r="O814" s="1106">
        <v>313</v>
      </c>
      <c r="P814" s="1106">
        <v>517</v>
      </c>
      <c r="Q814" s="1106">
        <v>396</v>
      </c>
      <c r="R814" s="1106">
        <v>344</v>
      </c>
      <c r="S814" s="1106">
        <v>115</v>
      </c>
      <c r="T814" s="1106">
        <v>188</v>
      </c>
      <c r="U814" s="1106">
        <v>41</v>
      </c>
      <c r="V814" s="1106">
        <v>2265</v>
      </c>
      <c r="W814" s="1106">
        <v>1916</v>
      </c>
      <c r="X814" s="1106">
        <v>1417</v>
      </c>
      <c r="Y814" s="1106">
        <v>1549</v>
      </c>
      <c r="Z814" s="1106">
        <v>48</v>
      </c>
      <c r="AA814" s="1106">
        <v>78</v>
      </c>
      <c r="AB814" s="1106">
        <v>1269</v>
      </c>
      <c r="AC814" s="1106">
        <v>1501</v>
      </c>
      <c r="AD814" s="1106">
        <v>1650</v>
      </c>
    </row>
    <row r="815" ht="25" customHeight="1" spans="1:30">
      <c r="A815" s="1098" t="s">
        <v>580</v>
      </c>
      <c r="B815" s="1098" t="s">
        <v>580</v>
      </c>
      <c r="C815" s="1106" t="s">
        <v>686</v>
      </c>
      <c r="D815" s="1106" t="s">
        <v>686</v>
      </c>
      <c r="E815" s="1106" t="s">
        <v>686</v>
      </c>
      <c r="F815" s="1106" t="s">
        <v>686</v>
      </c>
      <c r="G815" s="1106" t="s">
        <v>686</v>
      </c>
      <c r="H815" s="1106" t="s">
        <v>686</v>
      </c>
      <c r="I815" s="1106" t="s">
        <v>686</v>
      </c>
      <c r="J815" s="1106" t="s">
        <v>686</v>
      </c>
      <c r="K815" s="1106" t="s">
        <v>686</v>
      </c>
      <c r="L815" s="1106" t="s">
        <v>686</v>
      </c>
      <c r="M815" s="1106" t="s">
        <v>686</v>
      </c>
      <c r="N815" s="1106" t="s">
        <v>686</v>
      </c>
      <c r="O815" s="1106" t="s">
        <v>686</v>
      </c>
      <c r="P815" s="1106" t="s">
        <v>686</v>
      </c>
      <c r="Q815" s="1106" t="s">
        <v>686</v>
      </c>
      <c r="R815" s="1106" t="s">
        <v>686</v>
      </c>
      <c r="S815" s="1106" t="s">
        <v>686</v>
      </c>
      <c r="T815" s="1106" t="s">
        <v>686</v>
      </c>
      <c r="U815" s="1106" t="s">
        <v>686</v>
      </c>
      <c r="V815" s="1106" t="s">
        <v>686</v>
      </c>
      <c r="W815" s="1106" t="s">
        <v>686</v>
      </c>
      <c r="X815" s="1106" t="s">
        <v>686</v>
      </c>
      <c r="Y815" s="1106" t="s">
        <v>686</v>
      </c>
      <c r="Z815" s="1106">
        <v>15</v>
      </c>
      <c r="AA815" s="1106">
        <v>314</v>
      </c>
      <c r="AB815" s="1106">
        <v>189</v>
      </c>
      <c r="AC815" s="1106">
        <v>165</v>
      </c>
      <c r="AD815" s="1106">
        <v>0</v>
      </c>
    </row>
    <row r="816" ht="25" customHeight="1" spans="1:30">
      <c r="A816" s="1098" t="s">
        <v>741</v>
      </c>
      <c r="B816" s="1098" t="s">
        <v>742</v>
      </c>
      <c r="C816" s="1106">
        <v>76</v>
      </c>
      <c r="D816" s="1106">
        <v>73</v>
      </c>
      <c r="E816" s="1106">
        <v>173</v>
      </c>
      <c r="F816" s="1106">
        <v>273</v>
      </c>
      <c r="G816" s="1106">
        <v>335</v>
      </c>
      <c r="H816" s="1106">
        <v>221</v>
      </c>
      <c r="I816" s="1106">
        <v>180</v>
      </c>
      <c r="J816" s="1106">
        <v>166</v>
      </c>
      <c r="K816" s="1106">
        <v>169</v>
      </c>
      <c r="L816" s="1106">
        <v>129</v>
      </c>
      <c r="M816" s="1106">
        <v>121</v>
      </c>
      <c r="N816" s="1106">
        <v>143</v>
      </c>
      <c r="O816" s="1106">
        <v>128</v>
      </c>
      <c r="P816" s="1106">
        <v>137</v>
      </c>
      <c r="Q816" s="1106">
        <v>144</v>
      </c>
      <c r="R816" s="1106">
        <v>136</v>
      </c>
      <c r="S816" s="1106">
        <v>133</v>
      </c>
      <c r="T816" s="1106">
        <v>146</v>
      </c>
      <c r="U816" s="1106">
        <v>146</v>
      </c>
      <c r="V816" s="1106">
        <v>181</v>
      </c>
      <c r="W816" s="1106">
        <v>160</v>
      </c>
      <c r="X816" s="1106">
        <v>160</v>
      </c>
      <c r="Y816" s="1106">
        <v>0</v>
      </c>
      <c r="Z816" s="1106">
        <v>0</v>
      </c>
      <c r="AA816" s="1106">
        <v>21</v>
      </c>
      <c r="AB816" s="1106">
        <v>111</v>
      </c>
      <c r="AC816" s="1106">
        <v>104</v>
      </c>
      <c r="AD816" s="1106">
        <v>0</v>
      </c>
    </row>
    <row r="817" ht="25" customHeight="1" spans="1:30">
      <c r="A817" s="1098" t="s">
        <v>743</v>
      </c>
      <c r="B817" s="1098" t="s">
        <v>331</v>
      </c>
      <c r="C817" s="1106" t="s">
        <v>686</v>
      </c>
      <c r="D817" s="1106" t="s">
        <v>686</v>
      </c>
      <c r="E817" s="1106" t="s">
        <v>686</v>
      </c>
      <c r="F817" s="1106" t="s">
        <v>686</v>
      </c>
      <c r="G817" s="1106" t="s">
        <v>686</v>
      </c>
      <c r="H817" s="1106" t="s">
        <v>686</v>
      </c>
      <c r="I817" s="1106" t="s">
        <v>686</v>
      </c>
      <c r="J817" s="1106" t="s">
        <v>686</v>
      </c>
      <c r="K817" s="1106">
        <v>0</v>
      </c>
      <c r="L817" s="1106">
        <v>0</v>
      </c>
      <c r="M817" s="1106">
        <v>41</v>
      </c>
      <c r="N817" s="1106">
        <v>46</v>
      </c>
      <c r="O817" s="1106">
        <v>0</v>
      </c>
      <c r="P817" s="1106">
        <v>65</v>
      </c>
      <c r="Q817" s="1106">
        <v>170</v>
      </c>
      <c r="R817" s="1106">
        <v>210</v>
      </c>
      <c r="S817" s="1106">
        <v>327</v>
      </c>
      <c r="T817" s="1106">
        <v>678</v>
      </c>
      <c r="U817" s="1106">
        <v>809</v>
      </c>
      <c r="V817" s="1106">
        <v>1199</v>
      </c>
      <c r="W817" s="1106">
        <v>1002</v>
      </c>
      <c r="X817" s="1106">
        <v>860</v>
      </c>
      <c r="Y817" s="1106">
        <v>583</v>
      </c>
      <c r="Z817" s="1106">
        <v>551</v>
      </c>
      <c r="AA817" s="1106">
        <v>859</v>
      </c>
      <c r="AB817" s="1106">
        <v>474</v>
      </c>
      <c r="AC817" s="1106">
        <v>599</v>
      </c>
      <c r="AD817" s="1106">
        <v>360</v>
      </c>
    </row>
    <row r="818" ht="25" customHeight="1" spans="1:30">
      <c r="A818" s="1098" t="s">
        <v>744</v>
      </c>
      <c r="B818" s="1098" t="s">
        <v>471</v>
      </c>
      <c r="C818" s="1106" t="s">
        <v>686</v>
      </c>
      <c r="D818" s="1106" t="s">
        <v>686</v>
      </c>
      <c r="E818" s="1106" t="s">
        <v>686</v>
      </c>
      <c r="F818" s="1106" t="s">
        <v>686</v>
      </c>
      <c r="G818" s="1106" t="s">
        <v>686</v>
      </c>
      <c r="H818" s="1106" t="s">
        <v>686</v>
      </c>
      <c r="I818" s="1106">
        <v>0</v>
      </c>
      <c r="J818" s="1106">
        <v>587</v>
      </c>
      <c r="K818" s="1106">
        <v>390</v>
      </c>
      <c r="L818" s="1106">
        <v>250</v>
      </c>
      <c r="M818" s="1106">
        <v>141</v>
      </c>
      <c r="N818" s="1106">
        <v>105</v>
      </c>
      <c r="O818" s="1106">
        <v>94</v>
      </c>
      <c r="P818" s="1106">
        <v>142</v>
      </c>
      <c r="Q818" s="1106">
        <v>120</v>
      </c>
      <c r="R818" s="1106">
        <v>82</v>
      </c>
      <c r="S818" s="1106">
        <v>70</v>
      </c>
      <c r="T818" s="1106">
        <v>57</v>
      </c>
      <c r="U818" s="1106">
        <v>58</v>
      </c>
      <c r="V818" s="1106">
        <v>68</v>
      </c>
      <c r="W818" s="1106">
        <v>296</v>
      </c>
      <c r="X818" s="1106">
        <v>402</v>
      </c>
      <c r="Y818" s="1106">
        <v>778</v>
      </c>
      <c r="Z818" s="1106">
        <v>233</v>
      </c>
      <c r="AA818" s="1106">
        <v>229</v>
      </c>
      <c r="AB818" s="1106">
        <v>203</v>
      </c>
      <c r="AC818" s="1106">
        <v>289</v>
      </c>
      <c r="AD818" s="1106">
        <v>210</v>
      </c>
    </row>
    <row r="819" ht="25" customHeight="1" spans="1:30">
      <c r="A819" s="1098" t="s">
        <v>745</v>
      </c>
      <c r="B819" s="1098" t="s">
        <v>746</v>
      </c>
      <c r="C819" s="1106">
        <v>120</v>
      </c>
      <c r="D819" s="1106">
        <v>1</v>
      </c>
      <c r="E819" s="1106">
        <v>183</v>
      </c>
      <c r="F819" s="1106">
        <v>203</v>
      </c>
      <c r="G819" s="1106">
        <v>230</v>
      </c>
      <c r="H819" s="1106">
        <v>142</v>
      </c>
      <c r="I819" s="1106">
        <v>171</v>
      </c>
      <c r="J819" s="1106">
        <v>140</v>
      </c>
      <c r="K819" s="1106">
        <v>122</v>
      </c>
      <c r="L819" s="1106">
        <v>108</v>
      </c>
      <c r="M819" s="1106">
        <v>42</v>
      </c>
      <c r="N819" s="1106">
        <v>13</v>
      </c>
      <c r="O819" s="1106">
        <v>75</v>
      </c>
      <c r="P819" s="1106">
        <v>88</v>
      </c>
      <c r="Q819" s="1106">
        <v>12</v>
      </c>
      <c r="R819" s="1106">
        <v>219</v>
      </c>
      <c r="S819" s="1106">
        <v>365</v>
      </c>
      <c r="T819" s="1106">
        <v>2</v>
      </c>
      <c r="U819" s="1106">
        <v>256</v>
      </c>
      <c r="V819" s="1106">
        <v>184</v>
      </c>
      <c r="W819" s="1106">
        <v>165</v>
      </c>
      <c r="X819" s="1106">
        <v>139</v>
      </c>
      <c r="Y819" s="1106">
        <v>107</v>
      </c>
      <c r="Z819" s="1106">
        <v>134</v>
      </c>
      <c r="AA819" s="1106">
        <v>125</v>
      </c>
      <c r="AB819" s="1106">
        <v>115</v>
      </c>
      <c r="AC819" s="1106">
        <v>140</v>
      </c>
      <c r="AD819" s="1106">
        <v>0</v>
      </c>
    </row>
    <row r="820" ht="25" customHeight="1" spans="1:30">
      <c r="A820" s="1098" t="s">
        <v>747</v>
      </c>
      <c r="B820" s="1098" t="s">
        <v>747</v>
      </c>
      <c r="C820" s="1106">
        <v>18</v>
      </c>
      <c r="D820" s="1106">
        <v>21</v>
      </c>
      <c r="E820" s="1106">
        <v>29</v>
      </c>
      <c r="G820" s="1106">
        <v>50</v>
      </c>
      <c r="H820" s="1106">
        <v>144</v>
      </c>
      <c r="I820" s="1106">
        <v>74</v>
      </c>
      <c r="J820" s="1106">
        <v>38</v>
      </c>
      <c r="K820" s="1106">
        <v>32</v>
      </c>
      <c r="L820" s="1106">
        <v>114</v>
      </c>
      <c r="M820" s="1106">
        <v>298</v>
      </c>
      <c r="N820" s="1106">
        <v>452</v>
      </c>
      <c r="O820" s="1106">
        <v>374</v>
      </c>
      <c r="P820" s="1106">
        <v>349</v>
      </c>
      <c r="Q820" s="1106">
        <v>205</v>
      </c>
      <c r="R820" s="1106">
        <v>78</v>
      </c>
      <c r="S820" s="1106">
        <v>113</v>
      </c>
      <c r="T820" s="1106">
        <v>98</v>
      </c>
      <c r="U820" s="1106">
        <v>64</v>
      </c>
      <c r="V820" s="1106">
        <v>30</v>
      </c>
      <c r="W820" s="1106">
        <v>28</v>
      </c>
      <c r="X820" s="1106">
        <v>87</v>
      </c>
      <c r="Y820" s="1106">
        <v>310</v>
      </c>
      <c r="Z820" s="1106">
        <v>402</v>
      </c>
      <c r="AA820" s="1106">
        <v>215</v>
      </c>
      <c r="AB820" s="1106">
        <v>104</v>
      </c>
      <c r="AC820" s="1106">
        <v>154</v>
      </c>
      <c r="AD820" s="1106">
        <v>210</v>
      </c>
    </row>
    <row r="821" ht="25" customHeight="1" spans="1:30">
      <c r="A821" s="1098" t="s">
        <v>748</v>
      </c>
      <c r="B821" s="1098" t="s">
        <v>593</v>
      </c>
      <c r="C821" s="1106" t="s">
        <v>686</v>
      </c>
      <c r="D821" s="1106" t="s">
        <v>686</v>
      </c>
      <c r="E821" s="1106" t="s">
        <v>686</v>
      </c>
      <c r="F821" s="1106" t="s">
        <v>686</v>
      </c>
      <c r="G821" s="1106" t="s">
        <v>686</v>
      </c>
      <c r="H821" s="1106" t="s">
        <v>686</v>
      </c>
      <c r="I821" s="1106" t="s">
        <v>686</v>
      </c>
      <c r="J821" s="1106" t="s">
        <v>686</v>
      </c>
      <c r="K821" s="1106" t="s">
        <v>686</v>
      </c>
      <c r="L821" s="1106" t="s">
        <v>686</v>
      </c>
      <c r="M821" s="1106" t="s">
        <v>686</v>
      </c>
      <c r="N821" s="1106" t="s">
        <v>686</v>
      </c>
      <c r="O821" s="1106" t="s">
        <v>686</v>
      </c>
      <c r="P821" s="1106" t="s">
        <v>686</v>
      </c>
      <c r="Q821" s="1106" t="s">
        <v>686</v>
      </c>
      <c r="R821" s="1106" t="s">
        <v>686</v>
      </c>
      <c r="S821" s="1106" t="s">
        <v>686</v>
      </c>
      <c r="T821" s="1106" t="s">
        <v>686</v>
      </c>
      <c r="U821" s="1106" t="s">
        <v>686</v>
      </c>
      <c r="V821" s="1106" t="s">
        <v>686</v>
      </c>
      <c r="W821" s="1106" t="s">
        <v>686</v>
      </c>
      <c r="X821" s="1106" t="s">
        <v>686</v>
      </c>
      <c r="Y821" s="1106" t="s">
        <v>686</v>
      </c>
      <c r="Z821" s="1106" t="s">
        <v>686</v>
      </c>
      <c r="AA821" s="1106" t="s">
        <v>686</v>
      </c>
      <c r="AB821" s="1106" t="s">
        <v>686</v>
      </c>
      <c r="AC821" s="1106">
        <v>51</v>
      </c>
      <c r="AD821" s="1106">
        <v>210</v>
      </c>
    </row>
    <row r="822" ht="25" customHeight="1" spans="1:30">
      <c r="A822" s="1098" t="s">
        <v>749</v>
      </c>
      <c r="B822" s="1098" t="s">
        <v>750</v>
      </c>
      <c r="C822" s="1106">
        <v>168</v>
      </c>
      <c r="D822" s="1106">
        <v>234</v>
      </c>
      <c r="E822" s="1106">
        <v>193</v>
      </c>
      <c r="F822" s="1106">
        <v>346</v>
      </c>
      <c r="G822" s="1106">
        <v>379</v>
      </c>
      <c r="H822" s="1106">
        <v>748</v>
      </c>
      <c r="I822" s="1106">
        <v>1141</v>
      </c>
      <c r="J822" s="1106">
        <v>592</v>
      </c>
      <c r="K822" s="1106">
        <v>1004</v>
      </c>
      <c r="L822" s="1106">
        <v>490</v>
      </c>
      <c r="M822" s="1106">
        <v>228</v>
      </c>
      <c r="N822" s="1106">
        <v>970</v>
      </c>
      <c r="O822" s="1106">
        <v>632</v>
      </c>
      <c r="P822" s="1106">
        <v>944</v>
      </c>
      <c r="Q822" s="1106">
        <v>540</v>
      </c>
      <c r="R822" s="1106">
        <v>611</v>
      </c>
      <c r="S822" s="1106">
        <v>682</v>
      </c>
      <c r="T822" s="1106">
        <v>5472</v>
      </c>
      <c r="U822" s="1106">
        <v>4994</v>
      </c>
      <c r="V822" s="1106">
        <v>3004</v>
      </c>
      <c r="W822" s="1106">
        <v>2760</v>
      </c>
      <c r="X822" s="1106">
        <v>2974</v>
      </c>
      <c r="Y822" s="1106">
        <v>1621</v>
      </c>
      <c r="Z822" s="1106">
        <v>2351</v>
      </c>
      <c r="AA822" s="1106">
        <v>2050</v>
      </c>
      <c r="AB822" s="1106">
        <v>4235</v>
      </c>
      <c r="AC822" s="1106">
        <v>5886</v>
      </c>
      <c r="AD822" s="1106">
        <v>2790</v>
      </c>
    </row>
    <row r="823" ht="25" customHeight="1" spans="1:30">
      <c r="A823" s="1098" t="s">
        <v>751</v>
      </c>
      <c r="B823" s="1098" t="s">
        <v>215</v>
      </c>
      <c r="C823" s="1106">
        <v>517</v>
      </c>
      <c r="D823" s="1106">
        <v>545</v>
      </c>
      <c r="E823" s="1106">
        <v>495</v>
      </c>
      <c r="F823" s="1106">
        <v>134</v>
      </c>
      <c r="G823" s="1106">
        <v>628</v>
      </c>
      <c r="H823" s="1106">
        <v>1114</v>
      </c>
      <c r="I823" s="1106">
        <v>380</v>
      </c>
      <c r="J823" s="1106">
        <v>46</v>
      </c>
      <c r="K823" s="1106">
        <v>181</v>
      </c>
      <c r="L823" s="1106">
        <v>817</v>
      </c>
      <c r="M823" s="1106">
        <v>112</v>
      </c>
      <c r="N823" s="1106">
        <v>83</v>
      </c>
      <c r="O823" s="1106">
        <v>198</v>
      </c>
      <c r="P823" s="1106">
        <v>529</v>
      </c>
      <c r="Q823" s="1106">
        <v>544</v>
      </c>
      <c r="R823" s="1106">
        <v>766</v>
      </c>
      <c r="S823" s="1106">
        <v>948</v>
      </c>
      <c r="T823" s="1106">
        <v>1738</v>
      </c>
      <c r="U823" s="1106">
        <v>2384</v>
      </c>
      <c r="V823" s="1106">
        <v>850</v>
      </c>
      <c r="W823" s="1106">
        <v>597</v>
      </c>
      <c r="X823" s="1106">
        <v>957</v>
      </c>
      <c r="Y823" s="1106">
        <v>1280</v>
      </c>
      <c r="Z823" s="1106">
        <v>2161</v>
      </c>
      <c r="AA823" s="1106">
        <v>2118</v>
      </c>
      <c r="AB823" s="1106">
        <v>1255</v>
      </c>
      <c r="AC823" s="1106">
        <v>1784</v>
      </c>
      <c r="AD823" s="1106">
        <v>2250</v>
      </c>
    </row>
    <row r="824" ht="25" customHeight="1" spans="1:30">
      <c r="A824" s="1098" t="s">
        <v>752</v>
      </c>
      <c r="B824" s="1098" t="s">
        <v>753</v>
      </c>
      <c r="C824" s="1106" t="s">
        <v>686</v>
      </c>
      <c r="D824" s="1106" t="s">
        <v>686</v>
      </c>
      <c r="E824" s="1106" t="s">
        <v>686</v>
      </c>
      <c r="F824" s="1106" t="s">
        <v>686</v>
      </c>
      <c r="G824" s="1106" t="s">
        <v>686</v>
      </c>
      <c r="H824" s="1106" t="s">
        <v>686</v>
      </c>
      <c r="I824" s="1106" t="s">
        <v>686</v>
      </c>
      <c r="J824" s="1106" t="s">
        <v>686</v>
      </c>
      <c r="K824" s="1106">
        <v>0</v>
      </c>
      <c r="L824" s="1106">
        <v>279</v>
      </c>
      <c r="M824" s="1106">
        <v>1318</v>
      </c>
      <c r="N824" s="1106">
        <v>1017</v>
      </c>
      <c r="O824" s="1106">
        <v>565</v>
      </c>
      <c r="P824" s="1106">
        <v>576</v>
      </c>
      <c r="Q824" s="1106">
        <v>458</v>
      </c>
      <c r="R824" s="1106">
        <v>448</v>
      </c>
      <c r="S824" s="1106">
        <v>898</v>
      </c>
      <c r="T824" s="1106">
        <v>2173</v>
      </c>
      <c r="U824" s="1106">
        <v>1731</v>
      </c>
      <c r="V824" s="1106">
        <v>1901</v>
      </c>
      <c r="W824" s="1106">
        <v>1294</v>
      </c>
      <c r="X824" s="1106">
        <v>974</v>
      </c>
      <c r="Y824" s="1106">
        <v>974</v>
      </c>
      <c r="Z824" s="1106">
        <v>836</v>
      </c>
      <c r="AA824" s="1106">
        <v>1209</v>
      </c>
      <c r="AB824" s="1106">
        <v>1073</v>
      </c>
      <c r="AC824" s="1106">
        <v>1450</v>
      </c>
      <c r="AD824" s="1106">
        <v>2100</v>
      </c>
    </row>
    <row r="825" ht="25" customHeight="1" spans="1:30">
      <c r="A825" s="1098" t="s">
        <v>754</v>
      </c>
      <c r="B825" s="1098" t="s">
        <v>248</v>
      </c>
      <c r="C825" s="1106">
        <v>1285</v>
      </c>
      <c r="D825" s="1106">
        <v>781</v>
      </c>
      <c r="E825" s="1106">
        <v>1539</v>
      </c>
      <c r="F825" s="1106">
        <v>2580</v>
      </c>
      <c r="G825" s="1106">
        <v>2510</v>
      </c>
      <c r="H825" s="1106">
        <v>592</v>
      </c>
      <c r="I825" s="1106">
        <v>1410</v>
      </c>
      <c r="J825" s="1106">
        <v>2167</v>
      </c>
      <c r="K825" s="1106">
        <v>1843</v>
      </c>
      <c r="L825" s="1106">
        <v>2453</v>
      </c>
      <c r="M825" s="1106">
        <v>2121</v>
      </c>
      <c r="N825" s="1106">
        <v>2233</v>
      </c>
      <c r="O825" s="1106">
        <v>1786</v>
      </c>
      <c r="P825" s="1106">
        <v>2912</v>
      </c>
      <c r="Q825" s="1106">
        <v>1944</v>
      </c>
      <c r="R825" s="1106">
        <v>1296</v>
      </c>
      <c r="S825" s="1106">
        <v>2266</v>
      </c>
      <c r="T825" s="1106">
        <v>2554</v>
      </c>
      <c r="U825" s="1106">
        <v>2176</v>
      </c>
      <c r="V825" s="1106">
        <v>1484</v>
      </c>
      <c r="W825" s="1106">
        <v>1900</v>
      </c>
      <c r="X825" s="1106">
        <v>2123</v>
      </c>
      <c r="Y825" s="1106">
        <v>1992</v>
      </c>
      <c r="Z825" s="1106">
        <v>1728</v>
      </c>
      <c r="AA825" s="1106">
        <v>1955</v>
      </c>
      <c r="AB825" s="1106">
        <v>1297</v>
      </c>
      <c r="AC825" s="1106">
        <v>1864</v>
      </c>
      <c r="AD825" s="1106">
        <v>1800</v>
      </c>
    </row>
    <row r="826" ht="25" customHeight="1" spans="1:30">
      <c r="A826" s="1098" t="s">
        <v>755</v>
      </c>
      <c r="B826" s="1098" t="s">
        <v>756</v>
      </c>
      <c r="C826" s="1106" t="s">
        <v>686</v>
      </c>
      <c r="D826" s="1106" t="s">
        <v>686</v>
      </c>
      <c r="E826" s="1106" t="s">
        <v>686</v>
      </c>
      <c r="F826" s="1106" t="s">
        <v>686</v>
      </c>
      <c r="G826" s="1106" t="s">
        <v>686</v>
      </c>
      <c r="H826" s="1106" t="s">
        <v>686</v>
      </c>
      <c r="I826" s="1106" t="s">
        <v>686</v>
      </c>
      <c r="J826" s="1106" t="s">
        <v>686</v>
      </c>
      <c r="K826" s="1106" t="s">
        <v>686</v>
      </c>
      <c r="L826" s="1106" t="s">
        <v>686</v>
      </c>
      <c r="M826" s="1106" t="s">
        <v>686</v>
      </c>
      <c r="N826" s="1106" t="s">
        <v>686</v>
      </c>
      <c r="O826" s="1106" t="s">
        <v>686</v>
      </c>
      <c r="P826" s="1106" t="s">
        <v>686</v>
      </c>
      <c r="Q826" s="1106" t="s">
        <v>686</v>
      </c>
      <c r="R826" s="1106" t="s">
        <v>686</v>
      </c>
      <c r="S826" s="1106" t="s">
        <v>686</v>
      </c>
      <c r="T826" s="1106" t="s">
        <v>686</v>
      </c>
      <c r="U826" s="1106" t="s">
        <v>686</v>
      </c>
      <c r="W826" s="1106">
        <v>108</v>
      </c>
      <c r="X826" s="1106">
        <v>388</v>
      </c>
      <c r="Y826" s="1106">
        <v>27</v>
      </c>
      <c r="Z826" s="1106">
        <v>13</v>
      </c>
      <c r="AA826" s="1106">
        <v>0</v>
      </c>
      <c r="AB826" s="1106">
        <v>202</v>
      </c>
      <c r="AC826" s="1106">
        <v>943</v>
      </c>
      <c r="AD826" s="1106">
        <v>1710</v>
      </c>
    </row>
    <row r="827" ht="25" customHeight="1" spans="1:30">
      <c r="A827" s="1098" t="s">
        <v>239</v>
      </c>
      <c r="B827" s="1098" t="s">
        <v>239</v>
      </c>
      <c r="C827" s="1106">
        <v>588</v>
      </c>
      <c r="D827" s="1106">
        <v>565</v>
      </c>
      <c r="E827" s="1106">
        <v>594</v>
      </c>
      <c r="F827" s="1106">
        <v>364</v>
      </c>
      <c r="G827" s="1106">
        <v>839</v>
      </c>
      <c r="H827" s="1106">
        <v>1137</v>
      </c>
      <c r="I827" s="1106">
        <v>567</v>
      </c>
      <c r="J827" s="1106">
        <v>480</v>
      </c>
      <c r="K827" s="1106">
        <v>822</v>
      </c>
      <c r="L827" s="1106">
        <v>915</v>
      </c>
      <c r="M827" s="1106">
        <v>937</v>
      </c>
      <c r="N827" s="1106">
        <v>840</v>
      </c>
      <c r="O827" s="1106">
        <v>980</v>
      </c>
      <c r="P827" s="1106">
        <v>944</v>
      </c>
      <c r="Q827" s="1106">
        <v>602</v>
      </c>
      <c r="R827" s="1106">
        <v>852</v>
      </c>
      <c r="S827" s="1106">
        <v>767</v>
      </c>
      <c r="T827" s="1106">
        <v>1220</v>
      </c>
      <c r="U827" s="1106">
        <v>785</v>
      </c>
      <c r="V827" s="1106">
        <v>1102</v>
      </c>
      <c r="W827" s="1106">
        <v>1459</v>
      </c>
      <c r="X827" s="1106">
        <v>559</v>
      </c>
      <c r="Y827" s="1106">
        <v>404</v>
      </c>
      <c r="Z827" s="1106">
        <v>1154</v>
      </c>
      <c r="AA827" s="1106">
        <v>1570</v>
      </c>
      <c r="AB827" s="1106">
        <v>829</v>
      </c>
      <c r="AC827" s="1106">
        <v>1416</v>
      </c>
      <c r="AD827" s="1106">
        <v>1590</v>
      </c>
    </row>
    <row r="828" ht="25" customHeight="1" spans="1:30">
      <c r="A828" s="1098" t="s">
        <v>757</v>
      </c>
      <c r="B828" s="1098" t="s">
        <v>222</v>
      </c>
      <c r="C828" s="1106">
        <v>20</v>
      </c>
      <c r="D828" s="1106">
        <v>428</v>
      </c>
      <c r="E828" s="1106">
        <v>471</v>
      </c>
      <c r="F828" s="1106">
        <v>283</v>
      </c>
      <c r="G828" s="1106">
        <v>0</v>
      </c>
      <c r="H828" s="1106">
        <v>315</v>
      </c>
      <c r="M828" s="1106">
        <v>306</v>
      </c>
      <c r="N828" s="1106">
        <v>582</v>
      </c>
      <c r="O828" s="1106">
        <v>620</v>
      </c>
      <c r="P828" s="1106">
        <v>701</v>
      </c>
      <c r="Q828" s="1106">
        <v>668</v>
      </c>
      <c r="R828" s="1106">
        <v>668</v>
      </c>
      <c r="S828" s="1106">
        <v>567</v>
      </c>
      <c r="T828" s="1106">
        <v>983</v>
      </c>
      <c r="U828" s="1106">
        <v>1085</v>
      </c>
      <c r="V828" s="1106">
        <v>901</v>
      </c>
      <c r="W828" s="1106">
        <v>744</v>
      </c>
      <c r="X828" s="1106">
        <v>884</v>
      </c>
      <c r="Y828" s="1106">
        <v>1003</v>
      </c>
      <c r="Z828" s="1106">
        <v>889</v>
      </c>
      <c r="AA828" s="1106">
        <v>785</v>
      </c>
      <c r="AB828" s="1106">
        <v>1081</v>
      </c>
      <c r="AC828" s="1106">
        <v>1589</v>
      </c>
      <c r="AD828" s="1106">
        <v>1680</v>
      </c>
    </row>
    <row r="829" ht="25" customHeight="1" spans="1:30">
      <c r="A829" s="1098" t="s">
        <v>758</v>
      </c>
      <c r="B829" s="1098" t="s">
        <v>219</v>
      </c>
      <c r="C829" s="1106" t="s">
        <v>686</v>
      </c>
      <c r="D829" s="1106" t="s">
        <v>686</v>
      </c>
      <c r="E829" s="1106" t="s">
        <v>686</v>
      </c>
      <c r="F829" s="1106" t="s">
        <v>686</v>
      </c>
      <c r="G829" s="1106" t="s">
        <v>686</v>
      </c>
      <c r="H829" s="1106" t="s">
        <v>686</v>
      </c>
      <c r="I829" s="1106" t="s">
        <v>686</v>
      </c>
      <c r="J829" s="1106" t="s">
        <v>686</v>
      </c>
      <c r="K829" s="1106" t="s">
        <v>686</v>
      </c>
      <c r="L829" s="1106" t="s">
        <v>686</v>
      </c>
      <c r="M829" s="1106" t="s">
        <v>686</v>
      </c>
      <c r="N829" s="1106" t="s">
        <v>686</v>
      </c>
      <c r="O829" s="1106">
        <v>0</v>
      </c>
      <c r="P829" s="1106">
        <v>45</v>
      </c>
      <c r="Q829" s="1106">
        <v>513</v>
      </c>
      <c r="R829" s="1106">
        <v>391</v>
      </c>
      <c r="S829" s="1106">
        <v>999</v>
      </c>
      <c r="T829" s="1106">
        <v>1576</v>
      </c>
      <c r="U829" s="1106">
        <v>317</v>
      </c>
      <c r="V829" s="1106">
        <v>545</v>
      </c>
      <c r="W829" s="1106">
        <v>781</v>
      </c>
      <c r="X829" s="1106">
        <v>1762</v>
      </c>
      <c r="Y829" s="1106">
        <v>1577</v>
      </c>
      <c r="Z829" s="1106">
        <v>1390</v>
      </c>
      <c r="AA829" s="1106">
        <v>1908</v>
      </c>
      <c r="AB829" s="1106">
        <v>1622</v>
      </c>
      <c r="AC829" s="1106">
        <v>1895</v>
      </c>
      <c r="AD829" s="1106">
        <v>1410</v>
      </c>
    </row>
    <row r="830" ht="25" customHeight="1" spans="1:30">
      <c r="A830" s="1098" t="s">
        <v>759</v>
      </c>
      <c r="B830" s="1098" t="s">
        <v>228</v>
      </c>
      <c r="C830" s="1106">
        <v>534</v>
      </c>
      <c r="D830" s="1106">
        <v>404</v>
      </c>
      <c r="E830" s="1106">
        <v>1080</v>
      </c>
      <c r="F830" s="1106">
        <v>1093</v>
      </c>
      <c r="G830" s="1106">
        <v>1129</v>
      </c>
      <c r="H830" s="1106">
        <v>1316</v>
      </c>
      <c r="I830" s="1106">
        <v>1319</v>
      </c>
      <c r="J830" s="1106">
        <v>1165</v>
      </c>
      <c r="K830" s="1106">
        <v>967</v>
      </c>
      <c r="L830" s="1106">
        <v>1305</v>
      </c>
      <c r="M830" s="1106">
        <v>1039</v>
      </c>
      <c r="N830" s="1106">
        <v>949</v>
      </c>
      <c r="O830" s="1106">
        <v>914</v>
      </c>
      <c r="P830" s="1106">
        <v>1134</v>
      </c>
      <c r="Q830" s="1106">
        <v>1037</v>
      </c>
      <c r="R830" s="1106">
        <v>960</v>
      </c>
      <c r="S830" s="1106">
        <v>1004</v>
      </c>
      <c r="T830" s="1106">
        <v>1297</v>
      </c>
      <c r="U830" s="1106">
        <v>1436</v>
      </c>
      <c r="V830" s="1106">
        <v>1509</v>
      </c>
      <c r="W830" s="1106">
        <v>1405</v>
      </c>
      <c r="X830" s="1106">
        <v>1069</v>
      </c>
      <c r="Y830" s="1106">
        <v>996</v>
      </c>
      <c r="Z830" s="1106">
        <v>971</v>
      </c>
      <c r="AA830" s="1106">
        <v>1014</v>
      </c>
      <c r="AB830" s="1106">
        <v>920</v>
      </c>
      <c r="AC830" s="1106">
        <v>1292</v>
      </c>
      <c r="AD830" s="1106">
        <v>1200</v>
      </c>
    </row>
    <row r="831" ht="25" customHeight="1" spans="1:30">
      <c r="A831" s="1098" t="s">
        <v>760</v>
      </c>
      <c r="B831" s="1098" t="s">
        <v>262</v>
      </c>
      <c r="C831" s="1106" t="s">
        <v>686</v>
      </c>
      <c r="D831" s="1106" t="s">
        <v>686</v>
      </c>
      <c r="E831" s="1106" t="s">
        <v>686</v>
      </c>
      <c r="F831" s="1106" t="s">
        <v>686</v>
      </c>
      <c r="G831" s="1106" t="s">
        <v>686</v>
      </c>
      <c r="H831" s="1106" t="s">
        <v>686</v>
      </c>
      <c r="I831" s="1106" t="s">
        <v>686</v>
      </c>
      <c r="J831" s="1106" t="s">
        <v>686</v>
      </c>
      <c r="K831" s="1106" t="s">
        <v>686</v>
      </c>
      <c r="L831" s="1106" t="s">
        <v>686</v>
      </c>
      <c r="M831" s="1106" t="s">
        <v>686</v>
      </c>
      <c r="N831" s="1106" t="s">
        <v>686</v>
      </c>
      <c r="O831" s="1106" t="s">
        <v>686</v>
      </c>
      <c r="P831" s="1106" t="s">
        <v>686</v>
      </c>
      <c r="Q831" s="1106" t="s">
        <v>686</v>
      </c>
      <c r="R831" s="1106">
        <v>1</v>
      </c>
      <c r="S831" s="1106">
        <v>175</v>
      </c>
      <c r="T831" s="1106">
        <v>384</v>
      </c>
      <c r="U831" s="1106">
        <v>250</v>
      </c>
      <c r="V831" s="1106">
        <v>586</v>
      </c>
      <c r="W831" s="1106">
        <v>596</v>
      </c>
      <c r="X831" s="1106">
        <v>699</v>
      </c>
      <c r="Y831" s="1106">
        <v>688</v>
      </c>
      <c r="Z831" s="1106">
        <v>866</v>
      </c>
      <c r="AA831" s="1106">
        <v>1192</v>
      </c>
      <c r="AB831" s="1106">
        <v>864</v>
      </c>
      <c r="AC831" s="1106">
        <v>1215</v>
      </c>
      <c r="AD831" s="1106">
        <v>1470</v>
      </c>
    </row>
    <row r="832" ht="25" customHeight="1" spans="1:30">
      <c r="A832" s="1098" t="s">
        <v>761</v>
      </c>
      <c r="B832" s="1098" t="s">
        <v>270</v>
      </c>
      <c r="C832" s="1106" t="s">
        <v>686</v>
      </c>
      <c r="D832" s="1106" t="s">
        <v>686</v>
      </c>
      <c r="E832" s="1106" t="s">
        <v>686</v>
      </c>
      <c r="F832" s="1106" t="s">
        <v>686</v>
      </c>
      <c r="G832" s="1106" t="s">
        <v>686</v>
      </c>
      <c r="H832" s="1106" t="s">
        <v>686</v>
      </c>
      <c r="I832" s="1106" t="s">
        <v>686</v>
      </c>
      <c r="J832" s="1106" t="s">
        <v>686</v>
      </c>
      <c r="K832" s="1106" t="s">
        <v>686</v>
      </c>
      <c r="L832" s="1106" t="s">
        <v>686</v>
      </c>
      <c r="M832" s="1106" t="s">
        <v>686</v>
      </c>
      <c r="N832" s="1106" t="s">
        <v>686</v>
      </c>
      <c r="O832" s="1106">
        <v>0</v>
      </c>
      <c r="P832" s="1106">
        <v>86</v>
      </c>
      <c r="Q832" s="1106">
        <v>307</v>
      </c>
      <c r="R832" s="1106">
        <v>202</v>
      </c>
      <c r="S832" s="1106">
        <v>486</v>
      </c>
      <c r="T832" s="1106">
        <v>717</v>
      </c>
      <c r="U832" s="1106">
        <v>1073</v>
      </c>
      <c r="V832" s="1106">
        <v>961</v>
      </c>
      <c r="W832" s="1106">
        <v>1025</v>
      </c>
      <c r="X832" s="1106">
        <v>290</v>
      </c>
      <c r="Y832" s="1106">
        <v>761</v>
      </c>
      <c r="Z832" s="1106">
        <v>736</v>
      </c>
      <c r="AA832" s="1106">
        <v>379</v>
      </c>
      <c r="AB832" s="1106">
        <v>377</v>
      </c>
      <c r="AC832" s="1106">
        <v>1025</v>
      </c>
      <c r="AD832" s="1106">
        <v>1200</v>
      </c>
    </row>
    <row r="833" ht="25" customHeight="1" spans="1:30">
      <c r="A833" s="1098" t="s">
        <v>762</v>
      </c>
      <c r="B833" s="1098" t="s">
        <v>235</v>
      </c>
      <c r="C833" s="1106" t="s">
        <v>686</v>
      </c>
      <c r="D833" s="1106">
        <v>1078</v>
      </c>
      <c r="F833" s="1106">
        <v>1030</v>
      </c>
      <c r="G833" s="1106">
        <v>1110</v>
      </c>
      <c r="H833" s="1106">
        <v>1342</v>
      </c>
      <c r="I833" s="1106">
        <v>974</v>
      </c>
      <c r="J833" s="1106">
        <v>1074</v>
      </c>
      <c r="K833" s="1106">
        <v>851</v>
      </c>
      <c r="L833" s="1106">
        <v>650</v>
      </c>
      <c r="M833" s="1106">
        <v>633</v>
      </c>
      <c r="N833" s="1106">
        <v>692</v>
      </c>
      <c r="O833" s="1106">
        <v>651</v>
      </c>
      <c r="P833" s="1106">
        <v>1087</v>
      </c>
      <c r="Q833" s="1106">
        <v>1010</v>
      </c>
      <c r="R833" s="1106">
        <v>565</v>
      </c>
      <c r="S833" s="1106">
        <v>819</v>
      </c>
      <c r="T833" s="1106">
        <v>909</v>
      </c>
      <c r="U833" s="1106">
        <v>817</v>
      </c>
      <c r="V833" s="1106">
        <v>824</v>
      </c>
      <c r="W833" s="1106">
        <v>777</v>
      </c>
      <c r="X833" s="1106">
        <v>842</v>
      </c>
      <c r="Y833" s="1106">
        <v>920</v>
      </c>
      <c r="Z833" s="1106">
        <v>800</v>
      </c>
      <c r="AA833" s="1106">
        <v>1280</v>
      </c>
      <c r="AB833" s="1106">
        <v>952</v>
      </c>
      <c r="AC833" s="1106">
        <v>1160</v>
      </c>
      <c r="AD833" s="1106">
        <v>1260</v>
      </c>
    </row>
    <row r="834" ht="25" customHeight="1" spans="1:30">
      <c r="A834" s="1098" t="s">
        <v>763</v>
      </c>
      <c r="B834" s="1098" t="s">
        <v>244</v>
      </c>
      <c r="C834" s="1106">
        <v>200</v>
      </c>
      <c r="D834" s="1106">
        <v>251</v>
      </c>
      <c r="E834" s="1106">
        <v>316</v>
      </c>
      <c r="F834" s="1106">
        <v>114</v>
      </c>
      <c r="G834" s="1106">
        <v>347</v>
      </c>
      <c r="H834" s="1106">
        <v>369</v>
      </c>
      <c r="I834" s="1106">
        <v>281</v>
      </c>
      <c r="J834" s="1106">
        <v>563</v>
      </c>
      <c r="K834" s="1106">
        <v>355</v>
      </c>
      <c r="L834" s="1106">
        <v>275</v>
      </c>
      <c r="M834" s="1106">
        <v>242</v>
      </c>
      <c r="N834" s="1106">
        <v>353</v>
      </c>
      <c r="O834" s="1106">
        <v>164</v>
      </c>
      <c r="P834" s="1106">
        <v>51</v>
      </c>
      <c r="Q834" s="1106">
        <v>56</v>
      </c>
      <c r="R834" s="1106">
        <v>454</v>
      </c>
      <c r="S834" s="1106">
        <v>968</v>
      </c>
      <c r="T834" s="1106">
        <v>642</v>
      </c>
      <c r="U834" s="1106">
        <v>1089</v>
      </c>
      <c r="V834" s="1106">
        <v>1003</v>
      </c>
      <c r="W834" s="1106">
        <v>869</v>
      </c>
      <c r="X834" s="1106">
        <v>1151</v>
      </c>
      <c r="Y834" s="1106">
        <v>1341</v>
      </c>
      <c r="Z834" s="1106">
        <v>1471</v>
      </c>
      <c r="AA834" s="1106">
        <v>1136</v>
      </c>
      <c r="AB834" s="1106">
        <v>954</v>
      </c>
      <c r="AC834" s="1106">
        <v>1088</v>
      </c>
      <c r="AD834" s="1106">
        <v>1080</v>
      </c>
    </row>
    <row r="835" ht="25" customHeight="1" spans="1:30">
      <c r="A835" s="1098" t="s">
        <v>254</v>
      </c>
      <c r="B835" s="1098" t="s">
        <v>254</v>
      </c>
      <c r="C835" s="1106" t="s">
        <v>686</v>
      </c>
      <c r="D835" s="1106" t="s">
        <v>686</v>
      </c>
      <c r="E835" s="1106" t="s">
        <v>686</v>
      </c>
      <c r="F835" s="1106" t="s">
        <v>686</v>
      </c>
      <c r="G835" s="1106" t="s">
        <v>686</v>
      </c>
      <c r="H835" s="1106" t="s">
        <v>686</v>
      </c>
      <c r="I835" s="1106" t="s">
        <v>686</v>
      </c>
      <c r="J835" s="1106" t="s">
        <v>686</v>
      </c>
      <c r="K835" s="1106" t="s">
        <v>686</v>
      </c>
      <c r="L835" s="1106" t="s">
        <v>686</v>
      </c>
      <c r="M835" s="1106" t="s">
        <v>686</v>
      </c>
      <c r="N835" s="1106" t="s">
        <v>686</v>
      </c>
      <c r="O835" s="1106" t="s">
        <v>686</v>
      </c>
      <c r="P835" s="1106" t="s">
        <v>686</v>
      </c>
      <c r="Q835" s="1106" t="s">
        <v>686</v>
      </c>
      <c r="R835" s="1106" t="s">
        <v>686</v>
      </c>
      <c r="S835" s="1106" t="s">
        <v>686</v>
      </c>
      <c r="T835" s="1106">
        <v>65</v>
      </c>
      <c r="U835" s="1106">
        <v>105</v>
      </c>
      <c r="V835" s="1106">
        <v>258</v>
      </c>
      <c r="W835" s="1106">
        <v>169</v>
      </c>
      <c r="X835" s="1106">
        <v>193</v>
      </c>
      <c r="Y835" s="1106">
        <v>414</v>
      </c>
      <c r="Z835" s="1106">
        <v>405</v>
      </c>
      <c r="AA835" s="1106">
        <v>664</v>
      </c>
      <c r="AB835" s="1106">
        <v>884</v>
      </c>
      <c r="AC835" s="1106">
        <v>1273</v>
      </c>
      <c r="AD835" s="1106">
        <v>1080</v>
      </c>
    </row>
    <row r="836" ht="25" customHeight="1" spans="1:30">
      <c r="A836" s="1098" t="s">
        <v>764</v>
      </c>
      <c r="B836" s="1098" t="s">
        <v>306</v>
      </c>
      <c r="C836" s="1106" t="s">
        <v>686</v>
      </c>
      <c r="D836" s="1106" t="s">
        <v>686</v>
      </c>
      <c r="E836" s="1106" t="s">
        <v>686</v>
      </c>
      <c r="F836" s="1106" t="s">
        <v>686</v>
      </c>
      <c r="G836" s="1106" t="s">
        <v>686</v>
      </c>
      <c r="H836" s="1106" t="s">
        <v>686</v>
      </c>
      <c r="I836" s="1106" t="s">
        <v>686</v>
      </c>
      <c r="J836" s="1106" t="s">
        <v>686</v>
      </c>
      <c r="K836" s="1106" t="s">
        <v>686</v>
      </c>
      <c r="L836" s="1106" t="s">
        <v>686</v>
      </c>
      <c r="M836" s="1106" t="s">
        <v>686</v>
      </c>
      <c r="N836" s="1106" t="s">
        <v>686</v>
      </c>
      <c r="O836" s="1106" t="s">
        <v>686</v>
      </c>
      <c r="P836" s="1106" t="s">
        <v>686</v>
      </c>
      <c r="Q836" s="1106" t="s">
        <v>686</v>
      </c>
      <c r="R836" s="1106" t="s">
        <v>686</v>
      </c>
      <c r="S836" s="1106" t="s">
        <v>686</v>
      </c>
      <c r="T836" s="1106" t="s">
        <v>686</v>
      </c>
      <c r="U836" s="1106" t="s">
        <v>686</v>
      </c>
      <c r="V836" s="1106" t="s">
        <v>686</v>
      </c>
      <c r="W836" s="1106">
        <v>540</v>
      </c>
      <c r="X836" s="1106">
        <v>30</v>
      </c>
      <c r="Y836" s="1106">
        <v>69</v>
      </c>
      <c r="Z836" s="1106">
        <v>489</v>
      </c>
      <c r="AA836" s="1106">
        <v>482</v>
      </c>
      <c r="AB836" s="1106">
        <v>356</v>
      </c>
      <c r="AC836" s="1106">
        <v>495</v>
      </c>
      <c r="AD836" s="1106">
        <v>660</v>
      </c>
    </row>
    <row r="837" ht="25" customHeight="1" spans="1:30">
      <c r="A837" s="1098" t="s">
        <v>765</v>
      </c>
      <c r="B837" s="1098" t="s">
        <v>766</v>
      </c>
      <c r="C837" s="1106">
        <v>116</v>
      </c>
      <c r="D837" s="1106">
        <v>225</v>
      </c>
      <c r="E837" s="1106">
        <v>0</v>
      </c>
      <c r="F837" s="1106">
        <v>352</v>
      </c>
      <c r="G837" s="1106">
        <v>299</v>
      </c>
      <c r="H837" s="1106">
        <v>1369</v>
      </c>
      <c r="I837" s="1106">
        <v>4658</v>
      </c>
      <c r="J837" s="1106">
        <v>809</v>
      </c>
      <c r="K837" s="1106">
        <v>771</v>
      </c>
      <c r="L837" s="1106">
        <v>1017</v>
      </c>
      <c r="M837" s="1106">
        <v>1354</v>
      </c>
      <c r="N837" s="1106">
        <v>4268</v>
      </c>
      <c r="O837" s="1106">
        <v>1444</v>
      </c>
      <c r="P837" s="1106">
        <v>1384</v>
      </c>
      <c r="Q837" s="1106">
        <v>1255</v>
      </c>
      <c r="R837" s="1106">
        <v>1286</v>
      </c>
      <c r="S837" s="1106">
        <v>1090</v>
      </c>
      <c r="T837" s="1106">
        <v>1532</v>
      </c>
      <c r="U837" s="1106">
        <v>5071</v>
      </c>
      <c r="V837" s="1106">
        <v>1343</v>
      </c>
      <c r="W837" s="1106">
        <v>1188</v>
      </c>
      <c r="X837" s="1106">
        <v>1357</v>
      </c>
      <c r="Y837" s="1106">
        <v>1346</v>
      </c>
      <c r="Z837" s="1106">
        <v>4621</v>
      </c>
      <c r="AA837" s="1106">
        <v>1310</v>
      </c>
      <c r="AB837" s="1106">
        <v>1143</v>
      </c>
      <c r="AC837" s="1106">
        <v>1353</v>
      </c>
      <c r="AD837" s="1106">
        <v>900</v>
      </c>
    </row>
    <row r="838" ht="25" customHeight="1" spans="1:30">
      <c r="A838" s="1098" t="s">
        <v>767</v>
      </c>
      <c r="B838" s="1098" t="s">
        <v>273</v>
      </c>
      <c r="C838" s="1106" t="s">
        <v>686</v>
      </c>
      <c r="D838" s="1106" t="s">
        <v>686</v>
      </c>
      <c r="E838" s="1106" t="s">
        <v>686</v>
      </c>
      <c r="F838" s="1106" t="s">
        <v>686</v>
      </c>
      <c r="G838" s="1106" t="s">
        <v>686</v>
      </c>
      <c r="H838" s="1106" t="s">
        <v>686</v>
      </c>
      <c r="I838" s="1106" t="s">
        <v>686</v>
      </c>
      <c r="J838" s="1106" t="s">
        <v>686</v>
      </c>
      <c r="K838" s="1106" t="s">
        <v>686</v>
      </c>
      <c r="L838" s="1106" t="s">
        <v>686</v>
      </c>
      <c r="M838" s="1106" t="s">
        <v>686</v>
      </c>
      <c r="N838" s="1106" t="s">
        <v>686</v>
      </c>
      <c r="O838" s="1106" t="s">
        <v>686</v>
      </c>
      <c r="P838" s="1106">
        <v>203</v>
      </c>
      <c r="Q838" s="1106">
        <v>367</v>
      </c>
      <c r="R838" s="1106">
        <v>23</v>
      </c>
      <c r="S838" s="1106">
        <v>613</v>
      </c>
      <c r="T838" s="1106">
        <v>757</v>
      </c>
      <c r="U838" s="1106">
        <v>1833</v>
      </c>
      <c r="V838" s="1106">
        <v>1026</v>
      </c>
      <c r="W838" s="1106">
        <v>1036</v>
      </c>
      <c r="X838" s="1106">
        <v>1189</v>
      </c>
      <c r="Y838" s="1106">
        <v>994</v>
      </c>
      <c r="Z838" s="1106">
        <v>1388</v>
      </c>
      <c r="AA838" s="1106">
        <v>967</v>
      </c>
      <c r="AB838" s="1106">
        <v>730</v>
      </c>
      <c r="AC838" s="1106">
        <v>844</v>
      </c>
      <c r="AD838" s="1106">
        <v>900</v>
      </c>
    </row>
    <row r="839" ht="25" customHeight="1" spans="1:30">
      <c r="A839" s="1098" t="s">
        <v>768</v>
      </c>
      <c r="B839" s="1098" t="s">
        <v>281</v>
      </c>
      <c r="C839" s="1106" t="s">
        <v>686</v>
      </c>
      <c r="D839" s="1106" t="s">
        <v>686</v>
      </c>
      <c r="E839" s="1106" t="s">
        <v>686</v>
      </c>
      <c r="F839" s="1106" t="s">
        <v>686</v>
      </c>
      <c r="G839" s="1106" t="s">
        <v>686</v>
      </c>
      <c r="H839" s="1106" t="s">
        <v>686</v>
      </c>
      <c r="I839" s="1106" t="s">
        <v>686</v>
      </c>
      <c r="J839" s="1106" t="s">
        <v>686</v>
      </c>
      <c r="K839" s="1106" t="s">
        <v>686</v>
      </c>
      <c r="L839" s="1106" t="s">
        <v>686</v>
      </c>
      <c r="M839" s="1106" t="s">
        <v>686</v>
      </c>
      <c r="N839" s="1106" t="s">
        <v>686</v>
      </c>
      <c r="O839" s="1106" t="s">
        <v>686</v>
      </c>
      <c r="P839" s="1106" t="s">
        <v>686</v>
      </c>
      <c r="Q839" s="1106" t="s">
        <v>686</v>
      </c>
      <c r="R839" s="1106" t="s">
        <v>686</v>
      </c>
      <c r="S839" s="1106" t="s">
        <v>686</v>
      </c>
      <c r="T839" s="1106" t="s">
        <v>686</v>
      </c>
      <c r="U839" s="1106" t="s">
        <v>686</v>
      </c>
      <c r="V839" s="1106" t="s">
        <v>686</v>
      </c>
      <c r="W839" s="1106" t="s">
        <v>686</v>
      </c>
      <c r="X839" s="1106" t="s">
        <v>686</v>
      </c>
      <c r="Y839" s="1106" t="s">
        <v>686</v>
      </c>
      <c r="Z839" s="1106">
        <v>116</v>
      </c>
      <c r="AA839" s="1106">
        <v>369</v>
      </c>
      <c r="AB839" s="1106">
        <v>171</v>
      </c>
      <c r="AC839" s="1106">
        <v>593</v>
      </c>
      <c r="AD839" s="1106">
        <v>780</v>
      </c>
    </row>
    <row r="840" ht="25" customHeight="1" spans="1:30">
      <c r="A840" s="1098" t="s">
        <v>769</v>
      </c>
      <c r="B840" s="1098" t="s">
        <v>266</v>
      </c>
      <c r="C840" s="1106">
        <v>157</v>
      </c>
      <c r="D840" s="1106">
        <v>142</v>
      </c>
      <c r="E840" s="1106">
        <v>152</v>
      </c>
      <c r="F840" s="1106">
        <v>146</v>
      </c>
      <c r="G840" s="1106">
        <v>230</v>
      </c>
      <c r="H840" s="1106">
        <v>191</v>
      </c>
      <c r="I840" s="1106">
        <v>259</v>
      </c>
      <c r="J840" s="1106">
        <v>223</v>
      </c>
      <c r="K840" s="1106">
        <v>224</v>
      </c>
      <c r="L840" s="1106">
        <v>374</v>
      </c>
      <c r="M840" s="1106">
        <v>213</v>
      </c>
      <c r="N840" s="1106">
        <v>242</v>
      </c>
      <c r="O840" s="1106">
        <v>269</v>
      </c>
      <c r="P840" s="1106">
        <v>433</v>
      </c>
      <c r="Q840" s="1106">
        <v>318</v>
      </c>
      <c r="R840" s="1106">
        <v>351</v>
      </c>
      <c r="S840" s="1106">
        <v>420</v>
      </c>
      <c r="T840" s="1106">
        <v>491</v>
      </c>
      <c r="U840" s="1106">
        <v>602</v>
      </c>
      <c r="V840" s="1106">
        <v>561</v>
      </c>
      <c r="W840" s="1106">
        <v>456</v>
      </c>
      <c r="X840" s="1106">
        <v>424</v>
      </c>
      <c r="Y840" s="1106">
        <v>376</v>
      </c>
      <c r="Z840" s="1106">
        <v>409</v>
      </c>
      <c r="AA840" s="1106">
        <v>432</v>
      </c>
      <c r="AB840" s="1106">
        <v>493</v>
      </c>
      <c r="AC840" s="1106">
        <v>885</v>
      </c>
      <c r="AD840" s="1106">
        <v>900</v>
      </c>
    </row>
    <row r="841" ht="25" customHeight="1" spans="1:30">
      <c r="A841" s="1098" t="s">
        <v>770</v>
      </c>
      <c r="B841" s="1098" t="s">
        <v>286</v>
      </c>
      <c r="C841" s="1106">
        <v>35</v>
      </c>
      <c r="D841" s="1106">
        <v>46</v>
      </c>
      <c r="F841" s="1106">
        <v>41</v>
      </c>
      <c r="G841" s="1106">
        <v>162</v>
      </c>
      <c r="H841" s="1106">
        <v>142</v>
      </c>
      <c r="I841" s="1106">
        <v>599</v>
      </c>
      <c r="J841" s="1106">
        <v>346</v>
      </c>
      <c r="K841" s="1106">
        <v>573</v>
      </c>
      <c r="L841" s="1106">
        <v>258</v>
      </c>
      <c r="M841" s="1106">
        <v>228</v>
      </c>
      <c r="N841" s="1106">
        <v>233</v>
      </c>
      <c r="O841" s="1106">
        <v>233</v>
      </c>
      <c r="P841" s="1106">
        <v>136</v>
      </c>
      <c r="Q841" s="1106">
        <v>102</v>
      </c>
      <c r="R841" s="1106">
        <v>142</v>
      </c>
      <c r="S841" s="1106">
        <v>382</v>
      </c>
      <c r="T841" s="1106">
        <v>575</v>
      </c>
      <c r="U841" s="1106">
        <v>680</v>
      </c>
      <c r="V841" s="1106">
        <v>282</v>
      </c>
      <c r="W841" s="1106">
        <v>149</v>
      </c>
      <c r="X841" s="1106">
        <v>400</v>
      </c>
      <c r="Y841" s="1106">
        <v>324</v>
      </c>
      <c r="Z841" s="1106">
        <v>434</v>
      </c>
      <c r="AA841" s="1106">
        <v>548</v>
      </c>
      <c r="AB841" s="1106">
        <v>678</v>
      </c>
      <c r="AC841" s="1106">
        <v>760</v>
      </c>
      <c r="AD841" s="1106">
        <v>720</v>
      </c>
    </row>
    <row r="842" ht="25" customHeight="1" spans="1:30">
      <c r="A842" s="1098" t="s">
        <v>398</v>
      </c>
      <c r="B842" s="1098" t="s">
        <v>398</v>
      </c>
      <c r="C842" s="1106">
        <v>62</v>
      </c>
      <c r="D842" s="1106">
        <v>190</v>
      </c>
      <c r="E842" s="1106">
        <v>297</v>
      </c>
      <c r="F842" s="1106">
        <v>415</v>
      </c>
      <c r="G842" s="1106">
        <v>278</v>
      </c>
      <c r="H842" s="1106">
        <v>616</v>
      </c>
      <c r="I842" s="1106">
        <v>932</v>
      </c>
      <c r="J842" s="1106">
        <v>141</v>
      </c>
      <c r="K842" s="1106">
        <v>204</v>
      </c>
      <c r="L842" s="1106">
        <v>708</v>
      </c>
      <c r="M842" s="1106">
        <v>104</v>
      </c>
      <c r="N842" s="1106">
        <v>181</v>
      </c>
      <c r="O842" s="1106">
        <v>134</v>
      </c>
      <c r="P842" s="1106">
        <v>299</v>
      </c>
      <c r="Q842" s="1106">
        <v>244</v>
      </c>
      <c r="R842" s="1106">
        <v>634</v>
      </c>
      <c r="S842" s="1106">
        <v>705</v>
      </c>
      <c r="T842" s="1106">
        <v>787</v>
      </c>
      <c r="U842" s="1106">
        <v>40</v>
      </c>
      <c r="V842" s="1106">
        <v>2378</v>
      </c>
      <c r="W842" s="1106">
        <v>132</v>
      </c>
      <c r="X842" s="1106">
        <v>132</v>
      </c>
      <c r="Y842" s="1106">
        <v>233</v>
      </c>
      <c r="Z842" s="1106">
        <v>167</v>
      </c>
      <c r="AA842" s="1106">
        <v>155</v>
      </c>
      <c r="AB842" s="1106">
        <v>117</v>
      </c>
      <c r="AC842" s="1106">
        <v>284</v>
      </c>
      <c r="AD842" s="1106">
        <v>570</v>
      </c>
    </row>
    <row r="843" ht="25" customHeight="1" spans="1:30">
      <c r="A843" s="1098" t="s">
        <v>771</v>
      </c>
      <c r="B843" s="1098" t="s">
        <v>276</v>
      </c>
      <c r="C843" s="1106" t="s">
        <v>686</v>
      </c>
      <c r="D843" s="1106" t="s">
        <v>686</v>
      </c>
      <c r="E843" s="1106" t="s">
        <v>686</v>
      </c>
      <c r="F843" s="1106" t="s">
        <v>686</v>
      </c>
      <c r="G843" s="1106" t="s">
        <v>686</v>
      </c>
      <c r="H843" s="1106" t="s">
        <v>686</v>
      </c>
      <c r="I843" s="1106" t="s">
        <v>686</v>
      </c>
      <c r="J843" s="1106" t="s">
        <v>686</v>
      </c>
      <c r="K843" s="1106" t="s">
        <v>686</v>
      </c>
      <c r="L843" s="1106" t="s">
        <v>686</v>
      </c>
      <c r="M843" s="1106" t="s">
        <v>686</v>
      </c>
      <c r="N843" s="1106" t="s">
        <v>686</v>
      </c>
      <c r="O843" s="1106">
        <v>7</v>
      </c>
      <c r="P843" s="1106">
        <v>13</v>
      </c>
      <c r="Q843" s="1106">
        <v>57</v>
      </c>
      <c r="R843" s="1106">
        <v>56</v>
      </c>
      <c r="S843" s="1106">
        <v>66</v>
      </c>
      <c r="T843" s="1106">
        <v>139</v>
      </c>
      <c r="U843" s="1106">
        <v>583</v>
      </c>
      <c r="V843" s="1106">
        <v>665</v>
      </c>
      <c r="W843" s="1106">
        <v>672</v>
      </c>
      <c r="X843" s="1106">
        <v>685</v>
      </c>
      <c r="Y843" s="1106">
        <v>633</v>
      </c>
      <c r="Z843" s="1106">
        <v>716</v>
      </c>
      <c r="AA843" s="1106">
        <v>734</v>
      </c>
      <c r="AB843" s="1106">
        <v>589</v>
      </c>
      <c r="AC843" s="1106">
        <v>930</v>
      </c>
      <c r="AD843" s="1106">
        <v>570</v>
      </c>
    </row>
    <row r="844" ht="25" customHeight="1" spans="1:30">
      <c r="A844" s="1098" t="s">
        <v>506</v>
      </c>
      <c r="B844" s="1098" t="s">
        <v>506</v>
      </c>
      <c r="C844" s="1106" t="s">
        <v>686</v>
      </c>
      <c r="D844" s="1106" t="s">
        <v>686</v>
      </c>
      <c r="E844" s="1106" t="s">
        <v>686</v>
      </c>
      <c r="F844" s="1106" t="s">
        <v>686</v>
      </c>
      <c r="G844" s="1106" t="s">
        <v>686</v>
      </c>
      <c r="H844" s="1106" t="s">
        <v>686</v>
      </c>
      <c r="I844" s="1106" t="s">
        <v>686</v>
      </c>
      <c r="J844" s="1106" t="s">
        <v>686</v>
      </c>
      <c r="K844" s="1106" t="s">
        <v>686</v>
      </c>
      <c r="L844" s="1106" t="s">
        <v>686</v>
      </c>
      <c r="M844" s="1106" t="s">
        <v>686</v>
      </c>
      <c r="N844" s="1106" t="s">
        <v>686</v>
      </c>
      <c r="O844" s="1106" t="s">
        <v>686</v>
      </c>
      <c r="P844" s="1106" t="s">
        <v>686</v>
      </c>
      <c r="Q844" s="1106" t="s">
        <v>686</v>
      </c>
      <c r="R844" s="1106" t="s">
        <v>686</v>
      </c>
      <c r="S844" s="1106" t="s">
        <v>686</v>
      </c>
      <c r="T844" s="1106" t="s">
        <v>686</v>
      </c>
      <c r="U844" s="1106" t="s">
        <v>686</v>
      </c>
      <c r="V844" s="1106" t="s">
        <v>686</v>
      </c>
      <c r="W844" s="1106" t="s">
        <v>686</v>
      </c>
      <c r="X844" s="1106" t="s">
        <v>686</v>
      </c>
      <c r="Y844" s="1106" t="s">
        <v>686</v>
      </c>
      <c r="Z844" s="1106" t="s">
        <v>686</v>
      </c>
      <c r="AA844" s="1106" t="s">
        <v>686</v>
      </c>
      <c r="AB844" s="1106" t="s">
        <v>686</v>
      </c>
      <c r="AC844" s="1106">
        <v>115</v>
      </c>
      <c r="AD844" s="1106">
        <v>540</v>
      </c>
    </row>
    <row r="845" ht="25" customHeight="1" spans="1:30">
      <c r="A845" s="1098" t="s">
        <v>345</v>
      </c>
      <c r="B845" s="1098" t="s">
        <v>345</v>
      </c>
      <c r="C845" s="1106" t="s">
        <v>686</v>
      </c>
      <c r="D845" s="1106" t="s">
        <v>686</v>
      </c>
      <c r="E845" s="1106" t="s">
        <v>686</v>
      </c>
      <c r="F845" s="1106" t="s">
        <v>686</v>
      </c>
      <c r="G845" s="1106" t="s">
        <v>686</v>
      </c>
      <c r="H845" s="1106" t="s">
        <v>686</v>
      </c>
      <c r="I845" s="1106" t="s">
        <v>686</v>
      </c>
      <c r="J845" s="1106" t="s">
        <v>686</v>
      </c>
      <c r="K845" s="1106" t="s">
        <v>686</v>
      </c>
      <c r="L845" s="1106" t="s">
        <v>686</v>
      </c>
      <c r="M845" s="1106" t="s">
        <v>686</v>
      </c>
      <c r="N845" s="1106" t="s">
        <v>686</v>
      </c>
      <c r="O845" s="1106" t="s">
        <v>686</v>
      </c>
      <c r="P845" s="1106" t="s">
        <v>686</v>
      </c>
      <c r="Q845" s="1106" t="s">
        <v>686</v>
      </c>
      <c r="R845" s="1106" t="s">
        <v>686</v>
      </c>
      <c r="S845" s="1106" t="s">
        <v>686</v>
      </c>
      <c r="T845" s="1106" t="s">
        <v>686</v>
      </c>
      <c r="U845" s="1106" t="s">
        <v>686</v>
      </c>
      <c r="V845" s="1106" t="s">
        <v>686</v>
      </c>
      <c r="W845" s="1106">
        <v>0</v>
      </c>
      <c r="X845" s="1106">
        <v>165</v>
      </c>
      <c r="Y845" s="1106">
        <v>186</v>
      </c>
      <c r="Z845" s="1106">
        <v>223</v>
      </c>
      <c r="AA845" s="1106">
        <v>165</v>
      </c>
      <c r="AB845" s="1106">
        <v>243</v>
      </c>
      <c r="AC845" s="1106">
        <v>596</v>
      </c>
      <c r="AD845" s="1106">
        <v>570</v>
      </c>
    </row>
    <row r="846" ht="25" customHeight="1" spans="1:30">
      <c r="A846" s="1098" t="s">
        <v>772</v>
      </c>
      <c r="B846" s="1098" t="s">
        <v>322</v>
      </c>
      <c r="C846" s="1106" t="s">
        <v>686</v>
      </c>
      <c r="D846" s="1106" t="s">
        <v>686</v>
      </c>
      <c r="E846" s="1106" t="s">
        <v>686</v>
      </c>
      <c r="F846" s="1106" t="s">
        <v>686</v>
      </c>
      <c r="G846" s="1106" t="s">
        <v>686</v>
      </c>
      <c r="H846" s="1106" t="s">
        <v>686</v>
      </c>
      <c r="I846" s="1106" t="s">
        <v>686</v>
      </c>
      <c r="J846" s="1106" t="s">
        <v>686</v>
      </c>
      <c r="K846" s="1106" t="s">
        <v>686</v>
      </c>
      <c r="L846" s="1106" t="s">
        <v>686</v>
      </c>
      <c r="M846" s="1106" t="s">
        <v>686</v>
      </c>
      <c r="N846" s="1106" t="s">
        <v>686</v>
      </c>
      <c r="O846" s="1106" t="s">
        <v>686</v>
      </c>
      <c r="P846" s="1106" t="s">
        <v>686</v>
      </c>
      <c r="Q846" s="1106" t="s">
        <v>686</v>
      </c>
      <c r="R846" s="1106" t="s">
        <v>686</v>
      </c>
      <c r="S846" s="1106" t="s">
        <v>686</v>
      </c>
      <c r="T846" s="1106" t="s">
        <v>686</v>
      </c>
      <c r="U846" s="1106" t="s">
        <v>686</v>
      </c>
      <c r="V846" s="1106" t="s">
        <v>686</v>
      </c>
      <c r="W846" s="1106" t="s">
        <v>686</v>
      </c>
      <c r="X846" s="1106" t="s">
        <v>686</v>
      </c>
      <c r="Y846" s="1106" t="s">
        <v>686</v>
      </c>
      <c r="Z846" s="1106" t="s">
        <v>686</v>
      </c>
      <c r="AA846" s="1106">
        <v>386</v>
      </c>
      <c r="AB846" s="1106">
        <v>430</v>
      </c>
      <c r="AC846" s="1106">
        <v>460</v>
      </c>
      <c r="AD846" s="1106">
        <v>510</v>
      </c>
    </row>
    <row r="847" ht="25" customHeight="1" spans="1:30">
      <c r="A847" s="1098" t="s">
        <v>773</v>
      </c>
      <c r="B847" s="1098" t="s">
        <v>359</v>
      </c>
      <c r="C847" s="1106" t="s">
        <v>686</v>
      </c>
      <c r="D847" s="1106" t="s">
        <v>686</v>
      </c>
      <c r="E847" s="1106" t="s">
        <v>686</v>
      </c>
      <c r="F847" s="1106" t="s">
        <v>686</v>
      </c>
      <c r="G847" s="1106" t="s">
        <v>686</v>
      </c>
      <c r="H847" s="1106" t="s">
        <v>686</v>
      </c>
      <c r="I847" s="1106" t="s">
        <v>686</v>
      </c>
      <c r="J847" s="1106" t="s">
        <v>686</v>
      </c>
      <c r="K847" s="1106" t="s">
        <v>686</v>
      </c>
      <c r="L847" s="1106" t="s">
        <v>686</v>
      </c>
      <c r="M847" s="1106" t="s">
        <v>686</v>
      </c>
      <c r="N847" s="1106" t="s">
        <v>686</v>
      </c>
      <c r="O847" s="1106" t="s">
        <v>686</v>
      </c>
      <c r="P847" s="1106" t="s">
        <v>686</v>
      </c>
      <c r="Q847" s="1106" t="s">
        <v>686</v>
      </c>
      <c r="R847" s="1106">
        <v>0</v>
      </c>
      <c r="S847" s="1106">
        <v>90</v>
      </c>
      <c r="T847" s="1106">
        <v>319</v>
      </c>
      <c r="U847" s="1106">
        <v>802</v>
      </c>
      <c r="V847" s="1106">
        <v>189</v>
      </c>
      <c r="W847" s="1106">
        <v>170</v>
      </c>
      <c r="X847" s="1106">
        <v>157</v>
      </c>
      <c r="Y847" s="1106">
        <v>156</v>
      </c>
      <c r="Z847" s="1106">
        <v>119</v>
      </c>
      <c r="AA847" s="1106">
        <v>140</v>
      </c>
      <c r="AB847" s="1106">
        <v>214</v>
      </c>
      <c r="AC847" s="1106">
        <v>353</v>
      </c>
      <c r="AD847" s="1106">
        <v>390</v>
      </c>
    </row>
    <row r="848" ht="25" customHeight="1" spans="1:30">
      <c r="A848" s="1098" t="s">
        <v>774</v>
      </c>
      <c r="B848" s="1098" t="s">
        <v>212</v>
      </c>
      <c r="C848" s="1106">
        <v>0</v>
      </c>
      <c r="D848" s="1106">
        <v>2870</v>
      </c>
      <c r="E848" s="1106">
        <v>2611</v>
      </c>
      <c r="G848" s="1106">
        <v>976</v>
      </c>
      <c r="H848" s="1106">
        <v>1534</v>
      </c>
      <c r="I848" s="1106">
        <v>299</v>
      </c>
      <c r="J848" s="1106">
        <v>46</v>
      </c>
      <c r="K848" s="1106">
        <v>48</v>
      </c>
      <c r="L848" s="1106">
        <v>35</v>
      </c>
      <c r="N848" s="1106">
        <v>30</v>
      </c>
      <c r="O848" s="1106">
        <v>351</v>
      </c>
      <c r="P848" s="1106">
        <v>1327</v>
      </c>
      <c r="Q848" s="1106">
        <v>1033</v>
      </c>
      <c r="R848" s="1106">
        <v>1372</v>
      </c>
      <c r="S848" s="1106">
        <v>1056</v>
      </c>
      <c r="T848" s="1106">
        <v>2000</v>
      </c>
      <c r="U848" s="1106">
        <v>3033</v>
      </c>
      <c r="V848" s="1106">
        <v>1520</v>
      </c>
      <c r="W848" s="1106">
        <v>1875</v>
      </c>
      <c r="X848" s="1106">
        <v>1515</v>
      </c>
      <c r="Y848" s="1106">
        <v>1152</v>
      </c>
      <c r="Z848" s="1106">
        <v>1213</v>
      </c>
      <c r="AA848" s="1106">
        <v>2458</v>
      </c>
      <c r="AB848" s="1106">
        <v>2541</v>
      </c>
      <c r="AC848" s="1106">
        <v>1863</v>
      </c>
      <c r="AD848" s="1106">
        <v>5580</v>
      </c>
    </row>
    <row r="849" ht="25" customHeight="1" spans="1:30">
      <c r="A849" s="1098" t="s">
        <v>775</v>
      </c>
      <c r="B849" s="1098" t="s">
        <v>289</v>
      </c>
      <c r="C849" s="1106">
        <v>247</v>
      </c>
      <c r="D849" s="1106">
        <v>100</v>
      </c>
      <c r="K849" s="1106">
        <v>6</v>
      </c>
      <c r="M849" s="1106">
        <v>77</v>
      </c>
      <c r="N849" s="1106">
        <v>278</v>
      </c>
      <c r="O849" s="1106">
        <v>324</v>
      </c>
      <c r="P849" s="1106">
        <v>356</v>
      </c>
      <c r="Q849" s="1106">
        <v>232</v>
      </c>
      <c r="R849" s="1106">
        <v>80</v>
      </c>
      <c r="S849" s="1106">
        <v>0</v>
      </c>
      <c r="T849" s="1106">
        <v>203</v>
      </c>
      <c r="U849" s="1106">
        <v>225</v>
      </c>
      <c r="V849" s="1106">
        <v>258</v>
      </c>
      <c r="W849" s="1106">
        <v>300</v>
      </c>
      <c r="X849" s="1106">
        <v>368</v>
      </c>
      <c r="Y849" s="1106">
        <v>421</v>
      </c>
      <c r="Z849" s="1106">
        <v>566</v>
      </c>
      <c r="AA849" s="1106">
        <v>720</v>
      </c>
      <c r="AB849" s="1106">
        <v>753</v>
      </c>
      <c r="AC849" s="1106">
        <v>625</v>
      </c>
      <c r="AD849" s="1106">
        <v>540</v>
      </c>
    </row>
    <row r="850" ht="25" customHeight="1" spans="1:30">
      <c r="A850" s="1098" t="s">
        <v>776</v>
      </c>
      <c r="B850" s="1098" t="s">
        <v>298</v>
      </c>
      <c r="C850" s="1106" t="s">
        <v>686</v>
      </c>
      <c r="D850" s="1106" t="s">
        <v>686</v>
      </c>
      <c r="E850" s="1106" t="s">
        <v>686</v>
      </c>
      <c r="F850" s="1106" t="s">
        <v>686</v>
      </c>
      <c r="G850" s="1106" t="s">
        <v>686</v>
      </c>
      <c r="H850" s="1106" t="s">
        <v>686</v>
      </c>
      <c r="I850" s="1106" t="s">
        <v>686</v>
      </c>
      <c r="J850" s="1106" t="s">
        <v>686</v>
      </c>
      <c r="K850" s="1106" t="s">
        <v>686</v>
      </c>
      <c r="L850" s="1106" t="s">
        <v>686</v>
      </c>
      <c r="M850" s="1106" t="s">
        <v>686</v>
      </c>
      <c r="N850" s="1106" t="s">
        <v>686</v>
      </c>
      <c r="O850" s="1106" t="s">
        <v>686</v>
      </c>
      <c r="P850" s="1106" t="s">
        <v>686</v>
      </c>
      <c r="Q850" s="1106" t="s">
        <v>686</v>
      </c>
      <c r="R850" s="1106" t="s">
        <v>686</v>
      </c>
      <c r="S850" s="1106" t="s">
        <v>686</v>
      </c>
      <c r="T850" s="1106" t="s">
        <v>686</v>
      </c>
      <c r="U850" s="1106" t="s">
        <v>686</v>
      </c>
      <c r="V850" s="1106" t="s">
        <v>686</v>
      </c>
      <c r="W850" s="1106">
        <v>39</v>
      </c>
      <c r="X850" s="1106">
        <v>31</v>
      </c>
      <c r="Y850" s="1106">
        <v>12</v>
      </c>
      <c r="Z850" s="1106">
        <v>286</v>
      </c>
      <c r="AA850" s="1106">
        <v>837</v>
      </c>
      <c r="AB850" s="1106">
        <v>437</v>
      </c>
      <c r="AC850" s="1106">
        <v>566</v>
      </c>
      <c r="AD850" s="1106">
        <v>600</v>
      </c>
    </row>
    <row r="851" ht="25" customHeight="1" spans="1:30">
      <c r="A851" s="1098" t="s">
        <v>414</v>
      </c>
      <c r="B851" s="1098" t="s">
        <v>414</v>
      </c>
      <c r="C851" s="1106" t="s">
        <v>686</v>
      </c>
      <c r="D851" s="1106" t="s">
        <v>686</v>
      </c>
      <c r="E851" s="1106" t="s">
        <v>686</v>
      </c>
      <c r="F851" s="1106" t="s">
        <v>686</v>
      </c>
      <c r="G851" s="1106" t="s">
        <v>686</v>
      </c>
      <c r="H851" s="1106" t="s">
        <v>686</v>
      </c>
      <c r="I851" s="1106" t="s">
        <v>686</v>
      </c>
      <c r="J851" s="1106" t="s">
        <v>686</v>
      </c>
      <c r="K851" s="1106" t="s">
        <v>686</v>
      </c>
      <c r="L851" s="1106" t="s">
        <v>686</v>
      </c>
      <c r="M851" s="1106" t="s">
        <v>686</v>
      </c>
      <c r="N851" s="1106" t="s">
        <v>686</v>
      </c>
      <c r="O851" s="1106" t="s">
        <v>686</v>
      </c>
      <c r="P851" s="1106" t="s">
        <v>686</v>
      </c>
      <c r="Q851" s="1106" t="s">
        <v>686</v>
      </c>
      <c r="R851" s="1106" t="s">
        <v>686</v>
      </c>
      <c r="S851" s="1106" t="s">
        <v>686</v>
      </c>
      <c r="T851" s="1106" t="s">
        <v>686</v>
      </c>
      <c r="U851" s="1106" t="s">
        <v>686</v>
      </c>
      <c r="V851" s="1106" t="s">
        <v>686</v>
      </c>
      <c r="W851" s="1106" t="s">
        <v>686</v>
      </c>
      <c r="X851" s="1106" t="s">
        <v>686</v>
      </c>
      <c r="Y851" s="1106" t="s">
        <v>686</v>
      </c>
      <c r="Z851" s="1106" t="s">
        <v>686</v>
      </c>
      <c r="AA851" s="1106">
        <v>290</v>
      </c>
      <c r="AB851" s="1106">
        <v>52</v>
      </c>
      <c r="AC851" s="1106">
        <v>341</v>
      </c>
      <c r="AD851" s="1106">
        <v>420</v>
      </c>
    </row>
    <row r="852" ht="25" customHeight="1" spans="1:30">
      <c r="A852" s="1098" t="s">
        <v>777</v>
      </c>
      <c r="B852" s="1098" t="s">
        <v>302</v>
      </c>
      <c r="C852" s="1106">
        <v>1740</v>
      </c>
      <c r="D852" s="1106">
        <v>1639</v>
      </c>
      <c r="E852" s="1106">
        <v>1633</v>
      </c>
      <c r="F852" s="1106">
        <v>1695</v>
      </c>
      <c r="G852" s="1106">
        <v>1987</v>
      </c>
      <c r="H852" s="1106">
        <v>1853</v>
      </c>
      <c r="I852" s="1106">
        <v>1454</v>
      </c>
      <c r="J852" s="1106">
        <v>1529</v>
      </c>
      <c r="K852" s="1106">
        <v>1170</v>
      </c>
      <c r="L852" s="1106">
        <v>965</v>
      </c>
      <c r="M852" s="1106">
        <v>788</v>
      </c>
      <c r="N852" s="1106">
        <v>625</v>
      </c>
      <c r="O852" s="1106">
        <v>760</v>
      </c>
      <c r="P852" s="1106">
        <v>1097</v>
      </c>
      <c r="Q852" s="1106">
        <v>1215</v>
      </c>
      <c r="R852" s="1106">
        <v>1085</v>
      </c>
      <c r="S852" s="1106">
        <v>1134</v>
      </c>
      <c r="T852" s="1106">
        <v>1199</v>
      </c>
      <c r="U852" s="1106">
        <v>1624</v>
      </c>
      <c r="V852" s="1106">
        <v>1213</v>
      </c>
      <c r="W852" s="1106">
        <v>1377</v>
      </c>
      <c r="X852" s="1106">
        <v>856</v>
      </c>
      <c r="Y852" s="1106">
        <v>494</v>
      </c>
      <c r="Z852" s="1106">
        <v>576</v>
      </c>
      <c r="AA852" s="1106">
        <v>691</v>
      </c>
      <c r="AB852" s="1106">
        <v>561</v>
      </c>
      <c r="AC852" s="1106">
        <v>561</v>
      </c>
      <c r="AD852" s="1106">
        <v>510</v>
      </c>
    </row>
    <row r="853" ht="25" customHeight="1" spans="1:30">
      <c r="A853" s="1098" t="s">
        <v>778</v>
      </c>
      <c r="B853" s="1098" t="s">
        <v>353</v>
      </c>
      <c r="C853" s="1106">
        <v>235</v>
      </c>
      <c r="D853" s="1106">
        <v>235</v>
      </c>
      <c r="E853" s="1106">
        <v>275</v>
      </c>
      <c r="F853" s="1106">
        <v>244</v>
      </c>
      <c r="G853" s="1106">
        <v>260</v>
      </c>
      <c r="H853" s="1106">
        <v>550</v>
      </c>
      <c r="I853" s="1106">
        <v>429</v>
      </c>
      <c r="J853" s="1106">
        <v>274</v>
      </c>
      <c r="K853" s="1106">
        <v>233</v>
      </c>
      <c r="L853" s="1106">
        <v>234</v>
      </c>
      <c r="M853" s="1106">
        <v>196</v>
      </c>
      <c r="N853" s="1106">
        <v>238</v>
      </c>
      <c r="O853" s="1106">
        <v>239</v>
      </c>
      <c r="P853" s="1106">
        <v>384</v>
      </c>
      <c r="Q853" s="1106">
        <v>165</v>
      </c>
      <c r="R853" s="1106">
        <v>188</v>
      </c>
      <c r="S853" s="1106">
        <v>191</v>
      </c>
      <c r="T853" s="1106">
        <v>404</v>
      </c>
      <c r="U853" s="1106">
        <v>636</v>
      </c>
      <c r="V853" s="1106">
        <v>297</v>
      </c>
      <c r="W853" s="1106">
        <v>259</v>
      </c>
      <c r="X853" s="1106">
        <v>238</v>
      </c>
      <c r="Y853" s="1106">
        <v>228</v>
      </c>
      <c r="Z853" s="1106">
        <v>252</v>
      </c>
      <c r="AA853" s="1106">
        <v>315</v>
      </c>
      <c r="AB853" s="1106">
        <v>209</v>
      </c>
      <c r="AC853" s="1106">
        <v>352</v>
      </c>
      <c r="AD853" s="1106">
        <v>510</v>
      </c>
    </row>
    <row r="854" ht="25" customHeight="1" spans="1:30">
      <c r="A854" s="1098" t="s">
        <v>779</v>
      </c>
      <c r="B854" s="1098" t="s">
        <v>780</v>
      </c>
      <c r="C854" s="1106" t="s">
        <v>686</v>
      </c>
      <c r="D854" s="1106" t="s">
        <v>686</v>
      </c>
      <c r="E854" s="1106" t="s">
        <v>686</v>
      </c>
      <c r="F854" s="1106" t="s">
        <v>686</v>
      </c>
      <c r="G854" s="1106" t="s">
        <v>686</v>
      </c>
      <c r="H854" s="1106" t="s">
        <v>686</v>
      </c>
      <c r="I854" s="1106" t="s">
        <v>686</v>
      </c>
      <c r="J854" s="1106" t="s">
        <v>686</v>
      </c>
      <c r="K854" s="1106" t="s">
        <v>686</v>
      </c>
      <c r="L854" s="1106" t="s">
        <v>686</v>
      </c>
      <c r="M854" s="1106" t="s">
        <v>686</v>
      </c>
      <c r="N854" s="1106" t="s">
        <v>686</v>
      </c>
      <c r="O854" s="1106" t="s">
        <v>686</v>
      </c>
      <c r="P854" s="1106" t="s">
        <v>686</v>
      </c>
      <c r="Q854" s="1106" t="s">
        <v>686</v>
      </c>
      <c r="R854" s="1106" t="s">
        <v>686</v>
      </c>
      <c r="S854" s="1106" t="s">
        <v>686</v>
      </c>
      <c r="T854" s="1106" t="s">
        <v>686</v>
      </c>
      <c r="U854" s="1106" t="s">
        <v>686</v>
      </c>
      <c r="V854" s="1106" t="s">
        <v>686</v>
      </c>
      <c r="W854" s="1106" t="s">
        <v>686</v>
      </c>
      <c r="X854" s="1106" t="s">
        <v>686</v>
      </c>
      <c r="Y854" s="1106" t="s">
        <v>686</v>
      </c>
      <c r="Z854" s="1106" t="s">
        <v>686</v>
      </c>
      <c r="AA854" s="1106" t="s">
        <v>686</v>
      </c>
      <c r="AB854" s="1106" t="s">
        <v>686</v>
      </c>
      <c r="AC854" s="1106">
        <v>225</v>
      </c>
      <c r="AD854" s="1106">
        <v>600</v>
      </c>
    </row>
    <row r="855" ht="25" customHeight="1" spans="1:30">
      <c r="A855" s="1098" t="s">
        <v>781</v>
      </c>
      <c r="B855" s="1098" t="s">
        <v>782</v>
      </c>
      <c r="C855" s="1106">
        <v>1</v>
      </c>
      <c r="D855" s="1106">
        <v>12</v>
      </c>
      <c r="E855" s="1106">
        <v>0</v>
      </c>
      <c r="F855" s="1106">
        <v>0</v>
      </c>
      <c r="G855" s="1106">
        <v>0</v>
      </c>
      <c r="J855" s="1106">
        <v>0</v>
      </c>
      <c r="K855" s="1106">
        <v>5</v>
      </c>
      <c r="L855" s="1106">
        <v>47</v>
      </c>
      <c r="M855" s="1106">
        <v>49</v>
      </c>
      <c r="N855" s="1106">
        <v>170</v>
      </c>
      <c r="O855" s="1106">
        <v>144</v>
      </c>
      <c r="P855" s="1106">
        <v>42</v>
      </c>
      <c r="Q855" s="1106">
        <v>61</v>
      </c>
      <c r="R855" s="1106">
        <v>321</v>
      </c>
      <c r="S855" s="1106">
        <v>370</v>
      </c>
      <c r="T855" s="1106">
        <v>657</v>
      </c>
      <c r="U855" s="1106">
        <v>1922</v>
      </c>
      <c r="V855" s="1106">
        <v>244</v>
      </c>
      <c r="W855" s="1106">
        <v>240</v>
      </c>
      <c r="X855" s="1106">
        <v>362</v>
      </c>
      <c r="Y855" s="1106">
        <v>577</v>
      </c>
      <c r="Z855" s="1106">
        <v>1186</v>
      </c>
      <c r="AA855" s="1106">
        <v>461</v>
      </c>
      <c r="AB855" s="1106">
        <v>345</v>
      </c>
      <c r="AC855" s="1106">
        <v>315</v>
      </c>
      <c r="AD855" s="1106">
        <v>360</v>
      </c>
    </row>
    <row r="856" ht="25" customHeight="1" spans="1:30">
      <c r="A856" s="1098" t="s">
        <v>783</v>
      </c>
      <c r="B856" s="1098" t="s">
        <v>784</v>
      </c>
      <c r="C856" s="1106">
        <v>457</v>
      </c>
      <c r="D856" s="1106">
        <v>657</v>
      </c>
      <c r="E856" s="1106">
        <v>522</v>
      </c>
      <c r="F856" s="1106">
        <v>614</v>
      </c>
      <c r="G856" s="1106">
        <v>709</v>
      </c>
      <c r="H856" s="1106">
        <v>1046</v>
      </c>
      <c r="I856" s="1106">
        <v>1053</v>
      </c>
      <c r="J856" s="1106">
        <v>703</v>
      </c>
      <c r="K856" s="1106">
        <v>595</v>
      </c>
      <c r="L856" s="1106">
        <v>520</v>
      </c>
      <c r="M856" s="1106">
        <v>325</v>
      </c>
      <c r="N856" s="1106">
        <v>314</v>
      </c>
      <c r="O856" s="1106">
        <v>344</v>
      </c>
      <c r="P856" s="1106">
        <v>395</v>
      </c>
      <c r="Q856" s="1106">
        <v>515</v>
      </c>
      <c r="R856" s="1106">
        <v>554</v>
      </c>
      <c r="S856" s="1106">
        <v>580</v>
      </c>
      <c r="T856" s="1106">
        <v>766</v>
      </c>
      <c r="U856" s="1106">
        <v>1681</v>
      </c>
      <c r="V856" s="1106">
        <v>832</v>
      </c>
      <c r="W856" s="1106">
        <v>678</v>
      </c>
      <c r="X856" s="1106">
        <v>616</v>
      </c>
      <c r="Y856" s="1106">
        <v>675</v>
      </c>
      <c r="Z856" s="1106">
        <v>745</v>
      </c>
      <c r="AA856" s="1106">
        <v>594</v>
      </c>
      <c r="AB856" s="1106">
        <v>424</v>
      </c>
      <c r="AC856" s="1106">
        <v>472</v>
      </c>
      <c r="AD856" s="1106">
        <v>750</v>
      </c>
    </row>
    <row r="857" ht="25" customHeight="1" spans="1:30">
      <c r="A857" s="1098" t="s">
        <v>785</v>
      </c>
      <c r="B857" s="1098" t="s">
        <v>381</v>
      </c>
      <c r="C857" s="1106">
        <v>111</v>
      </c>
      <c r="D857" s="1106">
        <v>120</v>
      </c>
      <c r="E857" s="1106">
        <v>97</v>
      </c>
      <c r="F857" s="1106">
        <v>117</v>
      </c>
      <c r="G857" s="1106">
        <v>151</v>
      </c>
      <c r="H857" s="1106">
        <v>140</v>
      </c>
      <c r="I857" s="1106">
        <v>111</v>
      </c>
      <c r="J857" s="1106">
        <v>166</v>
      </c>
      <c r="K857" s="1106">
        <v>180</v>
      </c>
      <c r="L857" s="1106">
        <v>157</v>
      </c>
      <c r="M857" s="1106">
        <v>239</v>
      </c>
      <c r="N857" s="1106">
        <v>413</v>
      </c>
      <c r="O857" s="1106">
        <v>320</v>
      </c>
      <c r="P857" s="1106">
        <v>456</v>
      </c>
      <c r="Q857" s="1106">
        <v>349</v>
      </c>
      <c r="R857" s="1106">
        <v>374</v>
      </c>
      <c r="S857" s="1106">
        <v>426</v>
      </c>
      <c r="T857" s="1106">
        <v>446</v>
      </c>
      <c r="U857" s="1106">
        <v>455</v>
      </c>
      <c r="V857" s="1106">
        <v>501</v>
      </c>
      <c r="W857" s="1106">
        <v>452</v>
      </c>
      <c r="X857" s="1106">
        <v>395</v>
      </c>
      <c r="Y857" s="1106">
        <v>447</v>
      </c>
      <c r="Z857" s="1106">
        <v>356</v>
      </c>
      <c r="AA857" s="1106">
        <v>459</v>
      </c>
      <c r="AB857" s="1106">
        <v>393</v>
      </c>
      <c r="AC857" s="1106">
        <v>481</v>
      </c>
      <c r="AD857" s="1106">
        <v>480</v>
      </c>
    </row>
    <row r="858" ht="25" customHeight="1" spans="1:30">
      <c r="A858" s="1098" t="s">
        <v>786</v>
      </c>
      <c r="B858" s="1098" t="s">
        <v>546</v>
      </c>
      <c r="C858" s="1106" t="s">
        <v>686</v>
      </c>
      <c r="D858" s="1106" t="s">
        <v>686</v>
      </c>
      <c r="E858" s="1106" t="s">
        <v>686</v>
      </c>
      <c r="F858" s="1106" t="s">
        <v>686</v>
      </c>
      <c r="G858" s="1106" t="s">
        <v>686</v>
      </c>
      <c r="H858" s="1106" t="s">
        <v>686</v>
      </c>
      <c r="I858" s="1106" t="s">
        <v>686</v>
      </c>
      <c r="J858" s="1106" t="s">
        <v>686</v>
      </c>
      <c r="K858" s="1106" t="s">
        <v>686</v>
      </c>
      <c r="L858" s="1106" t="s">
        <v>686</v>
      </c>
      <c r="M858" s="1106" t="s">
        <v>686</v>
      </c>
      <c r="N858" s="1106" t="s">
        <v>686</v>
      </c>
      <c r="O858" s="1106" t="s">
        <v>686</v>
      </c>
      <c r="P858" s="1106" t="s">
        <v>686</v>
      </c>
      <c r="Q858" s="1106" t="s">
        <v>686</v>
      </c>
      <c r="R858" s="1106" t="s">
        <v>686</v>
      </c>
      <c r="S858" s="1106" t="s">
        <v>686</v>
      </c>
      <c r="T858" s="1106" t="s">
        <v>686</v>
      </c>
      <c r="U858" s="1106" t="s">
        <v>686</v>
      </c>
      <c r="V858" s="1106" t="s">
        <v>686</v>
      </c>
      <c r="W858" s="1106" t="s">
        <v>686</v>
      </c>
      <c r="X858" s="1106" t="s">
        <v>686</v>
      </c>
      <c r="Y858" s="1106" t="s">
        <v>686</v>
      </c>
      <c r="Z858" s="1106" t="s">
        <v>686</v>
      </c>
      <c r="AA858" s="1106" t="s">
        <v>686</v>
      </c>
      <c r="AB858" s="1106" t="s">
        <v>686</v>
      </c>
      <c r="AC858" s="1106">
        <v>109</v>
      </c>
      <c r="AD858" s="1106">
        <v>450</v>
      </c>
    </row>
    <row r="859" ht="25" customHeight="1" spans="1:30">
      <c r="A859" s="1098" t="s">
        <v>787</v>
      </c>
      <c r="B859" s="1098" t="s">
        <v>293</v>
      </c>
      <c r="C859" s="1106">
        <v>0</v>
      </c>
      <c r="D859" s="1106">
        <v>0</v>
      </c>
      <c r="E859" s="1106">
        <v>1482</v>
      </c>
      <c r="F859" s="1106">
        <v>0</v>
      </c>
      <c r="G859" s="1106">
        <v>0</v>
      </c>
      <c r="H859" s="1106">
        <v>0</v>
      </c>
      <c r="I859" s="1106">
        <v>0</v>
      </c>
      <c r="J859" s="1106">
        <v>92</v>
      </c>
      <c r="K859" s="1106">
        <v>130</v>
      </c>
      <c r="L859" s="1106">
        <v>160</v>
      </c>
      <c r="M859" s="1106">
        <v>676</v>
      </c>
      <c r="N859" s="1106">
        <v>707</v>
      </c>
      <c r="O859" s="1106">
        <v>260</v>
      </c>
      <c r="P859" s="1106">
        <v>310</v>
      </c>
      <c r="Q859" s="1106">
        <v>159</v>
      </c>
      <c r="R859" s="1106">
        <v>98</v>
      </c>
      <c r="S859" s="1106">
        <v>105</v>
      </c>
      <c r="T859" s="1106">
        <v>187</v>
      </c>
      <c r="U859" s="1106">
        <v>505</v>
      </c>
      <c r="V859" s="1106">
        <v>416</v>
      </c>
      <c r="W859" s="1106">
        <v>430</v>
      </c>
      <c r="X859" s="1106">
        <v>417</v>
      </c>
      <c r="Y859" s="1106">
        <v>574</v>
      </c>
      <c r="Z859" s="1106">
        <v>552</v>
      </c>
      <c r="AA859" s="1106">
        <v>467</v>
      </c>
      <c r="AB859" s="1106">
        <v>235</v>
      </c>
      <c r="AC859" s="1106">
        <v>451</v>
      </c>
      <c r="AD859" s="1106">
        <v>540</v>
      </c>
    </row>
    <row r="860" ht="25" customHeight="1" spans="1:30">
      <c r="A860" s="1098" t="s">
        <v>788</v>
      </c>
      <c r="B860" s="1098" t="s">
        <v>417</v>
      </c>
      <c r="C860" s="1106" t="s">
        <v>686</v>
      </c>
      <c r="D860" s="1106" t="s">
        <v>686</v>
      </c>
      <c r="E860" s="1106" t="s">
        <v>686</v>
      </c>
      <c r="F860" s="1106" t="s">
        <v>686</v>
      </c>
      <c r="G860" s="1106" t="s">
        <v>686</v>
      </c>
      <c r="H860" s="1106" t="s">
        <v>686</v>
      </c>
      <c r="I860" s="1106" t="s">
        <v>686</v>
      </c>
      <c r="J860" s="1106" t="s">
        <v>686</v>
      </c>
      <c r="K860" s="1106" t="s">
        <v>686</v>
      </c>
      <c r="L860" s="1106" t="s">
        <v>686</v>
      </c>
      <c r="M860" s="1106">
        <v>0</v>
      </c>
      <c r="N860" s="1106">
        <v>324</v>
      </c>
      <c r="O860" s="1106">
        <v>412</v>
      </c>
      <c r="P860" s="1106">
        <v>316</v>
      </c>
      <c r="Q860" s="1106">
        <v>363</v>
      </c>
      <c r="R860" s="1106">
        <v>150</v>
      </c>
      <c r="S860" s="1106">
        <v>764</v>
      </c>
      <c r="T860" s="1106">
        <v>742</v>
      </c>
      <c r="U860" s="1106">
        <v>721</v>
      </c>
      <c r="V860" s="1106">
        <v>503</v>
      </c>
      <c r="W860" s="1106">
        <v>612</v>
      </c>
      <c r="X860" s="1106">
        <v>359</v>
      </c>
      <c r="Y860" s="1106">
        <v>137</v>
      </c>
      <c r="Z860" s="1106">
        <v>238</v>
      </c>
      <c r="AA860" s="1106">
        <v>298</v>
      </c>
      <c r="AB860" s="1106">
        <v>173</v>
      </c>
      <c r="AC860" s="1106">
        <v>271</v>
      </c>
      <c r="AD860" s="1106">
        <v>360</v>
      </c>
    </row>
    <row r="861" ht="25" customHeight="1" spans="1:30">
      <c r="A861" s="1098" t="s">
        <v>789</v>
      </c>
      <c r="B861" s="1098" t="s">
        <v>327</v>
      </c>
      <c r="C861" s="1106" t="s">
        <v>686</v>
      </c>
      <c r="D861" s="1106" t="s">
        <v>686</v>
      </c>
      <c r="E861" s="1106" t="s">
        <v>686</v>
      </c>
      <c r="F861" s="1106" t="s">
        <v>686</v>
      </c>
      <c r="G861" s="1106" t="s">
        <v>686</v>
      </c>
      <c r="H861" s="1106" t="s">
        <v>686</v>
      </c>
      <c r="I861" s="1106" t="s">
        <v>686</v>
      </c>
      <c r="J861" s="1106" t="s">
        <v>686</v>
      </c>
      <c r="K861" s="1106" t="s">
        <v>686</v>
      </c>
      <c r="L861" s="1106" t="s">
        <v>686</v>
      </c>
      <c r="M861" s="1106" t="s">
        <v>686</v>
      </c>
      <c r="N861" s="1106" t="s">
        <v>686</v>
      </c>
      <c r="O861" s="1106" t="s">
        <v>686</v>
      </c>
      <c r="P861" s="1106" t="s">
        <v>686</v>
      </c>
      <c r="Q861" s="1106" t="s">
        <v>686</v>
      </c>
      <c r="R861" s="1106" t="s">
        <v>686</v>
      </c>
      <c r="S861" s="1106" t="s">
        <v>686</v>
      </c>
      <c r="T861" s="1106" t="s">
        <v>686</v>
      </c>
      <c r="U861" s="1106" t="s">
        <v>686</v>
      </c>
      <c r="V861" s="1106" t="s">
        <v>686</v>
      </c>
      <c r="W861" s="1106">
        <v>2</v>
      </c>
      <c r="X861" s="1106">
        <v>177</v>
      </c>
      <c r="Y861" s="1106">
        <v>331</v>
      </c>
      <c r="Z861" s="1106">
        <v>588</v>
      </c>
      <c r="AA861" s="1106">
        <v>973</v>
      </c>
      <c r="AB861" s="1106">
        <v>749</v>
      </c>
      <c r="AC861" s="1106">
        <v>522</v>
      </c>
      <c r="AD861" s="1106">
        <v>450</v>
      </c>
    </row>
    <row r="862" ht="25" customHeight="1" spans="1:30">
      <c r="A862" s="1098" t="s">
        <v>790</v>
      </c>
      <c r="B862" s="1098" t="s">
        <v>385</v>
      </c>
      <c r="C862" s="1106" t="s">
        <v>686</v>
      </c>
      <c r="D862" s="1106" t="s">
        <v>686</v>
      </c>
      <c r="E862" s="1106" t="s">
        <v>686</v>
      </c>
      <c r="F862" s="1106" t="s">
        <v>686</v>
      </c>
      <c r="G862" s="1106" t="s">
        <v>686</v>
      </c>
      <c r="H862" s="1106" t="s">
        <v>686</v>
      </c>
      <c r="I862" s="1106" t="s">
        <v>686</v>
      </c>
      <c r="J862" s="1106" t="s">
        <v>686</v>
      </c>
      <c r="K862" s="1106">
        <v>0</v>
      </c>
      <c r="L862" s="1106">
        <v>2</v>
      </c>
      <c r="M862" s="1106">
        <v>637</v>
      </c>
      <c r="N862" s="1106">
        <v>816</v>
      </c>
      <c r="O862" s="1106">
        <v>578</v>
      </c>
      <c r="P862" s="1106">
        <v>667</v>
      </c>
      <c r="Q862" s="1106">
        <v>616</v>
      </c>
      <c r="R862" s="1106">
        <v>396</v>
      </c>
      <c r="S862" s="1106">
        <v>932</v>
      </c>
      <c r="T862" s="1106">
        <v>655</v>
      </c>
      <c r="U862" s="1106">
        <v>947</v>
      </c>
      <c r="V862" s="1106">
        <v>461</v>
      </c>
      <c r="W862" s="1106">
        <v>601</v>
      </c>
      <c r="X862" s="1106">
        <v>639</v>
      </c>
      <c r="Y862" s="1106">
        <v>825</v>
      </c>
      <c r="Z862" s="1106">
        <v>384</v>
      </c>
      <c r="AA862" s="1106">
        <v>623</v>
      </c>
      <c r="AB862" s="1106">
        <v>170</v>
      </c>
      <c r="AC862" s="1106">
        <v>354</v>
      </c>
      <c r="AD862" s="1106">
        <v>510</v>
      </c>
    </row>
    <row r="863" ht="25" customHeight="1" spans="1:30">
      <c r="A863" s="1098" t="s">
        <v>791</v>
      </c>
      <c r="B863" s="1098" t="s">
        <v>309</v>
      </c>
      <c r="C863" s="1106" t="s">
        <v>686</v>
      </c>
      <c r="D863" s="1106" t="s">
        <v>686</v>
      </c>
      <c r="E863" s="1106" t="s">
        <v>686</v>
      </c>
      <c r="F863" s="1106" t="s">
        <v>686</v>
      </c>
      <c r="G863" s="1106" t="s">
        <v>686</v>
      </c>
      <c r="H863" s="1106" t="s">
        <v>686</v>
      </c>
      <c r="I863" s="1106" t="s">
        <v>686</v>
      </c>
      <c r="J863" s="1106">
        <v>0</v>
      </c>
      <c r="K863" s="1106">
        <v>6</v>
      </c>
      <c r="L863" s="1106">
        <v>131</v>
      </c>
      <c r="M863" s="1106">
        <v>125</v>
      </c>
      <c r="N863" s="1106">
        <v>119</v>
      </c>
      <c r="O863" s="1106">
        <v>232</v>
      </c>
      <c r="P863" s="1106">
        <v>270</v>
      </c>
      <c r="Q863" s="1106">
        <v>169</v>
      </c>
      <c r="R863" s="1106">
        <v>248</v>
      </c>
      <c r="S863" s="1106">
        <v>188</v>
      </c>
      <c r="T863" s="1106">
        <v>232</v>
      </c>
      <c r="U863" s="1106">
        <v>349</v>
      </c>
      <c r="V863" s="1106">
        <v>233</v>
      </c>
      <c r="W863" s="1106">
        <v>225</v>
      </c>
      <c r="X863" s="1106">
        <v>300</v>
      </c>
      <c r="Y863" s="1106">
        <v>352</v>
      </c>
      <c r="Z863" s="1106">
        <v>371</v>
      </c>
      <c r="AA863" s="1106">
        <v>734</v>
      </c>
      <c r="AB863" s="1106">
        <v>473</v>
      </c>
      <c r="AC863" s="1106">
        <v>512</v>
      </c>
      <c r="AD863" s="1106">
        <v>390</v>
      </c>
    </row>
    <row r="864" ht="25" customHeight="1" spans="1:30">
      <c r="A864" s="1098" t="s">
        <v>792</v>
      </c>
      <c r="B864" s="1098" t="s">
        <v>456</v>
      </c>
      <c r="C864" s="1106" t="s">
        <v>686</v>
      </c>
      <c r="D864" s="1106" t="s">
        <v>686</v>
      </c>
      <c r="E864" s="1106" t="s">
        <v>686</v>
      </c>
      <c r="F864" s="1106" t="s">
        <v>686</v>
      </c>
      <c r="G864" s="1106" t="s">
        <v>686</v>
      </c>
      <c r="H864" s="1106" t="s">
        <v>686</v>
      </c>
      <c r="I864" s="1106" t="s">
        <v>686</v>
      </c>
      <c r="J864" s="1106" t="s">
        <v>686</v>
      </c>
      <c r="K864" s="1106" t="s">
        <v>686</v>
      </c>
      <c r="L864" s="1106" t="s">
        <v>686</v>
      </c>
      <c r="M864" s="1106" t="s">
        <v>686</v>
      </c>
      <c r="N864" s="1106" t="s">
        <v>686</v>
      </c>
      <c r="O864" s="1106" t="s">
        <v>686</v>
      </c>
      <c r="P864" s="1106" t="s">
        <v>686</v>
      </c>
      <c r="Q864" s="1106" t="s">
        <v>686</v>
      </c>
      <c r="R864" s="1106" t="s">
        <v>686</v>
      </c>
      <c r="S864" s="1106" t="s">
        <v>686</v>
      </c>
      <c r="T864" s="1106" t="s">
        <v>686</v>
      </c>
      <c r="U864" s="1106" t="s">
        <v>686</v>
      </c>
      <c r="V864" s="1106" t="s">
        <v>686</v>
      </c>
      <c r="W864" s="1106" t="s">
        <v>686</v>
      </c>
      <c r="X864" s="1106" t="s">
        <v>686</v>
      </c>
      <c r="Y864" s="1106" t="s">
        <v>686</v>
      </c>
      <c r="Z864" s="1106" t="s">
        <v>686</v>
      </c>
      <c r="AA864" s="1106">
        <v>83</v>
      </c>
      <c r="AB864" s="1106">
        <v>71</v>
      </c>
      <c r="AC864" s="1106">
        <v>451</v>
      </c>
      <c r="AD864" s="1106">
        <v>390</v>
      </c>
    </row>
    <row r="865" ht="25" customHeight="1" spans="1:30">
      <c r="A865" s="1098" t="s">
        <v>793</v>
      </c>
      <c r="B865" s="1098" t="s">
        <v>430</v>
      </c>
      <c r="C865" s="1106" t="s">
        <v>686</v>
      </c>
      <c r="D865" s="1106" t="s">
        <v>686</v>
      </c>
      <c r="E865" s="1106" t="s">
        <v>686</v>
      </c>
      <c r="F865" s="1106" t="s">
        <v>686</v>
      </c>
      <c r="G865" s="1106" t="s">
        <v>686</v>
      </c>
      <c r="H865" s="1106" t="s">
        <v>686</v>
      </c>
      <c r="I865" s="1106" t="s">
        <v>686</v>
      </c>
      <c r="J865" s="1106" t="s">
        <v>686</v>
      </c>
      <c r="K865" s="1106" t="s">
        <v>686</v>
      </c>
      <c r="L865" s="1106" t="s">
        <v>686</v>
      </c>
      <c r="M865" s="1106" t="s">
        <v>686</v>
      </c>
      <c r="N865" s="1106" t="s">
        <v>686</v>
      </c>
      <c r="O865" s="1106" t="s">
        <v>686</v>
      </c>
      <c r="P865" s="1106" t="s">
        <v>686</v>
      </c>
      <c r="Q865" s="1106" t="s">
        <v>686</v>
      </c>
      <c r="R865" s="1106" t="s">
        <v>686</v>
      </c>
      <c r="S865" s="1106" t="s">
        <v>686</v>
      </c>
      <c r="T865" s="1106" t="s">
        <v>686</v>
      </c>
      <c r="U865" s="1106" t="s">
        <v>686</v>
      </c>
      <c r="V865" s="1106" t="s">
        <v>686</v>
      </c>
      <c r="W865" s="1106" t="s">
        <v>686</v>
      </c>
      <c r="X865" s="1106" t="s">
        <v>686</v>
      </c>
      <c r="Y865" s="1106" t="s">
        <v>686</v>
      </c>
      <c r="Z865" s="1106" t="s">
        <v>686</v>
      </c>
      <c r="AA865" s="1106" t="s">
        <v>686</v>
      </c>
      <c r="AB865" s="1106">
        <v>200</v>
      </c>
      <c r="AC865" s="1106">
        <v>312</v>
      </c>
      <c r="AD865" s="1106">
        <v>270</v>
      </c>
    </row>
    <row r="866" ht="25" customHeight="1" spans="1:30">
      <c r="A866" s="1098" t="s">
        <v>466</v>
      </c>
      <c r="B866" s="1098" t="s">
        <v>466</v>
      </c>
      <c r="C866" s="1106" t="s">
        <v>686</v>
      </c>
      <c r="D866" s="1106" t="s">
        <v>686</v>
      </c>
      <c r="E866" s="1106" t="s">
        <v>686</v>
      </c>
      <c r="F866" s="1106" t="s">
        <v>686</v>
      </c>
      <c r="G866" s="1106" t="s">
        <v>686</v>
      </c>
      <c r="H866" s="1106" t="s">
        <v>686</v>
      </c>
      <c r="I866" s="1106" t="s">
        <v>686</v>
      </c>
      <c r="J866" s="1106" t="s">
        <v>686</v>
      </c>
      <c r="K866" s="1106">
        <v>0</v>
      </c>
      <c r="L866" s="1106">
        <v>25</v>
      </c>
      <c r="M866" s="1106">
        <v>180</v>
      </c>
      <c r="N866" s="1106">
        <v>167</v>
      </c>
      <c r="O866" s="1106">
        <v>31</v>
      </c>
      <c r="P866" s="1106">
        <v>182</v>
      </c>
      <c r="Q866" s="1106">
        <v>453</v>
      </c>
      <c r="R866" s="1106">
        <v>315</v>
      </c>
      <c r="S866" s="1106">
        <v>539</v>
      </c>
      <c r="T866" s="1106">
        <v>464</v>
      </c>
      <c r="U866" s="1106">
        <v>246</v>
      </c>
      <c r="V866" s="1106">
        <v>320</v>
      </c>
      <c r="W866" s="1106">
        <v>411</v>
      </c>
      <c r="X866" s="1106">
        <v>430</v>
      </c>
      <c r="Y866" s="1106">
        <v>406</v>
      </c>
      <c r="Z866" s="1106">
        <v>321</v>
      </c>
      <c r="AA866" s="1106">
        <v>278</v>
      </c>
      <c r="AB866" s="1106">
        <v>161</v>
      </c>
      <c r="AC866" s="1106">
        <v>228</v>
      </c>
      <c r="AD866" s="1106">
        <v>330</v>
      </c>
    </row>
    <row r="867" ht="25" customHeight="1" spans="1:30">
      <c r="A867" s="1098" t="s">
        <v>794</v>
      </c>
      <c r="B867" s="1098" t="s">
        <v>560</v>
      </c>
      <c r="C867" s="1106" t="s">
        <v>686</v>
      </c>
      <c r="D867" s="1106" t="s">
        <v>686</v>
      </c>
      <c r="E867" s="1106" t="s">
        <v>686</v>
      </c>
      <c r="F867" s="1106" t="s">
        <v>686</v>
      </c>
      <c r="G867" s="1106" t="s">
        <v>686</v>
      </c>
      <c r="H867" s="1106" t="s">
        <v>686</v>
      </c>
      <c r="I867" s="1106" t="s">
        <v>686</v>
      </c>
      <c r="J867" s="1106" t="s">
        <v>686</v>
      </c>
      <c r="K867" s="1106" t="s">
        <v>686</v>
      </c>
      <c r="L867" s="1106" t="s">
        <v>686</v>
      </c>
      <c r="M867" s="1106" t="s">
        <v>686</v>
      </c>
      <c r="N867" s="1106">
        <v>0</v>
      </c>
      <c r="O867" s="1106">
        <v>4</v>
      </c>
      <c r="P867" s="1106">
        <v>68</v>
      </c>
      <c r="Q867" s="1106">
        <v>51</v>
      </c>
      <c r="R867" s="1106">
        <v>13</v>
      </c>
      <c r="S867" s="1106">
        <v>5</v>
      </c>
      <c r="T867" s="1106">
        <v>0</v>
      </c>
      <c r="U867" s="1106">
        <v>285</v>
      </c>
      <c r="V867" s="1106">
        <v>269</v>
      </c>
      <c r="W867" s="1106">
        <v>53</v>
      </c>
      <c r="X867" s="1106">
        <v>2</v>
      </c>
      <c r="Y867" s="1106">
        <v>0</v>
      </c>
      <c r="Z867" s="1106">
        <v>0</v>
      </c>
      <c r="AA867" s="1106">
        <v>0</v>
      </c>
      <c r="AB867" s="1106">
        <v>9</v>
      </c>
      <c r="AC867" s="1106">
        <v>163</v>
      </c>
      <c r="AD867" s="1106">
        <v>330</v>
      </c>
    </row>
    <row r="868" ht="25" customHeight="1" spans="1:30">
      <c r="A868" s="1098" t="s">
        <v>795</v>
      </c>
      <c r="B868" s="1098" t="s">
        <v>341</v>
      </c>
      <c r="C868" s="1106" t="s">
        <v>686</v>
      </c>
      <c r="D868" s="1106">
        <v>31</v>
      </c>
      <c r="E868" s="1106">
        <v>27</v>
      </c>
      <c r="F868" s="1106">
        <v>28</v>
      </c>
      <c r="G868" s="1106">
        <v>23</v>
      </c>
      <c r="H868" s="1106">
        <v>432</v>
      </c>
      <c r="I868" s="1106">
        <v>114</v>
      </c>
      <c r="J868" s="1106">
        <v>272</v>
      </c>
      <c r="K868" s="1106">
        <v>455</v>
      </c>
      <c r="L868" s="1106">
        <v>814</v>
      </c>
      <c r="M868" s="1106">
        <v>852</v>
      </c>
      <c r="N868" s="1106">
        <v>1059</v>
      </c>
      <c r="O868" s="1106">
        <v>637</v>
      </c>
      <c r="P868" s="1106">
        <v>979</v>
      </c>
      <c r="Q868" s="1106">
        <v>1032</v>
      </c>
      <c r="R868" s="1106">
        <v>976</v>
      </c>
      <c r="S868" s="1106">
        <v>845</v>
      </c>
      <c r="T868" s="1106">
        <v>1347</v>
      </c>
      <c r="U868" s="1106">
        <v>2058</v>
      </c>
      <c r="V868" s="1106">
        <v>1055</v>
      </c>
      <c r="W868" s="1106">
        <v>543</v>
      </c>
      <c r="X868" s="1106">
        <v>551</v>
      </c>
      <c r="Y868" s="1106">
        <v>377</v>
      </c>
      <c r="Z868" s="1106">
        <v>414</v>
      </c>
      <c r="AA868" s="1106">
        <v>434</v>
      </c>
      <c r="AB868" s="1106">
        <v>268</v>
      </c>
      <c r="AC868" s="1106">
        <v>410</v>
      </c>
      <c r="AD868" s="1106">
        <v>420</v>
      </c>
    </row>
    <row r="869" ht="25" customHeight="1" spans="1:30">
      <c r="A869" s="1098" t="s">
        <v>796</v>
      </c>
      <c r="B869" s="1098" t="s">
        <v>796</v>
      </c>
      <c r="C869" s="1106" t="s">
        <v>686</v>
      </c>
      <c r="D869" s="1106" t="s">
        <v>686</v>
      </c>
      <c r="E869" s="1106" t="s">
        <v>686</v>
      </c>
      <c r="F869" s="1106">
        <v>42</v>
      </c>
      <c r="G869" s="1106">
        <v>47</v>
      </c>
      <c r="H869" s="1106">
        <v>59</v>
      </c>
      <c r="I869" s="1106">
        <v>51</v>
      </c>
      <c r="J869" s="1106">
        <v>72</v>
      </c>
      <c r="K869" s="1106">
        <v>8</v>
      </c>
      <c r="L869" s="1106">
        <v>22</v>
      </c>
      <c r="M869" s="1106">
        <v>60</v>
      </c>
      <c r="N869" s="1106">
        <v>119</v>
      </c>
      <c r="O869" s="1106">
        <v>85</v>
      </c>
      <c r="P869" s="1106">
        <v>92</v>
      </c>
      <c r="Q869" s="1106">
        <v>69</v>
      </c>
      <c r="R869" s="1106">
        <v>108</v>
      </c>
      <c r="S869" s="1106">
        <v>96</v>
      </c>
      <c r="T869" s="1106">
        <v>137</v>
      </c>
      <c r="U869" s="1106">
        <v>137</v>
      </c>
      <c r="V869" s="1106">
        <v>209</v>
      </c>
      <c r="W869" s="1106">
        <v>227</v>
      </c>
      <c r="X869" s="1106">
        <v>92</v>
      </c>
      <c r="Y869" s="1106">
        <v>94</v>
      </c>
      <c r="Z869" s="1106">
        <v>187</v>
      </c>
      <c r="AA869" s="1106">
        <v>230</v>
      </c>
      <c r="AB869" s="1106">
        <v>200</v>
      </c>
      <c r="AC869" s="1106">
        <v>253</v>
      </c>
      <c r="AD869" s="1106">
        <v>300</v>
      </c>
    </row>
    <row r="870" ht="25" customHeight="1" spans="1:30">
      <c r="A870" s="1098" t="s">
        <v>797</v>
      </c>
      <c r="B870" s="1098" t="s">
        <v>451</v>
      </c>
      <c r="C870" s="1106" t="s">
        <v>686</v>
      </c>
      <c r="D870" s="1106" t="s">
        <v>686</v>
      </c>
      <c r="E870" s="1106" t="s">
        <v>686</v>
      </c>
      <c r="F870" s="1106" t="s">
        <v>686</v>
      </c>
      <c r="G870" s="1106" t="s">
        <v>686</v>
      </c>
      <c r="H870" s="1106" t="s">
        <v>686</v>
      </c>
      <c r="I870" s="1106" t="s">
        <v>686</v>
      </c>
      <c r="J870" s="1106" t="s">
        <v>686</v>
      </c>
      <c r="K870" s="1106" t="s">
        <v>686</v>
      </c>
      <c r="L870" s="1106" t="s">
        <v>686</v>
      </c>
      <c r="M870" s="1106" t="s">
        <v>686</v>
      </c>
      <c r="N870" s="1106" t="s">
        <v>686</v>
      </c>
      <c r="O870" s="1106" t="s">
        <v>686</v>
      </c>
      <c r="P870" s="1106" t="s">
        <v>686</v>
      </c>
      <c r="Q870" s="1106" t="s">
        <v>686</v>
      </c>
      <c r="R870" s="1106" t="s">
        <v>686</v>
      </c>
      <c r="S870" s="1106" t="s">
        <v>686</v>
      </c>
      <c r="T870" s="1106" t="s">
        <v>686</v>
      </c>
      <c r="U870" s="1106" t="s">
        <v>686</v>
      </c>
      <c r="V870" s="1106" t="s">
        <v>686</v>
      </c>
      <c r="W870" s="1106" t="s">
        <v>686</v>
      </c>
      <c r="X870" s="1106" t="s">
        <v>686</v>
      </c>
      <c r="Y870" s="1106" t="s">
        <v>686</v>
      </c>
      <c r="Z870" s="1106" t="s">
        <v>686</v>
      </c>
      <c r="AB870" s="1106">
        <v>19</v>
      </c>
      <c r="AC870" s="1106">
        <v>185</v>
      </c>
      <c r="AD870" s="1106">
        <v>390</v>
      </c>
    </row>
    <row r="871" ht="25" customHeight="1" spans="1:30">
      <c r="A871" s="1098" t="s">
        <v>798</v>
      </c>
      <c r="B871" s="1098" t="s">
        <v>799</v>
      </c>
      <c r="C871" s="1106" t="s">
        <v>686</v>
      </c>
      <c r="D871" s="1106" t="s">
        <v>686</v>
      </c>
      <c r="E871" s="1106" t="s">
        <v>686</v>
      </c>
      <c r="F871" s="1106" t="s">
        <v>686</v>
      </c>
      <c r="G871" s="1106" t="s">
        <v>686</v>
      </c>
      <c r="H871" s="1106" t="s">
        <v>686</v>
      </c>
      <c r="I871" s="1106">
        <v>11</v>
      </c>
      <c r="J871" s="1106">
        <v>2</v>
      </c>
      <c r="L871" s="1106">
        <v>4</v>
      </c>
      <c r="M871" s="1106">
        <v>9</v>
      </c>
      <c r="N871" s="1106">
        <v>1</v>
      </c>
      <c r="O871" s="1106">
        <v>5</v>
      </c>
      <c r="P871" s="1106">
        <v>5</v>
      </c>
      <c r="Q871" s="1106">
        <v>5</v>
      </c>
      <c r="R871" s="1106">
        <v>5</v>
      </c>
      <c r="S871" s="1106">
        <v>0</v>
      </c>
      <c r="T871" s="1106">
        <v>27</v>
      </c>
      <c r="U871" s="1106">
        <v>115</v>
      </c>
      <c r="V871" s="1106">
        <v>165</v>
      </c>
      <c r="W871" s="1106">
        <v>376</v>
      </c>
      <c r="X871" s="1106">
        <v>441</v>
      </c>
      <c r="Y871" s="1106">
        <v>684</v>
      </c>
      <c r="Z871" s="1106">
        <v>515</v>
      </c>
      <c r="AA871" s="1106">
        <v>157</v>
      </c>
      <c r="AB871" s="1106">
        <v>170</v>
      </c>
      <c r="AC871" s="1106">
        <v>297</v>
      </c>
      <c r="AD871" s="1106">
        <v>360</v>
      </c>
    </row>
    <row r="872" ht="25" customHeight="1"/>
    <row r="873" ht="25" customHeight="1"/>
    <row r="874" ht="25" customHeight="1"/>
    <row r="875" ht="25" customHeight="1"/>
    <row r="876" ht="25" customHeight="1"/>
    <row r="877" ht="25" customHeight="1"/>
    <row r="878" ht="25" customHeight="1"/>
    <row r="879" ht="25" customHeight="1" spans="1:30">
      <c r="A879" s="1099" t="s">
        <v>800</v>
      </c>
      <c r="B879" s="1098"/>
      <c r="C879" s="1098"/>
      <c r="D879" s="1098"/>
      <c r="E879" s="1098"/>
      <c r="F879" s="1098"/>
      <c r="G879" s="1098"/>
      <c r="H879" s="1098"/>
      <c r="I879" s="1098"/>
      <c r="J879" s="1098"/>
      <c r="K879" s="1098"/>
      <c r="L879" s="1098"/>
      <c r="M879" s="1098"/>
      <c r="N879" s="1098"/>
      <c r="O879" s="1098"/>
      <c r="P879" s="1098"/>
      <c r="Q879" s="1098"/>
      <c r="R879" s="1098"/>
      <c r="S879" s="1098"/>
      <c r="T879" s="1098"/>
      <c r="U879" s="1098"/>
      <c r="V879" s="1098"/>
      <c r="W879" s="1098"/>
      <c r="X879" s="1098"/>
      <c r="Y879" s="1098"/>
      <c r="Z879" s="1098"/>
      <c r="AA879" s="1098"/>
      <c r="AB879" s="1098"/>
      <c r="AC879" s="1098"/>
      <c r="AD879" s="1098"/>
    </row>
    <row r="880" ht="25" customHeight="1" spans="1:30">
      <c r="A880" s="1098"/>
      <c r="B880" s="1098"/>
      <c r="C880" s="1098"/>
      <c r="D880" s="1098"/>
      <c r="E880" s="1098"/>
      <c r="F880" s="1098"/>
      <c r="G880" s="1098"/>
      <c r="H880" s="1098"/>
      <c r="I880" s="1098"/>
      <c r="J880" s="1098"/>
      <c r="K880" s="1098"/>
      <c r="L880" s="1098"/>
      <c r="M880" s="1098"/>
      <c r="N880" s="1098"/>
      <c r="O880" s="1098"/>
      <c r="P880" s="1098"/>
      <c r="Q880" s="1098"/>
      <c r="R880" s="1098"/>
      <c r="S880" s="1098"/>
      <c r="T880" s="1098"/>
      <c r="U880" s="1098"/>
      <c r="V880" s="1098"/>
      <c r="W880" s="1098"/>
      <c r="X880" s="1098"/>
      <c r="Y880" s="1098"/>
      <c r="Z880" s="1098"/>
      <c r="AA880" s="1098"/>
      <c r="AB880" s="1098"/>
      <c r="AC880" s="1098"/>
      <c r="AD880" s="1098"/>
    </row>
    <row r="881" ht="25" customHeight="1" spans="1:30">
      <c r="A881" s="1099" t="s">
        <v>680</v>
      </c>
      <c r="B881" s="1099" t="s">
        <v>681</v>
      </c>
      <c r="C881" s="1099" t="s">
        <v>669</v>
      </c>
      <c r="D881" s="1099" t="s">
        <v>671</v>
      </c>
      <c r="E881" s="1099" t="s">
        <v>675</v>
      </c>
      <c r="F881" s="1099" t="s">
        <v>172</v>
      </c>
      <c r="G881" s="1099" t="s">
        <v>174</v>
      </c>
      <c r="H881" s="1099" t="s">
        <v>175</v>
      </c>
      <c r="I881" s="1099" t="s">
        <v>176</v>
      </c>
      <c r="J881" s="1099" t="s">
        <v>177</v>
      </c>
      <c r="K881" s="1099" t="s">
        <v>178</v>
      </c>
      <c r="L881" s="1099" t="s">
        <v>179</v>
      </c>
      <c r="M881" s="1099" t="s">
        <v>180</v>
      </c>
      <c r="N881" s="1099" t="s">
        <v>181</v>
      </c>
      <c r="O881" s="1099" t="s">
        <v>182</v>
      </c>
      <c r="P881" s="1099" t="s">
        <v>183</v>
      </c>
      <c r="Q881" s="1099" t="s">
        <v>184</v>
      </c>
      <c r="R881" s="1099" t="s">
        <v>185</v>
      </c>
      <c r="S881" s="1099" t="s">
        <v>186</v>
      </c>
      <c r="T881" s="1099" t="s">
        <v>187</v>
      </c>
      <c r="U881" s="1099" t="s">
        <v>188</v>
      </c>
      <c r="V881" s="1099" t="s">
        <v>189</v>
      </c>
      <c r="W881" s="1099" t="s">
        <v>190</v>
      </c>
      <c r="X881" s="1099" t="s">
        <v>191</v>
      </c>
      <c r="Y881" s="1099" t="s">
        <v>192</v>
      </c>
      <c r="Z881" s="1099" t="s">
        <v>193</v>
      </c>
      <c r="AA881" s="1099" t="s">
        <v>194</v>
      </c>
      <c r="AB881" s="1099" t="s">
        <v>195</v>
      </c>
      <c r="AC881" s="1099" t="s">
        <v>196</v>
      </c>
      <c r="AD881" s="1099" t="s">
        <v>676</v>
      </c>
    </row>
    <row r="882" ht="25" customHeight="1" spans="1:30">
      <c r="A882" s="1098" t="s">
        <v>682</v>
      </c>
      <c r="B882" s="1098" t="s">
        <v>683</v>
      </c>
      <c r="C882" s="1124">
        <v>370</v>
      </c>
      <c r="D882" s="1124">
        <v>370</v>
      </c>
      <c r="E882" s="1124">
        <v>370</v>
      </c>
      <c r="F882" s="1124">
        <v>314</v>
      </c>
      <c r="G882" s="1124">
        <v>378</v>
      </c>
      <c r="H882" s="1124">
        <v>318</v>
      </c>
      <c r="I882" s="1124">
        <v>1513</v>
      </c>
      <c r="J882" s="1124">
        <v>713</v>
      </c>
      <c r="K882" s="1124">
        <v>935</v>
      </c>
      <c r="L882" s="1124">
        <v>408</v>
      </c>
      <c r="O882" s="1124">
        <v>985</v>
      </c>
      <c r="P882" s="1124">
        <v>1860</v>
      </c>
      <c r="Q882" s="1124">
        <v>1268</v>
      </c>
      <c r="R882" s="1124">
        <v>1829</v>
      </c>
      <c r="S882" s="1124">
        <v>1334</v>
      </c>
      <c r="T882" s="1124">
        <v>2242</v>
      </c>
      <c r="U882" s="1124">
        <v>3318</v>
      </c>
      <c r="V882" s="1124">
        <v>2112</v>
      </c>
      <c r="W882" s="1124">
        <v>1649</v>
      </c>
      <c r="X882" s="1124">
        <v>3160</v>
      </c>
      <c r="Y882" s="1124">
        <v>1967</v>
      </c>
      <c r="Z882" s="1124">
        <v>3318</v>
      </c>
      <c r="AA882" s="1124">
        <v>3233</v>
      </c>
      <c r="AB882" s="1124">
        <v>2797</v>
      </c>
      <c r="AC882" s="1124">
        <v>3158</v>
      </c>
      <c r="AD882" s="1124">
        <v>3560</v>
      </c>
    </row>
    <row r="883" ht="25" customHeight="1" spans="1:30">
      <c r="A883" s="1098" t="s">
        <v>684</v>
      </c>
      <c r="B883" s="1098" t="s">
        <v>685</v>
      </c>
      <c r="C883" s="1124" t="s">
        <v>686</v>
      </c>
      <c r="D883" s="1124" t="s">
        <v>686</v>
      </c>
      <c r="E883" s="1124" t="s">
        <v>686</v>
      </c>
      <c r="F883" s="1124" t="s">
        <v>686</v>
      </c>
      <c r="G883" s="1124" t="s">
        <v>686</v>
      </c>
      <c r="H883" s="1124" t="s">
        <v>686</v>
      </c>
      <c r="I883" s="1124" t="s">
        <v>686</v>
      </c>
      <c r="J883" s="1124" t="s">
        <v>686</v>
      </c>
      <c r="K883" s="1124" t="s">
        <v>686</v>
      </c>
      <c r="L883" s="1124" t="s">
        <v>686</v>
      </c>
      <c r="M883" s="1124" t="s">
        <v>686</v>
      </c>
      <c r="N883" s="1124" t="s">
        <v>686</v>
      </c>
      <c r="O883" s="1124" t="s">
        <v>686</v>
      </c>
      <c r="P883" s="1124" t="s">
        <v>686</v>
      </c>
      <c r="Q883" s="1124" t="s">
        <v>686</v>
      </c>
      <c r="R883" s="1124" t="s">
        <v>686</v>
      </c>
      <c r="S883" s="1124">
        <v>1645</v>
      </c>
      <c r="T883" s="1124">
        <v>2097</v>
      </c>
      <c r="U883" s="1124">
        <v>8913</v>
      </c>
      <c r="V883" s="1124">
        <v>3738</v>
      </c>
      <c r="W883" s="1124">
        <v>3349</v>
      </c>
      <c r="X883" s="1124">
        <v>852</v>
      </c>
      <c r="Y883" s="1124">
        <v>2115</v>
      </c>
      <c r="Z883" s="1124">
        <v>4047</v>
      </c>
      <c r="AA883" s="1124">
        <v>3637</v>
      </c>
      <c r="AB883" s="1124">
        <v>2855</v>
      </c>
      <c r="AC883" s="1124">
        <v>3525</v>
      </c>
      <c r="AD883" s="1124">
        <v>3350</v>
      </c>
    </row>
    <row r="884" ht="25" customHeight="1" spans="1:30">
      <c r="A884" s="1098" t="s">
        <v>401</v>
      </c>
      <c r="B884" s="1098" t="s">
        <v>401</v>
      </c>
      <c r="C884" s="1124" t="s">
        <v>686</v>
      </c>
      <c r="D884" s="1124" t="s">
        <v>686</v>
      </c>
      <c r="E884" s="1124" t="s">
        <v>686</v>
      </c>
      <c r="F884" s="1124" t="s">
        <v>686</v>
      </c>
      <c r="G884" s="1124" t="s">
        <v>686</v>
      </c>
      <c r="H884" s="1124" t="s">
        <v>686</v>
      </c>
      <c r="I884" s="1124" t="s">
        <v>686</v>
      </c>
      <c r="J884" s="1124" t="s">
        <v>686</v>
      </c>
      <c r="K884" s="1124" t="s">
        <v>686</v>
      </c>
      <c r="L884" s="1124" t="s">
        <v>686</v>
      </c>
      <c r="M884" s="1124" t="s">
        <v>686</v>
      </c>
      <c r="N884" s="1124" t="s">
        <v>686</v>
      </c>
      <c r="O884" s="1124" t="s">
        <v>686</v>
      </c>
      <c r="P884" s="1124" t="s">
        <v>686</v>
      </c>
      <c r="Q884" s="1124">
        <v>240</v>
      </c>
      <c r="R884" s="1124">
        <v>480</v>
      </c>
      <c r="S884" s="1124">
        <v>4580</v>
      </c>
      <c r="T884" s="1124">
        <v>2549</v>
      </c>
      <c r="U884" s="1124">
        <v>6284</v>
      </c>
      <c r="V884" s="1124">
        <v>5043</v>
      </c>
      <c r="W884" s="1124">
        <v>1865</v>
      </c>
      <c r="X884" s="1124">
        <v>1426</v>
      </c>
      <c r="Y884" s="1124">
        <v>1500</v>
      </c>
      <c r="Z884" s="1124">
        <v>7818</v>
      </c>
      <c r="AA884" s="1124">
        <v>8044</v>
      </c>
      <c r="AB884" s="1124">
        <v>6637</v>
      </c>
      <c r="AC884" s="1124">
        <v>15761</v>
      </c>
      <c r="AD884" s="1124">
        <v>12830</v>
      </c>
    </row>
    <row r="885" ht="25" customHeight="1" spans="1:30">
      <c r="A885" s="1098" t="s">
        <v>687</v>
      </c>
      <c r="B885" s="1098" t="s">
        <v>688</v>
      </c>
      <c r="C885" s="1124" t="s">
        <v>686</v>
      </c>
      <c r="D885" s="1124" t="s">
        <v>686</v>
      </c>
      <c r="E885" s="1124" t="s">
        <v>686</v>
      </c>
      <c r="F885" s="1124" t="s">
        <v>686</v>
      </c>
      <c r="G885" s="1124" t="s">
        <v>686</v>
      </c>
      <c r="H885" s="1124" t="s">
        <v>686</v>
      </c>
      <c r="I885" s="1124" t="s">
        <v>686</v>
      </c>
      <c r="J885" s="1124" t="s">
        <v>686</v>
      </c>
      <c r="K885" s="1124" t="s">
        <v>686</v>
      </c>
      <c r="L885" s="1124" t="s">
        <v>686</v>
      </c>
      <c r="M885" s="1124" t="s">
        <v>686</v>
      </c>
      <c r="N885" s="1124" t="s">
        <v>686</v>
      </c>
      <c r="O885" s="1124" t="s">
        <v>686</v>
      </c>
      <c r="P885" s="1124" t="s">
        <v>686</v>
      </c>
      <c r="Q885" s="1124" t="s">
        <v>686</v>
      </c>
      <c r="R885" s="1124" t="s">
        <v>686</v>
      </c>
      <c r="S885" s="1124" t="s">
        <v>686</v>
      </c>
      <c r="T885" s="1124" t="s">
        <v>686</v>
      </c>
      <c r="U885" s="1124" t="s">
        <v>686</v>
      </c>
      <c r="V885" s="1124" t="s">
        <v>686</v>
      </c>
      <c r="W885" s="1124" t="s">
        <v>686</v>
      </c>
      <c r="X885" s="1124" t="s">
        <v>686</v>
      </c>
      <c r="Y885" s="1124" t="s">
        <v>686</v>
      </c>
      <c r="Z885" s="1124" t="s">
        <v>686</v>
      </c>
      <c r="AA885" s="1124" t="s">
        <v>686</v>
      </c>
      <c r="AB885" s="1124">
        <v>0</v>
      </c>
      <c r="AC885" s="1124">
        <v>5461</v>
      </c>
      <c r="AD885" s="1124">
        <v>8284</v>
      </c>
    </row>
    <row r="886" ht="25" customHeight="1" spans="1:30">
      <c r="A886" s="1098" t="s">
        <v>689</v>
      </c>
      <c r="B886" s="1098" t="s">
        <v>368</v>
      </c>
      <c r="C886" s="1124">
        <v>1703</v>
      </c>
      <c r="D886" s="1124">
        <v>2169</v>
      </c>
      <c r="E886" s="1124">
        <v>2018</v>
      </c>
      <c r="F886" s="1124">
        <v>1866</v>
      </c>
      <c r="G886" s="1124">
        <v>2094</v>
      </c>
      <c r="H886" s="1124">
        <v>2076</v>
      </c>
      <c r="I886" s="1124">
        <v>2177</v>
      </c>
      <c r="J886" s="1124">
        <v>2305</v>
      </c>
      <c r="K886" s="1124">
        <v>1899</v>
      </c>
      <c r="L886" s="1124">
        <v>5014</v>
      </c>
      <c r="M886" s="1124">
        <v>4813</v>
      </c>
      <c r="N886" s="1124">
        <v>1691</v>
      </c>
      <c r="O886" s="1124">
        <v>1778</v>
      </c>
      <c r="P886" s="1124">
        <v>2013</v>
      </c>
      <c r="Q886" s="1124">
        <v>2163</v>
      </c>
      <c r="R886" s="1124">
        <v>2560</v>
      </c>
      <c r="S886" s="1124">
        <v>2849</v>
      </c>
      <c r="T886" s="1124">
        <v>2786</v>
      </c>
      <c r="U886" s="1124">
        <v>12611</v>
      </c>
      <c r="V886" s="1124">
        <v>7761</v>
      </c>
      <c r="W886" s="1124">
        <v>8459</v>
      </c>
      <c r="X886" s="1124">
        <v>8527</v>
      </c>
      <c r="Y886" s="1124">
        <v>6657</v>
      </c>
      <c r="Z886" s="1124">
        <v>482</v>
      </c>
      <c r="AA886" s="1124">
        <v>6956</v>
      </c>
      <c r="AB886" s="1124">
        <v>3610</v>
      </c>
      <c r="AC886" s="1124">
        <v>4068</v>
      </c>
      <c r="AD886" s="1124">
        <v>4512</v>
      </c>
    </row>
    <row r="887" ht="25" customHeight="1" spans="1:30">
      <c r="A887" s="1098" t="s">
        <v>690</v>
      </c>
      <c r="B887" s="1098" t="s">
        <v>370</v>
      </c>
      <c r="C887" s="1124">
        <v>4428</v>
      </c>
      <c r="D887" s="1124">
        <v>5373</v>
      </c>
      <c r="E887" s="1124">
        <v>5414</v>
      </c>
      <c r="F887" s="1124">
        <v>3539</v>
      </c>
      <c r="G887" s="1124">
        <v>4048</v>
      </c>
      <c r="H887" s="1124">
        <v>4665</v>
      </c>
      <c r="I887" s="1124">
        <v>4911</v>
      </c>
      <c r="J887" s="1124">
        <v>4506</v>
      </c>
      <c r="K887" s="1124">
        <v>5912</v>
      </c>
      <c r="L887" s="1124">
        <v>3891</v>
      </c>
      <c r="M887" s="1124">
        <v>3004</v>
      </c>
      <c r="N887" s="1124">
        <v>4088</v>
      </c>
      <c r="O887" s="1124">
        <v>3661</v>
      </c>
      <c r="P887" s="1124">
        <v>3987</v>
      </c>
      <c r="Q887" s="1124">
        <v>4886</v>
      </c>
      <c r="R887" s="1124">
        <v>4765</v>
      </c>
      <c r="S887" s="1124">
        <v>5227</v>
      </c>
      <c r="T887" s="1124">
        <v>6679</v>
      </c>
      <c r="U887" s="1124">
        <v>7096</v>
      </c>
      <c r="V887" s="1124">
        <v>5413</v>
      </c>
      <c r="W887" s="1124">
        <v>5212</v>
      </c>
      <c r="X887" s="1124">
        <v>5165</v>
      </c>
      <c r="Y887" s="1124">
        <v>3889</v>
      </c>
      <c r="Z887" s="1124">
        <v>3324</v>
      </c>
      <c r="AA887" s="1124">
        <v>5157</v>
      </c>
      <c r="AB887" s="1124">
        <v>3493</v>
      </c>
      <c r="AC887" s="1124">
        <v>4064</v>
      </c>
      <c r="AD887" s="1124">
        <v>5152</v>
      </c>
    </row>
    <row r="888" ht="25" customHeight="1" spans="1:30">
      <c r="A888" s="1098" t="s">
        <v>691</v>
      </c>
      <c r="B888" s="1098" t="s">
        <v>692</v>
      </c>
      <c r="C888" s="1124">
        <v>0</v>
      </c>
      <c r="D888" s="1124">
        <v>46173</v>
      </c>
      <c r="E888" s="1124">
        <v>9912</v>
      </c>
      <c r="F888" s="1124">
        <v>5249</v>
      </c>
      <c r="G888" s="1124">
        <v>6736</v>
      </c>
      <c r="H888" s="1124">
        <v>39923</v>
      </c>
      <c r="I888" s="1124">
        <v>57067</v>
      </c>
      <c r="J888" s="1124">
        <v>21289</v>
      </c>
      <c r="K888" s="1124">
        <v>11133</v>
      </c>
      <c r="L888" s="1124">
        <v>10657</v>
      </c>
      <c r="M888" s="1124">
        <v>11218</v>
      </c>
      <c r="N888" s="1124">
        <v>10881</v>
      </c>
      <c r="O888" s="1124">
        <v>9737</v>
      </c>
      <c r="P888" s="1124">
        <v>8830</v>
      </c>
      <c r="Q888" s="1124">
        <v>5920</v>
      </c>
      <c r="R888" s="1124">
        <v>4952</v>
      </c>
      <c r="S888" s="1124">
        <v>8830</v>
      </c>
      <c r="T888" s="1124">
        <v>14216</v>
      </c>
      <c r="U888" s="1124">
        <v>35926</v>
      </c>
      <c r="V888" s="1124">
        <v>9969</v>
      </c>
      <c r="W888" s="1124">
        <v>7962</v>
      </c>
      <c r="X888" s="1124">
        <v>6858</v>
      </c>
      <c r="Y888" s="1124">
        <v>7435</v>
      </c>
      <c r="Z888" s="1124">
        <v>10528</v>
      </c>
      <c r="AA888" s="1124">
        <v>9969</v>
      </c>
      <c r="AB888" s="1124">
        <v>8390</v>
      </c>
      <c r="AC888" s="1124">
        <v>9870</v>
      </c>
      <c r="AD888" s="1124">
        <v>9870</v>
      </c>
    </row>
    <row r="889" ht="25" customHeight="1" spans="1:30">
      <c r="A889" s="1098" t="s">
        <v>693</v>
      </c>
      <c r="B889" s="1098" t="s">
        <v>393</v>
      </c>
      <c r="C889" s="1124">
        <v>4253</v>
      </c>
      <c r="D889" s="1124">
        <v>4547</v>
      </c>
      <c r="E889" s="1124">
        <v>4191</v>
      </c>
      <c r="F889" s="1124">
        <v>1197</v>
      </c>
      <c r="G889" s="1124">
        <v>5183</v>
      </c>
      <c r="H889" s="1124">
        <v>5469</v>
      </c>
      <c r="I889" s="1124">
        <v>4651</v>
      </c>
      <c r="J889" s="1124">
        <v>6255</v>
      </c>
      <c r="K889" s="1124">
        <v>6519</v>
      </c>
      <c r="L889" s="1124">
        <v>6589</v>
      </c>
      <c r="M889" s="1124">
        <v>3844</v>
      </c>
      <c r="N889" s="1124">
        <v>3136</v>
      </c>
      <c r="O889" s="1124">
        <v>2920</v>
      </c>
      <c r="P889" s="1124">
        <v>2976</v>
      </c>
      <c r="Q889" s="1124">
        <v>2552</v>
      </c>
      <c r="R889" s="1124">
        <v>5031</v>
      </c>
      <c r="S889" s="1124">
        <v>5211</v>
      </c>
      <c r="T889" s="1124">
        <v>5090</v>
      </c>
      <c r="U889" s="1124">
        <v>7101</v>
      </c>
      <c r="V889" s="1124">
        <v>7620</v>
      </c>
      <c r="W889" s="1124">
        <v>6528</v>
      </c>
      <c r="X889" s="1124">
        <v>5578</v>
      </c>
      <c r="Y889" s="1124">
        <v>4316</v>
      </c>
      <c r="Z889" s="1124">
        <v>4342</v>
      </c>
      <c r="AA889" s="1124">
        <v>3032</v>
      </c>
      <c r="AB889" s="1124">
        <v>2108</v>
      </c>
      <c r="AC889" s="1124">
        <v>2506</v>
      </c>
      <c r="AD889" s="1124">
        <v>2812</v>
      </c>
    </row>
    <row r="890" ht="25" customHeight="1" spans="1:30">
      <c r="A890" s="1098" t="s">
        <v>694</v>
      </c>
      <c r="B890" s="1098" t="s">
        <v>695</v>
      </c>
      <c r="C890" s="1124">
        <v>2363</v>
      </c>
      <c r="D890" s="1124">
        <v>2236</v>
      </c>
      <c r="E890" s="1124">
        <v>2003</v>
      </c>
      <c r="F890" s="1124">
        <v>1699</v>
      </c>
      <c r="G890" s="1124">
        <v>1689</v>
      </c>
      <c r="H890" s="1124">
        <v>1788</v>
      </c>
      <c r="I890" s="1124">
        <v>3183</v>
      </c>
      <c r="J890" s="1124">
        <v>4025</v>
      </c>
      <c r="K890" s="1124">
        <v>1076</v>
      </c>
      <c r="L890" s="1124">
        <v>710</v>
      </c>
      <c r="M890" s="1124">
        <v>1859</v>
      </c>
      <c r="N890" s="1124">
        <v>2626</v>
      </c>
      <c r="O890" s="1124">
        <v>2207</v>
      </c>
      <c r="P890" s="1124">
        <v>3097</v>
      </c>
      <c r="Q890" s="1124">
        <v>2298</v>
      </c>
      <c r="R890" s="1124">
        <v>2090</v>
      </c>
      <c r="S890" s="1124">
        <v>2197</v>
      </c>
      <c r="T890" s="1124">
        <v>2529</v>
      </c>
      <c r="U890" s="1124">
        <v>4317</v>
      </c>
      <c r="V890" s="1124">
        <v>4397</v>
      </c>
      <c r="W890" s="1124">
        <v>3261</v>
      </c>
      <c r="X890" s="1124">
        <v>18174</v>
      </c>
      <c r="Y890" s="1124">
        <v>20986</v>
      </c>
      <c r="Z890" s="1124">
        <v>22565</v>
      </c>
      <c r="AA890" s="1124">
        <v>4159</v>
      </c>
      <c r="AB890" s="1124">
        <v>2589</v>
      </c>
      <c r="AC890" s="1124">
        <v>2885</v>
      </c>
      <c r="AD890" s="1124">
        <v>4257</v>
      </c>
    </row>
    <row r="891" ht="25" customHeight="1" spans="1:30">
      <c r="A891" s="1098" t="s">
        <v>696</v>
      </c>
      <c r="B891" s="1098" t="s">
        <v>697</v>
      </c>
      <c r="C891" s="1124" t="s">
        <v>686</v>
      </c>
      <c r="D891" s="1124" t="s">
        <v>686</v>
      </c>
      <c r="E891" s="1124" t="s">
        <v>686</v>
      </c>
      <c r="F891" s="1124">
        <v>0</v>
      </c>
      <c r="G891" s="1124">
        <v>10305</v>
      </c>
      <c r="H891" s="1124">
        <v>10539</v>
      </c>
      <c r="I891" s="1124">
        <v>7992</v>
      </c>
      <c r="J891" s="1124">
        <v>200</v>
      </c>
      <c r="K891" s="1124">
        <v>200</v>
      </c>
      <c r="M891" s="1124">
        <v>0</v>
      </c>
      <c r="N891" s="1124">
        <v>2885</v>
      </c>
      <c r="O891" s="1124">
        <v>2826</v>
      </c>
      <c r="P891" s="1124">
        <v>7535</v>
      </c>
      <c r="Q891" s="1124">
        <v>7044</v>
      </c>
      <c r="R891" s="1124">
        <v>7237</v>
      </c>
      <c r="S891" s="1124">
        <v>6040</v>
      </c>
      <c r="T891" s="1124">
        <v>12104</v>
      </c>
      <c r="U891" s="1124">
        <v>2448</v>
      </c>
      <c r="V891" s="1124">
        <v>1449</v>
      </c>
      <c r="W891" s="1124">
        <v>16197</v>
      </c>
      <c r="X891" s="1124">
        <v>14835</v>
      </c>
      <c r="Y891" s="1124">
        <v>12587</v>
      </c>
      <c r="Z891" s="1124">
        <v>8092</v>
      </c>
      <c r="AA891" s="1124">
        <v>1499</v>
      </c>
      <c r="AB891" s="1124">
        <v>9007</v>
      </c>
      <c r="AC891" s="1124">
        <v>13845</v>
      </c>
      <c r="AD891" s="1124">
        <v>13485</v>
      </c>
    </row>
    <row r="892" ht="25" customHeight="1" spans="1:30">
      <c r="A892" s="1098" t="s">
        <v>698</v>
      </c>
      <c r="B892" s="1098" t="s">
        <v>411</v>
      </c>
      <c r="C892" s="1124">
        <v>3304</v>
      </c>
      <c r="D892" s="1124">
        <v>2375</v>
      </c>
      <c r="E892" s="1124">
        <v>3518</v>
      </c>
      <c r="F892" s="1124">
        <v>3691</v>
      </c>
      <c r="G892" s="1124">
        <v>3739</v>
      </c>
      <c r="H892" s="1124">
        <v>12321</v>
      </c>
      <c r="I892" s="1124">
        <v>56414</v>
      </c>
      <c r="J892" s="1124">
        <v>8414</v>
      </c>
      <c r="K892" s="1124">
        <v>6384</v>
      </c>
      <c r="L892" s="1124">
        <v>5053</v>
      </c>
      <c r="M892" s="1124">
        <v>4508</v>
      </c>
      <c r="N892" s="1124">
        <v>15575</v>
      </c>
      <c r="O892" s="1124">
        <v>10193</v>
      </c>
      <c r="P892" s="1124">
        <v>6056</v>
      </c>
      <c r="Q892" s="1124">
        <v>4497</v>
      </c>
      <c r="R892" s="1124">
        <v>4932</v>
      </c>
      <c r="S892" s="1124">
        <v>4787</v>
      </c>
      <c r="T892" s="1124">
        <v>9731</v>
      </c>
      <c r="U892" s="1124">
        <v>54288</v>
      </c>
      <c r="V892" s="1124">
        <v>5168</v>
      </c>
      <c r="W892" s="1124">
        <v>6908</v>
      </c>
      <c r="X892" s="1124">
        <v>6228</v>
      </c>
      <c r="Y892" s="1124">
        <v>6022</v>
      </c>
      <c r="Z892" s="1124">
        <v>17689</v>
      </c>
      <c r="AA892" s="1124">
        <v>4819</v>
      </c>
      <c r="AB892" s="1124">
        <v>3650</v>
      </c>
      <c r="AC892" s="1124">
        <v>3880</v>
      </c>
      <c r="AD892" s="1124">
        <v>3507</v>
      </c>
    </row>
    <row r="893" ht="25" customHeight="1" spans="1:30">
      <c r="A893" s="1098" t="s">
        <v>699</v>
      </c>
      <c r="B893" s="1098" t="s">
        <v>700</v>
      </c>
      <c r="C893" s="1124" t="s">
        <v>686</v>
      </c>
      <c r="D893" s="1124" t="s">
        <v>686</v>
      </c>
      <c r="E893" s="1124" t="s">
        <v>686</v>
      </c>
      <c r="F893" s="1124" t="s">
        <v>686</v>
      </c>
      <c r="G893" s="1124" t="s">
        <v>686</v>
      </c>
      <c r="H893" s="1124" t="s">
        <v>686</v>
      </c>
      <c r="I893" s="1124" t="s">
        <v>686</v>
      </c>
      <c r="J893" s="1124" t="s">
        <v>686</v>
      </c>
      <c r="K893" s="1124" t="s">
        <v>686</v>
      </c>
      <c r="L893" s="1124" t="s">
        <v>686</v>
      </c>
      <c r="M893" s="1124" t="s">
        <v>686</v>
      </c>
      <c r="N893" s="1124" t="s">
        <v>686</v>
      </c>
      <c r="O893" s="1124" t="s">
        <v>686</v>
      </c>
      <c r="P893" s="1124" t="s">
        <v>686</v>
      </c>
      <c r="Q893" s="1124" t="s">
        <v>686</v>
      </c>
      <c r="R893" s="1124" t="s">
        <v>686</v>
      </c>
      <c r="S893" s="1124" t="s">
        <v>686</v>
      </c>
      <c r="T893" s="1124" t="s">
        <v>686</v>
      </c>
      <c r="U893" s="1124" t="s">
        <v>686</v>
      </c>
      <c r="V893" s="1124" t="s">
        <v>686</v>
      </c>
      <c r="W893" s="1124">
        <v>475</v>
      </c>
      <c r="X893" s="1124">
        <v>1682</v>
      </c>
      <c r="Y893" s="1124">
        <v>618</v>
      </c>
      <c r="Z893" s="1124">
        <v>2288</v>
      </c>
      <c r="AA893" s="1124">
        <v>1185</v>
      </c>
      <c r="AB893" s="1124">
        <v>3278</v>
      </c>
      <c r="AC893" s="1124">
        <v>4845</v>
      </c>
      <c r="AD893" s="1124">
        <v>11697</v>
      </c>
    </row>
    <row r="894" ht="25" customHeight="1" spans="1:30">
      <c r="A894" s="1098" t="s">
        <v>701</v>
      </c>
      <c r="B894" s="1098" t="s">
        <v>317</v>
      </c>
      <c r="C894" s="1124">
        <v>27282</v>
      </c>
      <c r="D894" s="1124">
        <v>26453</v>
      </c>
      <c r="E894" s="1124">
        <v>14880</v>
      </c>
      <c r="F894" s="1124">
        <v>12026</v>
      </c>
      <c r="G894" s="1124">
        <v>35848</v>
      </c>
      <c r="H894" s="1124">
        <v>51485</v>
      </c>
      <c r="I894" s="1124">
        <v>34110</v>
      </c>
      <c r="J894" s="1124">
        <v>36898</v>
      </c>
      <c r="K894" s="1124">
        <v>38675</v>
      </c>
      <c r="L894" s="1124">
        <v>32688</v>
      </c>
      <c r="M894" s="1124">
        <v>21000</v>
      </c>
      <c r="N894" s="1124">
        <v>14300</v>
      </c>
      <c r="O894" s="1124">
        <v>10389</v>
      </c>
      <c r="P894" s="1124">
        <v>31974</v>
      </c>
      <c r="Q894" s="1124">
        <v>17697</v>
      </c>
      <c r="R894" s="1124">
        <v>15504</v>
      </c>
      <c r="S894" s="1124">
        <v>15341</v>
      </c>
      <c r="T894" s="1124">
        <v>13471</v>
      </c>
      <c r="U894" s="1124">
        <v>16084</v>
      </c>
      <c r="V894" s="1124">
        <v>13386</v>
      </c>
      <c r="W894" s="1124">
        <v>13071</v>
      </c>
      <c r="X894" s="1124">
        <v>12367</v>
      </c>
      <c r="Y894" s="1124">
        <v>14540</v>
      </c>
      <c r="Z894" s="1124">
        <v>12652</v>
      </c>
      <c r="AA894" s="1124">
        <v>10753</v>
      </c>
      <c r="AB894" s="1124">
        <v>8070</v>
      </c>
      <c r="AC894" s="1124">
        <v>8488</v>
      </c>
      <c r="AD894" s="1124">
        <v>5846</v>
      </c>
    </row>
    <row r="895" ht="25" customHeight="1" spans="1:30">
      <c r="A895" s="1098" t="s">
        <v>702</v>
      </c>
      <c r="B895" s="1098" t="s">
        <v>703</v>
      </c>
      <c r="C895" s="1124" t="s">
        <v>686</v>
      </c>
      <c r="D895" s="1124" t="s">
        <v>686</v>
      </c>
      <c r="E895" s="1124" t="s">
        <v>686</v>
      </c>
      <c r="F895" s="1124" t="s">
        <v>686</v>
      </c>
      <c r="G895" s="1124" t="s">
        <v>686</v>
      </c>
      <c r="H895" s="1124" t="s">
        <v>686</v>
      </c>
      <c r="I895" s="1124" t="s">
        <v>686</v>
      </c>
      <c r="J895" s="1124" t="s">
        <v>686</v>
      </c>
      <c r="K895" s="1124">
        <v>4333</v>
      </c>
      <c r="L895" s="1124">
        <v>6012</v>
      </c>
      <c r="M895" s="1124">
        <v>8322</v>
      </c>
      <c r="N895" s="1124">
        <v>27519</v>
      </c>
      <c r="O895" s="1124">
        <v>8731</v>
      </c>
      <c r="P895" s="1124">
        <v>9732</v>
      </c>
      <c r="Q895" s="1124">
        <v>9412</v>
      </c>
      <c r="R895" s="1124">
        <v>8977</v>
      </c>
      <c r="S895" s="1124">
        <v>6726</v>
      </c>
      <c r="T895" s="1124">
        <v>6474</v>
      </c>
      <c r="U895" s="1124">
        <v>30429</v>
      </c>
      <c r="V895" s="1124">
        <v>5761</v>
      </c>
      <c r="W895" s="1124">
        <v>3837</v>
      </c>
      <c r="X895" s="1124">
        <v>5233</v>
      </c>
      <c r="Y895" s="1124">
        <v>6594</v>
      </c>
      <c r="Z895" s="1124">
        <v>15858</v>
      </c>
      <c r="AA895" s="1124">
        <v>6173</v>
      </c>
      <c r="AB895" s="1124">
        <v>5607</v>
      </c>
      <c r="AC895" s="1124">
        <v>6837</v>
      </c>
      <c r="AD895" s="1124">
        <v>5997</v>
      </c>
    </row>
    <row r="896" ht="25" customHeight="1" spans="1:30">
      <c r="A896" s="1098" t="s">
        <v>704</v>
      </c>
      <c r="B896" s="1098" t="s">
        <v>425</v>
      </c>
      <c r="C896" s="1124">
        <v>1253</v>
      </c>
      <c r="D896" s="1124">
        <v>2496</v>
      </c>
      <c r="E896" s="1124">
        <v>2226</v>
      </c>
      <c r="F896" s="1124">
        <v>3176</v>
      </c>
      <c r="G896" s="1124">
        <v>4047</v>
      </c>
      <c r="H896" s="1124">
        <v>3347</v>
      </c>
      <c r="I896" s="1124">
        <v>4769</v>
      </c>
      <c r="J896" s="1124">
        <v>4101</v>
      </c>
      <c r="K896" s="1124">
        <v>3339</v>
      </c>
      <c r="L896" s="1124">
        <v>3429</v>
      </c>
      <c r="M896" s="1124">
        <v>2978</v>
      </c>
      <c r="N896" s="1124">
        <v>2824</v>
      </c>
      <c r="O896" s="1124">
        <v>2778</v>
      </c>
      <c r="P896" s="1124">
        <v>3699</v>
      </c>
      <c r="Q896" s="1124">
        <v>3489</v>
      </c>
      <c r="R896" s="1124">
        <v>3859</v>
      </c>
      <c r="S896" s="1124">
        <v>5253</v>
      </c>
      <c r="T896" s="1124">
        <v>4802</v>
      </c>
      <c r="U896" s="1124">
        <v>7086</v>
      </c>
      <c r="V896" s="1124">
        <v>8429</v>
      </c>
      <c r="W896" s="1124">
        <v>12741</v>
      </c>
      <c r="X896" s="1124">
        <v>7059</v>
      </c>
      <c r="Y896" s="1124">
        <v>12064</v>
      </c>
      <c r="Z896" s="1124">
        <v>9578</v>
      </c>
      <c r="AA896" s="1124">
        <v>5100</v>
      </c>
      <c r="AB896" s="1124">
        <v>3583</v>
      </c>
      <c r="AC896" s="1124">
        <v>6023</v>
      </c>
      <c r="AD896" s="1124">
        <v>6594</v>
      </c>
    </row>
    <row r="897" ht="25" customHeight="1" spans="1:30">
      <c r="A897" s="1098" t="s">
        <v>705</v>
      </c>
      <c r="B897" s="1098" t="s">
        <v>706</v>
      </c>
      <c r="C897" s="1124" t="s">
        <v>686</v>
      </c>
      <c r="D897" s="1124" t="s">
        <v>686</v>
      </c>
      <c r="E897" s="1124" t="s">
        <v>686</v>
      </c>
      <c r="F897" s="1124" t="s">
        <v>686</v>
      </c>
      <c r="G897" s="1124" t="s">
        <v>686</v>
      </c>
      <c r="H897" s="1124" t="s">
        <v>686</v>
      </c>
      <c r="I897" s="1124" t="s">
        <v>686</v>
      </c>
      <c r="J897" s="1124" t="s">
        <v>686</v>
      </c>
      <c r="K897" s="1124" t="s">
        <v>686</v>
      </c>
      <c r="L897" s="1124" t="s">
        <v>686</v>
      </c>
      <c r="M897" s="1124" t="s">
        <v>686</v>
      </c>
      <c r="N897" s="1124">
        <v>0</v>
      </c>
      <c r="O897" s="1124">
        <v>15</v>
      </c>
      <c r="P897" s="1124">
        <v>944</v>
      </c>
      <c r="Q897" s="1124">
        <v>705</v>
      </c>
      <c r="R897" s="1124">
        <v>495</v>
      </c>
      <c r="S897" s="1124">
        <v>390</v>
      </c>
      <c r="T897" s="1124">
        <v>402</v>
      </c>
      <c r="U897" s="1124">
        <v>1479</v>
      </c>
      <c r="V897" s="1124">
        <v>892</v>
      </c>
      <c r="W897" s="1124">
        <v>626</v>
      </c>
      <c r="X897" s="1124">
        <v>615</v>
      </c>
      <c r="Y897" s="1124">
        <v>440</v>
      </c>
      <c r="Z897" s="1124">
        <v>231</v>
      </c>
      <c r="AA897" s="1124">
        <v>121</v>
      </c>
      <c r="AB897" s="1124">
        <v>198</v>
      </c>
      <c r="AC897" s="1124">
        <v>433</v>
      </c>
      <c r="AD897" s="1124">
        <v>898</v>
      </c>
    </row>
    <row r="898" ht="25" customHeight="1" spans="1:30">
      <c r="A898" s="1098" t="s">
        <v>707</v>
      </c>
      <c r="B898" s="1098" t="s">
        <v>707</v>
      </c>
      <c r="C898" s="1124" t="s">
        <v>686</v>
      </c>
      <c r="D898" s="1124" t="s">
        <v>686</v>
      </c>
      <c r="E898" s="1124" t="s">
        <v>686</v>
      </c>
      <c r="F898" s="1124" t="s">
        <v>686</v>
      </c>
      <c r="G898" s="1124" t="s">
        <v>686</v>
      </c>
      <c r="H898" s="1124" t="s">
        <v>686</v>
      </c>
      <c r="I898" s="1124" t="s">
        <v>686</v>
      </c>
      <c r="J898" s="1124" t="s">
        <v>686</v>
      </c>
      <c r="K898" s="1124" t="s">
        <v>686</v>
      </c>
      <c r="L898" s="1124" t="s">
        <v>686</v>
      </c>
      <c r="M898" s="1124" t="s">
        <v>686</v>
      </c>
      <c r="N898" s="1124" t="s">
        <v>686</v>
      </c>
      <c r="O898" s="1124" t="s">
        <v>686</v>
      </c>
      <c r="P898" s="1124" t="s">
        <v>686</v>
      </c>
      <c r="Q898" s="1124" t="s">
        <v>686</v>
      </c>
      <c r="R898" s="1124" t="s">
        <v>686</v>
      </c>
      <c r="S898" s="1124" t="s">
        <v>686</v>
      </c>
      <c r="T898" s="1124" t="s">
        <v>686</v>
      </c>
      <c r="U898" s="1124" t="s">
        <v>686</v>
      </c>
      <c r="V898" s="1124" t="s">
        <v>686</v>
      </c>
      <c r="W898" s="1124" t="s">
        <v>686</v>
      </c>
      <c r="X898" s="1124">
        <v>0</v>
      </c>
      <c r="Y898" s="1124">
        <v>225</v>
      </c>
      <c r="Z898" s="1124">
        <v>580</v>
      </c>
      <c r="AA898" s="1124">
        <v>1101</v>
      </c>
      <c r="AB898" s="1124">
        <v>874</v>
      </c>
      <c r="AC898" s="1124">
        <v>2967</v>
      </c>
      <c r="AD898" s="1124">
        <v>6198</v>
      </c>
    </row>
    <row r="899" ht="25" customHeight="1" spans="1:30">
      <c r="A899" s="1098" t="s">
        <v>708</v>
      </c>
      <c r="B899" s="1098" t="s">
        <v>364</v>
      </c>
      <c r="C899" s="1124" t="s">
        <v>686</v>
      </c>
      <c r="D899" s="1124" t="s">
        <v>686</v>
      </c>
      <c r="E899" s="1124" t="s">
        <v>686</v>
      </c>
      <c r="F899" s="1124" t="s">
        <v>686</v>
      </c>
      <c r="G899" s="1124" t="s">
        <v>686</v>
      </c>
      <c r="H899" s="1124" t="s">
        <v>686</v>
      </c>
      <c r="I899" s="1124" t="s">
        <v>686</v>
      </c>
      <c r="J899" s="1124" t="s">
        <v>686</v>
      </c>
      <c r="K899" s="1124" t="s">
        <v>686</v>
      </c>
      <c r="L899" s="1124">
        <v>16887</v>
      </c>
      <c r="M899" s="1124">
        <v>8636</v>
      </c>
      <c r="N899" s="1124">
        <v>11948</v>
      </c>
      <c r="O899" s="1124">
        <v>10488</v>
      </c>
      <c r="P899" s="1124">
        <v>20954</v>
      </c>
      <c r="Q899" s="1124">
        <v>14454</v>
      </c>
      <c r="R899" s="1124">
        <v>13966</v>
      </c>
      <c r="S899" s="1124">
        <v>13805</v>
      </c>
      <c r="T899" s="1124">
        <v>9448</v>
      </c>
      <c r="U899" s="1124">
        <v>7252</v>
      </c>
      <c r="V899" s="1124">
        <v>16476</v>
      </c>
      <c r="W899" s="1124">
        <v>13921</v>
      </c>
      <c r="X899" s="1124">
        <v>12408</v>
      </c>
      <c r="Y899" s="1124">
        <v>10278</v>
      </c>
      <c r="Z899" s="1124">
        <v>8706</v>
      </c>
      <c r="AA899" s="1124">
        <v>9086</v>
      </c>
      <c r="AB899" s="1124">
        <v>5421</v>
      </c>
      <c r="AC899" s="1124">
        <v>7031</v>
      </c>
      <c r="AD899" s="1124">
        <v>46177</v>
      </c>
    </row>
    <row r="900" ht="25" customHeight="1" spans="1:30">
      <c r="A900" s="1098" t="s">
        <v>476</v>
      </c>
      <c r="B900" s="1098" t="s">
        <v>476</v>
      </c>
      <c r="C900" s="1124" t="s">
        <v>686</v>
      </c>
      <c r="D900" s="1124" t="s">
        <v>686</v>
      </c>
      <c r="E900" s="1124" t="s">
        <v>686</v>
      </c>
      <c r="F900" s="1124" t="s">
        <v>686</v>
      </c>
      <c r="G900" s="1124" t="s">
        <v>686</v>
      </c>
      <c r="H900" s="1124">
        <v>66</v>
      </c>
      <c r="I900" s="1124">
        <v>11</v>
      </c>
      <c r="J900" s="1124">
        <v>681</v>
      </c>
      <c r="K900" s="1124">
        <v>1815</v>
      </c>
      <c r="L900" s="1124">
        <v>1963</v>
      </c>
      <c r="M900" s="1124">
        <v>2077</v>
      </c>
      <c r="N900" s="1124">
        <v>2539</v>
      </c>
      <c r="O900" s="1124">
        <v>3862</v>
      </c>
      <c r="P900" s="1124">
        <v>4027</v>
      </c>
      <c r="Q900" s="1124">
        <v>4393</v>
      </c>
      <c r="R900" s="1124">
        <v>4141</v>
      </c>
      <c r="S900" s="1124">
        <v>3353</v>
      </c>
      <c r="T900" s="1124">
        <v>4585</v>
      </c>
      <c r="U900" s="1124">
        <v>5688</v>
      </c>
      <c r="V900" s="1124">
        <v>3741</v>
      </c>
      <c r="W900" s="1124">
        <v>2341</v>
      </c>
      <c r="X900" s="1124">
        <v>1718</v>
      </c>
      <c r="Y900" s="1124">
        <v>1698</v>
      </c>
      <c r="Z900" s="1124">
        <v>1584</v>
      </c>
      <c r="AA900" s="1124">
        <v>2714</v>
      </c>
      <c r="AB900" s="1124">
        <v>1345</v>
      </c>
      <c r="AC900" s="1124">
        <v>2445</v>
      </c>
      <c r="AD900" s="1124">
        <v>2697</v>
      </c>
    </row>
    <row r="901" ht="25" customHeight="1" spans="1:30">
      <c r="A901" s="1098" t="s">
        <v>709</v>
      </c>
      <c r="B901" s="1098" t="s">
        <v>710</v>
      </c>
      <c r="C901" s="1124" t="s">
        <v>686</v>
      </c>
      <c r="D901" s="1124" t="s">
        <v>686</v>
      </c>
      <c r="E901" s="1124" t="s">
        <v>686</v>
      </c>
      <c r="F901" s="1124" t="s">
        <v>686</v>
      </c>
      <c r="G901" s="1124" t="s">
        <v>686</v>
      </c>
      <c r="H901" s="1124" t="s">
        <v>686</v>
      </c>
      <c r="I901" s="1124" t="s">
        <v>686</v>
      </c>
      <c r="J901" s="1124" t="s">
        <v>686</v>
      </c>
      <c r="K901" s="1124" t="s">
        <v>686</v>
      </c>
      <c r="L901" s="1124" t="s">
        <v>686</v>
      </c>
      <c r="M901" s="1124" t="s">
        <v>686</v>
      </c>
      <c r="N901" s="1124" t="s">
        <v>686</v>
      </c>
      <c r="O901" s="1124" t="s">
        <v>686</v>
      </c>
      <c r="P901" s="1124" t="s">
        <v>686</v>
      </c>
      <c r="Q901" s="1124" t="s">
        <v>686</v>
      </c>
      <c r="R901" s="1124" t="s">
        <v>686</v>
      </c>
      <c r="S901" s="1124" t="s">
        <v>686</v>
      </c>
      <c r="T901" s="1124" t="s">
        <v>686</v>
      </c>
      <c r="U901" s="1124" t="s">
        <v>686</v>
      </c>
      <c r="V901" s="1124" t="s">
        <v>686</v>
      </c>
      <c r="W901" s="1124" t="s">
        <v>686</v>
      </c>
      <c r="X901" s="1124" t="s">
        <v>686</v>
      </c>
      <c r="Y901" s="1124" t="s">
        <v>686</v>
      </c>
      <c r="Z901" s="1124" t="s">
        <v>686</v>
      </c>
      <c r="AA901" s="1124" t="s">
        <v>686</v>
      </c>
      <c r="AB901" s="1124">
        <v>0</v>
      </c>
      <c r="AC901" s="1124">
        <v>1756</v>
      </c>
      <c r="AD901" s="1124">
        <v>7557</v>
      </c>
    </row>
    <row r="902" ht="25" customHeight="1" spans="1:30">
      <c r="A902" s="1098" t="s">
        <v>711</v>
      </c>
      <c r="B902" s="1098" t="s">
        <v>712</v>
      </c>
      <c r="C902" s="1124">
        <v>4519</v>
      </c>
      <c r="D902" s="1124">
        <v>5621</v>
      </c>
      <c r="E902" s="1124">
        <v>5936</v>
      </c>
      <c r="F902" s="1124">
        <v>4217</v>
      </c>
      <c r="G902" s="1124">
        <v>6551</v>
      </c>
      <c r="H902" s="1124">
        <v>5989</v>
      </c>
      <c r="I902" s="1124">
        <v>7575</v>
      </c>
      <c r="J902" s="1124">
        <v>6221</v>
      </c>
      <c r="K902" s="1124">
        <v>5135</v>
      </c>
      <c r="L902" s="1124">
        <v>5097</v>
      </c>
      <c r="M902" s="1124">
        <v>3957</v>
      </c>
      <c r="N902" s="1124">
        <v>4578</v>
      </c>
      <c r="O902" s="1124">
        <v>3947</v>
      </c>
      <c r="P902" s="1124">
        <v>3971</v>
      </c>
      <c r="Q902" s="1124">
        <v>3187</v>
      </c>
      <c r="R902" s="1124">
        <v>3899</v>
      </c>
      <c r="S902" s="1124">
        <v>4356</v>
      </c>
      <c r="T902" s="1124">
        <v>5144</v>
      </c>
      <c r="U902" s="1124">
        <v>5942</v>
      </c>
      <c r="V902" s="1124">
        <v>4480</v>
      </c>
      <c r="W902" s="1124">
        <v>3990</v>
      </c>
      <c r="X902" s="1124">
        <v>4809</v>
      </c>
      <c r="Y902" s="1124">
        <v>4445</v>
      </c>
      <c r="Z902" s="1124">
        <v>3296</v>
      </c>
      <c r="AA902" s="1124">
        <v>2803</v>
      </c>
      <c r="AB902" s="1124">
        <v>2396</v>
      </c>
      <c r="AC902" s="1124">
        <v>4281</v>
      </c>
      <c r="AD902" s="1124">
        <v>4078</v>
      </c>
    </row>
    <row r="903" ht="25" customHeight="1" spans="1:30">
      <c r="A903" s="1098" t="s">
        <v>713</v>
      </c>
      <c r="B903" s="1098" t="s">
        <v>539</v>
      </c>
      <c r="C903" s="1124">
        <v>1437</v>
      </c>
      <c r="D903" s="1124">
        <v>2218</v>
      </c>
      <c r="E903" s="1124">
        <v>2066</v>
      </c>
      <c r="F903" s="1124">
        <v>3847</v>
      </c>
      <c r="G903" s="1124">
        <v>4105</v>
      </c>
      <c r="H903" s="1124">
        <v>8676</v>
      </c>
      <c r="I903" s="1124">
        <v>6463</v>
      </c>
      <c r="J903" s="1124">
        <v>1083</v>
      </c>
      <c r="K903" s="1124">
        <v>591</v>
      </c>
      <c r="L903" s="1124">
        <v>4069</v>
      </c>
      <c r="M903" s="1124">
        <v>4155</v>
      </c>
      <c r="N903" s="1124">
        <v>3605</v>
      </c>
      <c r="O903" s="1124">
        <v>3204</v>
      </c>
      <c r="P903" s="1124">
        <v>2157</v>
      </c>
      <c r="Q903" s="1124">
        <v>3212</v>
      </c>
      <c r="R903" s="1124">
        <v>2876</v>
      </c>
      <c r="S903" s="1124">
        <v>3308</v>
      </c>
      <c r="T903" s="1124">
        <v>3073</v>
      </c>
      <c r="U903" s="1124">
        <v>2240</v>
      </c>
      <c r="V903" s="1124">
        <v>3982</v>
      </c>
      <c r="W903" s="1124">
        <v>2995</v>
      </c>
      <c r="X903" s="1124">
        <v>2253</v>
      </c>
      <c r="Y903" s="1124">
        <v>2057</v>
      </c>
      <c r="Z903" s="1124">
        <v>1004</v>
      </c>
      <c r="AA903" s="1124">
        <v>1878</v>
      </c>
      <c r="AB903" s="1124">
        <v>1302</v>
      </c>
      <c r="AC903" s="1124">
        <v>1485</v>
      </c>
      <c r="AD903" s="1124">
        <v>959</v>
      </c>
    </row>
    <row r="904" ht="25" customHeight="1" spans="1:30">
      <c r="A904" s="1098" t="s">
        <v>714</v>
      </c>
      <c r="B904" s="1098" t="s">
        <v>715</v>
      </c>
      <c r="C904" s="1124">
        <v>1990</v>
      </c>
      <c r="D904" s="1124">
        <v>1785</v>
      </c>
      <c r="E904" s="1124">
        <v>417</v>
      </c>
      <c r="F904" s="1124">
        <v>1494</v>
      </c>
      <c r="G904" s="1124">
        <v>1886</v>
      </c>
      <c r="H904" s="1124">
        <v>1542</v>
      </c>
      <c r="I904" s="1124">
        <v>3070</v>
      </c>
      <c r="J904" s="1124">
        <v>1538</v>
      </c>
      <c r="K904" s="1124">
        <v>2627</v>
      </c>
      <c r="L904" s="1124">
        <v>2369</v>
      </c>
      <c r="M904" s="1124">
        <v>2338</v>
      </c>
      <c r="N904" s="1124">
        <v>2802</v>
      </c>
      <c r="O904" s="1124">
        <v>2724</v>
      </c>
      <c r="P904" s="1124">
        <v>3243</v>
      </c>
      <c r="Q904" s="1124">
        <v>3138</v>
      </c>
      <c r="R904" s="1124">
        <v>2914</v>
      </c>
      <c r="S904" s="1124">
        <v>2727</v>
      </c>
      <c r="T904" s="1124">
        <v>3284</v>
      </c>
      <c r="U904" s="1124">
        <v>3109</v>
      </c>
      <c r="V904" s="1124">
        <v>2862</v>
      </c>
      <c r="W904" s="1124">
        <v>2439</v>
      </c>
      <c r="X904" s="1124">
        <v>2317</v>
      </c>
      <c r="Y904" s="1124">
        <v>865</v>
      </c>
      <c r="Z904" s="1124">
        <v>900</v>
      </c>
      <c r="AA904" s="1124">
        <v>2396</v>
      </c>
      <c r="AB904" s="1124">
        <v>2348</v>
      </c>
      <c r="AC904" s="1124">
        <v>4140</v>
      </c>
      <c r="AD904" s="1124">
        <v>3986</v>
      </c>
    </row>
    <row r="905" ht="25" customHeight="1" spans="1:30">
      <c r="A905" s="1098" t="s">
        <v>502</v>
      </c>
      <c r="B905" s="1098" t="s">
        <v>502</v>
      </c>
      <c r="C905" s="1124" t="s">
        <v>686</v>
      </c>
      <c r="D905" s="1124" t="s">
        <v>686</v>
      </c>
      <c r="E905" s="1124" t="s">
        <v>686</v>
      </c>
      <c r="F905" s="1124" t="s">
        <v>686</v>
      </c>
      <c r="G905" s="1124" t="s">
        <v>686</v>
      </c>
      <c r="H905" s="1124" t="s">
        <v>686</v>
      </c>
      <c r="I905" s="1124" t="s">
        <v>686</v>
      </c>
      <c r="J905" s="1124" t="s">
        <v>686</v>
      </c>
      <c r="K905" s="1124" t="s">
        <v>686</v>
      </c>
      <c r="L905" s="1124" t="s">
        <v>686</v>
      </c>
      <c r="M905" s="1124" t="s">
        <v>686</v>
      </c>
      <c r="N905" s="1124" t="s">
        <v>686</v>
      </c>
      <c r="O905" s="1124" t="s">
        <v>686</v>
      </c>
      <c r="P905" s="1124" t="s">
        <v>686</v>
      </c>
      <c r="Q905" s="1124" t="s">
        <v>686</v>
      </c>
      <c r="R905" s="1124" t="s">
        <v>686</v>
      </c>
      <c r="S905" s="1124" t="s">
        <v>686</v>
      </c>
      <c r="T905" s="1124" t="s">
        <v>686</v>
      </c>
      <c r="U905" s="1124">
        <v>697</v>
      </c>
      <c r="V905" s="1124">
        <v>892</v>
      </c>
      <c r="W905" s="1124">
        <v>937</v>
      </c>
      <c r="X905" s="1124">
        <v>2621</v>
      </c>
      <c r="Y905" s="1124">
        <v>2435</v>
      </c>
      <c r="Z905" s="1124">
        <v>1562</v>
      </c>
      <c r="AA905" s="1124">
        <v>2771</v>
      </c>
      <c r="AB905" s="1124">
        <v>3755</v>
      </c>
      <c r="AC905" s="1124">
        <v>4129</v>
      </c>
      <c r="AD905" s="1124">
        <v>4078</v>
      </c>
    </row>
    <row r="906" ht="25" customHeight="1" spans="1:30">
      <c r="A906" s="1098" t="s">
        <v>716</v>
      </c>
      <c r="B906" s="1098" t="s">
        <v>716</v>
      </c>
      <c r="C906" s="1124" t="s">
        <v>686</v>
      </c>
      <c r="D906" s="1124" t="s">
        <v>686</v>
      </c>
      <c r="E906" s="1124" t="s">
        <v>686</v>
      </c>
      <c r="F906" s="1124" t="s">
        <v>686</v>
      </c>
      <c r="G906" s="1124" t="s">
        <v>686</v>
      </c>
      <c r="H906" s="1124" t="s">
        <v>686</v>
      </c>
      <c r="I906" s="1124" t="s">
        <v>686</v>
      </c>
      <c r="J906" s="1124" t="s">
        <v>686</v>
      </c>
      <c r="K906" s="1124" t="s">
        <v>686</v>
      </c>
      <c r="L906" s="1124" t="s">
        <v>686</v>
      </c>
      <c r="M906" s="1124" t="s">
        <v>686</v>
      </c>
      <c r="N906" s="1124" t="s">
        <v>686</v>
      </c>
      <c r="O906" s="1124" t="s">
        <v>686</v>
      </c>
      <c r="P906" s="1124" t="s">
        <v>686</v>
      </c>
      <c r="Q906" s="1124" t="s">
        <v>686</v>
      </c>
      <c r="R906" s="1124" t="s">
        <v>686</v>
      </c>
      <c r="S906" s="1124" t="s">
        <v>686</v>
      </c>
      <c r="T906" s="1124" t="s">
        <v>686</v>
      </c>
      <c r="U906" s="1124">
        <v>588</v>
      </c>
      <c r="V906" s="1124">
        <v>520</v>
      </c>
      <c r="W906" s="1124">
        <v>2559</v>
      </c>
      <c r="X906" s="1124">
        <v>6611</v>
      </c>
      <c r="Y906" s="1124">
        <v>643</v>
      </c>
      <c r="Z906" s="1124">
        <v>932</v>
      </c>
      <c r="AA906" s="1124">
        <v>7027</v>
      </c>
      <c r="AB906" s="1124">
        <v>3285</v>
      </c>
      <c r="AC906" s="1124">
        <v>5488</v>
      </c>
      <c r="AD906" s="1124">
        <v>7420</v>
      </c>
    </row>
    <row r="907" ht="25" customHeight="1" spans="1:30">
      <c r="A907" s="1098" t="s">
        <v>717</v>
      </c>
      <c r="B907" s="1098" t="s">
        <v>378</v>
      </c>
      <c r="C907" s="1124" t="s">
        <v>686</v>
      </c>
      <c r="D907" s="1124" t="s">
        <v>686</v>
      </c>
      <c r="E907" s="1124" t="s">
        <v>686</v>
      </c>
      <c r="F907" s="1124" t="s">
        <v>686</v>
      </c>
      <c r="G907" s="1124" t="s">
        <v>686</v>
      </c>
      <c r="H907" s="1124" t="s">
        <v>686</v>
      </c>
      <c r="I907" s="1124" t="s">
        <v>686</v>
      </c>
      <c r="J907" s="1124" t="s">
        <v>686</v>
      </c>
      <c r="K907" s="1124" t="s">
        <v>686</v>
      </c>
      <c r="L907" s="1124" t="s">
        <v>686</v>
      </c>
      <c r="M907" s="1124" t="s">
        <v>686</v>
      </c>
      <c r="N907" s="1124" t="s">
        <v>686</v>
      </c>
      <c r="O907" s="1124" t="s">
        <v>686</v>
      </c>
      <c r="P907" s="1124" t="s">
        <v>686</v>
      </c>
      <c r="Q907" s="1124" t="s">
        <v>686</v>
      </c>
      <c r="R907" s="1124" t="s">
        <v>686</v>
      </c>
      <c r="S907" s="1124" t="s">
        <v>686</v>
      </c>
      <c r="T907" s="1124" t="s">
        <v>686</v>
      </c>
      <c r="U907" s="1124" t="s">
        <v>686</v>
      </c>
      <c r="V907" s="1124" t="s">
        <v>686</v>
      </c>
      <c r="W907" s="1124" t="s">
        <v>686</v>
      </c>
      <c r="X907" s="1124">
        <v>9538</v>
      </c>
      <c r="Y907" s="1124">
        <v>12263</v>
      </c>
      <c r="Z907" s="1124">
        <v>11832</v>
      </c>
      <c r="AA907" s="1124">
        <v>13022</v>
      </c>
      <c r="AB907" s="1124">
        <v>8654</v>
      </c>
      <c r="AC907" s="1124">
        <v>10615</v>
      </c>
      <c r="AD907" s="1124">
        <v>8376</v>
      </c>
    </row>
    <row r="908" ht="25" customHeight="1" spans="1:30">
      <c r="A908" s="1098" t="s">
        <v>718</v>
      </c>
      <c r="B908" s="1098" t="s">
        <v>719</v>
      </c>
      <c r="C908" s="1124">
        <v>3388</v>
      </c>
      <c r="D908" s="1124">
        <v>2499</v>
      </c>
      <c r="E908" s="1124">
        <v>2250</v>
      </c>
      <c r="F908" s="1124">
        <v>1796</v>
      </c>
      <c r="G908" s="1124">
        <v>2838</v>
      </c>
      <c r="H908" s="1124">
        <v>3098</v>
      </c>
      <c r="I908" s="1124">
        <v>5517</v>
      </c>
      <c r="J908" s="1124">
        <v>4518</v>
      </c>
      <c r="K908" s="1124">
        <v>4078</v>
      </c>
      <c r="L908" s="1124">
        <v>4838</v>
      </c>
      <c r="M908" s="1124">
        <v>2987</v>
      </c>
      <c r="N908" s="1124">
        <v>4505</v>
      </c>
      <c r="O908" s="1124">
        <v>4058</v>
      </c>
      <c r="P908" s="1124">
        <v>5498</v>
      </c>
      <c r="Q908" s="1124">
        <v>4163</v>
      </c>
      <c r="R908" s="1124">
        <v>4538</v>
      </c>
      <c r="S908" s="1124">
        <v>4412</v>
      </c>
      <c r="T908" s="1124">
        <v>3677</v>
      </c>
      <c r="U908" s="1124">
        <v>4881</v>
      </c>
      <c r="V908" s="1124">
        <v>2786</v>
      </c>
      <c r="W908" s="1124">
        <v>3078</v>
      </c>
      <c r="X908" s="1124">
        <v>1946</v>
      </c>
      <c r="Y908" s="1124">
        <v>944</v>
      </c>
      <c r="Z908" s="1124">
        <v>999</v>
      </c>
      <c r="AA908" s="1124">
        <v>2669</v>
      </c>
      <c r="AB908" s="1124">
        <v>3024</v>
      </c>
      <c r="AC908" s="1124">
        <v>4013</v>
      </c>
      <c r="AD908" s="1124">
        <v>5125</v>
      </c>
    </row>
    <row r="909" ht="25" customHeight="1" spans="1:30">
      <c r="A909" s="1098" t="s">
        <v>720</v>
      </c>
      <c r="B909" s="1098" t="s">
        <v>435</v>
      </c>
      <c r="C909" s="1124" t="s">
        <v>686</v>
      </c>
      <c r="D909" s="1124" t="s">
        <v>686</v>
      </c>
      <c r="E909" s="1124" t="s">
        <v>686</v>
      </c>
      <c r="F909" s="1124" t="s">
        <v>686</v>
      </c>
      <c r="G909" s="1124" t="s">
        <v>686</v>
      </c>
      <c r="H909" s="1124" t="s">
        <v>686</v>
      </c>
      <c r="I909" s="1124" t="s">
        <v>686</v>
      </c>
      <c r="J909" s="1124" t="s">
        <v>686</v>
      </c>
      <c r="K909" s="1124" t="s">
        <v>686</v>
      </c>
      <c r="L909" s="1124" t="s">
        <v>686</v>
      </c>
      <c r="M909" s="1124" t="s">
        <v>686</v>
      </c>
      <c r="N909" s="1124" t="s">
        <v>686</v>
      </c>
      <c r="O909" s="1124" t="s">
        <v>686</v>
      </c>
      <c r="P909" s="1124" t="s">
        <v>686</v>
      </c>
      <c r="Q909" s="1124" t="s">
        <v>686</v>
      </c>
      <c r="R909" s="1124" t="s">
        <v>686</v>
      </c>
      <c r="S909" s="1124" t="s">
        <v>686</v>
      </c>
      <c r="T909" s="1124" t="s">
        <v>686</v>
      </c>
      <c r="U909" s="1124" t="s">
        <v>686</v>
      </c>
      <c r="V909" s="1124">
        <v>5129</v>
      </c>
      <c r="W909" s="1124">
        <v>8251</v>
      </c>
      <c r="X909" s="1124">
        <v>3354</v>
      </c>
      <c r="Y909" s="1124">
        <v>4565</v>
      </c>
      <c r="Z909" s="1124">
        <v>4472</v>
      </c>
      <c r="AA909" s="1124">
        <v>4336</v>
      </c>
      <c r="AB909" s="1124">
        <v>2560</v>
      </c>
      <c r="AC909" s="1124">
        <v>12543</v>
      </c>
      <c r="AD909" s="1124">
        <v>12897</v>
      </c>
    </row>
    <row r="910" ht="25" customHeight="1" spans="1:30">
      <c r="A910" s="1098" t="s">
        <v>721</v>
      </c>
      <c r="B910" s="1098" t="s">
        <v>721</v>
      </c>
      <c r="C910" s="1124">
        <v>349</v>
      </c>
      <c r="D910" s="1124">
        <v>519</v>
      </c>
      <c r="E910" s="1124">
        <v>734</v>
      </c>
      <c r="F910" s="1124">
        <v>712</v>
      </c>
      <c r="G910" s="1124">
        <v>1249</v>
      </c>
      <c r="H910" s="1124">
        <v>1032</v>
      </c>
      <c r="I910" s="1124">
        <v>4269</v>
      </c>
      <c r="J910" s="1124">
        <v>3502</v>
      </c>
      <c r="K910" s="1124">
        <v>999</v>
      </c>
      <c r="L910" s="1124">
        <v>405</v>
      </c>
      <c r="M910" s="1124">
        <v>1104</v>
      </c>
      <c r="N910" s="1124">
        <v>1172</v>
      </c>
      <c r="O910" s="1124">
        <v>1671</v>
      </c>
      <c r="P910" s="1124">
        <v>2336</v>
      </c>
      <c r="Q910" s="1124">
        <v>2317</v>
      </c>
      <c r="R910" s="1124">
        <v>2888</v>
      </c>
      <c r="S910" s="1124">
        <v>1860</v>
      </c>
      <c r="T910" s="1124">
        <v>4248</v>
      </c>
      <c r="U910" s="1124">
        <v>2927</v>
      </c>
      <c r="V910" s="1124">
        <v>3849</v>
      </c>
      <c r="W910" s="1124">
        <v>1420</v>
      </c>
      <c r="X910" s="1124">
        <v>1063</v>
      </c>
      <c r="Y910" s="1124">
        <v>1556</v>
      </c>
      <c r="Z910" s="1124">
        <v>1663</v>
      </c>
      <c r="AA910" s="1124">
        <v>1747</v>
      </c>
      <c r="AB910" s="1124">
        <v>1926</v>
      </c>
      <c r="AC910" s="1124">
        <v>2086</v>
      </c>
      <c r="AD910" s="1124">
        <v>2794</v>
      </c>
    </row>
    <row r="911" ht="25" customHeight="1" spans="1:30">
      <c r="A911" s="1098" t="s">
        <v>722</v>
      </c>
      <c r="B911" s="1098" t="s">
        <v>722</v>
      </c>
      <c r="C911" s="1124">
        <v>6256</v>
      </c>
      <c r="D911" s="1124">
        <v>3014</v>
      </c>
      <c r="E911" s="1124">
        <v>958</v>
      </c>
      <c r="F911" s="1124">
        <v>2739</v>
      </c>
      <c r="G911" s="1124">
        <v>4170</v>
      </c>
      <c r="H911" s="1124">
        <v>10012</v>
      </c>
      <c r="I911" s="1124">
        <v>10204</v>
      </c>
      <c r="J911" s="1124">
        <v>8528</v>
      </c>
      <c r="K911" s="1124">
        <v>4898</v>
      </c>
      <c r="L911" s="1124">
        <v>4518</v>
      </c>
      <c r="M911" s="1124">
        <v>3998</v>
      </c>
      <c r="N911" s="1124">
        <v>4693</v>
      </c>
      <c r="O911" s="1124">
        <v>3724</v>
      </c>
      <c r="P911" s="1124">
        <v>4030</v>
      </c>
      <c r="Q911" s="1124">
        <v>4372</v>
      </c>
      <c r="R911" s="1124">
        <v>4208</v>
      </c>
      <c r="S911" s="1124">
        <v>3598</v>
      </c>
      <c r="T911" s="1124">
        <v>4749</v>
      </c>
      <c r="U911" s="1124">
        <v>7196</v>
      </c>
      <c r="V911" s="1124">
        <v>5613</v>
      </c>
      <c r="W911" s="1124">
        <v>6841</v>
      </c>
      <c r="X911" s="1124">
        <v>6115</v>
      </c>
      <c r="Y911" s="1124">
        <v>5069</v>
      </c>
      <c r="Z911" s="1124">
        <v>6112</v>
      </c>
      <c r="AA911" s="1124">
        <v>4161</v>
      </c>
      <c r="AB911" s="1124">
        <v>5495</v>
      </c>
      <c r="AC911" s="1124">
        <v>5081</v>
      </c>
      <c r="AD911" s="1124">
        <v>4138</v>
      </c>
    </row>
    <row r="912" ht="25" customHeight="1" spans="1:30">
      <c r="A912" s="1098" t="s">
        <v>723</v>
      </c>
      <c r="B912" s="1098" t="s">
        <v>724</v>
      </c>
      <c r="C912" s="1124" t="s">
        <v>686</v>
      </c>
      <c r="D912" s="1124" t="s">
        <v>686</v>
      </c>
      <c r="E912" s="1124" t="s">
        <v>686</v>
      </c>
      <c r="F912" s="1124" t="s">
        <v>686</v>
      </c>
      <c r="G912" s="1124" t="s">
        <v>686</v>
      </c>
      <c r="H912" s="1124" t="s">
        <v>686</v>
      </c>
      <c r="I912" s="1124" t="s">
        <v>686</v>
      </c>
      <c r="J912" s="1124" t="s">
        <v>686</v>
      </c>
      <c r="K912" s="1124" t="s">
        <v>686</v>
      </c>
      <c r="L912" s="1124" t="s">
        <v>686</v>
      </c>
      <c r="M912" s="1124" t="s">
        <v>686</v>
      </c>
      <c r="N912" s="1124">
        <v>0</v>
      </c>
      <c r="O912" s="1124">
        <v>584</v>
      </c>
      <c r="P912" s="1124">
        <v>3774</v>
      </c>
      <c r="Q912" s="1124">
        <v>3675</v>
      </c>
      <c r="R912" s="1124">
        <v>6853</v>
      </c>
      <c r="S912" s="1124">
        <v>8443</v>
      </c>
      <c r="T912" s="1124">
        <v>16275</v>
      </c>
      <c r="U912" s="1124">
        <v>23906</v>
      </c>
      <c r="V912" s="1124">
        <v>22733</v>
      </c>
      <c r="W912" s="1124">
        <v>5167</v>
      </c>
      <c r="X912" s="1124">
        <v>4869</v>
      </c>
      <c r="Y912" s="1124">
        <v>7175</v>
      </c>
      <c r="Z912" s="1124">
        <v>11653</v>
      </c>
      <c r="AA912" s="1124">
        <v>13337</v>
      </c>
      <c r="AB912" s="1124">
        <v>18478</v>
      </c>
      <c r="AC912" s="1124">
        <v>14080</v>
      </c>
      <c r="AD912" s="1124">
        <v>8398</v>
      </c>
    </row>
    <row r="913" ht="25" customHeight="1" spans="1:30">
      <c r="A913" s="1098" t="s">
        <v>725</v>
      </c>
      <c r="B913" s="1098" t="s">
        <v>486</v>
      </c>
      <c r="C913" s="1124" t="s">
        <v>686</v>
      </c>
      <c r="D913" s="1124" t="s">
        <v>686</v>
      </c>
      <c r="E913" s="1124" t="s">
        <v>686</v>
      </c>
      <c r="F913" s="1124" t="s">
        <v>686</v>
      </c>
      <c r="G913" s="1124" t="s">
        <v>686</v>
      </c>
      <c r="H913" s="1124" t="s">
        <v>686</v>
      </c>
      <c r="I913" s="1124" t="s">
        <v>686</v>
      </c>
      <c r="J913" s="1124" t="s">
        <v>686</v>
      </c>
      <c r="K913" s="1124" t="s">
        <v>686</v>
      </c>
      <c r="L913" s="1124" t="s">
        <v>686</v>
      </c>
      <c r="M913" s="1124" t="s">
        <v>686</v>
      </c>
      <c r="N913" s="1124" t="s">
        <v>686</v>
      </c>
      <c r="O913" s="1124" t="s">
        <v>686</v>
      </c>
      <c r="P913" s="1124" t="s">
        <v>686</v>
      </c>
      <c r="Q913" s="1124" t="s">
        <v>686</v>
      </c>
      <c r="R913" s="1124" t="s">
        <v>686</v>
      </c>
      <c r="S913" s="1124" t="s">
        <v>686</v>
      </c>
      <c r="T913" s="1124" t="s">
        <v>686</v>
      </c>
      <c r="U913" s="1124" t="s">
        <v>686</v>
      </c>
      <c r="V913" s="1124">
        <v>28982</v>
      </c>
      <c r="W913" s="1124">
        <v>28486</v>
      </c>
      <c r="X913" s="1124">
        <v>27137</v>
      </c>
      <c r="Y913" s="1124">
        <v>17667</v>
      </c>
      <c r="Z913" s="1124">
        <v>18227</v>
      </c>
      <c r="AA913" s="1124">
        <v>21794</v>
      </c>
      <c r="AB913" s="1124">
        <v>9841</v>
      </c>
      <c r="AC913" s="1124">
        <v>13247</v>
      </c>
      <c r="AD913" s="1124">
        <v>14698</v>
      </c>
    </row>
    <row r="914" ht="25" customHeight="1" spans="1:30">
      <c r="A914" s="1098" t="s">
        <v>726</v>
      </c>
      <c r="B914" s="1098" t="s">
        <v>481</v>
      </c>
      <c r="C914" s="1124" t="s">
        <v>686</v>
      </c>
      <c r="D914" s="1124" t="s">
        <v>686</v>
      </c>
      <c r="E914" s="1124" t="s">
        <v>686</v>
      </c>
      <c r="F914" s="1124" t="s">
        <v>686</v>
      </c>
      <c r="G914" s="1124" t="s">
        <v>686</v>
      </c>
      <c r="H914" s="1124">
        <v>21</v>
      </c>
      <c r="I914" s="1124">
        <v>58</v>
      </c>
      <c r="J914" s="1124">
        <v>132</v>
      </c>
      <c r="O914" s="1124">
        <v>127</v>
      </c>
      <c r="P914" s="1124">
        <v>288</v>
      </c>
      <c r="Q914" s="1124">
        <v>513</v>
      </c>
      <c r="R914" s="1124">
        <v>508</v>
      </c>
      <c r="S914" s="1124">
        <v>264</v>
      </c>
      <c r="T914" s="1124">
        <v>349</v>
      </c>
      <c r="U914" s="1124">
        <v>961</v>
      </c>
      <c r="V914" s="1124">
        <v>463</v>
      </c>
      <c r="W914" s="1124">
        <v>626</v>
      </c>
      <c r="X914" s="1124">
        <v>631</v>
      </c>
      <c r="Y914" s="1124">
        <v>554</v>
      </c>
      <c r="Z914" s="1124">
        <v>887</v>
      </c>
      <c r="AA914" s="1124">
        <v>1357</v>
      </c>
      <c r="AB914" s="1124">
        <v>1102</v>
      </c>
      <c r="AC914" s="1124">
        <v>1381</v>
      </c>
      <c r="AD914" s="1124">
        <v>1075</v>
      </c>
    </row>
    <row r="915" ht="25" customHeight="1" spans="1:30">
      <c r="A915" s="1098" t="s">
        <v>727</v>
      </c>
      <c r="B915" s="1098" t="s">
        <v>543</v>
      </c>
      <c r="C915" s="1124" t="s">
        <v>686</v>
      </c>
      <c r="D915" s="1124" t="s">
        <v>686</v>
      </c>
      <c r="E915" s="1124" t="s">
        <v>686</v>
      </c>
      <c r="F915" s="1124" t="s">
        <v>686</v>
      </c>
      <c r="G915" s="1124" t="s">
        <v>686</v>
      </c>
      <c r="H915" s="1124" t="s">
        <v>686</v>
      </c>
      <c r="I915" s="1124" t="s">
        <v>686</v>
      </c>
      <c r="J915" s="1124" t="s">
        <v>686</v>
      </c>
      <c r="K915" s="1124" t="s">
        <v>686</v>
      </c>
      <c r="L915" s="1124" t="s">
        <v>686</v>
      </c>
      <c r="M915" s="1124" t="s">
        <v>686</v>
      </c>
      <c r="N915" s="1124" t="s">
        <v>686</v>
      </c>
      <c r="O915" s="1124" t="s">
        <v>686</v>
      </c>
      <c r="P915" s="1124" t="s">
        <v>686</v>
      </c>
      <c r="Q915" s="1124" t="s">
        <v>686</v>
      </c>
      <c r="R915" s="1124" t="s">
        <v>686</v>
      </c>
      <c r="S915" s="1124" t="s">
        <v>686</v>
      </c>
      <c r="T915" s="1124" t="s">
        <v>686</v>
      </c>
      <c r="U915" s="1124" t="s">
        <v>686</v>
      </c>
      <c r="V915" s="1124" t="s">
        <v>686</v>
      </c>
      <c r="W915" s="1124" t="s">
        <v>686</v>
      </c>
      <c r="X915" s="1124" t="s">
        <v>686</v>
      </c>
      <c r="Y915" s="1124" t="s">
        <v>686</v>
      </c>
      <c r="Z915" s="1124" t="s">
        <v>686</v>
      </c>
      <c r="AA915" s="1124" t="s">
        <v>686</v>
      </c>
      <c r="AB915" s="1124" t="s">
        <v>686</v>
      </c>
      <c r="AC915" s="1124">
        <v>6124</v>
      </c>
      <c r="AD915" s="1124">
        <v>12882</v>
      </c>
    </row>
    <row r="916" ht="25" customHeight="1" spans="1:30">
      <c r="A916" s="1098" t="s">
        <v>728</v>
      </c>
      <c r="B916" s="1098" t="s">
        <v>550</v>
      </c>
      <c r="C916" s="1124" t="s">
        <v>686</v>
      </c>
      <c r="D916" s="1124" t="s">
        <v>686</v>
      </c>
      <c r="E916" s="1124" t="s">
        <v>686</v>
      </c>
      <c r="F916" s="1124" t="s">
        <v>686</v>
      </c>
      <c r="G916" s="1124" t="s">
        <v>686</v>
      </c>
      <c r="H916" s="1124" t="s">
        <v>686</v>
      </c>
      <c r="I916" s="1124" t="s">
        <v>686</v>
      </c>
      <c r="J916" s="1124" t="s">
        <v>686</v>
      </c>
      <c r="K916" s="1124" t="s">
        <v>686</v>
      </c>
      <c r="L916" s="1124" t="s">
        <v>686</v>
      </c>
      <c r="M916" s="1124" t="s">
        <v>686</v>
      </c>
      <c r="N916" s="1124" t="s">
        <v>686</v>
      </c>
      <c r="O916" s="1124" t="s">
        <v>686</v>
      </c>
      <c r="P916" s="1124" t="s">
        <v>686</v>
      </c>
      <c r="Q916" s="1124" t="s">
        <v>686</v>
      </c>
      <c r="R916" s="1124" t="s">
        <v>686</v>
      </c>
      <c r="S916" s="1124" t="s">
        <v>686</v>
      </c>
      <c r="T916" s="1124" t="s">
        <v>686</v>
      </c>
      <c r="U916" s="1124" t="s">
        <v>686</v>
      </c>
      <c r="V916" s="1124" t="s">
        <v>686</v>
      </c>
      <c r="W916" s="1124" t="s">
        <v>686</v>
      </c>
      <c r="X916" s="1124" t="s">
        <v>686</v>
      </c>
      <c r="Y916" s="1124" t="s">
        <v>686</v>
      </c>
      <c r="Z916" s="1124" t="s">
        <v>686</v>
      </c>
      <c r="AA916" s="1124" t="s">
        <v>686</v>
      </c>
      <c r="AB916" s="1124" t="s">
        <v>686</v>
      </c>
      <c r="AC916" s="1124">
        <v>7402</v>
      </c>
      <c r="AD916" s="1124">
        <v>9040</v>
      </c>
    </row>
    <row r="917" ht="25" customHeight="1" spans="1:30">
      <c r="A917" s="1098" t="s">
        <v>729</v>
      </c>
      <c r="B917" s="1098" t="s">
        <v>509</v>
      </c>
      <c r="C917" s="1124" t="s">
        <v>686</v>
      </c>
      <c r="D917" s="1124" t="s">
        <v>686</v>
      </c>
      <c r="E917" s="1124" t="s">
        <v>686</v>
      </c>
      <c r="F917" s="1124" t="s">
        <v>686</v>
      </c>
      <c r="G917" s="1124" t="s">
        <v>686</v>
      </c>
      <c r="H917" s="1124" t="s">
        <v>686</v>
      </c>
      <c r="I917" s="1124" t="s">
        <v>686</v>
      </c>
      <c r="J917" s="1124" t="s">
        <v>686</v>
      </c>
      <c r="K917" s="1124">
        <v>84</v>
      </c>
      <c r="L917" s="1124">
        <v>2367</v>
      </c>
      <c r="M917" s="1124">
        <v>2514</v>
      </c>
      <c r="N917" s="1124">
        <v>5393</v>
      </c>
      <c r="O917" s="1124">
        <v>3570</v>
      </c>
      <c r="P917" s="1124">
        <v>6043</v>
      </c>
      <c r="Q917" s="1124">
        <v>5585</v>
      </c>
      <c r="R917" s="1124">
        <v>5679</v>
      </c>
      <c r="S917" s="1124">
        <v>3915</v>
      </c>
      <c r="T917" s="1124">
        <v>4102</v>
      </c>
      <c r="U917" s="1124">
        <v>3814</v>
      </c>
      <c r="V917" s="1124">
        <v>5725</v>
      </c>
      <c r="W917" s="1124">
        <v>6296</v>
      </c>
      <c r="X917" s="1124">
        <v>6279</v>
      </c>
      <c r="Y917" s="1124">
        <v>5879</v>
      </c>
      <c r="Z917" s="1124">
        <v>5032</v>
      </c>
      <c r="AA917" s="1124">
        <v>6116</v>
      </c>
      <c r="AB917" s="1124">
        <v>2165</v>
      </c>
      <c r="AC917" s="1124">
        <v>3752</v>
      </c>
      <c r="AD917" s="1124">
        <v>3047</v>
      </c>
    </row>
    <row r="918" ht="25" customHeight="1" spans="1:30">
      <c r="A918" s="1098" t="s">
        <v>730</v>
      </c>
      <c r="B918" s="1098" t="s">
        <v>731</v>
      </c>
      <c r="C918" s="1124" t="s">
        <v>686</v>
      </c>
      <c r="D918" s="1124" t="s">
        <v>686</v>
      </c>
      <c r="E918" s="1124" t="s">
        <v>686</v>
      </c>
      <c r="F918" s="1124" t="s">
        <v>686</v>
      </c>
      <c r="G918" s="1124" t="s">
        <v>686</v>
      </c>
      <c r="H918" s="1124" t="s">
        <v>686</v>
      </c>
      <c r="I918" s="1124" t="s">
        <v>686</v>
      </c>
      <c r="J918" s="1124" t="s">
        <v>686</v>
      </c>
      <c r="K918" s="1124" t="s">
        <v>686</v>
      </c>
      <c r="L918" s="1124" t="s">
        <v>686</v>
      </c>
      <c r="M918" s="1124" t="s">
        <v>686</v>
      </c>
      <c r="N918" s="1124" t="s">
        <v>686</v>
      </c>
      <c r="O918" s="1124" t="s">
        <v>686</v>
      </c>
      <c r="P918" s="1124" t="s">
        <v>686</v>
      </c>
      <c r="Q918" s="1124" t="s">
        <v>686</v>
      </c>
      <c r="R918" s="1124" t="s">
        <v>686</v>
      </c>
      <c r="S918" s="1124" t="s">
        <v>686</v>
      </c>
      <c r="T918" s="1124" t="s">
        <v>686</v>
      </c>
      <c r="U918" s="1124" t="s">
        <v>686</v>
      </c>
      <c r="V918" s="1124" t="s">
        <v>686</v>
      </c>
      <c r="W918" s="1124" t="s">
        <v>686</v>
      </c>
      <c r="X918" s="1124" t="s">
        <v>686</v>
      </c>
      <c r="Y918" s="1124" t="s">
        <v>686</v>
      </c>
      <c r="Z918" s="1124" t="s">
        <v>686</v>
      </c>
      <c r="AA918" s="1124">
        <v>3650</v>
      </c>
      <c r="AB918" s="1124">
        <v>4498</v>
      </c>
      <c r="AC918" s="1124">
        <v>4123</v>
      </c>
      <c r="AD918" s="1124">
        <v>0</v>
      </c>
    </row>
    <row r="919" ht="25" customHeight="1" spans="1:30">
      <c r="A919" s="1098" t="s">
        <v>732</v>
      </c>
      <c r="B919" s="1098" t="s">
        <v>440</v>
      </c>
      <c r="C919" s="1124" t="s">
        <v>686</v>
      </c>
      <c r="D919" s="1124" t="s">
        <v>686</v>
      </c>
      <c r="E919" s="1124" t="s">
        <v>686</v>
      </c>
      <c r="F919" s="1124" t="s">
        <v>686</v>
      </c>
      <c r="G919" s="1124" t="s">
        <v>686</v>
      </c>
      <c r="H919" s="1124" t="s">
        <v>686</v>
      </c>
      <c r="I919" s="1124" t="s">
        <v>686</v>
      </c>
      <c r="J919" s="1124" t="s">
        <v>686</v>
      </c>
      <c r="K919" s="1124">
        <v>0</v>
      </c>
      <c r="L919" s="1124">
        <v>102</v>
      </c>
      <c r="M919" s="1124">
        <v>374</v>
      </c>
      <c r="N919" s="1124">
        <v>304</v>
      </c>
      <c r="O919" s="1124">
        <v>779</v>
      </c>
      <c r="P919" s="1124">
        <v>1588</v>
      </c>
      <c r="Q919" s="1124">
        <v>2984</v>
      </c>
      <c r="R919" s="1124">
        <v>3670</v>
      </c>
      <c r="S919" s="1124">
        <v>3195</v>
      </c>
      <c r="T919" s="1124">
        <v>3064</v>
      </c>
      <c r="U919" s="1124">
        <v>8565</v>
      </c>
      <c r="V919" s="1124">
        <v>2787</v>
      </c>
      <c r="W919" s="1124">
        <v>3867</v>
      </c>
      <c r="X919" s="1124">
        <v>3658</v>
      </c>
      <c r="Y919" s="1124">
        <v>3655</v>
      </c>
      <c r="Z919" s="1124">
        <v>6715</v>
      </c>
      <c r="AA919" s="1124">
        <v>4676</v>
      </c>
      <c r="AB919" s="1124">
        <v>3644</v>
      </c>
      <c r="AC919" s="1124">
        <v>3741</v>
      </c>
      <c r="AD919" s="1124">
        <v>3118</v>
      </c>
    </row>
    <row r="920" ht="25" customHeight="1" spans="1:30">
      <c r="A920" s="1098" t="s">
        <v>733</v>
      </c>
      <c r="B920" s="1098" t="s">
        <v>734</v>
      </c>
      <c r="C920" s="1124" t="s">
        <v>686</v>
      </c>
      <c r="D920" s="1124" t="s">
        <v>686</v>
      </c>
      <c r="E920" s="1124" t="s">
        <v>686</v>
      </c>
      <c r="F920" s="1124" t="s">
        <v>686</v>
      </c>
      <c r="G920" s="1124" t="s">
        <v>686</v>
      </c>
      <c r="H920" s="1124" t="s">
        <v>686</v>
      </c>
      <c r="I920" s="1124">
        <v>23409</v>
      </c>
      <c r="J920" s="1124">
        <v>16849</v>
      </c>
      <c r="K920" s="1124">
        <v>21476</v>
      </c>
      <c r="L920" s="1124">
        <v>13549</v>
      </c>
      <c r="M920" s="1124">
        <v>6415</v>
      </c>
      <c r="N920" s="1124">
        <v>6829</v>
      </c>
      <c r="O920" s="1124">
        <v>9391</v>
      </c>
      <c r="P920" s="1124">
        <v>12038</v>
      </c>
      <c r="Q920" s="1124">
        <v>11389</v>
      </c>
      <c r="R920" s="1124">
        <v>9740</v>
      </c>
      <c r="S920" s="1124">
        <v>10509</v>
      </c>
      <c r="T920" s="1124">
        <v>16434</v>
      </c>
      <c r="U920" s="1124">
        <v>24151</v>
      </c>
      <c r="V920" s="1124">
        <v>18881</v>
      </c>
      <c r="W920" s="1124">
        <v>14685</v>
      </c>
      <c r="X920" s="1124">
        <v>19132</v>
      </c>
      <c r="Y920" s="1124">
        <v>15158</v>
      </c>
      <c r="Z920" s="1124">
        <v>16992</v>
      </c>
      <c r="AA920" s="1124">
        <v>12881</v>
      </c>
      <c r="AB920" s="1124">
        <v>12038</v>
      </c>
      <c r="AC920" s="1124">
        <v>14486</v>
      </c>
      <c r="AD920" s="1124">
        <v>10490</v>
      </c>
    </row>
    <row r="921" ht="25" customHeight="1" spans="1:30">
      <c r="A921" s="1098" t="s">
        <v>735</v>
      </c>
      <c r="B921" s="1098" t="s">
        <v>736</v>
      </c>
      <c r="C921" s="1124" t="s">
        <v>686</v>
      </c>
      <c r="D921" s="1124" t="s">
        <v>686</v>
      </c>
      <c r="E921" s="1124" t="s">
        <v>686</v>
      </c>
      <c r="F921" s="1124" t="s">
        <v>686</v>
      </c>
      <c r="G921" s="1124" t="s">
        <v>686</v>
      </c>
      <c r="H921" s="1124" t="s">
        <v>686</v>
      </c>
      <c r="I921" s="1124" t="s">
        <v>686</v>
      </c>
      <c r="J921" s="1124" t="s">
        <v>686</v>
      </c>
      <c r="K921" s="1124" t="s">
        <v>686</v>
      </c>
      <c r="L921" s="1124" t="s">
        <v>686</v>
      </c>
      <c r="M921" s="1124" t="s">
        <v>686</v>
      </c>
      <c r="N921" s="1124">
        <v>0</v>
      </c>
      <c r="O921" s="1124">
        <v>47</v>
      </c>
      <c r="P921" s="1124">
        <v>2514</v>
      </c>
      <c r="Q921" s="1124">
        <v>4451</v>
      </c>
      <c r="R921" s="1124">
        <v>3508</v>
      </c>
      <c r="S921" s="1124">
        <v>2663</v>
      </c>
      <c r="T921" s="1124">
        <v>2303</v>
      </c>
      <c r="U921" s="1124">
        <v>2447</v>
      </c>
      <c r="V921" s="1124">
        <v>1704</v>
      </c>
      <c r="W921" s="1124">
        <v>2175</v>
      </c>
      <c r="X921" s="1124">
        <v>1682</v>
      </c>
      <c r="Y921" s="1124">
        <v>2311</v>
      </c>
      <c r="Z921" s="1124">
        <v>2546</v>
      </c>
      <c r="AA921" s="1124">
        <v>3204</v>
      </c>
      <c r="AB921" s="1124">
        <v>1668</v>
      </c>
      <c r="AC921" s="1124">
        <v>2814</v>
      </c>
      <c r="AD921" s="1124">
        <v>2878</v>
      </c>
    </row>
    <row r="922" ht="25" customHeight="1" spans="1:30">
      <c r="A922" s="1098" t="s">
        <v>737</v>
      </c>
      <c r="B922" s="1098" t="s">
        <v>738</v>
      </c>
      <c r="C922" s="1124" t="s">
        <v>686</v>
      </c>
      <c r="D922" s="1124" t="s">
        <v>686</v>
      </c>
      <c r="E922" s="1124" t="s">
        <v>686</v>
      </c>
      <c r="F922" s="1124" t="s">
        <v>686</v>
      </c>
      <c r="G922" s="1124" t="s">
        <v>686</v>
      </c>
      <c r="H922" s="1124" t="s">
        <v>686</v>
      </c>
      <c r="I922" s="1124" t="s">
        <v>686</v>
      </c>
      <c r="J922" s="1124" t="s">
        <v>686</v>
      </c>
      <c r="K922" s="1124" t="s">
        <v>686</v>
      </c>
      <c r="L922" s="1124" t="s">
        <v>686</v>
      </c>
      <c r="M922" s="1124" t="s">
        <v>686</v>
      </c>
      <c r="N922" s="1124" t="s">
        <v>686</v>
      </c>
      <c r="O922" s="1124" t="s">
        <v>686</v>
      </c>
      <c r="P922" s="1124" t="s">
        <v>686</v>
      </c>
      <c r="Q922" s="1124">
        <v>0</v>
      </c>
      <c r="R922" s="1124">
        <v>92</v>
      </c>
      <c r="S922" s="1124">
        <v>1428</v>
      </c>
      <c r="T922" s="1124">
        <v>1565</v>
      </c>
      <c r="U922" s="1124">
        <v>2645</v>
      </c>
      <c r="V922" s="1124">
        <v>1727</v>
      </c>
      <c r="W922" s="1124">
        <v>800</v>
      </c>
      <c r="X922" s="1124">
        <v>3948</v>
      </c>
      <c r="Y922" s="1124">
        <v>475</v>
      </c>
      <c r="Z922" s="1124">
        <v>6547</v>
      </c>
      <c r="AA922" s="1124">
        <v>4398</v>
      </c>
      <c r="AB922" s="1124">
        <v>4337</v>
      </c>
      <c r="AC922" s="1124">
        <v>10487</v>
      </c>
      <c r="AD922" s="1124">
        <v>5878</v>
      </c>
    </row>
    <row r="923" ht="25" customHeight="1" spans="1:30">
      <c r="A923" s="1098" t="s">
        <v>498</v>
      </c>
      <c r="B923" s="1098" t="s">
        <v>498</v>
      </c>
      <c r="C923" s="1124">
        <v>1967</v>
      </c>
      <c r="D923" s="1124">
        <v>1432</v>
      </c>
      <c r="E923" s="1124">
        <v>4495</v>
      </c>
      <c r="F923" s="1124">
        <v>4326</v>
      </c>
      <c r="G923" s="1124">
        <v>5382</v>
      </c>
      <c r="H923" s="1124">
        <v>7509</v>
      </c>
      <c r="I923" s="1124">
        <v>3943</v>
      </c>
      <c r="J923" s="1124">
        <v>5268</v>
      </c>
      <c r="K923" s="1124">
        <v>7170</v>
      </c>
      <c r="L923" s="1124">
        <v>7469</v>
      </c>
      <c r="M923" s="1124">
        <v>5807</v>
      </c>
      <c r="N923" s="1124">
        <v>3416</v>
      </c>
      <c r="O923" s="1124">
        <v>2819</v>
      </c>
      <c r="P923" s="1124">
        <v>4806</v>
      </c>
      <c r="Q923" s="1124">
        <v>4923</v>
      </c>
      <c r="R923" s="1124">
        <v>4118</v>
      </c>
      <c r="S923" s="1124">
        <v>4378</v>
      </c>
      <c r="T923" s="1124">
        <v>4650</v>
      </c>
      <c r="U923" s="1124">
        <v>5300</v>
      </c>
      <c r="V923" s="1124">
        <v>3780</v>
      </c>
      <c r="W923" s="1124">
        <v>3577</v>
      </c>
      <c r="X923" s="1124">
        <v>3616</v>
      </c>
      <c r="Y923" s="1124">
        <v>4372</v>
      </c>
      <c r="Z923" s="1124">
        <v>4336</v>
      </c>
      <c r="AA923" s="1124">
        <v>3922</v>
      </c>
      <c r="AB923" s="1124">
        <v>3850</v>
      </c>
      <c r="AC923" s="1124">
        <v>4156</v>
      </c>
      <c r="AD923" s="1124">
        <v>3778</v>
      </c>
    </row>
    <row r="924" ht="25" customHeight="1" spans="1:30">
      <c r="A924" s="1098" t="s">
        <v>739</v>
      </c>
      <c r="B924" s="1098" t="s">
        <v>740</v>
      </c>
      <c r="C924" s="1124">
        <v>830</v>
      </c>
      <c r="D924" s="1124">
        <v>3244</v>
      </c>
      <c r="E924" s="1124">
        <v>3658</v>
      </c>
      <c r="F924" s="1124">
        <v>3823</v>
      </c>
      <c r="G924" s="1124">
        <v>3134</v>
      </c>
      <c r="H924" s="1124">
        <v>3502</v>
      </c>
      <c r="I924" s="1124">
        <v>3575</v>
      </c>
      <c r="J924" s="1124">
        <v>4335</v>
      </c>
      <c r="K924" s="1124">
        <v>3103</v>
      </c>
      <c r="L924" s="1124">
        <v>2576</v>
      </c>
      <c r="M924" s="1124">
        <v>2679</v>
      </c>
      <c r="N924" s="1124">
        <v>3503</v>
      </c>
      <c r="O924" s="1124">
        <v>4216</v>
      </c>
      <c r="P924" s="1124">
        <v>6705</v>
      </c>
      <c r="Q924" s="1124">
        <v>4998</v>
      </c>
      <c r="R924" s="1124">
        <v>4527</v>
      </c>
      <c r="S924" s="1124">
        <v>1566</v>
      </c>
      <c r="T924" s="1124">
        <v>2583</v>
      </c>
      <c r="U924" s="1124">
        <v>538</v>
      </c>
      <c r="V924" s="1124">
        <v>30555</v>
      </c>
      <c r="W924" s="1124">
        <v>27610</v>
      </c>
      <c r="X924" s="1124">
        <v>25067</v>
      </c>
      <c r="Y924" s="1124">
        <v>27526</v>
      </c>
      <c r="Z924" s="1124">
        <v>723</v>
      </c>
      <c r="AA924" s="1124">
        <v>1055</v>
      </c>
      <c r="AB924" s="1124">
        <v>17258</v>
      </c>
      <c r="AC924" s="1124">
        <v>19783</v>
      </c>
      <c r="AD924" s="1124">
        <v>19965</v>
      </c>
    </row>
    <row r="925" ht="25" customHeight="1" spans="1:30">
      <c r="A925" s="1098" t="s">
        <v>580</v>
      </c>
      <c r="B925" s="1098" t="s">
        <v>580</v>
      </c>
      <c r="C925" s="1124" t="s">
        <v>686</v>
      </c>
      <c r="D925" s="1124" t="s">
        <v>686</v>
      </c>
      <c r="E925" s="1124" t="s">
        <v>686</v>
      </c>
      <c r="F925" s="1124" t="s">
        <v>686</v>
      </c>
      <c r="G925" s="1124" t="s">
        <v>686</v>
      </c>
      <c r="H925" s="1124" t="s">
        <v>686</v>
      </c>
      <c r="I925" s="1124" t="s">
        <v>686</v>
      </c>
      <c r="J925" s="1124" t="s">
        <v>686</v>
      </c>
      <c r="K925" s="1124" t="s">
        <v>686</v>
      </c>
      <c r="L925" s="1124" t="s">
        <v>686</v>
      </c>
      <c r="M925" s="1124" t="s">
        <v>686</v>
      </c>
      <c r="N925" s="1124" t="s">
        <v>686</v>
      </c>
      <c r="O925" s="1124" t="s">
        <v>686</v>
      </c>
      <c r="P925" s="1124" t="s">
        <v>686</v>
      </c>
      <c r="Q925" s="1124" t="s">
        <v>686</v>
      </c>
      <c r="R925" s="1124" t="s">
        <v>686</v>
      </c>
      <c r="S925" s="1124" t="s">
        <v>686</v>
      </c>
      <c r="T925" s="1124" t="s">
        <v>686</v>
      </c>
      <c r="U925" s="1124" t="s">
        <v>686</v>
      </c>
      <c r="V925" s="1124" t="s">
        <v>686</v>
      </c>
      <c r="W925" s="1124" t="s">
        <v>686</v>
      </c>
      <c r="X925" s="1124" t="s">
        <v>686</v>
      </c>
      <c r="Y925" s="1124" t="s">
        <v>686</v>
      </c>
      <c r="Z925" s="1124">
        <v>900</v>
      </c>
      <c r="AA925" s="1124">
        <v>14928</v>
      </c>
      <c r="AB925" s="1124">
        <v>8717</v>
      </c>
      <c r="AC925" s="1124">
        <v>7582</v>
      </c>
      <c r="AD925" s="1124">
        <v>0</v>
      </c>
    </row>
    <row r="926" ht="25" customHeight="1" spans="1:30">
      <c r="A926" s="1098" t="s">
        <v>741</v>
      </c>
      <c r="B926" s="1098" t="s">
        <v>742</v>
      </c>
      <c r="C926" s="1124">
        <v>1672</v>
      </c>
      <c r="D926" s="1124">
        <v>1529</v>
      </c>
      <c r="E926" s="1124">
        <v>3806</v>
      </c>
      <c r="F926" s="1124">
        <v>5719</v>
      </c>
      <c r="G926" s="1124">
        <v>7270</v>
      </c>
      <c r="H926" s="1124">
        <v>4851</v>
      </c>
      <c r="I926" s="1124">
        <v>3913</v>
      </c>
      <c r="J926" s="1124">
        <v>3644</v>
      </c>
      <c r="K926" s="1124">
        <v>3710</v>
      </c>
      <c r="L926" s="1124">
        <v>2833</v>
      </c>
      <c r="M926" s="1124">
        <v>2657</v>
      </c>
      <c r="N926" s="1124">
        <v>3139</v>
      </c>
      <c r="O926" s="1124">
        <v>2810</v>
      </c>
      <c r="P926" s="1124">
        <v>3007</v>
      </c>
      <c r="Q926" s="1124">
        <v>4025</v>
      </c>
      <c r="R926" s="1124">
        <v>2985</v>
      </c>
      <c r="S926" s="1124">
        <v>2919</v>
      </c>
      <c r="T926" s="1124">
        <v>3927</v>
      </c>
      <c r="U926" s="1124">
        <v>3927</v>
      </c>
      <c r="V926" s="1124">
        <v>4045</v>
      </c>
      <c r="W926" s="1124">
        <v>3512</v>
      </c>
      <c r="X926" s="1124">
        <v>3576</v>
      </c>
      <c r="Y926" s="1124">
        <v>0</v>
      </c>
      <c r="Z926" s="1124">
        <v>0</v>
      </c>
      <c r="AA926" s="1124">
        <v>461</v>
      </c>
      <c r="AB926" s="1124">
        <v>2559</v>
      </c>
      <c r="AC926" s="1124">
        <v>2397</v>
      </c>
      <c r="AD926" s="1124">
        <v>0</v>
      </c>
    </row>
    <row r="927" ht="25" customHeight="1" spans="1:30">
      <c r="A927" s="1098" t="s">
        <v>743</v>
      </c>
      <c r="B927" s="1098" t="s">
        <v>331</v>
      </c>
      <c r="C927" s="1124" t="s">
        <v>686</v>
      </c>
      <c r="D927" s="1124" t="s">
        <v>686</v>
      </c>
      <c r="E927" s="1124" t="s">
        <v>686</v>
      </c>
      <c r="F927" s="1124" t="s">
        <v>686</v>
      </c>
      <c r="G927" s="1124" t="s">
        <v>686</v>
      </c>
      <c r="H927" s="1124" t="s">
        <v>686</v>
      </c>
      <c r="I927" s="1124" t="s">
        <v>686</v>
      </c>
      <c r="J927" s="1124" t="s">
        <v>686</v>
      </c>
      <c r="K927" s="1124">
        <v>0</v>
      </c>
      <c r="L927" s="1124">
        <v>0</v>
      </c>
      <c r="M927" s="1124">
        <v>1163</v>
      </c>
      <c r="N927" s="1124">
        <v>1313</v>
      </c>
      <c r="O927" s="1124">
        <v>0</v>
      </c>
      <c r="P927" s="1124">
        <v>1893</v>
      </c>
      <c r="Q927" s="1124">
        <v>4711</v>
      </c>
      <c r="R927" s="1124">
        <v>6617</v>
      </c>
      <c r="S927" s="1124">
        <v>9519</v>
      </c>
      <c r="T927" s="1124">
        <v>19872</v>
      </c>
      <c r="U927" s="1124">
        <v>25022</v>
      </c>
      <c r="V927" s="1124">
        <v>35634</v>
      </c>
      <c r="W927" s="1124">
        <v>27385</v>
      </c>
      <c r="X927" s="1124">
        <v>22068</v>
      </c>
      <c r="Y927" s="1124">
        <v>15630</v>
      </c>
      <c r="Z927" s="1124">
        <v>13621</v>
      </c>
      <c r="AA927" s="1124">
        <v>22746</v>
      </c>
      <c r="AB927" s="1124">
        <v>11305</v>
      </c>
      <c r="AC927" s="1124">
        <v>15532</v>
      </c>
      <c r="AD927" s="1124">
        <v>8168</v>
      </c>
    </row>
    <row r="928" ht="25" customHeight="1" spans="1:30">
      <c r="A928" s="1098" t="s">
        <v>744</v>
      </c>
      <c r="B928" s="1098" t="s">
        <v>471</v>
      </c>
      <c r="C928" s="1124" t="s">
        <v>686</v>
      </c>
      <c r="D928" s="1124" t="s">
        <v>686</v>
      </c>
      <c r="E928" s="1124" t="s">
        <v>686</v>
      </c>
      <c r="F928" s="1124" t="s">
        <v>686</v>
      </c>
      <c r="G928" s="1124" t="s">
        <v>686</v>
      </c>
      <c r="H928" s="1124" t="s">
        <v>686</v>
      </c>
      <c r="I928" s="1124">
        <v>0</v>
      </c>
      <c r="J928" s="1124">
        <v>11358</v>
      </c>
      <c r="K928" s="1124">
        <v>7956</v>
      </c>
      <c r="L928" s="1124">
        <v>5145</v>
      </c>
      <c r="M928" s="1124">
        <v>2889</v>
      </c>
      <c r="N928" s="1124">
        <v>2151</v>
      </c>
      <c r="O928" s="1124">
        <v>1926</v>
      </c>
      <c r="P928" s="1124">
        <v>2910</v>
      </c>
      <c r="Q928" s="1124">
        <v>2459</v>
      </c>
      <c r="R928" s="1124">
        <v>1680</v>
      </c>
      <c r="S928" s="1124">
        <v>1434</v>
      </c>
      <c r="T928" s="1124">
        <v>1168</v>
      </c>
      <c r="U928" s="1124">
        <v>1188</v>
      </c>
      <c r="V928" s="1124">
        <v>1393</v>
      </c>
      <c r="W928" s="1124">
        <v>5162</v>
      </c>
      <c r="X928" s="1124">
        <v>5624</v>
      </c>
      <c r="Y928" s="1124">
        <v>10923</v>
      </c>
      <c r="Z928" s="1124">
        <v>3905</v>
      </c>
      <c r="AA928" s="1124">
        <v>3662</v>
      </c>
      <c r="AB928" s="1124">
        <v>3246</v>
      </c>
      <c r="AC928" s="1124">
        <v>4621</v>
      </c>
      <c r="AD928" s="1124">
        <v>3358</v>
      </c>
    </row>
    <row r="929" ht="25" customHeight="1" spans="1:30">
      <c r="A929" s="1098" t="s">
        <v>745</v>
      </c>
      <c r="B929" s="1098" t="s">
        <v>746</v>
      </c>
      <c r="C929" s="1124">
        <v>839</v>
      </c>
      <c r="D929" s="1124">
        <v>7</v>
      </c>
      <c r="E929" s="1124">
        <v>1279</v>
      </c>
      <c r="F929" s="1124">
        <v>1419</v>
      </c>
      <c r="G929" s="1124">
        <v>1633</v>
      </c>
      <c r="H929" s="1124">
        <v>909</v>
      </c>
      <c r="I929" s="1124">
        <v>964</v>
      </c>
      <c r="J929" s="1124">
        <v>1110</v>
      </c>
      <c r="K929" s="1124">
        <v>877</v>
      </c>
      <c r="L929" s="1124">
        <v>712</v>
      </c>
      <c r="M929" s="1124">
        <v>277</v>
      </c>
      <c r="N929" s="1124">
        <v>86</v>
      </c>
      <c r="O929" s="1124">
        <v>486</v>
      </c>
      <c r="P929" s="1124">
        <v>666</v>
      </c>
      <c r="Q929" s="1124">
        <v>68</v>
      </c>
      <c r="R929" s="1124">
        <v>1093</v>
      </c>
      <c r="S929" s="1124">
        <v>2300</v>
      </c>
      <c r="T929" s="1124">
        <v>13</v>
      </c>
      <c r="U929" s="1124">
        <v>1651</v>
      </c>
      <c r="V929" s="1124">
        <v>1178</v>
      </c>
      <c r="W929" s="1124">
        <v>1228</v>
      </c>
      <c r="X929" s="1124">
        <v>1087</v>
      </c>
      <c r="Y929" s="1124">
        <v>822</v>
      </c>
      <c r="Z929" s="1124">
        <v>1071</v>
      </c>
      <c r="AA929" s="1124">
        <v>999</v>
      </c>
      <c r="AB929" s="1124">
        <v>919</v>
      </c>
      <c r="AC929" s="1124">
        <v>1021</v>
      </c>
      <c r="AD929" s="1124">
        <v>0</v>
      </c>
    </row>
    <row r="930" ht="25" customHeight="1" spans="1:30">
      <c r="A930" s="1098" t="s">
        <v>747</v>
      </c>
      <c r="B930" s="1098" t="s">
        <v>747</v>
      </c>
      <c r="C930" s="1124">
        <v>138</v>
      </c>
      <c r="D930" s="1124">
        <v>161</v>
      </c>
      <c r="E930" s="1124">
        <v>222</v>
      </c>
      <c r="G930" s="1124">
        <v>392</v>
      </c>
      <c r="H930" s="1124">
        <v>1138</v>
      </c>
      <c r="I930" s="1124">
        <v>579</v>
      </c>
      <c r="J930" s="1124">
        <v>296</v>
      </c>
      <c r="K930" s="1124">
        <v>249</v>
      </c>
      <c r="L930" s="1124">
        <v>888</v>
      </c>
      <c r="M930" s="1124">
        <v>2312</v>
      </c>
      <c r="N930" s="1124">
        <v>3508</v>
      </c>
      <c r="O930" s="1124">
        <v>2902</v>
      </c>
      <c r="P930" s="1124">
        <v>2708</v>
      </c>
      <c r="Q930" s="1124">
        <v>1626</v>
      </c>
      <c r="R930" s="1124">
        <v>860</v>
      </c>
      <c r="S930" s="1124">
        <v>1022</v>
      </c>
      <c r="T930" s="1124">
        <v>959</v>
      </c>
      <c r="U930" s="1124">
        <v>819</v>
      </c>
      <c r="V930" s="1124">
        <v>379</v>
      </c>
      <c r="W930" s="1124">
        <v>427</v>
      </c>
      <c r="X930" s="1124">
        <v>1188</v>
      </c>
      <c r="Y930" s="1124">
        <v>3041</v>
      </c>
      <c r="Z930" s="1124">
        <v>4502</v>
      </c>
      <c r="AA930" s="1124">
        <v>2707</v>
      </c>
      <c r="AB930" s="1124">
        <v>1386</v>
      </c>
      <c r="AC930" s="1124">
        <v>1923</v>
      </c>
      <c r="AD930" s="1124">
        <v>2358</v>
      </c>
    </row>
    <row r="931" ht="25" customHeight="1" spans="1:30">
      <c r="A931" s="1098" t="s">
        <v>748</v>
      </c>
      <c r="B931" s="1098" t="s">
        <v>593</v>
      </c>
      <c r="C931" s="1124" t="s">
        <v>686</v>
      </c>
      <c r="D931" s="1124" t="s">
        <v>686</v>
      </c>
      <c r="E931" s="1124" t="s">
        <v>686</v>
      </c>
      <c r="F931" s="1124" t="s">
        <v>686</v>
      </c>
      <c r="G931" s="1124" t="s">
        <v>686</v>
      </c>
      <c r="H931" s="1124" t="s">
        <v>686</v>
      </c>
      <c r="I931" s="1124" t="s">
        <v>686</v>
      </c>
      <c r="J931" s="1124" t="s">
        <v>686</v>
      </c>
      <c r="K931" s="1124" t="s">
        <v>686</v>
      </c>
      <c r="L931" s="1124" t="s">
        <v>686</v>
      </c>
      <c r="M931" s="1124" t="s">
        <v>686</v>
      </c>
      <c r="N931" s="1124" t="s">
        <v>686</v>
      </c>
      <c r="O931" s="1124" t="s">
        <v>686</v>
      </c>
      <c r="P931" s="1124" t="s">
        <v>686</v>
      </c>
      <c r="Q931" s="1124" t="s">
        <v>686</v>
      </c>
      <c r="R931" s="1124" t="s">
        <v>686</v>
      </c>
      <c r="S931" s="1124" t="s">
        <v>686</v>
      </c>
      <c r="T931" s="1124" t="s">
        <v>686</v>
      </c>
      <c r="U931" s="1124" t="s">
        <v>686</v>
      </c>
      <c r="V931" s="1124" t="s">
        <v>686</v>
      </c>
      <c r="W931" s="1124" t="s">
        <v>686</v>
      </c>
      <c r="X931" s="1124" t="s">
        <v>686</v>
      </c>
      <c r="Y931" s="1124" t="s">
        <v>686</v>
      </c>
      <c r="Z931" s="1124" t="s">
        <v>686</v>
      </c>
      <c r="AA931" s="1124" t="s">
        <v>686</v>
      </c>
      <c r="AB931" s="1124" t="s">
        <v>686</v>
      </c>
      <c r="AC931" s="1124">
        <v>968</v>
      </c>
      <c r="AD931" s="1124">
        <v>3988</v>
      </c>
    </row>
    <row r="932" ht="25" customHeight="1" spans="1:30">
      <c r="A932" s="1098" t="s">
        <v>749</v>
      </c>
      <c r="B932" s="1098" t="s">
        <v>750</v>
      </c>
      <c r="C932" s="1124">
        <v>1688</v>
      </c>
      <c r="D932" s="1124">
        <v>2352</v>
      </c>
      <c r="E932" s="1124">
        <v>1932</v>
      </c>
      <c r="F932" s="1124">
        <v>3457</v>
      </c>
      <c r="G932" s="1124">
        <v>3949</v>
      </c>
      <c r="H932" s="1124">
        <v>7861</v>
      </c>
      <c r="I932" s="1124">
        <v>12597</v>
      </c>
      <c r="J932" s="1124">
        <v>7785</v>
      </c>
      <c r="K932" s="1124">
        <v>11857</v>
      </c>
      <c r="L932" s="1124">
        <v>6659</v>
      </c>
      <c r="M932" s="1124">
        <v>2939</v>
      </c>
      <c r="N932" s="1124">
        <v>11262</v>
      </c>
      <c r="O932" s="1124">
        <v>7331</v>
      </c>
      <c r="P932" s="1124">
        <v>10932</v>
      </c>
      <c r="Q932" s="1124">
        <v>6356</v>
      </c>
      <c r="R932" s="1124">
        <v>7802</v>
      </c>
      <c r="S932" s="1124">
        <v>8184</v>
      </c>
      <c r="T932" s="1124">
        <v>61560</v>
      </c>
      <c r="U932" s="1124">
        <v>60228</v>
      </c>
      <c r="V932" s="1124">
        <v>34786</v>
      </c>
      <c r="W932" s="1124">
        <v>39385</v>
      </c>
      <c r="X932" s="1124">
        <v>42498</v>
      </c>
      <c r="Y932" s="1124">
        <v>24818</v>
      </c>
      <c r="Z932" s="1124">
        <v>34724</v>
      </c>
      <c r="AA932" s="1124">
        <v>30709</v>
      </c>
      <c r="AB932" s="1124">
        <v>63440</v>
      </c>
      <c r="AC932" s="1124">
        <v>85994</v>
      </c>
      <c r="AD932" s="1124">
        <v>39283</v>
      </c>
    </row>
    <row r="933" ht="25" customHeight="1" spans="1:30">
      <c r="A933" s="1098" t="s">
        <v>751</v>
      </c>
      <c r="B933" s="1098" t="s">
        <v>215</v>
      </c>
      <c r="C933" s="1124">
        <v>19641</v>
      </c>
      <c r="D933" s="1124">
        <v>21696</v>
      </c>
      <c r="E933" s="1124">
        <v>20701</v>
      </c>
      <c r="F933" s="1124">
        <v>7194</v>
      </c>
      <c r="G933" s="1124">
        <v>27004</v>
      </c>
      <c r="H933" s="1124">
        <v>39257</v>
      </c>
      <c r="I933" s="1124">
        <v>13783</v>
      </c>
      <c r="J933" s="1124">
        <v>2704</v>
      </c>
      <c r="K933" s="1124">
        <v>8442</v>
      </c>
      <c r="L933" s="1124">
        <v>34028</v>
      </c>
      <c r="M933" s="1124">
        <v>5339</v>
      </c>
      <c r="N933" s="1124">
        <v>3830</v>
      </c>
      <c r="O933" s="1124">
        <v>7928</v>
      </c>
      <c r="P933" s="1124">
        <v>20049</v>
      </c>
      <c r="Q933" s="1124">
        <v>21733</v>
      </c>
      <c r="R933" s="1124">
        <v>30602</v>
      </c>
      <c r="S933" s="1124">
        <v>35768</v>
      </c>
      <c r="T933" s="1124">
        <v>69033</v>
      </c>
      <c r="U933" s="1124">
        <v>95241</v>
      </c>
      <c r="V933" s="1124">
        <v>34434</v>
      </c>
      <c r="W933" s="1124">
        <v>24674</v>
      </c>
      <c r="X933" s="1124">
        <v>40969</v>
      </c>
      <c r="Y933" s="1124">
        <v>50906</v>
      </c>
      <c r="Z933" s="1124">
        <v>86418</v>
      </c>
      <c r="AA933" s="1124">
        <v>84699</v>
      </c>
      <c r="AB933" s="1124">
        <v>50928</v>
      </c>
      <c r="AC933" s="1124">
        <v>64206</v>
      </c>
      <c r="AD933" s="1124">
        <v>80978</v>
      </c>
    </row>
    <row r="934" ht="25" customHeight="1" spans="1:30">
      <c r="A934" s="1098" t="s">
        <v>752</v>
      </c>
      <c r="B934" s="1098" t="s">
        <v>753</v>
      </c>
      <c r="C934" s="1124" t="s">
        <v>686</v>
      </c>
      <c r="D934" s="1124" t="s">
        <v>686</v>
      </c>
      <c r="E934" s="1124" t="s">
        <v>686</v>
      </c>
      <c r="F934" s="1124" t="s">
        <v>686</v>
      </c>
      <c r="G934" s="1124" t="s">
        <v>686</v>
      </c>
      <c r="H934" s="1124" t="s">
        <v>686</v>
      </c>
      <c r="I934" s="1124" t="s">
        <v>686</v>
      </c>
      <c r="J934" s="1124" t="s">
        <v>686</v>
      </c>
      <c r="K934" s="1124">
        <v>0</v>
      </c>
      <c r="L934" s="1124">
        <v>5298</v>
      </c>
      <c r="M934" s="1124">
        <v>20442</v>
      </c>
      <c r="N934" s="1124">
        <v>17340</v>
      </c>
      <c r="O934" s="1124">
        <v>8469</v>
      </c>
      <c r="P934" s="1124">
        <v>9452</v>
      </c>
      <c r="Q934" s="1124">
        <v>6751</v>
      </c>
      <c r="R934" s="1124">
        <v>6716</v>
      </c>
      <c r="S934" s="1124">
        <v>13461</v>
      </c>
      <c r="T934" s="1124">
        <v>30574</v>
      </c>
      <c r="U934" s="1124">
        <v>29237</v>
      </c>
      <c r="V934" s="1124">
        <v>32298</v>
      </c>
      <c r="W934" s="1124">
        <v>24379</v>
      </c>
      <c r="X934" s="1124">
        <v>16392</v>
      </c>
      <c r="Y934" s="1124">
        <v>16938</v>
      </c>
      <c r="Z934" s="1124">
        <v>13017</v>
      </c>
      <c r="AA934" s="1124">
        <v>19985</v>
      </c>
      <c r="AB934" s="1124">
        <v>17812</v>
      </c>
      <c r="AC934" s="1124">
        <v>22707</v>
      </c>
      <c r="AD934" s="1124">
        <v>30324</v>
      </c>
    </row>
    <row r="935" ht="25" customHeight="1" spans="1:30">
      <c r="A935" s="1098" t="s">
        <v>754</v>
      </c>
      <c r="B935" s="1098" t="s">
        <v>248</v>
      </c>
      <c r="C935" s="1124">
        <v>25906</v>
      </c>
      <c r="D935" s="1124">
        <v>16620</v>
      </c>
      <c r="E935" s="1124">
        <v>26394</v>
      </c>
      <c r="F935" s="1124">
        <v>43834</v>
      </c>
      <c r="G935" s="1124">
        <v>47765</v>
      </c>
      <c r="H935" s="1124">
        <v>13462</v>
      </c>
      <c r="I935" s="1124">
        <v>24506</v>
      </c>
      <c r="J935" s="1124">
        <v>45767</v>
      </c>
      <c r="K935" s="1124">
        <v>36657</v>
      </c>
      <c r="L935" s="1124">
        <v>48373</v>
      </c>
      <c r="M935" s="1124">
        <v>42399</v>
      </c>
      <c r="N935" s="1124">
        <v>39435</v>
      </c>
      <c r="O935" s="1124">
        <v>32130</v>
      </c>
      <c r="P935" s="1124">
        <v>43360</v>
      </c>
      <c r="Q935" s="1124">
        <v>30812</v>
      </c>
      <c r="R935" s="1124">
        <v>21423</v>
      </c>
      <c r="S935" s="1124">
        <v>34806</v>
      </c>
      <c r="T935" s="1124">
        <v>36548</v>
      </c>
      <c r="U935" s="1124">
        <v>36818</v>
      </c>
      <c r="V935" s="1124">
        <v>26044</v>
      </c>
      <c r="W935" s="1124">
        <v>31578</v>
      </c>
      <c r="X935" s="1124">
        <v>35221</v>
      </c>
      <c r="Y935" s="1124">
        <v>34183</v>
      </c>
      <c r="Z935" s="1124">
        <v>29220</v>
      </c>
      <c r="AA935" s="1124">
        <v>34838</v>
      </c>
      <c r="AB935" s="1124">
        <v>21738</v>
      </c>
      <c r="AC935" s="1124">
        <v>30737</v>
      </c>
      <c r="AD935" s="1124">
        <v>27522</v>
      </c>
    </row>
    <row r="936" ht="25" customHeight="1" spans="1:30">
      <c r="A936" s="1098" t="s">
        <v>755</v>
      </c>
      <c r="B936" s="1098" t="s">
        <v>756</v>
      </c>
      <c r="C936" s="1124" t="s">
        <v>686</v>
      </c>
      <c r="D936" s="1124" t="s">
        <v>686</v>
      </c>
      <c r="E936" s="1124" t="s">
        <v>686</v>
      </c>
      <c r="F936" s="1124" t="s">
        <v>686</v>
      </c>
      <c r="G936" s="1124" t="s">
        <v>686</v>
      </c>
      <c r="H936" s="1124" t="s">
        <v>686</v>
      </c>
      <c r="I936" s="1124" t="s">
        <v>686</v>
      </c>
      <c r="J936" s="1124" t="s">
        <v>686</v>
      </c>
      <c r="K936" s="1124" t="s">
        <v>686</v>
      </c>
      <c r="L936" s="1124" t="s">
        <v>686</v>
      </c>
      <c r="M936" s="1124" t="s">
        <v>686</v>
      </c>
      <c r="N936" s="1124" t="s">
        <v>686</v>
      </c>
      <c r="O936" s="1124" t="s">
        <v>686</v>
      </c>
      <c r="P936" s="1124" t="s">
        <v>686</v>
      </c>
      <c r="Q936" s="1124" t="s">
        <v>686</v>
      </c>
      <c r="R936" s="1124" t="s">
        <v>686</v>
      </c>
      <c r="S936" s="1124" t="s">
        <v>686</v>
      </c>
      <c r="T936" s="1124" t="s">
        <v>686</v>
      </c>
      <c r="U936" s="1124" t="s">
        <v>686</v>
      </c>
      <c r="W936" s="1124">
        <v>4967</v>
      </c>
      <c r="X936" s="1124">
        <v>10705</v>
      </c>
      <c r="Y936" s="1124">
        <v>1242</v>
      </c>
      <c r="Z936" s="1124">
        <v>598</v>
      </c>
      <c r="AA936" s="1124">
        <v>0</v>
      </c>
      <c r="AB936" s="1124">
        <v>3806</v>
      </c>
      <c r="AC936" s="1124">
        <v>16022</v>
      </c>
      <c r="AD936" s="1124">
        <v>24692</v>
      </c>
    </row>
    <row r="937" ht="25" customHeight="1" spans="1:30">
      <c r="A937" s="1098" t="s">
        <v>239</v>
      </c>
      <c r="B937" s="1098" t="s">
        <v>239</v>
      </c>
      <c r="C937" s="1124">
        <v>10602</v>
      </c>
      <c r="D937" s="1124">
        <v>10526</v>
      </c>
      <c r="E937" s="1124">
        <v>10680</v>
      </c>
      <c r="F937" s="1124">
        <v>7204</v>
      </c>
      <c r="G937" s="1124">
        <v>14934</v>
      </c>
      <c r="H937" s="1124">
        <v>20295</v>
      </c>
      <c r="I937" s="1124">
        <v>11453</v>
      </c>
      <c r="J937" s="1124">
        <v>9998</v>
      </c>
      <c r="K937" s="1124">
        <v>16399</v>
      </c>
      <c r="L937" s="1124">
        <v>17806</v>
      </c>
      <c r="M937" s="1124">
        <v>17840</v>
      </c>
      <c r="N937" s="1124">
        <v>14633</v>
      </c>
      <c r="O937" s="1124">
        <v>16895</v>
      </c>
      <c r="P937" s="1124">
        <v>17436</v>
      </c>
      <c r="Q937" s="1124">
        <v>11336</v>
      </c>
      <c r="R937" s="1124">
        <v>14859</v>
      </c>
      <c r="S937" s="1124">
        <v>13637</v>
      </c>
      <c r="T937" s="1124">
        <v>21216</v>
      </c>
      <c r="U937" s="1124">
        <v>13620</v>
      </c>
      <c r="V937" s="1124">
        <v>18921</v>
      </c>
      <c r="W937" s="1124">
        <v>25182</v>
      </c>
      <c r="X937" s="1124">
        <v>9771</v>
      </c>
      <c r="Y937" s="1124">
        <v>7078</v>
      </c>
      <c r="Z937" s="1124">
        <v>20149</v>
      </c>
      <c r="AA937" s="1124">
        <v>27930</v>
      </c>
      <c r="AB937" s="1124">
        <v>15602</v>
      </c>
      <c r="AC937" s="1124">
        <v>24638</v>
      </c>
      <c r="AD937" s="1124">
        <v>28541</v>
      </c>
    </row>
    <row r="938" ht="25" customHeight="1" spans="1:30">
      <c r="A938" s="1098" t="s">
        <v>757</v>
      </c>
      <c r="B938" s="1098" t="s">
        <v>222</v>
      </c>
      <c r="C938" s="1124">
        <v>764</v>
      </c>
      <c r="D938" s="1124">
        <v>18990</v>
      </c>
      <c r="E938" s="1124">
        <v>19537</v>
      </c>
      <c r="F938" s="1124">
        <v>11804</v>
      </c>
      <c r="G938" s="1124">
        <v>0</v>
      </c>
      <c r="H938" s="1124">
        <v>13164</v>
      </c>
      <c r="M938" s="1124">
        <v>12225</v>
      </c>
      <c r="N938" s="1124">
        <v>22244</v>
      </c>
      <c r="O938" s="1124">
        <v>24391</v>
      </c>
      <c r="P938" s="1124">
        <v>29106</v>
      </c>
      <c r="Q938" s="1124">
        <v>30027</v>
      </c>
      <c r="R938" s="1124">
        <v>30027</v>
      </c>
      <c r="S938" s="1124">
        <v>25487</v>
      </c>
      <c r="T938" s="1124">
        <v>37796</v>
      </c>
      <c r="U938" s="1124">
        <v>43346</v>
      </c>
      <c r="V938" s="1124">
        <v>38401</v>
      </c>
      <c r="W938" s="1124">
        <v>29723</v>
      </c>
      <c r="X938" s="1124">
        <v>34167</v>
      </c>
      <c r="Y938" s="1124">
        <v>40070</v>
      </c>
      <c r="Z938" s="1124">
        <v>35516</v>
      </c>
      <c r="AA938" s="1124">
        <v>32044</v>
      </c>
      <c r="AB938" s="1124">
        <v>43186</v>
      </c>
      <c r="AC938" s="1124">
        <v>63481</v>
      </c>
      <c r="AD938" s="1124">
        <v>67116</v>
      </c>
    </row>
    <row r="939" ht="25" customHeight="1" spans="1:30">
      <c r="A939" s="1098" t="s">
        <v>758</v>
      </c>
      <c r="B939" s="1098" t="s">
        <v>219</v>
      </c>
      <c r="C939" s="1124" t="s">
        <v>686</v>
      </c>
      <c r="D939" s="1124" t="s">
        <v>686</v>
      </c>
      <c r="E939" s="1124" t="s">
        <v>686</v>
      </c>
      <c r="F939" s="1124" t="s">
        <v>686</v>
      </c>
      <c r="G939" s="1124" t="s">
        <v>686</v>
      </c>
      <c r="H939" s="1124" t="s">
        <v>686</v>
      </c>
      <c r="I939" s="1124" t="s">
        <v>686</v>
      </c>
      <c r="J939" s="1124" t="s">
        <v>686</v>
      </c>
      <c r="K939" s="1124" t="s">
        <v>686</v>
      </c>
      <c r="L939" s="1124" t="s">
        <v>686</v>
      </c>
      <c r="M939" s="1124" t="s">
        <v>686</v>
      </c>
      <c r="N939" s="1124" t="s">
        <v>686</v>
      </c>
      <c r="O939" s="1124">
        <v>0</v>
      </c>
      <c r="P939" s="1124">
        <v>769</v>
      </c>
      <c r="Q939" s="1124">
        <v>8121</v>
      </c>
      <c r="R939" s="1124">
        <v>7679</v>
      </c>
      <c r="S939" s="1124">
        <v>16973</v>
      </c>
      <c r="T939" s="1124">
        <v>25831</v>
      </c>
      <c r="U939" s="1124">
        <v>6749</v>
      </c>
      <c r="V939" s="1124">
        <v>8638</v>
      </c>
      <c r="W939" s="1124">
        <v>13652</v>
      </c>
      <c r="X939" s="1124">
        <v>27699</v>
      </c>
      <c r="Y939" s="1124">
        <v>26162</v>
      </c>
      <c r="Z939" s="1124">
        <v>23366</v>
      </c>
      <c r="AA939" s="1124">
        <v>32417</v>
      </c>
      <c r="AB939" s="1124">
        <v>26536</v>
      </c>
      <c r="AC939" s="1124">
        <v>30718</v>
      </c>
      <c r="AD939" s="1124">
        <v>23956</v>
      </c>
    </row>
    <row r="940" ht="25" customHeight="1" spans="1:30">
      <c r="A940" s="1098" t="s">
        <v>759</v>
      </c>
      <c r="B940" s="1098" t="s">
        <v>228</v>
      </c>
      <c r="C940" s="1124">
        <v>11027</v>
      </c>
      <c r="D940" s="1124">
        <v>8205</v>
      </c>
      <c r="E940" s="1124">
        <v>21546</v>
      </c>
      <c r="F940" s="1124">
        <v>21805</v>
      </c>
      <c r="G940" s="1124">
        <v>22524</v>
      </c>
      <c r="H940" s="1124">
        <v>26254</v>
      </c>
      <c r="I940" s="1124">
        <v>26314</v>
      </c>
      <c r="J940" s="1124">
        <v>23242</v>
      </c>
      <c r="K940" s="1124">
        <v>19292</v>
      </c>
      <c r="L940" s="1124">
        <v>26035</v>
      </c>
      <c r="M940" s="1124">
        <v>20728</v>
      </c>
      <c r="N940" s="1124">
        <v>18933</v>
      </c>
      <c r="O940" s="1124">
        <v>18234</v>
      </c>
      <c r="P940" s="1124">
        <v>22317</v>
      </c>
      <c r="Q940" s="1124">
        <v>20657</v>
      </c>
      <c r="R940" s="1124">
        <v>19747</v>
      </c>
      <c r="S940" s="1124">
        <v>21757</v>
      </c>
      <c r="T940" s="1124">
        <v>26913</v>
      </c>
      <c r="U940" s="1124">
        <v>28864</v>
      </c>
      <c r="V940" s="1124">
        <v>30105</v>
      </c>
      <c r="W940" s="1124">
        <v>30517</v>
      </c>
      <c r="X940" s="1124">
        <v>23390</v>
      </c>
      <c r="Y940" s="1124">
        <v>19950</v>
      </c>
      <c r="Z940" s="1124">
        <v>19371</v>
      </c>
      <c r="AA940" s="1124">
        <v>20138</v>
      </c>
      <c r="AB940" s="1124">
        <v>16891</v>
      </c>
      <c r="AC940" s="1124">
        <v>24432</v>
      </c>
      <c r="AD940" s="1124">
        <v>22740</v>
      </c>
    </row>
    <row r="941" ht="25" customHeight="1" spans="1:30">
      <c r="A941" s="1098" t="s">
        <v>760</v>
      </c>
      <c r="B941" s="1098" t="s">
        <v>262</v>
      </c>
      <c r="C941" s="1124" t="s">
        <v>686</v>
      </c>
      <c r="D941" s="1124" t="s">
        <v>686</v>
      </c>
      <c r="E941" s="1124" t="s">
        <v>686</v>
      </c>
      <c r="F941" s="1124" t="s">
        <v>686</v>
      </c>
      <c r="G941" s="1124" t="s">
        <v>686</v>
      </c>
      <c r="H941" s="1124" t="s">
        <v>686</v>
      </c>
      <c r="I941" s="1124" t="s">
        <v>686</v>
      </c>
      <c r="J941" s="1124" t="s">
        <v>686</v>
      </c>
      <c r="K941" s="1124" t="s">
        <v>686</v>
      </c>
      <c r="L941" s="1124" t="s">
        <v>686</v>
      </c>
      <c r="M941" s="1124" t="s">
        <v>686</v>
      </c>
      <c r="N941" s="1124" t="s">
        <v>686</v>
      </c>
      <c r="O941" s="1124" t="s">
        <v>686</v>
      </c>
      <c r="P941" s="1124" t="s">
        <v>686</v>
      </c>
      <c r="Q941" s="1124" t="s">
        <v>686</v>
      </c>
      <c r="R941" s="1124">
        <v>57</v>
      </c>
      <c r="S941" s="1124">
        <v>10318</v>
      </c>
      <c r="T941" s="1124">
        <v>21681</v>
      </c>
      <c r="U941" s="1124">
        <v>14450</v>
      </c>
      <c r="V941" s="1124">
        <v>32306</v>
      </c>
      <c r="W941" s="1124">
        <v>32846</v>
      </c>
      <c r="X941" s="1124">
        <v>38068</v>
      </c>
      <c r="Y941" s="1124">
        <v>36553</v>
      </c>
      <c r="Z941" s="1124">
        <v>46885</v>
      </c>
      <c r="AA941" s="1124">
        <v>67646</v>
      </c>
      <c r="AB941" s="1124">
        <v>47330</v>
      </c>
      <c r="AC941" s="1124">
        <v>66789</v>
      </c>
      <c r="AD941" s="1124">
        <v>83775</v>
      </c>
    </row>
    <row r="942" ht="25" customHeight="1" spans="1:30">
      <c r="A942" s="1098" t="s">
        <v>761</v>
      </c>
      <c r="B942" s="1098" t="s">
        <v>270</v>
      </c>
      <c r="C942" s="1124" t="s">
        <v>686</v>
      </c>
      <c r="D942" s="1124" t="s">
        <v>686</v>
      </c>
      <c r="E942" s="1124" t="s">
        <v>686</v>
      </c>
      <c r="F942" s="1124" t="s">
        <v>686</v>
      </c>
      <c r="G942" s="1124" t="s">
        <v>686</v>
      </c>
      <c r="H942" s="1124" t="s">
        <v>686</v>
      </c>
      <c r="I942" s="1124" t="s">
        <v>686</v>
      </c>
      <c r="J942" s="1124" t="s">
        <v>686</v>
      </c>
      <c r="K942" s="1124" t="s">
        <v>686</v>
      </c>
      <c r="L942" s="1124" t="s">
        <v>686</v>
      </c>
      <c r="M942" s="1124" t="s">
        <v>686</v>
      </c>
      <c r="N942" s="1124" t="s">
        <v>686</v>
      </c>
      <c r="O942" s="1124">
        <v>0</v>
      </c>
      <c r="P942" s="1124">
        <v>2537</v>
      </c>
      <c r="Q942" s="1124">
        <v>8522</v>
      </c>
      <c r="R942" s="1124">
        <v>4311</v>
      </c>
      <c r="S942" s="1124">
        <v>11878</v>
      </c>
      <c r="T942" s="1124">
        <v>19051</v>
      </c>
      <c r="U942" s="1124">
        <v>30087</v>
      </c>
      <c r="V942" s="1124">
        <v>26101</v>
      </c>
      <c r="W942" s="1124">
        <v>27009</v>
      </c>
      <c r="X942" s="1124">
        <v>9135</v>
      </c>
      <c r="Y942" s="1124">
        <v>20174</v>
      </c>
      <c r="Z942" s="1124">
        <v>20623</v>
      </c>
      <c r="AA942" s="1124">
        <v>11237</v>
      </c>
      <c r="AB942" s="1124">
        <v>10017</v>
      </c>
      <c r="AC942" s="1124">
        <v>27439</v>
      </c>
      <c r="AD942" s="1124">
        <v>33588</v>
      </c>
    </row>
    <row r="943" ht="25" customHeight="1" spans="1:30">
      <c r="A943" s="1098" t="s">
        <v>762</v>
      </c>
      <c r="B943" s="1098" t="s">
        <v>235</v>
      </c>
      <c r="C943" s="1124" t="s">
        <v>686</v>
      </c>
      <c r="D943" s="1124">
        <v>28017</v>
      </c>
      <c r="F943" s="1124">
        <v>28377</v>
      </c>
      <c r="G943" s="1124">
        <v>31069</v>
      </c>
      <c r="H943" s="1124">
        <v>35684</v>
      </c>
      <c r="I943" s="1124">
        <v>27058</v>
      </c>
      <c r="J943" s="1124">
        <v>30061</v>
      </c>
      <c r="K943" s="1124">
        <v>23819</v>
      </c>
      <c r="L943" s="1124">
        <v>16686</v>
      </c>
      <c r="M943" s="1124">
        <v>16160</v>
      </c>
      <c r="N943" s="1124">
        <v>17002</v>
      </c>
      <c r="O943" s="1124">
        <v>16366</v>
      </c>
      <c r="P943" s="1124">
        <v>25762</v>
      </c>
      <c r="Q943" s="1124">
        <v>24826</v>
      </c>
      <c r="R943" s="1124">
        <v>13978</v>
      </c>
      <c r="S943" s="1124">
        <v>20581</v>
      </c>
      <c r="T943" s="1124">
        <v>20871</v>
      </c>
      <c r="U943" s="1124">
        <v>21798</v>
      </c>
      <c r="V943" s="1124">
        <v>20963</v>
      </c>
      <c r="W943" s="1124">
        <v>19060</v>
      </c>
      <c r="X943" s="1124">
        <v>22262</v>
      </c>
      <c r="Y943" s="1124">
        <v>23782</v>
      </c>
      <c r="Z943" s="1124">
        <v>19336</v>
      </c>
      <c r="AA943" s="1124">
        <v>32883</v>
      </c>
      <c r="AB943" s="1124">
        <v>23524</v>
      </c>
      <c r="AC943" s="1124">
        <v>28872</v>
      </c>
      <c r="AD943" s="1124">
        <v>34007</v>
      </c>
    </row>
    <row r="944" ht="25" customHeight="1" spans="1:30">
      <c r="A944" s="1098" t="s">
        <v>763</v>
      </c>
      <c r="B944" s="1098" t="s">
        <v>244</v>
      </c>
      <c r="C944" s="1124">
        <v>3928</v>
      </c>
      <c r="D944" s="1124">
        <v>4930</v>
      </c>
      <c r="E944" s="1124">
        <v>6134</v>
      </c>
      <c r="F944" s="1124">
        <v>2555</v>
      </c>
      <c r="G944" s="1124">
        <v>7502</v>
      </c>
      <c r="H944" s="1124">
        <v>7550</v>
      </c>
      <c r="I944" s="1124">
        <v>6174</v>
      </c>
      <c r="J944" s="1124">
        <v>12380</v>
      </c>
      <c r="K944" s="1124">
        <v>6852</v>
      </c>
      <c r="L944" s="1124">
        <v>5495</v>
      </c>
      <c r="M944" s="1124">
        <v>5077</v>
      </c>
      <c r="N944" s="1124">
        <v>6605</v>
      </c>
      <c r="O944" s="1124">
        <v>5077</v>
      </c>
      <c r="P944" s="1124">
        <v>1222</v>
      </c>
      <c r="Q944" s="1124">
        <v>1230</v>
      </c>
      <c r="R944" s="1124">
        <v>8122</v>
      </c>
      <c r="S944" s="1124">
        <v>16330</v>
      </c>
      <c r="T944" s="1124">
        <v>11132</v>
      </c>
      <c r="U944" s="1124">
        <v>18306</v>
      </c>
      <c r="V944" s="1124">
        <v>16700</v>
      </c>
      <c r="W944" s="1124">
        <v>14451</v>
      </c>
      <c r="X944" s="1124">
        <v>19268</v>
      </c>
      <c r="Y944" s="1124">
        <v>21738</v>
      </c>
      <c r="Z944" s="1124">
        <v>24610</v>
      </c>
      <c r="AA944" s="1124">
        <v>19051</v>
      </c>
      <c r="AB944" s="1124">
        <v>16151</v>
      </c>
      <c r="AC944" s="1124">
        <v>19029</v>
      </c>
      <c r="AD944" s="1124">
        <v>17237</v>
      </c>
    </row>
    <row r="945" ht="25" customHeight="1" spans="1:30">
      <c r="A945" s="1098" t="s">
        <v>254</v>
      </c>
      <c r="B945" s="1098" t="s">
        <v>254</v>
      </c>
      <c r="C945" s="1124" t="s">
        <v>686</v>
      </c>
      <c r="D945" s="1124" t="s">
        <v>686</v>
      </c>
      <c r="E945" s="1124" t="s">
        <v>686</v>
      </c>
      <c r="F945" s="1124" t="s">
        <v>686</v>
      </c>
      <c r="G945" s="1124" t="s">
        <v>686</v>
      </c>
      <c r="H945" s="1124" t="s">
        <v>686</v>
      </c>
      <c r="I945" s="1124" t="s">
        <v>686</v>
      </c>
      <c r="J945" s="1124" t="s">
        <v>686</v>
      </c>
      <c r="K945" s="1124" t="s">
        <v>686</v>
      </c>
      <c r="L945" s="1124" t="s">
        <v>686</v>
      </c>
      <c r="M945" s="1124" t="s">
        <v>686</v>
      </c>
      <c r="N945" s="1124" t="s">
        <v>686</v>
      </c>
      <c r="O945" s="1124" t="s">
        <v>686</v>
      </c>
      <c r="P945" s="1124" t="s">
        <v>686</v>
      </c>
      <c r="Q945" s="1124" t="s">
        <v>686</v>
      </c>
      <c r="R945" s="1124" t="s">
        <v>686</v>
      </c>
      <c r="S945" s="1124" t="s">
        <v>686</v>
      </c>
      <c r="T945" s="1124">
        <v>1763</v>
      </c>
      <c r="U945" s="1124">
        <v>3384</v>
      </c>
      <c r="V945" s="1124">
        <v>7067</v>
      </c>
      <c r="W945" s="1124">
        <v>4661</v>
      </c>
      <c r="X945" s="1124">
        <v>5165</v>
      </c>
      <c r="Y945" s="1124">
        <v>8988</v>
      </c>
      <c r="Z945" s="1124">
        <v>8347</v>
      </c>
      <c r="AA945" s="1124">
        <v>13273</v>
      </c>
      <c r="AB945" s="1124">
        <v>17291</v>
      </c>
      <c r="AC945" s="1124">
        <v>25371</v>
      </c>
      <c r="AD945" s="1124">
        <v>21589</v>
      </c>
    </row>
    <row r="946" ht="25" customHeight="1" spans="1:30">
      <c r="A946" s="1098" t="s">
        <v>764</v>
      </c>
      <c r="B946" s="1098" t="s">
        <v>306</v>
      </c>
      <c r="C946" s="1124" t="s">
        <v>686</v>
      </c>
      <c r="D946" s="1124" t="s">
        <v>686</v>
      </c>
      <c r="E946" s="1124" t="s">
        <v>686</v>
      </c>
      <c r="F946" s="1124" t="s">
        <v>686</v>
      </c>
      <c r="G946" s="1124" t="s">
        <v>686</v>
      </c>
      <c r="H946" s="1124" t="s">
        <v>686</v>
      </c>
      <c r="I946" s="1124" t="s">
        <v>686</v>
      </c>
      <c r="J946" s="1124" t="s">
        <v>686</v>
      </c>
      <c r="K946" s="1124" t="s">
        <v>686</v>
      </c>
      <c r="L946" s="1124" t="s">
        <v>686</v>
      </c>
      <c r="M946" s="1124" t="s">
        <v>686</v>
      </c>
      <c r="N946" s="1124" t="s">
        <v>686</v>
      </c>
      <c r="O946" s="1124" t="s">
        <v>686</v>
      </c>
      <c r="P946" s="1124" t="s">
        <v>686</v>
      </c>
      <c r="Q946" s="1124" t="s">
        <v>686</v>
      </c>
      <c r="R946" s="1124" t="s">
        <v>686</v>
      </c>
      <c r="S946" s="1124" t="s">
        <v>686</v>
      </c>
      <c r="T946" s="1124" t="s">
        <v>686</v>
      </c>
      <c r="U946" s="1124" t="s">
        <v>686</v>
      </c>
      <c r="V946" s="1124" t="s">
        <v>686</v>
      </c>
      <c r="W946" s="1124">
        <v>14575</v>
      </c>
      <c r="X946" s="1124">
        <v>760</v>
      </c>
      <c r="Y946" s="1124">
        <v>1769</v>
      </c>
      <c r="Z946" s="1124">
        <v>11741</v>
      </c>
      <c r="AA946" s="1124">
        <v>13149</v>
      </c>
      <c r="AB946" s="1124">
        <v>8512</v>
      </c>
      <c r="AC946" s="1124">
        <v>12880</v>
      </c>
      <c r="AD946" s="1124">
        <v>14381</v>
      </c>
    </row>
    <row r="947" ht="25" customHeight="1" spans="1:30">
      <c r="A947" s="1098" t="s">
        <v>765</v>
      </c>
      <c r="B947" s="1098" t="s">
        <v>766</v>
      </c>
      <c r="C947" s="1124">
        <v>1971</v>
      </c>
      <c r="D947" s="1124">
        <v>3823</v>
      </c>
      <c r="E947" s="1124">
        <v>0</v>
      </c>
      <c r="F947" s="1124">
        <v>6304</v>
      </c>
      <c r="G947" s="1124">
        <v>5286</v>
      </c>
      <c r="H947" s="1124">
        <v>24478</v>
      </c>
      <c r="I947" s="1124">
        <v>73550</v>
      </c>
      <c r="J947" s="1124">
        <v>13114</v>
      </c>
      <c r="K947" s="1124">
        <v>13099</v>
      </c>
      <c r="L947" s="1124">
        <v>16709</v>
      </c>
      <c r="M947" s="1124">
        <v>21650</v>
      </c>
      <c r="N947" s="1124">
        <v>82628</v>
      </c>
      <c r="O947" s="1124">
        <v>23090</v>
      </c>
      <c r="P947" s="1124">
        <v>22130</v>
      </c>
      <c r="Q947" s="1124">
        <v>19867</v>
      </c>
      <c r="R947" s="1124">
        <v>20563</v>
      </c>
      <c r="S947" s="1124">
        <v>16960</v>
      </c>
      <c r="T947" s="1124">
        <v>23715</v>
      </c>
      <c r="U947" s="1124">
        <v>79209</v>
      </c>
      <c r="V947" s="1124">
        <v>19608</v>
      </c>
      <c r="W947" s="1124">
        <v>18865</v>
      </c>
      <c r="X947" s="1124">
        <v>21006</v>
      </c>
      <c r="Y947" s="1124">
        <v>21078</v>
      </c>
      <c r="Z947" s="1124">
        <v>87060</v>
      </c>
      <c r="AA947" s="1124">
        <v>21117</v>
      </c>
      <c r="AB947" s="1124">
        <v>18048</v>
      </c>
      <c r="AC947" s="1124">
        <v>21296</v>
      </c>
      <c r="AD947" s="1124">
        <v>14391</v>
      </c>
    </row>
    <row r="948" ht="25" customHeight="1" spans="1:30">
      <c r="A948" s="1098" t="s">
        <v>767</v>
      </c>
      <c r="B948" s="1098" t="s">
        <v>273</v>
      </c>
      <c r="C948" s="1124" t="s">
        <v>686</v>
      </c>
      <c r="D948" s="1124" t="s">
        <v>686</v>
      </c>
      <c r="E948" s="1124" t="s">
        <v>686</v>
      </c>
      <c r="F948" s="1124" t="s">
        <v>686</v>
      </c>
      <c r="G948" s="1124" t="s">
        <v>686</v>
      </c>
      <c r="H948" s="1124" t="s">
        <v>686</v>
      </c>
      <c r="I948" s="1124" t="s">
        <v>686</v>
      </c>
      <c r="J948" s="1124" t="s">
        <v>686</v>
      </c>
      <c r="K948" s="1124" t="s">
        <v>686</v>
      </c>
      <c r="L948" s="1124" t="s">
        <v>686</v>
      </c>
      <c r="M948" s="1124" t="s">
        <v>686</v>
      </c>
      <c r="N948" s="1124" t="s">
        <v>686</v>
      </c>
      <c r="O948" s="1124" t="s">
        <v>686</v>
      </c>
      <c r="P948" s="1124">
        <v>3246</v>
      </c>
      <c r="Q948" s="1124">
        <v>5978</v>
      </c>
      <c r="R948" s="1124">
        <v>401</v>
      </c>
      <c r="S948" s="1124">
        <v>10678</v>
      </c>
      <c r="T948" s="1124">
        <v>12861</v>
      </c>
      <c r="U948" s="1124">
        <v>31143</v>
      </c>
      <c r="V948" s="1124">
        <v>16057</v>
      </c>
      <c r="W948" s="1124">
        <v>18638</v>
      </c>
      <c r="X948" s="1124">
        <v>23768</v>
      </c>
      <c r="Y948" s="1124">
        <v>19194</v>
      </c>
      <c r="Z948" s="1124">
        <v>26233</v>
      </c>
      <c r="AA948" s="1124">
        <v>17541</v>
      </c>
      <c r="AB948" s="1124">
        <v>12797</v>
      </c>
      <c r="AC948" s="1124">
        <v>14635</v>
      </c>
      <c r="AD948" s="1124">
        <v>16191</v>
      </c>
    </row>
    <row r="949" ht="25" customHeight="1" spans="1:30">
      <c r="A949" s="1098" t="s">
        <v>768</v>
      </c>
      <c r="B949" s="1098" t="s">
        <v>281</v>
      </c>
      <c r="C949" s="1124" t="s">
        <v>686</v>
      </c>
      <c r="D949" s="1124" t="s">
        <v>686</v>
      </c>
      <c r="E949" s="1124" t="s">
        <v>686</v>
      </c>
      <c r="F949" s="1124" t="s">
        <v>686</v>
      </c>
      <c r="G949" s="1124" t="s">
        <v>686</v>
      </c>
      <c r="H949" s="1124" t="s">
        <v>686</v>
      </c>
      <c r="I949" s="1124" t="s">
        <v>686</v>
      </c>
      <c r="J949" s="1124" t="s">
        <v>686</v>
      </c>
      <c r="K949" s="1124" t="s">
        <v>686</v>
      </c>
      <c r="L949" s="1124" t="s">
        <v>686</v>
      </c>
      <c r="M949" s="1124" t="s">
        <v>686</v>
      </c>
      <c r="N949" s="1124" t="s">
        <v>686</v>
      </c>
      <c r="O949" s="1124" t="s">
        <v>686</v>
      </c>
      <c r="P949" s="1124" t="s">
        <v>686</v>
      </c>
      <c r="Q949" s="1124" t="s">
        <v>686</v>
      </c>
      <c r="R949" s="1124" t="s">
        <v>686</v>
      </c>
      <c r="S949" s="1124" t="s">
        <v>686</v>
      </c>
      <c r="T949" s="1124" t="s">
        <v>686</v>
      </c>
      <c r="U949" s="1124" t="s">
        <v>686</v>
      </c>
      <c r="V949" s="1124" t="s">
        <v>686</v>
      </c>
      <c r="W949" s="1124" t="s">
        <v>686</v>
      </c>
      <c r="X949" s="1124" t="s">
        <v>686</v>
      </c>
      <c r="Y949" s="1124" t="s">
        <v>686</v>
      </c>
      <c r="Z949" s="1124">
        <v>3363</v>
      </c>
      <c r="AA949" s="1124">
        <v>8922</v>
      </c>
      <c r="AB949" s="1124">
        <v>4203</v>
      </c>
      <c r="AC949" s="1124">
        <v>13752</v>
      </c>
      <c r="AD949" s="1124">
        <v>15202</v>
      </c>
    </row>
    <row r="950" ht="25" customHeight="1" spans="1:30">
      <c r="A950" s="1098" t="s">
        <v>769</v>
      </c>
      <c r="B950" s="1098" t="s">
        <v>266</v>
      </c>
      <c r="C950" s="1124">
        <v>2826</v>
      </c>
      <c r="D950" s="1124">
        <v>2448</v>
      </c>
      <c r="E950" s="1124">
        <v>3025</v>
      </c>
      <c r="F950" s="1124">
        <v>2905</v>
      </c>
      <c r="G950" s="1124">
        <v>4577</v>
      </c>
      <c r="H950" s="1124">
        <v>3814</v>
      </c>
      <c r="I950" s="1124">
        <v>5185</v>
      </c>
      <c r="J950" s="1124">
        <v>4351</v>
      </c>
      <c r="K950" s="1124">
        <v>4458</v>
      </c>
      <c r="L950" s="1124">
        <v>7424</v>
      </c>
      <c r="M950" s="1124">
        <v>5353</v>
      </c>
      <c r="N950" s="1124">
        <v>5082</v>
      </c>
      <c r="O950" s="1124">
        <v>5353</v>
      </c>
      <c r="P950" s="1124">
        <v>8742</v>
      </c>
      <c r="Q950" s="1124">
        <v>7161</v>
      </c>
      <c r="R950" s="1124">
        <v>6904</v>
      </c>
      <c r="S950" s="1124">
        <v>7858</v>
      </c>
      <c r="T950" s="1124">
        <v>9437</v>
      </c>
      <c r="U950" s="1124">
        <v>11336</v>
      </c>
      <c r="V950" s="1124">
        <v>11102</v>
      </c>
      <c r="W950" s="1124">
        <v>8691</v>
      </c>
      <c r="X950" s="1124">
        <v>9328</v>
      </c>
      <c r="Y950" s="1124">
        <v>8035</v>
      </c>
      <c r="Z950" s="1124">
        <v>8139</v>
      </c>
      <c r="AA950" s="1124">
        <v>8610</v>
      </c>
      <c r="AB950" s="1124">
        <v>8568</v>
      </c>
      <c r="AC950" s="1124">
        <v>13647</v>
      </c>
      <c r="AD950" s="1124">
        <v>13878</v>
      </c>
    </row>
    <row r="951" ht="25" customHeight="1" spans="1:30">
      <c r="A951" s="1098" t="s">
        <v>770</v>
      </c>
      <c r="B951" s="1098" t="s">
        <v>286</v>
      </c>
      <c r="C951" s="1124">
        <v>880</v>
      </c>
      <c r="D951" s="1124">
        <v>1141</v>
      </c>
      <c r="F951" s="1124">
        <v>1033</v>
      </c>
      <c r="G951" s="1124">
        <v>3767</v>
      </c>
      <c r="H951" s="1124">
        <v>4006</v>
      </c>
      <c r="I951" s="1124">
        <v>16149</v>
      </c>
      <c r="J951" s="1124">
        <v>9619</v>
      </c>
      <c r="K951" s="1124">
        <v>15643</v>
      </c>
      <c r="L951" s="1124">
        <v>5906</v>
      </c>
      <c r="M951" s="1124">
        <v>4859</v>
      </c>
      <c r="N951" s="1124">
        <v>5336</v>
      </c>
      <c r="O951" s="1124">
        <v>6168</v>
      </c>
      <c r="P951" s="1124">
        <v>3491</v>
      </c>
      <c r="Q951" s="1124">
        <v>2629</v>
      </c>
      <c r="R951" s="1124">
        <v>3310</v>
      </c>
      <c r="S951" s="1124">
        <v>8194</v>
      </c>
      <c r="T951" s="1124">
        <v>12754</v>
      </c>
      <c r="U951" s="1124">
        <v>15293</v>
      </c>
      <c r="V951" s="1124">
        <v>8282</v>
      </c>
      <c r="W951" s="1124">
        <v>3677</v>
      </c>
      <c r="X951" s="1124">
        <v>9044</v>
      </c>
      <c r="Y951" s="1124">
        <v>7627</v>
      </c>
      <c r="Z951" s="1124">
        <v>10663</v>
      </c>
      <c r="AA951" s="1124">
        <v>13114</v>
      </c>
      <c r="AB951" s="1124">
        <v>15357</v>
      </c>
      <c r="AC951" s="1124">
        <v>17267</v>
      </c>
      <c r="AD951" s="1124">
        <v>15631</v>
      </c>
    </row>
    <row r="952" ht="25" customHeight="1" spans="1:30">
      <c r="A952" s="1098" t="s">
        <v>398</v>
      </c>
      <c r="B952" s="1098" t="s">
        <v>398</v>
      </c>
      <c r="C952" s="1124">
        <v>801</v>
      </c>
      <c r="D952" s="1124">
        <v>2041</v>
      </c>
      <c r="E952" s="1124">
        <v>3368</v>
      </c>
      <c r="F952" s="1124">
        <v>4773</v>
      </c>
      <c r="G952" s="1124">
        <v>3606</v>
      </c>
      <c r="H952" s="1124">
        <v>8741</v>
      </c>
      <c r="I952" s="1124">
        <v>13281</v>
      </c>
      <c r="J952" s="1124">
        <v>2387</v>
      </c>
      <c r="K952" s="1124">
        <v>3750</v>
      </c>
      <c r="L952" s="1124">
        <v>9452</v>
      </c>
      <c r="M952" s="1124">
        <v>1851</v>
      </c>
      <c r="N952" s="1124">
        <v>2777</v>
      </c>
      <c r="O952" s="1124">
        <v>2450</v>
      </c>
      <c r="P952" s="1124">
        <v>5089</v>
      </c>
      <c r="Q952" s="1124">
        <v>4233</v>
      </c>
      <c r="R952" s="1124">
        <v>8946</v>
      </c>
      <c r="S952" s="1124">
        <v>10018</v>
      </c>
      <c r="T952" s="1124">
        <v>10884</v>
      </c>
      <c r="U952" s="1124">
        <v>690</v>
      </c>
      <c r="V952" s="1124">
        <v>43708</v>
      </c>
      <c r="W952" s="1124">
        <v>2534</v>
      </c>
      <c r="X952" s="1124">
        <v>2476</v>
      </c>
      <c r="Y952" s="1124">
        <v>4185</v>
      </c>
      <c r="Z952" s="1124">
        <v>3320</v>
      </c>
      <c r="AA952" s="1124">
        <v>2992</v>
      </c>
      <c r="AB952" s="1124">
        <v>2212</v>
      </c>
      <c r="AC952" s="1124">
        <v>4604</v>
      </c>
      <c r="AD952" s="1124">
        <v>6783</v>
      </c>
    </row>
    <row r="953" ht="25" customHeight="1" spans="1:30">
      <c r="A953" s="1098" t="s">
        <v>771</v>
      </c>
      <c r="B953" s="1098" t="s">
        <v>276</v>
      </c>
      <c r="C953" s="1124" t="s">
        <v>686</v>
      </c>
      <c r="D953" s="1124" t="s">
        <v>686</v>
      </c>
      <c r="E953" s="1124" t="s">
        <v>686</v>
      </c>
      <c r="F953" s="1124" t="s">
        <v>686</v>
      </c>
      <c r="G953" s="1124" t="s">
        <v>686</v>
      </c>
      <c r="H953" s="1124" t="s">
        <v>686</v>
      </c>
      <c r="I953" s="1124" t="s">
        <v>686</v>
      </c>
      <c r="J953" s="1124" t="s">
        <v>686</v>
      </c>
      <c r="K953" s="1124" t="s">
        <v>686</v>
      </c>
      <c r="L953" s="1124" t="s">
        <v>686</v>
      </c>
      <c r="M953" s="1124" t="s">
        <v>686</v>
      </c>
      <c r="N953" s="1124" t="s">
        <v>686</v>
      </c>
      <c r="O953" s="1124">
        <v>155</v>
      </c>
      <c r="P953" s="1124">
        <v>297</v>
      </c>
      <c r="Q953" s="1124">
        <v>870</v>
      </c>
      <c r="R953" s="1124">
        <v>839</v>
      </c>
      <c r="S953" s="1124">
        <v>925</v>
      </c>
      <c r="T953" s="1124">
        <v>2020</v>
      </c>
      <c r="U953" s="1124">
        <v>8005</v>
      </c>
      <c r="V953" s="1124">
        <v>9915</v>
      </c>
      <c r="W953" s="1124">
        <v>9657</v>
      </c>
      <c r="X953" s="1124">
        <v>9871</v>
      </c>
      <c r="Y953" s="1124">
        <v>8754</v>
      </c>
      <c r="Z953" s="1124">
        <v>9544</v>
      </c>
      <c r="AA953" s="1124">
        <v>10276</v>
      </c>
      <c r="AB953" s="1124">
        <v>8240</v>
      </c>
      <c r="AC953" s="1124">
        <v>12741</v>
      </c>
      <c r="AD953" s="1124">
        <v>10197</v>
      </c>
    </row>
    <row r="954" ht="25" customHeight="1" spans="1:30">
      <c r="A954" s="1098" t="s">
        <v>506</v>
      </c>
      <c r="B954" s="1098" t="s">
        <v>506</v>
      </c>
      <c r="C954" s="1124" t="s">
        <v>686</v>
      </c>
      <c r="D954" s="1124" t="s">
        <v>686</v>
      </c>
      <c r="E954" s="1124" t="s">
        <v>686</v>
      </c>
      <c r="F954" s="1124" t="s">
        <v>686</v>
      </c>
      <c r="G954" s="1124" t="s">
        <v>686</v>
      </c>
      <c r="H954" s="1124" t="s">
        <v>686</v>
      </c>
      <c r="I954" s="1124" t="s">
        <v>686</v>
      </c>
      <c r="J954" s="1124" t="s">
        <v>686</v>
      </c>
      <c r="K954" s="1124" t="s">
        <v>686</v>
      </c>
      <c r="L954" s="1124" t="s">
        <v>686</v>
      </c>
      <c r="M954" s="1124" t="s">
        <v>686</v>
      </c>
      <c r="N954" s="1124" t="s">
        <v>686</v>
      </c>
      <c r="O954" s="1124" t="s">
        <v>686</v>
      </c>
      <c r="P954" s="1124" t="s">
        <v>686</v>
      </c>
      <c r="Q954" s="1124" t="s">
        <v>686</v>
      </c>
      <c r="R954" s="1124" t="s">
        <v>686</v>
      </c>
      <c r="S954" s="1124" t="s">
        <v>686</v>
      </c>
      <c r="T954" s="1124" t="s">
        <v>686</v>
      </c>
      <c r="U954" s="1124" t="s">
        <v>686</v>
      </c>
      <c r="V954" s="1124" t="s">
        <v>686</v>
      </c>
      <c r="W954" s="1124" t="s">
        <v>686</v>
      </c>
      <c r="X954" s="1124" t="s">
        <v>686</v>
      </c>
      <c r="Y954" s="1124" t="s">
        <v>686</v>
      </c>
      <c r="Z954" s="1124" t="s">
        <v>686</v>
      </c>
      <c r="AA954" s="1124" t="s">
        <v>686</v>
      </c>
      <c r="AB954" s="1124" t="s">
        <v>686</v>
      </c>
      <c r="AC954" s="1124">
        <v>4991</v>
      </c>
      <c r="AD954" s="1124">
        <v>20493</v>
      </c>
    </row>
    <row r="955" ht="25" customHeight="1" spans="1:30">
      <c r="A955" s="1098" t="s">
        <v>345</v>
      </c>
      <c r="B955" s="1098" t="s">
        <v>345</v>
      </c>
      <c r="C955" s="1124" t="s">
        <v>686</v>
      </c>
      <c r="D955" s="1124" t="s">
        <v>686</v>
      </c>
      <c r="E955" s="1124" t="s">
        <v>686</v>
      </c>
      <c r="F955" s="1124" t="s">
        <v>686</v>
      </c>
      <c r="G955" s="1124" t="s">
        <v>686</v>
      </c>
      <c r="H955" s="1124" t="s">
        <v>686</v>
      </c>
      <c r="I955" s="1124" t="s">
        <v>686</v>
      </c>
      <c r="J955" s="1124" t="s">
        <v>686</v>
      </c>
      <c r="K955" s="1124" t="s">
        <v>686</v>
      </c>
      <c r="L955" s="1124" t="s">
        <v>686</v>
      </c>
      <c r="M955" s="1124" t="s">
        <v>686</v>
      </c>
      <c r="N955" s="1124" t="s">
        <v>686</v>
      </c>
      <c r="O955" s="1124" t="s">
        <v>686</v>
      </c>
      <c r="P955" s="1124" t="s">
        <v>686</v>
      </c>
      <c r="Q955" s="1124" t="s">
        <v>686</v>
      </c>
      <c r="R955" s="1124" t="s">
        <v>686</v>
      </c>
      <c r="S955" s="1124" t="s">
        <v>686</v>
      </c>
      <c r="T955" s="1124" t="s">
        <v>686</v>
      </c>
      <c r="U955" s="1124" t="s">
        <v>686</v>
      </c>
      <c r="V955" s="1124" t="s">
        <v>686</v>
      </c>
      <c r="W955" s="1124">
        <v>0</v>
      </c>
      <c r="X955" s="1124">
        <v>3684</v>
      </c>
      <c r="Y955" s="1124">
        <v>4680</v>
      </c>
      <c r="Z955" s="1124">
        <v>5860</v>
      </c>
      <c r="AA955" s="1124">
        <v>4077</v>
      </c>
      <c r="AB955" s="1124">
        <v>5084</v>
      </c>
      <c r="AC955" s="1124">
        <v>12248</v>
      </c>
      <c r="AD955" s="1124">
        <v>11394</v>
      </c>
    </row>
    <row r="956" ht="25" customHeight="1" spans="1:30">
      <c r="A956" s="1098" t="s">
        <v>772</v>
      </c>
      <c r="B956" s="1098" t="s">
        <v>322</v>
      </c>
      <c r="C956" s="1124" t="s">
        <v>686</v>
      </c>
      <c r="D956" s="1124" t="s">
        <v>686</v>
      </c>
      <c r="E956" s="1124" t="s">
        <v>686</v>
      </c>
      <c r="F956" s="1124" t="s">
        <v>686</v>
      </c>
      <c r="G956" s="1124" t="s">
        <v>686</v>
      </c>
      <c r="H956" s="1124" t="s">
        <v>686</v>
      </c>
      <c r="I956" s="1124" t="s">
        <v>686</v>
      </c>
      <c r="J956" s="1124" t="s">
        <v>686</v>
      </c>
      <c r="K956" s="1124" t="s">
        <v>686</v>
      </c>
      <c r="L956" s="1124" t="s">
        <v>686</v>
      </c>
      <c r="M956" s="1124" t="s">
        <v>686</v>
      </c>
      <c r="N956" s="1124" t="s">
        <v>686</v>
      </c>
      <c r="O956" s="1124" t="s">
        <v>686</v>
      </c>
      <c r="P956" s="1124" t="s">
        <v>686</v>
      </c>
      <c r="Q956" s="1124" t="s">
        <v>686</v>
      </c>
      <c r="R956" s="1124" t="s">
        <v>686</v>
      </c>
      <c r="S956" s="1124" t="s">
        <v>686</v>
      </c>
      <c r="T956" s="1124" t="s">
        <v>686</v>
      </c>
      <c r="U956" s="1124" t="s">
        <v>686</v>
      </c>
      <c r="V956" s="1124" t="s">
        <v>686</v>
      </c>
      <c r="W956" s="1124" t="s">
        <v>686</v>
      </c>
      <c r="X956" s="1124" t="s">
        <v>686</v>
      </c>
      <c r="Y956" s="1124" t="s">
        <v>686</v>
      </c>
      <c r="Z956" s="1124" t="s">
        <v>686</v>
      </c>
      <c r="AA956" s="1124">
        <v>5709</v>
      </c>
      <c r="AB956" s="1124">
        <v>5108</v>
      </c>
      <c r="AC956" s="1124">
        <v>4356</v>
      </c>
      <c r="AD956" s="1124">
        <v>4075</v>
      </c>
    </row>
    <row r="957" ht="25" customHeight="1" spans="1:30">
      <c r="A957" s="1098" t="s">
        <v>773</v>
      </c>
      <c r="B957" s="1098" t="s">
        <v>359</v>
      </c>
      <c r="C957" s="1124" t="s">
        <v>686</v>
      </c>
      <c r="D957" s="1124" t="s">
        <v>686</v>
      </c>
      <c r="E957" s="1124" t="s">
        <v>686</v>
      </c>
      <c r="F957" s="1124" t="s">
        <v>686</v>
      </c>
      <c r="G957" s="1124" t="s">
        <v>686</v>
      </c>
      <c r="H957" s="1124" t="s">
        <v>686</v>
      </c>
      <c r="I957" s="1124" t="s">
        <v>686</v>
      </c>
      <c r="J957" s="1124" t="s">
        <v>686</v>
      </c>
      <c r="K957" s="1124" t="s">
        <v>686</v>
      </c>
      <c r="L957" s="1124" t="s">
        <v>686</v>
      </c>
      <c r="M957" s="1124" t="s">
        <v>686</v>
      </c>
      <c r="N957" s="1124" t="s">
        <v>686</v>
      </c>
      <c r="O957" s="1124" t="s">
        <v>686</v>
      </c>
      <c r="P957" s="1124" t="s">
        <v>686</v>
      </c>
      <c r="Q957" s="1124" t="s">
        <v>686</v>
      </c>
      <c r="R957" s="1124">
        <v>0</v>
      </c>
      <c r="S957" s="1124">
        <v>2222</v>
      </c>
      <c r="T957" s="1124">
        <v>6913</v>
      </c>
      <c r="U957" s="1124">
        <v>18173</v>
      </c>
      <c r="V957" s="1124">
        <v>4716</v>
      </c>
      <c r="W957" s="1124">
        <v>4242</v>
      </c>
      <c r="X957" s="1124">
        <v>3897</v>
      </c>
      <c r="Y957" s="1124">
        <v>3688</v>
      </c>
      <c r="Z957" s="1124">
        <v>2969</v>
      </c>
      <c r="AA957" s="1124">
        <v>3493</v>
      </c>
      <c r="AB957" s="1124">
        <v>4505</v>
      </c>
      <c r="AC957" s="1124">
        <v>7166</v>
      </c>
      <c r="AD957" s="1124">
        <v>6611</v>
      </c>
    </row>
    <row r="958" ht="25" customHeight="1" spans="1:30">
      <c r="A958" s="1098" t="s">
        <v>774</v>
      </c>
      <c r="B958" s="1098" t="s">
        <v>212</v>
      </c>
      <c r="C958" s="1124">
        <v>0</v>
      </c>
      <c r="D958" s="1124">
        <v>57027</v>
      </c>
      <c r="E958" s="1124">
        <v>52089</v>
      </c>
      <c r="G958" s="1124">
        <v>19354</v>
      </c>
      <c r="H958" s="1124">
        <v>30726</v>
      </c>
      <c r="I958" s="1124">
        <v>7768</v>
      </c>
      <c r="J958" s="1124">
        <v>1194</v>
      </c>
      <c r="K958" s="1124">
        <v>1246</v>
      </c>
      <c r="L958" s="1124">
        <v>994</v>
      </c>
      <c r="N958" s="1124">
        <v>1259</v>
      </c>
      <c r="O958" s="1124">
        <v>6220</v>
      </c>
      <c r="P958" s="1124">
        <v>22559</v>
      </c>
      <c r="Q958" s="1124">
        <v>17592</v>
      </c>
      <c r="R958" s="1124">
        <v>23393</v>
      </c>
      <c r="S958" s="1124">
        <v>20011</v>
      </c>
      <c r="T958" s="1124">
        <v>35120</v>
      </c>
      <c r="U958" s="1124">
        <v>54139</v>
      </c>
      <c r="V958" s="1124">
        <v>27102</v>
      </c>
      <c r="W958" s="1124">
        <v>32119</v>
      </c>
      <c r="X958" s="1124">
        <v>28073</v>
      </c>
      <c r="Y958" s="1124">
        <v>17499</v>
      </c>
      <c r="Z958" s="1124">
        <v>20075</v>
      </c>
      <c r="AA958" s="1124">
        <v>41663</v>
      </c>
      <c r="AB958" s="1124">
        <v>43045</v>
      </c>
      <c r="AC958" s="1124">
        <v>30665</v>
      </c>
      <c r="AD958" s="1124">
        <v>80408</v>
      </c>
    </row>
    <row r="959" ht="25" customHeight="1" spans="1:30">
      <c r="A959" s="1098" t="s">
        <v>775</v>
      </c>
      <c r="B959" s="1098" t="s">
        <v>289</v>
      </c>
      <c r="C959" s="1124">
        <v>1233</v>
      </c>
      <c r="D959" s="1124">
        <v>673</v>
      </c>
      <c r="K959" s="1124">
        <v>36</v>
      </c>
      <c r="M959" s="1124">
        <v>407</v>
      </c>
      <c r="N959" s="1124">
        <v>1498</v>
      </c>
      <c r="O959" s="1124">
        <v>1827</v>
      </c>
      <c r="P959" s="1124">
        <v>1908</v>
      </c>
      <c r="Q959" s="1124">
        <v>1302</v>
      </c>
      <c r="R959" s="1124">
        <v>466</v>
      </c>
      <c r="S959" s="1124">
        <v>0</v>
      </c>
      <c r="T959" s="1124">
        <v>1125</v>
      </c>
      <c r="U959" s="1124">
        <v>1184</v>
      </c>
      <c r="V959" s="1124">
        <v>1367</v>
      </c>
      <c r="W959" s="1124">
        <v>1578</v>
      </c>
      <c r="X959" s="1124">
        <v>1921</v>
      </c>
      <c r="Y959" s="1124">
        <v>2518</v>
      </c>
      <c r="Z959" s="1124">
        <v>3362</v>
      </c>
      <c r="AA959" s="1124">
        <v>4133</v>
      </c>
      <c r="AB959" s="1124">
        <v>4292</v>
      </c>
      <c r="AC959" s="1124">
        <v>3519</v>
      </c>
      <c r="AD959" s="1124">
        <v>2938</v>
      </c>
    </row>
    <row r="960" ht="25" customHeight="1" spans="1:30">
      <c r="A960" s="1098" t="s">
        <v>776</v>
      </c>
      <c r="B960" s="1098" t="s">
        <v>298</v>
      </c>
      <c r="C960" s="1124" t="s">
        <v>686</v>
      </c>
      <c r="D960" s="1124" t="s">
        <v>686</v>
      </c>
      <c r="E960" s="1124" t="s">
        <v>686</v>
      </c>
      <c r="F960" s="1124" t="s">
        <v>686</v>
      </c>
      <c r="G960" s="1124" t="s">
        <v>686</v>
      </c>
      <c r="H960" s="1124" t="s">
        <v>686</v>
      </c>
      <c r="I960" s="1124" t="s">
        <v>686</v>
      </c>
      <c r="J960" s="1124" t="s">
        <v>686</v>
      </c>
      <c r="K960" s="1124" t="s">
        <v>686</v>
      </c>
      <c r="L960" s="1124" t="s">
        <v>686</v>
      </c>
      <c r="M960" s="1124" t="s">
        <v>686</v>
      </c>
      <c r="N960" s="1124" t="s">
        <v>686</v>
      </c>
      <c r="O960" s="1124" t="s">
        <v>686</v>
      </c>
      <c r="P960" s="1124" t="s">
        <v>686</v>
      </c>
      <c r="Q960" s="1124" t="s">
        <v>686</v>
      </c>
      <c r="R960" s="1124" t="s">
        <v>686</v>
      </c>
      <c r="S960" s="1124" t="s">
        <v>686</v>
      </c>
      <c r="T960" s="1124" t="s">
        <v>686</v>
      </c>
      <c r="U960" s="1124" t="s">
        <v>686</v>
      </c>
      <c r="V960" s="1124" t="s">
        <v>686</v>
      </c>
      <c r="X960" s="1124">
        <v>780</v>
      </c>
      <c r="Y960" s="1124">
        <v>342</v>
      </c>
      <c r="Z960" s="1124">
        <v>3652</v>
      </c>
      <c r="AA960" s="1124">
        <v>10002</v>
      </c>
      <c r="AB960" s="1124">
        <v>5222</v>
      </c>
      <c r="AC960" s="1124">
        <v>6764</v>
      </c>
      <c r="AD960" s="1124">
        <v>7170</v>
      </c>
    </row>
    <row r="961" ht="25" customHeight="1" spans="1:30">
      <c r="A961" s="1098" t="s">
        <v>414</v>
      </c>
      <c r="B961" s="1098" t="s">
        <v>414</v>
      </c>
      <c r="C961" s="1124" t="s">
        <v>686</v>
      </c>
      <c r="D961" s="1124" t="s">
        <v>686</v>
      </c>
      <c r="E961" s="1124" t="s">
        <v>686</v>
      </c>
      <c r="F961" s="1124" t="s">
        <v>686</v>
      </c>
      <c r="G961" s="1124" t="s">
        <v>686</v>
      </c>
      <c r="H961" s="1124" t="s">
        <v>686</v>
      </c>
      <c r="I961" s="1124" t="s">
        <v>686</v>
      </c>
      <c r="J961" s="1124" t="s">
        <v>686</v>
      </c>
      <c r="K961" s="1124" t="s">
        <v>686</v>
      </c>
      <c r="L961" s="1124" t="s">
        <v>686</v>
      </c>
      <c r="M961" s="1124" t="s">
        <v>686</v>
      </c>
      <c r="N961" s="1124" t="s">
        <v>686</v>
      </c>
      <c r="O961" s="1124" t="s">
        <v>686</v>
      </c>
      <c r="P961" s="1124" t="s">
        <v>686</v>
      </c>
      <c r="Q961" s="1124" t="s">
        <v>686</v>
      </c>
      <c r="R961" s="1124" t="s">
        <v>686</v>
      </c>
      <c r="S961" s="1124" t="s">
        <v>686</v>
      </c>
      <c r="T961" s="1124" t="s">
        <v>686</v>
      </c>
      <c r="U961" s="1124" t="s">
        <v>686</v>
      </c>
      <c r="V961" s="1124" t="s">
        <v>686</v>
      </c>
      <c r="W961" s="1124" t="s">
        <v>686</v>
      </c>
      <c r="X961" s="1124" t="s">
        <v>686</v>
      </c>
      <c r="Y961" s="1124" t="s">
        <v>686</v>
      </c>
      <c r="Z961" s="1124" t="s">
        <v>686</v>
      </c>
      <c r="AA961" s="1124">
        <v>6084</v>
      </c>
      <c r="AB961" s="1124">
        <v>1147</v>
      </c>
      <c r="AC961" s="1124">
        <v>7267</v>
      </c>
      <c r="AD961" s="1124">
        <v>8639</v>
      </c>
    </row>
    <row r="962" ht="25" customHeight="1" spans="1:30">
      <c r="A962" s="1098" t="s">
        <v>777</v>
      </c>
      <c r="B962" s="1098" t="s">
        <v>302</v>
      </c>
      <c r="C962" s="1124">
        <v>17383</v>
      </c>
      <c r="D962" s="1124">
        <v>16374</v>
      </c>
      <c r="E962" s="1124">
        <v>16314</v>
      </c>
      <c r="F962" s="1124">
        <v>16933</v>
      </c>
      <c r="G962" s="1124">
        <v>19850</v>
      </c>
      <c r="H962" s="1124">
        <v>17622</v>
      </c>
      <c r="I962" s="1124">
        <v>13842</v>
      </c>
      <c r="J962" s="1124">
        <v>15275</v>
      </c>
      <c r="K962" s="1124">
        <v>11688</v>
      </c>
      <c r="L962" s="1124">
        <v>9496</v>
      </c>
      <c r="M962" s="1124">
        <v>7872</v>
      </c>
      <c r="N962" s="1124">
        <v>6244</v>
      </c>
      <c r="O962" s="1124">
        <v>7326</v>
      </c>
      <c r="P962" s="1124">
        <v>10959</v>
      </c>
      <c r="Q962" s="1124">
        <v>12138</v>
      </c>
      <c r="R962" s="1124">
        <v>10839</v>
      </c>
      <c r="S962" s="1124">
        <v>11329</v>
      </c>
      <c r="T962" s="1124">
        <v>11642</v>
      </c>
      <c r="U962" s="1124">
        <v>15168</v>
      </c>
      <c r="V962" s="1124">
        <v>12118</v>
      </c>
      <c r="W962" s="1124">
        <v>13756</v>
      </c>
      <c r="X962" s="1124">
        <v>9467</v>
      </c>
      <c r="Y962" s="1124">
        <v>6022</v>
      </c>
      <c r="Z962" s="1124">
        <v>7056</v>
      </c>
      <c r="AA962" s="1124">
        <v>8202</v>
      </c>
      <c r="AB962" s="1124">
        <v>6524</v>
      </c>
      <c r="AC962" s="1124">
        <v>7338</v>
      </c>
      <c r="AD962" s="1124">
        <v>6625</v>
      </c>
    </row>
    <row r="963" ht="25" customHeight="1" spans="1:30">
      <c r="A963" s="1098" t="s">
        <v>778</v>
      </c>
      <c r="B963" s="1098" t="s">
        <v>353</v>
      </c>
      <c r="C963" s="1124">
        <v>16394</v>
      </c>
      <c r="D963" s="1124">
        <v>16605</v>
      </c>
      <c r="E963" s="1124">
        <v>19019</v>
      </c>
      <c r="F963" s="1124">
        <v>15980</v>
      </c>
      <c r="G963" s="1124">
        <v>16154</v>
      </c>
      <c r="H963" s="1124">
        <v>33176</v>
      </c>
      <c r="I963" s="1124">
        <v>26581</v>
      </c>
      <c r="J963" s="1124">
        <v>17136</v>
      </c>
      <c r="K963" s="1124">
        <v>12470</v>
      </c>
      <c r="L963" s="1124">
        <v>12381</v>
      </c>
      <c r="M963" s="1124">
        <v>10700</v>
      </c>
      <c r="N963" s="1124">
        <v>13361</v>
      </c>
      <c r="O963" s="1124">
        <v>13991</v>
      </c>
      <c r="P963" s="1124">
        <v>25148</v>
      </c>
      <c r="Q963" s="1124">
        <v>9755</v>
      </c>
      <c r="R963" s="1124">
        <v>11946</v>
      </c>
      <c r="S963" s="1124">
        <v>11880</v>
      </c>
      <c r="T963" s="1124">
        <v>19271</v>
      </c>
      <c r="U963" s="1124">
        <v>31571</v>
      </c>
      <c r="V963" s="1124">
        <v>16834</v>
      </c>
      <c r="W963" s="1124">
        <v>12520</v>
      </c>
      <c r="X963" s="1124">
        <v>12007</v>
      </c>
      <c r="Y963" s="1124">
        <v>13283</v>
      </c>
      <c r="Z963" s="1124">
        <v>16546</v>
      </c>
      <c r="AA963" s="1124">
        <v>18881</v>
      </c>
      <c r="AB963" s="1124">
        <v>12488</v>
      </c>
      <c r="AC963" s="1124">
        <v>20113</v>
      </c>
      <c r="AD963" s="1124">
        <v>26515</v>
      </c>
    </row>
    <row r="964" ht="25" customHeight="1" spans="1:30">
      <c r="A964" s="1098" t="s">
        <v>779</v>
      </c>
      <c r="B964" s="1098" t="s">
        <v>780</v>
      </c>
      <c r="C964" s="1124" t="s">
        <v>686</v>
      </c>
      <c r="D964" s="1124" t="s">
        <v>686</v>
      </c>
      <c r="E964" s="1124" t="s">
        <v>686</v>
      </c>
      <c r="F964" s="1124" t="s">
        <v>686</v>
      </c>
      <c r="G964" s="1124" t="s">
        <v>686</v>
      </c>
      <c r="H964" s="1124" t="s">
        <v>686</v>
      </c>
      <c r="I964" s="1124" t="s">
        <v>686</v>
      </c>
      <c r="J964" s="1124" t="s">
        <v>686</v>
      </c>
      <c r="K964" s="1124" t="s">
        <v>686</v>
      </c>
      <c r="L964" s="1124" t="s">
        <v>686</v>
      </c>
      <c r="M964" s="1124" t="s">
        <v>686</v>
      </c>
      <c r="N964" s="1124" t="s">
        <v>686</v>
      </c>
      <c r="O964" s="1124" t="s">
        <v>686</v>
      </c>
      <c r="P964" s="1124" t="s">
        <v>686</v>
      </c>
      <c r="Q964" s="1124" t="s">
        <v>686</v>
      </c>
      <c r="R964" s="1124" t="s">
        <v>686</v>
      </c>
      <c r="S964" s="1124" t="s">
        <v>686</v>
      </c>
      <c r="T964" s="1124" t="s">
        <v>686</v>
      </c>
      <c r="U964" s="1124" t="s">
        <v>686</v>
      </c>
      <c r="V964" s="1124" t="s">
        <v>686</v>
      </c>
      <c r="W964" s="1124" t="s">
        <v>686</v>
      </c>
      <c r="X964" s="1124" t="s">
        <v>686</v>
      </c>
      <c r="Y964" s="1124" t="s">
        <v>686</v>
      </c>
      <c r="Z964" s="1124" t="s">
        <v>686</v>
      </c>
      <c r="AA964" s="1124" t="s">
        <v>686</v>
      </c>
      <c r="AB964" s="1124" t="s">
        <v>686</v>
      </c>
      <c r="AC964" s="1124">
        <v>8489</v>
      </c>
      <c r="AD964" s="1124">
        <v>23790</v>
      </c>
    </row>
    <row r="965" ht="25" customHeight="1" spans="1:30">
      <c r="A965" s="1098" t="s">
        <v>781</v>
      </c>
      <c r="B965" s="1098" t="s">
        <v>782</v>
      </c>
      <c r="C965" s="1124">
        <v>16</v>
      </c>
      <c r="D965" s="1124">
        <v>180</v>
      </c>
      <c r="E965" s="1124">
        <v>0</v>
      </c>
      <c r="F965" s="1124">
        <v>0</v>
      </c>
      <c r="G965" s="1124">
        <v>0</v>
      </c>
      <c r="J965" s="1124">
        <v>0</v>
      </c>
      <c r="K965" s="1124">
        <v>75</v>
      </c>
      <c r="L965" s="1124">
        <v>672</v>
      </c>
      <c r="M965" s="1124">
        <v>686</v>
      </c>
      <c r="N965" s="1124">
        <v>2453</v>
      </c>
      <c r="O965" s="1124">
        <v>2415</v>
      </c>
      <c r="P965" s="1124">
        <v>601</v>
      </c>
      <c r="Q965" s="1124">
        <v>896</v>
      </c>
      <c r="R965" s="1124">
        <v>4398</v>
      </c>
      <c r="S965" s="1124">
        <v>4988</v>
      </c>
      <c r="T965" s="1124">
        <v>8561</v>
      </c>
      <c r="U965" s="1124">
        <v>25601</v>
      </c>
      <c r="V965" s="1124">
        <v>3277</v>
      </c>
      <c r="W965" s="1124">
        <v>2772</v>
      </c>
      <c r="X965" s="1124">
        <v>4047</v>
      </c>
      <c r="Y965" s="1124">
        <v>7218</v>
      </c>
      <c r="Z965" s="1124">
        <v>15406</v>
      </c>
      <c r="AA965" s="1124">
        <v>6482</v>
      </c>
      <c r="AB965" s="1124">
        <v>4026</v>
      </c>
      <c r="AC965" s="1124">
        <v>3868</v>
      </c>
      <c r="AD965" s="1124">
        <v>3956</v>
      </c>
    </row>
    <row r="966" ht="25" customHeight="1" spans="1:30">
      <c r="A966" s="1098" t="s">
        <v>783</v>
      </c>
      <c r="B966" s="1098" t="s">
        <v>784</v>
      </c>
      <c r="C966" s="1124">
        <v>13705</v>
      </c>
      <c r="D966" s="1124">
        <v>19703</v>
      </c>
      <c r="E966" s="1124">
        <v>15655</v>
      </c>
      <c r="F966" s="1124">
        <v>18414</v>
      </c>
      <c r="G966" s="1124">
        <v>21263</v>
      </c>
      <c r="H966" s="1124">
        <v>30052</v>
      </c>
      <c r="I966" s="1124">
        <v>30074</v>
      </c>
      <c r="J966" s="1124">
        <v>21231</v>
      </c>
      <c r="K966" s="1124">
        <v>17844</v>
      </c>
      <c r="L966" s="1124">
        <v>15595</v>
      </c>
      <c r="M966" s="1124">
        <v>9747</v>
      </c>
      <c r="N966" s="1124">
        <v>9417</v>
      </c>
      <c r="O966" s="1124">
        <v>10317</v>
      </c>
      <c r="P966" s="1124">
        <v>11846</v>
      </c>
      <c r="Q966" s="1124">
        <v>15445</v>
      </c>
      <c r="R966" s="1124">
        <v>16614</v>
      </c>
      <c r="S966" s="1124">
        <v>17394</v>
      </c>
      <c r="T966" s="1124">
        <v>21463</v>
      </c>
      <c r="U966" s="1124">
        <v>42765</v>
      </c>
      <c r="V966" s="1124">
        <v>24952</v>
      </c>
      <c r="W966" s="1124">
        <v>20333</v>
      </c>
      <c r="X966" s="1124">
        <v>18209</v>
      </c>
      <c r="Y966" s="1124">
        <v>20243</v>
      </c>
      <c r="Z966" s="1124">
        <v>20704</v>
      </c>
      <c r="AA966" s="1124">
        <v>17814</v>
      </c>
      <c r="AB966" s="1124">
        <v>12716</v>
      </c>
      <c r="AC966" s="1124">
        <v>14155</v>
      </c>
      <c r="AD966" s="1124">
        <v>22493</v>
      </c>
    </row>
    <row r="967" ht="25" customHeight="1" spans="1:30">
      <c r="A967" s="1098" t="s">
        <v>785</v>
      </c>
      <c r="B967" s="1098" t="s">
        <v>381</v>
      </c>
      <c r="C967" s="1124">
        <v>1467</v>
      </c>
      <c r="D967" s="1124">
        <v>1392</v>
      </c>
      <c r="E967" s="1124">
        <v>1125</v>
      </c>
      <c r="F967" s="1124">
        <v>1357</v>
      </c>
      <c r="G967" s="1124">
        <v>1759</v>
      </c>
      <c r="H967" s="1124">
        <v>1631</v>
      </c>
      <c r="I967" s="1124">
        <v>1293</v>
      </c>
      <c r="J967" s="1124">
        <v>1909</v>
      </c>
      <c r="K967" s="1124">
        <v>2068</v>
      </c>
      <c r="L967" s="1124">
        <v>1826</v>
      </c>
      <c r="M967" s="1124">
        <v>2784</v>
      </c>
      <c r="N967" s="1124">
        <v>4811</v>
      </c>
      <c r="O967" s="1124">
        <v>3728</v>
      </c>
      <c r="P967" s="1124">
        <v>5312</v>
      </c>
      <c r="Q967" s="1124">
        <v>4066</v>
      </c>
      <c r="R967" s="1124">
        <v>4189</v>
      </c>
      <c r="S967" s="1124">
        <v>4558</v>
      </c>
      <c r="T967" s="1124">
        <v>4772</v>
      </c>
      <c r="U967" s="1124">
        <v>4869</v>
      </c>
      <c r="V967" s="1124">
        <v>5596</v>
      </c>
      <c r="W967" s="1124">
        <v>5356</v>
      </c>
      <c r="X967" s="1124">
        <v>5870</v>
      </c>
      <c r="Y967" s="1124">
        <v>5476</v>
      </c>
      <c r="Z967" s="1124">
        <v>4361</v>
      </c>
      <c r="AA967" s="1124">
        <v>5513</v>
      </c>
      <c r="AB967" s="1124">
        <v>4814</v>
      </c>
      <c r="AC967" s="1124">
        <v>5892</v>
      </c>
      <c r="AD967" s="1124">
        <v>5880</v>
      </c>
    </row>
    <row r="968" ht="25" customHeight="1" spans="1:30">
      <c r="A968" s="1098" t="s">
        <v>786</v>
      </c>
      <c r="B968" s="1098" t="s">
        <v>546</v>
      </c>
      <c r="C968" s="1124" t="s">
        <v>686</v>
      </c>
      <c r="D968" s="1124" t="s">
        <v>686</v>
      </c>
      <c r="E968" s="1124" t="s">
        <v>686</v>
      </c>
      <c r="F968" s="1124" t="s">
        <v>686</v>
      </c>
      <c r="G968" s="1124" t="s">
        <v>686</v>
      </c>
      <c r="H968" s="1124" t="s">
        <v>686</v>
      </c>
      <c r="I968" s="1124" t="s">
        <v>686</v>
      </c>
      <c r="J968" s="1124" t="s">
        <v>686</v>
      </c>
      <c r="K968" s="1124" t="s">
        <v>686</v>
      </c>
      <c r="L968" s="1124" t="s">
        <v>686</v>
      </c>
      <c r="M968" s="1124" t="s">
        <v>686</v>
      </c>
      <c r="N968" s="1124" t="s">
        <v>686</v>
      </c>
      <c r="O968" s="1124" t="s">
        <v>686</v>
      </c>
      <c r="P968" s="1124" t="s">
        <v>686</v>
      </c>
      <c r="Q968" s="1124" t="s">
        <v>686</v>
      </c>
      <c r="R968" s="1124" t="s">
        <v>686</v>
      </c>
      <c r="S968" s="1124" t="s">
        <v>686</v>
      </c>
      <c r="T968" s="1124" t="s">
        <v>686</v>
      </c>
      <c r="U968" s="1124" t="s">
        <v>686</v>
      </c>
      <c r="V968" s="1124" t="s">
        <v>686</v>
      </c>
      <c r="W968" s="1124" t="s">
        <v>686</v>
      </c>
      <c r="X968" s="1124" t="s">
        <v>686</v>
      </c>
      <c r="Y968" s="1124" t="s">
        <v>686</v>
      </c>
      <c r="Z968" s="1124" t="s">
        <v>686</v>
      </c>
      <c r="AA968" s="1124" t="s">
        <v>686</v>
      </c>
      <c r="AB968" s="1124" t="s">
        <v>686</v>
      </c>
      <c r="AC968" s="1124">
        <v>2808</v>
      </c>
      <c r="AD968" s="1124">
        <v>11696</v>
      </c>
    </row>
    <row r="969" ht="25" customHeight="1" spans="1:30">
      <c r="A969" s="1098" t="s">
        <v>787</v>
      </c>
      <c r="B969" s="1098" t="s">
        <v>293</v>
      </c>
      <c r="C969" s="1124">
        <v>0</v>
      </c>
      <c r="D969" s="1124">
        <v>0</v>
      </c>
      <c r="E969" s="1124">
        <v>47083</v>
      </c>
      <c r="F969" s="1124">
        <v>0</v>
      </c>
      <c r="G969" s="1124">
        <v>0</v>
      </c>
      <c r="H969" s="1124">
        <v>0</v>
      </c>
      <c r="I969" s="1124">
        <v>0</v>
      </c>
      <c r="J969" s="1124">
        <v>3215</v>
      </c>
      <c r="K969" s="1124">
        <v>4544</v>
      </c>
      <c r="L969" s="1124">
        <v>4886</v>
      </c>
      <c r="M969" s="1124">
        <v>21787</v>
      </c>
      <c r="N969" s="1124">
        <v>23296</v>
      </c>
      <c r="O969" s="1124">
        <v>8567</v>
      </c>
      <c r="P969" s="1124">
        <v>10215</v>
      </c>
      <c r="Q969" s="1124">
        <v>5239</v>
      </c>
      <c r="R969" s="1124">
        <v>3229</v>
      </c>
      <c r="S969" s="1124">
        <v>3460</v>
      </c>
      <c r="T969" s="1124">
        <v>6162</v>
      </c>
      <c r="U969" s="1124">
        <v>14483</v>
      </c>
      <c r="V969" s="1124">
        <v>8449</v>
      </c>
      <c r="W969" s="1124">
        <v>7650</v>
      </c>
      <c r="X969" s="1124">
        <v>6651</v>
      </c>
      <c r="Y969" s="1124">
        <v>9155</v>
      </c>
      <c r="Z969" s="1124">
        <v>8804</v>
      </c>
      <c r="AA969" s="1124">
        <v>7449</v>
      </c>
      <c r="AB969" s="1124">
        <v>3748</v>
      </c>
      <c r="AC969" s="1124">
        <v>6210</v>
      </c>
      <c r="AD969" s="1124">
        <v>7533</v>
      </c>
    </row>
    <row r="970" ht="25" customHeight="1" spans="1:30">
      <c r="A970" s="1098" t="s">
        <v>788</v>
      </c>
      <c r="B970" s="1098" t="s">
        <v>417</v>
      </c>
      <c r="C970" s="1124" t="s">
        <v>686</v>
      </c>
      <c r="D970" s="1124" t="s">
        <v>686</v>
      </c>
      <c r="E970" s="1124" t="s">
        <v>686</v>
      </c>
      <c r="F970" s="1124" t="s">
        <v>686</v>
      </c>
      <c r="G970" s="1124" t="s">
        <v>686</v>
      </c>
      <c r="H970" s="1124" t="s">
        <v>686</v>
      </c>
      <c r="I970" s="1124" t="s">
        <v>686</v>
      </c>
      <c r="J970" s="1124" t="s">
        <v>686</v>
      </c>
      <c r="K970" s="1124" t="s">
        <v>686</v>
      </c>
      <c r="L970" s="1124" t="s">
        <v>686</v>
      </c>
      <c r="M970" s="1124">
        <v>0</v>
      </c>
      <c r="N970" s="1124">
        <v>4329</v>
      </c>
      <c r="O970" s="1124">
        <v>5171</v>
      </c>
      <c r="P970" s="1124">
        <v>3975</v>
      </c>
      <c r="Q970" s="1124">
        <v>4349</v>
      </c>
      <c r="R970" s="1124">
        <v>2003</v>
      </c>
      <c r="S970" s="1124">
        <v>9550</v>
      </c>
      <c r="T970" s="1124">
        <v>8926</v>
      </c>
      <c r="U970" s="1124">
        <v>10714</v>
      </c>
      <c r="V970" s="1124">
        <v>7354</v>
      </c>
      <c r="W970" s="1124">
        <v>8843</v>
      </c>
      <c r="X970" s="1124">
        <v>6458</v>
      </c>
      <c r="Y970" s="1124">
        <v>2341</v>
      </c>
      <c r="Z970" s="1124">
        <v>3587</v>
      </c>
      <c r="AA970" s="1124">
        <v>4467</v>
      </c>
      <c r="AB970" s="1124">
        <v>2564</v>
      </c>
      <c r="AC970" s="1124">
        <v>3759</v>
      </c>
      <c r="AD970" s="1124">
        <v>4586</v>
      </c>
    </row>
    <row r="971" ht="25" customHeight="1" spans="1:30">
      <c r="A971" s="1098" t="s">
        <v>789</v>
      </c>
      <c r="B971" s="1098" t="s">
        <v>327</v>
      </c>
      <c r="C971" s="1124" t="s">
        <v>686</v>
      </c>
      <c r="D971" s="1124" t="s">
        <v>686</v>
      </c>
      <c r="E971" s="1124" t="s">
        <v>686</v>
      </c>
      <c r="F971" s="1124" t="s">
        <v>686</v>
      </c>
      <c r="G971" s="1124" t="s">
        <v>686</v>
      </c>
      <c r="H971" s="1124" t="s">
        <v>686</v>
      </c>
      <c r="I971" s="1124" t="s">
        <v>686</v>
      </c>
      <c r="J971" s="1124" t="s">
        <v>686</v>
      </c>
      <c r="K971" s="1124" t="s">
        <v>686</v>
      </c>
      <c r="L971" s="1124" t="s">
        <v>686</v>
      </c>
      <c r="M971" s="1124" t="s">
        <v>686</v>
      </c>
      <c r="N971" s="1124" t="s">
        <v>686</v>
      </c>
      <c r="O971" s="1124" t="s">
        <v>686</v>
      </c>
      <c r="P971" s="1124" t="s">
        <v>686</v>
      </c>
      <c r="Q971" s="1124" t="s">
        <v>686</v>
      </c>
      <c r="R971" s="1124" t="s">
        <v>686</v>
      </c>
      <c r="S971" s="1124" t="s">
        <v>686</v>
      </c>
      <c r="T971" s="1124" t="s">
        <v>686</v>
      </c>
      <c r="U971" s="1124" t="s">
        <v>686</v>
      </c>
      <c r="V971" s="1124" t="s">
        <v>686</v>
      </c>
      <c r="W971" s="1124">
        <v>60</v>
      </c>
      <c r="X971" s="1124">
        <v>5301</v>
      </c>
      <c r="Y971" s="1124">
        <v>9913</v>
      </c>
      <c r="Z971" s="1124">
        <v>17975</v>
      </c>
      <c r="AA971" s="1124">
        <v>29141</v>
      </c>
      <c r="AB971" s="1124">
        <v>20792</v>
      </c>
      <c r="AC971" s="1124">
        <v>15430</v>
      </c>
      <c r="AD971" s="1124">
        <v>12132</v>
      </c>
    </row>
    <row r="972" ht="25" customHeight="1" spans="1:30">
      <c r="A972" s="1098" t="s">
        <v>790</v>
      </c>
      <c r="B972" s="1098" t="s">
        <v>385</v>
      </c>
      <c r="C972" s="1124" t="s">
        <v>686</v>
      </c>
      <c r="D972" s="1124" t="s">
        <v>686</v>
      </c>
      <c r="E972" s="1124" t="s">
        <v>686</v>
      </c>
      <c r="F972" s="1124" t="s">
        <v>686</v>
      </c>
      <c r="G972" s="1124" t="s">
        <v>686</v>
      </c>
      <c r="H972" s="1124" t="s">
        <v>686</v>
      </c>
      <c r="I972" s="1124" t="s">
        <v>686</v>
      </c>
      <c r="J972" s="1124" t="s">
        <v>686</v>
      </c>
      <c r="K972" s="1124">
        <v>0</v>
      </c>
      <c r="L972" s="1124">
        <v>100</v>
      </c>
      <c r="M972" s="1124">
        <v>32360</v>
      </c>
      <c r="N972" s="1124">
        <v>43207</v>
      </c>
      <c r="O972" s="1124">
        <v>29143</v>
      </c>
      <c r="P972" s="1124">
        <v>34210</v>
      </c>
      <c r="Q972" s="1124">
        <v>28114</v>
      </c>
      <c r="R972" s="1124">
        <v>19733</v>
      </c>
      <c r="S972" s="1124">
        <v>45118</v>
      </c>
      <c r="T972" s="1124">
        <v>33922</v>
      </c>
      <c r="U972" s="1124">
        <v>49111</v>
      </c>
      <c r="V972" s="1124">
        <v>26083</v>
      </c>
      <c r="W972" s="1124">
        <v>34287</v>
      </c>
      <c r="X972" s="1124">
        <v>31509</v>
      </c>
      <c r="Y972" s="1124">
        <v>40384</v>
      </c>
      <c r="Z972" s="1124">
        <v>21070</v>
      </c>
      <c r="AA972" s="1124">
        <v>32427</v>
      </c>
      <c r="AB972" s="1124">
        <v>8730</v>
      </c>
      <c r="AC972" s="1124">
        <v>18196</v>
      </c>
      <c r="AD972" s="1124">
        <v>25475</v>
      </c>
    </row>
    <row r="973" ht="25" customHeight="1" spans="1:30">
      <c r="A973" s="1098" t="s">
        <v>791</v>
      </c>
      <c r="B973" s="1098" t="s">
        <v>309</v>
      </c>
      <c r="C973" s="1124" t="s">
        <v>686</v>
      </c>
      <c r="D973" s="1124" t="s">
        <v>686</v>
      </c>
      <c r="E973" s="1124" t="s">
        <v>686</v>
      </c>
      <c r="F973" s="1124" t="s">
        <v>686</v>
      </c>
      <c r="G973" s="1124" t="s">
        <v>686</v>
      </c>
      <c r="H973" s="1124" t="s">
        <v>686</v>
      </c>
      <c r="I973" s="1124" t="s">
        <v>686</v>
      </c>
      <c r="J973" s="1124">
        <v>0</v>
      </c>
      <c r="K973" s="1124">
        <v>96</v>
      </c>
      <c r="L973" s="1124">
        <v>1964</v>
      </c>
      <c r="M973" s="1124">
        <v>1890</v>
      </c>
      <c r="N973" s="1124">
        <v>2018</v>
      </c>
      <c r="O973" s="1124">
        <v>3865</v>
      </c>
      <c r="P973" s="1124">
        <v>4660</v>
      </c>
      <c r="Q973" s="1124">
        <v>3115</v>
      </c>
      <c r="R973" s="1124">
        <v>3904</v>
      </c>
      <c r="S973" s="1124">
        <v>2935</v>
      </c>
      <c r="T973" s="1124">
        <v>3635</v>
      </c>
      <c r="U973" s="1124">
        <v>5581</v>
      </c>
      <c r="V973" s="1124">
        <v>3712</v>
      </c>
      <c r="W973" s="1124">
        <v>4048</v>
      </c>
      <c r="X973" s="1124">
        <v>4944</v>
      </c>
      <c r="Y973" s="1124">
        <v>5389</v>
      </c>
      <c r="Z973" s="1124">
        <v>5561</v>
      </c>
      <c r="AA973" s="1124">
        <v>11003</v>
      </c>
      <c r="AB973" s="1124">
        <v>7355</v>
      </c>
      <c r="AC973" s="1124">
        <v>7434</v>
      </c>
      <c r="AD973" s="1124">
        <v>5846</v>
      </c>
    </row>
    <row r="974" ht="25" customHeight="1" spans="1:30">
      <c r="A974" s="1098" t="s">
        <v>792</v>
      </c>
      <c r="B974" s="1098" t="s">
        <v>456</v>
      </c>
      <c r="C974" s="1124" t="s">
        <v>686</v>
      </c>
      <c r="D974" s="1124" t="s">
        <v>686</v>
      </c>
      <c r="E974" s="1124" t="s">
        <v>686</v>
      </c>
      <c r="F974" s="1124" t="s">
        <v>686</v>
      </c>
      <c r="G974" s="1124" t="s">
        <v>686</v>
      </c>
      <c r="H974" s="1124" t="s">
        <v>686</v>
      </c>
      <c r="I974" s="1124" t="s">
        <v>686</v>
      </c>
      <c r="J974" s="1124" t="s">
        <v>686</v>
      </c>
      <c r="K974" s="1124" t="s">
        <v>686</v>
      </c>
      <c r="L974" s="1124" t="s">
        <v>686</v>
      </c>
      <c r="M974" s="1124" t="s">
        <v>686</v>
      </c>
      <c r="N974" s="1124" t="s">
        <v>686</v>
      </c>
      <c r="O974" s="1124" t="s">
        <v>686</v>
      </c>
      <c r="P974" s="1124" t="s">
        <v>686</v>
      </c>
      <c r="Q974" s="1124" t="s">
        <v>686</v>
      </c>
      <c r="R974" s="1124" t="s">
        <v>686</v>
      </c>
      <c r="S974" s="1124" t="s">
        <v>686</v>
      </c>
      <c r="T974" s="1124" t="s">
        <v>686</v>
      </c>
      <c r="U974" s="1124" t="s">
        <v>686</v>
      </c>
      <c r="V974" s="1124" t="s">
        <v>686</v>
      </c>
      <c r="W974" s="1124" t="s">
        <v>686</v>
      </c>
      <c r="X974" s="1124" t="s">
        <v>686</v>
      </c>
      <c r="Y974" s="1124" t="s">
        <v>686</v>
      </c>
      <c r="Z974" s="1124" t="s">
        <v>686</v>
      </c>
      <c r="AA974" s="1124">
        <v>1508</v>
      </c>
      <c r="AB974" s="1124">
        <v>1277</v>
      </c>
      <c r="AC974" s="1124">
        <v>8113</v>
      </c>
      <c r="AD974" s="1124">
        <v>7016</v>
      </c>
    </row>
    <row r="975" ht="25" customHeight="1" spans="1:30">
      <c r="A975" s="1098" t="s">
        <v>793</v>
      </c>
      <c r="B975" s="1098" t="s">
        <v>430</v>
      </c>
      <c r="C975" s="1124" t="s">
        <v>686</v>
      </c>
      <c r="D975" s="1124" t="s">
        <v>686</v>
      </c>
      <c r="E975" s="1124" t="s">
        <v>686</v>
      </c>
      <c r="F975" s="1124" t="s">
        <v>686</v>
      </c>
      <c r="G975" s="1124" t="s">
        <v>686</v>
      </c>
      <c r="H975" s="1124" t="s">
        <v>686</v>
      </c>
      <c r="I975" s="1124" t="s">
        <v>686</v>
      </c>
      <c r="J975" s="1124" t="s">
        <v>686</v>
      </c>
      <c r="K975" s="1124" t="s">
        <v>686</v>
      </c>
      <c r="L975" s="1124" t="s">
        <v>686</v>
      </c>
      <c r="M975" s="1124" t="s">
        <v>686</v>
      </c>
      <c r="N975" s="1124" t="s">
        <v>686</v>
      </c>
      <c r="O975" s="1124" t="s">
        <v>686</v>
      </c>
      <c r="P975" s="1124" t="s">
        <v>686</v>
      </c>
      <c r="Q975" s="1124" t="s">
        <v>686</v>
      </c>
      <c r="R975" s="1124" t="s">
        <v>686</v>
      </c>
      <c r="S975" s="1124" t="s">
        <v>686</v>
      </c>
      <c r="T975" s="1124" t="s">
        <v>686</v>
      </c>
      <c r="U975" s="1124" t="s">
        <v>686</v>
      </c>
      <c r="V975" s="1124" t="s">
        <v>686</v>
      </c>
      <c r="W975" s="1124" t="s">
        <v>686</v>
      </c>
      <c r="X975" s="1124" t="s">
        <v>686</v>
      </c>
      <c r="Y975" s="1124" t="s">
        <v>686</v>
      </c>
      <c r="Z975" s="1124" t="s">
        <v>686</v>
      </c>
      <c r="AA975" s="1124" t="s">
        <v>686</v>
      </c>
      <c r="AB975" s="1124">
        <v>4676</v>
      </c>
      <c r="AC975" s="1124">
        <v>7485</v>
      </c>
      <c r="AD975" s="1124">
        <v>6477</v>
      </c>
    </row>
    <row r="976" ht="25" customHeight="1" spans="1:30">
      <c r="A976" s="1098" t="s">
        <v>466</v>
      </c>
      <c r="B976" s="1098" t="s">
        <v>466</v>
      </c>
      <c r="C976" s="1124" t="s">
        <v>686</v>
      </c>
      <c r="D976" s="1124" t="s">
        <v>686</v>
      </c>
      <c r="E976" s="1124" t="s">
        <v>686</v>
      </c>
      <c r="F976" s="1124" t="s">
        <v>686</v>
      </c>
      <c r="G976" s="1124" t="s">
        <v>686</v>
      </c>
      <c r="H976" s="1124" t="s">
        <v>686</v>
      </c>
      <c r="I976" s="1124" t="s">
        <v>686</v>
      </c>
      <c r="J976" s="1124" t="s">
        <v>686</v>
      </c>
      <c r="K976" s="1124">
        <v>0</v>
      </c>
      <c r="L976" s="1124">
        <v>241</v>
      </c>
      <c r="M976" s="1124">
        <v>1973</v>
      </c>
      <c r="N976" s="1124">
        <v>1835</v>
      </c>
      <c r="O976" s="1124">
        <v>472</v>
      </c>
      <c r="P976" s="1124">
        <v>1982</v>
      </c>
      <c r="Q976" s="1124">
        <v>4942</v>
      </c>
      <c r="R976" s="1124">
        <v>3478</v>
      </c>
      <c r="S976" s="1124">
        <v>5870</v>
      </c>
      <c r="T976" s="1124">
        <v>5053</v>
      </c>
      <c r="U976" s="1124">
        <v>2679</v>
      </c>
      <c r="V976" s="1124">
        <v>3155</v>
      </c>
      <c r="W976" s="1124">
        <v>3925</v>
      </c>
      <c r="X976" s="1124">
        <v>3995</v>
      </c>
      <c r="Y976" s="1124">
        <v>3772</v>
      </c>
      <c r="Z976" s="1124">
        <v>2992</v>
      </c>
      <c r="AA976" s="1124">
        <v>2769</v>
      </c>
      <c r="AB976" s="1124">
        <v>1769</v>
      </c>
      <c r="AC976" s="1124">
        <v>2506</v>
      </c>
      <c r="AD976" s="1124">
        <v>3627</v>
      </c>
    </row>
    <row r="977" ht="25" customHeight="1" spans="1:30">
      <c r="A977" s="1098" t="s">
        <v>794</v>
      </c>
      <c r="B977" s="1098" t="s">
        <v>560</v>
      </c>
      <c r="C977" s="1124" t="s">
        <v>686</v>
      </c>
      <c r="D977" s="1124" t="s">
        <v>686</v>
      </c>
      <c r="E977" s="1124" t="s">
        <v>686</v>
      </c>
      <c r="F977" s="1124" t="s">
        <v>686</v>
      </c>
      <c r="G977" s="1124" t="s">
        <v>686</v>
      </c>
      <c r="H977" s="1124" t="s">
        <v>686</v>
      </c>
      <c r="I977" s="1124" t="s">
        <v>686</v>
      </c>
      <c r="J977" s="1124" t="s">
        <v>686</v>
      </c>
      <c r="K977" s="1124" t="s">
        <v>686</v>
      </c>
      <c r="L977" s="1124" t="s">
        <v>686</v>
      </c>
      <c r="M977" s="1124" t="s">
        <v>686</v>
      </c>
      <c r="N977" s="1124">
        <v>0</v>
      </c>
      <c r="O977" s="1124">
        <v>240</v>
      </c>
      <c r="P977" s="1124">
        <v>4079</v>
      </c>
      <c r="Q977" s="1124">
        <v>3059</v>
      </c>
      <c r="R977" s="1124">
        <v>780</v>
      </c>
      <c r="S977" s="1124">
        <v>300</v>
      </c>
      <c r="T977" s="1124">
        <v>0</v>
      </c>
      <c r="U977" s="1124">
        <v>17097</v>
      </c>
      <c r="V977" s="1124">
        <v>16137</v>
      </c>
      <c r="W977" s="1124">
        <v>3179</v>
      </c>
      <c r="X977" s="1124">
        <v>120</v>
      </c>
      <c r="Y977" s="1124">
        <v>0</v>
      </c>
      <c r="Z977" s="1124">
        <v>0</v>
      </c>
      <c r="AA977" s="1124">
        <v>0</v>
      </c>
      <c r="AB977" s="1124">
        <v>540</v>
      </c>
      <c r="AC977" s="1124">
        <v>9778</v>
      </c>
      <c r="AD977" s="1124">
        <v>19797</v>
      </c>
    </row>
    <row r="978" ht="25" customHeight="1" spans="1:30">
      <c r="A978" s="1098" t="s">
        <v>795</v>
      </c>
      <c r="B978" s="1098" t="s">
        <v>341</v>
      </c>
      <c r="C978" s="1124" t="s">
        <v>686</v>
      </c>
      <c r="D978" s="1124">
        <v>391</v>
      </c>
      <c r="E978" s="1124">
        <v>343</v>
      </c>
      <c r="F978" s="1124">
        <v>352</v>
      </c>
      <c r="G978" s="1124">
        <v>295</v>
      </c>
      <c r="H978" s="1124">
        <v>5279</v>
      </c>
      <c r="I978" s="1124">
        <v>1471</v>
      </c>
      <c r="J978" s="1124">
        <v>3522</v>
      </c>
      <c r="K978" s="1124">
        <v>5892</v>
      </c>
      <c r="L978" s="1124">
        <v>10541</v>
      </c>
      <c r="M978" s="1124">
        <v>11050</v>
      </c>
      <c r="N978" s="1124">
        <v>13756</v>
      </c>
      <c r="O978" s="1124">
        <v>8275</v>
      </c>
      <c r="P978" s="1124">
        <v>12580</v>
      </c>
      <c r="Q978" s="1124">
        <v>13024</v>
      </c>
      <c r="R978" s="1124">
        <v>12551</v>
      </c>
      <c r="S978" s="1124">
        <v>10977</v>
      </c>
      <c r="T978" s="1124">
        <v>16582</v>
      </c>
      <c r="U978" s="1124">
        <v>26569</v>
      </c>
      <c r="V978" s="1124">
        <v>14401</v>
      </c>
      <c r="W978" s="1124">
        <v>7341</v>
      </c>
      <c r="X978" s="1124">
        <v>6882</v>
      </c>
      <c r="Y978" s="1124">
        <v>4882</v>
      </c>
      <c r="Z978" s="1124">
        <v>5361</v>
      </c>
      <c r="AA978" s="1124">
        <v>5620</v>
      </c>
      <c r="AB978" s="1124">
        <v>3471</v>
      </c>
      <c r="AC978" s="1124">
        <v>5310</v>
      </c>
      <c r="AD978" s="1124">
        <v>5439</v>
      </c>
    </row>
    <row r="979" ht="25" customHeight="1" spans="1:30">
      <c r="A979" s="1098" t="s">
        <v>796</v>
      </c>
      <c r="B979" s="1098" t="s">
        <v>796</v>
      </c>
      <c r="C979" s="1124" t="s">
        <v>686</v>
      </c>
      <c r="D979" s="1124" t="s">
        <v>686</v>
      </c>
      <c r="E979" s="1124" t="s">
        <v>686</v>
      </c>
      <c r="F979" s="1124">
        <v>1330</v>
      </c>
      <c r="G979" s="1124">
        <v>1204</v>
      </c>
      <c r="H979" s="1124">
        <v>1613</v>
      </c>
      <c r="I979" s="1124">
        <v>1545</v>
      </c>
      <c r="J979" s="1124">
        <v>1961</v>
      </c>
      <c r="K979" s="1124">
        <v>266</v>
      </c>
      <c r="L979" s="1124">
        <v>711</v>
      </c>
      <c r="M979" s="1124">
        <v>1478</v>
      </c>
      <c r="N979" s="1124">
        <v>2906</v>
      </c>
      <c r="O979" s="1124">
        <v>2186</v>
      </c>
      <c r="P979" s="1124">
        <v>2276</v>
      </c>
      <c r="Q979" s="1124">
        <v>1691</v>
      </c>
      <c r="R979" s="1124">
        <v>2633</v>
      </c>
      <c r="S979" s="1124">
        <v>2378</v>
      </c>
      <c r="T979" s="1124">
        <v>3337</v>
      </c>
      <c r="U979" s="1124">
        <v>3404</v>
      </c>
      <c r="V979" s="1124">
        <v>5035</v>
      </c>
      <c r="W979" s="1124">
        <v>5611</v>
      </c>
      <c r="X979" s="1124">
        <v>2055</v>
      </c>
      <c r="Y979" s="1124">
        <v>2418</v>
      </c>
      <c r="Z979" s="1124">
        <v>4548</v>
      </c>
      <c r="AA979" s="1124">
        <v>5502</v>
      </c>
      <c r="AB979" s="1124">
        <v>4774</v>
      </c>
      <c r="AC979" s="1124">
        <v>6085</v>
      </c>
      <c r="AD979" s="1124">
        <v>7569</v>
      </c>
    </row>
    <row r="980" ht="25" customHeight="1" spans="1:30">
      <c r="A980" s="1098" t="s">
        <v>797</v>
      </c>
      <c r="B980" s="1098" t="s">
        <v>451</v>
      </c>
      <c r="C980" s="1124" t="s">
        <v>686</v>
      </c>
      <c r="D980" s="1124" t="s">
        <v>686</v>
      </c>
      <c r="E980" s="1124" t="s">
        <v>686</v>
      </c>
      <c r="F980" s="1124" t="s">
        <v>686</v>
      </c>
      <c r="G980" s="1124" t="s">
        <v>686</v>
      </c>
      <c r="H980" s="1124" t="s">
        <v>686</v>
      </c>
      <c r="I980" s="1124" t="s">
        <v>686</v>
      </c>
      <c r="J980" s="1124" t="s">
        <v>686</v>
      </c>
      <c r="K980" s="1124" t="s">
        <v>686</v>
      </c>
      <c r="L980" s="1124" t="s">
        <v>686</v>
      </c>
      <c r="M980" s="1124" t="s">
        <v>686</v>
      </c>
      <c r="N980" s="1124" t="s">
        <v>686</v>
      </c>
      <c r="O980" s="1124" t="s">
        <v>686</v>
      </c>
      <c r="P980" s="1124" t="s">
        <v>686</v>
      </c>
      <c r="Q980" s="1124" t="s">
        <v>686</v>
      </c>
      <c r="R980" s="1124" t="s">
        <v>686</v>
      </c>
      <c r="S980" s="1124" t="s">
        <v>686</v>
      </c>
      <c r="T980" s="1124" t="s">
        <v>686</v>
      </c>
      <c r="U980" s="1124" t="s">
        <v>686</v>
      </c>
      <c r="V980" s="1124" t="s">
        <v>686</v>
      </c>
      <c r="W980" s="1124" t="s">
        <v>686</v>
      </c>
      <c r="X980" s="1124" t="s">
        <v>686</v>
      </c>
      <c r="Y980" s="1124" t="s">
        <v>686</v>
      </c>
      <c r="Z980" s="1124" t="s">
        <v>686</v>
      </c>
      <c r="AB980" s="1124">
        <v>380</v>
      </c>
      <c r="AC980" s="1124">
        <v>2144</v>
      </c>
      <c r="AD980" s="1124">
        <v>4512</v>
      </c>
    </row>
    <row r="981" ht="25" customHeight="1" spans="1:30">
      <c r="A981" s="1098" t="s">
        <v>798</v>
      </c>
      <c r="B981" s="1098" t="s">
        <v>799</v>
      </c>
      <c r="C981" s="1124" t="s">
        <v>686</v>
      </c>
      <c r="D981" s="1124" t="s">
        <v>686</v>
      </c>
      <c r="E981" s="1124" t="s">
        <v>686</v>
      </c>
      <c r="F981" s="1124" t="s">
        <v>686</v>
      </c>
      <c r="G981" s="1124" t="s">
        <v>686</v>
      </c>
      <c r="H981" s="1124" t="s">
        <v>686</v>
      </c>
      <c r="I981" s="1124">
        <v>483</v>
      </c>
      <c r="J981" s="1124">
        <v>88</v>
      </c>
      <c r="L981" s="1124">
        <v>176</v>
      </c>
      <c r="M981" s="1124">
        <v>396</v>
      </c>
      <c r="N981" s="1124">
        <v>44</v>
      </c>
      <c r="O981" s="1124">
        <v>220</v>
      </c>
      <c r="P981" s="1124">
        <v>220</v>
      </c>
      <c r="Q981" s="1124">
        <v>220</v>
      </c>
      <c r="R981" s="1124">
        <v>220</v>
      </c>
      <c r="S981" s="1124">
        <v>0</v>
      </c>
      <c r="T981" s="1124">
        <v>1121</v>
      </c>
      <c r="U981" s="1124">
        <v>5032</v>
      </c>
      <c r="V981" s="1124">
        <v>7252</v>
      </c>
      <c r="W981" s="1124">
        <v>16525</v>
      </c>
      <c r="X981" s="1124">
        <v>19382</v>
      </c>
      <c r="Y981" s="1124">
        <v>30062</v>
      </c>
      <c r="Z981" s="1124">
        <v>22634</v>
      </c>
      <c r="AA981" s="1124">
        <v>6900</v>
      </c>
      <c r="AB981" s="1124">
        <v>7472</v>
      </c>
      <c r="AC981" s="1124">
        <v>13053</v>
      </c>
      <c r="AD981" s="1124">
        <v>15822</v>
      </c>
    </row>
    <row r="999" spans="1:21">
      <c r="A999" s="1099" t="s">
        <v>801</v>
      </c>
      <c r="B999" s="1098"/>
      <c r="C999" s="1098"/>
      <c r="D999" s="1098"/>
      <c r="E999" s="1098"/>
      <c r="F999" s="1098"/>
      <c r="G999" s="1098"/>
      <c r="H999" s="1098"/>
      <c r="I999" s="1098"/>
      <c r="J999" s="1098"/>
      <c r="K999" s="1098"/>
      <c r="L999" s="1098"/>
      <c r="M999" s="1098"/>
      <c r="N999" s="1098"/>
      <c r="O999" s="1098"/>
      <c r="P999" s="1098"/>
      <c r="Q999" s="1098"/>
      <c r="R999" s="1098"/>
      <c r="S999" s="1098"/>
      <c r="T999" s="1098"/>
      <c r="U999" s="1098"/>
    </row>
    <row r="1000" spans="1:21">
      <c r="A1000" s="1098"/>
      <c r="B1000" s="1098"/>
      <c r="C1000" s="1098"/>
      <c r="D1000" s="1098"/>
      <c r="E1000" s="1098"/>
      <c r="F1000" s="1098"/>
      <c r="G1000" s="1098"/>
      <c r="H1000" s="1098"/>
      <c r="I1000" s="1098"/>
      <c r="J1000" s="1098"/>
      <c r="K1000" s="1098"/>
      <c r="L1000" s="1098"/>
      <c r="M1000" s="1098"/>
      <c r="N1000" s="1098"/>
      <c r="O1000" s="1098"/>
      <c r="P1000" s="1098"/>
      <c r="Q1000" s="1098"/>
      <c r="R1000" s="1098"/>
      <c r="S1000" s="1098"/>
      <c r="T1000" s="1098"/>
      <c r="U1000" s="1098"/>
    </row>
    <row r="1001" ht="28.5" spans="1:21">
      <c r="A1001" s="1099" t="s">
        <v>14</v>
      </c>
      <c r="B1001" s="1099" t="s">
        <v>802</v>
      </c>
      <c r="C1001" s="1099" t="s">
        <v>803</v>
      </c>
      <c r="D1001" s="1099" t="s">
        <v>804</v>
      </c>
      <c r="E1001" s="1099" t="s">
        <v>805</v>
      </c>
      <c r="F1001" s="1099" t="s">
        <v>806</v>
      </c>
      <c r="G1001" s="1099" t="s">
        <v>807</v>
      </c>
    </row>
    <row r="1002" ht="14.25" spans="1:21">
      <c r="A1002" s="1098" t="s">
        <v>669</v>
      </c>
      <c r="B1002" s="1124">
        <f>SUM(C883,C884,C885,C888,C889,C891,C892,C893,C894,C895,C896,C897,C898,C899,C900,C901,C904,C905,C906,C907,C908,C909,C913,C915,C916,C917,C918,C919,C920,C921,C922,C925,C927,C928,C930,C931,C934,C935,C936,C937,C938,C940,C941,C942,C943,C945,C946,C947,C948,C949,C953,C954,C955,C956,C957,C958,C960,C961,C965,C966,C968,C969,C970,C971,C972,C973,C974,C975,C976,C977,C978,C979,C980,C981)</f>
        <v>105599</v>
      </c>
      <c r="C1002" s="1124">
        <f>SUM(C882,C886,C887,C890,C902,C903,C910,C911,C912,C914,C923,C924,C926,C929,C932,C933,C939,C944,C950,C951,C952,C959,C962,C963,C967)</f>
        <v>92974</v>
      </c>
      <c r="D1002" s="1124">
        <f>SUM(C964)</f>
        <v>0</v>
      </c>
      <c r="E1002" s="1106">
        <f>COUNT(C883,C884,C885,C888,C889,C891,C892,C893,C894,C895,C896,C897,C898,C899,C900,C901,C904,C905,C906,C907,C908,C909,C913,C915,C916,C917,C918,C919,C920,C921,C922,C925,C927,C928,C930,C931,C934,C935,C936,C937,C938,C940,C941,C942,C943,C945,C946,C947,C948,C949,C953,C954,C955,C956,C957,C958,C960,C961,C965,C966,C968,C969,C970,C971,C972,C973,C974,C975,C976,C977,C978,C979,C980,C981)</f>
        <v>17</v>
      </c>
      <c r="F1002" s="1106">
        <f>COUNT(C882,C886,C887,C890,C902,C903,C910,C911,C912,C914,C923,C924,C926,C929,C932,C933,C939,C944,C950,C951,C952,C959,C962,C963,C967)</f>
        <v>22</v>
      </c>
      <c r="G1002" s="1106">
        <f>COUNT(C964)</f>
        <v>0</v>
      </c>
    </row>
    <row r="1003" ht="14.25" spans="1:21">
      <c r="A1003" s="1098" t="s">
        <v>671</v>
      </c>
      <c r="B1003" s="1124">
        <f>SUM(D883,D884,D885,D888,D889,D891,D892,D893,D894,D895,D896,D897,D898,D899,D900,D901,D904,D905,D906,D907,D908,D909,D913,D915,D916,D917,D918,D919,D920,D921,D922,D925,D927,D928,D930,D931,D934,D935,D936,D937,D938,D940,D941,D942,D943,D945,D946,D947,D948,D949,D953,D954,D955,D956,D957,D958,D960,D961,D965,D966,D968,D969,D970,D971,D972,D973,D974,D975,D976,D977,D978,D979,D980,D981)</f>
        <v>249971</v>
      </c>
      <c r="C1003" s="1124">
        <f>SUM(D882,D886,D887,D890,D902,D903,D910,D911,D912,D914,D923,D924,D926,D929,D932,D933,D939,D944,D950,D951,D952,D959,D962,D963,D967)</f>
        <v>97384</v>
      </c>
      <c r="D1003" s="1124">
        <f>SUM(D964)</f>
        <v>0</v>
      </c>
      <c r="E1003" s="1106">
        <f>COUNT(D883,D884,D885,D888,D889,D891,D892,D893,D894,D895,D896,D897,D898,D899,D900,D901,D904,D905,D906,D907,D908,D909,D913,D915,D916,D917,D918,D919,D920,D921,D922,D925,D927,D928,D930,D931,D934,D935,D936,D937,D938,D940,D941,D942,D943,D945,D946,D947,D948,D949,D953,D954,D955,D956,D957,D958,D960,D961,D965,D966,D968,D969,D970,D971,D972,D973,D974,D975,D976,D977,D978,D979,D980,D981)</f>
        <v>19</v>
      </c>
      <c r="F1003" s="1106">
        <f>COUNT(D882,D886,D887,D890,D902,D903,D910,D911,D912,D914,D923,D924,D926,D929,D932,D933,D939,D944,D950,D951,D952,D959,D962,D963,D967)</f>
        <v>22</v>
      </c>
      <c r="G1003" s="1106">
        <f>COUNT(D964)</f>
        <v>0</v>
      </c>
    </row>
    <row r="1004" ht="14.25" spans="1:21">
      <c r="A1004" s="1098" t="s">
        <v>675</v>
      </c>
      <c r="B1004" s="1124">
        <f>SUM(E883,E884,E885,E888,E889,E891,E892,E893,E894,E895,E896,E897,E898,E899,E900,E901,E904,E905,E906,E907,E908,E909,E913,E915,E916,E917,E918,E919,E920,E921,E922,E925,E927,E928,E930,E931,E934,E935,E936,E937,E938,E940,E941,E942,E943,E945,E946,E947,E948,E949,E953,E954,E955,E956,E957,E958,E960,E961,E965,E966,E968,E969,E970,E971,E972,E973,E974,E975,E976,E977,E978,E979,E980,E981)</f>
        <v>230943</v>
      </c>
      <c r="C1004" s="1124">
        <f>SUM(E882,E886,E887,E890,E902,E903,E910,E911,E912,E914,E923,E924,E926,E929,E932,E933,E939,E944,E950,E951,E952,E959,E962,E963,E967)</f>
        <v>104355</v>
      </c>
      <c r="D1004" s="1124">
        <f>SUM(E964)</f>
        <v>0</v>
      </c>
      <c r="E1004" s="1106">
        <f>COUNT(E883,E884,E885,E888,E889,E891,E892,E893,E894,E895,E896,E897,E898,E899,E900,E901,E904,E905,E906,E907,E908,E909,E913,E915,E916,E917,E918,E919,E920,E921,E922,E925,E927,E928,E930,E931,E934,E935,E936,E937,E938,E940,E941,E942,E943,E945,E946,E947,E948,E949,E953,E954,E955,E956,E957,E958,E960,E961,E965,E966,E968,E969,E970,E971,E972,E973,E974,E975,E976,E977,E978,E979,E980,E981)</f>
        <v>18</v>
      </c>
      <c r="F1004" s="1106">
        <f>COUNT(E882,E886,E887,E890,E902,E903,E910,E911,E912,E914,E923,E924,E926,E929,E932,E933,E939,E944,E950,E951,E952,E959,E962,E963,E967)</f>
        <v>20</v>
      </c>
      <c r="G1004" s="1106">
        <f>COUNT(E964)</f>
        <v>0</v>
      </c>
    </row>
    <row r="1005" ht="14.25" spans="1:21">
      <c r="A1005" s="1098" t="s">
        <v>172</v>
      </c>
      <c r="B1005" s="1124">
        <f>SUM(F883,F884,F885,F888,F889,F891,F892,F893,F894,F895,F896,F897,F898,F899,F900,F901,F904,F905,F906,F907,F908,F909,F913,F915,F916,F917,F918,F919,F920,F921,F922,F925,F927,F928,F930,F931,F934,F935,F936,F937,F938,F940,F941,F942,F943,F945,F946,F947,F948,F949,F953,F954,F955,F956,F957,F958,F960,F961,F965,F966,F968,F969,F970,F971,F972,F973,F974,F975,F976,F977,F978,F979,F980,F981)</f>
        <v>168053</v>
      </c>
      <c r="C1005" s="1124">
        <f>SUM(F882,F886,F887,F890,F902,F903,F910,F911,F912,F914,F923,F924,F926,F929,F932,F933,F939,F944,F950,F951,F952,F959,F962,F963,F967)</f>
        <v>90407</v>
      </c>
      <c r="D1005" s="1124">
        <f>SUM(F964)</f>
        <v>0</v>
      </c>
      <c r="E1005" s="1106">
        <f>COUNT(F883,F884,F885,F888,F889,F891,F892,F893,F894,F895,F896,F897,F898,F899,F900,F901,F904,F905,F906,F907,F908,F909,F913,F915,F916,F917,F918,F919,F920,F921,F922,F925,F927,F928,F930,F931,F934,F935,F936,F937,F938,F940,F941,F942,F943,F945,F946,F947,F948,F949,F953,F954,F955,F956,F957,F958,F960,F961,F965,F966,F968,F969,F970,F971,F972,F973,F974,F975,F976,F977,F978,F979,F980,F981)</f>
        <v>19</v>
      </c>
      <c r="F1005" s="1106">
        <f>COUNT(F882,F886,F887,F890,F902,F903,F910,F911,F912,F914,F923,F924,F926,F929,F932,F933,F939,F944,F950,F951,F952,F959,F962,F963,F967)</f>
        <v>21</v>
      </c>
      <c r="G1005" s="1106">
        <f>COUNT(F964)</f>
        <v>0</v>
      </c>
    </row>
    <row r="1006" ht="14.25" spans="1:21">
      <c r="A1006" s="1098" t="s">
        <v>174</v>
      </c>
      <c r="B1006" s="1124">
        <f>SUM(G883,G884,G885,G888,G889,G891,G892,G893,G894,G895,G896,G897,G898,G899,G900,G901,G904,G905,G906,G907,G908,G909,G913,G915,G916,G917,G918,G919,G920,G921,G922,G925,G927,G928,G930,G931,G934,G935,G936,G937,G938,G940,G941,G942,G943,G945,G946,G947,G948,G949,G953,G954,G955,G956,G957,G958,G960,G961,G965,G966,G968,G969,G970,G971,G972,G973,G974,G975,G976,G977,G978,G979,G980,G981)</f>
        <v>234668</v>
      </c>
      <c r="C1006" s="1124">
        <f>SUM(G882,G886,G887,G890,G902,G903,G910,G911,G912,G914,G923,G924,G926,G929,G932,G933,G939,G944,G950,G951,G952,G959,G962,G963,G967)</f>
        <v>129871</v>
      </c>
      <c r="D1006" s="1124">
        <f>SUM(G964)</f>
        <v>0</v>
      </c>
      <c r="E1006" s="1106">
        <f>COUNT(G883,G884,G885,G888,G889,G891,G892,G893,G894,G895,G896,G897,G898,G899,G900,G901,G904,G905,G906,G907,G908,G909,G913,G915,G916,G917,G918,G919,G920,G921,G922,G925,G927,G928,G930,G931,G934,G935,G936,G937,G938,G940,G941,G942,G943,G945,G946,G947,G948,G949,G953,G954,G955,G956,G957,G958,G960,G961,G965,G966,G968,G969,G970,G971,G972,G973,G974,G975,G976,G977,G978,G979,G980,G981)</f>
        <v>21</v>
      </c>
      <c r="F1006" s="1106">
        <f>COUNT(G882,G886,G887,G890,G902,G903,G910,G911,G912,G914,G923,G924,G926,G929,G932,G933,G939,G944,G950,G951,G952,G959,G962,G963,G967)</f>
        <v>21</v>
      </c>
      <c r="G1006" s="1106">
        <f>COUNT(G964)</f>
        <v>0</v>
      </c>
    </row>
    <row r="1007" ht="14.25" spans="1:21">
      <c r="A1007" s="1098" t="s">
        <v>175</v>
      </c>
      <c r="B1007" s="1124">
        <f>SUM(H883,H884,H885,H888,H889,H891,H892,H893,H894,H895,H896,H897,H898,H899,H900,H901,H904,H905,H906,H907,H908,H909,H913,H915,H916,H917,H918,H919,H920,H921,H922,H925,H927,H928,H930,H931,H934,H935,H936,H937,H938,H940,H941,H942,H943,H945,H946,H947,H948,H949,H953,H954,H955,H956,H957,H958,H960,H961,H965,H966,H968,H969,H970,H971,H972,H973,H974,H975,H976,H977,H978,H979,H980,H981)</f>
        <v>329935</v>
      </c>
      <c r="C1007" s="1124">
        <f>SUM(H882,H886,H887,H890,H902,H903,H910,H911,H912,H914,H923,H924,H926,H929,H932,H933,H939,H944,H950,H951,H952,H959,H962,H963,H967)</f>
        <v>175006</v>
      </c>
      <c r="D1007" s="1124">
        <f>SUM(H964)</f>
        <v>0</v>
      </c>
      <c r="E1007" s="1106">
        <f>COUNT(H883,H884,H885,H888,H889,H891,H892,H893,H894,H895,H896,H897,H898,H899,H900,H901,H904,H905,H906,H907,H908,H909,H913,H915,H916,H917,H918,H919,H920,H921,H922,H925,H927,H928,H930,H931,H934,H935,H936,H937,H938,H940,H941,H942,H943,H945,H946,H947,H948,H949,H953,H954,H955,H956,H957,H958,H960,H961,H965,H966,H968,H969,H970,H971,H972,H973,H974,H975,H976,H977,H978,H979,H980,H981)</f>
        <v>21</v>
      </c>
      <c r="F1007" s="1106">
        <f>COUNT(H882,H886,H887,H890,H902,H903,H910,H911,H912,H914,H923,H924,H926,H929,H932,H933,H939,H944,H950,H951,H952,H959,H962,H963,H967)</f>
        <v>22</v>
      </c>
      <c r="G1007" s="1106">
        <f>COUNT(H964)</f>
        <v>0</v>
      </c>
    </row>
    <row r="1008" ht="14.25" spans="1:21">
      <c r="A1008" s="1098" t="s">
        <v>176</v>
      </c>
      <c r="B1008" s="1124">
        <f>SUM(I883,I884,I885,I888,I889,I891,I892,I893,I894,I895,I896,I897,I898,I899,I900,I901,I904,I905,I906,I907,I908,I909,I913,I915,I916,I917,I918,I919,I920,I921,I922,I925,I927,I928,I930,I931,I934,I935,I936,I937,I938,I940,I941,I942,I943,I945,I946,I947,I948,I949,I953,I954,I955,I956,I957,I958,I960,I961,I965,I966,I968,I969,I970,I971,I972,I973,I974,I975,I976,I977,I978,I979,I980,I981)</f>
        <v>401811</v>
      </c>
      <c r="C1008" s="1124">
        <f>SUM(I882,I886,I887,I890,I902,I903,I910,I911,I912,I914,I923,I924,I926,I929,I932,I933,I939,I944,I950,I951,I952,I959,I962,I963,I967)</f>
        <v>161633</v>
      </c>
      <c r="D1008" s="1124">
        <f>SUM(I964)</f>
        <v>0</v>
      </c>
      <c r="E1008" s="1106">
        <f>COUNT(I883,I884,I885,I888,I889,I891,I892,I893,I894,I895,I896,I897,I898,I899,I900,I901,I904,I905,I906,I907,I908,I909,I913,I915,I916,I917,I918,I919,I920,I921,I922,I925,I927,I928,I930,I931,I934,I935,I936,I937,I938,I940,I941,I942,I943,I945,I946,I947,I948,I949,I953,I954,I955,I956,I957,I958,I960,I961,I965,I966,I968,I969,I970,I971,I972,I973,I974,I975,I976,I977,I978,I979,I980,I981)</f>
        <v>23</v>
      </c>
      <c r="F1008" s="1106">
        <f>COUNT(I882,I886,I887,I890,I902,I903,I910,I911,I912,I914,I923,I924,I926,I929,I932,I933,I939,I944,I950,I951,I952,I959,I962,I963,I967)</f>
        <v>22</v>
      </c>
      <c r="G1008" s="1106">
        <f>COUNT(I964)</f>
        <v>0</v>
      </c>
    </row>
    <row r="1009" ht="14.25" spans="1:7">
      <c r="A1009" s="1098" t="s">
        <v>177</v>
      </c>
      <c r="B1009" s="1124">
        <f>SUM(J883,J884,J885,J888,J889,J891,J892,J893,J894,J895,J896,J897,J898,J899,J900,J901,J904,J905,J906,J907,J908,J909,J913,J915,J916,J917,J918,J919,J920,J921,J922,J925,J927,J928,J930,J931,J934,J935,J936,J937,J938,J940,J941,J942,J943,J945,J946,J947,J948,J949,J953,J954,J955,J956,J957,J958,J960,J961,J965,J966,J968,J969,J970,J971,J972,J973,J974,J975,J976,J977,J978,J979,J980,J981)</f>
        <v>265790</v>
      </c>
      <c r="C1009" s="1124">
        <f>SUM(J882,J886,J887,J890,J902,J903,J910,J911,J912,J914,J923,J924,J926,J929,J932,J933,J939,J944,J950,J951,J952,J959,J962,J963,J967)</f>
        <v>118918</v>
      </c>
      <c r="D1009" s="1124">
        <f>SUM(J964)</f>
        <v>0</v>
      </c>
      <c r="E1009" s="1106">
        <f>COUNT(J883,J884,J885,J888,J889,J891,J892,J893,J894,J895,J896,J897,J898,J899,J900,J901,J904,J905,J906,J907,J908,J909,J913,J915,J916,J917,J918,J919,J920,J921,J922,J925,J927,J928,J930,J931,J934,J935,J936,J937,J938,J940,J941,J942,J943,J945,J946,J947,J948,J949,J953,J954,J955,J956,J957,J958,J960,J961,J965,J966,J968,J969,J970,J971,J972,J973,J974,J975,J976,J977,J978,J979,J980,J981)</f>
        <v>25</v>
      </c>
      <c r="F1009" s="1106">
        <f>COUNT(J882,J886,J887,J890,J902,J903,J910,J911,J912,J914,J923,J924,J926,J929,J932,J933,J939,J944,J950,J951,J952,J959,J962,J963,J967)</f>
        <v>22</v>
      </c>
      <c r="G1009" s="1106">
        <f>COUNT(J964)</f>
        <v>0</v>
      </c>
    </row>
    <row r="1010" ht="14.25" spans="1:7">
      <c r="A1010" s="1098" t="s">
        <v>178</v>
      </c>
      <c r="B1010" s="1124">
        <f>SUM(K883,K884,K885,K888,K889,K891,K892,K893,K894,K895,K896,K897,K898,K899,K900,K901,K904,K905,K906,K907,K908,K909,K913,K915,K916,K917,K918,K919,K920,K921,K922,K925,K927,K928,K930,K931,K934,K935,K936,K937,K938,K940,K941,K942,K943,K945,K946,K947,K948,K949,K953,K954,K955,K956,K957,K958,K960,K961,K965,K966,K968,K969,K970,K971,K972,K973,K974,K975,K976,K977,K978,K979,K980,K981)</f>
        <v>248097</v>
      </c>
      <c r="C1010" s="1124">
        <f>SUM(K882,K886,K887,K890,K902,K903,K910,K911,K912,K914,K923,K924,K926,K929,K932,K933,K939,K944,K950,K951,K952,K959,K962,K963,K967)</f>
        <v>113569</v>
      </c>
      <c r="D1010" s="1124">
        <f>SUM(K964)</f>
        <v>0</v>
      </c>
      <c r="E1010" s="1106">
        <f>COUNT(K883,K884,K885,K888,K889,K891,K892,K893,K894,K895,K896,K897,K898,K899,K900,K901,K904,K905,K906,K907,K908,K909,K913,K915,K916,K917,K918,K919,K920,K921,K922,K925,K927,K928,K930,K931,K934,K935,K936,K937,K938,K940,K941,K942,K943,K945,K946,K947,K948,K949,K953,K954,K955,K956,K957,K958,K960,K961,K965,K966,K968,K969,K970,K971,K972,K973,K974,K975,K976,K977,K978,K979,K980,K981)</f>
        <v>31</v>
      </c>
      <c r="F1010" s="1106">
        <f>COUNT(K882,K886,K887,K890,K902,K903,K910,K911,K912,K914,K923,K924,K926,K929,K932,K933,K939,K944,K950,K951,K952,K959,K962,K963,K967)</f>
        <v>22</v>
      </c>
      <c r="G1010" s="1106">
        <f>COUNT(K964)</f>
        <v>0</v>
      </c>
    </row>
    <row r="1011" ht="14.25" spans="1:7">
      <c r="A1011" s="1098" t="s">
        <v>179</v>
      </c>
      <c r="B1011" s="1124">
        <f>SUM(L883,L884,L885,L888,L889,L891,L892,L893,L894,L895,L896,L897,L898,L899,L900,L901,L904,L905,L906,L907,L908,L909,L913,L915,L916,L917,L918,L919,L920,L921,L922,L925,L927,L928,L930,L931,L934,L935,L936,L937,L938,L940,L941,L942,L943,L945,L946,L947,L948,L949,L953,L954,L955,L956,L957,L958,L960,L961,L965,L966,L968,L969,L970,L971,L972,L973,L974,L975,L976,L977,L978,L979,L980,L981)</f>
        <v>279323</v>
      </c>
      <c r="C1011" s="1124">
        <f>SUM(L882,L886,L887,L890,L902,L903,L910,L911,L912,L914,L923,L924,L926,L929,L932,L933,L939,L944,L950,L951,L952,L959,L962,L963,L967)</f>
        <v>130369</v>
      </c>
      <c r="D1011" s="1124">
        <f>SUM(L964)</f>
        <v>0</v>
      </c>
      <c r="E1011" s="1106">
        <f>COUNT(L883,L884,L885,L888,L889,L891,L892,L893,L894,L895,L896,L897,L898,L899,L900,L901,L904,L905,L906,L907,L908,L909,L913,L915,L916,L917,L918,L919,L920,L921,L922,L925,L927,L928,L930,L931,L934,L935,L936,L937,L938,L940,L941,L942,L943,L945,L946,L947,L948,L949,L953,L954,L955,L956,L957,L958,L960,L961,L965,L966,L968,L969,L970,L971,L972,L973,L974,L975,L976,L977,L978,L979,L980,L981)</f>
        <v>32</v>
      </c>
      <c r="F1011" s="1106">
        <f>COUNT(L882,L886,L887,L890,L902,L903,L910,L911,L912,L914,L923,L924,L926,L929,L932,L933,L939,L944,L950,L951,L952,L959,L962,L963,L967)</f>
        <v>21</v>
      </c>
      <c r="G1011" s="1106">
        <f>COUNT(L964)</f>
        <v>0</v>
      </c>
    </row>
    <row r="1012" ht="14.25" spans="1:7">
      <c r="A1012" s="1098" t="s">
        <v>180</v>
      </c>
      <c r="B1012" s="1124">
        <f>SUM(M883,M884,M885,M888,M889,M891,M892,M893,M894,M895,M896,M897,M898,M899,M900,M901,M904,M905,M906,M907,M908,M909,M913,M915,M916,M917,M918,M919,M920,M921,M922,M925,M927,M928,M930,M931,M934,M935,M936,M937,M938,M940,M941,M942,M943,M945,M946,M947,M948,M949,M953,M954,M955,M956,M957,M958,M960,M961,M965,M966,M968,M969,M970,M971,M972,M973,M974,M975,M976,M977,M978,M979,M980,M981)</f>
        <v>316386</v>
      </c>
      <c r="C1012" s="1124">
        <f>SUM(M882,M886,M887,M890,M902,M903,M910,M911,M912,M914,M923,M924,M926,M929,M932,M933,M939,M944,M950,M951,M952,M959,M962,M963,M967)</f>
        <v>81491</v>
      </c>
      <c r="D1012" s="1124">
        <f>SUM(M964)</f>
        <v>0</v>
      </c>
      <c r="E1012" s="1106">
        <f>COUNT(M883,M884,M885,M888,M889,M891,M892,M893,M894,M895,M896,M897,M898,M899,M900,M901,M904,M905,M906,M907,M908,M909,M913,M915,M916,M917,M918,M919,M920,M921,M922,M925,M927,M928,M930,M931,M934,M935,M936,M937,M938,M940,M941,M942,M943,M945,M946,M947,M948,M949,M953,M954,M955,M956,M957,M958,M960,M961,M965,M966,M968,M969,M970,M971,M972,M973,M974,M975,M976,M977,M978,M979,M980,M981)</f>
        <v>34</v>
      </c>
      <c r="F1012" s="1106">
        <f>COUNT(M882,M886,M887,M890,M902,M903,M910,M911,M912,M914,M923,M924,M926,M929,M932,M933,M939,M944,M950,M951,M952,M959,M962,M963,M967)</f>
        <v>21</v>
      </c>
      <c r="G1012" s="1106">
        <f>COUNT(M964)</f>
        <v>0</v>
      </c>
    </row>
    <row r="1013" ht="14.25" spans="1:7">
      <c r="A1013" s="1098" t="s">
        <v>181</v>
      </c>
      <c r="B1013" s="1124">
        <f>SUM(N883,N884,N885,N888,N889,N891,N892,N893,N894,N895,N896,N897,N898,N899,N900,N901,N904,N905,N906,N907,N908,N909,N913,N915,N916,N917,N918,N919,N920,N921,N922,N925,N927,N928,N930,N931,N934,N935,N936,N937,N938,N940,N941,N942,N943,N945,N946,N947,N948,N949,N953,N954,N955,N956,N957,N958,N960,N961,N965,N966,N968,N969,N970,N971,N972,N973,N974,N975,N976,N977,N978,N979,N980,N981)</f>
        <v>435147</v>
      </c>
      <c r="C1013" s="1124">
        <f>SUM(N882,N886,N887,N890,N902,N903,N910,N911,N912,N914,N923,N924,N926,N929,N932,N933,N939,N944,N950,N951,N952,N959,N962,N963,N967)</f>
        <v>93403</v>
      </c>
      <c r="D1013" s="1124">
        <f>SUM(N964)</f>
        <v>0</v>
      </c>
      <c r="E1013" s="1106">
        <f>COUNT(N883,N884,N885,N888,N889,N891,N892,N893,N894,N895,N896,N897,N898,N899,N900,N901,N904,N905,N906,N907,N908,N909,N913,N915,N916,N917,N918,N919,N920,N921,N922,N925,N927,N928,N930,N931,N934,N935,N936,N937,N938,N940,N941,N942,N943,N945,N946,N947,N948,N949,N953,N954,N955,N956,N957,N958,N960,N961,N965,N966,N968,N969,N970,N971,N972,N973,N974,N975,N976,N977,N978,N979,N980,N981)</f>
        <v>38</v>
      </c>
      <c r="F1013" s="1106">
        <f>COUNT(N882,N886,N887,N890,N902,N903,N910,N911,N912,N914,N923,N924,N926,N929,N932,N933,N939,N944,N950,N951,N952,N959,N962,N963,N967)</f>
        <v>22</v>
      </c>
      <c r="G1013" s="1106">
        <f>COUNT(N964)</f>
        <v>0</v>
      </c>
    </row>
    <row r="1014" ht="14.25" spans="1:7">
      <c r="A1014" s="1098" t="s">
        <v>182</v>
      </c>
      <c r="B1014" s="1124">
        <f>SUM(O883,O884,O885,O888,O889,O891,O892,O893,O894,O895,O896,O897,O898,O899,O900,O901,O904,O905,O906,O907,O908,O909,O913,O915,O916,O917,O918,O919,O920,O921,O922,O925,O927,O928,O930,O931,O934,O935,O936,O937,O938,O940,O941,O942,O943,O945,O946,O947,O948,O949,O953,O954,O955,O956,O957,O958,O960,O961,O965,O966,O968,O969,O970,O971,O972,O973,O974,O975,O976,O977,O978,O979,O980,O981)</f>
        <v>304157</v>
      </c>
      <c r="C1014" s="1124">
        <f>SUM(O882,O886,O887,O890,O902,O903,O910,O911,O912,O914,O923,O924,O926,O929,O932,O933,O939,O944,O950,O951,O952,O959,O962,O963,O967)</f>
        <v>93398</v>
      </c>
      <c r="D1014" s="1124">
        <f>SUM(O964)</f>
        <v>0</v>
      </c>
      <c r="E1014" s="1106">
        <f>COUNT(O883,O884,O885,O888,O889,O891,O892,O893,O894,O895,O896,O897,O898,O899,O900,O901,O904,O905,O906,O907,O908,O909,O913,O915,O916,O917,O918,O919,O920,O921,O922,O925,O927,O928,O930,O931,O934,O935,O936,O937,O938,O940,O941,O942,O943,O945,O946,O947,O948,O949,O953,O954,O955,O956,O957,O958,O960,O961,O965,O966,O968,O969,O970,O971,O972,O973,O974,O975,O976,O977,O978,O979,O980,O981)</f>
        <v>40</v>
      </c>
      <c r="F1014" s="1106">
        <f>COUNT(O882,O886,O887,O890,O902,O903,O910,O911,O912,O914,O923,O924,O926,O929,O932,O933,O939,O944,O950,O951,O952,O959,O962,O963,O967)</f>
        <v>25</v>
      </c>
      <c r="G1014" s="1106">
        <f>COUNT(O964)</f>
        <v>0</v>
      </c>
    </row>
    <row r="1015" ht="14.25" spans="1:7">
      <c r="A1015" s="1098" t="s">
        <v>183</v>
      </c>
      <c r="B1015" s="1124">
        <f>SUM(P883,P884,P885,P888,P889,P891,P892,P893,P894,P895,P896,P897,P898,P899,P900,P901,P904,P905,P906,P907,P908,P909,P913,P915,P916,P917,P918,P919,P920,P921,P922,P925,P927,P928,P930,P931,P934,P935,P936,P937,P938,P940,P941,P942,P943,P945,P946,P947,P948,P949,P953,P954,P955,P956,P957,P958,P960,P961,P965,P966,P968,P969,P970,P971,P972,P973,P974,P975,P976,P977,P978,P979,P980,P981)</f>
        <v>420008</v>
      </c>
      <c r="C1015" s="1124">
        <f>SUM(P882,P886,P887,P890,P902,P903,P910,P911,P912,P914,P923,P924,P926,P929,P932,P933,P939,P944,P950,P951,P952,P959,P962,P963,P967)</f>
        <v>136318</v>
      </c>
      <c r="D1015" s="1124">
        <f>SUM(P964)</f>
        <v>0</v>
      </c>
      <c r="E1015" s="1106">
        <f>COUNT(P883,P884,P885,P888,P889,P891,P892,P893,P894,P895,P896,P897,P898,P899,P900,P901,P904,P905,P906,P907,P908,P909,P913,P915,P916,P917,P918,P919,P920,P921,P922,P925,P927,P928,P930,P931,P934,P935,P936,P937,P938,P940,P941,P942,P943,P945,P946,P947,P948,P949,P953,P954,P955,P956,P957,P958,P960,P961,P965,P966,P968,P969,P970,P971,P972,P973,P974,P975,P976,P977,P978,P979,P980,P981)</f>
        <v>41</v>
      </c>
      <c r="F1015" s="1106">
        <f>COUNT(P882,P886,P887,P890,P902,P903,P910,P911,P912,P914,P923,P924,P926,P929,P932,P933,P939,P944,P950,P951,P952,P959,P962,P963,P967)</f>
        <v>25</v>
      </c>
      <c r="G1015" s="1106">
        <f>COUNT(P964)</f>
        <v>0</v>
      </c>
    </row>
    <row r="1016" ht="14.25" spans="1:7">
      <c r="A1016" s="1098" t="s">
        <v>184</v>
      </c>
      <c r="B1016" s="1124">
        <f>SUM(Q883,Q884,Q885,Q888,Q889,Q891,Q892,Q893,Q894,Q895,Q896,Q897,Q898,Q899,Q900,Q901,Q904,Q905,Q906,Q907,Q908,Q909,Q913,Q915,Q916,Q917,Q918,Q919,Q920,Q921,Q922,Q925,Q927,Q928,Q930,Q931,Q934,Q935,Q936,Q937,Q938,Q940,Q941,Q942,Q943,Q945,Q946,Q947,Q948,Q949,Q953,Q954,Q955,Q956,Q957,Q958,Q960,Q961,Q965,Q966,Q968,Q969,Q970,Q971,Q972,Q973,Q974,Q975,Q976,Q977,Q978,Q979,Q980,Q981)</f>
        <v>368241</v>
      </c>
      <c r="C1016" s="1124">
        <f>SUM(Q882,Q886,Q887,Q890,Q902,Q903,Q910,Q911,Q912,Q914,Q923,Q924,Q926,Q929,Q932,Q933,Q939,Q944,Q950,Q951,Q952,Q959,Q962,Q963,Q967)</f>
        <v>120629</v>
      </c>
      <c r="D1016" s="1124">
        <f>SUM(Q964)</f>
        <v>0</v>
      </c>
      <c r="E1016" s="1106">
        <f>COUNT(Q883,Q884,Q885,Q888,Q889,Q891,Q892,Q893,Q894,Q895,Q896,Q897,Q898,Q899,Q900,Q901,Q904,Q905,Q906,Q907,Q908,Q909,Q913,Q915,Q916,Q917,Q918,Q919,Q920,Q921,Q922,Q925,Q927,Q928,Q930,Q931,Q934,Q935,Q936,Q937,Q938,Q940,Q941,Q942,Q943,Q945,Q946,Q947,Q948,Q949,Q953,Q954,Q955,Q956,Q957,Q958,Q960,Q961,Q965,Q966,Q968,Q969,Q970,Q971,Q972,Q973,Q974,Q975,Q976,Q977,Q978,Q979,Q980,Q981)</f>
        <v>43</v>
      </c>
      <c r="F1016" s="1106">
        <f>COUNT(Q882,Q886,Q887,Q890,Q902,Q903,Q910,Q911,Q912,Q914,Q923,Q924,Q926,Q929,Q932,Q933,Q939,Q944,Q950,Q951,Q952,Q959,Q962,Q963,Q967)</f>
        <v>25</v>
      </c>
      <c r="G1016" s="1106">
        <f>COUNT(Q964)</f>
        <v>0</v>
      </c>
    </row>
    <row r="1017" ht="14.25" spans="1:7">
      <c r="A1017" s="1098" t="s">
        <v>185</v>
      </c>
      <c r="B1017" s="1124">
        <f>SUM(R883,R884,R885,R888,R889,R891,R892,R893,R894,R895,R896,R897,R898,R899,R900,R901,R904,R905,R906,R907,R908,R909,R913,R915,R916,R917,R918,R919,R920,R921,R922,R925,R927,R928,R930,R931,R934,R935,R936,R937,R938,R940,R941,R942,R943,R945,R946,R947,R948,R949,R953,R954,R955,R956,R957,R958,R960,R961,R965,R966,R968,R969,R970,R971,R972,R973,R974,R975,R976,R977,R978,R979,R980,R981)</f>
        <v>334729</v>
      </c>
      <c r="C1017" s="1124">
        <f>SUM(R882,R886,R887,R890,R902,R903,R910,R911,R912,R914,R923,R924,R926,R929,R932,R933,R939,R944,R950,R951,R952,R959,R962,R963,R967)</f>
        <v>146004</v>
      </c>
      <c r="D1017" s="1124">
        <f>SUM(R964)</f>
        <v>0</v>
      </c>
      <c r="E1017" s="1106">
        <f>COUNT(R883,R884,R885,R888,R889,R891,R892,R893,R894,R895,R896,R897,R898,R899,R900,R901,R904,R905,R906,R907,R908,R909,R913,R915,R916,R917,R918,R919,R920,R921,R922,R925,R927,R928,R930,R931,R934,R935,R936,R937,R938,R940,R941,R942,R943,R945,R946,R947,R948,R949,R953,R954,R955,R956,R957,R958,R960,R961,R965,R966,R968,R969,R970,R971,R972,R973,R974,R975,R976,R977,R978,R979,R980,R981)</f>
        <v>45</v>
      </c>
      <c r="F1017" s="1106">
        <f>COUNT(R882,R886,R887,R890,R902,R903,R910,R911,R912,R914,R923,R924,R926,R929,R932,R933,R939,R944,R950,R951,R952,R959,R962,R963,R967)</f>
        <v>25</v>
      </c>
      <c r="G1017" s="1106">
        <f>COUNT(R964)</f>
        <v>0</v>
      </c>
    </row>
    <row r="1018" ht="14.25" spans="1:7">
      <c r="A1018" s="1098" t="s">
        <v>186</v>
      </c>
      <c r="B1018" s="1124">
        <f>SUM(S883,S884,S885,S888,S889,S891,S892,S893,S894,S895,S896,S897,S898,S899,S900,S901,S904,S905,S906,S907,S908,S909,S913,S915,S916,S917,S918,S919,S920,S921,S922,S925,S927,S928,S930,S931,S934,S935,S936,S937,S938,S940,S941,S942,S943,S945,S946,S947,S948,S949,S953,S954,S955,S956,S957,S958,S960,S961,S965,S966,S968,S969,S970,S971,S972,S973,S974,S975,S976,S977,S978,S979,S980,S981)</f>
        <v>422476</v>
      </c>
      <c r="C1018" s="1124">
        <f>SUM(S882,S886,S887,S890,S902,S903,S910,S911,S912,S914,S923,S924,S926,S929,S932,S933,S939,S944,S950,S951,S952,S959,S962,S963,S967)</f>
        <v>175691</v>
      </c>
      <c r="D1018" s="1124">
        <f>SUM(S964)</f>
        <v>0</v>
      </c>
      <c r="E1018" s="1106">
        <f>COUNT(S883,S884,S885,S888,S889,S891,S892,S893,S894,S895,S896,S897,S898,S899,S900,S901,S904,S905,S906,S907,S908,S909,S913,S915,S916,S917,S918,S919,S920,S921,S922,S925,S927,S928,S930,S931,S934,S935,S936,S937,S938,S940,S941,S942,S943,S945,S946,S947,S948,S949,S953,S954,S955,S956,S957,S958,S960,S961,S965,S966,S968,S969,S970,S971,S972,S973,S974,S975,S976,S977,S978,S979,S980,S981)</f>
        <v>46</v>
      </c>
      <c r="F1018" s="1106">
        <f>COUNT(S882,S886,S887,S890,S902,S903,S910,S911,S912,S914,S923,S924,S926,S929,S932,S933,S939,S944,S950,S951,S952,S959,S962,S963,S967)</f>
        <v>25</v>
      </c>
      <c r="G1018" s="1106">
        <f>COUNT(S964)</f>
        <v>0</v>
      </c>
    </row>
    <row r="1019" ht="14.25" spans="1:7">
      <c r="A1019" s="1098" t="s">
        <v>187</v>
      </c>
      <c r="B1019" s="1124">
        <f>SUM(T883,T884,T885,T888,T889,T891,T892,T893,T894,T895,T896,T897,T898,T899,T900,T901,T904,T905,T906,T907,T908,T909,T913,T915,T916,T917,T918,T919,T920,T921,T922,T925,T927,T928,T930,T931,T934,T935,T936,T937,T938,T940,T941,T942,T943,T945,T946,T947,T948,T949,T953,T954,T955,T956,T957,T958,T960,T961,T965,T966,T968,T969,T970,T971,T972,T973,T974,T975,T976,T977,T978,T979,T980,T981)</f>
        <v>547201</v>
      </c>
      <c r="C1019" s="1124">
        <f>SUM(T882,T886,T887,T890,T902,T903,T910,T911,T912,T914,T923,T924,T926,T929,T932,T933,T939,T944,T950,T951,T952,T959,T962,T963,T967)</f>
        <v>296688</v>
      </c>
      <c r="D1019" s="1124">
        <f>SUM(T964)</f>
        <v>0</v>
      </c>
      <c r="E1019" s="1106">
        <f>COUNT(T883,T884,T885,T888,T889,T891,T892,T893,T894,T895,T896,T897,T898,T899,T900,T901,T904,T905,T906,T907,T908,T909,T913,T915,T916,T917,T918,T919,T920,T921,T922,T925,T927,T928,T930,T931,T934,T935,T936,T937,T938,T940,T941,T942,T943,T945,T946,T947,T948,T949,T953,T954,T955,T956,T957,T958,T960,T961,T965,T966,T968,T969,T970,T971,T972,T973,T974,T975,T976,T977,T978,T979,T980,T981)</f>
        <v>47</v>
      </c>
      <c r="F1019" s="1106">
        <f>COUNT(T882,T886,T887,T890,T902,T903,T910,T911,T912,T914,T923,T924,T926,T929,T932,T933,T939,T944,T950,T951,T952,T959,T962,T963,T967)</f>
        <v>25</v>
      </c>
      <c r="G1019" s="1106">
        <f>COUNT(T964)</f>
        <v>0</v>
      </c>
    </row>
    <row r="1020" ht="14.25" spans="1:7">
      <c r="A1020" s="1098" t="s">
        <v>188</v>
      </c>
      <c r="B1020" s="1124">
        <f>SUM(U883,U884,U885,U888,U889,U891,U892,U893,U894,U895,U896,U897,U898,U899,U900,U901,U904,U905,U906,U907,U908,U909,U913,U915,U916,U917,U918,U919,U920,U921,U922,U925,U927,U928,U930,U931,U934,U935,U936,U937,U938,U940,U941,U942,U943,U945,U946,U947,U948,U949,U953,U954,U955,U956,U957,U958,U960,U961,U965,U966,U968,U969,U970,U971,U972,U973,U974,U975,U976,U977,U978,U979,U980,U981)</f>
        <v>876213</v>
      </c>
      <c r="C1020" s="1124">
        <f>SUM(U882,U886,U887,U890,U902,U903,U910,U911,U912,U914,U923,U924,U926,U929,U932,U933,U939,U944,U950,U951,U952,U959,U962,U963,U967)</f>
        <v>342565</v>
      </c>
      <c r="D1020" s="1124">
        <f>SUM(U964)</f>
        <v>0</v>
      </c>
      <c r="E1020" s="1106">
        <f>COUNT(U883,U884,U885,U888,U889,U891,U892,U893,U894,U895,U896,U897,U898,U899,U900,U901,U904,U905,U906,U907,U908,U909,U913,U915,U916,U917,U918,U919,U920,U921,U922,U925,U927,U928,U930,U931,U934,U935,U936,U937,U938,U940,U941,U942,U943,U945,U946,U947,U948,U949,U953,U954,U955,U956,U957,U958,U960,U961,U965,U966,U968,U969,U970,U971,U972,U973,U974,U975,U976,U977,U978,U979,U980,U981)</f>
        <v>49</v>
      </c>
      <c r="F1020" s="1106">
        <f>COUNT(U882,U886,U887,U890,U902,U903,U910,U911,U912,U914,U923,U924,U926,U929,U932,U933,U939,U944,U950,U951,U952,U959,U962,U963,U967)</f>
        <v>25</v>
      </c>
      <c r="G1020" s="1106">
        <f>COUNT(U964)</f>
        <v>0</v>
      </c>
    </row>
    <row r="1021" ht="14.25" spans="1:7">
      <c r="A1021" s="1098" t="s">
        <v>189</v>
      </c>
      <c r="B1021" s="1124">
        <f>SUM(V883,V884,V885,V888,V889,V891,V892,V893,V894,V895,V896,V897,V898,V899,V900,V901,V904,V905,V906,V907,V908,V909,V913,V915,V916,V917,V918,V919,V920,V921,V922,V925,V927,V928,V930,V931,V934,V935,V936,V937,V938,V940,V941,V942,V943,V945,V946,V947,V948,V949,V953,V954,V955,V956,V957,V958,V960,V961,V965,V966,V968,V969,V970,V971,V972,V973,V974,V975,V976,V977,V978,V979,V980,V981)</f>
        <v>620484</v>
      </c>
      <c r="C1021" s="1124">
        <f>SUM(V882,V886,V887,V890,V902,V903,V910,V911,V912,V914,V923,V924,V926,V929,V932,V933,V939,V944,V950,V951,V952,V959,V962,V963,V967)</f>
        <v>293926</v>
      </c>
      <c r="D1021" s="1124">
        <f>SUM(V964)</f>
        <v>0</v>
      </c>
      <c r="E1021" s="1106">
        <f>COUNT(V883,V884,V885,V888,V889,V891,V892,V893,V894,V895,V896,V897,V898,V899,V900,V901,V904,V905,V906,V907,V908,V909,V913,V915,V916,V917,V918,V919,V920,V921,V922,V925,V927,V928,V930,V931,V934,V935,V936,V937,V938,V940,V941,V942,V943,V945,V946,V947,V948,V949,V953,V954,V955,V956,V957,V958,V960,V961,V965,V966,V968,V969,V970,V971,V972,V973,V974,V975,V976,V977,V978,V979,V980,V981)</f>
        <v>51</v>
      </c>
      <c r="F1021" s="1106">
        <f>COUNT(V882,V886,V887,V890,V902,V903,V910,V911,V912,V914,V923,V924,V926,V929,V932,V933,V939,V944,V950,V951,V952,V959,V962,V963,V967)</f>
        <v>25</v>
      </c>
      <c r="G1021" s="1106">
        <f>COUNT(V964)</f>
        <v>0</v>
      </c>
    </row>
    <row r="1022" ht="14.25" spans="1:7">
      <c r="A1022" s="1098" t="s">
        <v>190</v>
      </c>
      <c r="B1022" s="1124">
        <f>SUM(W883,W884,W885,W888,W889,W891,W892,W893,W894,W895,W896,W897,W898,W899,W900,W901,W904,W905,W906,W907,W908,W909,W913,W915,W916,W917,W918,W919,W920,W921,W922,W925,W927,W928,W930,W931,W934,W935,W936,W937,W938,W940,W941,W942,W943,W945,W946,W947,W948,W949,W953,W954,W955,W956,W957,W958,W960,W961,W965,W966,W968,W969,W970,W971,W972,W973,W974,W975,W976,W977,W978,W979,W980,W981)</f>
        <v>638960</v>
      </c>
      <c r="C1022" s="1124">
        <f>SUM(W882,W886,W887,W890,W902,W903,W910,W911,W912,W914,W923,W924,W926,W929,W932,W933,W939,W944,W950,W951,W952,W959,W962,W963,W967)</f>
        <v>215821</v>
      </c>
      <c r="D1022" s="1124">
        <f>SUM(W964)</f>
        <v>0</v>
      </c>
      <c r="E1022" s="1106">
        <f>COUNT(W883,W884,W885,W888,W889,W891,W892,W893,W894,W895,W896,W897,W898,W899,W900,W901,W904,W905,W906,W907,W908,W909,W913,W915,W916,W917,W918,W919,W920,W921,W922,W925,W927,W928,W930,W931,W934,W935,W936,W937,W938,W940,W941,W942,W943,W945,W946,W947,W948,W949,W953,W954,W955,W956,W957,W958,W960,W961,W965,W966,W968,W969,W970,W971,W972,W973,W974,W975,W976,W977,W978,W979,W980,W981)</f>
        <v>56</v>
      </c>
      <c r="F1022" s="1106">
        <f>COUNT(W882,W886,W887,W890,W902,W903,W910,W911,W912,W914,W923,W924,W926,W929,W932,W933,W939,W944,W950,W951,W952,W959,W962,W963,W967)</f>
        <v>25</v>
      </c>
      <c r="G1022" s="1106">
        <f>COUNT(W964)</f>
        <v>0</v>
      </c>
    </row>
    <row r="1023" ht="14.25" spans="1:7">
      <c r="A1023" s="1098" t="s">
        <v>191</v>
      </c>
      <c r="B1023" s="1124">
        <f>SUM(X883,X884,X885,X888,X889,X891,X892,X893,X894,X895,X896,X897,X898,X899,X900,X901,X904,X905,X906,X907,X908,X909,X913,X915,X916,X917,X918,X919,X920,X921,X922,X925,X927,X928,X930,X931,X934,X935,X936,X937,X938,X940,X941,X942,X943,X945,X946,X947,X948,X949,X953,X954,X955,X956,X957,X958,X960,X961,X965,X966,X968,X969,X970,X971,X972,X973,X974,X975,X976,X977,X978,X979,X980,X981)</f>
        <v>599630</v>
      </c>
      <c r="C1023" s="1124">
        <f>SUM(X882,X886,X887,X890,X902,X903,X910,X911,X912,X914,X923,X924,X926,X929,X932,X933,X939,X944,X950,X951,X952,X959,X962,X963,X967)</f>
        <v>268659</v>
      </c>
      <c r="D1023" s="1124">
        <f>SUM(X964)</f>
        <v>0</v>
      </c>
      <c r="E1023" s="1106">
        <f>COUNT(X883,X884,X885,X888,X889,X891,X892,X893,X894,X895,X896,X897,X898,X899,X900,X901,X904,X905,X906,X907,X908,X909,X913,X915,X916,X917,X918,X919,X920,X921,X922,X925,X927,X928,X930,X931,X934,X935,X936,X937,X938,X940,X941,X942,X943,X945,X946,X947,X948,X949,X953,X954,X955,X956,X957,X958,X960,X961,X965,X966,X968,X969,X970,X971,X972,X973,X974,X975,X976,X977,X978,X979,X980,X981)</f>
        <v>59</v>
      </c>
      <c r="F1023" s="1106">
        <f>COUNT(X882,X886,X887,X890,X902,X903,X910,X911,X912,X914,X923,X924,X926,X929,X932,X933,X939,X944,X950,X951,X952,X959,X962,X963,X967)</f>
        <v>25</v>
      </c>
      <c r="G1023" s="1106">
        <f>COUNT(X964)</f>
        <v>0</v>
      </c>
    </row>
    <row r="1024" ht="14.25" spans="1:7">
      <c r="A1024" s="1098" t="s">
        <v>192</v>
      </c>
      <c r="B1024" s="1124">
        <f>SUM(Y883,Y884,Y885,Y888,Y889,Y891,Y892,Y893,Y894,Y895,Y896,Y897,Y898,Y899,Y900,Y901,Y904,Y905,Y906,Y907,Y908,Y909,Y913,Y915,Y916,Y917,Y918,Y919,Y920,Y921,Y922,Y925,Y927,Y928,Y930,Y931,Y934,Y935,Y936,Y937,Y938,Y940,Y941,Y942,Y943,Y945,Y946,Y947,Y948,Y949,Y953,Y954,Y955,Y956,Y957,Y958,Y960,Y961,Y965,Y966,Y968,Y969,Y970,Y971,Y972,Y973,Y974,Y975,Y976,Y977,Y978,Y979,Y980,Y981)</f>
        <v>598625</v>
      </c>
      <c r="C1024" s="1124">
        <f>SUM(Y882,Y886,Y887,Y890,Y902,Y903,Y910,Y911,Y912,Y914,Y923,Y924,Y926,Y929,Y932,Y933,Y939,Y944,Y950,Y951,Y952,Y959,Y962,Y963,Y967)</f>
        <v>257845</v>
      </c>
      <c r="D1024" s="1124">
        <f>SUM(Y964)</f>
        <v>0</v>
      </c>
      <c r="E1024" s="1106">
        <f>COUNT(Y883,Y884,Y885,Y888,Y889,Y891,Y892,Y893,Y894,Y895,Y896,Y897,Y898,Y899,Y900,Y901,Y904,Y905,Y906,Y907,Y908,Y909,Y913,Y915,Y916,Y917,Y918,Y919,Y920,Y921,Y922,Y925,Y927,Y928,Y930,Y931,Y934,Y935,Y936,Y937,Y938,Y940,Y941,Y942,Y943,Y945,Y946,Y947,Y948,Y949,Y953,Y954,Y955,Y956,Y957,Y958,Y960,Y961,Y965,Y966,Y968,Y969,Y970,Y971,Y972,Y973,Y974,Y975,Y976,Y977,Y978,Y979,Y980,Y981)</f>
        <v>59</v>
      </c>
      <c r="F1024" s="1106">
        <f>COUNT(Y882,Y886,Y887,Y890,Y902,Y903,Y910,Y911,Y912,Y914,Y923,Y924,Y926,Y929,Y932,Y933,Y939,Y944,Y950,Y951,Y952,Y959,Y962,Y963,Y967)</f>
        <v>25</v>
      </c>
      <c r="G1024" s="1106">
        <f>COUNT(Y964)</f>
        <v>0</v>
      </c>
    </row>
    <row r="1025" ht="14.25" spans="1:21">
      <c r="A1025" s="1098" t="s">
        <v>193</v>
      </c>
      <c r="B1025" s="1124">
        <f>SUM(Z883,Z884,Z885,Z888,Z889,Z891,Z892,Z893,Z894,Z895,Z896,Z897,Z898,Z899,Z900,Z901,Z904,Z905,Z906,Z907,Z908,Z909,Z913,Z915,Z916,Z917,Z918,Z919,Z920,Z921,Z922,Z925,Z927,Z928,Z930,Z931,Z934,Z935,Z936,Z937,Z938,Z940,Z941,Z942,Z943,Z945,Z946,Z947,Z948,Z949,Z953,Z954,Z955,Z956,Z957,Z958,Z960,Z961,Z965,Z966,Z968,Z969,Z970,Z971,Z972,Z973,Z974,Z975,Z976,Z977,Z978,Z979,Z980,Z981)</f>
        <v>715878</v>
      </c>
      <c r="C1025" s="1124">
        <f>SUM(Z882,Z886,Z887,Z890,Z902,Z903,Z910,Z911,Z912,Z914,Z923,Z924,Z926,Z929,Z932,Z933,Z939,Z944,Z950,Z951,Z952,Z959,Z962,Z963,Z967)</f>
        <v>282999</v>
      </c>
      <c r="D1025" s="1124">
        <f>SUM(Z964)</f>
        <v>0</v>
      </c>
      <c r="E1025" s="1106">
        <f>COUNT(Z883,Z884,Z885,Z888,Z889,Z891,Z892,Z893,Z894,Z895,Z896,Z897,Z898,Z899,Z900,Z901,Z904,Z905,Z906,Z907,Z908,Z909,Z913,Z915,Z916,Z917,Z918,Z919,Z920,Z921,Z922,Z925,Z927,Z928,Z930,Z931,Z934,Z935,Z936,Z937,Z938,Z940,Z941,Z942,Z943,Z945,Z946,Z947,Z948,Z949,Z953,Z954,Z955,Z956,Z957,Z958,Z960,Z961,Z965,Z966,Z968,Z969,Z970,Z971,Z972,Z973,Z974,Z975,Z976,Z977,Z978,Z979,Z980,Z981)</f>
        <v>61</v>
      </c>
      <c r="F1025" s="1106">
        <f>COUNT(Z882,Z886,Z887,Z890,Z902,Z903,Z910,Z911,Z912,Z914,Z923,Z924,Z926,Z929,Z932,Z933,Z939,Z944,Z950,Z951,Z952,Z959,Z962,Z963,Z967)</f>
        <v>25</v>
      </c>
      <c r="G1025" s="1106">
        <f>COUNT(Z964)</f>
        <v>0</v>
      </c>
    </row>
    <row r="1026" ht="14.25" spans="1:21">
      <c r="A1026" s="1098" t="s">
        <v>194</v>
      </c>
      <c r="B1026" s="1124">
        <f>SUM(AA883,AA884,AA885,AA888,AA889,AA891,AA892,AA893,AA894,AA895,AA896,AA897,AA898,AA899,AA900,AA901,AA904,AA905,AA906,AA907,AA908,AA909,AA913,AA915,AA916,AA917,AA918,AA919,AA920,AA921,AA922,AA925,AA927,AA928,AA930,AA931,AA934,AA935,AA936,AA937,AA938,AA940,AA941,AA942,AA943,AA945,AA946,AA947,AA948,AA949,AA953,AA954,AA955,AA956,AA957,AA958,AA960,AA961,AA965,AA966,AA968,AA969,AA970,AA971,AA972,AA973,AA974,AA975,AA976,AA977,AA978,AA979,AA980,AA981)</f>
        <v>733305</v>
      </c>
      <c r="C1026" s="1124">
        <f>SUM(AA882,AA886,AA887,AA890,AA902,AA903,AA910,AA911,AA912,AA914,AA923,AA924,AA926,AA929,AA932,AA933,AA939,AA944,AA950,AA951,AA952,AA959,AA962,AA963,AA967)</f>
        <v>279546</v>
      </c>
      <c r="D1026" s="1124">
        <f>SUM(AA964)</f>
        <v>0</v>
      </c>
      <c r="E1026" s="1106">
        <f>COUNT(AA883,AA884,AA885,AA888,AA889,AA891,AA892,AA893,AA894,AA895,AA896,AA897,AA898,AA899,AA900,AA901,AA904,AA905,AA906,AA907,AA908,AA909,AA913,AA915,AA916,AA917,AA918,AA919,AA920,AA921,AA922,AA925,AA927,AA928,AA930,AA931,AA934,AA935,AA936,AA937,AA938,AA940,AA941,AA942,AA943,AA945,AA946,AA947,AA948,AA949,AA953,AA954,AA955,AA956,AA957,AA958,AA960,AA961,AA965,AA966,AA968,AA969,AA970,AA971,AA972,AA973,AA974,AA975,AA976,AA977,AA978,AA979,AA980,AA981)</f>
        <v>65</v>
      </c>
      <c r="F1026" s="1106">
        <f>COUNT(AA882,AA886,AA887,AA890,AA902,AA903,AA910,AA911,AA912,AA914,AA923,AA924,AA926,AA929,AA932,AA933,AA939,AA944,AA950,AA951,AA952,AA959,AA962,AA963,AA967)</f>
        <v>25</v>
      </c>
      <c r="G1026" s="1106">
        <f>COUNT(AA964)</f>
        <v>0</v>
      </c>
    </row>
    <row r="1027" ht="14.25" spans="1:21">
      <c r="A1027" s="1098" t="s">
        <v>195</v>
      </c>
      <c r="B1027" s="1124">
        <f>SUM(AB883,AB884,AB885,AB888,AB889,AB891,AB892,AB893,AB894,AB895,AB896,AB897,AB898,AB899,AB900,AB901,AB904,AB905,AB906,AB907,AB908,AB909,AB913,AB915,AB916,AB917,AB918,AB919,AB920,AB921,AB922,AB925,AB927,AB928,AB930,AB931,AB934,AB935,AB936,AB937,AB938,AB940,AB941,AB942,AB943,AB945,AB946,AB947,AB948,AB949,AB953,AB954,AB955,AB956,AB957,AB958,AB960,AB961,AB965,AB966,AB968,AB969,AB970,AB971,AB972,AB973,AB974,AB975,AB976,AB977,AB978,AB979,AB980,AB981)</f>
        <v>564892</v>
      </c>
      <c r="C1027" s="1124">
        <f>SUM(AB882,AB886,AB887,AB890,AB902,AB903,AB910,AB911,AB912,AB914,AB923,AB924,AB926,AB929,AB932,AB933,AB939,AB944,AB950,AB951,AB952,AB959,AB962,AB963,AB967)</f>
        <v>279084</v>
      </c>
      <c r="D1027" s="1124">
        <f>SUM(AB964)</f>
        <v>0</v>
      </c>
      <c r="E1027" s="1106">
        <f>COUNT(AB883,AB884,AB885,AB888,AB889,AB891,AB892,AB893,AB894,AB895,AB896,AB897,AB898,AB899,AB900,AB901,AB904,AB905,AB906,AB907,AB908,AB909,AB913,AB915,AB916,AB917,AB918,AB919,AB920,AB921,AB922,AB925,AB927,AB928,AB930,AB931,AB934,AB935,AB936,AB937,AB938,AB940,AB941,AB942,AB943,AB945,AB946,AB947,AB948,AB949,AB953,AB954,AB955,AB956,AB957,AB958,AB960,AB961,AB965,AB966,AB968,AB969,AB970,AB971,AB972,AB973,AB974,AB975,AB976,AB977,AB978,AB979,AB980,AB981)</f>
        <v>69</v>
      </c>
      <c r="F1027" s="1106">
        <f>COUNT(AB882,AB886,AB887,AB890,AB902,AB903,AB910,AB911,AB912,AB914,AB923,AB924,AB926,AB929,AB932,AB933,AB939,AB944,AB950,AB951,AB952,AB959,AB962,AB963,AB967)</f>
        <v>25</v>
      </c>
      <c r="G1027" s="1106">
        <f>COUNT(AB964)</f>
        <v>0</v>
      </c>
    </row>
    <row r="1028" ht="14.25" spans="1:21">
      <c r="A1028" s="1098" t="s">
        <v>196</v>
      </c>
      <c r="B1028" s="1124">
        <f>SUM(AC883,AC884,AC885,AC888,AC889,AC891,AC892,AC893,AC894,AC895,AC896,AC897,AC898,AC899,AC900,AC901,AC904,AC905,AC906,AC907,AC908,AC909,AC913,AC915,AC916,AC917,AC918,AC919,AC920,AC921,AC922,AC925,AC927,AC928,AC930,AC931,AC934,AC935,AC936,AC937,AC938,AC940,AC941,AC942,AC943,AC945,AC946,AC947,AC948,AC949,AC953,AC954,AC955,AC956,AC957,AC958,AC960,AC961,AC965,AC966,AC968,AC969,AC970,AC971,AC972,AC973,AC974,AC975,AC976,AC977,AC978,AC979,AC980,AC981)</f>
        <v>838986</v>
      </c>
      <c r="C1028" s="1124">
        <f>SUM(AC882,AC886,AC887,AC890,AC902,AC903,AC910,AC911,AC912,AC914,AC923,AC924,AC926,AC929,AC932,AC933,AC939,AC944,AC950,AC951,AC952,AC959,AC962,AC963,AC967)</f>
        <v>342253</v>
      </c>
      <c r="D1028" s="1124">
        <f>SUM(AC964)</f>
        <v>8489</v>
      </c>
      <c r="E1028" s="1106">
        <f>COUNT(AC883,AC884,AC885,AC888,AC889,AC891,AC892,AC893,AC894,AC895,AC896,AC897,AC898,AC899,AC900,AC901,AC904,AC905,AC906,AC907,AC908,AC909,AC913,AC915,AC916,AC917,AC918,AC919,AC920,AC921,AC922,AC925,AC927,AC928,AC930,AC931,AC934,AC935,AC936,AC937,AC938,AC940,AC941,AC942,AC943,AC945,AC946,AC947,AC948,AC949,AC953,AC954,AC955,AC956,AC957,AC958,AC960,AC961,AC965,AC966,AC968,AC969,AC970,AC971,AC972,AC973,AC974,AC975,AC976,AC977,AC978,AC979,AC980,AC981)</f>
        <v>74</v>
      </c>
      <c r="F1028" s="1106">
        <f>COUNT(AC882,AC886,AC887,AC890,AC902,AC903,AC910,AC911,AC912,AC914,AC923,AC924,AC926,AC929,AC932,AC933,AC939,AC944,AC950,AC951,AC952,AC959,AC962,AC963,AC967)</f>
        <v>25</v>
      </c>
      <c r="G1028" s="1106">
        <f>COUNT(AC964)</f>
        <v>1</v>
      </c>
    </row>
    <row r="1031" spans="1:21">
      <c r="A1031" s="1098" t="s">
        <v>808</v>
      </c>
      <c r="B1031" s="1098"/>
      <c r="C1031" s="1098"/>
      <c r="D1031" s="1098"/>
      <c r="E1031" s="1098"/>
      <c r="F1031" s="1098"/>
      <c r="G1031" s="1098"/>
      <c r="H1031" s="1098"/>
      <c r="I1031" s="1098"/>
      <c r="J1031" s="1098"/>
      <c r="K1031" s="1098"/>
      <c r="L1031" s="1098"/>
      <c r="M1031" s="1098"/>
      <c r="N1031" s="1098"/>
      <c r="O1031" s="1098"/>
      <c r="P1031" s="1098"/>
      <c r="Q1031" s="1098"/>
      <c r="R1031" s="1098"/>
      <c r="S1031" s="1098"/>
      <c r="T1031" s="1098"/>
      <c r="U1031" s="1098"/>
    </row>
    <row r="1032" spans="1:21">
      <c r="A1032" s="1098"/>
      <c r="B1032" s="1098"/>
      <c r="C1032" s="1098"/>
      <c r="D1032" s="1098"/>
      <c r="E1032" s="1098"/>
      <c r="F1032" s="1098"/>
      <c r="G1032" s="1098"/>
      <c r="H1032" s="1098"/>
      <c r="I1032" s="1098"/>
      <c r="J1032" s="1098"/>
      <c r="K1032" s="1098"/>
      <c r="L1032" s="1098"/>
      <c r="M1032" s="1098"/>
      <c r="N1032" s="1098"/>
      <c r="O1032" s="1098"/>
      <c r="P1032" s="1098"/>
      <c r="Q1032" s="1098"/>
      <c r="R1032" s="1098"/>
      <c r="S1032" s="1098"/>
      <c r="T1032" s="1098"/>
      <c r="U1032" s="1098"/>
    </row>
    <row r="1033" spans="1:21">
      <c r="A1033" s="1098"/>
      <c r="B1033" s="1098"/>
      <c r="C1033" s="1098"/>
      <c r="D1033" s="1098"/>
      <c r="E1033" s="1098"/>
      <c r="F1033" s="1098"/>
      <c r="G1033" s="1098"/>
      <c r="H1033" s="1098"/>
      <c r="I1033" s="1098"/>
      <c r="J1033" s="1098"/>
      <c r="K1033" s="1098"/>
      <c r="L1033" s="1098"/>
      <c r="M1033" s="1098"/>
      <c r="N1033" s="1098"/>
      <c r="O1033" s="1098"/>
      <c r="P1033" s="1098"/>
      <c r="Q1033" s="1098"/>
      <c r="R1033" s="1098"/>
      <c r="S1033" s="1098"/>
      <c r="T1033" s="1098"/>
      <c r="U1033" s="1098"/>
    </row>
    <row r="1034" spans="1:21">
      <c r="A1034" s="1098"/>
      <c r="B1034" s="1098"/>
      <c r="C1034" s="1098"/>
      <c r="D1034" s="1098"/>
      <c r="E1034" s="1098"/>
      <c r="F1034" s="1098"/>
      <c r="G1034" s="1098"/>
      <c r="H1034" s="1098"/>
      <c r="I1034" s="1098"/>
      <c r="J1034" s="1098"/>
      <c r="K1034" s="1098"/>
      <c r="L1034" s="1098"/>
      <c r="M1034" s="1098"/>
      <c r="N1034" s="1098"/>
      <c r="O1034" s="1098"/>
      <c r="P1034" s="1098"/>
      <c r="Q1034" s="1098"/>
      <c r="R1034" s="1098"/>
      <c r="S1034" s="1098"/>
      <c r="T1034" s="1098"/>
      <c r="U1034" s="1098"/>
    </row>
    <row r="1039" ht="28.5" spans="1:21">
      <c r="A1039" s="1099" t="s">
        <v>680</v>
      </c>
      <c r="B1039" s="1099" t="s">
        <v>681</v>
      </c>
      <c r="C1039" s="1099" t="s">
        <v>809</v>
      </c>
      <c r="D1039" s="1099" t="s">
        <v>810</v>
      </c>
      <c r="E1039" s="1099" t="s">
        <v>811</v>
      </c>
    </row>
    <row r="1040" ht="28.5" spans="1:21">
      <c r="A1040" s="1098" t="s">
        <v>682</v>
      </c>
      <c r="B1040" s="1098" t="s">
        <v>683</v>
      </c>
      <c r="C1040" s="1098" t="s">
        <v>812</v>
      </c>
      <c r="D1040" s="1098" t="s">
        <v>813</v>
      </c>
      <c r="E1040" s="1098" t="s">
        <v>45</v>
      </c>
    </row>
    <row r="1041" ht="28.5" spans="1:5">
      <c r="A1041" s="1098" t="s">
        <v>684</v>
      </c>
      <c r="B1041" s="1098" t="s">
        <v>685</v>
      </c>
      <c r="C1041" s="1098" t="s">
        <v>209</v>
      </c>
      <c r="D1041" s="1098" t="s">
        <v>814</v>
      </c>
      <c r="E1041" s="1098" t="s">
        <v>463</v>
      </c>
    </row>
    <row r="1042" ht="28.5" spans="1:5">
      <c r="A1042" s="1098" t="s">
        <v>401</v>
      </c>
      <c r="B1042" s="1098" t="s">
        <v>401</v>
      </c>
      <c r="C1042" s="1098" t="s">
        <v>209</v>
      </c>
      <c r="D1042" s="1098" t="s">
        <v>814</v>
      </c>
      <c r="E1042" s="1098" t="s">
        <v>403</v>
      </c>
    </row>
    <row r="1043" ht="28.5" spans="1:5">
      <c r="A1043" s="1098" t="s">
        <v>687</v>
      </c>
      <c r="B1043" s="1098" t="s">
        <v>688</v>
      </c>
      <c r="C1043" s="1098" t="s">
        <v>209</v>
      </c>
      <c r="D1043" s="1098" t="s">
        <v>814</v>
      </c>
      <c r="E1043" s="1098" t="s">
        <v>53</v>
      </c>
    </row>
    <row r="1044" ht="28.5" spans="1:5">
      <c r="A1044" s="1098" t="s">
        <v>689</v>
      </c>
      <c r="B1044" s="1098" t="s">
        <v>368</v>
      </c>
      <c r="C1044" s="1098" t="s">
        <v>812</v>
      </c>
      <c r="D1044" s="1098" t="s">
        <v>813</v>
      </c>
      <c r="E1044" s="1098" t="s">
        <v>45</v>
      </c>
    </row>
    <row r="1045" ht="28.5" spans="1:5">
      <c r="A1045" s="1098" t="s">
        <v>690</v>
      </c>
      <c r="B1045" s="1098" t="s">
        <v>370</v>
      </c>
      <c r="C1045" s="1098" t="s">
        <v>812</v>
      </c>
      <c r="D1045" s="1098" t="s">
        <v>813</v>
      </c>
      <c r="E1045" s="1098" t="s">
        <v>45</v>
      </c>
    </row>
    <row r="1046" ht="28.5" spans="1:5">
      <c r="A1046" s="1098" t="s">
        <v>691</v>
      </c>
      <c r="B1046" s="1098" t="s">
        <v>692</v>
      </c>
      <c r="C1046" s="1098" t="s">
        <v>209</v>
      </c>
      <c r="D1046" s="1098" t="s">
        <v>814</v>
      </c>
      <c r="E1046" s="1098" t="s">
        <v>815</v>
      </c>
    </row>
    <row r="1047" ht="28.5" spans="1:5">
      <c r="A1047" s="1098" t="s">
        <v>693</v>
      </c>
      <c r="B1047" s="1098" t="s">
        <v>393</v>
      </c>
      <c r="C1047" s="1098" t="s">
        <v>209</v>
      </c>
      <c r="D1047" s="1098" t="s">
        <v>814</v>
      </c>
      <c r="E1047" s="1098" t="s">
        <v>395</v>
      </c>
    </row>
    <row r="1048" ht="28.5" spans="1:5">
      <c r="A1048" s="1098" t="s">
        <v>694</v>
      </c>
      <c r="B1048" s="1098" t="s">
        <v>695</v>
      </c>
      <c r="C1048" s="1098" t="s">
        <v>812</v>
      </c>
      <c r="D1048" s="1098" t="s">
        <v>813</v>
      </c>
      <c r="E1048" s="1098" t="s">
        <v>45</v>
      </c>
    </row>
    <row r="1049" ht="28.5" spans="1:5">
      <c r="A1049" s="1098" t="s">
        <v>696</v>
      </c>
      <c r="B1049" s="1098" t="s">
        <v>697</v>
      </c>
      <c r="C1049" s="1098" t="s">
        <v>209</v>
      </c>
      <c r="D1049" s="1098" t="s">
        <v>814</v>
      </c>
      <c r="E1049" s="1098" t="s">
        <v>816</v>
      </c>
    </row>
    <row r="1050" ht="28.5" spans="1:5">
      <c r="A1050" s="1098" t="s">
        <v>698</v>
      </c>
      <c r="B1050" s="1098" t="s">
        <v>411</v>
      </c>
      <c r="C1050" s="1098" t="s">
        <v>209</v>
      </c>
      <c r="D1050" s="1098" t="s">
        <v>814</v>
      </c>
      <c r="E1050" s="1098" t="s">
        <v>311</v>
      </c>
    </row>
    <row r="1051" ht="28.5" spans="1:5">
      <c r="A1051" s="1098" t="s">
        <v>699</v>
      </c>
      <c r="B1051" s="1098" t="s">
        <v>700</v>
      </c>
      <c r="C1051" s="1098" t="s">
        <v>209</v>
      </c>
      <c r="D1051" s="1098" t="s">
        <v>814</v>
      </c>
      <c r="E1051" s="1098" t="s">
        <v>817</v>
      </c>
    </row>
    <row r="1052" ht="28.5" spans="1:5">
      <c r="A1052" s="1098" t="s">
        <v>701</v>
      </c>
      <c r="B1052" s="1098" t="s">
        <v>317</v>
      </c>
      <c r="C1052" s="1098" t="s">
        <v>209</v>
      </c>
      <c r="D1052" s="1098" t="s">
        <v>814</v>
      </c>
      <c r="E1052" s="1098" t="s">
        <v>319</v>
      </c>
    </row>
    <row r="1053" ht="28.5" spans="1:5">
      <c r="A1053" s="1098" t="s">
        <v>702</v>
      </c>
      <c r="B1053" s="1098" t="s">
        <v>703</v>
      </c>
      <c r="C1053" s="1098" t="s">
        <v>209</v>
      </c>
      <c r="D1053" s="1098" t="s">
        <v>814</v>
      </c>
      <c r="E1053" s="1098" t="s">
        <v>59</v>
      </c>
    </row>
    <row r="1054" ht="28.5" spans="1:5">
      <c r="A1054" s="1098" t="s">
        <v>704</v>
      </c>
      <c r="B1054" s="1098" t="s">
        <v>425</v>
      </c>
      <c r="C1054" s="1098" t="s">
        <v>209</v>
      </c>
      <c r="D1054" s="1098" t="s">
        <v>814</v>
      </c>
      <c r="E1054" s="1098" t="s">
        <v>427</v>
      </c>
    </row>
    <row r="1055" ht="28.5" spans="1:5">
      <c r="A1055" s="1098" t="s">
        <v>705</v>
      </c>
      <c r="B1055" s="1098" t="s">
        <v>706</v>
      </c>
      <c r="C1055" s="1098" t="s">
        <v>209</v>
      </c>
      <c r="D1055" s="1098" t="s">
        <v>814</v>
      </c>
      <c r="E1055" s="1098" t="s">
        <v>818</v>
      </c>
    </row>
    <row r="1056" ht="28.5" spans="1:5">
      <c r="A1056" s="1098" t="s">
        <v>707</v>
      </c>
      <c r="B1056" s="1098" t="s">
        <v>707</v>
      </c>
      <c r="C1056" s="1098" t="s">
        <v>209</v>
      </c>
      <c r="D1056" s="1098" t="s">
        <v>814</v>
      </c>
      <c r="E1056" s="1098" t="s">
        <v>819</v>
      </c>
    </row>
    <row r="1057" ht="28.5" spans="1:5">
      <c r="A1057" s="1098" t="s">
        <v>708</v>
      </c>
      <c r="B1057" s="1098" t="s">
        <v>364</v>
      </c>
      <c r="C1057" s="1098" t="s">
        <v>209</v>
      </c>
      <c r="D1057" s="1098" t="s">
        <v>814</v>
      </c>
      <c r="E1057" s="1098" t="s">
        <v>365</v>
      </c>
    </row>
    <row r="1058" ht="28.5" spans="1:5">
      <c r="A1058" s="1098" t="s">
        <v>476</v>
      </c>
      <c r="B1058" s="1098" t="s">
        <v>476</v>
      </c>
      <c r="C1058" s="1098" t="s">
        <v>209</v>
      </c>
      <c r="D1058" s="1098" t="s">
        <v>814</v>
      </c>
      <c r="E1058" s="1098" t="s">
        <v>478</v>
      </c>
    </row>
    <row r="1059" ht="28.5" spans="1:5">
      <c r="A1059" s="1098" t="s">
        <v>709</v>
      </c>
      <c r="B1059" s="1098" t="s">
        <v>710</v>
      </c>
      <c r="C1059" s="1098" t="s">
        <v>209</v>
      </c>
      <c r="D1059" s="1098" t="s">
        <v>814</v>
      </c>
      <c r="E1059" s="1098" t="s">
        <v>590</v>
      </c>
    </row>
    <row r="1060" ht="28.5" spans="1:5">
      <c r="A1060" s="1098" t="s">
        <v>711</v>
      </c>
      <c r="B1060" s="1098" t="s">
        <v>712</v>
      </c>
      <c r="C1060" s="1098" t="s">
        <v>812</v>
      </c>
      <c r="D1060" s="1098" t="s">
        <v>813</v>
      </c>
      <c r="E1060" s="1098" t="s">
        <v>45</v>
      </c>
    </row>
    <row r="1061" ht="28.5" spans="1:5">
      <c r="A1061" s="1098" t="s">
        <v>713</v>
      </c>
      <c r="B1061" s="1098" t="s">
        <v>539</v>
      </c>
      <c r="C1061" s="1098" t="s">
        <v>812</v>
      </c>
      <c r="D1061" s="1098" t="s">
        <v>813</v>
      </c>
      <c r="E1061" s="1098" t="s">
        <v>45</v>
      </c>
    </row>
    <row r="1062" ht="28.5" spans="1:5">
      <c r="A1062" s="1098" t="s">
        <v>714</v>
      </c>
      <c r="B1062" s="1098" t="s">
        <v>715</v>
      </c>
      <c r="C1062" s="1098" t="s">
        <v>209</v>
      </c>
      <c r="D1062" s="1098" t="s">
        <v>814</v>
      </c>
      <c r="E1062" s="1098" t="s">
        <v>820</v>
      </c>
    </row>
    <row r="1063" ht="28.5" spans="1:5">
      <c r="A1063" s="1098" t="s">
        <v>502</v>
      </c>
      <c r="B1063" s="1098" t="s">
        <v>502</v>
      </c>
      <c r="C1063" s="1098" t="s">
        <v>209</v>
      </c>
      <c r="D1063" s="1098" t="s">
        <v>814</v>
      </c>
      <c r="E1063" s="1098" t="s">
        <v>504</v>
      </c>
    </row>
    <row r="1064" ht="28.5" spans="1:5">
      <c r="A1064" s="1098" t="s">
        <v>716</v>
      </c>
      <c r="B1064" s="1098" t="s">
        <v>716</v>
      </c>
      <c r="C1064" s="1098" t="s">
        <v>209</v>
      </c>
      <c r="D1064" s="1098" t="s">
        <v>814</v>
      </c>
      <c r="E1064" s="1098" t="s">
        <v>821</v>
      </c>
    </row>
    <row r="1065" ht="28.5" spans="1:5">
      <c r="A1065" s="1098" t="s">
        <v>717</v>
      </c>
      <c r="B1065" s="1098" t="s">
        <v>378</v>
      </c>
      <c r="C1065" s="1098" t="s">
        <v>209</v>
      </c>
      <c r="D1065" s="1098" t="s">
        <v>814</v>
      </c>
      <c r="E1065" s="1098" t="s">
        <v>53</v>
      </c>
    </row>
    <row r="1066" ht="28.5" spans="1:5">
      <c r="A1066" s="1098" t="s">
        <v>718</v>
      </c>
      <c r="B1066" s="1098" t="s">
        <v>719</v>
      </c>
      <c r="C1066" s="1098" t="s">
        <v>209</v>
      </c>
      <c r="D1066" s="1098" t="s">
        <v>814</v>
      </c>
      <c r="E1066" s="1098" t="s">
        <v>820</v>
      </c>
    </row>
    <row r="1067" ht="28.5" spans="1:5">
      <c r="A1067" s="1098" t="s">
        <v>720</v>
      </c>
      <c r="B1067" s="1098" t="s">
        <v>435</v>
      </c>
      <c r="C1067" s="1098" t="s">
        <v>209</v>
      </c>
      <c r="D1067" s="1098" t="s">
        <v>814</v>
      </c>
      <c r="E1067" s="1098" t="s">
        <v>437</v>
      </c>
    </row>
    <row r="1068" ht="28.5" spans="1:5">
      <c r="A1068" s="1098" t="s">
        <v>721</v>
      </c>
      <c r="B1068" s="1098" t="s">
        <v>721</v>
      </c>
      <c r="C1068" s="1098" t="s">
        <v>812</v>
      </c>
      <c r="D1068" s="1098" t="s">
        <v>813</v>
      </c>
      <c r="E1068" s="1098" t="s">
        <v>45</v>
      </c>
    </row>
    <row r="1069" ht="28.5" spans="1:5">
      <c r="A1069" s="1098" t="s">
        <v>722</v>
      </c>
      <c r="B1069" s="1098" t="s">
        <v>722</v>
      </c>
      <c r="C1069" s="1098" t="s">
        <v>812</v>
      </c>
      <c r="D1069" s="1098" t="s">
        <v>813</v>
      </c>
      <c r="E1069" s="1098" t="s">
        <v>45</v>
      </c>
    </row>
    <row r="1070" ht="28.5" spans="1:5">
      <c r="A1070" s="1098" t="s">
        <v>723</v>
      </c>
      <c r="B1070" s="1098" t="s">
        <v>724</v>
      </c>
      <c r="C1070" s="1098" t="s">
        <v>812</v>
      </c>
      <c r="D1070" s="1098" t="s">
        <v>813</v>
      </c>
      <c r="E1070" s="1098" t="s">
        <v>45</v>
      </c>
    </row>
    <row r="1071" ht="28.5" spans="1:5">
      <c r="A1071" s="1098" t="s">
        <v>725</v>
      </c>
      <c r="B1071" s="1098" t="s">
        <v>486</v>
      </c>
      <c r="C1071" s="1098" t="s">
        <v>209</v>
      </c>
      <c r="D1071" s="1098" t="s">
        <v>814</v>
      </c>
      <c r="E1071" s="1098" t="s">
        <v>53</v>
      </c>
    </row>
    <row r="1072" ht="28.5" spans="1:5">
      <c r="A1072" s="1098" t="s">
        <v>726</v>
      </c>
      <c r="B1072" s="1098" t="s">
        <v>481</v>
      </c>
      <c r="C1072" s="1098" t="s">
        <v>812</v>
      </c>
      <c r="D1072" s="1098" t="s">
        <v>813</v>
      </c>
      <c r="E1072" s="1098" t="s">
        <v>45</v>
      </c>
    </row>
    <row r="1073" ht="28.5" spans="1:5">
      <c r="A1073" s="1098" t="s">
        <v>727</v>
      </c>
      <c r="B1073" s="1098" t="s">
        <v>543</v>
      </c>
      <c r="C1073" s="1098" t="s">
        <v>209</v>
      </c>
      <c r="D1073" s="1098" t="s">
        <v>814</v>
      </c>
      <c r="E1073" s="1098" t="s">
        <v>53</v>
      </c>
    </row>
    <row r="1074" ht="28.5" spans="1:5">
      <c r="A1074" s="1098" t="s">
        <v>728</v>
      </c>
      <c r="B1074" s="1098" t="s">
        <v>550</v>
      </c>
      <c r="C1074" s="1098" t="s">
        <v>209</v>
      </c>
      <c r="D1074" s="1098" t="s">
        <v>814</v>
      </c>
      <c r="E1074" s="1098" t="s">
        <v>552</v>
      </c>
    </row>
    <row r="1075" ht="42.75" spans="1:5">
      <c r="A1075" s="1098" t="s">
        <v>729</v>
      </c>
      <c r="B1075" s="1098" t="s">
        <v>509</v>
      </c>
      <c r="C1075" s="1098" t="s">
        <v>209</v>
      </c>
      <c r="D1075" s="1098" t="s">
        <v>814</v>
      </c>
      <c r="E1075" s="1098" t="s">
        <v>511</v>
      </c>
    </row>
    <row r="1076" ht="28.5" spans="1:5">
      <c r="A1076" s="1098" t="s">
        <v>730</v>
      </c>
      <c r="B1076" s="1098" t="s">
        <v>731</v>
      </c>
      <c r="C1076" s="1098" t="s">
        <v>209</v>
      </c>
      <c r="D1076" s="1098" t="s">
        <v>814</v>
      </c>
      <c r="E1076" s="1098" t="s">
        <v>47</v>
      </c>
    </row>
    <row r="1077" ht="28.5" spans="1:5">
      <c r="A1077" s="1098" t="s">
        <v>732</v>
      </c>
      <c r="B1077" s="1098" t="s">
        <v>440</v>
      </c>
      <c r="C1077" s="1098" t="s">
        <v>209</v>
      </c>
      <c r="D1077" s="1098" t="s">
        <v>814</v>
      </c>
      <c r="E1077" s="1098" t="s">
        <v>442</v>
      </c>
    </row>
    <row r="1078" ht="28.5" spans="1:5">
      <c r="A1078" s="1098" t="s">
        <v>733</v>
      </c>
      <c r="B1078" s="1098" t="s">
        <v>734</v>
      </c>
      <c r="C1078" s="1098" t="s">
        <v>209</v>
      </c>
      <c r="D1078" s="1098" t="s">
        <v>814</v>
      </c>
      <c r="E1078" s="1098" t="s">
        <v>816</v>
      </c>
    </row>
    <row r="1079" ht="28.5" spans="1:5">
      <c r="A1079" s="1098" t="s">
        <v>735</v>
      </c>
      <c r="B1079" s="1098" t="s">
        <v>736</v>
      </c>
      <c r="C1079" s="1098" t="s">
        <v>209</v>
      </c>
      <c r="D1079" s="1098" t="s">
        <v>814</v>
      </c>
      <c r="E1079" s="1098" t="s">
        <v>59</v>
      </c>
    </row>
    <row r="1080" ht="28.5" spans="1:5">
      <c r="A1080" s="1098" t="s">
        <v>737</v>
      </c>
      <c r="B1080" s="1098" t="s">
        <v>738</v>
      </c>
      <c r="C1080" s="1098" t="s">
        <v>209</v>
      </c>
      <c r="D1080" s="1098" t="s">
        <v>814</v>
      </c>
      <c r="E1080" s="1098" t="s">
        <v>822</v>
      </c>
    </row>
    <row r="1081" ht="28.5" spans="1:5">
      <c r="A1081" s="1098" t="s">
        <v>498</v>
      </c>
      <c r="B1081" s="1098" t="s">
        <v>498</v>
      </c>
      <c r="C1081" s="1098" t="s">
        <v>812</v>
      </c>
      <c r="D1081" s="1098" t="s">
        <v>813</v>
      </c>
      <c r="E1081" s="1098" t="s">
        <v>45</v>
      </c>
    </row>
    <row r="1082" ht="28.5" spans="1:5">
      <c r="A1082" s="1098" t="s">
        <v>739</v>
      </c>
      <c r="B1082" s="1098" t="s">
        <v>740</v>
      </c>
      <c r="C1082" s="1098" t="s">
        <v>812</v>
      </c>
      <c r="D1082" s="1098" t="s">
        <v>813</v>
      </c>
      <c r="E1082" s="1098" t="s">
        <v>45</v>
      </c>
    </row>
    <row r="1083" ht="42.75" spans="1:5">
      <c r="A1083" s="1098" t="s">
        <v>580</v>
      </c>
      <c r="B1083" s="1098" t="s">
        <v>580</v>
      </c>
      <c r="C1083" s="1098" t="s">
        <v>209</v>
      </c>
      <c r="D1083" s="1098" t="s">
        <v>814</v>
      </c>
      <c r="E1083" s="1098" t="s">
        <v>582</v>
      </c>
    </row>
    <row r="1084" ht="28.5" spans="1:5">
      <c r="A1084" s="1098" t="s">
        <v>741</v>
      </c>
      <c r="B1084" s="1098" t="s">
        <v>742</v>
      </c>
      <c r="C1084" s="1098" t="s">
        <v>812</v>
      </c>
      <c r="D1084" s="1098" t="s">
        <v>813</v>
      </c>
      <c r="E1084" s="1098" t="s">
        <v>45</v>
      </c>
    </row>
    <row r="1085" ht="28.5" spans="1:5">
      <c r="A1085" s="1098" t="s">
        <v>743</v>
      </c>
      <c r="B1085" s="1098" t="s">
        <v>331</v>
      </c>
      <c r="C1085" s="1098" t="s">
        <v>209</v>
      </c>
      <c r="D1085" s="1098" t="s">
        <v>814</v>
      </c>
      <c r="E1085" s="1098" t="s">
        <v>332</v>
      </c>
    </row>
    <row r="1086" ht="28.5" spans="1:5">
      <c r="A1086" s="1098" t="s">
        <v>744</v>
      </c>
      <c r="B1086" s="1098" t="s">
        <v>471</v>
      </c>
      <c r="C1086" s="1098" t="s">
        <v>209</v>
      </c>
      <c r="D1086" s="1098" t="s">
        <v>814</v>
      </c>
      <c r="E1086" s="1098" t="s">
        <v>473</v>
      </c>
    </row>
    <row r="1087" ht="28.5" spans="1:5">
      <c r="A1087" s="1098" t="s">
        <v>745</v>
      </c>
      <c r="B1087" s="1098" t="s">
        <v>746</v>
      </c>
      <c r="C1087" s="1098" t="s">
        <v>812</v>
      </c>
      <c r="D1087" s="1098" t="s">
        <v>813</v>
      </c>
      <c r="E1087" s="1098" t="s">
        <v>45</v>
      </c>
    </row>
    <row r="1088" ht="28.5" spans="1:5">
      <c r="A1088" s="1098" t="s">
        <v>747</v>
      </c>
      <c r="B1088" s="1098" t="s">
        <v>747</v>
      </c>
      <c r="C1088" s="1098" t="s">
        <v>339</v>
      </c>
      <c r="D1088" s="1098" t="s">
        <v>814</v>
      </c>
      <c r="E1088" s="1098" t="s">
        <v>45</v>
      </c>
    </row>
    <row r="1089" ht="28.5" spans="1:5">
      <c r="A1089" s="1098" t="s">
        <v>748</v>
      </c>
      <c r="B1089" s="1098" t="s">
        <v>593</v>
      </c>
      <c r="C1089" s="1098" t="s">
        <v>209</v>
      </c>
      <c r="D1089" s="1098" t="s">
        <v>814</v>
      </c>
      <c r="E1089" s="1098" t="s">
        <v>324</v>
      </c>
    </row>
    <row r="1090" ht="28.5" spans="1:5">
      <c r="A1090" s="1098" t="s">
        <v>749</v>
      </c>
      <c r="B1090" s="1098" t="s">
        <v>750</v>
      </c>
      <c r="C1090" s="1098" t="s">
        <v>812</v>
      </c>
      <c r="D1090" s="1098" t="s">
        <v>813</v>
      </c>
      <c r="E1090" s="1098" t="s">
        <v>45</v>
      </c>
    </row>
    <row r="1091" ht="28.5" spans="1:5">
      <c r="A1091" s="1098" t="s">
        <v>751</v>
      </c>
      <c r="B1091" s="1098" t="s">
        <v>215</v>
      </c>
      <c r="C1091" s="1098" t="s">
        <v>812</v>
      </c>
      <c r="D1091" s="1098" t="s">
        <v>813</v>
      </c>
      <c r="E1091" s="1098" t="s">
        <v>45</v>
      </c>
    </row>
    <row r="1092" ht="28.5" spans="1:5">
      <c r="A1092" s="1098" t="s">
        <v>752</v>
      </c>
      <c r="B1092" s="1098" t="s">
        <v>753</v>
      </c>
      <c r="C1092" s="1098" t="s">
        <v>209</v>
      </c>
      <c r="D1092" s="1098" t="s">
        <v>814</v>
      </c>
      <c r="E1092" s="1098" t="s">
        <v>55</v>
      </c>
    </row>
    <row r="1093" ht="28.5" spans="1:5">
      <c r="A1093" s="1098" t="s">
        <v>754</v>
      </c>
      <c r="B1093" s="1098" t="s">
        <v>248</v>
      </c>
      <c r="C1093" s="1098" t="s">
        <v>209</v>
      </c>
      <c r="D1093" s="1098" t="s">
        <v>814</v>
      </c>
      <c r="E1093" s="1098" t="s">
        <v>55</v>
      </c>
    </row>
    <row r="1094" ht="28.5" spans="1:5">
      <c r="A1094" s="1098" t="s">
        <v>755</v>
      </c>
      <c r="B1094" s="1098" t="s">
        <v>756</v>
      </c>
      <c r="C1094" s="1098" t="s">
        <v>209</v>
      </c>
      <c r="D1094" s="1098" t="s">
        <v>814</v>
      </c>
      <c r="E1094" s="1098" t="s">
        <v>57</v>
      </c>
    </row>
    <row r="1095" ht="28.5" spans="1:5">
      <c r="A1095" s="1098" t="s">
        <v>239</v>
      </c>
      <c r="B1095" s="1098" t="s">
        <v>239</v>
      </c>
      <c r="C1095" s="1098" t="s">
        <v>209</v>
      </c>
      <c r="D1095" s="1098" t="s">
        <v>814</v>
      </c>
      <c r="E1095" s="1098" t="s">
        <v>241</v>
      </c>
    </row>
    <row r="1096" ht="42.75" spans="1:5">
      <c r="A1096" s="1098" t="s">
        <v>757</v>
      </c>
      <c r="B1096" s="1098" t="s">
        <v>222</v>
      </c>
      <c r="C1096" s="1098" t="s">
        <v>209</v>
      </c>
      <c r="D1096" s="1098" t="s">
        <v>814</v>
      </c>
      <c r="E1096" s="1098" t="s">
        <v>49</v>
      </c>
    </row>
    <row r="1097" ht="28.5" spans="1:5">
      <c r="A1097" s="1098" t="s">
        <v>758</v>
      </c>
      <c r="B1097" s="1098" t="s">
        <v>219</v>
      </c>
      <c r="C1097" s="1098" t="s">
        <v>812</v>
      </c>
      <c r="D1097" s="1098" t="s">
        <v>813</v>
      </c>
      <c r="E1097" s="1098" t="s">
        <v>45</v>
      </c>
    </row>
    <row r="1098" ht="42.75" spans="1:5">
      <c r="A1098" s="1098" t="s">
        <v>759</v>
      </c>
      <c r="B1098" s="1098" t="s">
        <v>228</v>
      </c>
      <c r="C1098" s="1098" t="s">
        <v>209</v>
      </c>
      <c r="D1098" s="1098" t="s">
        <v>814</v>
      </c>
      <c r="E1098" s="1098" t="s">
        <v>823</v>
      </c>
    </row>
    <row r="1099" ht="28.5" spans="1:5">
      <c r="A1099" s="1098" t="s">
        <v>760</v>
      </c>
      <c r="B1099" s="1098" t="s">
        <v>262</v>
      </c>
      <c r="C1099" s="1098" t="s">
        <v>209</v>
      </c>
      <c r="D1099" s="1098" t="s">
        <v>814</v>
      </c>
      <c r="E1099" s="1098" t="s">
        <v>51</v>
      </c>
    </row>
    <row r="1100" ht="28.5" spans="1:5">
      <c r="A1100" s="1098" t="s">
        <v>761</v>
      </c>
      <c r="B1100" s="1098" t="s">
        <v>270</v>
      </c>
      <c r="C1100" s="1098" t="s">
        <v>209</v>
      </c>
      <c r="D1100" s="1098" t="s">
        <v>814</v>
      </c>
      <c r="E1100" s="1098" t="s">
        <v>61</v>
      </c>
    </row>
    <row r="1101" ht="28.5" spans="1:5">
      <c r="A1101" s="1098" t="s">
        <v>762</v>
      </c>
      <c r="B1101" s="1098" t="s">
        <v>235</v>
      </c>
      <c r="C1101" s="1098" t="s">
        <v>209</v>
      </c>
      <c r="D1101" s="1098" t="s">
        <v>814</v>
      </c>
      <c r="E1101" s="1098" t="s">
        <v>63</v>
      </c>
    </row>
    <row r="1102" ht="28.5" spans="1:5">
      <c r="A1102" s="1098" t="s">
        <v>763</v>
      </c>
      <c r="B1102" s="1098" t="s">
        <v>244</v>
      </c>
      <c r="C1102" s="1098" t="s">
        <v>812</v>
      </c>
      <c r="D1102" s="1098" t="s">
        <v>813</v>
      </c>
      <c r="E1102" s="1098" t="s">
        <v>45</v>
      </c>
    </row>
    <row r="1103" ht="85.5" spans="1:5">
      <c r="A1103" s="1098" t="s">
        <v>254</v>
      </c>
      <c r="B1103" s="1098" t="s">
        <v>254</v>
      </c>
      <c r="C1103" s="1098" t="s">
        <v>209</v>
      </c>
      <c r="D1103" s="1098" t="s">
        <v>814</v>
      </c>
      <c r="E1103" s="1098" t="s">
        <v>256</v>
      </c>
    </row>
    <row r="1104" ht="28.5" spans="1:5">
      <c r="A1104" s="1098" t="s">
        <v>764</v>
      </c>
      <c r="B1104" s="1098" t="s">
        <v>306</v>
      </c>
      <c r="C1104" s="1098" t="s">
        <v>209</v>
      </c>
      <c r="D1104" s="1098" t="s">
        <v>814</v>
      </c>
      <c r="E1104" s="1098" t="s">
        <v>53</v>
      </c>
    </row>
    <row r="1105" ht="28.5" spans="1:5">
      <c r="A1105" s="1098" t="s">
        <v>765</v>
      </c>
      <c r="B1105" s="1098" t="s">
        <v>766</v>
      </c>
      <c r="C1105" s="1098" t="s">
        <v>209</v>
      </c>
      <c r="D1105" s="1098" t="s">
        <v>814</v>
      </c>
      <c r="E1105" s="1098" t="s">
        <v>59</v>
      </c>
    </row>
    <row r="1106" ht="28.5" spans="1:5">
      <c r="A1106" s="1098" t="s">
        <v>767</v>
      </c>
      <c r="B1106" s="1098" t="s">
        <v>273</v>
      </c>
      <c r="C1106" s="1098" t="s">
        <v>209</v>
      </c>
      <c r="D1106" s="1098" t="s">
        <v>814</v>
      </c>
      <c r="E1106" s="1098" t="s">
        <v>59</v>
      </c>
    </row>
    <row r="1107" ht="28.5" spans="1:5">
      <c r="A1107" s="1098" t="s">
        <v>768</v>
      </c>
      <c r="B1107" s="1098" t="s">
        <v>281</v>
      </c>
      <c r="C1107" s="1098" t="s">
        <v>209</v>
      </c>
      <c r="D1107" s="1098" t="s">
        <v>814</v>
      </c>
      <c r="E1107" s="1098" t="s">
        <v>283</v>
      </c>
    </row>
    <row r="1108" ht="28.5" spans="1:5">
      <c r="A1108" s="1098" t="s">
        <v>769</v>
      </c>
      <c r="B1108" s="1098" t="s">
        <v>266</v>
      </c>
      <c r="C1108" s="1098" t="s">
        <v>812</v>
      </c>
      <c r="D1108" s="1098" t="s">
        <v>813</v>
      </c>
      <c r="E1108" s="1098" t="s">
        <v>45</v>
      </c>
    </row>
    <row r="1109" ht="28.5" spans="1:5">
      <c r="A1109" s="1098" t="s">
        <v>770</v>
      </c>
      <c r="B1109" s="1098" t="s">
        <v>286</v>
      </c>
      <c r="C1109" s="1098" t="s">
        <v>812</v>
      </c>
      <c r="D1109" s="1098" t="s">
        <v>813</v>
      </c>
      <c r="E1109" s="1098" t="s">
        <v>45</v>
      </c>
    </row>
    <row r="1110" ht="28.5" spans="1:5">
      <c r="A1110" s="1098" t="s">
        <v>398</v>
      </c>
      <c r="B1110" s="1098" t="s">
        <v>398</v>
      </c>
      <c r="C1110" s="1098" t="s">
        <v>812</v>
      </c>
      <c r="D1110" s="1098" t="s">
        <v>813</v>
      </c>
      <c r="E1110" s="1098" t="s">
        <v>45</v>
      </c>
    </row>
    <row r="1111" ht="28.5" spans="1:5">
      <c r="A1111" s="1098" t="s">
        <v>771</v>
      </c>
      <c r="B1111" s="1098" t="s">
        <v>276</v>
      </c>
      <c r="C1111" s="1098" t="s">
        <v>209</v>
      </c>
      <c r="D1111" s="1098" t="s">
        <v>814</v>
      </c>
      <c r="E1111" s="1098" t="s">
        <v>278</v>
      </c>
    </row>
    <row r="1112" ht="28.5" spans="1:5">
      <c r="A1112" s="1098" t="s">
        <v>506</v>
      </c>
      <c r="B1112" s="1098" t="s">
        <v>506</v>
      </c>
      <c r="C1112" s="1098" t="s">
        <v>209</v>
      </c>
      <c r="D1112" s="1098" t="s">
        <v>814</v>
      </c>
      <c r="E1112" s="1098" t="s">
        <v>67</v>
      </c>
    </row>
    <row r="1113" ht="28.5" spans="1:5">
      <c r="A1113" s="1098" t="s">
        <v>345</v>
      </c>
      <c r="B1113" s="1098" t="s">
        <v>345</v>
      </c>
      <c r="C1113" s="1098" t="s">
        <v>209</v>
      </c>
      <c r="D1113" s="1098" t="s">
        <v>814</v>
      </c>
      <c r="E1113" s="1098" t="s">
        <v>824</v>
      </c>
    </row>
    <row r="1114" ht="28.5" spans="1:5">
      <c r="A1114" s="1098" t="s">
        <v>772</v>
      </c>
      <c r="B1114" s="1098" t="s">
        <v>322</v>
      </c>
      <c r="C1114" s="1098" t="s">
        <v>209</v>
      </c>
      <c r="D1114" s="1098" t="s">
        <v>814</v>
      </c>
      <c r="E1114" s="1098" t="s">
        <v>324</v>
      </c>
    </row>
    <row r="1115" ht="28.5" spans="1:5">
      <c r="A1115" s="1098" t="s">
        <v>773</v>
      </c>
      <c r="B1115" s="1098" t="s">
        <v>359</v>
      </c>
      <c r="C1115" s="1098" t="s">
        <v>209</v>
      </c>
      <c r="D1115" s="1098" t="s">
        <v>814</v>
      </c>
      <c r="E1115" s="1098" t="s">
        <v>825</v>
      </c>
    </row>
    <row r="1116" ht="28.5" spans="1:5">
      <c r="A1116" s="1098" t="s">
        <v>774</v>
      </c>
      <c r="B1116" s="1098" t="s">
        <v>212</v>
      </c>
      <c r="C1116" s="1098" t="s">
        <v>209</v>
      </c>
      <c r="D1116" s="1098" t="s">
        <v>814</v>
      </c>
      <c r="E1116" s="1098" t="s">
        <v>47</v>
      </c>
    </row>
    <row r="1117" ht="28.5" spans="1:5">
      <c r="A1117" s="1098" t="s">
        <v>775</v>
      </c>
      <c r="B1117" s="1098" t="s">
        <v>289</v>
      </c>
      <c r="C1117" s="1098" t="s">
        <v>812</v>
      </c>
      <c r="D1117" s="1098" t="s">
        <v>813</v>
      </c>
      <c r="E1117" s="1098" t="s">
        <v>45</v>
      </c>
    </row>
    <row r="1118" ht="28.5" spans="1:5">
      <c r="A1118" s="1098" t="s">
        <v>776</v>
      </c>
      <c r="B1118" s="1098" t="s">
        <v>298</v>
      </c>
      <c r="C1118" s="1098" t="s">
        <v>209</v>
      </c>
      <c r="D1118" s="1098" t="s">
        <v>814</v>
      </c>
      <c r="E1118" s="1098" t="s">
        <v>299</v>
      </c>
    </row>
    <row r="1119" ht="28.5" spans="1:5">
      <c r="A1119" s="1098" t="s">
        <v>414</v>
      </c>
      <c r="B1119" s="1098" t="s">
        <v>414</v>
      </c>
      <c r="C1119" s="1098" t="s">
        <v>209</v>
      </c>
      <c r="D1119" s="1098" t="s">
        <v>814</v>
      </c>
      <c r="E1119" s="1098" t="s">
        <v>324</v>
      </c>
    </row>
    <row r="1120" ht="28.5" spans="1:5">
      <c r="A1120" s="1098" t="s">
        <v>777</v>
      </c>
      <c r="B1120" s="1098" t="s">
        <v>302</v>
      </c>
      <c r="C1120" s="1098" t="s">
        <v>812</v>
      </c>
      <c r="D1120" s="1098" t="s">
        <v>813</v>
      </c>
      <c r="E1120" s="1098" t="s">
        <v>45</v>
      </c>
    </row>
    <row r="1121" ht="28.5" spans="1:5">
      <c r="A1121" s="1098" t="s">
        <v>778</v>
      </c>
      <c r="B1121" s="1098" t="s">
        <v>353</v>
      </c>
      <c r="C1121" s="1098" t="s">
        <v>812</v>
      </c>
      <c r="D1121" s="1098" t="s">
        <v>813</v>
      </c>
      <c r="E1121" s="1098" t="s">
        <v>45</v>
      </c>
    </row>
    <row r="1122" ht="28.5" spans="1:5">
      <c r="A1122" s="1098" t="s">
        <v>779</v>
      </c>
      <c r="B1122" s="1098" t="s">
        <v>780</v>
      </c>
      <c r="C1122" s="1098" t="s">
        <v>826</v>
      </c>
      <c r="D1122" s="1098" t="s">
        <v>70</v>
      </c>
      <c r="E1122" s="1098" t="s">
        <v>241</v>
      </c>
    </row>
    <row r="1123" ht="28.5" spans="1:5">
      <c r="A1123" s="1098" t="s">
        <v>781</v>
      </c>
      <c r="B1123" s="1098" t="s">
        <v>782</v>
      </c>
      <c r="C1123" s="1098" t="s">
        <v>209</v>
      </c>
      <c r="D1123" s="1098" t="s">
        <v>814</v>
      </c>
      <c r="E1123" s="1098" t="s">
        <v>375</v>
      </c>
    </row>
    <row r="1124" ht="28.5" spans="1:5">
      <c r="A1124" s="1098" t="s">
        <v>783</v>
      </c>
      <c r="B1124" s="1098" t="s">
        <v>784</v>
      </c>
      <c r="C1124" s="1098" t="s">
        <v>209</v>
      </c>
      <c r="D1124" s="1098" t="s">
        <v>814</v>
      </c>
      <c r="E1124" s="1098" t="s">
        <v>572</v>
      </c>
    </row>
    <row r="1125" ht="28.5" spans="1:5">
      <c r="A1125" s="1098" t="s">
        <v>785</v>
      </c>
      <c r="B1125" s="1098" t="s">
        <v>381</v>
      </c>
      <c r="C1125" s="1098" t="s">
        <v>812</v>
      </c>
      <c r="D1125" s="1098" t="s">
        <v>813</v>
      </c>
      <c r="E1125" s="1098" t="s">
        <v>45</v>
      </c>
    </row>
    <row r="1126" ht="28.5" spans="1:5">
      <c r="A1126" s="1098" t="s">
        <v>786</v>
      </c>
      <c r="B1126" s="1098" t="s">
        <v>546</v>
      </c>
      <c r="C1126" s="1098" t="s">
        <v>209</v>
      </c>
      <c r="D1126" s="1098" t="s">
        <v>814</v>
      </c>
      <c r="E1126" s="1098" t="s">
        <v>547</v>
      </c>
    </row>
    <row r="1127" ht="42.75" spans="1:5">
      <c r="A1127" s="1098" t="s">
        <v>787</v>
      </c>
      <c r="B1127" s="1098" t="s">
        <v>293</v>
      </c>
      <c r="C1127" s="1098" t="s">
        <v>209</v>
      </c>
      <c r="D1127" s="1098" t="s">
        <v>814</v>
      </c>
      <c r="E1127" s="1098" t="s">
        <v>295</v>
      </c>
    </row>
    <row r="1128" ht="28.5" spans="1:5">
      <c r="A1128" s="1098" t="s">
        <v>788</v>
      </c>
      <c r="B1128" s="1098" t="s">
        <v>417</v>
      </c>
      <c r="C1128" s="1098" t="s">
        <v>209</v>
      </c>
      <c r="D1128" s="1098" t="s">
        <v>814</v>
      </c>
      <c r="E1128" s="1098" t="s">
        <v>55</v>
      </c>
    </row>
    <row r="1129" ht="28.5" spans="1:5">
      <c r="A1129" s="1098" t="s">
        <v>789</v>
      </c>
      <c r="B1129" s="1098" t="s">
        <v>327</v>
      </c>
      <c r="C1129" s="1098" t="s">
        <v>209</v>
      </c>
      <c r="D1129" s="1098" t="s">
        <v>814</v>
      </c>
      <c r="E1129" s="1098" t="s">
        <v>328</v>
      </c>
    </row>
    <row r="1130" ht="28.5" spans="1:5">
      <c r="A1130" s="1098" t="s">
        <v>790</v>
      </c>
      <c r="B1130" s="1098" t="s">
        <v>385</v>
      </c>
      <c r="C1130" s="1098" t="s">
        <v>209</v>
      </c>
      <c r="D1130" s="1098" t="s">
        <v>814</v>
      </c>
      <c r="E1130" s="1098" t="s">
        <v>67</v>
      </c>
    </row>
    <row r="1131" ht="28.5" spans="1:5">
      <c r="A1131" s="1098" t="s">
        <v>791</v>
      </c>
      <c r="B1131" s="1098" t="s">
        <v>309</v>
      </c>
      <c r="C1131" s="1098" t="s">
        <v>209</v>
      </c>
      <c r="D1131" s="1098" t="s">
        <v>814</v>
      </c>
      <c r="E1131" s="1098" t="s">
        <v>311</v>
      </c>
    </row>
    <row r="1132" ht="28.5" spans="1:5">
      <c r="A1132" s="1098" t="s">
        <v>792</v>
      </c>
      <c r="B1132" s="1098" t="s">
        <v>456</v>
      </c>
      <c r="C1132" s="1098" t="s">
        <v>209</v>
      </c>
      <c r="D1132" s="1098" t="s">
        <v>814</v>
      </c>
      <c r="E1132" s="1098" t="s">
        <v>458</v>
      </c>
    </row>
    <row r="1133" ht="28.5" spans="1:5">
      <c r="A1133" s="1098" t="s">
        <v>793</v>
      </c>
      <c r="B1133" s="1098" t="s">
        <v>430</v>
      </c>
      <c r="C1133" s="1098" t="s">
        <v>209</v>
      </c>
      <c r="D1133" s="1098" t="s">
        <v>814</v>
      </c>
      <c r="E1133" s="1098" t="s">
        <v>432</v>
      </c>
    </row>
    <row r="1134" ht="28.5" spans="1:5">
      <c r="A1134" s="1098" t="s">
        <v>466</v>
      </c>
      <c r="B1134" s="1098" t="s">
        <v>466</v>
      </c>
      <c r="C1134" s="1098" t="s">
        <v>209</v>
      </c>
      <c r="D1134" s="1098" t="s">
        <v>814</v>
      </c>
      <c r="E1134" s="1098" t="s">
        <v>468</v>
      </c>
    </row>
    <row r="1135" ht="28.5" spans="1:5">
      <c r="A1135" s="1098" t="s">
        <v>794</v>
      </c>
      <c r="B1135" s="1098" t="s">
        <v>560</v>
      </c>
      <c r="C1135" s="1098" t="s">
        <v>209</v>
      </c>
      <c r="D1135" s="1098" t="s">
        <v>814</v>
      </c>
      <c r="E1135" s="1098" t="s">
        <v>562</v>
      </c>
    </row>
    <row r="1136" ht="57" spans="1:5">
      <c r="A1136" s="1098" t="s">
        <v>795</v>
      </c>
      <c r="B1136" s="1098" t="s">
        <v>341</v>
      </c>
      <c r="C1136" s="1098" t="s">
        <v>209</v>
      </c>
      <c r="D1136" s="1098" t="s">
        <v>814</v>
      </c>
      <c r="E1136" s="1098" t="s">
        <v>343</v>
      </c>
    </row>
    <row r="1137" ht="28.5" spans="1:5">
      <c r="A1137" s="1098" t="s">
        <v>796</v>
      </c>
      <c r="B1137" s="1098" t="s">
        <v>796</v>
      </c>
      <c r="C1137" s="1098" t="s">
        <v>339</v>
      </c>
      <c r="D1137" s="1098" t="s">
        <v>814</v>
      </c>
      <c r="E1137" s="1098" t="s">
        <v>827</v>
      </c>
    </row>
    <row r="1138" ht="28.5" spans="1:5">
      <c r="A1138" s="1098" t="s">
        <v>797</v>
      </c>
      <c r="B1138" s="1098" t="s">
        <v>451</v>
      </c>
      <c r="C1138" s="1098" t="s">
        <v>209</v>
      </c>
      <c r="D1138" s="1098" t="s">
        <v>814</v>
      </c>
      <c r="E1138" s="1098" t="s">
        <v>453</v>
      </c>
    </row>
    <row r="1139" ht="28.5" spans="1:5">
      <c r="A1139" s="1098" t="s">
        <v>798</v>
      </c>
      <c r="B1139" s="1098" t="s">
        <v>799</v>
      </c>
      <c r="C1139" s="1098" t="s">
        <v>339</v>
      </c>
      <c r="D1139" s="1098" t="s">
        <v>814</v>
      </c>
      <c r="E1139" s="1098" t="s">
        <v>828</v>
      </c>
    </row>
  </sheetData>
  <mergeCells count="502">
    <mergeCell ref="A1:Z1"/>
    <mergeCell ref="A55:I55"/>
    <mergeCell ref="J55:U55"/>
    <mergeCell ref="A172:E172"/>
    <mergeCell ref="F172:G172"/>
    <mergeCell ref="H172:I172"/>
    <mergeCell ref="J172:U172"/>
    <mergeCell ref="A173:E173"/>
    <mergeCell ref="F173:G173"/>
    <mergeCell ref="H173:I173"/>
    <mergeCell ref="J173:U173"/>
    <mergeCell ref="A174:E174"/>
    <mergeCell ref="F174:G174"/>
    <mergeCell ref="H174:I174"/>
    <mergeCell ref="J174:U174"/>
    <mergeCell ref="A175:E175"/>
    <mergeCell ref="F175:G175"/>
    <mergeCell ref="H175:I175"/>
    <mergeCell ref="J175:U175"/>
    <mergeCell ref="A176:E176"/>
    <mergeCell ref="F176:G176"/>
    <mergeCell ref="H176:I176"/>
    <mergeCell ref="J176:U176"/>
    <mergeCell ref="A177:E177"/>
    <mergeCell ref="F177:G177"/>
    <mergeCell ref="H177:I177"/>
    <mergeCell ref="J177:U177"/>
    <mergeCell ref="A178:E178"/>
    <mergeCell ref="F178:G178"/>
    <mergeCell ref="H178:I178"/>
    <mergeCell ref="J178:U178"/>
    <mergeCell ref="A179:E179"/>
    <mergeCell ref="F179:G179"/>
    <mergeCell ref="H179:I179"/>
    <mergeCell ref="J179:U179"/>
    <mergeCell ref="A180:E180"/>
    <mergeCell ref="F180:G180"/>
    <mergeCell ref="H180:I180"/>
    <mergeCell ref="J180:U180"/>
    <mergeCell ref="A181:E181"/>
    <mergeCell ref="F181:G181"/>
    <mergeCell ref="H181:I181"/>
    <mergeCell ref="J181:U181"/>
    <mergeCell ref="A182:E182"/>
    <mergeCell ref="F182:G182"/>
    <mergeCell ref="H182:I182"/>
    <mergeCell ref="J182:U182"/>
    <mergeCell ref="A183:E183"/>
    <mergeCell ref="F183:G183"/>
    <mergeCell ref="H183:I183"/>
    <mergeCell ref="J183:U183"/>
    <mergeCell ref="A184:E184"/>
    <mergeCell ref="F184:G184"/>
    <mergeCell ref="H184:I184"/>
    <mergeCell ref="J184:U184"/>
    <mergeCell ref="A185:E185"/>
    <mergeCell ref="F185:G185"/>
    <mergeCell ref="H185:I185"/>
    <mergeCell ref="J185:U185"/>
    <mergeCell ref="A186:E186"/>
    <mergeCell ref="F186:G186"/>
    <mergeCell ref="H186:I186"/>
    <mergeCell ref="J186:U186"/>
    <mergeCell ref="A187:E187"/>
    <mergeCell ref="F187:G187"/>
    <mergeCell ref="H187:I187"/>
    <mergeCell ref="J187:U187"/>
    <mergeCell ref="A188:E188"/>
    <mergeCell ref="F188:G188"/>
    <mergeCell ref="H188:I188"/>
    <mergeCell ref="J188:U188"/>
    <mergeCell ref="A189:E189"/>
    <mergeCell ref="F189:G189"/>
    <mergeCell ref="H189:I189"/>
    <mergeCell ref="J189:U189"/>
    <mergeCell ref="A190:E190"/>
    <mergeCell ref="F190:G190"/>
    <mergeCell ref="H190:I190"/>
    <mergeCell ref="J190:U190"/>
    <mergeCell ref="A191:E191"/>
    <mergeCell ref="F191:G191"/>
    <mergeCell ref="H191:I191"/>
    <mergeCell ref="J191:U191"/>
    <mergeCell ref="A192:E192"/>
    <mergeCell ref="F192:G192"/>
    <mergeCell ref="H192:I192"/>
    <mergeCell ref="J192:U192"/>
    <mergeCell ref="A193:E193"/>
    <mergeCell ref="F193:G193"/>
    <mergeCell ref="H193:I193"/>
    <mergeCell ref="J193:U193"/>
    <mergeCell ref="A194:E194"/>
    <mergeCell ref="F194:G194"/>
    <mergeCell ref="H194:I194"/>
    <mergeCell ref="J194:U194"/>
    <mergeCell ref="A195:E195"/>
    <mergeCell ref="F195:G195"/>
    <mergeCell ref="H195:I195"/>
    <mergeCell ref="J195:U195"/>
    <mergeCell ref="A232:K232"/>
    <mergeCell ref="A495:C495"/>
    <mergeCell ref="D495:F495"/>
    <mergeCell ref="G495:I495"/>
    <mergeCell ref="J495:L495"/>
    <mergeCell ref="M495:O495"/>
    <mergeCell ref="P495:R495"/>
    <mergeCell ref="S495:U495"/>
    <mergeCell ref="A496:C496"/>
    <mergeCell ref="D496:F496"/>
    <mergeCell ref="G496:I496"/>
    <mergeCell ref="J496:L496"/>
    <mergeCell ref="M496:O496"/>
    <mergeCell ref="P496:R496"/>
    <mergeCell ref="S496:U496"/>
    <mergeCell ref="A497:C497"/>
    <mergeCell ref="D497:F497"/>
    <mergeCell ref="G497:I497"/>
    <mergeCell ref="J497:L497"/>
    <mergeCell ref="M497:O497"/>
    <mergeCell ref="P497:R497"/>
    <mergeCell ref="S497:U497"/>
    <mergeCell ref="A498:C498"/>
    <mergeCell ref="D498:F498"/>
    <mergeCell ref="G498:I498"/>
    <mergeCell ref="J498:L498"/>
    <mergeCell ref="M498:O498"/>
    <mergeCell ref="P498:R498"/>
    <mergeCell ref="S498:U498"/>
    <mergeCell ref="A499:C499"/>
    <mergeCell ref="D499:F499"/>
    <mergeCell ref="G499:I499"/>
    <mergeCell ref="J499:L499"/>
    <mergeCell ref="M499:O499"/>
    <mergeCell ref="P499:R499"/>
    <mergeCell ref="S499:U499"/>
    <mergeCell ref="A500:C500"/>
    <mergeCell ref="D500:F500"/>
    <mergeCell ref="G500:I500"/>
    <mergeCell ref="J500:L500"/>
    <mergeCell ref="M500:O500"/>
    <mergeCell ref="P500:R500"/>
    <mergeCell ref="S500:U500"/>
    <mergeCell ref="A501:C501"/>
    <mergeCell ref="D501:F501"/>
    <mergeCell ref="G501:I501"/>
    <mergeCell ref="J501:L501"/>
    <mergeCell ref="M501:O501"/>
    <mergeCell ref="P501:R501"/>
    <mergeCell ref="S501:U501"/>
    <mergeCell ref="A502:C502"/>
    <mergeCell ref="D502:F502"/>
    <mergeCell ref="G502:I502"/>
    <mergeCell ref="J502:L502"/>
    <mergeCell ref="M502:O502"/>
    <mergeCell ref="P502:R502"/>
    <mergeCell ref="S502:U502"/>
    <mergeCell ref="A503:C503"/>
    <mergeCell ref="D503:F503"/>
    <mergeCell ref="G503:I503"/>
    <mergeCell ref="J503:L503"/>
    <mergeCell ref="M503:O503"/>
    <mergeCell ref="P503:R503"/>
    <mergeCell ref="S503:U503"/>
    <mergeCell ref="A504:C504"/>
    <mergeCell ref="D504:F504"/>
    <mergeCell ref="G504:I504"/>
    <mergeCell ref="J504:L504"/>
    <mergeCell ref="M504:O504"/>
    <mergeCell ref="P504:R504"/>
    <mergeCell ref="S504:U504"/>
    <mergeCell ref="A505:C505"/>
    <mergeCell ref="D505:F505"/>
    <mergeCell ref="G505:I505"/>
    <mergeCell ref="J505:L505"/>
    <mergeCell ref="M505:O505"/>
    <mergeCell ref="P505:R505"/>
    <mergeCell ref="S505:U505"/>
    <mergeCell ref="A506:C506"/>
    <mergeCell ref="D506:F506"/>
    <mergeCell ref="G506:I506"/>
    <mergeCell ref="J506:L506"/>
    <mergeCell ref="M506:O506"/>
    <mergeCell ref="P506:R506"/>
    <mergeCell ref="S506:U506"/>
    <mergeCell ref="A507:C507"/>
    <mergeCell ref="D507:F507"/>
    <mergeCell ref="G507:I507"/>
    <mergeCell ref="J507:L507"/>
    <mergeCell ref="M507:O507"/>
    <mergeCell ref="P507:R507"/>
    <mergeCell ref="S507:U507"/>
    <mergeCell ref="A514:C514"/>
    <mergeCell ref="D514:F514"/>
    <mergeCell ref="G514:I514"/>
    <mergeCell ref="J514:L514"/>
    <mergeCell ref="M514:O514"/>
    <mergeCell ref="P514:R514"/>
    <mergeCell ref="S514:U514"/>
    <mergeCell ref="V514:X514"/>
    <mergeCell ref="Y514:AA514"/>
    <mergeCell ref="AB514:AD514"/>
    <mergeCell ref="AE514:AG514"/>
    <mergeCell ref="A515:C515"/>
    <mergeCell ref="D515:F515"/>
    <mergeCell ref="G515:I515"/>
    <mergeCell ref="J515:L515"/>
    <mergeCell ref="M515:O515"/>
    <mergeCell ref="P515:R515"/>
    <mergeCell ref="S515:U515"/>
    <mergeCell ref="V515:X515"/>
    <mergeCell ref="Y515:AA515"/>
    <mergeCell ref="AB515:AD515"/>
    <mergeCell ref="AE515:AG515"/>
    <mergeCell ref="A516:C516"/>
    <mergeCell ref="D516:F516"/>
    <mergeCell ref="G516:I516"/>
    <mergeCell ref="J516:L516"/>
    <mergeCell ref="M516:O516"/>
    <mergeCell ref="P516:R516"/>
    <mergeCell ref="S516:U516"/>
    <mergeCell ref="V516:X516"/>
    <mergeCell ref="Y516:AA516"/>
    <mergeCell ref="AB516:AD516"/>
    <mergeCell ref="AE516:AG516"/>
    <mergeCell ref="A517:C517"/>
    <mergeCell ref="D517:F517"/>
    <mergeCell ref="G517:I517"/>
    <mergeCell ref="J517:L517"/>
    <mergeCell ref="M517:O517"/>
    <mergeCell ref="P517:R517"/>
    <mergeCell ref="S517:U517"/>
    <mergeCell ref="V517:X517"/>
    <mergeCell ref="Y517:AA517"/>
    <mergeCell ref="AB517:AD517"/>
    <mergeCell ref="AE517:AG517"/>
    <mergeCell ref="A518:C518"/>
    <mergeCell ref="D518:F518"/>
    <mergeCell ref="G518:I518"/>
    <mergeCell ref="J518:L518"/>
    <mergeCell ref="M518:O518"/>
    <mergeCell ref="P518:R518"/>
    <mergeCell ref="S518:U518"/>
    <mergeCell ref="V518:X518"/>
    <mergeCell ref="Y518:AA518"/>
    <mergeCell ref="AB518:AD518"/>
    <mergeCell ref="AE518:AG518"/>
    <mergeCell ref="A519:C519"/>
    <mergeCell ref="D519:F519"/>
    <mergeCell ref="G519:I519"/>
    <mergeCell ref="J519:L519"/>
    <mergeCell ref="M519:O519"/>
    <mergeCell ref="P519:R519"/>
    <mergeCell ref="S519:U519"/>
    <mergeCell ref="V519:X519"/>
    <mergeCell ref="Y519:AA519"/>
    <mergeCell ref="AB519:AD519"/>
    <mergeCell ref="AE519:AG519"/>
    <mergeCell ref="A520:C520"/>
    <mergeCell ref="D520:F520"/>
    <mergeCell ref="G520:I520"/>
    <mergeCell ref="J520:L520"/>
    <mergeCell ref="M520:O520"/>
    <mergeCell ref="P520:R520"/>
    <mergeCell ref="S520:U520"/>
    <mergeCell ref="V520:X520"/>
    <mergeCell ref="Y520:AA520"/>
    <mergeCell ref="AB520:AD520"/>
    <mergeCell ref="AE520:AG520"/>
    <mergeCell ref="A521:C521"/>
    <mergeCell ref="D521:F521"/>
    <mergeCell ref="G521:I521"/>
    <mergeCell ref="J521:L521"/>
    <mergeCell ref="M521:O521"/>
    <mergeCell ref="P521:R521"/>
    <mergeCell ref="S521:U521"/>
    <mergeCell ref="V521:X521"/>
    <mergeCell ref="Y521:AA521"/>
    <mergeCell ref="AB521:AD521"/>
    <mergeCell ref="AE521:AG521"/>
    <mergeCell ref="A522:C522"/>
    <mergeCell ref="D522:F522"/>
    <mergeCell ref="G522:I522"/>
    <mergeCell ref="J522:L522"/>
    <mergeCell ref="M522:O522"/>
    <mergeCell ref="P522:R522"/>
    <mergeCell ref="S522:U522"/>
    <mergeCell ref="V522:X522"/>
    <mergeCell ref="Y522:AA522"/>
    <mergeCell ref="AB522:AD522"/>
    <mergeCell ref="AE522:AG522"/>
    <mergeCell ref="A523:C523"/>
    <mergeCell ref="D523:F523"/>
    <mergeCell ref="G523:I523"/>
    <mergeCell ref="J523:L523"/>
    <mergeCell ref="M523:O523"/>
    <mergeCell ref="P523:R523"/>
    <mergeCell ref="S523:U523"/>
    <mergeCell ref="V523:X523"/>
    <mergeCell ref="Y523:AA523"/>
    <mergeCell ref="AB523:AD523"/>
    <mergeCell ref="AE523:AG523"/>
    <mergeCell ref="A524:C524"/>
    <mergeCell ref="D524:F524"/>
    <mergeCell ref="G524:I524"/>
    <mergeCell ref="J524:L524"/>
    <mergeCell ref="M524:O524"/>
    <mergeCell ref="P524:R524"/>
    <mergeCell ref="S524:U524"/>
    <mergeCell ref="V524:X524"/>
    <mergeCell ref="Y524:AA524"/>
    <mergeCell ref="AB524:AD524"/>
    <mergeCell ref="AE524:AG524"/>
    <mergeCell ref="A525:C525"/>
    <mergeCell ref="D525:F525"/>
    <mergeCell ref="G525:I525"/>
    <mergeCell ref="J525:L525"/>
    <mergeCell ref="M525:O525"/>
    <mergeCell ref="P525:R525"/>
    <mergeCell ref="S525:U525"/>
    <mergeCell ref="V525:X525"/>
    <mergeCell ref="Y525:AA525"/>
    <mergeCell ref="AB525:AD525"/>
    <mergeCell ref="AE525:AG525"/>
    <mergeCell ref="A526:C526"/>
    <mergeCell ref="D526:F526"/>
    <mergeCell ref="G526:I526"/>
    <mergeCell ref="J526:L526"/>
    <mergeCell ref="M526:O526"/>
    <mergeCell ref="P526:R526"/>
    <mergeCell ref="S526:U526"/>
    <mergeCell ref="V526:X526"/>
    <mergeCell ref="Y526:AA526"/>
    <mergeCell ref="AB526:AD526"/>
    <mergeCell ref="AE526:AG526"/>
    <mergeCell ref="A539:C539"/>
    <mergeCell ref="D539:F539"/>
    <mergeCell ref="G539:I539"/>
    <mergeCell ref="J539:L539"/>
    <mergeCell ref="M539:O539"/>
    <mergeCell ref="P539:R539"/>
    <mergeCell ref="S539:U539"/>
    <mergeCell ref="A540:C540"/>
    <mergeCell ref="D540:F540"/>
    <mergeCell ref="G540:I540"/>
    <mergeCell ref="J540:L540"/>
    <mergeCell ref="M540:O540"/>
    <mergeCell ref="P540:R540"/>
    <mergeCell ref="S540:U540"/>
    <mergeCell ref="A541:C541"/>
    <mergeCell ref="D541:F541"/>
    <mergeCell ref="G541:I541"/>
    <mergeCell ref="J541:L541"/>
    <mergeCell ref="M541:O541"/>
    <mergeCell ref="P541:R541"/>
    <mergeCell ref="S541:U541"/>
    <mergeCell ref="A542:C542"/>
    <mergeCell ref="D542:F542"/>
    <mergeCell ref="G542:I542"/>
    <mergeCell ref="J542:L542"/>
    <mergeCell ref="M542:O542"/>
    <mergeCell ref="P542:R542"/>
    <mergeCell ref="S542:U542"/>
    <mergeCell ref="A543:C543"/>
    <mergeCell ref="D543:F543"/>
    <mergeCell ref="G543:I543"/>
    <mergeCell ref="J543:L543"/>
    <mergeCell ref="M543:O543"/>
    <mergeCell ref="P543:R543"/>
    <mergeCell ref="S543:U543"/>
    <mergeCell ref="A544:C544"/>
    <mergeCell ref="D544:F544"/>
    <mergeCell ref="G544:I544"/>
    <mergeCell ref="J544:L544"/>
    <mergeCell ref="M544:O544"/>
    <mergeCell ref="P544:R544"/>
    <mergeCell ref="S544:U544"/>
    <mergeCell ref="A545:C545"/>
    <mergeCell ref="D545:F545"/>
    <mergeCell ref="G545:I545"/>
    <mergeCell ref="J545:L545"/>
    <mergeCell ref="M545:O545"/>
    <mergeCell ref="P545:R545"/>
    <mergeCell ref="S545:U545"/>
    <mergeCell ref="A546:C546"/>
    <mergeCell ref="D546:F546"/>
    <mergeCell ref="G546:I546"/>
    <mergeCell ref="J546:L546"/>
    <mergeCell ref="M546:O546"/>
    <mergeCell ref="P546:R546"/>
    <mergeCell ref="S546:U546"/>
    <mergeCell ref="A547:C547"/>
    <mergeCell ref="D547:F547"/>
    <mergeCell ref="G547:I547"/>
    <mergeCell ref="J547:L547"/>
    <mergeCell ref="M547:O547"/>
    <mergeCell ref="P547:R547"/>
    <mergeCell ref="S547:U547"/>
    <mergeCell ref="A548:C548"/>
    <mergeCell ref="D548:F548"/>
    <mergeCell ref="G548:I548"/>
    <mergeCell ref="J548:L548"/>
    <mergeCell ref="M548:O548"/>
    <mergeCell ref="P548:R548"/>
    <mergeCell ref="S548:U548"/>
    <mergeCell ref="A549:C549"/>
    <mergeCell ref="D549:F549"/>
    <mergeCell ref="G549:I549"/>
    <mergeCell ref="J549:L549"/>
    <mergeCell ref="M549:O549"/>
    <mergeCell ref="P549:R549"/>
    <mergeCell ref="S549:U549"/>
    <mergeCell ref="A550:C550"/>
    <mergeCell ref="D550:F550"/>
    <mergeCell ref="G550:I550"/>
    <mergeCell ref="J550:L550"/>
    <mergeCell ref="M550:O550"/>
    <mergeCell ref="P550:R550"/>
    <mergeCell ref="S550:U550"/>
    <mergeCell ref="A551:C551"/>
    <mergeCell ref="D551:F551"/>
    <mergeCell ref="G551:I551"/>
    <mergeCell ref="J551:L551"/>
    <mergeCell ref="M551:O551"/>
    <mergeCell ref="P551:R551"/>
    <mergeCell ref="S551:U551"/>
    <mergeCell ref="A552:I552"/>
    <mergeCell ref="J552:L552"/>
    <mergeCell ref="M552:O552"/>
    <mergeCell ref="A2:U3"/>
    <mergeCell ref="V2:Z21"/>
    <mergeCell ref="A4:P21"/>
    <mergeCell ref="Q4:U21"/>
    <mergeCell ref="A22:U23"/>
    <mergeCell ref="V22:Z102"/>
    <mergeCell ref="A103:U104"/>
    <mergeCell ref="V103:Z137"/>
    <mergeCell ref="A105:I122"/>
    <mergeCell ref="J105:U122"/>
    <mergeCell ref="A123:I137"/>
    <mergeCell ref="J123:U137"/>
    <mergeCell ref="A138:I152"/>
    <mergeCell ref="J138:U152"/>
    <mergeCell ref="V138:AB152"/>
    <mergeCell ref="A153:I166"/>
    <mergeCell ref="J153:U166"/>
    <mergeCell ref="A56:U63"/>
    <mergeCell ref="A64:U71"/>
    <mergeCell ref="A72:U79"/>
    <mergeCell ref="A80:U87"/>
    <mergeCell ref="A200:K201"/>
    <mergeCell ref="A228:U230"/>
    <mergeCell ref="AA51:AK53"/>
    <mergeCell ref="A169:U170"/>
    <mergeCell ref="A24:I25"/>
    <mergeCell ref="A38:I39"/>
    <mergeCell ref="J24:U25"/>
    <mergeCell ref="J38:U39"/>
    <mergeCell ref="A88:I89"/>
    <mergeCell ref="A101:I102"/>
    <mergeCell ref="J88:U89"/>
    <mergeCell ref="J101:U102"/>
    <mergeCell ref="A337:U338"/>
    <mergeCell ref="A355:U356"/>
    <mergeCell ref="A359:U360"/>
    <mergeCell ref="A377:U378"/>
    <mergeCell ref="A381:U382"/>
    <mergeCell ref="A399:U400"/>
    <mergeCell ref="A403:U404"/>
    <mergeCell ref="A421:U422"/>
    <mergeCell ref="A425:U426"/>
    <mergeCell ref="A443:U444"/>
    <mergeCell ref="A447:U448"/>
    <mergeCell ref="A465:U466"/>
    <mergeCell ref="A469:U470"/>
    <mergeCell ref="A487:U488"/>
    <mergeCell ref="A490:U491"/>
    <mergeCell ref="A492:U494"/>
    <mergeCell ref="A508:U509"/>
    <mergeCell ref="A512:AG513"/>
    <mergeCell ref="A528:AG530"/>
    <mergeCell ref="A534:U535"/>
    <mergeCell ref="A536:U538"/>
    <mergeCell ref="A554:U557"/>
    <mergeCell ref="A562:U563"/>
    <mergeCell ref="A584:U585"/>
    <mergeCell ref="A769:AD770"/>
    <mergeCell ref="A879:AD880"/>
    <mergeCell ref="A610:U612"/>
    <mergeCell ref="A613:U616"/>
    <mergeCell ref="A726:U729"/>
    <mergeCell ref="A720:U724"/>
    <mergeCell ref="A694:U695"/>
    <mergeCell ref="A760:AD764"/>
    <mergeCell ref="K730:U731"/>
    <mergeCell ref="A40:I41"/>
    <mergeCell ref="J40:U41"/>
    <mergeCell ref="A999:U1000"/>
    <mergeCell ref="A1031:U1034"/>
    <mergeCell ref="AA2:AG3"/>
    <mergeCell ref="AI2:AO3"/>
    <mergeCell ref="AA18:AG21"/>
    <mergeCell ref="AI18:AO21"/>
  </mergeCells>
  <pageMargins left="0.7" right="0.7" top="0.75" bottom="0.75" header="0.3" footer="0.3"/>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41"/>
  <sheetViews>
    <sheetView showGridLines="0" topLeftCell="A25" workbookViewId="0">
      <selection activeCell="A44" sqref="A44"/>
    </sheetView>
  </sheetViews>
  <sheetFormatPr defaultColWidth="9" defaultRowHeight="13.5"/>
  <cols>
    <col min="1" max="30" width="8.5" customWidth="1"/>
  </cols>
  <sheetData>
    <row r="1" ht="36" customHeight="1" spans="1:30">
      <c r="A1" s="1090" t="s">
        <v>829</v>
      </c>
      <c r="B1" s="1090" t="s">
        <v>829</v>
      </c>
      <c r="C1" s="1090" t="s">
        <v>829</v>
      </c>
      <c r="D1" s="1090" t="s">
        <v>829</v>
      </c>
      <c r="E1" s="1090" t="s">
        <v>829</v>
      </c>
      <c r="F1" s="1090" t="s">
        <v>829</v>
      </c>
      <c r="G1" s="1090" t="s">
        <v>829</v>
      </c>
      <c r="H1" s="1090" t="s">
        <v>829</v>
      </c>
      <c r="I1" s="1090" t="s">
        <v>829</v>
      </c>
      <c r="J1" s="1090" t="s">
        <v>829</v>
      </c>
      <c r="K1" s="1090" t="s">
        <v>829</v>
      </c>
      <c r="L1" s="1090" t="s">
        <v>829</v>
      </c>
      <c r="M1" s="1090" t="s">
        <v>829</v>
      </c>
      <c r="N1" s="1090" t="s">
        <v>829</v>
      </c>
      <c r="O1" s="1090" t="s">
        <v>829</v>
      </c>
      <c r="P1" s="1090" t="s">
        <v>829</v>
      </c>
      <c r="Q1" s="1090" t="s">
        <v>829</v>
      </c>
      <c r="R1" s="1090" t="s">
        <v>829</v>
      </c>
      <c r="S1" s="1090" t="s">
        <v>829</v>
      </c>
      <c r="T1" s="1090" t="s">
        <v>829</v>
      </c>
      <c r="U1" s="1090" t="s">
        <v>829</v>
      </c>
      <c r="V1" s="1090" t="s">
        <v>829</v>
      </c>
      <c r="W1" s="1090" t="s">
        <v>829</v>
      </c>
      <c r="X1" s="1090" t="s">
        <v>829</v>
      </c>
      <c r="Y1" s="1091"/>
      <c r="Z1" s="1091"/>
      <c r="AA1" s="1091"/>
      <c r="AB1" s="1091"/>
      <c r="AC1" s="1091"/>
      <c r="AD1" s="1091"/>
    </row>
    <row r="2" ht="22" customHeight="1" spans="1:30">
      <c r="A2" s="1092" t="s">
        <v>830</v>
      </c>
      <c r="B2" s="1092" t="s">
        <v>830</v>
      </c>
      <c r="C2" s="1092" t="s">
        <v>830</v>
      </c>
      <c r="D2" s="1092" t="s">
        <v>830</v>
      </c>
      <c r="E2" s="1092" t="s">
        <v>830</v>
      </c>
      <c r="F2" s="1092" t="s">
        <v>830</v>
      </c>
      <c r="G2" s="1092" t="s">
        <v>830</v>
      </c>
      <c r="H2" s="1092" t="s">
        <v>830</v>
      </c>
      <c r="I2" s="1092" t="s">
        <v>830</v>
      </c>
      <c r="J2" s="1092" t="s">
        <v>830</v>
      </c>
      <c r="K2" s="1092" t="s">
        <v>830</v>
      </c>
      <c r="L2" s="1092" t="s">
        <v>830</v>
      </c>
      <c r="M2" s="1092" t="s">
        <v>831</v>
      </c>
      <c r="N2" s="1092" t="s">
        <v>831</v>
      </c>
      <c r="O2" s="1092" t="s">
        <v>831</v>
      </c>
      <c r="P2" s="1092" t="s">
        <v>831</v>
      </c>
      <c r="Q2" s="1092" t="s">
        <v>831</v>
      </c>
      <c r="R2" s="1092" t="s">
        <v>831</v>
      </c>
      <c r="S2" s="1092" t="s">
        <v>831</v>
      </c>
      <c r="T2" s="1092" t="s">
        <v>831</v>
      </c>
      <c r="U2" s="1092" t="s">
        <v>831</v>
      </c>
      <c r="V2" s="1092" t="s">
        <v>831</v>
      </c>
      <c r="W2" s="1092" t="s">
        <v>831</v>
      </c>
      <c r="X2" s="1092" t="s">
        <v>831</v>
      </c>
      <c r="Y2" s="1091" t="s">
        <v>832</v>
      </c>
      <c r="Z2" s="1091"/>
      <c r="AA2" s="1091"/>
      <c r="AB2" s="1091"/>
      <c r="AC2" s="1091"/>
      <c r="AD2" s="1091"/>
    </row>
    <row r="3" ht="22" customHeight="1" spans="1:30">
      <c r="A3" s="1092" t="s">
        <v>830</v>
      </c>
      <c r="B3" s="1092" t="s">
        <v>830</v>
      </c>
      <c r="C3" s="1092" t="s">
        <v>830</v>
      </c>
      <c r="D3" s="1092" t="s">
        <v>830</v>
      </c>
      <c r="E3" s="1092" t="s">
        <v>830</v>
      </c>
      <c r="F3" s="1092" t="s">
        <v>830</v>
      </c>
      <c r="G3" s="1092" t="s">
        <v>830</v>
      </c>
      <c r="H3" s="1092" t="s">
        <v>830</v>
      </c>
      <c r="I3" s="1092" t="s">
        <v>830</v>
      </c>
      <c r="J3" s="1092" t="s">
        <v>830</v>
      </c>
      <c r="K3" s="1092" t="s">
        <v>830</v>
      </c>
      <c r="L3" s="1092" t="s">
        <v>830</v>
      </c>
      <c r="M3" s="1092" t="s">
        <v>831</v>
      </c>
      <c r="N3" s="1092" t="s">
        <v>831</v>
      </c>
      <c r="O3" s="1092" t="s">
        <v>831</v>
      </c>
      <c r="P3" s="1092" t="s">
        <v>831</v>
      </c>
      <c r="Q3" s="1092" t="s">
        <v>831</v>
      </c>
      <c r="R3" s="1092" t="s">
        <v>831</v>
      </c>
      <c r="S3" s="1092" t="s">
        <v>831</v>
      </c>
      <c r="T3" s="1092" t="s">
        <v>831</v>
      </c>
      <c r="U3" s="1092" t="s">
        <v>831</v>
      </c>
      <c r="V3" s="1092" t="s">
        <v>831</v>
      </c>
      <c r="W3" s="1092" t="s">
        <v>831</v>
      </c>
      <c r="X3" s="1092" t="s">
        <v>831</v>
      </c>
      <c r="Y3" s="1091"/>
      <c r="Z3" s="1091"/>
      <c r="AA3" s="1091"/>
      <c r="AB3" s="1091"/>
      <c r="AC3" s="1091"/>
      <c r="AD3" s="1091"/>
    </row>
    <row r="4" ht="32" customHeight="1" spans="1:30">
      <c r="A4" s="1091"/>
      <c r="B4" s="1091"/>
      <c r="C4" s="1091"/>
      <c r="D4" s="1091"/>
      <c r="E4" s="1091"/>
      <c r="F4" s="1091"/>
      <c r="G4" s="1091"/>
      <c r="H4" s="1091"/>
      <c r="I4" s="1091"/>
      <c r="J4" s="1091"/>
      <c r="K4" s="1091"/>
      <c r="L4" s="1091"/>
      <c r="M4" s="1091"/>
      <c r="N4" s="1091"/>
      <c r="O4" s="1091"/>
      <c r="P4" s="1091"/>
      <c r="Q4" s="1091"/>
      <c r="R4" s="1091"/>
      <c r="S4" s="1091"/>
      <c r="T4" s="1091"/>
      <c r="U4" s="1091"/>
      <c r="V4" s="1091"/>
      <c r="W4" s="1091"/>
      <c r="X4" s="1091"/>
      <c r="Y4" s="1091"/>
      <c r="Z4" s="1091"/>
      <c r="AA4" s="1091"/>
      <c r="AB4" s="1091"/>
      <c r="AC4" s="1091"/>
      <c r="AD4" s="1091"/>
    </row>
    <row r="5" ht="32" customHeight="1" spans="1:30">
      <c r="A5" s="1091"/>
      <c r="B5" s="1091"/>
      <c r="C5" s="1091"/>
      <c r="D5" s="1091"/>
      <c r="E5" s="1091"/>
      <c r="F5" s="1091"/>
      <c r="G5" s="1091"/>
      <c r="H5" s="1091"/>
      <c r="I5" s="1091"/>
      <c r="J5" s="1091"/>
      <c r="K5" s="1091"/>
      <c r="L5" s="1091"/>
      <c r="M5" s="1091"/>
      <c r="N5" s="1091"/>
      <c r="O5" s="1091"/>
      <c r="P5" s="1091"/>
      <c r="Q5" s="1091"/>
      <c r="R5" s="1091"/>
      <c r="S5" s="1091"/>
      <c r="T5" s="1091"/>
      <c r="U5" s="1091"/>
      <c r="V5" s="1091"/>
      <c r="W5" s="1091"/>
      <c r="X5" s="1091"/>
      <c r="Y5" s="1091"/>
      <c r="Z5" s="1091"/>
      <c r="AA5" s="1091"/>
      <c r="AB5" s="1091"/>
      <c r="AC5" s="1091"/>
      <c r="AD5" s="1091"/>
    </row>
    <row r="6" ht="32" customHeight="1" spans="1:30">
      <c r="A6" s="1091"/>
      <c r="B6" s="1091"/>
      <c r="C6" s="1091"/>
      <c r="D6" s="1091"/>
      <c r="E6" s="1091"/>
      <c r="F6" s="1091"/>
      <c r="G6" s="1091"/>
      <c r="H6" s="1091"/>
      <c r="I6" s="1091"/>
      <c r="J6" s="1091"/>
      <c r="K6" s="1091"/>
      <c r="L6" s="1091"/>
      <c r="M6" s="1091"/>
      <c r="N6" s="1091"/>
      <c r="O6" s="1091"/>
      <c r="P6" s="1091"/>
      <c r="Q6" s="1091"/>
      <c r="R6" s="1091"/>
      <c r="S6" s="1091"/>
      <c r="T6" s="1091"/>
      <c r="U6" s="1091"/>
      <c r="V6" s="1091"/>
      <c r="W6" s="1091"/>
      <c r="X6" s="1091"/>
      <c r="Y6" s="1091"/>
      <c r="Z6" s="1091"/>
      <c r="AA6" s="1091"/>
      <c r="AB6" s="1091"/>
      <c r="AC6" s="1091"/>
      <c r="AD6" s="1091"/>
    </row>
    <row r="7" ht="32" customHeight="1" spans="1:30">
      <c r="A7" s="1091"/>
      <c r="B7" s="1091"/>
      <c r="C7" s="1091"/>
      <c r="D7" s="1091"/>
      <c r="E7" s="1091"/>
      <c r="F7" s="1091"/>
      <c r="G7" s="1091"/>
      <c r="H7" s="1091"/>
      <c r="I7" s="1091"/>
      <c r="J7" s="1091"/>
      <c r="K7" s="1091"/>
      <c r="L7" s="1091"/>
      <c r="M7" s="1091"/>
      <c r="N7" s="1091"/>
      <c r="O7" s="1091"/>
      <c r="P7" s="1091"/>
      <c r="Q7" s="1091"/>
      <c r="R7" s="1091"/>
      <c r="S7" s="1091"/>
      <c r="T7" s="1091"/>
      <c r="U7" s="1091"/>
      <c r="V7" s="1091"/>
      <c r="W7" s="1091"/>
      <c r="X7" s="1091"/>
      <c r="Y7" s="1091"/>
      <c r="Z7" s="1091"/>
      <c r="AA7" s="1091"/>
      <c r="AB7" s="1091"/>
      <c r="AC7" s="1091"/>
      <c r="AD7" s="1091"/>
    </row>
    <row r="8" ht="32" customHeight="1" spans="1:30">
      <c r="A8" s="1091"/>
      <c r="B8" s="1091"/>
      <c r="C8" s="1091"/>
      <c r="D8" s="1091"/>
      <c r="E8" s="1091"/>
      <c r="F8" s="1091"/>
      <c r="G8" s="1091"/>
      <c r="H8" s="1091"/>
      <c r="I8" s="1091"/>
      <c r="J8" s="1091"/>
      <c r="K8" s="1091"/>
      <c r="L8" s="1091"/>
      <c r="M8" s="1091"/>
      <c r="N8" s="1091"/>
      <c r="O8" s="1091"/>
      <c r="P8" s="1091"/>
      <c r="Q8" s="1091"/>
      <c r="R8" s="1091"/>
      <c r="S8" s="1091"/>
      <c r="T8" s="1091"/>
      <c r="U8" s="1091"/>
      <c r="V8" s="1091"/>
      <c r="W8" s="1091"/>
      <c r="X8" s="1091"/>
      <c r="Y8" s="1091"/>
      <c r="Z8" s="1091"/>
      <c r="AA8" s="1091"/>
      <c r="AB8" s="1091"/>
      <c r="AC8" s="1091"/>
      <c r="AD8" s="1091"/>
    </row>
    <row r="9" ht="32" customHeight="1" spans="1:30">
      <c r="A9" s="1091"/>
      <c r="B9" s="1091"/>
      <c r="C9" s="1091"/>
      <c r="D9" s="1091"/>
      <c r="E9" s="1091"/>
      <c r="F9" s="1091"/>
      <c r="G9" s="1091"/>
      <c r="H9" s="1091"/>
      <c r="I9" s="1091"/>
      <c r="J9" s="1091"/>
      <c r="K9" s="1091"/>
      <c r="L9" s="1091"/>
      <c r="M9" s="1091"/>
      <c r="N9" s="1091"/>
      <c r="O9" s="1091"/>
      <c r="P9" s="1091"/>
      <c r="Q9" s="1091"/>
      <c r="R9" s="1091"/>
      <c r="S9" s="1091"/>
      <c r="T9" s="1091"/>
      <c r="U9" s="1091"/>
      <c r="V9" s="1091"/>
      <c r="W9" s="1091"/>
      <c r="X9" s="1091"/>
      <c r="Y9" s="1091"/>
      <c r="Z9" s="1091"/>
      <c r="AA9" s="1091"/>
      <c r="AB9" s="1091"/>
      <c r="AC9" s="1091"/>
      <c r="AD9" s="1091"/>
    </row>
    <row r="10" ht="32" customHeight="1" spans="1:30">
      <c r="A10" s="1091"/>
      <c r="B10" s="1091"/>
      <c r="C10" s="1091"/>
      <c r="D10" s="1091"/>
      <c r="E10" s="1091"/>
      <c r="F10" s="1091"/>
      <c r="G10" s="1091"/>
      <c r="H10" s="1091"/>
      <c r="I10" s="1091"/>
      <c r="J10" s="1091"/>
      <c r="K10" s="1091"/>
      <c r="L10" s="1091"/>
      <c r="M10" s="1091"/>
      <c r="N10" s="1091"/>
      <c r="O10" s="1091"/>
      <c r="P10" s="1091"/>
      <c r="Q10" s="1091"/>
      <c r="R10" s="1091"/>
      <c r="S10" s="1091"/>
      <c r="T10" s="1091"/>
      <c r="U10" s="1091"/>
      <c r="V10" s="1091"/>
      <c r="W10" s="1091"/>
      <c r="X10" s="1091"/>
      <c r="Y10" s="1091"/>
      <c r="Z10" s="1091"/>
      <c r="AA10" s="1091"/>
      <c r="AB10" s="1091"/>
      <c r="AC10" s="1091"/>
      <c r="AD10" s="1091"/>
    </row>
    <row r="11" ht="32" customHeight="1" spans="1:30">
      <c r="A11" s="1091"/>
      <c r="B11" s="1091"/>
      <c r="C11" s="1091"/>
      <c r="D11" s="1091"/>
      <c r="E11" s="1091"/>
      <c r="F11" s="1091"/>
      <c r="G11" s="1091"/>
      <c r="H11" s="1091"/>
      <c r="I11" s="1091"/>
      <c r="J11" s="1091"/>
      <c r="K11" s="1091"/>
      <c r="L11" s="1091"/>
      <c r="M11" s="1091"/>
      <c r="N11" s="1091"/>
      <c r="O11" s="1091"/>
      <c r="P11" s="1091"/>
      <c r="Q11" s="1091"/>
      <c r="R11" s="1091"/>
      <c r="S11" s="1091"/>
      <c r="T11" s="1091"/>
      <c r="U11" s="1091"/>
      <c r="V11" s="1091"/>
      <c r="W11" s="1091"/>
      <c r="X11" s="1091"/>
      <c r="Y11" s="1091"/>
      <c r="Z11" s="1091"/>
      <c r="AA11" s="1091"/>
      <c r="AB11" s="1091"/>
      <c r="AC11" s="1091"/>
      <c r="AD11" s="1091"/>
    </row>
    <row r="12" ht="32" customHeight="1" spans="1:30">
      <c r="A12" s="1091"/>
      <c r="B12" s="1091"/>
      <c r="C12" s="1091"/>
      <c r="D12" s="1091"/>
      <c r="E12" s="1091"/>
      <c r="F12" s="1091"/>
      <c r="G12" s="1091"/>
      <c r="H12" s="1091"/>
      <c r="I12" s="1091"/>
      <c r="J12" s="1091"/>
      <c r="K12" s="1091"/>
      <c r="L12" s="1091"/>
      <c r="M12" s="1091"/>
      <c r="N12" s="1091"/>
      <c r="O12" s="1091"/>
      <c r="P12" s="1091"/>
      <c r="Q12" s="1091"/>
      <c r="R12" s="1091"/>
      <c r="S12" s="1091"/>
      <c r="T12" s="1091"/>
      <c r="U12" s="1091"/>
      <c r="V12" s="1091"/>
      <c r="W12" s="1091"/>
      <c r="X12" s="1091"/>
      <c r="Y12" s="1091"/>
      <c r="Z12" s="1091"/>
      <c r="AA12" s="1091"/>
      <c r="AB12" s="1091"/>
      <c r="AC12" s="1091"/>
      <c r="AD12" s="1091"/>
    </row>
    <row r="13" ht="32" customHeight="1" spans="1:30">
      <c r="A13" s="1091"/>
      <c r="B13" s="1091"/>
      <c r="C13" s="1091"/>
      <c r="D13" s="1091"/>
      <c r="E13" s="1091"/>
      <c r="F13" s="1091"/>
      <c r="G13" s="1091"/>
      <c r="H13" s="1091"/>
      <c r="I13" s="1091"/>
      <c r="J13" s="1091"/>
      <c r="K13" s="1091"/>
      <c r="L13" s="1091"/>
      <c r="M13" s="1091"/>
      <c r="N13" s="1091"/>
      <c r="O13" s="1091"/>
      <c r="P13" s="1091"/>
      <c r="Q13" s="1091"/>
      <c r="R13" s="1091"/>
      <c r="S13" s="1091"/>
      <c r="T13" s="1091"/>
      <c r="U13" s="1091"/>
      <c r="V13" s="1091"/>
      <c r="W13" s="1091"/>
      <c r="X13" s="1091"/>
      <c r="Y13" s="1091"/>
      <c r="Z13" s="1091"/>
      <c r="AA13" s="1091"/>
      <c r="AB13" s="1091"/>
      <c r="AC13" s="1091"/>
      <c r="AD13" s="1091"/>
    </row>
    <row r="14" ht="32" customHeight="1" spans="1:30">
      <c r="A14" s="1091"/>
      <c r="B14" s="1091"/>
      <c r="C14" s="1091"/>
      <c r="D14" s="1091"/>
      <c r="E14" s="1091"/>
      <c r="F14" s="1091"/>
      <c r="G14" s="1091"/>
      <c r="H14" s="1091"/>
      <c r="I14" s="1091"/>
      <c r="J14" s="1091"/>
      <c r="K14" s="1091"/>
      <c r="L14" s="1091"/>
      <c r="M14" s="1091"/>
      <c r="N14" s="1091"/>
      <c r="O14" s="1091"/>
      <c r="P14" s="1091"/>
      <c r="Q14" s="1091"/>
      <c r="R14" s="1091"/>
      <c r="S14" s="1091"/>
      <c r="T14" s="1091"/>
      <c r="U14" s="1091"/>
      <c r="V14" s="1091"/>
      <c r="W14" s="1091"/>
      <c r="X14" s="1091"/>
      <c r="Y14" s="1091"/>
      <c r="Z14" s="1091"/>
      <c r="AA14" s="1091"/>
      <c r="AB14" s="1091"/>
      <c r="AC14" s="1091"/>
      <c r="AD14" s="1091"/>
    </row>
    <row r="15" ht="32" customHeight="1" spans="1:30">
      <c r="A15" s="1091"/>
      <c r="B15" s="1091"/>
      <c r="C15" s="1091"/>
      <c r="D15" s="1091"/>
      <c r="E15" s="1091"/>
      <c r="F15" s="1091"/>
      <c r="G15" s="1091"/>
      <c r="H15" s="1091"/>
      <c r="I15" s="1091"/>
      <c r="J15" s="1091"/>
      <c r="K15" s="1091"/>
      <c r="L15" s="1091"/>
      <c r="M15" s="1091"/>
      <c r="N15" s="1091"/>
      <c r="O15" s="1091"/>
      <c r="P15" s="1091"/>
      <c r="Q15" s="1091"/>
      <c r="R15" s="1091"/>
      <c r="S15" s="1091"/>
      <c r="T15" s="1091"/>
      <c r="U15" s="1091"/>
      <c r="V15" s="1091"/>
      <c r="W15" s="1091"/>
      <c r="X15" s="1091"/>
      <c r="Y15" s="1091"/>
      <c r="Z15" s="1091"/>
      <c r="AA15" s="1091"/>
      <c r="AB15" s="1091"/>
      <c r="AC15" s="1091"/>
      <c r="AD15" s="1091"/>
    </row>
    <row r="16" ht="32" customHeight="1" spans="1:30">
      <c r="A16" s="1091" t="s">
        <v>833</v>
      </c>
      <c r="B16" s="1091" t="s">
        <v>833</v>
      </c>
      <c r="C16" s="1091" t="s">
        <v>833</v>
      </c>
      <c r="D16" s="1091" t="s">
        <v>833</v>
      </c>
      <c r="E16" s="1091" t="s">
        <v>833</v>
      </c>
      <c r="F16" s="1091" t="s">
        <v>833</v>
      </c>
      <c r="G16" s="1091" t="s">
        <v>833</v>
      </c>
      <c r="H16" s="1091" t="s">
        <v>833</v>
      </c>
      <c r="I16" s="1091" t="s">
        <v>833</v>
      </c>
      <c r="J16" s="1091" t="s">
        <v>833</v>
      </c>
      <c r="K16" s="1091" t="s">
        <v>833</v>
      </c>
      <c r="L16" s="1091" t="s">
        <v>833</v>
      </c>
      <c r="M16" s="1091"/>
      <c r="N16" s="1091"/>
      <c r="O16" s="1091"/>
      <c r="P16" s="1091"/>
      <c r="Q16" s="1091"/>
      <c r="R16" s="1091"/>
      <c r="S16" s="1091"/>
      <c r="T16" s="1091"/>
      <c r="U16" s="1091"/>
      <c r="V16" s="1091"/>
      <c r="W16" s="1091"/>
      <c r="X16" s="1091"/>
      <c r="Y16" s="1091"/>
      <c r="Z16" s="1091"/>
      <c r="AA16" s="1091"/>
      <c r="AB16" s="1091"/>
      <c r="AC16" s="1091"/>
      <c r="AD16" s="1091"/>
    </row>
    <row r="17" ht="32" customHeight="1" spans="1:30">
      <c r="A17" s="1091" t="s">
        <v>833</v>
      </c>
      <c r="B17" s="1091" t="s">
        <v>833</v>
      </c>
      <c r="C17" s="1091" t="s">
        <v>833</v>
      </c>
      <c r="D17" s="1091" t="s">
        <v>833</v>
      </c>
      <c r="E17" s="1091" t="s">
        <v>833</v>
      </c>
      <c r="F17" s="1091" t="s">
        <v>833</v>
      </c>
      <c r="G17" s="1091" t="s">
        <v>833</v>
      </c>
      <c r="H17" s="1091" t="s">
        <v>833</v>
      </c>
      <c r="I17" s="1091" t="s">
        <v>833</v>
      </c>
      <c r="J17" s="1091" t="s">
        <v>833</v>
      </c>
      <c r="K17" s="1091" t="s">
        <v>833</v>
      </c>
      <c r="L17" s="1091" t="s">
        <v>833</v>
      </c>
      <c r="M17" s="1091"/>
      <c r="N17" s="1091"/>
      <c r="O17" s="1091"/>
      <c r="P17" s="1091"/>
      <c r="Q17" s="1091"/>
      <c r="R17" s="1091"/>
      <c r="S17" s="1091"/>
      <c r="T17" s="1091"/>
      <c r="U17" s="1091"/>
      <c r="V17" s="1091"/>
      <c r="W17" s="1091"/>
      <c r="X17" s="1091"/>
      <c r="Y17" s="1091"/>
      <c r="Z17" s="1091"/>
      <c r="AA17" s="1091"/>
      <c r="AB17" s="1091"/>
      <c r="AC17" s="1091"/>
      <c r="AD17" s="1091"/>
    </row>
    <row r="18" ht="32" customHeight="1" spans="1:30">
      <c r="A18" s="1091" t="s">
        <v>833</v>
      </c>
      <c r="B18" s="1091" t="s">
        <v>833</v>
      </c>
      <c r="C18" s="1091" t="s">
        <v>833</v>
      </c>
      <c r="D18" s="1091" t="s">
        <v>833</v>
      </c>
      <c r="E18" s="1091" t="s">
        <v>833</v>
      </c>
      <c r="F18" s="1091" t="s">
        <v>833</v>
      </c>
      <c r="G18" s="1091" t="s">
        <v>833</v>
      </c>
      <c r="H18" s="1091" t="s">
        <v>833</v>
      </c>
      <c r="I18" s="1091" t="s">
        <v>833</v>
      </c>
      <c r="J18" s="1091" t="s">
        <v>833</v>
      </c>
      <c r="K18" s="1091" t="s">
        <v>833</v>
      </c>
      <c r="L18" s="1091" t="s">
        <v>833</v>
      </c>
      <c r="M18" s="1091"/>
      <c r="N18" s="1091"/>
      <c r="O18" s="1091"/>
      <c r="P18" s="1091"/>
      <c r="Q18" s="1091"/>
      <c r="R18" s="1091"/>
      <c r="S18" s="1091"/>
      <c r="T18" s="1091"/>
      <c r="U18" s="1091"/>
      <c r="V18" s="1091"/>
      <c r="W18" s="1091"/>
      <c r="X18" s="1091"/>
      <c r="Y18" s="1091"/>
      <c r="Z18" s="1091"/>
      <c r="AA18" s="1091"/>
      <c r="AB18" s="1091"/>
      <c r="AC18" s="1091"/>
      <c r="AD18" s="1091"/>
    </row>
    <row r="19" ht="32" customHeight="1" spans="1:30">
      <c r="A19" s="1091" t="s">
        <v>833</v>
      </c>
      <c r="B19" s="1091" t="s">
        <v>833</v>
      </c>
      <c r="C19" s="1091" t="s">
        <v>833</v>
      </c>
      <c r="D19" s="1091" t="s">
        <v>833</v>
      </c>
      <c r="E19" s="1091" t="s">
        <v>833</v>
      </c>
      <c r="F19" s="1091" t="s">
        <v>833</v>
      </c>
      <c r="G19" s="1091" t="s">
        <v>833</v>
      </c>
      <c r="H19" s="1091" t="s">
        <v>833</v>
      </c>
      <c r="I19" s="1091" t="s">
        <v>833</v>
      </c>
      <c r="J19" s="1091" t="s">
        <v>833</v>
      </c>
      <c r="K19" s="1091" t="s">
        <v>833</v>
      </c>
      <c r="L19" s="1091" t="s">
        <v>833</v>
      </c>
      <c r="M19" s="1091"/>
      <c r="N19" s="1091"/>
      <c r="O19" s="1091"/>
      <c r="P19" s="1091"/>
      <c r="Q19" s="1091"/>
      <c r="R19" s="1091"/>
      <c r="S19" s="1091"/>
      <c r="T19" s="1091"/>
      <c r="U19" s="1091"/>
      <c r="V19" s="1091"/>
      <c r="W19" s="1091"/>
      <c r="X19" s="1091"/>
      <c r="Y19" s="1091"/>
      <c r="Z19" s="1091"/>
      <c r="AA19" s="1091"/>
      <c r="AB19" s="1091"/>
      <c r="AC19" s="1091"/>
      <c r="AD19" s="1091"/>
    </row>
    <row r="20" ht="32" customHeight="1" spans="1:30">
      <c r="A20" s="1091" t="s">
        <v>833</v>
      </c>
      <c r="B20" s="1091" t="s">
        <v>833</v>
      </c>
      <c r="C20" s="1091" t="s">
        <v>833</v>
      </c>
      <c r="D20" s="1091" t="s">
        <v>833</v>
      </c>
      <c r="E20" s="1091" t="s">
        <v>833</v>
      </c>
      <c r="F20" s="1091" t="s">
        <v>833</v>
      </c>
      <c r="G20" s="1091" t="s">
        <v>833</v>
      </c>
      <c r="H20" s="1091" t="s">
        <v>833</v>
      </c>
      <c r="I20" s="1091" t="s">
        <v>833</v>
      </c>
      <c r="J20" s="1091" t="s">
        <v>833</v>
      </c>
      <c r="K20" s="1091" t="s">
        <v>833</v>
      </c>
      <c r="L20" s="1091" t="s">
        <v>833</v>
      </c>
      <c r="M20" s="1091"/>
      <c r="N20" s="1091"/>
      <c r="O20" s="1091"/>
      <c r="P20" s="1091"/>
      <c r="Q20" s="1091"/>
      <c r="R20" s="1091"/>
      <c r="S20" s="1091"/>
      <c r="T20" s="1091"/>
      <c r="U20" s="1091"/>
      <c r="V20" s="1091"/>
      <c r="W20" s="1091"/>
      <c r="X20" s="1091"/>
      <c r="Y20" s="1091"/>
      <c r="Z20" s="1091"/>
      <c r="AA20" s="1091"/>
      <c r="AB20" s="1091"/>
      <c r="AC20" s="1091"/>
      <c r="AD20" s="1091"/>
    </row>
    <row r="21" ht="32" customHeight="1" spans="1:30">
      <c r="A21" s="1091" t="s">
        <v>833</v>
      </c>
      <c r="B21" s="1091" t="s">
        <v>833</v>
      </c>
      <c r="C21" s="1091" t="s">
        <v>833</v>
      </c>
      <c r="D21" s="1091" t="s">
        <v>833</v>
      </c>
      <c r="E21" s="1091" t="s">
        <v>833</v>
      </c>
      <c r="F21" s="1091" t="s">
        <v>833</v>
      </c>
      <c r="G21" s="1091" t="s">
        <v>833</v>
      </c>
      <c r="H21" s="1091" t="s">
        <v>833</v>
      </c>
      <c r="I21" s="1091" t="s">
        <v>833</v>
      </c>
      <c r="J21" s="1091" t="s">
        <v>833</v>
      </c>
      <c r="K21" s="1091" t="s">
        <v>833</v>
      </c>
      <c r="L21" s="1091" t="s">
        <v>833</v>
      </c>
      <c r="M21" s="1091"/>
      <c r="N21" s="1091"/>
      <c r="O21" s="1091"/>
      <c r="P21" s="1091"/>
      <c r="Q21" s="1091"/>
      <c r="R21" s="1091"/>
      <c r="S21" s="1091"/>
      <c r="T21" s="1091"/>
      <c r="U21" s="1091"/>
      <c r="V21" s="1091"/>
      <c r="W21" s="1091"/>
      <c r="X21" s="1091"/>
      <c r="Y21" s="1091"/>
      <c r="Z21" s="1091"/>
      <c r="AA21" s="1091"/>
      <c r="AB21" s="1091"/>
      <c r="AC21" s="1091"/>
      <c r="AD21" s="1091"/>
    </row>
    <row r="22" ht="22" customHeight="1" spans="1:30">
      <c r="A22" s="1092" t="s">
        <v>834</v>
      </c>
      <c r="B22" s="1092" t="s">
        <v>834</v>
      </c>
      <c r="C22" s="1092" t="s">
        <v>834</v>
      </c>
      <c r="D22" s="1092" t="s">
        <v>834</v>
      </c>
      <c r="E22" s="1092" t="s">
        <v>834</v>
      </c>
      <c r="F22" s="1092" t="s">
        <v>834</v>
      </c>
      <c r="G22" s="1092" t="s">
        <v>834</v>
      </c>
      <c r="H22" s="1092" t="s">
        <v>834</v>
      </c>
      <c r="I22" s="1092" t="s">
        <v>834</v>
      </c>
      <c r="J22" s="1092" t="s">
        <v>834</v>
      </c>
      <c r="K22" s="1092" t="s">
        <v>834</v>
      </c>
      <c r="L22" s="1092" t="s">
        <v>834</v>
      </c>
      <c r="M22" s="1092" t="s">
        <v>835</v>
      </c>
      <c r="N22" s="1092" t="s">
        <v>835</v>
      </c>
      <c r="O22" s="1092" t="s">
        <v>835</v>
      </c>
      <c r="P22" s="1092" t="s">
        <v>835</v>
      </c>
      <c r="Q22" s="1092" t="s">
        <v>835</v>
      </c>
      <c r="R22" s="1092" t="s">
        <v>835</v>
      </c>
      <c r="S22" s="1092" t="s">
        <v>835</v>
      </c>
      <c r="T22" s="1092" t="s">
        <v>835</v>
      </c>
      <c r="U22" s="1092" t="s">
        <v>835</v>
      </c>
      <c r="V22" s="1092" t="s">
        <v>835</v>
      </c>
      <c r="W22" s="1092" t="s">
        <v>835</v>
      </c>
      <c r="X22" s="1092" t="s">
        <v>835</v>
      </c>
      <c r="Y22" s="1091" t="s">
        <v>836</v>
      </c>
      <c r="Z22" s="1091"/>
      <c r="AA22" s="1091"/>
      <c r="AB22" s="1091"/>
      <c r="AC22" s="1091"/>
      <c r="AD22" s="1091"/>
    </row>
    <row r="23" ht="22" customHeight="1" spans="1:30">
      <c r="A23" s="1092" t="s">
        <v>834</v>
      </c>
      <c r="B23" s="1092" t="s">
        <v>834</v>
      </c>
      <c r="C23" s="1092" t="s">
        <v>834</v>
      </c>
      <c r="D23" s="1092" t="s">
        <v>834</v>
      </c>
      <c r="E23" s="1092" t="s">
        <v>834</v>
      </c>
      <c r="F23" s="1092" t="s">
        <v>834</v>
      </c>
      <c r="G23" s="1092" t="s">
        <v>834</v>
      </c>
      <c r="H23" s="1092" t="s">
        <v>834</v>
      </c>
      <c r="I23" s="1092" t="s">
        <v>834</v>
      </c>
      <c r="J23" s="1092" t="s">
        <v>834</v>
      </c>
      <c r="K23" s="1092" t="s">
        <v>834</v>
      </c>
      <c r="L23" s="1092" t="s">
        <v>834</v>
      </c>
      <c r="M23" s="1092" t="s">
        <v>835</v>
      </c>
      <c r="N23" s="1092" t="s">
        <v>835</v>
      </c>
      <c r="O23" s="1092" t="s">
        <v>835</v>
      </c>
      <c r="P23" s="1092" t="s">
        <v>835</v>
      </c>
      <c r="Q23" s="1092" t="s">
        <v>835</v>
      </c>
      <c r="R23" s="1092" t="s">
        <v>835</v>
      </c>
      <c r="S23" s="1092" t="s">
        <v>835</v>
      </c>
      <c r="T23" s="1092" t="s">
        <v>835</v>
      </c>
      <c r="U23" s="1092" t="s">
        <v>835</v>
      </c>
      <c r="V23" s="1092" t="s">
        <v>835</v>
      </c>
      <c r="W23" s="1092" t="s">
        <v>835</v>
      </c>
      <c r="X23" s="1092" t="s">
        <v>835</v>
      </c>
      <c r="Y23" s="1091"/>
      <c r="Z23" s="1091"/>
      <c r="AA23" s="1091"/>
      <c r="AB23" s="1091"/>
      <c r="AC23" s="1091"/>
      <c r="AD23" s="1091"/>
    </row>
    <row r="24" ht="22" customHeight="1" spans="1:30">
      <c r="A24" s="1091"/>
      <c r="B24" s="1091"/>
      <c r="C24" s="1091"/>
      <c r="D24" s="1091"/>
      <c r="E24" s="1091"/>
      <c r="F24" s="1091"/>
      <c r="G24" s="1091"/>
      <c r="H24" s="1091"/>
      <c r="I24" s="1091"/>
      <c r="J24" s="1091"/>
      <c r="K24" s="1091"/>
      <c r="L24" s="1091"/>
      <c r="M24" s="1091" t="s">
        <v>837</v>
      </c>
      <c r="N24" s="1091" t="s">
        <v>837</v>
      </c>
      <c r="O24" s="1091" t="s">
        <v>837</v>
      </c>
      <c r="P24" s="1091" t="s">
        <v>837</v>
      </c>
      <c r="Q24" s="1091" t="s">
        <v>837</v>
      </c>
      <c r="R24" s="1091" t="s">
        <v>837</v>
      </c>
      <c r="S24" s="1091" t="s">
        <v>837</v>
      </c>
      <c r="T24" s="1091" t="s">
        <v>837</v>
      </c>
      <c r="U24" s="1091" t="s">
        <v>837</v>
      </c>
      <c r="V24" s="1091" t="s">
        <v>837</v>
      </c>
      <c r="W24" s="1091" t="s">
        <v>837</v>
      </c>
      <c r="X24" s="1091" t="s">
        <v>837</v>
      </c>
      <c r="Y24" s="1091"/>
      <c r="Z24" s="1091"/>
      <c r="AA24" s="1091"/>
      <c r="AB24" s="1091"/>
      <c r="AC24" s="1091"/>
      <c r="AD24" s="1091"/>
    </row>
    <row r="25" ht="22" customHeight="1" spans="1:30">
      <c r="A25" s="1091"/>
      <c r="B25" s="1091"/>
      <c r="C25" s="1091"/>
      <c r="D25" s="1091"/>
      <c r="E25" s="1091"/>
      <c r="F25" s="1091"/>
      <c r="G25" s="1091"/>
      <c r="H25" s="1091"/>
      <c r="I25" s="1091"/>
      <c r="J25" s="1091"/>
      <c r="K25" s="1091"/>
      <c r="L25" s="1091"/>
      <c r="M25" s="1091" t="s">
        <v>837</v>
      </c>
      <c r="N25" s="1091" t="s">
        <v>837</v>
      </c>
      <c r="O25" s="1091" t="s">
        <v>837</v>
      </c>
      <c r="P25" s="1091" t="s">
        <v>837</v>
      </c>
      <c r="Q25" s="1091" t="s">
        <v>837</v>
      </c>
      <c r="R25" s="1091" t="s">
        <v>837</v>
      </c>
      <c r="S25" s="1091" t="s">
        <v>837</v>
      </c>
      <c r="T25" s="1091" t="s">
        <v>837</v>
      </c>
      <c r="U25" s="1091" t="s">
        <v>837</v>
      </c>
      <c r="V25" s="1091" t="s">
        <v>837</v>
      </c>
      <c r="W25" s="1091" t="s">
        <v>837</v>
      </c>
      <c r="X25" s="1091" t="s">
        <v>837</v>
      </c>
      <c r="Y25" s="1091"/>
      <c r="Z25" s="1091"/>
      <c r="AA25" s="1091"/>
      <c r="AB25" s="1091"/>
      <c r="AC25" s="1091"/>
      <c r="AD25" s="1091"/>
    </row>
    <row r="26" ht="22" customHeight="1" spans="1:30">
      <c r="A26" s="1091"/>
      <c r="B26" s="1091"/>
      <c r="C26" s="1091"/>
      <c r="D26" s="1091"/>
      <c r="E26" s="1091"/>
      <c r="F26" s="1091"/>
      <c r="G26" s="1091"/>
      <c r="H26" s="1091"/>
      <c r="I26" s="1091"/>
      <c r="J26" s="1091"/>
      <c r="K26" s="1091"/>
      <c r="L26" s="1091"/>
      <c r="M26" s="1091" t="s">
        <v>837</v>
      </c>
      <c r="N26" s="1091" t="s">
        <v>837</v>
      </c>
      <c r="O26" s="1091" t="s">
        <v>837</v>
      </c>
      <c r="P26" s="1091" t="s">
        <v>837</v>
      </c>
      <c r="Q26" s="1091" t="s">
        <v>837</v>
      </c>
      <c r="R26" s="1091" t="s">
        <v>837</v>
      </c>
      <c r="S26" s="1091" t="s">
        <v>837</v>
      </c>
      <c r="T26" s="1091" t="s">
        <v>837</v>
      </c>
      <c r="U26" s="1091" t="s">
        <v>837</v>
      </c>
      <c r="V26" s="1091" t="s">
        <v>837</v>
      </c>
      <c r="W26" s="1091" t="s">
        <v>837</v>
      </c>
      <c r="X26" s="1091" t="s">
        <v>837</v>
      </c>
      <c r="Y26" s="1091"/>
      <c r="Z26" s="1091"/>
      <c r="AA26" s="1091"/>
      <c r="AB26" s="1091"/>
      <c r="AC26" s="1091"/>
      <c r="AD26" s="1091"/>
    </row>
    <row r="27" ht="22" customHeight="1" spans="1:30">
      <c r="A27" s="1091"/>
      <c r="B27" s="1091"/>
      <c r="C27" s="1091"/>
      <c r="D27" s="1091"/>
      <c r="E27" s="1091"/>
      <c r="F27" s="1091"/>
      <c r="G27" s="1091"/>
      <c r="H27" s="1091"/>
      <c r="I27" s="1091"/>
      <c r="J27" s="1091"/>
      <c r="K27" s="1091"/>
      <c r="L27" s="1091"/>
      <c r="M27" s="1091" t="s">
        <v>837</v>
      </c>
      <c r="N27" s="1091" t="s">
        <v>837</v>
      </c>
      <c r="O27" s="1091" t="s">
        <v>837</v>
      </c>
      <c r="P27" s="1091" t="s">
        <v>837</v>
      </c>
      <c r="Q27" s="1091" t="s">
        <v>837</v>
      </c>
      <c r="R27" s="1091" t="s">
        <v>837</v>
      </c>
      <c r="S27" s="1091" t="s">
        <v>837</v>
      </c>
      <c r="T27" s="1091" t="s">
        <v>837</v>
      </c>
      <c r="U27" s="1091" t="s">
        <v>837</v>
      </c>
      <c r="V27" s="1091" t="s">
        <v>837</v>
      </c>
      <c r="W27" s="1091" t="s">
        <v>837</v>
      </c>
      <c r="X27" s="1091" t="s">
        <v>837</v>
      </c>
      <c r="Y27" s="1091"/>
      <c r="Z27" s="1091"/>
      <c r="AA27" s="1091"/>
      <c r="AB27" s="1091"/>
      <c r="AC27" s="1091"/>
      <c r="AD27" s="1091"/>
    </row>
    <row r="28" ht="22" customHeight="1" spans="1:30">
      <c r="A28" s="1091"/>
      <c r="B28" s="1091"/>
      <c r="C28" s="1091"/>
      <c r="D28" s="1091"/>
      <c r="E28" s="1091"/>
      <c r="F28" s="1091"/>
      <c r="G28" s="1091"/>
      <c r="H28" s="1091"/>
      <c r="I28" s="1091"/>
      <c r="J28" s="1091"/>
      <c r="K28" s="1091"/>
      <c r="L28" s="1091"/>
      <c r="M28" s="1091" t="s">
        <v>837</v>
      </c>
      <c r="N28" s="1091" t="s">
        <v>837</v>
      </c>
      <c r="O28" s="1091" t="s">
        <v>837</v>
      </c>
      <c r="P28" s="1091" t="s">
        <v>837</v>
      </c>
      <c r="Q28" s="1091" t="s">
        <v>837</v>
      </c>
      <c r="R28" s="1091" t="s">
        <v>837</v>
      </c>
      <c r="S28" s="1091" t="s">
        <v>837</v>
      </c>
      <c r="T28" s="1091" t="s">
        <v>837</v>
      </c>
      <c r="U28" s="1091" t="s">
        <v>837</v>
      </c>
      <c r="V28" s="1091" t="s">
        <v>837</v>
      </c>
      <c r="W28" s="1091" t="s">
        <v>837</v>
      </c>
      <c r="X28" s="1091" t="s">
        <v>837</v>
      </c>
      <c r="Y28" s="1091"/>
      <c r="Z28" s="1091"/>
      <c r="AA28" s="1091"/>
      <c r="AB28" s="1091"/>
      <c r="AC28" s="1091"/>
      <c r="AD28" s="1091"/>
    </row>
    <row r="29" ht="22" customHeight="1" spans="1:30">
      <c r="A29" s="1091"/>
      <c r="B29" s="1091"/>
      <c r="C29" s="1091"/>
      <c r="D29" s="1091"/>
      <c r="E29" s="1091"/>
      <c r="F29" s="1091"/>
      <c r="G29" s="1091"/>
      <c r="H29" s="1091"/>
      <c r="I29" s="1091"/>
      <c r="J29" s="1091"/>
      <c r="K29" s="1091"/>
      <c r="L29" s="1091"/>
      <c r="M29" s="1091" t="s">
        <v>837</v>
      </c>
      <c r="N29" s="1091" t="s">
        <v>837</v>
      </c>
      <c r="O29" s="1091" t="s">
        <v>837</v>
      </c>
      <c r="P29" s="1091" t="s">
        <v>837</v>
      </c>
      <c r="Q29" s="1091" t="s">
        <v>837</v>
      </c>
      <c r="R29" s="1091" t="s">
        <v>837</v>
      </c>
      <c r="S29" s="1091" t="s">
        <v>837</v>
      </c>
      <c r="T29" s="1091" t="s">
        <v>837</v>
      </c>
      <c r="U29" s="1091" t="s">
        <v>837</v>
      </c>
      <c r="V29" s="1091" t="s">
        <v>837</v>
      </c>
      <c r="W29" s="1091" t="s">
        <v>837</v>
      </c>
      <c r="X29" s="1091" t="s">
        <v>837</v>
      </c>
      <c r="Y29" s="1091"/>
      <c r="Z29" s="1091"/>
      <c r="AA29" s="1091"/>
      <c r="AB29" s="1091"/>
      <c r="AC29" s="1091"/>
      <c r="AD29" s="1091"/>
    </row>
    <row r="30" ht="22" customHeight="1" spans="1:30">
      <c r="A30" s="1091"/>
      <c r="B30" s="1091"/>
      <c r="C30" s="1091"/>
      <c r="D30" s="1091"/>
      <c r="E30" s="1091"/>
      <c r="F30" s="1091"/>
      <c r="G30" s="1091"/>
      <c r="H30" s="1091"/>
      <c r="I30" s="1091"/>
      <c r="J30" s="1091"/>
      <c r="K30" s="1091"/>
      <c r="L30" s="1091"/>
      <c r="M30" s="1091" t="s">
        <v>837</v>
      </c>
      <c r="N30" s="1091" t="s">
        <v>837</v>
      </c>
      <c r="O30" s="1091" t="s">
        <v>837</v>
      </c>
      <c r="P30" s="1091" t="s">
        <v>837</v>
      </c>
      <c r="Q30" s="1091" t="s">
        <v>837</v>
      </c>
      <c r="R30" s="1091" t="s">
        <v>837</v>
      </c>
      <c r="S30" s="1091" t="s">
        <v>837</v>
      </c>
      <c r="T30" s="1091" t="s">
        <v>837</v>
      </c>
      <c r="U30" s="1091" t="s">
        <v>837</v>
      </c>
      <c r="V30" s="1091" t="s">
        <v>837</v>
      </c>
      <c r="W30" s="1091" t="s">
        <v>837</v>
      </c>
      <c r="X30" s="1091" t="s">
        <v>837</v>
      </c>
      <c r="Y30" s="1091"/>
      <c r="Z30" s="1091"/>
      <c r="AA30" s="1091"/>
      <c r="AB30" s="1091"/>
      <c r="AC30" s="1091"/>
      <c r="AD30" s="1091"/>
    </row>
    <row r="31" ht="22" customHeight="1" spans="1:30">
      <c r="A31" s="1091"/>
      <c r="B31" s="1091"/>
      <c r="C31" s="1091"/>
      <c r="D31" s="1091"/>
      <c r="E31" s="1091"/>
      <c r="F31" s="1091"/>
      <c r="G31" s="1091"/>
      <c r="H31" s="1091"/>
      <c r="I31" s="1091"/>
      <c r="J31" s="1091"/>
      <c r="K31" s="1091"/>
      <c r="L31" s="1091"/>
      <c r="M31" s="1091" t="s">
        <v>837</v>
      </c>
      <c r="N31" s="1091" t="s">
        <v>837</v>
      </c>
      <c r="O31" s="1091" t="s">
        <v>837</v>
      </c>
      <c r="P31" s="1091" t="s">
        <v>837</v>
      </c>
      <c r="Q31" s="1091" t="s">
        <v>837</v>
      </c>
      <c r="R31" s="1091" t="s">
        <v>837</v>
      </c>
      <c r="S31" s="1091" t="s">
        <v>837</v>
      </c>
      <c r="T31" s="1091" t="s">
        <v>837</v>
      </c>
      <c r="U31" s="1091" t="s">
        <v>837</v>
      </c>
      <c r="V31" s="1091" t="s">
        <v>837</v>
      </c>
      <c r="W31" s="1091" t="s">
        <v>837</v>
      </c>
      <c r="X31" s="1091" t="s">
        <v>837</v>
      </c>
      <c r="Y31" s="1091"/>
      <c r="Z31" s="1091"/>
      <c r="AA31" s="1091"/>
      <c r="AB31" s="1091"/>
      <c r="AC31" s="1091"/>
      <c r="AD31" s="1091"/>
    </row>
    <row r="32" ht="22" customHeight="1" spans="1:30">
      <c r="A32" s="1091"/>
      <c r="B32" s="1091"/>
      <c r="C32" s="1091"/>
      <c r="D32" s="1091"/>
      <c r="E32" s="1091"/>
      <c r="F32" s="1091"/>
      <c r="G32" s="1091"/>
      <c r="H32" s="1091"/>
      <c r="I32" s="1091"/>
      <c r="J32" s="1091"/>
      <c r="K32" s="1091"/>
      <c r="L32" s="1091"/>
      <c r="M32" s="1091" t="s">
        <v>837</v>
      </c>
      <c r="N32" s="1091" t="s">
        <v>837</v>
      </c>
      <c r="O32" s="1091" t="s">
        <v>837</v>
      </c>
      <c r="P32" s="1091" t="s">
        <v>837</v>
      </c>
      <c r="Q32" s="1091" t="s">
        <v>837</v>
      </c>
      <c r="R32" s="1091" t="s">
        <v>837</v>
      </c>
      <c r="S32" s="1091" t="s">
        <v>837</v>
      </c>
      <c r="T32" s="1091" t="s">
        <v>837</v>
      </c>
      <c r="U32" s="1091" t="s">
        <v>837</v>
      </c>
      <c r="V32" s="1091" t="s">
        <v>837</v>
      </c>
      <c r="W32" s="1091" t="s">
        <v>837</v>
      </c>
      <c r="X32" s="1091" t="s">
        <v>837</v>
      </c>
      <c r="Y32" s="1091"/>
      <c r="Z32" s="1091"/>
      <c r="AA32" s="1091"/>
      <c r="AB32" s="1091"/>
      <c r="AC32" s="1091"/>
      <c r="AD32" s="1091"/>
    </row>
    <row r="33" ht="22" customHeight="1" spans="1:30">
      <c r="A33" s="1091"/>
      <c r="B33" s="1091"/>
      <c r="C33" s="1091"/>
      <c r="D33" s="1091"/>
      <c r="E33" s="1091"/>
      <c r="F33" s="1091"/>
      <c r="G33" s="1091"/>
      <c r="H33" s="1091"/>
      <c r="I33" s="1091"/>
      <c r="J33" s="1091"/>
      <c r="K33" s="1091"/>
      <c r="L33" s="1091"/>
      <c r="M33" s="1091" t="s">
        <v>837</v>
      </c>
      <c r="N33" s="1091" t="s">
        <v>837</v>
      </c>
      <c r="O33" s="1091" t="s">
        <v>837</v>
      </c>
      <c r="P33" s="1091" t="s">
        <v>837</v>
      </c>
      <c r="Q33" s="1091" t="s">
        <v>837</v>
      </c>
      <c r="R33" s="1091" t="s">
        <v>837</v>
      </c>
      <c r="S33" s="1091" t="s">
        <v>837</v>
      </c>
      <c r="T33" s="1091" t="s">
        <v>837</v>
      </c>
      <c r="U33" s="1091" t="s">
        <v>837</v>
      </c>
      <c r="V33" s="1091" t="s">
        <v>837</v>
      </c>
      <c r="W33" s="1091" t="s">
        <v>837</v>
      </c>
      <c r="X33" s="1091" t="s">
        <v>837</v>
      </c>
      <c r="Y33" s="1091"/>
      <c r="Z33" s="1091"/>
      <c r="AA33" s="1091"/>
      <c r="AB33" s="1091"/>
      <c r="AC33" s="1091"/>
      <c r="AD33" s="1091"/>
    </row>
    <row r="34" ht="22" customHeight="1" spans="1:30">
      <c r="A34" s="1091"/>
      <c r="B34" s="1091"/>
      <c r="C34" s="1091"/>
      <c r="D34" s="1091"/>
      <c r="E34" s="1091"/>
      <c r="F34" s="1091"/>
      <c r="G34" s="1091"/>
      <c r="H34" s="1091"/>
      <c r="I34" s="1091"/>
      <c r="J34" s="1091"/>
      <c r="K34" s="1091"/>
      <c r="L34" s="1091"/>
      <c r="M34" s="1091" t="s">
        <v>837</v>
      </c>
      <c r="N34" s="1091" t="s">
        <v>837</v>
      </c>
      <c r="O34" s="1091" t="s">
        <v>837</v>
      </c>
      <c r="P34" s="1091" t="s">
        <v>837</v>
      </c>
      <c r="Q34" s="1091" t="s">
        <v>837</v>
      </c>
      <c r="R34" s="1091" t="s">
        <v>837</v>
      </c>
      <c r="S34" s="1091" t="s">
        <v>837</v>
      </c>
      <c r="T34" s="1091" t="s">
        <v>837</v>
      </c>
      <c r="U34" s="1091" t="s">
        <v>837</v>
      </c>
      <c r="V34" s="1091" t="s">
        <v>837</v>
      </c>
      <c r="W34" s="1091" t="s">
        <v>837</v>
      </c>
      <c r="X34" s="1091" t="s">
        <v>837</v>
      </c>
      <c r="Y34" s="1091"/>
      <c r="Z34" s="1091"/>
      <c r="AA34" s="1091"/>
      <c r="AB34" s="1091"/>
      <c r="AC34" s="1091"/>
      <c r="AD34" s="1091"/>
    </row>
    <row r="35" ht="22" customHeight="1" spans="1:30">
      <c r="A35" s="1091"/>
      <c r="B35" s="1091"/>
      <c r="C35" s="1091"/>
      <c r="D35" s="1091"/>
      <c r="E35" s="1091"/>
      <c r="F35" s="1091"/>
      <c r="G35" s="1091"/>
      <c r="H35" s="1091"/>
      <c r="I35" s="1091"/>
      <c r="J35" s="1091"/>
      <c r="K35" s="1091"/>
      <c r="L35" s="1091"/>
      <c r="M35" s="1091" t="s">
        <v>837</v>
      </c>
      <c r="N35" s="1091" t="s">
        <v>837</v>
      </c>
      <c r="O35" s="1091" t="s">
        <v>837</v>
      </c>
      <c r="P35" s="1091" t="s">
        <v>837</v>
      </c>
      <c r="Q35" s="1091" t="s">
        <v>837</v>
      </c>
      <c r="R35" s="1091" t="s">
        <v>837</v>
      </c>
      <c r="S35" s="1091" t="s">
        <v>837</v>
      </c>
      <c r="T35" s="1091" t="s">
        <v>837</v>
      </c>
      <c r="U35" s="1091" t="s">
        <v>837</v>
      </c>
      <c r="V35" s="1091" t="s">
        <v>837</v>
      </c>
      <c r="W35" s="1091" t="s">
        <v>837</v>
      </c>
      <c r="X35" s="1091" t="s">
        <v>837</v>
      </c>
      <c r="Y35" s="1091"/>
      <c r="Z35" s="1091"/>
      <c r="AA35" s="1091"/>
      <c r="AB35" s="1091"/>
      <c r="AC35" s="1091"/>
      <c r="AD35" s="1091"/>
    </row>
    <row r="36" ht="22" customHeight="1" spans="1:30">
      <c r="A36" s="1091"/>
      <c r="B36" s="1091"/>
      <c r="C36" s="1091"/>
      <c r="D36" s="1091"/>
      <c r="E36" s="1091"/>
      <c r="F36" s="1091"/>
      <c r="G36" s="1091"/>
      <c r="H36" s="1091"/>
      <c r="I36" s="1091"/>
      <c r="J36" s="1091"/>
      <c r="K36" s="1091"/>
      <c r="L36" s="1091"/>
      <c r="M36" s="1091" t="s">
        <v>837</v>
      </c>
      <c r="N36" s="1091" t="s">
        <v>837</v>
      </c>
      <c r="O36" s="1091" t="s">
        <v>837</v>
      </c>
      <c r="P36" s="1091" t="s">
        <v>837</v>
      </c>
      <c r="Q36" s="1091" t="s">
        <v>837</v>
      </c>
      <c r="R36" s="1091" t="s">
        <v>837</v>
      </c>
      <c r="S36" s="1091" t="s">
        <v>837</v>
      </c>
      <c r="T36" s="1091" t="s">
        <v>837</v>
      </c>
      <c r="U36" s="1091" t="s">
        <v>837</v>
      </c>
      <c r="V36" s="1091" t="s">
        <v>837</v>
      </c>
      <c r="W36" s="1091" t="s">
        <v>837</v>
      </c>
      <c r="X36" s="1091" t="s">
        <v>837</v>
      </c>
      <c r="Y36" s="1091"/>
      <c r="Z36" s="1091"/>
      <c r="AA36" s="1091"/>
      <c r="AB36" s="1091"/>
      <c r="AC36" s="1091"/>
      <c r="AD36" s="1091"/>
    </row>
    <row r="37" ht="22" customHeight="1" spans="1:30">
      <c r="A37" s="1091"/>
      <c r="B37" s="1091"/>
      <c r="C37" s="1091"/>
      <c r="D37" s="1091"/>
      <c r="E37" s="1091"/>
      <c r="F37" s="1091"/>
      <c r="G37" s="1091"/>
      <c r="H37" s="1091"/>
      <c r="I37" s="1091"/>
      <c r="J37" s="1091"/>
      <c r="K37" s="1091"/>
      <c r="L37" s="1091"/>
      <c r="M37" s="1091" t="s">
        <v>837</v>
      </c>
      <c r="N37" s="1091" t="s">
        <v>837</v>
      </c>
      <c r="O37" s="1091" t="s">
        <v>837</v>
      </c>
      <c r="P37" s="1091" t="s">
        <v>837</v>
      </c>
      <c r="Q37" s="1091" t="s">
        <v>837</v>
      </c>
      <c r="R37" s="1091" t="s">
        <v>837</v>
      </c>
      <c r="S37" s="1091" t="s">
        <v>837</v>
      </c>
      <c r="T37" s="1091" t="s">
        <v>837</v>
      </c>
      <c r="U37" s="1091" t="s">
        <v>837</v>
      </c>
      <c r="V37" s="1091" t="s">
        <v>837</v>
      </c>
      <c r="W37" s="1091" t="s">
        <v>837</v>
      </c>
      <c r="X37" s="1091" t="s">
        <v>837</v>
      </c>
      <c r="Y37" s="1091"/>
      <c r="Z37" s="1091"/>
      <c r="AA37" s="1091"/>
      <c r="AB37" s="1091"/>
      <c r="AC37" s="1091"/>
      <c r="AD37" s="1091"/>
    </row>
    <row r="38" ht="22" customHeight="1" spans="1:30">
      <c r="A38" s="1091"/>
      <c r="B38" s="1091"/>
      <c r="C38" s="1091"/>
      <c r="D38" s="1091"/>
      <c r="E38" s="1091"/>
      <c r="F38" s="1091"/>
      <c r="G38" s="1091"/>
      <c r="H38" s="1091"/>
      <c r="I38" s="1091"/>
      <c r="J38" s="1091"/>
      <c r="K38" s="1091"/>
      <c r="L38" s="1091"/>
      <c r="M38" s="1091" t="s">
        <v>837</v>
      </c>
      <c r="N38" s="1091" t="s">
        <v>837</v>
      </c>
      <c r="O38" s="1091" t="s">
        <v>837</v>
      </c>
      <c r="P38" s="1091" t="s">
        <v>837</v>
      </c>
      <c r="Q38" s="1091" t="s">
        <v>837</v>
      </c>
      <c r="R38" s="1091" t="s">
        <v>837</v>
      </c>
      <c r="S38" s="1091" t="s">
        <v>837</v>
      </c>
      <c r="T38" s="1091" t="s">
        <v>837</v>
      </c>
      <c r="U38" s="1091" t="s">
        <v>837</v>
      </c>
      <c r="V38" s="1091" t="s">
        <v>837</v>
      </c>
      <c r="W38" s="1091" t="s">
        <v>837</v>
      </c>
      <c r="X38" s="1091" t="s">
        <v>837</v>
      </c>
      <c r="Y38" s="1091"/>
      <c r="Z38" s="1091"/>
      <c r="AA38" s="1091"/>
      <c r="AB38" s="1091"/>
      <c r="AC38" s="1091"/>
      <c r="AD38" s="1091"/>
    </row>
    <row r="39" ht="22" customHeight="1" spans="1:30">
      <c r="A39" s="1091"/>
      <c r="B39" s="1091"/>
      <c r="C39" s="1091"/>
      <c r="D39" s="1091"/>
      <c r="E39" s="1091"/>
      <c r="F39" s="1091"/>
      <c r="G39" s="1091"/>
      <c r="H39" s="1091"/>
      <c r="I39" s="1091"/>
      <c r="J39" s="1091"/>
      <c r="K39" s="1091"/>
      <c r="L39" s="1091"/>
      <c r="M39" s="1091" t="s">
        <v>837</v>
      </c>
      <c r="N39" s="1091" t="s">
        <v>837</v>
      </c>
      <c r="O39" s="1091" t="s">
        <v>837</v>
      </c>
      <c r="P39" s="1091" t="s">
        <v>837</v>
      </c>
      <c r="Q39" s="1091" t="s">
        <v>837</v>
      </c>
      <c r="R39" s="1091" t="s">
        <v>837</v>
      </c>
      <c r="S39" s="1091" t="s">
        <v>837</v>
      </c>
      <c r="T39" s="1091" t="s">
        <v>837</v>
      </c>
      <c r="U39" s="1091" t="s">
        <v>837</v>
      </c>
      <c r="V39" s="1091" t="s">
        <v>837</v>
      </c>
      <c r="W39" s="1091" t="s">
        <v>837</v>
      </c>
      <c r="X39" s="1091" t="s">
        <v>837</v>
      </c>
      <c r="Y39" s="1091"/>
      <c r="Z39" s="1091"/>
      <c r="AA39" s="1091"/>
      <c r="AB39" s="1091"/>
      <c r="AC39" s="1091"/>
      <c r="AD39" s="1091"/>
    </row>
    <row r="40" ht="22" customHeight="1" spans="1:30">
      <c r="A40" s="1091"/>
      <c r="B40" s="1091"/>
      <c r="C40" s="1091"/>
      <c r="D40" s="1091"/>
      <c r="E40" s="1091"/>
      <c r="F40" s="1091"/>
      <c r="G40" s="1091"/>
      <c r="H40" s="1091"/>
      <c r="I40" s="1091"/>
      <c r="J40" s="1091"/>
      <c r="K40" s="1091"/>
      <c r="L40" s="1091"/>
      <c r="M40" s="1091" t="s">
        <v>837</v>
      </c>
      <c r="N40" s="1091" t="s">
        <v>837</v>
      </c>
      <c r="O40" s="1091" t="s">
        <v>837</v>
      </c>
      <c r="P40" s="1091" t="s">
        <v>837</v>
      </c>
      <c r="Q40" s="1091" t="s">
        <v>837</v>
      </c>
      <c r="R40" s="1091" t="s">
        <v>837</v>
      </c>
      <c r="S40" s="1091" t="s">
        <v>837</v>
      </c>
      <c r="T40" s="1091" t="s">
        <v>837</v>
      </c>
      <c r="U40" s="1091" t="s">
        <v>837</v>
      </c>
      <c r="V40" s="1091" t="s">
        <v>837</v>
      </c>
      <c r="W40" s="1091" t="s">
        <v>837</v>
      </c>
      <c r="X40" s="1091" t="s">
        <v>837</v>
      </c>
      <c r="Y40" s="1091"/>
      <c r="Z40" s="1091"/>
      <c r="AA40" s="1091"/>
      <c r="AB40" s="1091"/>
      <c r="AC40" s="1091"/>
      <c r="AD40" s="1091"/>
    </row>
    <row r="41" ht="22" customHeight="1" spans="1:30">
      <c r="A41" s="1091"/>
      <c r="B41" s="1091"/>
      <c r="C41" s="1091"/>
      <c r="D41" s="1091"/>
      <c r="E41" s="1091"/>
      <c r="F41" s="1091"/>
      <c r="G41" s="1091"/>
      <c r="H41" s="1091"/>
      <c r="I41" s="1091"/>
      <c r="J41" s="1091"/>
      <c r="K41" s="1091"/>
      <c r="L41" s="1091"/>
      <c r="M41" s="1091" t="s">
        <v>837</v>
      </c>
      <c r="N41" s="1091" t="s">
        <v>837</v>
      </c>
      <c r="O41" s="1091" t="s">
        <v>837</v>
      </c>
      <c r="P41" s="1091" t="s">
        <v>837</v>
      </c>
      <c r="Q41" s="1091" t="s">
        <v>837</v>
      </c>
      <c r="R41" s="1091" t="s">
        <v>837</v>
      </c>
      <c r="S41" s="1091" t="s">
        <v>837</v>
      </c>
      <c r="T41" s="1091" t="s">
        <v>837</v>
      </c>
      <c r="U41" s="1091" t="s">
        <v>837</v>
      </c>
      <c r="V41" s="1091" t="s">
        <v>837</v>
      </c>
      <c r="W41" s="1091" t="s">
        <v>837</v>
      </c>
      <c r="X41" s="1091" t="s">
        <v>837</v>
      </c>
      <c r="Y41" s="1091"/>
      <c r="Z41" s="1091"/>
      <c r="AA41" s="1091"/>
      <c r="AB41" s="1091"/>
      <c r="AC41" s="1091"/>
      <c r="AD41" s="1091"/>
    </row>
  </sheetData>
  <mergeCells count="9">
    <mergeCell ref="A1:X1"/>
    <mergeCell ref="A2:L3"/>
    <mergeCell ref="M2:X3"/>
    <mergeCell ref="A22:L23"/>
    <mergeCell ref="M22:X23"/>
    <mergeCell ref="A16:L21"/>
    <mergeCell ref="M24:X41"/>
    <mergeCell ref="Y2:AD19"/>
    <mergeCell ref="Y22:AD41"/>
  </mergeCells>
  <pageMargins left="0.7" right="0.7" top="0.75" bottom="0.75" header="0.3" footer="0.3"/>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243"/>
  <sheetViews>
    <sheetView showGridLines="0" zoomScale="80" zoomScaleNormal="80" workbookViewId="0">
      <pane ySplit="1" topLeftCell="A36" activePane="bottomLeft" state="frozen"/>
      <selection/>
      <selection pane="bottomLeft" activeCell="C1" sqref="A1:C1"/>
    </sheetView>
  </sheetViews>
  <sheetFormatPr defaultColWidth="9" defaultRowHeight="13.5"/>
  <cols>
    <col min="1" max="1" width="18" customWidth="1"/>
    <col min="2" max="3" width="34" customWidth="1"/>
    <col min="4" max="20" width="18" customWidth="1"/>
    <col min="21" max="23" width="27" customWidth="1"/>
    <col min="24" max="25" width="18" customWidth="1"/>
    <col min="31" max="31" width="97.0583333333333" customWidth="1"/>
    <col min="32" max="32" width="4.25833333333333" customWidth="1"/>
    <col min="33" max="33" width="27.5" customWidth="1"/>
    <col min="34" max="34" width="5.125" customWidth="1"/>
    <col min="35" max="35" width="7.375" customWidth="1"/>
    <col min="36" max="36" width="9" customWidth="1"/>
    <col min="43" max="43" width="7.375" customWidth="1"/>
    <col min="44" max="44" width="4.5" customWidth="1"/>
    <col min="45" max="45" width="5.25833333333333" customWidth="1"/>
    <col min="46" max="46" width="9" customWidth="1"/>
    <col min="69" max="69" width="9" customWidth="1"/>
    <col min="16381" max="16381" width="9" customWidth="1"/>
  </cols>
  <sheetData>
    <row r="1" s="1073" customFormat="1" ht="48" customHeight="1" spans="1:25">
      <c r="A1" s="1074" t="s">
        <v>838</v>
      </c>
      <c r="B1" s="1074" t="s">
        <v>839</v>
      </c>
      <c r="C1" s="1074" t="s">
        <v>840</v>
      </c>
      <c r="D1" s="1075" t="s">
        <v>841</v>
      </c>
      <c r="E1" s="1075" t="s">
        <v>842</v>
      </c>
      <c r="F1" s="1075" t="s">
        <v>843</v>
      </c>
      <c r="G1" s="1075" t="s">
        <v>844</v>
      </c>
      <c r="H1" s="1075" t="s">
        <v>845</v>
      </c>
      <c r="I1" s="1075" t="s">
        <v>846</v>
      </c>
      <c r="J1" s="1075" t="s">
        <v>847</v>
      </c>
      <c r="K1" s="1075" t="s">
        <v>848</v>
      </c>
      <c r="L1" s="1075" t="s">
        <v>849</v>
      </c>
      <c r="M1" s="1075" t="s">
        <v>850</v>
      </c>
      <c r="N1" s="1075" t="s">
        <v>851</v>
      </c>
      <c r="O1" s="1075" t="s">
        <v>852</v>
      </c>
      <c r="P1" s="1075" t="s">
        <v>853</v>
      </c>
      <c r="Q1" s="1075" t="s">
        <v>854</v>
      </c>
      <c r="R1" s="1075" t="s">
        <v>855</v>
      </c>
      <c r="S1" s="1075" t="s">
        <v>856</v>
      </c>
      <c r="T1" s="1075" t="s">
        <v>857</v>
      </c>
      <c r="U1" s="1075" t="s">
        <v>858</v>
      </c>
      <c r="V1" s="1075" t="s">
        <v>858</v>
      </c>
      <c r="W1" s="1075" t="s">
        <v>858</v>
      </c>
      <c r="X1" s="1075" t="s">
        <v>859</v>
      </c>
      <c r="Y1" s="1075" t="s">
        <v>860</v>
      </c>
    </row>
    <row r="2" ht="40" customHeight="1" spans="1:25">
      <c r="A2" s="14">
        <v>1</v>
      </c>
      <c r="B2" s="14" t="s">
        <v>861</v>
      </c>
      <c r="C2" s="14" t="s">
        <v>862</v>
      </c>
      <c r="D2" s="14">
        <v>20727</v>
      </c>
      <c r="E2" s="14">
        <v>6347</v>
      </c>
      <c r="F2" s="14">
        <v>665</v>
      </c>
      <c r="G2" s="1076">
        <v>0.0321</v>
      </c>
      <c r="H2" s="1076">
        <v>0.1048</v>
      </c>
      <c r="I2" s="1077">
        <v>0.5</v>
      </c>
      <c r="J2" s="1077">
        <v>0.56</v>
      </c>
      <c r="K2" s="1077">
        <v>0.77</v>
      </c>
      <c r="L2" s="1077">
        <v>4.771</v>
      </c>
      <c r="M2" s="1077">
        <v>5.3435</v>
      </c>
      <c r="N2" s="1077">
        <v>7.3473</v>
      </c>
      <c r="O2" s="1076">
        <v>0.7688</v>
      </c>
      <c r="P2" s="1076">
        <v>0.2206</v>
      </c>
      <c r="Q2" s="1076">
        <v>0.054</v>
      </c>
      <c r="R2" s="1078">
        <v>6.95</v>
      </c>
      <c r="S2" s="1078">
        <v>24.22</v>
      </c>
      <c r="T2" s="1078">
        <v>98.89</v>
      </c>
      <c r="U2" s="14" t="s">
        <v>863</v>
      </c>
      <c r="V2" s="14" t="s">
        <v>864</v>
      </c>
      <c r="W2" s="14" t="s">
        <v>865</v>
      </c>
      <c r="X2" s="1076">
        <v>0.2037</v>
      </c>
      <c r="Y2" s="1076">
        <v>0.1522</v>
      </c>
    </row>
    <row r="3" ht="40" customHeight="1" spans="1:25">
      <c r="A3" s="14">
        <v>2</v>
      </c>
      <c r="B3" s="14" t="s">
        <v>866</v>
      </c>
      <c r="C3" s="14" t="s">
        <v>867</v>
      </c>
      <c r="D3" s="14">
        <v>2012</v>
      </c>
      <c r="E3" s="14">
        <v>756</v>
      </c>
      <c r="F3" s="14">
        <v>84</v>
      </c>
      <c r="G3" s="1076">
        <v>0.0417</v>
      </c>
      <c r="H3" s="1076">
        <v>0.1111</v>
      </c>
      <c r="I3" s="1077">
        <v>0.5</v>
      </c>
      <c r="J3" s="1077">
        <v>0.56</v>
      </c>
      <c r="K3" s="1077">
        <v>0.77</v>
      </c>
      <c r="L3" s="1077">
        <v>4.5005</v>
      </c>
      <c r="M3" s="1077">
        <v>5.0405</v>
      </c>
      <c r="N3" s="1077">
        <v>6.9307</v>
      </c>
      <c r="O3" s="1076">
        <v>0.7253</v>
      </c>
      <c r="P3" s="1076">
        <v>0.2095</v>
      </c>
      <c r="Q3" s="1076">
        <v>0.051</v>
      </c>
      <c r="R3" s="1078">
        <v>6.95</v>
      </c>
      <c r="S3" s="1078">
        <v>24.06</v>
      </c>
      <c r="T3" s="1078">
        <v>98.89</v>
      </c>
      <c r="U3" s="14" t="s">
        <v>868</v>
      </c>
      <c r="V3" s="14" t="s">
        <v>869</v>
      </c>
      <c r="W3" s="14" t="s">
        <v>870</v>
      </c>
      <c r="X3" s="1076">
        <v>0.2212</v>
      </c>
      <c r="Y3" s="1076">
        <v>0.2333</v>
      </c>
    </row>
    <row r="4" ht="40" customHeight="1" spans="1:25">
      <c r="A4" s="14">
        <v>3</v>
      </c>
      <c r="B4" s="14" t="s">
        <v>871</v>
      </c>
      <c r="C4" s="14" t="s">
        <v>872</v>
      </c>
      <c r="D4" s="14">
        <v>12015</v>
      </c>
      <c r="E4" s="14">
        <v>4829</v>
      </c>
      <c r="F4" s="14">
        <v>442</v>
      </c>
      <c r="G4" s="1076">
        <v>0.0368</v>
      </c>
      <c r="H4" s="1076">
        <v>0.0915</v>
      </c>
      <c r="I4" s="1077">
        <v>0.59</v>
      </c>
      <c r="J4" s="1077">
        <v>0.79</v>
      </c>
      <c r="K4" s="1077">
        <v>1.08</v>
      </c>
      <c r="L4" s="1077">
        <v>6.4481</v>
      </c>
      <c r="M4" s="1077">
        <v>8.6339</v>
      </c>
      <c r="N4" s="1077">
        <v>11.8033</v>
      </c>
      <c r="O4" s="1076">
        <v>1.4414</v>
      </c>
      <c r="P4" s="1076">
        <v>0.319</v>
      </c>
      <c r="Q4" s="1076">
        <v>0.1235</v>
      </c>
      <c r="R4" s="1078">
        <v>5.99</v>
      </c>
      <c r="S4" s="1078">
        <v>27.07</v>
      </c>
      <c r="T4" s="1078">
        <v>69.9</v>
      </c>
      <c r="U4" s="14" t="s">
        <v>873</v>
      </c>
      <c r="V4" s="14" t="s">
        <v>874</v>
      </c>
      <c r="W4" s="14" t="s">
        <v>875</v>
      </c>
      <c r="X4" s="1076">
        <v>0.3383</v>
      </c>
      <c r="Y4" s="1076">
        <v>0.229</v>
      </c>
    </row>
    <row r="5" ht="40" customHeight="1" spans="1:25">
      <c r="A5" s="14">
        <v>4</v>
      </c>
      <c r="B5" s="14" t="s">
        <v>876</v>
      </c>
      <c r="C5" s="14" t="s">
        <v>877</v>
      </c>
      <c r="D5" s="14">
        <v>4956</v>
      </c>
      <c r="E5" s="14">
        <v>2289</v>
      </c>
      <c r="F5" s="14">
        <v>309</v>
      </c>
      <c r="G5" s="1076">
        <v>0.0623</v>
      </c>
      <c r="H5" s="1076">
        <v>0.135</v>
      </c>
      <c r="I5" s="1079"/>
      <c r="J5" s="1079"/>
      <c r="K5" s="1079"/>
      <c r="L5" s="1079"/>
      <c r="M5" s="1079"/>
      <c r="N5" s="1079"/>
      <c r="O5" s="1080"/>
      <c r="P5" s="1080"/>
      <c r="Q5" s="1080"/>
      <c r="R5" s="1078">
        <v>5.55</v>
      </c>
      <c r="S5" s="1078">
        <v>18.28</v>
      </c>
      <c r="T5" s="1078">
        <v>53.53</v>
      </c>
      <c r="U5" s="14" t="s">
        <v>878</v>
      </c>
      <c r="V5" s="14" t="s">
        <v>879</v>
      </c>
      <c r="W5" s="14" t="s">
        <v>880</v>
      </c>
      <c r="X5" s="1076">
        <v>0.2366</v>
      </c>
      <c r="Y5" s="1076">
        <v>0.2228</v>
      </c>
    </row>
    <row r="6" ht="40" customHeight="1" spans="1:25">
      <c r="A6" s="14">
        <v>5</v>
      </c>
      <c r="B6" s="14" t="s">
        <v>881</v>
      </c>
      <c r="C6" s="14" t="s">
        <v>882</v>
      </c>
      <c r="D6" s="14">
        <v>4088</v>
      </c>
      <c r="E6" s="14">
        <v>2213</v>
      </c>
      <c r="F6" s="14">
        <v>198</v>
      </c>
      <c r="G6" s="1076">
        <v>0.0484</v>
      </c>
      <c r="H6" s="1076">
        <v>0.0895</v>
      </c>
      <c r="I6" s="1077">
        <v>0.55</v>
      </c>
      <c r="J6" s="1077">
        <v>0.66</v>
      </c>
      <c r="K6" s="1077">
        <v>0.86</v>
      </c>
      <c r="L6" s="1077">
        <v>6.1453</v>
      </c>
      <c r="M6" s="1077">
        <v>7.3743</v>
      </c>
      <c r="N6" s="1077">
        <v>9.6089</v>
      </c>
      <c r="O6" s="1076">
        <v>1.4778</v>
      </c>
      <c r="P6" s="1076">
        <v>0.2938</v>
      </c>
      <c r="Q6" s="1076">
        <v>0.1123</v>
      </c>
      <c r="R6" s="1078">
        <v>4.99</v>
      </c>
      <c r="S6" s="1078">
        <v>25.1</v>
      </c>
      <c r="T6" s="1078">
        <v>65.69</v>
      </c>
      <c r="U6" s="14" t="s">
        <v>883</v>
      </c>
      <c r="V6" s="14" t="s">
        <v>884</v>
      </c>
      <c r="W6" s="14" t="s">
        <v>885</v>
      </c>
      <c r="X6" s="1076">
        <v>0.3673</v>
      </c>
      <c r="Y6" s="1076">
        <v>0.2488</v>
      </c>
    </row>
    <row r="7" ht="40" customHeight="1" spans="1:25">
      <c r="A7" s="14">
        <v>6</v>
      </c>
      <c r="B7" s="14" t="s">
        <v>886</v>
      </c>
      <c r="C7" s="14" t="s">
        <v>887</v>
      </c>
      <c r="D7" s="14">
        <v>3711</v>
      </c>
      <c r="E7" s="14">
        <v>1942</v>
      </c>
      <c r="F7" s="14">
        <v>135</v>
      </c>
      <c r="G7" s="1076">
        <v>0.0364</v>
      </c>
      <c r="H7" s="1076">
        <v>0.0695</v>
      </c>
      <c r="I7" s="1077">
        <v>0.51</v>
      </c>
      <c r="J7" s="1077">
        <v>0.59</v>
      </c>
      <c r="K7" s="1077">
        <v>0.81</v>
      </c>
      <c r="L7" s="1077">
        <v>7.3381</v>
      </c>
      <c r="M7" s="1077">
        <v>8.4892</v>
      </c>
      <c r="N7" s="1077">
        <v>11.6547</v>
      </c>
      <c r="O7" s="1076">
        <v>1.0625</v>
      </c>
      <c r="P7" s="1076">
        <v>0.2652</v>
      </c>
      <c r="Q7" s="1076">
        <v>0.1062</v>
      </c>
      <c r="R7" s="1078">
        <v>7.99</v>
      </c>
      <c r="S7" s="1078">
        <v>32.01</v>
      </c>
      <c r="T7" s="1078">
        <v>79.9</v>
      </c>
      <c r="U7" s="14" t="s">
        <v>888</v>
      </c>
      <c r="V7" s="14" t="s">
        <v>889</v>
      </c>
      <c r="W7" s="14" t="s">
        <v>890</v>
      </c>
      <c r="X7" s="1076">
        <v>0.2772</v>
      </c>
      <c r="Y7" s="1076">
        <v>0.1912</v>
      </c>
    </row>
    <row r="8" ht="40" customHeight="1" spans="1:25">
      <c r="A8" s="14">
        <v>7</v>
      </c>
      <c r="B8" s="14" t="s">
        <v>891</v>
      </c>
      <c r="C8" s="14" t="s">
        <v>892</v>
      </c>
      <c r="D8" s="14">
        <v>3653</v>
      </c>
      <c r="E8" s="14">
        <v>1882</v>
      </c>
      <c r="F8" s="14">
        <v>94</v>
      </c>
      <c r="G8" s="1076">
        <v>0.0257</v>
      </c>
      <c r="H8" s="1076">
        <v>0.0499</v>
      </c>
      <c r="I8" s="1077">
        <v>0.49</v>
      </c>
      <c r="J8" s="1077">
        <v>0.67</v>
      </c>
      <c r="K8" s="1077">
        <v>0.78</v>
      </c>
      <c r="L8" s="1077">
        <v>9.8196</v>
      </c>
      <c r="M8" s="1077">
        <v>13.4269</v>
      </c>
      <c r="N8" s="1077">
        <v>15.6313</v>
      </c>
      <c r="O8" s="1076">
        <v>2.2416</v>
      </c>
      <c r="P8" s="1076">
        <v>0.5363</v>
      </c>
      <c r="Q8" s="1076">
        <v>0.2356</v>
      </c>
      <c r="R8" s="1078">
        <v>5.99</v>
      </c>
      <c r="S8" s="1078">
        <v>25.04</v>
      </c>
      <c r="T8" s="1078">
        <v>56.99</v>
      </c>
      <c r="U8" s="14" t="s">
        <v>893</v>
      </c>
      <c r="V8" s="14" t="s">
        <v>894</v>
      </c>
      <c r="W8" s="14" t="s">
        <v>895</v>
      </c>
      <c r="X8" s="1076">
        <v>0.3807</v>
      </c>
      <c r="Y8" s="1076">
        <v>0.196</v>
      </c>
    </row>
    <row r="9" ht="40" customHeight="1" spans="1:25">
      <c r="A9" s="14">
        <v>8</v>
      </c>
      <c r="B9" s="14" t="s">
        <v>896</v>
      </c>
      <c r="C9" s="14" t="s">
        <v>882</v>
      </c>
      <c r="D9" s="14">
        <v>2994</v>
      </c>
      <c r="E9" s="14">
        <v>1885</v>
      </c>
      <c r="F9" s="14">
        <v>123</v>
      </c>
      <c r="G9" s="1076">
        <v>0.0411</v>
      </c>
      <c r="H9" s="1076">
        <v>0.0653</v>
      </c>
      <c r="I9" s="1077">
        <v>0.51</v>
      </c>
      <c r="J9" s="1077">
        <v>0.58</v>
      </c>
      <c r="K9" s="1077">
        <v>0.76</v>
      </c>
      <c r="L9" s="1077">
        <v>7.8101</v>
      </c>
      <c r="M9" s="1077">
        <v>8.8821</v>
      </c>
      <c r="N9" s="1077">
        <v>11.6386</v>
      </c>
      <c r="O9" s="1076">
        <v>1.4828</v>
      </c>
      <c r="P9" s="1076">
        <v>0.3306</v>
      </c>
      <c r="Q9" s="1076">
        <v>0.1269</v>
      </c>
      <c r="R9" s="1078">
        <v>5.99</v>
      </c>
      <c r="S9" s="1078">
        <v>26.87</v>
      </c>
      <c r="T9" s="1078">
        <v>69.97</v>
      </c>
      <c r="U9" s="14" t="s">
        <v>897</v>
      </c>
      <c r="V9" s="14" t="s">
        <v>898</v>
      </c>
      <c r="W9" s="14" t="s">
        <v>899</v>
      </c>
      <c r="X9" s="1076">
        <v>0.3693</v>
      </c>
      <c r="Y9" s="1076">
        <v>0.2154</v>
      </c>
    </row>
    <row r="10" ht="40" customHeight="1" spans="1:25">
      <c r="A10" s="14">
        <v>9</v>
      </c>
      <c r="B10" s="14" t="s">
        <v>900</v>
      </c>
      <c r="C10" s="14" t="s">
        <v>901</v>
      </c>
      <c r="D10" s="14">
        <v>2561</v>
      </c>
      <c r="E10" s="14">
        <v>1411</v>
      </c>
      <c r="F10" s="14">
        <v>22</v>
      </c>
      <c r="G10" s="1076">
        <v>0.0086</v>
      </c>
      <c r="H10" s="1076">
        <v>0.0156</v>
      </c>
      <c r="I10" s="1077">
        <v>0.36</v>
      </c>
      <c r="J10" s="1077">
        <v>0.54</v>
      </c>
      <c r="K10" s="1077">
        <v>0.7</v>
      </c>
      <c r="L10" s="1077">
        <v>23.0769</v>
      </c>
      <c r="M10" s="1077">
        <v>34.6154</v>
      </c>
      <c r="N10" s="1077">
        <v>44.8718</v>
      </c>
      <c r="O10" s="1076">
        <v>3.6476</v>
      </c>
      <c r="P10" s="1076">
        <v>0.9724</v>
      </c>
      <c r="Q10" s="1076">
        <v>0.3463</v>
      </c>
      <c r="R10" s="1078">
        <v>9.49</v>
      </c>
      <c r="S10" s="1078">
        <v>35.6</v>
      </c>
      <c r="T10" s="1078">
        <v>99.95</v>
      </c>
      <c r="U10" s="14" t="s">
        <v>902</v>
      </c>
      <c r="V10" s="14" t="s">
        <v>903</v>
      </c>
      <c r="W10" s="1056"/>
      <c r="X10" s="1076">
        <v>0.5232</v>
      </c>
      <c r="Y10" s="1076">
        <v>0.1785</v>
      </c>
    </row>
    <row r="11" ht="40" customHeight="1" spans="1:25">
      <c r="A11" s="14">
        <v>10</v>
      </c>
      <c r="B11" s="14" t="s">
        <v>904</v>
      </c>
      <c r="C11" s="14" t="s">
        <v>905</v>
      </c>
      <c r="D11" s="14">
        <v>1950</v>
      </c>
      <c r="E11" s="14">
        <v>784</v>
      </c>
      <c r="F11" s="14">
        <v>21</v>
      </c>
      <c r="G11" s="1076">
        <v>0.0108</v>
      </c>
      <c r="H11" s="1076">
        <v>0.0268</v>
      </c>
      <c r="I11" s="1077">
        <v>0.37</v>
      </c>
      <c r="J11" s="1077">
        <v>0.57</v>
      </c>
      <c r="K11" s="1077">
        <v>0.77</v>
      </c>
      <c r="L11" s="1077">
        <v>13.806</v>
      </c>
      <c r="M11" s="1077">
        <v>21.2687</v>
      </c>
      <c r="N11" s="1077">
        <v>28.7313</v>
      </c>
      <c r="O11" s="1076">
        <v>2.2412</v>
      </c>
      <c r="P11" s="1076">
        <v>0.6744</v>
      </c>
      <c r="Q11" s="1076">
        <v>0.2128</v>
      </c>
      <c r="R11" s="1078">
        <v>9.49</v>
      </c>
      <c r="S11" s="1078">
        <v>31.54</v>
      </c>
      <c r="T11" s="1078">
        <v>99.95</v>
      </c>
      <c r="U11" s="14" t="s">
        <v>906</v>
      </c>
      <c r="V11" s="14" t="s">
        <v>907</v>
      </c>
      <c r="W11" s="1056"/>
      <c r="X11" s="1076">
        <v>0.3573</v>
      </c>
      <c r="Y11" s="1076">
        <v>0.0968</v>
      </c>
    </row>
    <row r="12" ht="40" customHeight="1" spans="1:25">
      <c r="A12" s="14">
        <v>11</v>
      </c>
      <c r="B12" s="14" t="s">
        <v>908</v>
      </c>
      <c r="C12" s="14" t="s">
        <v>909</v>
      </c>
      <c r="D12" s="14">
        <v>1650</v>
      </c>
      <c r="E12" s="14">
        <v>731</v>
      </c>
      <c r="F12" s="14">
        <v>58</v>
      </c>
      <c r="G12" s="1076">
        <v>0.0352</v>
      </c>
      <c r="H12" s="1076">
        <v>0.0793</v>
      </c>
      <c r="I12" s="1077">
        <v>0.4</v>
      </c>
      <c r="J12" s="1077">
        <v>0.62</v>
      </c>
      <c r="K12" s="1077">
        <v>0.74</v>
      </c>
      <c r="L12" s="1077">
        <v>5.0441</v>
      </c>
      <c r="M12" s="1077">
        <v>7.8184</v>
      </c>
      <c r="N12" s="1077">
        <v>9.3317</v>
      </c>
      <c r="O12" s="1076">
        <v>2.7337</v>
      </c>
      <c r="P12" s="1076">
        <v>0.491</v>
      </c>
      <c r="Q12" s="1076">
        <v>0.2234</v>
      </c>
      <c r="R12" s="1078">
        <v>2.86</v>
      </c>
      <c r="S12" s="1078">
        <v>15.92</v>
      </c>
      <c r="T12" s="1078">
        <v>34.99</v>
      </c>
      <c r="U12" s="14" t="s">
        <v>910</v>
      </c>
      <c r="V12" s="14" t="s">
        <v>911</v>
      </c>
      <c r="W12" s="14" t="s">
        <v>912</v>
      </c>
      <c r="X12" s="1076">
        <v>0.4627</v>
      </c>
      <c r="Y12" s="1076">
        <v>0.2273</v>
      </c>
    </row>
    <row r="13" ht="40" customHeight="1" spans="1:25">
      <c r="A13" s="14">
        <v>12</v>
      </c>
      <c r="B13" s="14" t="s">
        <v>913</v>
      </c>
      <c r="C13" s="14" t="s">
        <v>914</v>
      </c>
      <c r="D13" s="14">
        <v>1572</v>
      </c>
      <c r="E13" s="14">
        <v>845</v>
      </c>
      <c r="F13" s="14">
        <v>24</v>
      </c>
      <c r="G13" s="1076">
        <v>0.0153</v>
      </c>
      <c r="H13" s="1076">
        <v>0.0284</v>
      </c>
      <c r="I13" s="1077">
        <v>0.34</v>
      </c>
      <c r="J13" s="1077">
        <v>0.48</v>
      </c>
      <c r="K13" s="1077">
        <v>0.6</v>
      </c>
      <c r="L13" s="1077">
        <v>11.9718</v>
      </c>
      <c r="M13" s="1077">
        <v>16.9014</v>
      </c>
      <c r="N13" s="1077">
        <v>21.1268</v>
      </c>
      <c r="O13" s="1076">
        <v>1.596</v>
      </c>
      <c r="P13" s="1076">
        <v>0.5291</v>
      </c>
      <c r="Q13" s="1076">
        <v>0.1691</v>
      </c>
      <c r="R13" s="1078">
        <v>10.59</v>
      </c>
      <c r="S13" s="1078">
        <v>31.94</v>
      </c>
      <c r="T13" s="1078">
        <v>99.95</v>
      </c>
      <c r="U13" s="14" t="s">
        <v>915</v>
      </c>
      <c r="V13" s="14" t="s">
        <v>916</v>
      </c>
      <c r="W13" s="14" t="s">
        <v>917</v>
      </c>
      <c r="X13" s="1076">
        <v>0.3548</v>
      </c>
      <c r="Y13" s="1076">
        <v>0.2156</v>
      </c>
    </row>
    <row r="14" ht="40" customHeight="1" spans="1:25">
      <c r="A14" s="14">
        <v>13</v>
      </c>
      <c r="B14" s="14" t="s">
        <v>918</v>
      </c>
      <c r="C14" s="14" t="s">
        <v>887</v>
      </c>
      <c r="D14" s="14">
        <v>1378</v>
      </c>
      <c r="E14" s="14">
        <v>736</v>
      </c>
      <c r="F14" s="14">
        <v>46</v>
      </c>
      <c r="G14" s="1076">
        <v>0.0334</v>
      </c>
      <c r="H14" s="1076">
        <v>0.0625</v>
      </c>
      <c r="I14" s="1077">
        <v>0.57</v>
      </c>
      <c r="J14" s="1077">
        <v>0.67</v>
      </c>
      <c r="K14" s="1077">
        <v>0.87</v>
      </c>
      <c r="L14" s="1077">
        <v>9.12</v>
      </c>
      <c r="M14" s="1077">
        <v>10.72</v>
      </c>
      <c r="N14" s="1077">
        <v>13.92</v>
      </c>
      <c r="O14" s="1076">
        <v>1.7896</v>
      </c>
      <c r="P14" s="1076">
        <v>0.3339</v>
      </c>
      <c r="Q14" s="1076">
        <v>0.1484</v>
      </c>
      <c r="R14" s="1078">
        <v>5.99</v>
      </c>
      <c r="S14" s="1078">
        <v>32.11</v>
      </c>
      <c r="T14" s="1078">
        <v>72.24</v>
      </c>
      <c r="U14" s="14" t="s">
        <v>919</v>
      </c>
      <c r="V14" s="14" t="s">
        <v>920</v>
      </c>
      <c r="W14" s="14" t="s">
        <v>921</v>
      </c>
      <c r="X14" s="1076">
        <v>0.2395</v>
      </c>
      <c r="Y14" s="1076">
        <v>0.1323</v>
      </c>
    </row>
    <row r="15" ht="40" customHeight="1" spans="1:25">
      <c r="A15" s="14">
        <v>14</v>
      </c>
      <c r="B15" s="14" t="s">
        <v>922</v>
      </c>
      <c r="C15" s="14" t="s">
        <v>872</v>
      </c>
      <c r="D15" s="14">
        <v>1311</v>
      </c>
      <c r="E15" s="14">
        <v>615</v>
      </c>
      <c r="F15" s="14">
        <v>53</v>
      </c>
      <c r="G15" s="1076">
        <v>0.0404</v>
      </c>
      <c r="H15" s="1076">
        <v>0.0862</v>
      </c>
      <c r="I15" s="1077">
        <v>0.33</v>
      </c>
      <c r="J15" s="1077">
        <v>0.56</v>
      </c>
      <c r="K15" s="1077">
        <v>0.7</v>
      </c>
      <c r="L15" s="1077">
        <v>3.8283</v>
      </c>
      <c r="M15" s="1077">
        <v>6.4965</v>
      </c>
      <c r="N15" s="1077">
        <v>8.1206</v>
      </c>
      <c r="O15" s="1076">
        <v>0.834</v>
      </c>
      <c r="P15" s="1076">
        <v>0.2026</v>
      </c>
      <c r="Q15" s="1076">
        <v>0.0657</v>
      </c>
      <c r="R15" s="1078">
        <v>7.79</v>
      </c>
      <c r="S15" s="1078">
        <v>32.07</v>
      </c>
      <c r="T15" s="1078">
        <v>98.89</v>
      </c>
      <c r="U15" s="14" t="s">
        <v>923</v>
      </c>
      <c r="V15" s="14" t="s">
        <v>924</v>
      </c>
      <c r="W15" s="14" t="s">
        <v>925</v>
      </c>
      <c r="X15" s="1076">
        <v>0.3698</v>
      </c>
      <c r="Y15" s="1076">
        <v>0.3051</v>
      </c>
    </row>
    <row r="16" ht="40" customHeight="1" spans="1:25">
      <c r="A16" s="14">
        <v>15</v>
      </c>
      <c r="B16" s="14" t="s">
        <v>926</v>
      </c>
      <c r="C16" s="14" t="s">
        <v>927</v>
      </c>
      <c r="D16" s="14">
        <v>1092</v>
      </c>
      <c r="E16" s="14">
        <v>555</v>
      </c>
      <c r="F16" s="14">
        <v>28</v>
      </c>
      <c r="G16" s="1076">
        <v>0.0256</v>
      </c>
      <c r="H16" s="1076">
        <v>0.0505</v>
      </c>
      <c r="I16" s="1077">
        <v>0.41</v>
      </c>
      <c r="J16" s="1077">
        <v>0.46</v>
      </c>
      <c r="K16" s="1077">
        <v>0.55</v>
      </c>
      <c r="L16" s="1077">
        <v>8.1188</v>
      </c>
      <c r="M16" s="1077">
        <v>9.1089</v>
      </c>
      <c r="N16" s="1077">
        <v>10.8911</v>
      </c>
      <c r="O16" s="1076">
        <v>1.3106</v>
      </c>
      <c r="P16" s="1076">
        <v>0.2182</v>
      </c>
      <c r="Q16" s="1076">
        <v>0.0759</v>
      </c>
      <c r="R16" s="1078">
        <v>6.95</v>
      </c>
      <c r="S16" s="1078">
        <v>41.74</v>
      </c>
      <c r="T16" s="1078">
        <v>119.99</v>
      </c>
      <c r="U16" s="14" t="s">
        <v>928</v>
      </c>
      <c r="V16" s="14" t="s">
        <v>929</v>
      </c>
      <c r="W16" s="14" t="s">
        <v>930</v>
      </c>
      <c r="X16" s="1076">
        <v>0.4065</v>
      </c>
      <c r="Y16" s="1076">
        <v>0.2258</v>
      </c>
    </row>
    <row r="17" ht="40" customHeight="1" spans="1:25">
      <c r="A17" s="14">
        <v>16</v>
      </c>
      <c r="B17" s="14" t="s">
        <v>931</v>
      </c>
      <c r="C17" s="14" t="s">
        <v>932</v>
      </c>
      <c r="D17" s="14">
        <v>1008</v>
      </c>
      <c r="E17" s="14">
        <v>336</v>
      </c>
      <c r="F17" s="14">
        <v>31</v>
      </c>
      <c r="G17" s="1076">
        <v>0.0308</v>
      </c>
      <c r="H17" s="1076">
        <v>0.0923</v>
      </c>
      <c r="I17" s="1077">
        <v>0.41</v>
      </c>
      <c r="J17" s="1077">
        <v>0.46</v>
      </c>
      <c r="K17" s="1077">
        <v>0.55</v>
      </c>
      <c r="L17" s="1077">
        <v>8.1188</v>
      </c>
      <c r="M17" s="1079"/>
      <c r="N17" s="1079"/>
      <c r="O17" s="1080"/>
      <c r="P17" s="1080"/>
      <c r="Q17" s="1080"/>
      <c r="R17" s="1078">
        <v>8.49</v>
      </c>
      <c r="S17" s="1078">
        <v>24.76</v>
      </c>
      <c r="T17" s="1078">
        <v>69.99</v>
      </c>
      <c r="U17" s="14" t="s">
        <v>933</v>
      </c>
      <c r="V17" s="14" t="s">
        <v>934</v>
      </c>
      <c r="W17" s="1056"/>
      <c r="X17" s="1076">
        <v>0.2811</v>
      </c>
      <c r="Y17" s="1076">
        <v>0.1429</v>
      </c>
    </row>
    <row r="18" ht="40" customHeight="1" spans="1:25">
      <c r="A18" s="14">
        <v>17</v>
      </c>
      <c r="B18" s="14" t="s">
        <v>935</v>
      </c>
      <c r="C18" s="14" t="s">
        <v>936</v>
      </c>
      <c r="D18" s="14">
        <v>933</v>
      </c>
      <c r="E18" s="14">
        <v>331</v>
      </c>
      <c r="F18" s="14">
        <v>29</v>
      </c>
      <c r="G18" s="1076">
        <v>0.0311</v>
      </c>
      <c r="H18" s="1076">
        <v>0.0876</v>
      </c>
      <c r="I18" s="1077">
        <v>0.44</v>
      </c>
      <c r="J18" s="1077">
        <v>0.61</v>
      </c>
      <c r="K18" s="1077">
        <v>0.77</v>
      </c>
      <c r="L18" s="1077">
        <v>5.0228</v>
      </c>
      <c r="M18" s="1077">
        <v>6.9635</v>
      </c>
      <c r="N18" s="1077">
        <v>8.79</v>
      </c>
      <c r="O18" s="1076">
        <v>1.2547</v>
      </c>
      <c r="P18" s="1076">
        <v>0.3143</v>
      </c>
      <c r="Q18" s="1076">
        <v>0.1161</v>
      </c>
      <c r="R18" s="1078">
        <v>5.55</v>
      </c>
      <c r="S18" s="1078">
        <v>22.15</v>
      </c>
      <c r="T18" s="1078">
        <v>59.99</v>
      </c>
      <c r="U18" s="14" t="s">
        <v>937</v>
      </c>
      <c r="V18" s="14" t="s">
        <v>938</v>
      </c>
      <c r="W18" s="14" t="s">
        <v>939</v>
      </c>
      <c r="X18" s="1076">
        <v>0.2197</v>
      </c>
      <c r="Y18" s="1076">
        <v>0.075</v>
      </c>
    </row>
    <row r="19" ht="40" customHeight="1" spans="1:25">
      <c r="A19" s="14">
        <v>18</v>
      </c>
      <c r="B19" s="14" t="s">
        <v>940</v>
      </c>
      <c r="C19" s="14" t="s">
        <v>941</v>
      </c>
      <c r="D19" s="14">
        <v>755</v>
      </c>
      <c r="E19" s="14">
        <v>395</v>
      </c>
      <c r="F19" s="14">
        <v>13</v>
      </c>
      <c r="G19" s="1076">
        <v>0.0172</v>
      </c>
      <c r="H19" s="1076">
        <v>0.0329</v>
      </c>
      <c r="I19" s="1077">
        <v>0.16</v>
      </c>
      <c r="J19" s="1077">
        <v>0.2</v>
      </c>
      <c r="K19" s="1077">
        <v>0.25</v>
      </c>
      <c r="L19" s="1077">
        <v>4.8632</v>
      </c>
      <c r="M19" s="1077">
        <v>6.079</v>
      </c>
      <c r="N19" s="1077">
        <v>7.5988</v>
      </c>
      <c r="O19" s="1076">
        <v>0.6203</v>
      </c>
      <c r="P19" s="1076">
        <v>0.0954</v>
      </c>
      <c r="Q19" s="1076">
        <v>0.0338</v>
      </c>
      <c r="R19" s="1078">
        <v>9.8</v>
      </c>
      <c r="S19" s="1078">
        <v>63.7</v>
      </c>
      <c r="T19" s="1078">
        <v>179.99</v>
      </c>
      <c r="U19" s="14" t="s">
        <v>942</v>
      </c>
      <c r="V19" s="14" t="s">
        <v>943</v>
      </c>
      <c r="W19" s="14" t="s">
        <v>944</v>
      </c>
      <c r="X19" s="1076">
        <v>0.4331</v>
      </c>
      <c r="Y19" s="1076">
        <v>0.4</v>
      </c>
    </row>
    <row r="20" ht="40" customHeight="1" spans="1:25">
      <c r="A20" s="14">
        <v>19</v>
      </c>
      <c r="B20" s="14" t="s">
        <v>945</v>
      </c>
      <c r="C20" s="14" t="s">
        <v>946</v>
      </c>
      <c r="D20" s="14">
        <v>662</v>
      </c>
      <c r="E20" s="14">
        <v>385</v>
      </c>
      <c r="F20" s="14">
        <v>12</v>
      </c>
      <c r="G20" s="1076">
        <v>0.0181</v>
      </c>
      <c r="H20" s="1076">
        <v>0.0312</v>
      </c>
      <c r="I20" s="1079"/>
      <c r="J20" s="1079"/>
      <c r="K20" s="1079"/>
      <c r="L20" s="1079"/>
      <c r="M20" s="1079"/>
      <c r="N20" s="1079"/>
      <c r="O20" s="1080"/>
      <c r="P20" s="1080"/>
      <c r="Q20" s="1080"/>
      <c r="R20" s="1078">
        <v>12.5</v>
      </c>
      <c r="S20" s="1078">
        <v>38.92</v>
      </c>
      <c r="T20" s="1078">
        <v>149.9</v>
      </c>
      <c r="U20" s="1056"/>
      <c r="V20" s="1056"/>
      <c r="W20" s="1056"/>
      <c r="X20" s="1076">
        <v>0.3538</v>
      </c>
      <c r="Y20" s="1080"/>
    </row>
    <row r="21" ht="40" customHeight="1" spans="1:25">
      <c r="A21" s="14">
        <v>20</v>
      </c>
      <c r="B21" s="14" t="s">
        <v>947</v>
      </c>
      <c r="C21" s="14" t="s">
        <v>948</v>
      </c>
      <c r="D21" s="14">
        <v>616</v>
      </c>
      <c r="E21" s="14">
        <v>209</v>
      </c>
      <c r="F21" s="14">
        <v>7</v>
      </c>
      <c r="G21" s="1076">
        <v>0.0114</v>
      </c>
      <c r="H21" s="1076">
        <v>0.0335</v>
      </c>
      <c r="I21" s="1077">
        <v>0.17</v>
      </c>
      <c r="J21" s="1077">
        <v>0.23</v>
      </c>
      <c r="K21" s="1077">
        <v>0.29</v>
      </c>
      <c r="L21" s="1077">
        <v>5.0746</v>
      </c>
      <c r="M21" s="1077">
        <v>6.8657</v>
      </c>
      <c r="N21" s="1077">
        <v>8.6567</v>
      </c>
      <c r="O21" s="1076">
        <v>0.7006</v>
      </c>
      <c r="P21" s="1076">
        <v>0.1044</v>
      </c>
      <c r="Q21" s="1076">
        <v>0.0381</v>
      </c>
      <c r="R21" s="1078">
        <v>9.8</v>
      </c>
      <c r="S21" s="1078">
        <v>65.79</v>
      </c>
      <c r="T21" s="1078">
        <v>179.99</v>
      </c>
      <c r="U21" s="1056"/>
      <c r="V21" s="1056"/>
      <c r="W21" s="1056"/>
      <c r="X21" s="1076">
        <v>0.3913</v>
      </c>
      <c r="Y21" s="1080"/>
    </row>
    <row r="22" ht="40" customHeight="1" spans="1:25">
      <c r="A22" s="14">
        <v>21</v>
      </c>
      <c r="B22" s="14" t="s">
        <v>949</v>
      </c>
      <c r="C22" s="14" t="s">
        <v>950</v>
      </c>
      <c r="D22" s="14">
        <v>579</v>
      </c>
      <c r="E22" s="14">
        <v>278</v>
      </c>
      <c r="F22" s="14">
        <v>18</v>
      </c>
      <c r="G22" s="1076">
        <v>0.0311</v>
      </c>
      <c r="H22" s="1076">
        <v>0.0647</v>
      </c>
      <c r="I22" s="1077">
        <v>0.56</v>
      </c>
      <c r="J22" s="1077">
        <v>0.75</v>
      </c>
      <c r="K22" s="1077">
        <v>0.94</v>
      </c>
      <c r="L22" s="1077">
        <v>8.6553</v>
      </c>
      <c r="M22" s="1077">
        <v>11.592</v>
      </c>
      <c r="N22" s="1077">
        <v>14.5286</v>
      </c>
      <c r="O22" s="1076">
        <v>4.0531</v>
      </c>
      <c r="P22" s="1076">
        <v>0.746</v>
      </c>
      <c r="Q22" s="1076">
        <v>0.3513</v>
      </c>
      <c r="R22" s="1078">
        <v>2.86</v>
      </c>
      <c r="S22" s="1078">
        <v>15.54</v>
      </c>
      <c r="T22" s="1078">
        <v>33</v>
      </c>
      <c r="U22" s="14" t="s">
        <v>951</v>
      </c>
      <c r="V22" s="14" t="s">
        <v>952</v>
      </c>
      <c r="W22" s="14" t="s">
        <v>953</v>
      </c>
      <c r="X22" s="1076">
        <v>0.5294</v>
      </c>
      <c r="Y22" s="1076">
        <v>0.2142</v>
      </c>
    </row>
    <row r="23" ht="40" customHeight="1" spans="1:25">
      <c r="A23" s="14">
        <v>22</v>
      </c>
      <c r="B23" s="14" t="s">
        <v>954</v>
      </c>
      <c r="C23" s="14" t="s">
        <v>955</v>
      </c>
      <c r="D23" s="14">
        <v>468</v>
      </c>
      <c r="E23" s="14">
        <v>185</v>
      </c>
      <c r="F23" s="14">
        <v>24</v>
      </c>
      <c r="G23" s="1076">
        <v>0.0513</v>
      </c>
      <c r="H23" s="1076">
        <v>0.1297</v>
      </c>
      <c r="I23" s="1077">
        <v>0.35</v>
      </c>
      <c r="J23" s="1077">
        <v>0.47</v>
      </c>
      <c r="K23" s="1077">
        <v>0.65</v>
      </c>
      <c r="L23" s="1077">
        <v>2.6985</v>
      </c>
      <c r="M23" s="1077">
        <v>3.6237</v>
      </c>
      <c r="N23" s="1077">
        <v>5.0116</v>
      </c>
      <c r="O23" s="1076">
        <v>1.1727</v>
      </c>
      <c r="P23" s="1076">
        <v>0.2947</v>
      </c>
      <c r="Q23" s="1076">
        <v>0.1171</v>
      </c>
      <c r="R23" s="1078">
        <v>3.09</v>
      </c>
      <c r="S23" s="1078">
        <v>12.3</v>
      </c>
      <c r="T23" s="1078">
        <v>30.95</v>
      </c>
      <c r="U23" s="14" t="s">
        <v>956</v>
      </c>
      <c r="V23" s="14" t="s">
        <v>957</v>
      </c>
      <c r="W23" s="14" t="s">
        <v>958</v>
      </c>
      <c r="X23" s="1076">
        <v>0.2842</v>
      </c>
      <c r="Y23" s="1076">
        <v>0.1785</v>
      </c>
    </row>
    <row r="24" ht="40" customHeight="1" spans="1:25">
      <c r="A24" s="14">
        <v>23</v>
      </c>
      <c r="B24" s="14" t="s">
        <v>959</v>
      </c>
      <c r="C24" s="14" t="s">
        <v>960</v>
      </c>
      <c r="D24" s="14">
        <v>446</v>
      </c>
      <c r="E24" s="14">
        <v>136</v>
      </c>
      <c r="F24" s="14">
        <v>11</v>
      </c>
      <c r="G24" s="1076">
        <v>0.0247</v>
      </c>
      <c r="H24" s="1076">
        <v>0.0809</v>
      </c>
      <c r="I24" s="1077">
        <v>0.28</v>
      </c>
      <c r="J24" s="1077">
        <v>0.37</v>
      </c>
      <c r="K24" s="1077">
        <v>0.46</v>
      </c>
      <c r="L24" s="1077">
        <v>3.4611</v>
      </c>
      <c r="M24" s="1077">
        <v>4.5735</v>
      </c>
      <c r="N24" s="1077">
        <v>5.686</v>
      </c>
      <c r="O24" s="1076">
        <v>0.6581</v>
      </c>
      <c r="P24" s="1076">
        <v>0.1467</v>
      </c>
      <c r="Q24" s="1076">
        <v>0.0538</v>
      </c>
      <c r="R24" s="1078">
        <v>6.95</v>
      </c>
      <c r="S24" s="1078">
        <v>31.18</v>
      </c>
      <c r="T24" s="1078">
        <v>84.99</v>
      </c>
      <c r="U24" s="14" t="s">
        <v>961</v>
      </c>
      <c r="V24" s="1056"/>
      <c r="W24" s="1056"/>
      <c r="X24" s="1076">
        <v>0.28</v>
      </c>
      <c r="Y24" s="1076">
        <v>0.2</v>
      </c>
    </row>
    <row r="25" ht="40" customHeight="1" spans="1:25">
      <c r="A25" s="14">
        <v>24</v>
      </c>
      <c r="B25" s="14" t="s">
        <v>962</v>
      </c>
      <c r="C25" s="14" t="s">
        <v>963</v>
      </c>
      <c r="D25" s="14">
        <v>430</v>
      </c>
      <c r="E25" s="14">
        <v>278</v>
      </c>
      <c r="F25" s="14">
        <v>53</v>
      </c>
      <c r="G25" s="1076">
        <v>0.1233</v>
      </c>
      <c r="H25" s="1076">
        <v>0.1906</v>
      </c>
      <c r="I25" s="1077">
        <v>0.85</v>
      </c>
      <c r="J25" s="1077">
        <v>1.08</v>
      </c>
      <c r="K25" s="1077">
        <v>1.53</v>
      </c>
      <c r="L25" s="1077">
        <v>4.4596</v>
      </c>
      <c r="M25" s="1077">
        <v>5.6663</v>
      </c>
      <c r="N25" s="1077">
        <v>8.0273</v>
      </c>
      <c r="O25" s="1076">
        <v>0.6674</v>
      </c>
      <c r="P25" s="1076">
        <v>0.3189</v>
      </c>
      <c r="Q25" s="1076">
        <v>0.0887</v>
      </c>
      <c r="R25" s="1078">
        <v>8.49</v>
      </c>
      <c r="S25" s="1078">
        <v>17.77</v>
      </c>
      <c r="T25" s="1078">
        <v>63.9</v>
      </c>
      <c r="U25" s="14" t="s">
        <v>964</v>
      </c>
      <c r="V25" s="14" t="s">
        <v>965</v>
      </c>
      <c r="W25" s="14" t="s">
        <v>966</v>
      </c>
      <c r="X25" s="1076">
        <v>0.5556</v>
      </c>
      <c r="Y25" s="1076">
        <v>0.3455</v>
      </c>
    </row>
    <row r="26" ht="40" customHeight="1" spans="1:25">
      <c r="A26" s="14">
        <v>25</v>
      </c>
      <c r="B26" s="14" t="s">
        <v>967</v>
      </c>
      <c r="C26" s="14" t="s">
        <v>968</v>
      </c>
      <c r="D26" s="14">
        <v>389</v>
      </c>
      <c r="E26" s="14">
        <v>178</v>
      </c>
      <c r="F26" s="14">
        <v>5</v>
      </c>
      <c r="G26" s="1076">
        <v>0.0129</v>
      </c>
      <c r="H26" s="1076">
        <v>0.0281</v>
      </c>
      <c r="I26" s="1077">
        <v>0.28</v>
      </c>
      <c r="J26" s="1077">
        <v>0.4</v>
      </c>
      <c r="K26" s="1077">
        <v>0.5</v>
      </c>
      <c r="L26" s="1077">
        <v>9.9644</v>
      </c>
      <c r="M26" s="1077">
        <v>14.2349</v>
      </c>
      <c r="N26" s="1077">
        <v>17.7936</v>
      </c>
      <c r="O26" s="1076">
        <v>0.9996</v>
      </c>
      <c r="P26" s="1076">
        <v>0.2646</v>
      </c>
      <c r="Q26" s="1076">
        <v>0.0791</v>
      </c>
      <c r="R26" s="1078">
        <v>14.24</v>
      </c>
      <c r="S26" s="1078">
        <v>53.81</v>
      </c>
      <c r="T26" s="1078">
        <v>179.99</v>
      </c>
      <c r="U26" s="14" t="s">
        <v>969</v>
      </c>
      <c r="V26" s="1056"/>
      <c r="W26" s="1056"/>
      <c r="X26" s="1076">
        <v>0.4285</v>
      </c>
      <c r="Y26" s="1076">
        <v>0.1429</v>
      </c>
    </row>
    <row r="27" ht="40" customHeight="1" spans="1:25">
      <c r="A27" s="14">
        <v>26</v>
      </c>
      <c r="B27" s="14" t="s">
        <v>970</v>
      </c>
      <c r="C27" s="14" t="s">
        <v>971</v>
      </c>
      <c r="D27" s="14">
        <v>383</v>
      </c>
      <c r="E27" s="14">
        <v>215</v>
      </c>
      <c r="F27" s="14">
        <v>11</v>
      </c>
      <c r="G27" s="1076">
        <v>0.0287</v>
      </c>
      <c r="H27" s="1076">
        <v>0.0512</v>
      </c>
      <c r="I27" s="1077">
        <v>0.32</v>
      </c>
      <c r="J27" s="1077">
        <v>0.42</v>
      </c>
      <c r="K27" s="1077">
        <v>0.53</v>
      </c>
      <c r="L27" s="1077">
        <v>6.25</v>
      </c>
      <c r="M27" s="1077">
        <v>8.2031</v>
      </c>
      <c r="N27" s="1077">
        <v>10.3516</v>
      </c>
      <c r="O27" s="1076">
        <v>0.9125</v>
      </c>
      <c r="P27" s="1076">
        <v>0.2184</v>
      </c>
      <c r="Q27" s="1076">
        <v>0.0803</v>
      </c>
      <c r="R27" s="1078">
        <v>8.99</v>
      </c>
      <c r="S27" s="1078">
        <v>37.57</v>
      </c>
      <c r="T27" s="1078">
        <v>102.1</v>
      </c>
      <c r="U27" s="14" t="s">
        <v>972</v>
      </c>
      <c r="V27" s="14" t="s">
        <v>973</v>
      </c>
      <c r="W27" s="14" t="s">
        <v>974</v>
      </c>
      <c r="X27" s="1076">
        <v>0.5255</v>
      </c>
      <c r="Y27" s="1076">
        <v>0.2727</v>
      </c>
    </row>
    <row r="28" ht="40" customHeight="1" spans="1:25">
      <c r="A28" s="14">
        <v>27</v>
      </c>
      <c r="B28" s="14" t="s">
        <v>975</v>
      </c>
      <c r="C28" s="14" t="s">
        <v>976</v>
      </c>
      <c r="D28" s="14">
        <v>371</v>
      </c>
      <c r="E28" s="14">
        <v>247</v>
      </c>
      <c r="F28" s="14">
        <v>35</v>
      </c>
      <c r="G28" s="1076">
        <v>0.0943</v>
      </c>
      <c r="H28" s="1076">
        <v>0.1417</v>
      </c>
      <c r="I28" s="1077">
        <v>0.53</v>
      </c>
      <c r="J28" s="1077">
        <v>0.69</v>
      </c>
      <c r="K28" s="1077">
        <v>0.77</v>
      </c>
      <c r="L28" s="1077">
        <v>3.7403</v>
      </c>
      <c r="M28" s="1077">
        <v>4.8694</v>
      </c>
      <c r="N28" s="1077">
        <v>5.434</v>
      </c>
      <c r="O28" s="1076">
        <v>0.6094</v>
      </c>
      <c r="P28" s="1076">
        <v>0.164</v>
      </c>
      <c r="Q28" s="1076">
        <v>0.0707</v>
      </c>
      <c r="R28" s="1078">
        <v>7.99</v>
      </c>
      <c r="S28" s="1078">
        <v>29.7</v>
      </c>
      <c r="T28" s="1078">
        <v>68.88</v>
      </c>
      <c r="U28" s="14" t="s">
        <v>977</v>
      </c>
      <c r="V28" s="14" t="s">
        <v>978</v>
      </c>
      <c r="W28" s="14" t="s">
        <v>979</v>
      </c>
      <c r="X28" s="1076">
        <v>0.6985</v>
      </c>
      <c r="Y28" s="1076">
        <v>0.7857</v>
      </c>
    </row>
    <row r="29" ht="40" customHeight="1" spans="1:25">
      <c r="A29" s="14">
        <v>28</v>
      </c>
      <c r="B29" s="14" t="s">
        <v>980</v>
      </c>
      <c r="C29" s="14" t="s">
        <v>981</v>
      </c>
      <c r="D29" s="14">
        <v>365</v>
      </c>
      <c r="E29" s="14">
        <v>173</v>
      </c>
      <c r="F29" s="14">
        <v>11</v>
      </c>
      <c r="G29" s="1076">
        <v>0.0301</v>
      </c>
      <c r="H29" s="1076">
        <v>0.0636</v>
      </c>
      <c r="I29" s="1077">
        <v>0.33</v>
      </c>
      <c r="J29" s="1077">
        <v>0.44</v>
      </c>
      <c r="K29" s="1077">
        <v>0.58</v>
      </c>
      <c r="L29" s="1077">
        <v>5.1887</v>
      </c>
      <c r="M29" s="1077">
        <v>6.9182</v>
      </c>
      <c r="N29" s="1077">
        <v>9.1195</v>
      </c>
      <c r="O29" s="1076">
        <v>0.6627</v>
      </c>
      <c r="P29" s="1076">
        <v>0.1871</v>
      </c>
      <c r="Q29" s="1076">
        <v>0.07</v>
      </c>
      <c r="R29" s="1078">
        <v>10.44</v>
      </c>
      <c r="S29" s="1078">
        <v>36.98</v>
      </c>
      <c r="T29" s="1078">
        <v>98.89</v>
      </c>
      <c r="U29" s="14" t="s">
        <v>982</v>
      </c>
      <c r="V29" s="14" t="s">
        <v>983</v>
      </c>
      <c r="W29" s="1056"/>
      <c r="X29" s="1076">
        <v>0.3684</v>
      </c>
      <c r="Y29" s="1076">
        <v>0.2</v>
      </c>
    </row>
    <row r="30" ht="40" customHeight="1" spans="1:25">
      <c r="A30" s="14">
        <v>29</v>
      </c>
      <c r="B30" s="14" t="s">
        <v>984</v>
      </c>
      <c r="C30" s="14" t="s">
        <v>985</v>
      </c>
      <c r="D30" s="14">
        <v>348</v>
      </c>
      <c r="E30" s="14">
        <v>198</v>
      </c>
      <c r="F30" s="14">
        <v>32</v>
      </c>
      <c r="G30" s="1076">
        <v>0.092</v>
      </c>
      <c r="H30" s="1076">
        <v>0.1616</v>
      </c>
      <c r="I30" s="1077">
        <v>0.37</v>
      </c>
      <c r="J30" s="1077">
        <v>0.58</v>
      </c>
      <c r="K30" s="1077">
        <v>0.82</v>
      </c>
      <c r="L30" s="1077">
        <v>2.2896</v>
      </c>
      <c r="M30" s="1077">
        <v>3.5891</v>
      </c>
      <c r="N30" s="1077">
        <v>5.0743</v>
      </c>
      <c r="O30" s="1076">
        <v>0.413</v>
      </c>
      <c r="P30" s="1076">
        <v>0.1416</v>
      </c>
      <c r="Q30" s="1076">
        <v>0.0561</v>
      </c>
      <c r="R30" s="1078">
        <v>8.69</v>
      </c>
      <c r="S30" s="1078">
        <v>25.34</v>
      </c>
      <c r="T30" s="1078">
        <v>63.95</v>
      </c>
      <c r="U30" s="14" t="s">
        <v>986</v>
      </c>
      <c r="V30" s="14" t="s">
        <v>987</v>
      </c>
      <c r="W30" s="14" t="s">
        <v>988</v>
      </c>
      <c r="X30" s="1076">
        <v>0.7248</v>
      </c>
      <c r="Y30" s="1076">
        <v>0.65</v>
      </c>
    </row>
    <row r="31" ht="40" customHeight="1" spans="1:25">
      <c r="A31" s="14">
        <v>30</v>
      </c>
      <c r="B31" s="14" t="s">
        <v>989</v>
      </c>
      <c r="C31" s="14" t="s">
        <v>990</v>
      </c>
      <c r="D31" s="14">
        <v>342</v>
      </c>
      <c r="E31" s="14">
        <v>264</v>
      </c>
      <c r="F31" s="14">
        <v>8</v>
      </c>
      <c r="G31" s="1076">
        <v>0.0234</v>
      </c>
      <c r="H31" s="1076">
        <v>0.0303</v>
      </c>
      <c r="I31" s="1077">
        <v>0.77</v>
      </c>
      <c r="J31" s="1077">
        <v>1.03</v>
      </c>
      <c r="K31" s="1077">
        <v>1.29</v>
      </c>
      <c r="L31" s="1077">
        <v>25.4125</v>
      </c>
      <c r="M31" s="1077">
        <v>33.9934</v>
      </c>
      <c r="N31" s="1077">
        <v>42.5743</v>
      </c>
      <c r="O31" s="1076">
        <v>2.7195</v>
      </c>
      <c r="P31" s="1076">
        <v>0.8735</v>
      </c>
      <c r="Q31" s="1076">
        <v>0.2268</v>
      </c>
      <c r="R31" s="1078">
        <v>12.5</v>
      </c>
      <c r="S31" s="1078">
        <v>38.92</v>
      </c>
      <c r="T31" s="1078">
        <v>149.9</v>
      </c>
      <c r="U31" s="14" t="s">
        <v>991</v>
      </c>
      <c r="V31" s="1056"/>
      <c r="W31" s="1056"/>
      <c r="X31" s="1076">
        <v>0.338</v>
      </c>
      <c r="Y31" s="1076">
        <v>0.1111</v>
      </c>
    </row>
    <row r="32" ht="40" customHeight="1" spans="1:25">
      <c r="A32" s="14">
        <v>31</v>
      </c>
      <c r="B32" s="14" t="s">
        <v>992</v>
      </c>
      <c r="C32" s="14" t="s">
        <v>993</v>
      </c>
      <c r="D32" s="14">
        <v>340</v>
      </c>
      <c r="E32" s="14">
        <v>187</v>
      </c>
      <c r="F32" s="14">
        <v>14</v>
      </c>
      <c r="G32" s="1076">
        <v>0.0412</v>
      </c>
      <c r="H32" s="1076">
        <v>0.0749</v>
      </c>
      <c r="I32" s="1077">
        <v>0.48</v>
      </c>
      <c r="J32" s="1077">
        <v>0.64</v>
      </c>
      <c r="K32" s="1077">
        <v>0.8</v>
      </c>
      <c r="L32" s="1077">
        <v>6.4085</v>
      </c>
      <c r="M32" s="1077">
        <v>8.5447</v>
      </c>
      <c r="N32" s="1077">
        <v>10.6809</v>
      </c>
      <c r="O32" s="1076">
        <v>1.2224</v>
      </c>
      <c r="P32" s="1076">
        <v>0.4031</v>
      </c>
      <c r="Q32" s="1076">
        <v>0.1257</v>
      </c>
      <c r="R32" s="1078">
        <v>6.99</v>
      </c>
      <c r="S32" s="1078">
        <v>21.2</v>
      </c>
      <c r="T32" s="1078">
        <v>67.96</v>
      </c>
      <c r="U32" s="14" t="s">
        <v>994</v>
      </c>
      <c r="V32" s="14" t="s">
        <v>995</v>
      </c>
      <c r="W32" s="14" t="s">
        <v>996</v>
      </c>
      <c r="X32" s="1076">
        <v>0.2719</v>
      </c>
      <c r="Y32" s="1076">
        <v>0.15</v>
      </c>
    </row>
    <row r="33" ht="40" customHeight="1" spans="1:25">
      <c r="A33" s="14">
        <v>32</v>
      </c>
      <c r="B33" s="14" t="s">
        <v>997</v>
      </c>
      <c r="C33" s="14" t="s">
        <v>998</v>
      </c>
      <c r="D33" s="14">
        <v>316</v>
      </c>
      <c r="E33" s="14">
        <v>175</v>
      </c>
      <c r="F33" s="14">
        <v>13</v>
      </c>
      <c r="G33" s="1076">
        <v>0.0411</v>
      </c>
      <c r="H33" s="1076">
        <v>0.0743</v>
      </c>
      <c r="I33" s="1077">
        <v>0.44</v>
      </c>
      <c r="J33" s="1077">
        <v>0.76</v>
      </c>
      <c r="K33" s="1077">
        <v>0.86</v>
      </c>
      <c r="L33" s="1077">
        <v>5.9219</v>
      </c>
      <c r="M33" s="1077">
        <v>10.2288</v>
      </c>
      <c r="N33" s="1077">
        <v>11.5747</v>
      </c>
      <c r="O33" s="1076">
        <v>2.0499</v>
      </c>
      <c r="P33" s="1076">
        <v>0.4351</v>
      </c>
      <c r="Q33" s="1076">
        <v>0.1557</v>
      </c>
      <c r="R33" s="1078">
        <v>4.99</v>
      </c>
      <c r="S33" s="1078">
        <v>23.51</v>
      </c>
      <c r="T33" s="1078">
        <v>65.69</v>
      </c>
      <c r="U33" s="14" t="s">
        <v>999</v>
      </c>
      <c r="V33" s="14" t="s">
        <v>1000</v>
      </c>
      <c r="W33" s="1056"/>
      <c r="X33" s="1076">
        <v>0.4583</v>
      </c>
      <c r="Y33" s="1076">
        <v>0.4375</v>
      </c>
    </row>
    <row r="34" ht="40" customHeight="1" spans="1:25">
      <c r="A34" s="14">
        <v>33</v>
      </c>
      <c r="B34" s="14" t="s">
        <v>1001</v>
      </c>
      <c r="C34" s="14" t="s">
        <v>1002</v>
      </c>
      <c r="D34" s="14">
        <v>309</v>
      </c>
      <c r="E34" s="14">
        <v>187</v>
      </c>
      <c r="F34" s="14">
        <v>8</v>
      </c>
      <c r="G34" s="1076">
        <v>0.0259</v>
      </c>
      <c r="H34" s="1076">
        <v>0.0428</v>
      </c>
      <c r="I34" s="1077">
        <v>0.35</v>
      </c>
      <c r="J34" s="1077">
        <v>0.58</v>
      </c>
      <c r="K34" s="1077">
        <v>0.71</v>
      </c>
      <c r="L34" s="1077">
        <v>8.1776</v>
      </c>
      <c r="M34" s="1077">
        <v>13.5514</v>
      </c>
      <c r="N34" s="1077">
        <v>16.5888</v>
      </c>
      <c r="O34" s="1076">
        <v>0.8863</v>
      </c>
      <c r="P34" s="1076">
        <v>0.3848</v>
      </c>
      <c r="Q34" s="1076">
        <v>0.113</v>
      </c>
      <c r="R34" s="1078">
        <v>15.29</v>
      </c>
      <c r="S34" s="1078">
        <v>35.22</v>
      </c>
      <c r="T34" s="1078">
        <v>119.95</v>
      </c>
      <c r="U34" s="14" t="s">
        <v>1003</v>
      </c>
      <c r="V34" s="1056"/>
      <c r="W34" s="1056"/>
      <c r="X34" s="1076">
        <v>0.6311</v>
      </c>
      <c r="Y34" s="1076">
        <v>0.2</v>
      </c>
    </row>
    <row r="35" ht="40" customHeight="1" spans="1:25">
      <c r="A35" s="14">
        <v>34</v>
      </c>
      <c r="B35" s="14" t="s">
        <v>1004</v>
      </c>
      <c r="C35" s="14" t="s">
        <v>1005</v>
      </c>
      <c r="D35" s="14">
        <v>304</v>
      </c>
      <c r="E35" s="14">
        <v>122</v>
      </c>
      <c r="F35" s="14">
        <v>4</v>
      </c>
      <c r="G35" s="1076">
        <v>0.0132</v>
      </c>
      <c r="H35" s="1076">
        <v>0.0328</v>
      </c>
      <c r="I35" s="1077">
        <v>0.31</v>
      </c>
      <c r="J35" s="1077">
        <v>0.41</v>
      </c>
      <c r="K35" s="1077">
        <v>0.55</v>
      </c>
      <c r="L35" s="1077">
        <v>9.4512</v>
      </c>
      <c r="M35" s="1077">
        <v>12.5</v>
      </c>
      <c r="N35" s="1077">
        <v>16.7683</v>
      </c>
      <c r="O35" s="1076">
        <v>0.8741</v>
      </c>
      <c r="P35" s="1076">
        <v>0.3286</v>
      </c>
      <c r="Q35" s="1076">
        <v>0.1564</v>
      </c>
      <c r="R35" s="1078">
        <v>14.3</v>
      </c>
      <c r="S35" s="1078">
        <v>38.04</v>
      </c>
      <c r="T35" s="1078">
        <v>79.94</v>
      </c>
      <c r="U35" s="14" t="s">
        <v>1006</v>
      </c>
      <c r="V35" s="1056"/>
      <c r="W35" s="1056"/>
      <c r="X35" s="1076">
        <v>0.3135</v>
      </c>
      <c r="Y35" s="1076">
        <v>0.125</v>
      </c>
    </row>
    <row r="36" ht="40" customHeight="1" spans="1:25">
      <c r="A36" s="14">
        <v>35</v>
      </c>
      <c r="B36" s="14" t="s">
        <v>1007</v>
      </c>
      <c r="C36" s="14" t="s">
        <v>981</v>
      </c>
      <c r="D36" s="14">
        <v>301</v>
      </c>
      <c r="E36" s="14">
        <v>144</v>
      </c>
      <c r="F36" s="14">
        <v>9</v>
      </c>
      <c r="G36" s="1076">
        <v>0.0299</v>
      </c>
      <c r="H36" s="1076">
        <v>0.0625</v>
      </c>
      <c r="I36" s="1077">
        <v>0.33</v>
      </c>
      <c r="J36" s="1077">
        <v>0.38</v>
      </c>
      <c r="K36" s="1077">
        <v>0.48</v>
      </c>
      <c r="L36" s="1077">
        <v>5.28</v>
      </c>
      <c r="M36" s="1077">
        <v>6.08</v>
      </c>
      <c r="N36" s="1077">
        <v>7.68</v>
      </c>
      <c r="O36" s="1076">
        <v>0.5088</v>
      </c>
      <c r="P36" s="1076">
        <v>0.1462</v>
      </c>
      <c r="Q36" s="1076">
        <v>0.0507</v>
      </c>
      <c r="R36" s="1078">
        <v>11.95</v>
      </c>
      <c r="S36" s="1078">
        <v>41.59</v>
      </c>
      <c r="T36" s="1078">
        <v>119.92</v>
      </c>
      <c r="U36" s="14" t="s">
        <v>1008</v>
      </c>
      <c r="V36" s="14" t="s">
        <v>1009</v>
      </c>
      <c r="W36" s="1056"/>
      <c r="X36" s="1076">
        <v>0.3291</v>
      </c>
      <c r="Y36" s="1076">
        <v>0.4</v>
      </c>
    </row>
    <row r="37" ht="40" customHeight="1" spans="1:25">
      <c r="A37" s="14">
        <v>36</v>
      </c>
      <c r="B37" s="14" t="s">
        <v>1010</v>
      </c>
      <c r="C37" s="14" t="s">
        <v>1011</v>
      </c>
      <c r="D37" s="14">
        <v>300</v>
      </c>
      <c r="E37" s="14">
        <v>133</v>
      </c>
      <c r="F37" s="14">
        <v>9</v>
      </c>
      <c r="G37" s="1076">
        <v>0.03</v>
      </c>
      <c r="H37" s="1076">
        <v>0.0677</v>
      </c>
      <c r="I37" s="1077">
        <v>0.37</v>
      </c>
      <c r="J37" s="1077">
        <v>0.53</v>
      </c>
      <c r="K37" s="1077">
        <v>0.74</v>
      </c>
      <c r="L37" s="1077">
        <v>5.4653</v>
      </c>
      <c r="M37" s="1077">
        <v>7.8287</v>
      </c>
      <c r="N37" s="1077">
        <v>10.9306</v>
      </c>
      <c r="O37" s="1076">
        <v>0.9885</v>
      </c>
      <c r="P37" s="1076">
        <v>0.4318</v>
      </c>
      <c r="Q37" s="1076">
        <v>0.1187</v>
      </c>
      <c r="R37" s="1078">
        <v>7.92</v>
      </c>
      <c r="S37" s="1078">
        <v>18.13</v>
      </c>
      <c r="T37" s="1078">
        <v>65.95</v>
      </c>
      <c r="U37" s="14" t="s">
        <v>1012</v>
      </c>
      <c r="V37" s="14" t="s">
        <v>1013</v>
      </c>
      <c r="W37" s="14" t="s">
        <v>1014</v>
      </c>
      <c r="X37" s="1076">
        <v>0.4247</v>
      </c>
      <c r="Y37" s="1076">
        <v>0.4375</v>
      </c>
    </row>
    <row r="38" ht="40" customHeight="1" spans="1:25">
      <c r="A38" s="14">
        <v>37</v>
      </c>
      <c r="B38" s="14" t="s">
        <v>1015</v>
      </c>
      <c r="C38" s="14" t="s">
        <v>1016</v>
      </c>
      <c r="D38" s="14">
        <v>288</v>
      </c>
      <c r="E38" s="14">
        <v>140</v>
      </c>
      <c r="F38" s="14">
        <v>19</v>
      </c>
      <c r="G38" s="1076">
        <v>0.066</v>
      </c>
      <c r="H38" s="1076">
        <v>0.1357</v>
      </c>
      <c r="I38" s="1077">
        <v>0.38</v>
      </c>
      <c r="J38" s="1077">
        <v>0.51</v>
      </c>
      <c r="K38" s="1077">
        <v>0.64</v>
      </c>
      <c r="L38" s="1077">
        <v>2.8003</v>
      </c>
      <c r="M38" s="1077">
        <v>3.7583</v>
      </c>
      <c r="N38" s="1077">
        <v>4.7163</v>
      </c>
      <c r="O38" s="1076">
        <v>0.6274</v>
      </c>
      <c r="P38" s="1076">
        <v>0.1444</v>
      </c>
      <c r="Q38" s="1076">
        <v>0.0316</v>
      </c>
      <c r="R38" s="1078">
        <v>5.99</v>
      </c>
      <c r="S38" s="1078">
        <v>26.02</v>
      </c>
      <c r="T38" s="1078">
        <v>119</v>
      </c>
      <c r="U38" s="14" t="s">
        <v>1017</v>
      </c>
      <c r="V38" s="14" t="s">
        <v>1018</v>
      </c>
      <c r="W38" s="14" t="s">
        <v>1019</v>
      </c>
      <c r="X38" s="1076">
        <v>0.4026</v>
      </c>
      <c r="Y38" s="1076">
        <v>0.2083</v>
      </c>
    </row>
    <row r="39" ht="40" customHeight="1" spans="1:25">
      <c r="A39" s="14">
        <v>38</v>
      </c>
      <c r="B39" s="14" t="s">
        <v>1020</v>
      </c>
      <c r="C39" s="14" t="s">
        <v>1021</v>
      </c>
      <c r="D39" s="14">
        <v>280</v>
      </c>
      <c r="E39" s="14">
        <v>151</v>
      </c>
      <c r="F39" s="14">
        <v>2</v>
      </c>
      <c r="G39" s="1076">
        <v>0.0071</v>
      </c>
      <c r="H39" s="1076">
        <v>0.0132</v>
      </c>
      <c r="I39" s="1077">
        <v>0.52</v>
      </c>
      <c r="J39" s="1077">
        <v>0.7</v>
      </c>
      <c r="K39" s="1077">
        <v>0.88</v>
      </c>
      <c r="L39" s="1077">
        <v>39.3939</v>
      </c>
      <c r="M39" s="1077">
        <v>53.0303</v>
      </c>
      <c r="N39" s="1077">
        <v>66.6667</v>
      </c>
      <c r="O39" s="1076">
        <v>8.8828</v>
      </c>
      <c r="P39" s="1076">
        <v>1.992</v>
      </c>
      <c r="Q39" s="1076">
        <v>0.8853</v>
      </c>
      <c r="R39" s="1078">
        <v>5.97</v>
      </c>
      <c r="S39" s="1078">
        <v>26.62</v>
      </c>
      <c r="T39" s="1078">
        <v>59.9</v>
      </c>
      <c r="U39" s="14" t="s">
        <v>1022</v>
      </c>
      <c r="V39" s="1056"/>
      <c r="W39" s="1056"/>
      <c r="X39" s="1076">
        <v>0.265</v>
      </c>
      <c r="Y39" s="1076">
        <v>0.1429</v>
      </c>
    </row>
    <row r="40" ht="40" customHeight="1" spans="1:25">
      <c r="A40" s="14">
        <v>39</v>
      </c>
      <c r="B40" s="14" t="s">
        <v>1023</v>
      </c>
      <c r="C40" s="14" t="s">
        <v>1024</v>
      </c>
      <c r="D40" s="14">
        <v>270</v>
      </c>
      <c r="E40" s="14">
        <v>124</v>
      </c>
      <c r="F40" s="14">
        <v>8</v>
      </c>
      <c r="G40" s="1076">
        <v>0.0296</v>
      </c>
      <c r="H40" s="1076">
        <v>0.0645</v>
      </c>
      <c r="I40" s="1077">
        <v>0.28</v>
      </c>
      <c r="J40" s="1077">
        <v>0.37</v>
      </c>
      <c r="K40" s="1077">
        <v>0.46</v>
      </c>
      <c r="L40" s="1077">
        <v>4.3411</v>
      </c>
      <c r="M40" s="1077">
        <v>5.7364</v>
      </c>
      <c r="N40" s="1077">
        <v>7.1318</v>
      </c>
      <c r="O40" s="1076">
        <v>0.8254</v>
      </c>
      <c r="P40" s="1076">
        <v>0.1812</v>
      </c>
      <c r="Q40" s="1076">
        <v>0.0675</v>
      </c>
      <c r="R40" s="1078">
        <v>6.95</v>
      </c>
      <c r="S40" s="1078">
        <v>31.67</v>
      </c>
      <c r="T40" s="1078">
        <v>84.99</v>
      </c>
      <c r="U40" s="14" t="s">
        <v>1025</v>
      </c>
      <c r="V40" s="14" t="s">
        <v>1026</v>
      </c>
      <c r="W40" s="1056"/>
      <c r="X40" s="1076">
        <v>0.4118</v>
      </c>
      <c r="Y40" s="1076">
        <v>0.2858</v>
      </c>
    </row>
    <row r="41" ht="40" customHeight="1" spans="1:25">
      <c r="A41" s="14">
        <v>40</v>
      </c>
      <c r="B41" s="14" t="s">
        <v>1027</v>
      </c>
      <c r="C41" s="14" t="s">
        <v>1028</v>
      </c>
      <c r="D41" s="14">
        <v>257</v>
      </c>
      <c r="E41" s="14">
        <v>155</v>
      </c>
      <c r="F41" s="14">
        <v>26</v>
      </c>
      <c r="G41" s="1076">
        <v>0.1012</v>
      </c>
      <c r="H41" s="1076">
        <v>0.1677</v>
      </c>
      <c r="I41" s="1077">
        <v>0.23</v>
      </c>
      <c r="J41" s="1077">
        <v>0.27</v>
      </c>
      <c r="K41" s="1077">
        <v>0.3</v>
      </c>
      <c r="L41" s="1077">
        <v>1.3715</v>
      </c>
      <c r="M41" s="1077">
        <v>1.61</v>
      </c>
      <c r="N41" s="1077">
        <v>1.7889</v>
      </c>
      <c r="O41" s="1076">
        <v>0.309</v>
      </c>
      <c r="P41" s="1076">
        <v>0.1102</v>
      </c>
      <c r="Q41" s="1076">
        <v>0.0403</v>
      </c>
      <c r="R41" s="1078">
        <v>5.21</v>
      </c>
      <c r="S41" s="1078">
        <v>14.62</v>
      </c>
      <c r="T41" s="1078">
        <v>39.99</v>
      </c>
      <c r="U41" s="14" t="s">
        <v>1029</v>
      </c>
      <c r="V41" s="14" t="s">
        <v>1030</v>
      </c>
      <c r="W41" s="14" t="s">
        <v>1031</v>
      </c>
      <c r="X41" s="1076">
        <v>0.3883</v>
      </c>
      <c r="Y41" s="1076">
        <v>0.1904</v>
      </c>
    </row>
    <row r="42" ht="40" customHeight="1" spans="1:25">
      <c r="A42" s="14">
        <v>41</v>
      </c>
      <c r="B42" s="14" t="s">
        <v>1032</v>
      </c>
      <c r="C42" s="14" t="s">
        <v>1033</v>
      </c>
      <c r="D42" s="14">
        <v>243</v>
      </c>
      <c r="E42" s="14">
        <v>113</v>
      </c>
      <c r="F42" s="14">
        <v>4</v>
      </c>
      <c r="G42" s="1076">
        <v>0.0165</v>
      </c>
      <c r="H42" s="1076">
        <v>0.0354</v>
      </c>
      <c r="I42" s="1077">
        <v>0.22</v>
      </c>
      <c r="J42" s="1077">
        <v>0.37</v>
      </c>
      <c r="K42" s="1077">
        <v>0.51</v>
      </c>
      <c r="L42" s="1077">
        <v>6.2147</v>
      </c>
      <c r="M42" s="1077">
        <v>10.452</v>
      </c>
      <c r="N42" s="1077">
        <v>14.4068</v>
      </c>
      <c r="O42" s="1076">
        <v>1.3081</v>
      </c>
      <c r="P42" s="1076">
        <v>0.3632</v>
      </c>
      <c r="Q42" s="1076">
        <v>0.1046</v>
      </c>
      <c r="R42" s="1078">
        <v>7.99</v>
      </c>
      <c r="S42" s="1078">
        <v>28.78</v>
      </c>
      <c r="T42" s="1078">
        <v>99.95</v>
      </c>
      <c r="U42" s="14" t="s">
        <v>1034</v>
      </c>
      <c r="V42" s="1056"/>
      <c r="W42" s="1056"/>
      <c r="X42" s="1076">
        <v>0.4193</v>
      </c>
      <c r="Y42" s="1076">
        <v>0.2</v>
      </c>
    </row>
    <row r="43" ht="40" customHeight="1" spans="1:25">
      <c r="A43" s="14">
        <v>42</v>
      </c>
      <c r="B43" s="14" t="s">
        <v>1035</v>
      </c>
      <c r="C43" s="14" t="s">
        <v>914</v>
      </c>
      <c r="D43" s="14">
        <v>239</v>
      </c>
      <c r="E43" s="14">
        <v>115</v>
      </c>
      <c r="F43" s="14">
        <v>3</v>
      </c>
      <c r="G43" s="1076">
        <v>0.0126</v>
      </c>
      <c r="H43" s="1076">
        <v>0.0261</v>
      </c>
      <c r="I43" s="1077">
        <v>0.37</v>
      </c>
      <c r="J43" s="1077">
        <v>0.57</v>
      </c>
      <c r="K43" s="1077">
        <v>0.77</v>
      </c>
      <c r="L43" s="1077">
        <v>14.1762</v>
      </c>
      <c r="M43" s="1077">
        <v>21.8391</v>
      </c>
      <c r="N43" s="1077">
        <v>29.5019</v>
      </c>
      <c r="O43" s="1076">
        <v>2.3013</v>
      </c>
      <c r="P43" s="1076">
        <v>0.6689</v>
      </c>
      <c r="Q43" s="1076">
        <v>0.2185</v>
      </c>
      <c r="R43" s="1078">
        <v>9.49</v>
      </c>
      <c r="S43" s="1078">
        <v>32.65</v>
      </c>
      <c r="T43" s="1078">
        <v>99.95</v>
      </c>
      <c r="U43" s="1056"/>
      <c r="V43" s="1056"/>
      <c r="W43" s="1056"/>
      <c r="X43" s="1076">
        <v>0.4285</v>
      </c>
      <c r="Y43" s="1080"/>
    </row>
    <row r="44" ht="40" customHeight="1" spans="1:25">
      <c r="A44" s="14">
        <v>43</v>
      </c>
      <c r="B44" s="14" t="s">
        <v>1036</v>
      </c>
      <c r="C44" s="14" t="s">
        <v>1037</v>
      </c>
      <c r="D44" s="14">
        <v>226</v>
      </c>
      <c r="E44" s="14">
        <v>53</v>
      </c>
      <c r="F44" s="14">
        <v>5</v>
      </c>
      <c r="G44" s="1076">
        <v>0.0221</v>
      </c>
      <c r="H44" s="1076">
        <v>0.0943</v>
      </c>
      <c r="I44" s="1077">
        <v>0.28</v>
      </c>
      <c r="J44" s="1077">
        <v>0.41</v>
      </c>
      <c r="K44" s="1077">
        <v>0.51</v>
      </c>
      <c r="L44" s="1077">
        <v>2.9692</v>
      </c>
      <c r="M44" s="1077">
        <v>4.3478</v>
      </c>
      <c r="N44" s="1077">
        <v>5.4083</v>
      </c>
      <c r="O44" s="1076">
        <v>0.8837</v>
      </c>
      <c r="P44" s="1076">
        <v>0.2019</v>
      </c>
      <c r="Q44" s="1076">
        <v>0.0792</v>
      </c>
      <c r="R44" s="1078">
        <v>4.92</v>
      </c>
      <c r="S44" s="1078">
        <v>21.53</v>
      </c>
      <c r="T44" s="1078">
        <v>54.9</v>
      </c>
      <c r="U44" s="14" t="s">
        <v>1038</v>
      </c>
      <c r="V44" s="1056"/>
      <c r="W44" s="1056"/>
      <c r="X44" s="1076">
        <v>0.2759</v>
      </c>
      <c r="Y44" s="1076">
        <v>0.25</v>
      </c>
    </row>
    <row r="45" ht="40" customHeight="1" spans="1:25">
      <c r="A45" s="14">
        <v>44</v>
      </c>
      <c r="B45" s="14" t="s">
        <v>1039</v>
      </c>
      <c r="C45" s="14" t="s">
        <v>1040</v>
      </c>
      <c r="D45" s="14">
        <v>219</v>
      </c>
      <c r="E45" s="14">
        <v>84</v>
      </c>
      <c r="F45" s="14">
        <v>4</v>
      </c>
      <c r="G45" s="1076">
        <v>0.0183</v>
      </c>
      <c r="H45" s="1076">
        <v>0.0476</v>
      </c>
      <c r="I45" s="1077">
        <v>0.26</v>
      </c>
      <c r="J45" s="1077">
        <v>0.35</v>
      </c>
      <c r="K45" s="1077">
        <v>0.44</v>
      </c>
      <c r="L45" s="1077">
        <v>5.4622</v>
      </c>
      <c r="M45" s="1077">
        <v>7.3529</v>
      </c>
      <c r="N45" s="1077">
        <v>9.2437</v>
      </c>
      <c r="O45" s="1076">
        <v>0.9203</v>
      </c>
      <c r="P45" s="1076">
        <v>0.2964</v>
      </c>
      <c r="Q45" s="1076">
        <v>0.1226</v>
      </c>
      <c r="R45" s="1078">
        <v>7.99</v>
      </c>
      <c r="S45" s="1078">
        <v>24.8</v>
      </c>
      <c r="T45" s="1078">
        <v>59.99</v>
      </c>
      <c r="U45" s="1056"/>
      <c r="V45" s="1056"/>
      <c r="W45" s="1056"/>
      <c r="X45" s="1076">
        <v>0.3479</v>
      </c>
      <c r="Y45" s="1080"/>
    </row>
    <row r="46" ht="40" customHeight="1" spans="1:25">
      <c r="A46" s="14">
        <v>45</v>
      </c>
      <c r="B46" s="14" t="s">
        <v>1041</v>
      </c>
      <c r="C46" s="14" t="s">
        <v>1042</v>
      </c>
      <c r="D46" s="14">
        <v>218</v>
      </c>
      <c r="E46" s="14">
        <v>85</v>
      </c>
      <c r="F46" s="14">
        <v>4</v>
      </c>
      <c r="G46" s="1076">
        <v>0.0183</v>
      </c>
      <c r="H46" s="1076">
        <v>0.0471</v>
      </c>
      <c r="I46" s="1077">
        <v>0.39</v>
      </c>
      <c r="J46" s="1077">
        <v>0.77</v>
      </c>
      <c r="K46" s="1077">
        <v>1.03</v>
      </c>
      <c r="L46" s="1077">
        <v>8.2803</v>
      </c>
      <c r="M46" s="1077">
        <v>16.3482</v>
      </c>
      <c r="N46" s="1077">
        <v>21.8684</v>
      </c>
      <c r="O46" s="1076">
        <v>2.8782</v>
      </c>
      <c r="P46" s="1076">
        <v>0.5265</v>
      </c>
      <c r="Q46" s="1076">
        <v>0.2336</v>
      </c>
      <c r="R46" s="1078">
        <v>5.68</v>
      </c>
      <c r="S46" s="1078">
        <v>31.05</v>
      </c>
      <c r="T46" s="1078">
        <v>69.99</v>
      </c>
      <c r="U46" s="14" t="s">
        <v>1043</v>
      </c>
      <c r="V46" s="1056"/>
      <c r="W46" s="1056"/>
      <c r="X46" s="1076">
        <v>0.2766</v>
      </c>
      <c r="Y46" s="1076">
        <v>0.2</v>
      </c>
    </row>
    <row r="47" ht="40" customHeight="1" spans="1:25">
      <c r="A47" s="14">
        <v>46</v>
      </c>
      <c r="B47" s="14" t="s">
        <v>1044</v>
      </c>
      <c r="C47" s="14" t="s">
        <v>1045</v>
      </c>
      <c r="D47" s="14">
        <v>213</v>
      </c>
      <c r="E47" s="14">
        <v>144</v>
      </c>
      <c r="F47" s="14">
        <v>14</v>
      </c>
      <c r="G47" s="1076">
        <v>0.0657</v>
      </c>
      <c r="H47" s="1076">
        <v>0.0972</v>
      </c>
      <c r="I47" s="1079"/>
      <c r="J47" s="1079"/>
      <c r="K47" s="1079"/>
      <c r="L47" s="1079"/>
      <c r="M47" s="1079"/>
      <c r="N47" s="1079"/>
      <c r="O47" s="1080"/>
      <c r="P47" s="1080"/>
      <c r="Q47" s="1080"/>
      <c r="R47" s="1078">
        <v>7.99</v>
      </c>
      <c r="S47" s="1078">
        <v>28.7</v>
      </c>
      <c r="T47" s="1078">
        <v>67.96</v>
      </c>
      <c r="U47" s="14" t="s">
        <v>1046</v>
      </c>
      <c r="V47" s="14" t="s">
        <v>1047</v>
      </c>
      <c r="W47" s="1056"/>
      <c r="X47" s="1076">
        <v>0.5822</v>
      </c>
      <c r="Y47" s="1076">
        <v>0.2307</v>
      </c>
    </row>
    <row r="48" ht="40" customHeight="1" spans="1:25">
      <c r="A48" s="14">
        <v>47</v>
      </c>
      <c r="B48" s="14" t="s">
        <v>1048</v>
      </c>
      <c r="C48" s="14" t="s">
        <v>1049</v>
      </c>
      <c r="D48" s="14">
        <v>202</v>
      </c>
      <c r="E48" s="14">
        <v>129</v>
      </c>
      <c r="F48" s="14">
        <v>2</v>
      </c>
      <c r="G48" s="1076">
        <v>0.0099</v>
      </c>
      <c r="H48" s="1076">
        <v>0.0155</v>
      </c>
      <c r="I48" s="1079"/>
      <c r="J48" s="1079"/>
      <c r="K48" s="1079"/>
      <c r="L48" s="1079"/>
      <c r="M48" s="1079"/>
      <c r="N48" s="1079"/>
      <c r="O48" s="1080"/>
      <c r="P48" s="1080"/>
      <c r="Q48" s="1080"/>
      <c r="R48" s="1078">
        <v>8.98</v>
      </c>
      <c r="S48" s="1078">
        <v>33.35</v>
      </c>
      <c r="T48" s="1078">
        <v>99.95</v>
      </c>
      <c r="U48" s="14" t="s">
        <v>1050</v>
      </c>
      <c r="V48" s="1056"/>
      <c r="W48" s="1056"/>
      <c r="X48" s="1076">
        <v>0.5352</v>
      </c>
      <c r="Y48" s="1076">
        <v>0.25</v>
      </c>
    </row>
    <row r="49" ht="40" customHeight="1" spans="1:25">
      <c r="A49" s="14">
        <v>48</v>
      </c>
      <c r="B49" s="14" t="s">
        <v>1051</v>
      </c>
      <c r="C49" s="14" t="s">
        <v>1052</v>
      </c>
      <c r="D49" s="14">
        <v>199</v>
      </c>
      <c r="E49" s="14">
        <v>115</v>
      </c>
      <c r="F49" s="14">
        <v>6</v>
      </c>
      <c r="G49" s="1076">
        <v>0.0302</v>
      </c>
      <c r="H49" s="1076">
        <v>0.0522</v>
      </c>
      <c r="I49" s="1077">
        <v>0.38</v>
      </c>
      <c r="J49" s="1077">
        <v>0.51</v>
      </c>
      <c r="K49" s="1077">
        <v>0.64</v>
      </c>
      <c r="L49" s="1077">
        <v>7.2797</v>
      </c>
      <c r="M49" s="1077">
        <v>9.7701</v>
      </c>
      <c r="N49" s="1077">
        <v>12.2605</v>
      </c>
      <c r="O49" s="1076">
        <v>0.978</v>
      </c>
      <c r="P49" s="1076">
        <v>0.2505</v>
      </c>
      <c r="Q49" s="1076">
        <v>0.0814</v>
      </c>
      <c r="R49" s="1078">
        <v>9.99</v>
      </c>
      <c r="S49" s="1078">
        <v>39</v>
      </c>
      <c r="T49" s="1078">
        <v>119.99</v>
      </c>
      <c r="U49" s="14" t="s">
        <v>1053</v>
      </c>
      <c r="V49" s="1056"/>
      <c r="W49" s="1056"/>
      <c r="X49" s="1076">
        <v>0.4286</v>
      </c>
      <c r="Y49" s="1076">
        <v>0.125</v>
      </c>
    </row>
    <row r="50" ht="40" customHeight="1" spans="1:25">
      <c r="A50" s="14">
        <v>49</v>
      </c>
      <c r="B50" s="14" t="s">
        <v>1054</v>
      </c>
      <c r="C50" s="14" t="s">
        <v>1055</v>
      </c>
      <c r="D50" s="14">
        <v>198</v>
      </c>
      <c r="E50" s="14">
        <v>67</v>
      </c>
      <c r="F50" s="14">
        <v>3</v>
      </c>
      <c r="G50" s="1076">
        <v>0.0152</v>
      </c>
      <c r="H50" s="1076">
        <v>0.0448</v>
      </c>
      <c r="I50" s="1077">
        <v>0.26</v>
      </c>
      <c r="J50" s="1077">
        <v>0.34</v>
      </c>
      <c r="K50" s="1077">
        <v>0.43</v>
      </c>
      <c r="L50" s="1077">
        <v>5.8036</v>
      </c>
      <c r="M50" s="1077">
        <v>7.5893</v>
      </c>
      <c r="N50" s="1077">
        <v>9.5982</v>
      </c>
      <c r="O50" s="1076">
        <v>1.5425</v>
      </c>
      <c r="P50" s="1076">
        <v>0.4994</v>
      </c>
      <c r="Q50" s="1076">
        <v>0.2056</v>
      </c>
      <c r="R50" s="1078">
        <v>4.92</v>
      </c>
      <c r="S50" s="1078">
        <v>15.2</v>
      </c>
      <c r="T50" s="1078">
        <v>36.92</v>
      </c>
      <c r="U50" s="14" t="s">
        <v>1056</v>
      </c>
      <c r="V50" s="14" t="s">
        <v>1057</v>
      </c>
      <c r="W50" s="1056"/>
      <c r="X50" s="1076">
        <v>0.3784</v>
      </c>
      <c r="Y50" s="1076">
        <v>0.5</v>
      </c>
    </row>
    <row r="51" ht="40" customHeight="1" spans="1:25">
      <c r="A51" s="14">
        <v>50</v>
      </c>
      <c r="B51" s="14" t="s">
        <v>1058</v>
      </c>
      <c r="C51" s="14" t="s">
        <v>1059</v>
      </c>
      <c r="D51" s="14">
        <v>197</v>
      </c>
      <c r="E51" s="14">
        <v>71</v>
      </c>
      <c r="F51" s="14">
        <v>5</v>
      </c>
      <c r="G51" s="1076">
        <v>0.0254</v>
      </c>
      <c r="H51" s="1076">
        <v>0.0704</v>
      </c>
      <c r="I51" s="1079"/>
      <c r="J51" s="1079"/>
      <c r="K51" s="1079"/>
      <c r="L51" s="1079"/>
      <c r="M51" s="1079"/>
      <c r="N51" s="1079"/>
      <c r="O51" s="1080"/>
      <c r="P51" s="1080"/>
      <c r="Q51" s="1080"/>
      <c r="R51" s="1078">
        <v>14.24</v>
      </c>
      <c r="S51" s="1078">
        <v>43.01</v>
      </c>
      <c r="T51" s="1078">
        <v>98.89</v>
      </c>
      <c r="U51" s="14" t="s">
        <v>1060</v>
      </c>
      <c r="V51" s="14" t="s">
        <v>1061</v>
      </c>
      <c r="W51" s="1056"/>
      <c r="X51" s="1076">
        <v>0.3846</v>
      </c>
      <c r="Y51" s="1076">
        <v>0.375</v>
      </c>
    </row>
    <row r="52" ht="40" customHeight="1" spans="1:25">
      <c r="A52" s="14">
        <v>51</v>
      </c>
      <c r="B52" s="14" t="s">
        <v>1062</v>
      </c>
      <c r="C52" s="14" t="s">
        <v>1063</v>
      </c>
      <c r="D52" s="14">
        <v>195</v>
      </c>
      <c r="E52" s="14">
        <v>100</v>
      </c>
      <c r="F52" s="14">
        <v>20</v>
      </c>
      <c r="G52" s="1076">
        <v>0.1026</v>
      </c>
      <c r="H52" s="1076">
        <v>0.2</v>
      </c>
      <c r="I52" s="1077">
        <v>0.86</v>
      </c>
      <c r="J52" s="1077">
        <v>1.15</v>
      </c>
      <c r="K52" s="1077">
        <v>1.44</v>
      </c>
      <c r="L52" s="1077">
        <v>4.3</v>
      </c>
      <c r="M52" s="1077">
        <v>5.75</v>
      </c>
      <c r="N52" s="1077">
        <v>7.2</v>
      </c>
      <c r="O52" s="1076">
        <v>0.7278</v>
      </c>
      <c r="P52" s="1076">
        <v>0.3106</v>
      </c>
      <c r="Q52" s="1076">
        <v>0.09</v>
      </c>
      <c r="R52" s="1078">
        <v>7.9</v>
      </c>
      <c r="S52" s="1078">
        <v>18.51</v>
      </c>
      <c r="T52" s="1078">
        <v>63.9</v>
      </c>
      <c r="U52" s="14" t="s">
        <v>1064</v>
      </c>
      <c r="V52" s="14" t="s">
        <v>1065</v>
      </c>
      <c r="W52" s="14" t="s">
        <v>1066</v>
      </c>
      <c r="X52" s="1076">
        <v>0.6364</v>
      </c>
      <c r="Y52" s="1076">
        <v>0.4211</v>
      </c>
    </row>
    <row r="53" ht="40" customHeight="1" spans="1:25">
      <c r="A53" s="14">
        <v>52</v>
      </c>
      <c r="B53" s="14" t="s">
        <v>1067</v>
      </c>
      <c r="C53" s="14" t="s">
        <v>1068</v>
      </c>
      <c r="D53" s="14">
        <v>195</v>
      </c>
      <c r="E53" s="14">
        <v>104</v>
      </c>
      <c r="F53" s="14">
        <v>8</v>
      </c>
      <c r="G53" s="1076">
        <v>0.041</v>
      </c>
      <c r="H53" s="1076">
        <v>0.0769</v>
      </c>
      <c r="I53" s="1077">
        <v>0.26</v>
      </c>
      <c r="J53" s="1077">
        <v>0.35</v>
      </c>
      <c r="K53" s="1077">
        <v>0.44</v>
      </c>
      <c r="L53" s="1077">
        <v>3.381</v>
      </c>
      <c r="M53" s="1077">
        <v>4.5514</v>
      </c>
      <c r="N53" s="1077">
        <v>5.7217</v>
      </c>
      <c r="O53" s="1076">
        <v>0.5696</v>
      </c>
      <c r="P53" s="1076">
        <v>0.1483</v>
      </c>
      <c r="Q53" s="1076">
        <v>0.0379</v>
      </c>
      <c r="R53" s="1078">
        <v>7.99</v>
      </c>
      <c r="S53" s="1078">
        <v>30.69</v>
      </c>
      <c r="T53" s="1078">
        <v>119.99</v>
      </c>
      <c r="U53" s="14" t="s">
        <v>1069</v>
      </c>
      <c r="V53" s="14" t="s">
        <v>1070</v>
      </c>
      <c r="W53" s="1056"/>
      <c r="X53" s="1076">
        <v>0.4035</v>
      </c>
      <c r="Y53" s="1076">
        <v>0.2</v>
      </c>
    </row>
    <row r="54" ht="40" customHeight="1" spans="1:25">
      <c r="A54" s="14">
        <v>53</v>
      </c>
      <c r="B54" s="14" t="s">
        <v>1071</v>
      </c>
      <c r="C54" s="14" t="s">
        <v>1072</v>
      </c>
      <c r="D54" s="14">
        <v>185</v>
      </c>
      <c r="E54" s="14">
        <v>85</v>
      </c>
      <c r="F54" s="14">
        <v>3</v>
      </c>
      <c r="G54" s="1076">
        <v>0.0162</v>
      </c>
      <c r="H54" s="1076">
        <v>0.0353</v>
      </c>
      <c r="I54" s="1077">
        <v>0.54</v>
      </c>
      <c r="J54" s="1077">
        <v>0.82</v>
      </c>
      <c r="K54" s="1077">
        <v>0.98</v>
      </c>
      <c r="L54" s="1077">
        <v>15.2975</v>
      </c>
      <c r="M54" s="1077">
        <v>23.2295</v>
      </c>
      <c r="N54" s="1077">
        <v>27.762</v>
      </c>
      <c r="O54" s="1076">
        <v>1.9358</v>
      </c>
      <c r="P54" s="1076">
        <v>0.4343</v>
      </c>
      <c r="Q54" s="1076">
        <v>0.1258</v>
      </c>
      <c r="R54" s="1078">
        <v>12</v>
      </c>
      <c r="S54" s="1078">
        <v>53.49</v>
      </c>
      <c r="T54" s="1078">
        <v>184.6</v>
      </c>
      <c r="U54" s="1056"/>
      <c r="V54" s="1056"/>
      <c r="W54" s="1056"/>
      <c r="X54" s="1076">
        <v>0.3404</v>
      </c>
      <c r="Y54" s="1080"/>
    </row>
    <row r="55" ht="40" customHeight="1" spans="1:25">
      <c r="A55" s="14">
        <v>54</v>
      </c>
      <c r="B55" s="14" t="s">
        <v>1073</v>
      </c>
      <c r="C55" s="14" t="s">
        <v>1074</v>
      </c>
      <c r="D55" s="14">
        <v>184</v>
      </c>
      <c r="E55" s="14">
        <v>105</v>
      </c>
      <c r="F55" s="14">
        <v>8</v>
      </c>
      <c r="G55" s="1076">
        <v>0.0435</v>
      </c>
      <c r="H55" s="1076">
        <v>0.0762</v>
      </c>
      <c r="I55" s="1077">
        <v>0.43</v>
      </c>
      <c r="J55" s="1077">
        <v>0.68</v>
      </c>
      <c r="K55" s="1077">
        <v>0.76</v>
      </c>
      <c r="L55" s="1077">
        <v>5.643</v>
      </c>
      <c r="M55" s="1077">
        <v>8.9239</v>
      </c>
      <c r="N55" s="1077">
        <v>9.9738</v>
      </c>
      <c r="O55" s="1076">
        <v>1.4898</v>
      </c>
      <c r="P55" s="1076">
        <v>0.4254</v>
      </c>
      <c r="Q55" s="1076">
        <v>0.1275</v>
      </c>
      <c r="R55" s="1078">
        <v>5.99</v>
      </c>
      <c r="S55" s="1078">
        <v>20.98</v>
      </c>
      <c r="T55" s="1078">
        <v>69.99</v>
      </c>
      <c r="U55" s="14" t="s">
        <v>1075</v>
      </c>
      <c r="V55" s="14" t="s">
        <v>1076</v>
      </c>
      <c r="W55" s="1056"/>
      <c r="X55" s="1076">
        <v>0.4137</v>
      </c>
      <c r="Y55" s="1076">
        <v>0.6666</v>
      </c>
    </row>
    <row r="56" ht="40" customHeight="1" spans="1:25">
      <c r="A56" s="14">
        <v>55</v>
      </c>
      <c r="B56" s="14" t="s">
        <v>1077</v>
      </c>
      <c r="C56" s="14" t="s">
        <v>1078</v>
      </c>
      <c r="D56" s="14">
        <v>182</v>
      </c>
      <c r="E56" s="14">
        <v>87</v>
      </c>
      <c r="F56" s="14">
        <v>2</v>
      </c>
      <c r="G56" s="1076">
        <v>0.011</v>
      </c>
      <c r="H56" s="1076">
        <v>0.023</v>
      </c>
      <c r="I56" s="1077">
        <v>0.36</v>
      </c>
      <c r="J56" s="1077">
        <v>0.44</v>
      </c>
      <c r="K56" s="1077">
        <v>0.55</v>
      </c>
      <c r="L56" s="1077">
        <v>15.6522</v>
      </c>
      <c r="M56" s="1077">
        <v>19.1304</v>
      </c>
      <c r="N56" s="1077">
        <v>23.913</v>
      </c>
      <c r="O56" s="1076">
        <v>1.5942</v>
      </c>
      <c r="P56" s="1076">
        <v>0.3369</v>
      </c>
      <c r="Q56" s="1076">
        <v>0.0732</v>
      </c>
      <c r="R56" s="1078">
        <v>12</v>
      </c>
      <c r="S56" s="1078">
        <v>56.78</v>
      </c>
      <c r="T56" s="1078">
        <v>261.42</v>
      </c>
      <c r="U56" s="1056"/>
      <c r="V56" s="1056"/>
      <c r="W56" s="1056"/>
      <c r="X56" s="1076">
        <v>0.3542</v>
      </c>
      <c r="Y56" s="1080"/>
    </row>
    <row r="57" ht="40" customHeight="1" spans="1:25">
      <c r="A57" s="14">
        <v>56</v>
      </c>
      <c r="B57" s="14" t="s">
        <v>1079</v>
      </c>
      <c r="C57" s="14" t="s">
        <v>1080</v>
      </c>
      <c r="D57" s="14">
        <v>182</v>
      </c>
      <c r="E57" s="14">
        <v>96</v>
      </c>
      <c r="F57" s="14">
        <v>20</v>
      </c>
      <c r="G57" s="1076">
        <v>0.1099</v>
      </c>
      <c r="H57" s="1076">
        <v>0.2083</v>
      </c>
      <c r="I57" s="1077">
        <v>0.32</v>
      </c>
      <c r="J57" s="1077">
        <v>0.42</v>
      </c>
      <c r="K57" s="1077">
        <v>0.53</v>
      </c>
      <c r="L57" s="1077">
        <v>1.5362</v>
      </c>
      <c r="M57" s="1077">
        <v>2.0163</v>
      </c>
      <c r="N57" s="1077">
        <v>2.5444</v>
      </c>
      <c r="O57" s="1076">
        <v>0.2375</v>
      </c>
      <c r="P57" s="1076">
        <v>0.1123</v>
      </c>
      <c r="Q57" s="1076">
        <v>0.0316</v>
      </c>
      <c r="R57" s="1078">
        <v>8.49</v>
      </c>
      <c r="S57" s="1078">
        <v>17.95</v>
      </c>
      <c r="T57" s="1078">
        <v>63.9</v>
      </c>
      <c r="U57" s="14" t="s">
        <v>1081</v>
      </c>
      <c r="V57" s="14" t="s">
        <v>1082</v>
      </c>
      <c r="W57" s="14" t="s">
        <v>1083</v>
      </c>
      <c r="X57" s="1076">
        <v>0.5283</v>
      </c>
      <c r="Y57" s="1076">
        <v>0.5</v>
      </c>
    </row>
    <row r="58" ht="40" customHeight="1" spans="1:25">
      <c r="A58" s="14">
        <v>57</v>
      </c>
      <c r="B58" s="14" t="s">
        <v>1084</v>
      </c>
      <c r="C58" s="14" t="s">
        <v>1085</v>
      </c>
      <c r="D58" s="14">
        <v>174</v>
      </c>
      <c r="E58" s="14">
        <v>55</v>
      </c>
      <c r="F58" s="14">
        <v>2</v>
      </c>
      <c r="G58" s="1076">
        <v>0.0115</v>
      </c>
      <c r="H58" s="1076">
        <v>0.0364</v>
      </c>
      <c r="I58" s="1079"/>
      <c r="J58" s="1079"/>
      <c r="K58" s="1079"/>
      <c r="L58" s="1079"/>
      <c r="M58" s="1079"/>
      <c r="N58" s="1079"/>
      <c r="O58" s="1080"/>
      <c r="P58" s="1080"/>
      <c r="Q58" s="1080"/>
      <c r="R58" s="1078">
        <v>8.98</v>
      </c>
      <c r="S58" s="1078">
        <v>33.87</v>
      </c>
      <c r="T58" s="1078">
        <v>79.9</v>
      </c>
      <c r="U58" s="14" t="s">
        <v>1086</v>
      </c>
      <c r="V58" s="1056"/>
      <c r="W58" s="1056"/>
      <c r="X58" s="1076">
        <v>0.4333</v>
      </c>
      <c r="Y58" s="1076">
        <v>0.25</v>
      </c>
    </row>
    <row r="59" ht="40" customHeight="1" spans="1:25">
      <c r="A59" s="14">
        <v>58</v>
      </c>
      <c r="B59" s="14" t="s">
        <v>1087</v>
      </c>
      <c r="C59" s="14" t="s">
        <v>960</v>
      </c>
      <c r="D59" s="14">
        <v>160</v>
      </c>
      <c r="E59" s="14">
        <v>67</v>
      </c>
      <c r="F59" s="14">
        <v>6</v>
      </c>
      <c r="G59" s="1076">
        <v>0.0375</v>
      </c>
      <c r="H59" s="1076">
        <v>0.0896</v>
      </c>
      <c r="I59" s="1077">
        <v>0.26</v>
      </c>
      <c r="J59" s="1077">
        <v>0.35</v>
      </c>
      <c r="K59" s="1077">
        <v>0.44</v>
      </c>
      <c r="L59" s="1077">
        <v>2.9018</v>
      </c>
      <c r="M59" s="1077">
        <v>3.9062</v>
      </c>
      <c r="N59" s="1077">
        <v>4.9107</v>
      </c>
      <c r="O59" s="1076">
        <v>0.562</v>
      </c>
      <c r="P59" s="1076">
        <v>0.1316</v>
      </c>
      <c r="Q59" s="1076">
        <v>0.0567</v>
      </c>
      <c r="R59" s="1078">
        <v>6.95</v>
      </c>
      <c r="S59" s="1078">
        <v>29.68</v>
      </c>
      <c r="T59" s="1078">
        <v>68.88</v>
      </c>
      <c r="U59" s="14" t="s">
        <v>1088</v>
      </c>
      <c r="V59" s="1056"/>
      <c r="W59" s="1056"/>
      <c r="X59" s="1076">
        <v>0.3783</v>
      </c>
      <c r="Y59" s="1076">
        <v>0.375</v>
      </c>
    </row>
    <row r="60" ht="40" customHeight="1" spans="1:25">
      <c r="A60" s="14">
        <v>59</v>
      </c>
      <c r="B60" s="14" t="s">
        <v>1089</v>
      </c>
      <c r="C60" s="14" t="s">
        <v>1090</v>
      </c>
      <c r="D60" s="14">
        <v>158</v>
      </c>
      <c r="E60" s="14">
        <v>80</v>
      </c>
      <c r="F60" s="14">
        <v>3</v>
      </c>
      <c r="G60" s="1076">
        <v>0.019</v>
      </c>
      <c r="H60" s="1076">
        <v>0.0375</v>
      </c>
      <c r="I60" s="1079"/>
      <c r="J60" s="1079"/>
      <c r="K60" s="1079"/>
      <c r="L60" s="1079"/>
      <c r="M60" s="1079"/>
      <c r="N60" s="1079"/>
      <c r="O60" s="1080"/>
      <c r="P60" s="1080"/>
      <c r="Q60" s="1080"/>
      <c r="R60" s="1078">
        <v>12.46</v>
      </c>
      <c r="S60" s="1078">
        <v>53.11</v>
      </c>
      <c r="T60" s="1078">
        <v>184.6</v>
      </c>
      <c r="U60" s="1056"/>
      <c r="V60" s="1056"/>
      <c r="W60" s="1056"/>
      <c r="X60" s="1076">
        <v>0.3636</v>
      </c>
      <c r="Y60" s="1080"/>
    </row>
    <row r="61" ht="40" customHeight="1" spans="1:25">
      <c r="A61" s="14">
        <v>60</v>
      </c>
      <c r="B61" s="14" t="s">
        <v>1091</v>
      </c>
      <c r="C61" s="14" t="s">
        <v>1092</v>
      </c>
      <c r="D61" s="14">
        <v>155</v>
      </c>
      <c r="E61" s="14">
        <v>85</v>
      </c>
      <c r="F61" s="14">
        <v>3</v>
      </c>
      <c r="G61" s="1076">
        <v>0.0194</v>
      </c>
      <c r="H61" s="1076">
        <v>0.0353</v>
      </c>
      <c r="I61" s="1079"/>
      <c r="J61" s="1079"/>
      <c r="K61" s="1079"/>
      <c r="L61" s="1079"/>
      <c r="M61" s="1079"/>
      <c r="N61" s="1079"/>
      <c r="O61" s="1080"/>
      <c r="P61" s="1080"/>
      <c r="Q61" s="1080"/>
      <c r="R61" s="1078">
        <v>7.99</v>
      </c>
      <c r="S61" s="1078">
        <v>34.01</v>
      </c>
      <c r="T61" s="1078">
        <v>99.95</v>
      </c>
      <c r="U61" s="14" t="s">
        <v>1093</v>
      </c>
      <c r="V61" s="1056"/>
      <c r="W61" s="1056"/>
      <c r="X61" s="1076">
        <v>0.4043</v>
      </c>
      <c r="Y61" s="1076">
        <v>0.1667</v>
      </c>
    </row>
    <row r="62" ht="40" customHeight="1" spans="1:25">
      <c r="A62" s="14">
        <v>61</v>
      </c>
      <c r="B62" s="14" t="s">
        <v>1094</v>
      </c>
      <c r="C62" s="14" t="s">
        <v>1095</v>
      </c>
      <c r="D62" s="14">
        <v>154</v>
      </c>
      <c r="E62" s="14">
        <v>105</v>
      </c>
      <c r="F62" s="14">
        <v>8</v>
      </c>
      <c r="G62" s="1076">
        <v>0.0519</v>
      </c>
      <c r="H62" s="1076">
        <v>0.0762</v>
      </c>
      <c r="I62" s="1077">
        <v>0.71</v>
      </c>
      <c r="J62" s="1077">
        <v>0.95</v>
      </c>
      <c r="K62" s="1077">
        <v>1.19</v>
      </c>
      <c r="L62" s="1077">
        <v>9.3176</v>
      </c>
      <c r="M62" s="1077">
        <v>12.4672</v>
      </c>
      <c r="N62" s="1077">
        <v>15.6168</v>
      </c>
      <c r="O62" s="1076">
        <v>2.4984</v>
      </c>
      <c r="P62" s="1076">
        <v>0.5353</v>
      </c>
      <c r="Q62" s="1076">
        <v>0.1898</v>
      </c>
      <c r="R62" s="1078">
        <v>4.99</v>
      </c>
      <c r="S62" s="1078">
        <v>23.29</v>
      </c>
      <c r="T62" s="1078">
        <v>65.69</v>
      </c>
      <c r="U62" s="14" t="s">
        <v>1096</v>
      </c>
      <c r="V62" s="1056"/>
      <c r="W62" s="1056"/>
      <c r="X62" s="1076">
        <v>0.4656</v>
      </c>
      <c r="Y62" s="1076">
        <v>0.125</v>
      </c>
    </row>
    <row r="63" ht="40" customHeight="1" spans="1:25">
      <c r="A63" s="14">
        <v>62</v>
      </c>
      <c r="B63" s="14" t="s">
        <v>1097</v>
      </c>
      <c r="C63" s="14" t="s">
        <v>1098</v>
      </c>
      <c r="D63" s="14">
        <v>152</v>
      </c>
      <c r="E63" s="14">
        <v>60</v>
      </c>
      <c r="F63" s="14">
        <v>5</v>
      </c>
      <c r="G63" s="1076">
        <v>0.0329</v>
      </c>
      <c r="H63" s="1076">
        <v>0.0833</v>
      </c>
      <c r="I63" s="1077">
        <v>0.58</v>
      </c>
      <c r="J63" s="1077">
        <v>0.71</v>
      </c>
      <c r="K63" s="1077">
        <v>0.86</v>
      </c>
      <c r="L63" s="1077">
        <v>6.9628</v>
      </c>
      <c r="M63" s="1077">
        <v>8.5234</v>
      </c>
      <c r="N63" s="1077">
        <v>10.3241</v>
      </c>
      <c r="O63" s="1076">
        <v>0.9922</v>
      </c>
      <c r="P63" s="1076">
        <v>0.284</v>
      </c>
      <c r="Q63" s="1076">
        <v>0.1067</v>
      </c>
      <c r="R63" s="1078">
        <v>8.59</v>
      </c>
      <c r="S63" s="1078">
        <v>30.01</v>
      </c>
      <c r="T63" s="1078">
        <v>79.9</v>
      </c>
      <c r="U63" s="14" t="s">
        <v>1099</v>
      </c>
      <c r="V63" s="14" t="s">
        <v>1100</v>
      </c>
      <c r="W63" s="1056"/>
      <c r="X63" s="1076">
        <v>0.3939</v>
      </c>
      <c r="Y63" s="1076">
        <v>0.4</v>
      </c>
    </row>
    <row r="64" ht="40" customHeight="1" spans="1:25">
      <c r="A64" s="14">
        <v>63</v>
      </c>
      <c r="B64" s="14" t="s">
        <v>1101</v>
      </c>
      <c r="C64" s="14" t="s">
        <v>1102</v>
      </c>
      <c r="D64" s="14">
        <v>148</v>
      </c>
      <c r="E64" s="14">
        <v>78</v>
      </c>
      <c r="F64" s="14">
        <v>6</v>
      </c>
      <c r="G64" s="1076">
        <v>0.0405</v>
      </c>
      <c r="H64" s="1076">
        <v>0.0769</v>
      </c>
      <c r="I64" s="1077">
        <v>0.28</v>
      </c>
      <c r="J64" s="1077">
        <v>0.33</v>
      </c>
      <c r="K64" s="1077">
        <v>0.47</v>
      </c>
      <c r="L64" s="1077">
        <v>3.6411</v>
      </c>
      <c r="M64" s="1077">
        <v>4.2913</v>
      </c>
      <c r="N64" s="1077">
        <v>6.1118</v>
      </c>
      <c r="O64" s="1076">
        <v>0.4095</v>
      </c>
      <c r="P64" s="1076">
        <v>0.1082</v>
      </c>
      <c r="Q64" s="1076">
        <v>0.0358</v>
      </c>
      <c r="R64" s="1078">
        <v>10.48</v>
      </c>
      <c r="S64" s="1078">
        <v>39.66</v>
      </c>
      <c r="T64" s="1078">
        <v>119.92</v>
      </c>
      <c r="U64" s="1056"/>
      <c r="V64" s="1056"/>
      <c r="W64" s="1056"/>
      <c r="X64" s="1076">
        <v>0.3488</v>
      </c>
      <c r="Y64" s="1080"/>
    </row>
    <row r="65" ht="40" customHeight="1" spans="1:25">
      <c r="A65" s="14">
        <v>64</v>
      </c>
      <c r="B65" s="14" t="s">
        <v>1103</v>
      </c>
      <c r="C65" s="14" t="s">
        <v>1104</v>
      </c>
      <c r="D65" s="14">
        <v>147</v>
      </c>
      <c r="E65" s="14">
        <v>60</v>
      </c>
      <c r="F65" s="14">
        <v>2</v>
      </c>
      <c r="G65" s="1076">
        <v>0.0136</v>
      </c>
      <c r="H65" s="1076">
        <v>0.0333</v>
      </c>
      <c r="I65" s="1077">
        <v>0.68</v>
      </c>
      <c r="J65" s="1077">
        <v>0.84</v>
      </c>
      <c r="K65" s="1077">
        <v>0.99</v>
      </c>
      <c r="L65" s="1077">
        <v>20.4204</v>
      </c>
      <c r="M65" s="1077">
        <v>25.2252</v>
      </c>
      <c r="N65" s="1077">
        <v>29.7297</v>
      </c>
      <c r="O65" s="1076">
        <v>1.9479</v>
      </c>
      <c r="P65" s="1076">
        <v>0.3724</v>
      </c>
      <c r="Q65" s="1076">
        <v>0.1401</v>
      </c>
      <c r="R65" s="1078">
        <v>12.95</v>
      </c>
      <c r="S65" s="1078">
        <v>67.74</v>
      </c>
      <c r="T65" s="1078">
        <v>179.99</v>
      </c>
      <c r="U65" s="1056"/>
      <c r="V65" s="1056"/>
      <c r="W65" s="1056"/>
      <c r="X65" s="1076">
        <v>0.5151</v>
      </c>
      <c r="Y65" s="1080"/>
    </row>
    <row r="66" ht="40" customHeight="1" spans="1:25">
      <c r="A66" s="14">
        <v>65</v>
      </c>
      <c r="B66" s="14" t="s">
        <v>1105</v>
      </c>
      <c r="C66" s="14" t="s">
        <v>1106</v>
      </c>
      <c r="D66" s="14">
        <v>147</v>
      </c>
      <c r="E66" s="14">
        <v>98</v>
      </c>
      <c r="F66" s="14">
        <v>2</v>
      </c>
      <c r="G66" s="1076">
        <v>0.0136</v>
      </c>
      <c r="H66" s="1076">
        <v>0.0204</v>
      </c>
      <c r="I66" s="1079"/>
      <c r="J66" s="1079"/>
      <c r="K66" s="1079"/>
      <c r="L66" s="1079"/>
      <c r="M66" s="1079"/>
      <c r="N66" s="1079"/>
      <c r="O66" s="1080"/>
      <c r="P66" s="1080"/>
      <c r="Q66" s="1080"/>
      <c r="R66" s="1078">
        <v>9.49</v>
      </c>
      <c r="S66" s="1078">
        <v>57.87</v>
      </c>
      <c r="T66" s="1078">
        <v>261.42</v>
      </c>
      <c r="U66" s="1056"/>
      <c r="V66" s="1056"/>
      <c r="W66" s="1056"/>
      <c r="X66" s="1076">
        <v>0.3703</v>
      </c>
      <c r="Y66" s="1080"/>
    </row>
    <row r="67" ht="40" customHeight="1" spans="1:25">
      <c r="A67" s="14">
        <v>66</v>
      </c>
      <c r="B67" s="14" t="s">
        <v>1107</v>
      </c>
      <c r="C67" s="14" t="s">
        <v>968</v>
      </c>
      <c r="D67" s="14">
        <v>145</v>
      </c>
      <c r="E67" s="14">
        <v>78</v>
      </c>
      <c r="F67" s="14">
        <v>2</v>
      </c>
      <c r="G67" s="1076">
        <v>0.0138</v>
      </c>
      <c r="H67" s="1076">
        <v>0.0256</v>
      </c>
      <c r="I67" s="1077">
        <v>0.59</v>
      </c>
      <c r="J67" s="1077">
        <v>0.78</v>
      </c>
      <c r="K67" s="1077">
        <v>0.91</v>
      </c>
      <c r="L67" s="1077">
        <v>23.0469</v>
      </c>
      <c r="M67" s="1077">
        <v>30.4688</v>
      </c>
      <c r="N67" s="1077">
        <v>35.5469</v>
      </c>
      <c r="O67" s="1076">
        <v>2.1397</v>
      </c>
      <c r="P67" s="1076">
        <v>0.6003</v>
      </c>
      <c r="Q67" s="1076">
        <v>0.1693</v>
      </c>
      <c r="R67" s="1078">
        <v>14.24</v>
      </c>
      <c r="S67" s="1078">
        <v>50.75</v>
      </c>
      <c r="T67" s="1078">
        <v>179.99</v>
      </c>
      <c r="U67" s="1056"/>
      <c r="V67" s="1056"/>
      <c r="W67" s="1056"/>
      <c r="X67" s="1076">
        <v>0.3488</v>
      </c>
      <c r="Y67" s="1080"/>
    </row>
    <row r="68" ht="40" customHeight="1" spans="1:25">
      <c r="A68" s="14">
        <v>67</v>
      </c>
      <c r="B68" s="14" t="s">
        <v>1108</v>
      </c>
      <c r="C68" s="14" t="s">
        <v>1109</v>
      </c>
      <c r="D68" s="14">
        <v>143</v>
      </c>
      <c r="E68" s="14">
        <v>73</v>
      </c>
      <c r="F68" s="14">
        <v>1</v>
      </c>
      <c r="G68" s="1076">
        <v>0.007</v>
      </c>
      <c r="H68" s="1076">
        <v>0.0137</v>
      </c>
      <c r="I68" s="1077">
        <v>0.57</v>
      </c>
      <c r="J68" s="1077">
        <v>0.87</v>
      </c>
      <c r="K68" s="1077">
        <v>0.97</v>
      </c>
      <c r="L68" s="1077">
        <v>41.6058</v>
      </c>
      <c r="M68" s="1077">
        <v>63.5036</v>
      </c>
      <c r="N68" s="1077">
        <v>70.8029</v>
      </c>
      <c r="O68" s="1076">
        <v>4.9038</v>
      </c>
      <c r="P68" s="1076">
        <v>0.9868</v>
      </c>
      <c r="Q68" s="1076">
        <v>0.2429</v>
      </c>
      <c r="R68" s="1078">
        <v>12.95</v>
      </c>
      <c r="S68" s="1078">
        <v>64.35</v>
      </c>
      <c r="T68" s="1078">
        <v>261.42</v>
      </c>
      <c r="U68" s="14" t="s">
        <v>1110</v>
      </c>
      <c r="V68" s="1056"/>
      <c r="W68" s="1056"/>
      <c r="X68" s="1076">
        <v>0.25</v>
      </c>
      <c r="Y68" s="1076">
        <v>0.25</v>
      </c>
    </row>
    <row r="69" ht="40" customHeight="1" spans="1:25">
      <c r="A69" s="14">
        <v>68</v>
      </c>
      <c r="B69" s="14" t="s">
        <v>1111</v>
      </c>
      <c r="C69" s="14" t="s">
        <v>1021</v>
      </c>
      <c r="D69" s="14">
        <v>138</v>
      </c>
      <c r="E69" s="14">
        <v>73</v>
      </c>
      <c r="F69" s="14">
        <v>1</v>
      </c>
      <c r="G69" s="1076">
        <v>0.0072</v>
      </c>
      <c r="H69" s="1076">
        <v>0.0137</v>
      </c>
      <c r="I69" s="1077">
        <v>0.52</v>
      </c>
      <c r="J69" s="1077">
        <v>0.69</v>
      </c>
      <c r="K69" s="1077">
        <v>0.86</v>
      </c>
      <c r="L69" s="1077">
        <v>37.9562</v>
      </c>
      <c r="M69" s="1077">
        <v>50.365</v>
      </c>
      <c r="N69" s="1077">
        <v>62.7737</v>
      </c>
      <c r="O69" s="1076">
        <v>8.4363</v>
      </c>
      <c r="P69" s="1076">
        <v>1.9003</v>
      </c>
      <c r="Q69" s="1076">
        <v>0.8396</v>
      </c>
      <c r="R69" s="1078">
        <v>5.97</v>
      </c>
      <c r="S69" s="1078">
        <v>26.5</v>
      </c>
      <c r="T69" s="1078">
        <v>59.99</v>
      </c>
      <c r="U69" s="14" t="s">
        <v>1112</v>
      </c>
      <c r="V69" s="1056"/>
      <c r="W69" s="1056"/>
      <c r="X69" s="1076">
        <v>0.25</v>
      </c>
      <c r="Y69" s="1076">
        <v>0.2</v>
      </c>
    </row>
    <row r="70" ht="40" customHeight="1" spans="1:25">
      <c r="A70" s="14">
        <v>69</v>
      </c>
      <c r="B70" s="14" t="s">
        <v>1113</v>
      </c>
      <c r="C70" s="14" t="s">
        <v>1114</v>
      </c>
      <c r="D70" s="14">
        <v>138</v>
      </c>
      <c r="E70" s="14">
        <v>45</v>
      </c>
      <c r="F70" s="14">
        <v>1</v>
      </c>
      <c r="G70" s="1076">
        <v>0.0072</v>
      </c>
      <c r="H70" s="1076">
        <v>0.0222</v>
      </c>
      <c r="I70" s="1077">
        <v>0.68</v>
      </c>
      <c r="J70" s="1077">
        <v>0.77</v>
      </c>
      <c r="K70" s="1077">
        <v>0.91</v>
      </c>
      <c r="L70" s="1077">
        <v>30.6306</v>
      </c>
      <c r="M70" s="1077">
        <v>34.6847</v>
      </c>
      <c r="N70" s="1077">
        <v>40.991</v>
      </c>
      <c r="O70" s="1076">
        <v>5.8098</v>
      </c>
      <c r="P70" s="1076">
        <v>1.3731</v>
      </c>
      <c r="Q70" s="1076">
        <v>0.579</v>
      </c>
      <c r="R70" s="1078">
        <v>5.97</v>
      </c>
      <c r="S70" s="1078">
        <v>25.26</v>
      </c>
      <c r="T70" s="1078">
        <v>59.9</v>
      </c>
      <c r="U70" s="14" t="s">
        <v>1115</v>
      </c>
      <c r="V70" s="1056"/>
      <c r="W70" s="1056"/>
      <c r="X70" s="1076">
        <v>0.32</v>
      </c>
      <c r="Y70" s="1076">
        <v>1</v>
      </c>
    </row>
    <row r="71" ht="40" customHeight="1" spans="1:25">
      <c r="A71" s="14">
        <v>70</v>
      </c>
      <c r="B71" s="14" t="s">
        <v>1116</v>
      </c>
      <c r="C71" s="14" t="s">
        <v>1117</v>
      </c>
      <c r="D71" s="14">
        <v>133</v>
      </c>
      <c r="E71" s="14">
        <v>91</v>
      </c>
      <c r="F71" s="14">
        <v>5</v>
      </c>
      <c r="G71" s="1076">
        <v>0.0376</v>
      </c>
      <c r="H71" s="1076">
        <v>0.0549</v>
      </c>
      <c r="I71" s="1077">
        <v>0.54</v>
      </c>
      <c r="J71" s="1077">
        <v>0.69</v>
      </c>
      <c r="K71" s="1077">
        <v>0.96</v>
      </c>
      <c r="L71" s="1077">
        <v>9.8361</v>
      </c>
      <c r="M71" s="1077">
        <v>12.5683</v>
      </c>
      <c r="N71" s="1077">
        <v>17.4863</v>
      </c>
      <c r="O71" s="1076">
        <v>1.4648</v>
      </c>
      <c r="P71" s="1076">
        <v>0.3582</v>
      </c>
      <c r="Q71" s="1076">
        <v>0.0968</v>
      </c>
      <c r="R71" s="1078">
        <v>8.58</v>
      </c>
      <c r="S71" s="1078">
        <v>35.09</v>
      </c>
      <c r="T71" s="1078">
        <v>129.9</v>
      </c>
      <c r="U71" s="14" t="s">
        <v>1118</v>
      </c>
      <c r="V71" s="14" t="s">
        <v>1119</v>
      </c>
      <c r="W71" s="1056"/>
      <c r="X71" s="1076">
        <v>0.42</v>
      </c>
      <c r="Y71" s="1076">
        <v>0.4</v>
      </c>
    </row>
    <row r="72" ht="40" customHeight="1" spans="1:25">
      <c r="A72" s="14">
        <v>71</v>
      </c>
      <c r="B72" s="14" t="s">
        <v>1120</v>
      </c>
      <c r="C72" s="14" t="s">
        <v>1121</v>
      </c>
      <c r="D72" s="14">
        <v>130</v>
      </c>
      <c r="E72" s="14">
        <v>91</v>
      </c>
      <c r="F72" s="14">
        <v>9</v>
      </c>
      <c r="G72" s="1076">
        <v>0.0692</v>
      </c>
      <c r="H72" s="1076">
        <v>0.0989</v>
      </c>
      <c r="I72" s="1077">
        <v>0.55</v>
      </c>
      <c r="J72" s="1077">
        <v>0.74</v>
      </c>
      <c r="K72" s="1077">
        <v>0.93</v>
      </c>
      <c r="L72" s="1077">
        <v>5.5612</v>
      </c>
      <c r="M72" s="1077">
        <v>7.4823</v>
      </c>
      <c r="N72" s="1077">
        <v>9.4034</v>
      </c>
      <c r="O72" s="1076">
        <v>0.7019</v>
      </c>
      <c r="P72" s="1076">
        <v>0.2213</v>
      </c>
      <c r="Q72" s="1076">
        <v>0.0624</v>
      </c>
      <c r="R72" s="1078">
        <v>10.66</v>
      </c>
      <c r="S72" s="1078">
        <v>33.81</v>
      </c>
      <c r="T72" s="1078">
        <v>119.99</v>
      </c>
      <c r="U72" s="14" t="s">
        <v>1122</v>
      </c>
      <c r="V72" s="14" t="s">
        <v>1123</v>
      </c>
      <c r="W72" s="1056"/>
      <c r="X72" s="1076">
        <v>0.46</v>
      </c>
      <c r="Y72" s="1076">
        <v>0.6667</v>
      </c>
    </row>
    <row r="73" ht="40" customHeight="1" spans="1:25">
      <c r="A73" s="14">
        <v>72</v>
      </c>
      <c r="B73" s="14" t="s">
        <v>1124</v>
      </c>
      <c r="C73" s="14" t="s">
        <v>1125</v>
      </c>
      <c r="D73" s="14">
        <v>127</v>
      </c>
      <c r="E73" s="14">
        <v>55</v>
      </c>
      <c r="F73" s="14">
        <v>4</v>
      </c>
      <c r="G73" s="1076">
        <v>0.0315</v>
      </c>
      <c r="H73" s="1076">
        <v>0.0727</v>
      </c>
      <c r="I73" s="1077">
        <v>0.54</v>
      </c>
      <c r="J73" s="1077">
        <v>0.63</v>
      </c>
      <c r="K73" s="1077">
        <v>0.79</v>
      </c>
      <c r="L73" s="1077">
        <v>7.4278</v>
      </c>
      <c r="M73" s="1077">
        <v>8.6657</v>
      </c>
      <c r="N73" s="1077">
        <v>10.8666</v>
      </c>
      <c r="O73" s="1076">
        <v>0.8269</v>
      </c>
      <c r="P73" s="1076">
        <v>0.343</v>
      </c>
      <c r="Q73" s="1076">
        <v>0.1275</v>
      </c>
      <c r="R73" s="1078">
        <v>10.48</v>
      </c>
      <c r="S73" s="1078">
        <v>25.26</v>
      </c>
      <c r="T73" s="1078">
        <v>67.96</v>
      </c>
      <c r="U73" s="14" t="s">
        <v>1126</v>
      </c>
      <c r="V73" s="14" t="s">
        <v>1127</v>
      </c>
      <c r="W73" s="1056"/>
      <c r="X73" s="1076">
        <v>0.7</v>
      </c>
      <c r="Y73" s="1076">
        <v>0.75</v>
      </c>
    </row>
    <row r="74" ht="40" customHeight="1" spans="1:25">
      <c r="A74" s="14">
        <v>73</v>
      </c>
      <c r="B74" s="14" t="s">
        <v>1128</v>
      </c>
      <c r="C74" s="14" t="s">
        <v>1129</v>
      </c>
      <c r="D74" s="14">
        <v>118</v>
      </c>
      <c r="E74" s="14">
        <v>56</v>
      </c>
      <c r="F74" s="14">
        <v>2</v>
      </c>
      <c r="G74" s="1076">
        <v>0.0169</v>
      </c>
      <c r="H74" s="1076">
        <v>0.0357</v>
      </c>
      <c r="I74" s="1077">
        <v>0.27</v>
      </c>
      <c r="J74" s="1077">
        <v>0.36</v>
      </c>
      <c r="K74" s="1077">
        <v>0.45</v>
      </c>
      <c r="L74" s="1077">
        <v>7.563</v>
      </c>
      <c r="M74" s="1077">
        <v>10.084</v>
      </c>
      <c r="N74" s="1077">
        <v>12.605</v>
      </c>
      <c r="O74" s="1076">
        <v>0.7787</v>
      </c>
      <c r="P74" s="1076">
        <v>0.1397</v>
      </c>
      <c r="Q74" s="1076">
        <v>0.056</v>
      </c>
      <c r="R74" s="1078">
        <v>12.95</v>
      </c>
      <c r="S74" s="1078">
        <v>72.21</v>
      </c>
      <c r="T74" s="1078">
        <v>179.99</v>
      </c>
      <c r="U74" s="1056"/>
      <c r="V74" s="1056"/>
      <c r="W74" s="1056"/>
      <c r="X74" s="1076">
        <v>0.3871</v>
      </c>
      <c r="Y74" s="1080"/>
    </row>
    <row r="75" ht="40" customHeight="1" spans="1:25">
      <c r="A75" s="14">
        <v>74</v>
      </c>
      <c r="B75" s="14" t="s">
        <v>1130</v>
      </c>
      <c r="C75" s="14" t="s">
        <v>1131</v>
      </c>
      <c r="D75" s="14">
        <v>118</v>
      </c>
      <c r="E75" s="14">
        <v>82</v>
      </c>
      <c r="F75" s="14">
        <v>19</v>
      </c>
      <c r="G75" s="1076">
        <v>0.161</v>
      </c>
      <c r="H75" s="1076">
        <v>0.2317</v>
      </c>
      <c r="I75" s="1077">
        <v>0.36</v>
      </c>
      <c r="J75" s="1077">
        <v>0.48</v>
      </c>
      <c r="K75" s="1077">
        <v>0.6</v>
      </c>
      <c r="L75" s="1077">
        <v>1.5537</v>
      </c>
      <c r="M75" s="1077">
        <v>2.0716</v>
      </c>
      <c r="N75" s="1077">
        <v>2.5896</v>
      </c>
      <c r="O75" s="1076">
        <v>0.2622</v>
      </c>
      <c r="P75" s="1076">
        <v>0.1159</v>
      </c>
      <c r="Q75" s="1076">
        <v>0.0324</v>
      </c>
      <c r="R75" s="1078">
        <v>7.9</v>
      </c>
      <c r="S75" s="1078">
        <v>17.87</v>
      </c>
      <c r="T75" s="1078">
        <v>63.9</v>
      </c>
      <c r="U75" s="14" t="s">
        <v>1132</v>
      </c>
      <c r="V75" s="14" t="s">
        <v>1133</v>
      </c>
      <c r="W75" s="14" t="s">
        <v>1134</v>
      </c>
      <c r="X75" s="1076">
        <v>0.6223</v>
      </c>
      <c r="Y75" s="1076">
        <v>0.6875</v>
      </c>
    </row>
    <row r="76" ht="40" customHeight="1" spans="1:25">
      <c r="A76" s="14">
        <v>75</v>
      </c>
      <c r="B76" s="14" t="s">
        <v>1135</v>
      </c>
      <c r="C76" s="14" t="s">
        <v>1136</v>
      </c>
      <c r="D76" s="14">
        <v>115</v>
      </c>
      <c r="E76" s="14">
        <v>84</v>
      </c>
      <c r="F76" s="14">
        <v>4</v>
      </c>
      <c r="G76" s="1076">
        <v>0.0348</v>
      </c>
      <c r="H76" s="1076">
        <v>0.0476</v>
      </c>
      <c r="I76" s="1077">
        <v>0.38</v>
      </c>
      <c r="J76" s="1077">
        <v>0.47</v>
      </c>
      <c r="K76" s="1077">
        <v>0.69</v>
      </c>
      <c r="L76" s="1077">
        <v>7.9832</v>
      </c>
      <c r="M76" s="1077">
        <v>9.8739</v>
      </c>
      <c r="N76" s="1077">
        <v>14.4958</v>
      </c>
      <c r="O76" s="1076">
        <v>0.7266</v>
      </c>
      <c r="P76" s="1076">
        <v>0.2774</v>
      </c>
      <c r="Q76" s="1076">
        <v>0.0823</v>
      </c>
      <c r="R76" s="1078">
        <v>13.59</v>
      </c>
      <c r="S76" s="1078">
        <v>35.59</v>
      </c>
      <c r="T76" s="1078">
        <v>119.95</v>
      </c>
      <c r="U76" s="14" t="s">
        <v>1137</v>
      </c>
      <c r="V76" s="1056"/>
      <c r="W76" s="1056"/>
      <c r="X76" s="1076">
        <v>0.8262</v>
      </c>
      <c r="Y76" s="1076">
        <v>0.5</v>
      </c>
    </row>
    <row r="77" ht="40" customHeight="1" spans="1:25">
      <c r="A77" s="14">
        <v>76</v>
      </c>
      <c r="B77" s="14" t="s">
        <v>1138</v>
      </c>
      <c r="C77" s="14" t="s">
        <v>1139</v>
      </c>
      <c r="D77" s="14">
        <v>113</v>
      </c>
      <c r="E77" s="14">
        <v>64</v>
      </c>
      <c r="F77" s="14">
        <v>10</v>
      </c>
      <c r="G77" s="1076">
        <v>0.0885</v>
      </c>
      <c r="H77" s="1076">
        <v>0.1562</v>
      </c>
      <c r="I77" s="1079"/>
      <c r="J77" s="1079"/>
      <c r="K77" s="1079"/>
      <c r="L77" s="1079"/>
      <c r="M77" s="1079"/>
      <c r="N77" s="1079"/>
      <c r="O77" s="1080"/>
      <c r="P77" s="1080"/>
      <c r="Q77" s="1080"/>
      <c r="R77" s="1078">
        <v>12.74</v>
      </c>
      <c r="S77" s="1078">
        <v>36.32</v>
      </c>
      <c r="T77" s="1078">
        <v>98.89</v>
      </c>
      <c r="U77" s="14" t="s">
        <v>1140</v>
      </c>
      <c r="V77" s="1056"/>
      <c r="W77" s="1056"/>
      <c r="X77" s="1076">
        <v>0.8857</v>
      </c>
      <c r="Y77" s="1076">
        <v>1</v>
      </c>
    </row>
    <row r="78" ht="40" customHeight="1" spans="1:25">
      <c r="A78" s="14">
        <v>77</v>
      </c>
      <c r="B78" s="14" t="s">
        <v>1141</v>
      </c>
      <c r="C78" s="14" t="s">
        <v>1142</v>
      </c>
      <c r="D78" s="14">
        <v>109</v>
      </c>
      <c r="E78" s="14">
        <v>45</v>
      </c>
      <c r="F78" s="14">
        <v>4</v>
      </c>
      <c r="G78" s="1076">
        <v>0.0367</v>
      </c>
      <c r="H78" s="1076">
        <v>0.0889</v>
      </c>
      <c r="I78" s="1077">
        <v>0.65</v>
      </c>
      <c r="J78" s="1077">
        <v>0.87</v>
      </c>
      <c r="K78" s="1077">
        <v>1.09</v>
      </c>
      <c r="L78" s="1077">
        <v>7.3116</v>
      </c>
      <c r="M78" s="1077">
        <v>9.7863</v>
      </c>
      <c r="N78" s="1077">
        <v>12.261</v>
      </c>
      <c r="O78" s="1076">
        <v>1.6392</v>
      </c>
      <c r="P78" s="1076">
        <v>0.6264</v>
      </c>
      <c r="Q78" s="1076">
        <v>0.2695</v>
      </c>
      <c r="R78" s="1078">
        <v>5.97</v>
      </c>
      <c r="S78" s="1078">
        <v>15.62</v>
      </c>
      <c r="T78" s="1078">
        <v>36.31</v>
      </c>
      <c r="U78" s="14" t="s">
        <v>1143</v>
      </c>
      <c r="V78" s="14" t="s">
        <v>1144</v>
      </c>
      <c r="W78" s="14" t="s">
        <v>1145</v>
      </c>
      <c r="X78" s="1076">
        <v>0.44</v>
      </c>
      <c r="Y78" s="1076">
        <v>0.6</v>
      </c>
    </row>
    <row r="79" ht="40" customHeight="1" spans="1:25">
      <c r="A79" s="14">
        <v>78</v>
      </c>
      <c r="B79" s="14" t="s">
        <v>1146</v>
      </c>
      <c r="C79" s="14" t="s">
        <v>1147</v>
      </c>
      <c r="D79" s="14">
        <v>109</v>
      </c>
      <c r="E79" s="14">
        <v>49</v>
      </c>
      <c r="F79" s="14">
        <v>4</v>
      </c>
      <c r="G79" s="1076">
        <v>0.0367</v>
      </c>
      <c r="H79" s="1076">
        <v>0.0816</v>
      </c>
      <c r="I79" s="1077">
        <v>0.4</v>
      </c>
      <c r="J79" s="1077">
        <v>0.62</v>
      </c>
      <c r="K79" s="1077">
        <v>0.74</v>
      </c>
      <c r="L79" s="1077">
        <v>4.902</v>
      </c>
      <c r="M79" s="1077">
        <v>7.598</v>
      </c>
      <c r="N79" s="1077">
        <v>9.0686</v>
      </c>
      <c r="O79" s="1076">
        <v>2.6566</v>
      </c>
      <c r="P79" s="1076">
        <v>0.4696</v>
      </c>
      <c r="Q79" s="1076">
        <v>0.2235</v>
      </c>
      <c r="R79" s="1078">
        <v>2.86</v>
      </c>
      <c r="S79" s="1078">
        <v>16.18</v>
      </c>
      <c r="T79" s="1078">
        <v>33.99</v>
      </c>
      <c r="U79" s="14" t="s">
        <v>1148</v>
      </c>
      <c r="V79" s="14" t="s">
        <v>1149</v>
      </c>
      <c r="W79" s="1056"/>
      <c r="X79" s="1076">
        <v>0.4814</v>
      </c>
      <c r="Y79" s="1076">
        <v>0.5</v>
      </c>
    </row>
    <row r="80" ht="40" customHeight="1" spans="1:25">
      <c r="A80" s="14">
        <v>79</v>
      </c>
      <c r="B80" s="14" t="s">
        <v>1150</v>
      </c>
      <c r="C80" s="14" t="s">
        <v>1151</v>
      </c>
      <c r="D80" s="14">
        <v>105</v>
      </c>
      <c r="E80" s="14">
        <v>56</v>
      </c>
      <c r="F80" s="14">
        <v>1</v>
      </c>
      <c r="G80" s="1076">
        <v>0.0095</v>
      </c>
      <c r="H80" s="1076">
        <v>0.0179</v>
      </c>
      <c r="I80" s="1077">
        <v>0.46</v>
      </c>
      <c r="J80" s="1077">
        <v>0.63</v>
      </c>
      <c r="K80" s="1077">
        <v>0.92</v>
      </c>
      <c r="L80" s="1077">
        <v>25.6983</v>
      </c>
      <c r="M80" s="1077">
        <v>35.1955</v>
      </c>
      <c r="N80" s="1077">
        <v>51.3966</v>
      </c>
      <c r="O80" s="1076">
        <v>2.7178</v>
      </c>
      <c r="P80" s="1076">
        <v>1.0973</v>
      </c>
      <c r="Q80" s="1076">
        <v>0.5871</v>
      </c>
      <c r="R80" s="1078">
        <v>12.95</v>
      </c>
      <c r="S80" s="1078">
        <v>32.07</v>
      </c>
      <c r="T80" s="1078">
        <v>59.95</v>
      </c>
      <c r="U80" s="14" t="s">
        <v>1152</v>
      </c>
      <c r="V80" s="1056"/>
      <c r="W80" s="1056"/>
      <c r="X80" s="1076">
        <v>0.3871</v>
      </c>
      <c r="Y80" s="1076">
        <v>0.3333</v>
      </c>
    </row>
    <row r="81" ht="40" customHeight="1" spans="1:25">
      <c r="A81" s="14">
        <v>80</v>
      </c>
      <c r="B81" s="14" t="s">
        <v>1153</v>
      </c>
      <c r="C81" s="14" t="s">
        <v>1154</v>
      </c>
      <c r="D81" s="14">
        <v>95</v>
      </c>
      <c r="E81" s="14">
        <v>45</v>
      </c>
      <c r="F81" s="14">
        <v>2</v>
      </c>
      <c r="G81" s="1076">
        <v>0.0211</v>
      </c>
      <c r="H81" s="1076">
        <v>0.0444</v>
      </c>
      <c r="I81" s="1079"/>
      <c r="J81" s="1079"/>
      <c r="K81" s="1079"/>
      <c r="L81" s="1079"/>
      <c r="M81" s="1079"/>
      <c r="N81" s="1079"/>
      <c r="O81" s="1080"/>
      <c r="P81" s="1080"/>
      <c r="Q81" s="1080"/>
      <c r="R81" s="1078">
        <v>11.25</v>
      </c>
      <c r="S81" s="1078">
        <v>87.9</v>
      </c>
      <c r="T81" s="1078">
        <v>259.5</v>
      </c>
      <c r="U81" s="1056"/>
      <c r="V81" s="1056"/>
      <c r="W81" s="1056"/>
      <c r="X81" s="1076">
        <v>0.36</v>
      </c>
      <c r="Y81" s="1080"/>
    </row>
    <row r="82" ht="40" customHeight="1" spans="1:25">
      <c r="A82" s="14">
        <v>81</v>
      </c>
      <c r="B82" s="14" t="s">
        <v>1155</v>
      </c>
      <c r="C82" s="14" t="s">
        <v>1156</v>
      </c>
      <c r="D82" s="14">
        <v>92</v>
      </c>
      <c r="E82" s="14">
        <v>47</v>
      </c>
      <c r="F82" s="14">
        <v>6</v>
      </c>
      <c r="G82" s="1076">
        <v>0.0652</v>
      </c>
      <c r="H82" s="1076">
        <v>0.1277</v>
      </c>
      <c r="I82" s="1077">
        <v>0.2</v>
      </c>
      <c r="J82" s="1077">
        <v>0.24</v>
      </c>
      <c r="K82" s="1077">
        <v>0.28</v>
      </c>
      <c r="L82" s="1077">
        <v>1.5662</v>
      </c>
      <c r="M82" s="1077">
        <v>1.8794</v>
      </c>
      <c r="N82" s="1077">
        <v>2.1926</v>
      </c>
      <c r="O82" s="1076">
        <v>0.3774</v>
      </c>
      <c r="P82" s="1076">
        <v>0.0846</v>
      </c>
      <c r="Q82" s="1076">
        <v>0.0207</v>
      </c>
      <c r="R82" s="1078">
        <v>4.98</v>
      </c>
      <c r="S82" s="1078">
        <v>22.21</v>
      </c>
      <c r="T82" s="1078">
        <v>90.63</v>
      </c>
      <c r="U82" s="14" t="s">
        <v>1157</v>
      </c>
      <c r="V82" s="14" t="s">
        <v>1158</v>
      </c>
      <c r="W82" s="1056"/>
      <c r="X82" s="1076">
        <v>0.5769</v>
      </c>
      <c r="Y82" s="1076">
        <v>0.5</v>
      </c>
    </row>
    <row r="83" ht="40" customHeight="1" spans="1:25">
      <c r="A83" s="14">
        <v>82</v>
      </c>
      <c r="B83" s="14" t="s">
        <v>1159</v>
      </c>
      <c r="C83" s="14" t="s">
        <v>1160</v>
      </c>
      <c r="D83" s="14">
        <v>87</v>
      </c>
      <c r="E83" s="14">
        <v>49</v>
      </c>
      <c r="F83" s="14">
        <v>1</v>
      </c>
      <c r="G83" s="1076">
        <v>0.0115</v>
      </c>
      <c r="H83" s="1076">
        <v>0.0204</v>
      </c>
      <c r="I83" s="1077">
        <v>0.26</v>
      </c>
      <c r="J83" s="1077">
        <v>0.34</v>
      </c>
      <c r="K83" s="1077">
        <v>0.43</v>
      </c>
      <c r="L83" s="1077">
        <v>12.7451</v>
      </c>
      <c r="M83" s="1077">
        <v>16.6667</v>
      </c>
      <c r="N83" s="1077">
        <v>21.0784</v>
      </c>
      <c r="O83" s="1076">
        <v>3.199</v>
      </c>
      <c r="P83" s="1076">
        <v>0.594</v>
      </c>
      <c r="Q83" s="1076">
        <v>0.2384</v>
      </c>
      <c r="R83" s="1078">
        <v>5.21</v>
      </c>
      <c r="S83" s="1078">
        <v>28.06</v>
      </c>
      <c r="T83" s="1078">
        <v>69.9</v>
      </c>
      <c r="U83" s="1056"/>
      <c r="V83" s="1056"/>
      <c r="W83" s="1056"/>
      <c r="X83" s="1076">
        <v>0.3333</v>
      </c>
      <c r="Y83" s="1080"/>
    </row>
    <row r="84" ht="40" customHeight="1" spans="1:25">
      <c r="A84" s="14">
        <v>83</v>
      </c>
      <c r="B84" s="14" t="s">
        <v>1161</v>
      </c>
      <c r="C84" s="14" t="s">
        <v>1162</v>
      </c>
      <c r="D84" s="14">
        <v>81</v>
      </c>
      <c r="E84" s="14">
        <v>60</v>
      </c>
      <c r="F84" s="14">
        <v>6</v>
      </c>
      <c r="G84" s="1076">
        <v>0.0741</v>
      </c>
      <c r="H84" s="1076">
        <v>0.1</v>
      </c>
      <c r="I84" s="1077">
        <v>0.25</v>
      </c>
      <c r="J84" s="1077">
        <v>0.33</v>
      </c>
      <c r="K84" s="1077">
        <v>0.46</v>
      </c>
      <c r="L84" s="1077">
        <v>2.5</v>
      </c>
      <c r="M84" s="1077">
        <v>3.3</v>
      </c>
      <c r="N84" s="1077">
        <v>4.6</v>
      </c>
      <c r="O84" s="1076">
        <v>0.6334</v>
      </c>
      <c r="P84" s="1076">
        <v>0.2293</v>
      </c>
      <c r="Q84" s="1076">
        <v>0.0825</v>
      </c>
      <c r="R84" s="1078">
        <v>5.21</v>
      </c>
      <c r="S84" s="1078">
        <v>14.39</v>
      </c>
      <c r="T84" s="1078">
        <v>39.99</v>
      </c>
      <c r="U84" s="14" t="s">
        <v>1163</v>
      </c>
      <c r="V84" s="14" t="s">
        <v>1164</v>
      </c>
      <c r="W84" s="1056"/>
      <c r="X84" s="1076">
        <v>0.3939</v>
      </c>
      <c r="Y84" s="1076">
        <v>0.5</v>
      </c>
    </row>
    <row r="85" ht="40" customHeight="1" spans="1:25">
      <c r="A85" s="14">
        <v>84</v>
      </c>
      <c r="B85" s="14" t="s">
        <v>1165</v>
      </c>
      <c r="C85" s="14" t="s">
        <v>1166</v>
      </c>
      <c r="D85" s="14">
        <v>77</v>
      </c>
      <c r="E85" s="14">
        <v>49</v>
      </c>
      <c r="F85" s="14">
        <v>4</v>
      </c>
      <c r="G85" s="1076">
        <v>0.0519</v>
      </c>
      <c r="H85" s="1076">
        <v>0.0816</v>
      </c>
      <c r="I85" s="1077">
        <v>0.2</v>
      </c>
      <c r="J85" s="1077">
        <v>0.32</v>
      </c>
      <c r="K85" s="1077">
        <v>0.37</v>
      </c>
      <c r="L85" s="1077">
        <v>2.451</v>
      </c>
      <c r="M85" s="1077">
        <v>3.9216</v>
      </c>
      <c r="N85" s="1077">
        <v>4.5343</v>
      </c>
      <c r="O85" s="1076">
        <v>1.3712</v>
      </c>
      <c r="P85" s="1076">
        <v>0.2489</v>
      </c>
      <c r="Q85" s="1076">
        <v>0.1154</v>
      </c>
      <c r="R85" s="1078">
        <v>2.86</v>
      </c>
      <c r="S85" s="1078">
        <v>15.76</v>
      </c>
      <c r="T85" s="1078">
        <v>33.99</v>
      </c>
      <c r="U85" s="14" t="s">
        <v>1167</v>
      </c>
      <c r="V85" s="14" t="s">
        <v>1168</v>
      </c>
      <c r="W85" s="1056"/>
      <c r="X85" s="1076">
        <v>0.4074</v>
      </c>
      <c r="Y85" s="1076">
        <v>0.3334</v>
      </c>
    </row>
    <row r="86" ht="40" customHeight="1" spans="1:25">
      <c r="A86" s="14">
        <v>85</v>
      </c>
      <c r="B86" s="14" t="s">
        <v>1169</v>
      </c>
      <c r="C86" s="14" t="s">
        <v>1170</v>
      </c>
      <c r="D86" s="14">
        <v>64</v>
      </c>
      <c r="E86" s="14">
        <v>49</v>
      </c>
      <c r="F86" s="14">
        <v>2</v>
      </c>
      <c r="G86" s="1076">
        <v>0.0312</v>
      </c>
      <c r="H86" s="1076">
        <v>0.0408</v>
      </c>
      <c r="I86" s="1077">
        <v>0.49</v>
      </c>
      <c r="J86" s="1077">
        <v>0.62</v>
      </c>
      <c r="K86" s="1077">
        <v>0.85</v>
      </c>
      <c r="L86" s="1077">
        <v>12.0098</v>
      </c>
      <c r="M86" s="1077">
        <v>15.1961</v>
      </c>
      <c r="N86" s="1077">
        <v>20.8333</v>
      </c>
      <c r="O86" s="1076">
        <v>2.5369</v>
      </c>
      <c r="P86" s="1076">
        <v>0.6785</v>
      </c>
      <c r="Q86" s="1076">
        <v>0.3045</v>
      </c>
      <c r="R86" s="1078">
        <v>5.99</v>
      </c>
      <c r="S86" s="1078">
        <v>22.4</v>
      </c>
      <c r="T86" s="1078">
        <v>49.9</v>
      </c>
      <c r="U86" s="14" t="s">
        <v>1171</v>
      </c>
      <c r="V86" s="1056"/>
      <c r="W86" s="1056"/>
      <c r="X86" s="1076">
        <v>0.5926</v>
      </c>
      <c r="Y86" s="1076">
        <v>0.3333</v>
      </c>
    </row>
    <row r="87" ht="40" customHeight="1" spans="1:25">
      <c r="A87" s="14">
        <v>86</v>
      </c>
      <c r="B87" s="14" t="s">
        <v>1172</v>
      </c>
      <c r="C87" s="14" t="s">
        <v>1173</v>
      </c>
      <c r="D87" s="14">
        <v>25577</v>
      </c>
      <c r="E87" s="14">
        <v>7351</v>
      </c>
      <c r="F87" s="14">
        <v>295</v>
      </c>
      <c r="G87" s="1076">
        <v>0.0115</v>
      </c>
      <c r="H87" s="1076">
        <v>0.0401</v>
      </c>
      <c r="I87" s="1077">
        <v>0.35</v>
      </c>
      <c r="J87" s="1077">
        <v>0.47</v>
      </c>
      <c r="K87" s="1077">
        <v>0.59</v>
      </c>
      <c r="L87" s="1077">
        <v>8.7282</v>
      </c>
      <c r="M87" s="1077">
        <v>11.7207</v>
      </c>
      <c r="N87" s="1077">
        <v>14.7132</v>
      </c>
      <c r="O87" s="1076">
        <v>0.8196</v>
      </c>
      <c r="P87" s="1076">
        <v>0.2882</v>
      </c>
      <c r="Q87" s="1076">
        <v>0.1173</v>
      </c>
      <c r="R87" s="1078">
        <v>14.3</v>
      </c>
      <c r="S87" s="1078">
        <v>40.67</v>
      </c>
      <c r="T87" s="1078">
        <v>99.95</v>
      </c>
      <c r="U87" s="14" t="s">
        <v>1174</v>
      </c>
      <c r="V87" s="14" t="s">
        <v>1175</v>
      </c>
      <c r="W87" s="14" t="s">
        <v>1176</v>
      </c>
      <c r="X87" s="1076">
        <v>0.1736</v>
      </c>
      <c r="Y87" s="1076">
        <v>0.0816</v>
      </c>
    </row>
    <row r="88" ht="40" customHeight="1" spans="1:25">
      <c r="A88" s="14">
        <v>87</v>
      </c>
      <c r="B88" s="14" t="s">
        <v>1177</v>
      </c>
      <c r="C88" s="14" t="s">
        <v>1178</v>
      </c>
      <c r="D88" s="14">
        <v>4833</v>
      </c>
      <c r="E88" s="14">
        <v>2831</v>
      </c>
      <c r="F88" s="14">
        <v>379</v>
      </c>
      <c r="G88" s="1076">
        <v>0.0784</v>
      </c>
      <c r="H88" s="1076">
        <v>0.1339</v>
      </c>
      <c r="I88" s="1077">
        <v>0.62</v>
      </c>
      <c r="J88" s="1077">
        <v>0.83</v>
      </c>
      <c r="K88" s="1077">
        <v>1.04</v>
      </c>
      <c r="L88" s="1077">
        <v>4.6303</v>
      </c>
      <c r="M88" s="1077">
        <v>6.1987</v>
      </c>
      <c r="N88" s="1077">
        <v>7.767</v>
      </c>
      <c r="O88" s="1076">
        <v>1.2447</v>
      </c>
      <c r="P88" s="1076">
        <v>0.1677</v>
      </c>
      <c r="Q88" s="1076">
        <v>0.0314</v>
      </c>
      <c r="R88" s="1078">
        <v>4.98</v>
      </c>
      <c r="S88" s="1078">
        <v>36.97</v>
      </c>
      <c r="T88" s="1078">
        <v>197.45</v>
      </c>
      <c r="U88" s="14" t="s">
        <v>1179</v>
      </c>
      <c r="V88" s="14" t="s">
        <v>1180</v>
      </c>
      <c r="W88" s="14" t="s">
        <v>1181</v>
      </c>
      <c r="X88" s="1076">
        <v>0.3751</v>
      </c>
      <c r="Y88" s="1076">
        <v>0.3032</v>
      </c>
    </row>
    <row r="89" ht="40" customHeight="1" spans="1:25">
      <c r="A89" s="14">
        <v>88</v>
      </c>
      <c r="B89" s="14" t="s">
        <v>1182</v>
      </c>
      <c r="C89" s="14" t="s">
        <v>1183</v>
      </c>
      <c r="D89" s="14">
        <v>8184</v>
      </c>
      <c r="E89" s="14">
        <v>2520</v>
      </c>
      <c r="F89" s="14">
        <v>200</v>
      </c>
      <c r="G89" s="1076">
        <v>0.0244</v>
      </c>
      <c r="H89" s="1076">
        <v>0.0794</v>
      </c>
      <c r="I89" s="1077">
        <v>0.29</v>
      </c>
      <c r="J89" s="1077">
        <v>0.32</v>
      </c>
      <c r="K89" s="1077">
        <v>0.4</v>
      </c>
      <c r="L89" s="1077">
        <v>3.6524</v>
      </c>
      <c r="M89" s="1077">
        <v>4.0302</v>
      </c>
      <c r="N89" s="1077">
        <v>5.0378</v>
      </c>
      <c r="O89" s="1076">
        <v>0.5766</v>
      </c>
      <c r="P89" s="1076">
        <v>0.2215</v>
      </c>
      <c r="Q89" s="1076">
        <v>0.0761</v>
      </c>
      <c r="R89" s="1078">
        <v>6.99</v>
      </c>
      <c r="S89" s="1078">
        <v>18.2</v>
      </c>
      <c r="T89" s="1078">
        <v>52.99</v>
      </c>
      <c r="U89" s="14" t="s">
        <v>1184</v>
      </c>
      <c r="V89" s="14" t="s">
        <v>1185</v>
      </c>
      <c r="W89" s="14" t="s">
        <v>1186</v>
      </c>
      <c r="X89" s="1076">
        <v>0.2302</v>
      </c>
      <c r="Y89" s="1076">
        <v>0.1429</v>
      </c>
    </row>
    <row r="90" ht="40" customHeight="1" spans="1:25">
      <c r="A90" s="14">
        <v>89</v>
      </c>
      <c r="B90" s="14" t="s">
        <v>1187</v>
      </c>
      <c r="C90" s="14" t="s">
        <v>1188</v>
      </c>
      <c r="D90" s="14">
        <v>4643</v>
      </c>
      <c r="E90" s="14">
        <v>1904</v>
      </c>
      <c r="F90" s="14">
        <v>108</v>
      </c>
      <c r="G90" s="1076">
        <v>0.0233</v>
      </c>
      <c r="H90" s="1076">
        <v>0.0567</v>
      </c>
      <c r="I90" s="1077">
        <v>0.2</v>
      </c>
      <c r="J90" s="1077">
        <v>0.25</v>
      </c>
      <c r="K90" s="1077">
        <v>0.29</v>
      </c>
      <c r="L90" s="1077">
        <v>3.5273</v>
      </c>
      <c r="M90" s="1077">
        <v>4.4092</v>
      </c>
      <c r="N90" s="1077">
        <v>5.1146</v>
      </c>
      <c r="O90" s="1076">
        <v>0.4926</v>
      </c>
      <c r="P90" s="1076">
        <v>0.1704</v>
      </c>
      <c r="Q90" s="1076">
        <v>0.0441</v>
      </c>
      <c r="R90" s="1078">
        <v>8.95</v>
      </c>
      <c r="S90" s="1078">
        <v>25.88</v>
      </c>
      <c r="T90" s="1078">
        <v>99.95</v>
      </c>
      <c r="U90" s="14" t="s">
        <v>1189</v>
      </c>
      <c r="V90" s="14" t="s">
        <v>1190</v>
      </c>
      <c r="W90" s="14" t="s">
        <v>1191</v>
      </c>
      <c r="X90" s="1076">
        <v>0.1719</v>
      </c>
      <c r="Y90" s="1076">
        <v>0.0977</v>
      </c>
    </row>
    <row r="91" ht="40" customHeight="1" spans="1:25">
      <c r="A91" s="14">
        <v>90</v>
      </c>
      <c r="B91" s="14" t="s">
        <v>1192</v>
      </c>
      <c r="C91" s="14" t="s">
        <v>1193</v>
      </c>
      <c r="D91" s="14">
        <v>5339</v>
      </c>
      <c r="E91" s="14">
        <v>1818</v>
      </c>
      <c r="F91" s="14">
        <v>178</v>
      </c>
      <c r="G91" s="1076">
        <v>0.0333</v>
      </c>
      <c r="H91" s="1076">
        <v>0.0979</v>
      </c>
      <c r="I91" s="1077">
        <v>0.36</v>
      </c>
      <c r="J91" s="1077">
        <v>0.42</v>
      </c>
      <c r="K91" s="1077">
        <v>0.55</v>
      </c>
      <c r="L91" s="1077">
        <v>3.6772</v>
      </c>
      <c r="M91" s="1077">
        <v>4.2901</v>
      </c>
      <c r="N91" s="1077">
        <v>5.618</v>
      </c>
      <c r="O91" s="1076">
        <v>0.7186</v>
      </c>
      <c r="P91" s="1076">
        <v>0.1661</v>
      </c>
      <c r="Q91" s="1076">
        <v>0.0617</v>
      </c>
      <c r="R91" s="1078">
        <v>5.97</v>
      </c>
      <c r="S91" s="1078">
        <v>25.82</v>
      </c>
      <c r="T91" s="1078">
        <v>69.56</v>
      </c>
      <c r="U91" s="14" t="s">
        <v>1194</v>
      </c>
      <c r="V91" s="14" t="s">
        <v>1195</v>
      </c>
      <c r="W91" s="14" t="s">
        <v>1196</v>
      </c>
      <c r="X91" s="1076">
        <v>0.241</v>
      </c>
      <c r="Y91" s="1076">
        <v>0.164</v>
      </c>
    </row>
    <row r="92" ht="40" customHeight="1" spans="1:25">
      <c r="A92" s="14">
        <v>91</v>
      </c>
      <c r="B92" s="14" t="s">
        <v>1197</v>
      </c>
      <c r="C92" s="14" t="s">
        <v>1198</v>
      </c>
      <c r="D92" s="14">
        <v>2706</v>
      </c>
      <c r="E92" s="14">
        <v>1260</v>
      </c>
      <c r="F92" s="14">
        <v>138</v>
      </c>
      <c r="G92" s="1076">
        <v>0.051</v>
      </c>
      <c r="H92" s="1076">
        <v>0.1095</v>
      </c>
      <c r="I92" s="1077">
        <v>0.81</v>
      </c>
      <c r="J92" s="1077">
        <v>1.08</v>
      </c>
      <c r="K92" s="1077">
        <v>1.35</v>
      </c>
      <c r="L92" s="1077">
        <v>7.3973</v>
      </c>
      <c r="M92" s="1077">
        <v>9.863</v>
      </c>
      <c r="N92" s="1077">
        <v>12.3288</v>
      </c>
      <c r="O92" s="1076">
        <v>1.6521</v>
      </c>
      <c r="P92" s="1076">
        <v>0.4012</v>
      </c>
      <c r="Q92" s="1076">
        <v>0.1644</v>
      </c>
      <c r="R92" s="1078">
        <v>5.97</v>
      </c>
      <c r="S92" s="1078">
        <v>24.58</v>
      </c>
      <c r="T92" s="1078">
        <v>59.99</v>
      </c>
      <c r="U92" s="14" t="s">
        <v>1199</v>
      </c>
      <c r="V92" s="14" t="s">
        <v>1200</v>
      </c>
      <c r="W92" s="14" t="s">
        <v>1201</v>
      </c>
      <c r="X92" s="1076">
        <v>0.2857</v>
      </c>
      <c r="Y92" s="1076">
        <v>0.2662</v>
      </c>
    </row>
    <row r="93" ht="40" customHeight="1" spans="1:25">
      <c r="A93" s="14">
        <v>92</v>
      </c>
      <c r="B93" s="14" t="s">
        <v>1202</v>
      </c>
      <c r="C93" s="14" t="s">
        <v>1203</v>
      </c>
      <c r="D93" s="14">
        <v>2274</v>
      </c>
      <c r="E93" s="14">
        <v>955</v>
      </c>
      <c r="F93" s="14">
        <v>88</v>
      </c>
      <c r="G93" s="1076">
        <v>0.0387</v>
      </c>
      <c r="H93" s="1076">
        <v>0.0921</v>
      </c>
      <c r="I93" s="1077">
        <v>0.33</v>
      </c>
      <c r="J93" s="1077">
        <v>0.44</v>
      </c>
      <c r="K93" s="1077">
        <v>0.55</v>
      </c>
      <c r="L93" s="1077">
        <v>3.5831</v>
      </c>
      <c r="M93" s="1077">
        <v>4.7774</v>
      </c>
      <c r="N93" s="1077">
        <v>5.9718</v>
      </c>
      <c r="O93" s="1076">
        <v>0.5979</v>
      </c>
      <c r="P93" s="1076">
        <v>0.2074</v>
      </c>
      <c r="Q93" s="1076">
        <v>0.087</v>
      </c>
      <c r="R93" s="1078">
        <v>7.99</v>
      </c>
      <c r="S93" s="1078">
        <v>23.04</v>
      </c>
      <c r="T93" s="1078">
        <v>54.9</v>
      </c>
      <c r="U93" s="14" t="s">
        <v>1204</v>
      </c>
      <c r="V93" s="14" t="s">
        <v>1205</v>
      </c>
      <c r="W93" s="14" t="s">
        <v>1206</v>
      </c>
      <c r="X93" s="1076">
        <v>0.3295</v>
      </c>
      <c r="Y93" s="1076">
        <v>0.2738</v>
      </c>
    </row>
    <row r="94" ht="40" customHeight="1" spans="1:25">
      <c r="A94" s="14">
        <v>93</v>
      </c>
      <c r="B94" s="14" t="s">
        <v>1207</v>
      </c>
      <c r="C94" s="14" t="s">
        <v>1208</v>
      </c>
      <c r="D94" s="14">
        <v>2430</v>
      </c>
      <c r="E94" s="14">
        <v>904</v>
      </c>
      <c r="F94" s="14">
        <v>56</v>
      </c>
      <c r="G94" s="1076">
        <v>0.023</v>
      </c>
      <c r="H94" s="1076">
        <v>0.0619</v>
      </c>
      <c r="I94" s="1077">
        <v>0.19</v>
      </c>
      <c r="J94" s="1077">
        <v>0.25</v>
      </c>
      <c r="K94" s="1077">
        <v>0.31</v>
      </c>
      <c r="L94" s="1077">
        <v>3.0695</v>
      </c>
      <c r="M94" s="1077">
        <v>4.0388</v>
      </c>
      <c r="N94" s="1077">
        <v>5.0081</v>
      </c>
      <c r="O94" s="1076">
        <v>0.2694</v>
      </c>
      <c r="P94" s="1076">
        <v>0.1302</v>
      </c>
      <c r="Q94" s="1076">
        <v>0.0577</v>
      </c>
      <c r="R94" s="1078">
        <v>14.99</v>
      </c>
      <c r="S94" s="1078">
        <v>31.01</v>
      </c>
      <c r="T94" s="1078">
        <v>69.95</v>
      </c>
      <c r="U94" s="14" t="s">
        <v>1209</v>
      </c>
      <c r="V94" s="14" t="s">
        <v>1210</v>
      </c>
      <c r="W94" s="1056"/>
      <c r="X94" s="1076">
        <v>0.3058</v>
      </c>
      <c r="Y94" s="1076">
        <v>0.1806</v>
      </c>
    </row>
    <row r="95" ht="40" customHeight="1" spans="1:25">
      <c r="A95" s="14">
        <v>94</v>
      </c>
      <c r="B95" s="14" t="s">
        <v>1211</v>
      </c>
      <c r="C95" s="14" t="s">
        <v>862</v>
      </c>
      <c r="D95" s="14">
        <v>1950</v>
      </c>
      <c r="E95" s="14">
        <v>831</v>
      </c>
      <c r="F95" s="14">
        <v>68</v>
      </c>
      <c r="G95" s="1076">
        <v>0.0349</v>
      </c>
      <c r="H95" s="1076">
        <v>0.0818</v>
      </c>
      <c r="I95" s="1077">
        <v>0.73</v>
      </c>
      <c r="J95" s="1077">
        <v>0.97</v>
      </c>
      <c r="K95" s="1077">
        <v>1.21</v>
      </c>
      <c r="L95" s="1077">
        <v>8.9242</v>
      </c>
      <c r="M95" s="1077">
        <v>11.8582</v>
      </c>
      <c r="N95" s="1077">
        <v>14.7922</v>
      </c>
      <c r="O95" s="1076">
        <v>2.0877</v>
      </c>
      <c r="P95" s="1076">
        <v>0.5382</v>
      </c>
      <c r="Q95" s="1076">
        <v>0.1977</v>
      </c>
      <c r="R95" s="1078">
        <v>5.68</v>
      </c>
      <c r="S95" s="1078">
        <v>22.04</v>
      </c>
      <c r="T95" s="1078">
        <v>59.99</v>
      </c>
      <c r="U95" s="14" t="s">
        <v>1212</v>
      </c>
      <c r="V95" s="14" t="s">
        <v>1213</v>
      </c>
      <c r="W95" s="1056"/>
      <c r="X95" s="1076">
        <v>0.291</v>
      </c>
      <c r="Y95" s="1076">
        <v>0.1642</v>
      </c>
    </row>
    <row r="96" ht="40" customHeight="1" spans="1:25">
      <c r="A96" s="14">
        <v>95</v>
      </c>
      <c r="B96" s="14" t="s">
        <v>1214</v>
      </c>
      <c r="C96" s="14" t="s">
        <v>1215</v>
      </c>
      <c r="D96" s="14">
        <v>1440</v>
      </c>
      <c r="E96" s="14">
        <v>815</v>
      </c>
      <c r="F96" s="14">
        <v>108</v>
      </c>
      <c r="G96" s="1076">
        <v>0.075</v>
      </c>
      <c r="H96" s="1076">
        <v>0.1325</v>
      </c>
      <c r="I96" s="1077">
        <v>0.48</v>
      </c>
      <c r="J96" s="1077">
        <v>0.68</v>
      </c>
      <c r="K96" s="1077">
        <v>0.93</v>
      </c>
      <c r="L96" s="1077">
        <v>3.6226</v>
      </c>
      <c r="M96" s="1077">
        <v>5.1321</v>
      </c>
      <c r="N96" s="1077">
        <v>7.0189</v>
      </c>
      <c r="O96" s="1076">
        <v>0.8568</v>
      </c>
      <c r="P96" s="1076">
        <v>0.1225</v>
      </c>
      <c r="Q96" s="1076">
        <v>0.0215</v>
      </c>
      <c r="R96" s="1078">
        <v>5.99</v>
      </c>
      <c r="S96" s="1078">
        <v>41.89</v>
      </c>
      <c r="T96" s="1078">
        <v>239</v>
      </c>
      <c r="U96" s="14" t="s">
        <v>1216</v>
      </c>
      <c r="V96" s="14" t="s">
        <v>1217</v>
      </c>
      <c r="W96" s="14" t="s">
        <v>1218</v>
      </c>
      <c r="X96" s="1076">
        <v>0.3593</v>
      </c>
      <c r="Y96" s="1076">
        <v>0.1681</v>
      </c>
    </row>
    <row r="97" ht="40" customHeight="1" spans="1:25">
      <c r="A97" s="14">
        <v>96</v>
      </c>
      <c r="B97" s="14" t="s">
        <v>1219</v>
      </c>
      <c r="C97" s="14" t="s">
        <v>872</v>
      </c>
      <c r="D97" s="14">
        <v>1596</v>
      </c>
      <c r="E97" s="14">
        <v>760</v>
      </c>
      <c r="F97" s="14">
        <v>77</v>
      </c>
      <c r="G97" s="1076">
        <v>0.0482</v>
      </c>
      <c r="H97" s="1076">
        <v>0.1013</v>
      </c>
      <c r="I97" s="1077">
        <v>0.55</v>
      </c>
      <c r="J97" s="1077">
        <v>0.74</v>
      </c>
      <c r="K97" s="1077">
        <v>0.97</v>
      </c>
      <c r="L97" s="1077">
        <v>5.4294</v>
      </c>
      <c r="M97" s="1077">
        <v>7.305</v>
      </c>
      <c r="N97" s="1077">
        <v>9.5755</v>
      </c>
      <c r="O97" s="1076">
        <v>1.0511</v>
      </c>
      <c r="P97" s="1076">
        <v>0.258</v>
      </c>
      <c r="Q97" s="1076">
        <v>0.1218</v>
      </c>
      <c r="R97" s="1078">
        <v>6.95</v>
      </c>
      <c r="S97" s="1078">
        <v>28.32</v>
      </c>
      <c r="T97" s="1078">
        <v>59.99</v>
      </c>
      <c r="U97" s="14" t="s">
        <v>1220</v>
      </c>
      <c r="V97" s="14" t="s">
        <v>1221</v>
      </c>
      <c r="W97" s="14" t="s">
        <v>1222</v>
      </c>
      <c r="X97" s="1076">
        <v>0.3396</v>
      </c>
      <c r="Y97" s="1076">
        <v>0.2555</v>
      </c>
    </row>
    <row r="98" ht="40" customHeight="1" spans="1:25">
      <c r="A98" s="14">
        <v>97</v>
      </c>
      <c r="B98" s="14" t="s">
        <v>1223</v>
      </c>
      <c r="C98" s="14" t="s">
        <v>1224</v>
      </c>
      <c r="D98" s="14">
        <v>1509</v>
      </c>
      <c r="E98" s="14">
        <v>704</v>
      </c>
      <c r="F98" s="14">
        <v>86</v>
      </c>
      <c r="G98" s="1076">
        <v>0.057</v>
      </c>
      <c r="H98" s="1076">
        <v>0.1222</v>
      </c>
      <c r="I98" s="1077">
        <v>0.47</v>
      </c>
      <c r="J98" s="1077">
        <v>0.82</v>
      </c>
      <c r="K98" s="1077">
        <v>0.91</v>
      </c>
      <c r="L98" s="1077">
        <v>3.8462</v>
      </c>
      <c r="M98" s="1077">
        <v>6.7103</v>
      </c>
      <c r="N98" s="1077">
        <v>7.4468</v>
      </c>
      <c r="O98" s="1076">
        <v>0.7617</v>
      </c>
      <c r="P98" s="1076">
        <v>0.0835</v>
      </c>
      <c r="Q98" s="1076">
        <v>0.0198</v>
      </c>
      <c r="R98" s="1078">
        <v>8.81</v>
      </c>
      <c r="S98" s="1078">
        <v>80.37</v>
      </c>
      <c r="T98" s="1078">
        <v>339</v>
      </c>
      <c r="U98" s="14" t="s">
        <v>1225</v>
      </c>
      <c r="V98" s="14" t="s">
        <v>1226</v>
      </c>
      <c r="W98" s="14" t="s">
        <v>1227</v>
      </c>
      <c r="X98" s="1076">
        <v>0.3617</v>
      </c>
      <c r="Y98" s="1076">
        <v>0.2237</v>
      </c>
    </row>
    <row r="99" ht="40" customHeight="1" spans="1:25">
      <c r="A99" s="14">
        <v>98</v>
      </c>
      <c r="B99" s="14" t="s">
        <v>1228</v>
      </c>
      <c r="C99" s="14" t="s">
        <v>1229</v>
      </c>
      <c r="D99" s="14">
        <v>1172</v>
      </c>
      <c r="E99" s="14">
        <v>669</v>
      </c>
      <c r="F99" s="14">
        <v>100</v>
      </c>
      <c r="G99" s="1076">
        <v>0.0853</v>
      </c>
      <c r="H99" s="1076">
        <v>0.1495</v>
      </c>
      <c r="I99" s="1077">
        <v>0.38</v>
      </c>
      <c r="J99" s="1077">
        <v>0.51</v>
      </c>
      <c r="K99" s="1077">
        <v>0.64</v>
      </c>
      <c r="L99" s="1077">
        <v>2.5418</v>
      </c>
      <c r="M99" s="1077">
        <v>3.4114</v>
      </c>
      <c r="N99" s="1077">
        <v>4.2809</v>
      </c>
      <c r="O99" s="1076">
        <v>0.685</v>
      </c>
      <c r="P99" s="1076">
        <v>0.1032</v>
      </c>
      <c r="Q99" s="1076">
        <v>0.0234</v>
      </c>
      <c r="R99" s="1078">
        <v>4.98</v>
      </c>
      <c r="S99" s="1078">
        <v>33.06</v>
      </c>
      <c r="T99" s="1078">
        <v>145.99</v>
      </c>
      <c r="U99" s="14" t="s">
        <v>1230</v>
      </c>
      <c r="V99" s="14" t="s">
        <v>1231</v>
      </c>
      <c r="W99" s="14" t="s">
        <v>1232</v>
      </c>
      <c r="X99" s="1076">
        <v>0.4837</v>
      </c>
      <c r="Y99" s="1076">
        <v>0.413</v>
      </c>
    </row>
    <row r="100" ht="40" customHeight="1" spans="1:25">
      <c r="A100" s="14">
        <v>99</v>
      </c>
      <c r="B100" s="14" t="s">
        <v>1233</v>
      </c>
      <c r="C100" s="14" t="s">
        <v>862</v>
      </c>
      <c r="D100" s="14">
        <v>1584</v>
      </c>
      <c r="E100" s="14">
        <v>636</v>
      </c>
      <c r="F100" s="14">
        <v>78</v>
      </c>
      <c r="G100" s="1076">
        <v>0.0492</v>
      </c>
      <c r="H100" s="1076">
        <v>0.1226</v>
      </c>
      <c r="I100" s="1079"/>
      <c r="J100" s="1079"/>
      <c r="K100" s="1079"/>
      <c r="L100" s="1079"/>
      <c r="M100" s="1079"/>
      <c r="N100" s="1079"/>
      <c r="O100" s="1080"/>
      <c r="P100" s="1080"/>
      <c r="Q100" s="1080"/>
      <c r="R100" s="1078">
        <v>7.95</v>
      </c>
      <c r="S100" s="1078">
        <v>22.35</v>
      </c>
      <c r="T100" s="1078">
        <v>59.99</v>
      </c>
      <c r="U100" s="14" t="s">
        <v>1234</v>
      </c>
      <c r="V100" s="14" t="s">
        <v>1235</v>
      </c>
      <c r="W100" s="14" t="s">
        <v>1236</v>
      </c>
      <c r="X100" s="1076">
        <v>0.22</v>
      </c>
      <c r="Y100" s="1076">
        <v>0.1167</v>
      </c>
    </row>
    <row r="101" ht="40" customHeight="1" spans="1:25">
      <c r="A101" s="14">
        <v>100</v>
      </c>
      <c r="B101" s="14" t="s">
        <v>1237</v>
      </c>
      <c r="C101" s="14" t="s">
        <v>1238</v>
      </c>
      <c r="D101" s="14">
        <v>1760</v>
      </c>
      <c r="E101" s="14">
        <v>616</v>
      </c>
      <c r="F101" s="14">
        <v>31</v>
      </c>
      <c r="G101" s="1076">
        <v>0.0176</v>
      </c>
      <c r="H101" s="1076">
        <v>0.0503</v>
      </c>
      <c r="I101" s="1077">
        <v>0.3</v>
      </c>
      <c r="J101" s="1077">
        <v>0.4</v>
      </c>
      <c r="K101" s="1077">
        <v>0.53</v>
      </c>
      <c r="L101" s="1077">
        <v>5.9642</v>
      </c>
      <c r="M101" s="1077">
        <v>7.9523</v>
      </c>
      <c r="N101" s="1077">
        <v>10.5368</v>
      </c>
      <c r="O101" s="1076">
        <v>0.9953</v>
      </c>
      <c r="P101" s="1076">
        <v>0.2322</v>
      </c>
      <c r="Q101" s="1076">
        <v>0.0796</v>
      </c>
      <c r="R101" s="1078">
        <v>7.99</v>
      </c>
      <c r="S101" s="1078">
        <v>34.25</v>
      </c>
      <c r="T101" s="1078">
        <v>99.95</v>
      </c>
      <c r="U101" s="14" t="s">
        <v>1239</v>
      </c>
      <c r="V101" s="14" t="s">
        <v>1240</v>
      </c>
      <c r="W101" s="14" t="s">
        <v>1241</v>
      </c>
      <c r="X101" s="1076">
        <v>0.2123</v>
      </c>
      <c r="Y101" s="1076">
        <v>0.1025</v>
      </c>
    </row>
    <row r="102" ht="40" customHeight="1" spans="1:25">
      <c r="A102" s="14">
        <v>101</v>
      </c>
      <c r="B102" s="14" t="s">
        <v>1242</v>
      </c>
      <c r="C102" s="14" t="s">
        <v>909</v>
      </c>
      <c r="D102" s="14">
        <v>1032</v>
      </c>
      <c r="E102" s="14">
        <v>525</v>
      </c>
      <c r="F102" s="14">
        <v>42</v>
      </c>
      <c r="G102" s="1076">
        <v>0.0407</v>
      </c>
      <c r="H102" s="1076">
        <v>0.08</v>
      </c>
      <c r="I102" s="1077">
        <v>0.33</v>
      </c>
      <c r="J102" s="1077">
        <v>0.38</v>
      </c>
      <c r="K102" s="1077">
        <v>0.43</v>
      </c>
      <c r="L102" s="1077">
        <v>4.125</v>
      </c>
      <c r="M102" s="1077">
        <v>4.75</v>
      </c>
      <c r="N102" s="1077">
        <v>5.375</v>
      </c>
      <c r="O102" s="1076">
        <v>1.6608</v>
      </c>
      <c r="P102" s="1076">
        <v>0.2975</v>
      </c>
      <c r="Q102" s="1076">
        <v>0.1439</v>
      </c>
      <c r="R102" s="1078">
        <v>2.86</v>
      </c>
      <c r="S102" s="1078">
        <v>15.96</v>
      </c>
      <c r="T102" s="1078">
        <v>33</v>
      </c>
      <c r="U102" s="14" t="s">
        <v>1243</v>
      </c>
      <c r="V102" s="14" t="s">
        <v>1244</v>
      </c>
      <c r="W102" s="14" t="s">
        <v>1245</v>
      </c>
      <c r="X102" s="1076">
        <v>0.384</v>
      </c>
      <c r="Y102" s="1076">
        <v>0.2292</v>
      </c>
    </row>
    <row r="103" ht="40" customHeight="1" spans="1:25">
      <c r="A103" s="14">
        <v>102</v>
      </c>
      <c r="B103" s="14" t="s">
        <v>1246</v>
      </c>
      <c r="C103" s="14" t="s">
        <v>1247</v>
      </c>
      <c r="D103" s="14">
        <v>915</v>
      </c>
      <c r="E103" s="14">
        <v>524</v>
      </c>
      <c r="F103" s="14">
        <v>43</v>
      </c>
      <c r="G103" s="1076">
        <v>0.047</v>
      </c>
      <c r="H103" s="1076">
        <v>0.0821</v>
      </c>
      <c r="I103" s="1077">
        <v>0.52</v>
      </c>
      <c r="J103" s="1077">
        <v>0.8</v>
      </c>
      <c r="K103" s="1077">
        <v>0.9</v>
      </c>
      <c r="L103" s="1077">
        <v>6.3337</v>
      </c>
      <c r="M103" s="1077">
        <v>9.7442</v>
      </c>
      <c r="N103" s="1077">
        <v>10.9622</v>
      </c>
      <c r="O103" s="1076">
        <v>2.4422</v>
      </c>
      <c r="P103" s="1076">
        <v>0.3269</v>
      </c>
      <c r="Q103" s="1076">
        <v>0.0667</v>
      </c>
      <c r="R103" s="1078">
        <v>3.99</v>
      </c>
      <c r="S103" s="1078">
        <v>29.81</v>
      </c>
      <c r="T103" s="1078">
        <v>145.99</v>
      </c>
      <c r="U103" s="14" t="s">
        <v>1248</v>
      </c>
      <c r="V103" s="14" t="s">
        <v>1249</v>
      </c>
      <c r="W103" s="14" t="s">
        <v>1250</v>
      </c>
      <c r="X103" s="1076">
        <v>0.2813</v>
      </c>
      <c r="Y103" s="1076">
        <v>0.303</v>
      </c>
    </row>
    <row r="104" ht="40" customHeight="1" spans="1:25">
      <c r="A104" s="14">
        <v>103</v>
      </c>
      <c r="B104" s="14" t="s">
        <v>1251</v>
      </c>
      <c r="C104" s="14" t="s">
        <v>1252</v>
      </c>
      <c r="D104" s="14">
        <v>953</v>
      </c>
      <c r="E104" s="14">
        <v>475</v>
      </c>
      <c r="F104" s="14">
        <v>61</v>
      </c>
      <c r="G104" s="1076">
        <v>0.064</v>
      </c>
      <c r="H104" s="1076">
        <v>0.1284</v>
      </c>
      <c r="I104" s="1077">
        <v>0.37</v>
      </c>
      <c r="J104" s="1077">
        <v>0.67</v>
      </c>
      <c r="K104" s="1077">
        <v>0.81</v>
      </c>
      <c r="L104" s="1077">
        <v>2.8816</v>
      </c>
      <c r="M104" s="1077">
        <v>5.2181</v>
      </c>
      <c r="N104" s="1077">
        <v>6.3084</v>
      </c>
      <c r="O104" s="1076">
        <v>0.5804</v>
      </c>
      <c r="P104" s="1076">
        <v>0.1988</v>
      </c>
      <c r="Q104" s="1076">
        <v>0.0697</v>
      </c>
      <c r="R104" s="1078">
        <v>8.99</v>
      </c>
      <c r="S104" s="1078">
        <v>26.25</v>
      </c>
      <c r="T104" s="1078">
        <v>74.9</v>
      </c>
      <c r="U104" s="14" t="s">
        <v>1253</v>
      </c>
      <c r="V104" s="14" t="s">
        <v>1254</v>
      </c>
      <c r="W104" s="1056"/>
      <c r="X104" s="1076">
        <v>0.249</v>
      </c>
      <c r="Y104" s="1076">
        <v>0.0769</v>
      </c>
    </row>
    <row r="105" ht="40" customHeight="1" spans="1:25">
      <c r="A105" s="14">
        <v>104</v>
      </c>
      <c r="B105" s="14" t="s">
        <v>1255</v>
      </c>
      <c r="C105" s="14" t="s">
        <v>1188</v>
      </c>
      <c r="D105" s="14">
        <v>1021</v>
      </c>
      <c r="E105" s="14">
        <v>433</v>
      </c>
      <c r="F105" s="14">
        <v>9</v>
      </c>
      <c r="G105" s="1076">
        <v>0.0088</v>
      </c>
      <c r="H105" s="1076">
        <v>0.0208</v>
      </c>
      <c r="I105" s="1077">
        <v>0.3</v>
      </c>
      <c r="J105" s="1077">
        <v>0.4</v>
      </c>
      <c r="K105" s="1077">
        <v>0.5</v>
      </c>
      <c r="L105" s="1077">
        <v>14.4231</v>
      </c>
      <c r="M105" s="1077">
        <v>19.2308</v>
      </c>
      <c r="N105" s="1077">
        <v>24.0385</v>
      </c>
      <c r="O105" s="1076">
        <v>2.6972</v>
      </c>
      <c r="P105" s="1076">
        <v>0.5309</v>
      </c>
      <c r="Q105" s="1076">
        <v>0.1925</v>
      </c>
      <c r="R105" s="1078">
        <v>7.13</v>
      </c>
      <c r="S105" s="1078">
        <v>36.23</v>
      </c>
      <c r="T105" s="1078">
        <v>99.9</v>
      </c>
      <c r="U105" s="14" t="s">
        <v>1256</v>
      </c>
      <c r="V105" s="1056"/>
      <c r="W105" s="1056"/>
      <c r="X105" s="1076">
        <v>0.1764</v>
      </c>
      <c r="Y105" s="1076">
        <v>0.1111</v>
      </c>
    </row>
    <row r="106" ht="40" customHeight="1" spans="1:25">
      <c r="A106" s="14">
        <v>105</v>
      </c>
      <c r="B106" s="14" t="s">
        <v>1257</v>
      </c>
      <c r="C106" s="14" t="s">
        <v>1178</v>
      </c>
      <c r="D106" s="14">
        <v>713</v>
      </c>
      <c r="E106" s="14">
        <v>409</v>
      </c>
      <c r="F106" s="14">
        <v>58</v>
      </c>
      <c r="G106" s="1076">
        <v>0.0813</v>
      </c>
      <c r="H106" s="1076">
        <v>0.1418</v>
      </c>
      <c r="I106" s="1077">
        <v>0.78</v>
      </c>
      <c r="J106" s="1077">
        <v>0.88</v>
      </c>
      <c r="K106" s="1077">
        <v>1.01</v>
      </c>
      <c r="L106" s="1077">
        <v>5.5007</v>
      </c>
      <c r="M106" s="1077">
        <v>6.2059</v>
      </c>
      <c r="N106" s="1077">
        <v>7.1227</v>
      </c>
      <c r="O106" s="1076">
        <v>1.2462</v>
      </c>
      <c r="P106" s="1076">
        <v>0.2105</v>
      </c>
      <c r="Q106" s="1076">
        <v>0.0425</v>
      </c>
      <c r="R106" s="1078">
        <v>4.98</v>
      </c>
      <c r="S106" s="1078">
        <v>29.49</v>
      </c>
      <c r="T106" s="1078">
        <v>145.99</v>
      </c>
      <c r="U106" s="14" t="s">
        <v>1258</v>
      </c>
      <c r="V106" s="14" t="s">
        <v>1259</v>
      </c>
      <c r="W106" s="14" t="s">
        <v>1260</v>
      </c>
      <c r="X106" s="1076">
        <v>0.3955</v>
      </c>
      <c r="Y106" s="1076">
        <v>0.3016</v>
      </c>
    </row>
    <row r="107" ht="40" customHeight="1" spans="1:25">
      <c r="A107" s="14">
        <v>106</v>
      </c>
      <c r="B107" s="14" t="s">
        <v>1261</v>
      </c>
      <c r="C107" s="14" t="s">
        <v>1262</v>
      </c>
      <c r="D107" s="14">
        <v>980</v>
      </c>
      <c r="E107" s="14">
        <v>400</v>
      </c>
      <c r="F107" s="14">
        <v>17</v>
      </c>
      <c r="G107" s="1076">
        <v>0.0173</v>
      </c>
      <c r="H107" s="1076">
        <v>0.0425</v>
      </c>
      <c r="I107" s="1077">
        <v>0.14</v>
      </c>
      <c r="J107" s="1077">
        <v>0.16</v>
      </c>
      <c r="K107" s="1077">
        <v>0.2</v>
      </c>
      <c r="L107" s="1077">
        <v>3.2941</v>
      </c>
      <c r="M107" s="1077">
        <v>3.7647</v>
      </c>
      <c r="N107" s="1077">
        <v>4.7059</v>
      </c>
      <c r="O107" s="1076">
        <v>0.3299</v>
      </c>
      <c r="P107" s="1076">
        <v>0.1125</v>
      </c>
      <c r="Q107" s="1076">
        <v>0.0377</v>
      </c>
      <c r="R107" s="1078">
        <v>11.41</v>
      </c>
      <c r="S107" s="1078">
        <v>33.47</v>
      </c>
      <c r="T107" s="1078">
        <v>99.9</v>
      </c>
      <c r="U107" s="1056"/>
      <c r="V107" s="1056"/>
      <c r="W107" s="1056"/>
      <c r="X107" s="1076">
        <v>0.2364</v>
      </c>
      <c r="Y107" s="1080"/>
    </row>
    <row r="108" ht="40" customHeight="1" spans="1:25">
      <c r="A108" s="14">
        <v>107</v>
      </c>
      <c r="B108" s="14" t="s">
        <v>1263</v>
      </c>
      <c r="C108" s="14" t="s">
        <v>1264</v>
      </c>
      <c r="D108" s="14">
        <v>1278</v>
      </c>
      <c r="E108" s="14">
        <v>400</v>
      </c>
      <c r="F108" s="14">
        <v>20</v>
      </c>
      <c r="G108" s="1076">
        <v>0.0156</v>
      </c>
      <c r="H108" s="1076">
        <v>0.05</v>
      </c>
      <c r="I108" s="1077">
        <v>0.29</v>
      </c>
      <c r="J108" s="1077">
        <v>0.38</v>
      </c>
      <c r="K108" s="1077">
        <v>0.48</v>
      </c>
      <c r="L108" s="1077">
        <v>5.8</v>
      </c>
      <c r="M108" s="1077">
        <v>7.6</v>
      </c>
      <c r="N108" s="1077">
        <v>9.6</v>
      </c>
      <c r="O108" s="1076">
        <v>0.6661</v>
      </c>
      <c r="P108" s="1076">
        <v>0.2307</v>
      </c>
      <c r="Q108" s="1076">
        <v>0.1156</v>
      </c>
      <c r="R108" s="1078">
        <v>11.41</v>
      </c>
      <c r="S108" s="1078">
        <v>32.94</v>
      </c>
      <c r="T108" s="1078">
        <v>65.76</v>
      </c>
      <c r="U108" s="14" t="s">
        <v>1265</v>
      </c>
      <c r="V108" s="14" t="s">
        <v>1266</v>
      </c>
      <c r="W108" s="14" t="s">
        <v>1267</v>
      </c>
      <c r="X108" s="1076">
        <v>0.2636</v>
      </c>
      <c r="Y108" s="1076">
        <v>0.2</v>
      </c>
    </row>
    <row r="109" ht="40" customHeight="1" spans="1:25">
      <c r="A109" s="14">
        <v>108</v>
      </c>
      <c r="B109" s="14" t="s">
        <v>1268</v>
      </c>
      <c r="C109" s="14" t="s">
        <v>1269</v>
      </c>
      <c r="D109" s="14">
        <v>867</v>
      </c>
      <c r="E109" s="14">
        <v>389</v>
      </c>
      <c r="F109" s="14">
        <v>30</v>
      </c>
      <c r="G109" s="1076">
        <v>0.0346</v>
      </c>
      <c r="H109" s="1076">
        <v>0.0771</v>
      </c>
      <c r="I109" s="1077">
        <v>0.31</v>
      </c>
      <c r="J109" s="1077">
        <v>0.41</v>
      </c>
      <c r="K109" s="1077">
        <v>0.49</v>
      </c>
      <c r="L109" s="1077">
        <v>4.0208</v>
      </c>
      <c r="M109" s="1077">
        <v>5.3178</v>
      </c>
      <c r="N109" s="1077">
        <v>6.3554</v>
      </c>
      <c r="O109" s="1076">
        <v>0.4644</v>
      </c>
      <c r="P109" s="1076">
        <v>0.1777</v>
      </c>
      <c r="Q109" s="1076">
        <v>0.0538</v>
      </c>
      <c r="R109" s="1078">
        <v>11.45</v>
      </c>
      <c r="S109" s="1078">
        <v>29.92</v>
      </c>
      <c r="T109" s="1078">
        <v>98.89</v>
      </c>
      <c r="U109" s="14" t="s">
        <v>1270</v>
      </c>
      <c r="V109" s="14" t="s">
        <v>1271</v>
      </c>
      <c r="W109" s="14" t="s">
        <v>1272</v>
      </c>
      <c r="X109" s="1076">
        <v>0.3551</v>
      </c>
      <c r="Y109" s="1076">
        <v>0.16</v>
      </c>
    </row>
    <row r="110" ht="40" customHeight="1" spans="1:25">
      <c r="A110" s="14">
        <v>109</v>
      </c>
      <c r="B110" s="14" t="s">
        <v>1273</v>
      </c>
      <c r="C110" s="14" t="s">
        <v>1274</v>
      </c>
      <c r="D110" s="14">
        <v>1270</v>
      </c>
      <c r="E110" s="14">
        <v>385</v>
      </c>
      <c r="F110" s="14">
        <v>35</v>
      </c>
      <c r="G110" s="1076">
        <v>0.0276</v>
      </c>
      <c r="H110" s="1076">
        <v>0.0909</v>
      </c>
      <c r="I110" s="1077">
        <v>0.29</v>
      </c>
      <c r="J110" s="1077">
        <v>0.32</v>
      </c>
      <c r="K110" s="1077">
        <v>0.41</v>
      </c>
      <c r="L110" s="1077">
        <v>3.1903</v>
      </c>
      <c r="M110" s="1077">
        <v>3.5204</v>
      </c>
      <c r="N110" s="1077">
        <v>4.5105</v>
      </c>
      <c r="O110" s="1076">
        <v>0.4917</v>
      </c>
      <c r="P110" s="1076">
        <v>0.1429</v>
      </c>
      <c r="Q110" s="1076">
        <v>0.0252</v>
      </c>
      <c r="R110" s="1078">
        <v>7.16</v>
      </c>
      <c r="S110" s="1078">
        <v>24.64</v>
      </c>
      <c r="T110" s="1078">
        <v>139.95</v>
      </c>
      <c r="U110" s="14" t="s">
        <v>1275</v>
      </c>
      <c r="V110" s="14" t="s">
        <v>1276</v>
      </c>
      <c r="W110" s="14" t="s">
        <v>1277</v>
      </c>
      <c r="X110" s="1076">
        <v>0.2736</v>
      </c>
      <c r="Y110" s="1076">
        <v>0.2222</v>
      </c>
    </row>
    <row r="111" ht="40" customHeight="1" spans="1:25">
      <c r="A111" s="14">
        <v>110</v>
      </c>
      <c r="B111" s="14" t="s">
        <v>1278</v>
      </c>
      <c r="C111" s="14" t="s">
        <v>1279</v>
      </c>
      <c r="D111" s="14">
        <v>1179</v>
      </c>
      <c r="E111" s="14">
        <v>384</v>
      </c>
      <c r="F111" s="14">
        <v>53</v>
      </c>
      <c r="G111" s="1076">
        <v>0.045</v>
      </c>
      <c r="H111" s="1076">
        <v>0.138</v>
      </c>
      <c r="I111" s="1077">
        <v>0.32</v>
      </c>
      <c r="J111" s="1077">
        <v>0.38</v>
      </c>
      <c r="K111" s="1077">
        <v>0.48</v>
      </c>
      <c r="L111" s="1077">
        <v>2.3188</v>
      </c>
      <c r="M111" s="1077">
        <v>2.7536</v>
      </c>
      <c r="N111" s="1077">
        <v>3.4783</v>
      </c>
      <c r="O111" s="1076">
        <v>0.5016</v>
      </c>
      <c r="P111" s="1076">
        <v>0.1498</v>
      </c>
      <c r="Q111" s="1076">
        <v>0.0459</v>
      </c>
      <c r="R111" s="1078">
        <v>5.49</v>
      </c>
      <c r="S111" s="1078">
        <v>18.38</v>
      </c>
      <c r="T111" s="1078">
        <v>59.99</v>
      </c>
      <c r="U111" s="14" t="s">
        <v>1280</v>
      </c>
      <c r="V111" s="14" t="s">
        <v>1281</v>
      </c>
      <c r="W111" s="14" t="s">
        <v>1282</v>
      </c>
      <c r="X111" s="1076">
        <v>0.199</v>
      </c>
      <c r="Y111" s="1076">
        <v>0.1666</v>
      </c>
    </row>
    <row r="112" ht="40" customHeight="1" spans="1:25">
      <c r="A112" s="14">
        <v>111</v>
      </c>
      <c r="B112" s="14" t="s">
        <v>1283</v>
      </c>
      <c r="C112" s="14" t="s">
        <v>1284</v>
      </c>
      <c r="D112" s="14">
        <v>661</v>
      </c>
      <c r="E112" s="14">
        <v>382</v>
      </c>
      <c r="F112" s="14">
        <v>68</v>
      </c>
      <c r="G112" s="1076">
        <v>0.1029</v>
      </c>
      <c r="H112" s="1076">
        <v>0.178</v>
      </c>
      <c r="I112" s="1077">
        <v>0.19</v>
      </c>
      <c r="J112" s="1077">
        <v>0.25</v>
      </c>
      <c r="K112" s="1077">
        <v>0.31</v>
      </c>
      <c r="L112" s="1077">
        <v>1.0674</v>
      </c>
      <c r="M112" s="1077">
        <v>1.4045</v>
      </c>
      <c r="N112" s="1077">
        <v>1.7416</v>
      </c>
      <c r="O112" s="1076">
        <v>0.2558</v>
      </c>
      <c r="P112" s="1076">
        <v>0.0477</v>
      </c>
      <c r="Q112" s="1076">
        <v>0.0096</v>
      </c>
      <c r="R112" s="1078">
        <v>5.49</v>
      </c>
      <c r="S112" s="1078">
        <v>29.44</v>
      </c>
      <c r="T112" s="1078">
        <v>145.99</v>
      </c>
      <c r="U112" s="14" t="s">
        <v>1285</v>
      </c>
      <c r="V112" s="14" t="s">
        <v>1286</v>
      </c>
      <c r="W112" s="14" t="s">
        <v>1287</v>
      </c>
      <c r="X112" s="1076">
        <v>0.3715</v>
      </c>
      <c r="Y112" s="1076">
        <v>0.2166</v>
      </c>
    </row>
    <row r="113" ht="40" customHeight="1" spans="1:25">
      <c r="A113" s="14">
        <v>112</v>
      </c>
      <c r="B113" s="14" t="s">
        <v>1288</v>
      </c>
      <c r="C113" s="14" t="s">
        <v>1289</v>
      </c>
      <c r="D113" s="14">
        <v>1301</v>
      </c>
      <c r="E113" s="14">
        <v>369</v>
      </c>
      <c r="F113" s="14">
        <v>42</v>
      </c>
      <c r="G113" s="1076">
        <v>0.0323</v>
      </c>
      <c r="H113" s="1076">
        <v>0.1138</v>
      </c>
      <c r="I113" s="1077">
        <v>0.36</v>
      </c>
      <c r="J113" s="1077">
        <v>0.48</v>
      </c>
      <c r="K113" s="1077">
        <v>0.6</v>
      </c>
      <c r="L113" s="1077">
        <v>3.1634</v>
      </c>
      <c r="M113" s="1077">
        <v>4.2179</v>
      </c>
      <c r="N113" s="1077">
        <v>5.2724</v>
      </c>
      <c r="O113" s="1076">
        <v>0.7065</v>
      </c>
      <c r="P113" s="1076">
        <v>0.1901</v>
      </c>
      <c r="Q113" s="1076">
        <v>0.0603</v>
      </c>
      <c r="R113" s="1078">
        <v>5.97</v>
      </c>
      <c r="S113" s="1078">
        <v>22.19</v>
      </c>
      <c r="T113" s="1078">
        <v>69.99</v>
      </c>
      <c r="U113" s="1056"/>
      <c r="V113" s="1056"/>
      <c r="W113" s="1056"/>
      <c r="X113" s="1076">
        <v>0.1921</v>
      </c>
      <c r="Y113" s="1080"/>
    </row>
    <row r="114" ht="40" customHeight="1" spans="1:25">
      <c r="A114" s="14">
        <v>113</v>
      </c>
      <c r="B114" s="14" t="s">
        <v>1290</v>
      </c>
      <c r="C114" s="14" t="s">
        <v>882</v>
      </c>
      <c r="D114" s="14">
        <v>498</v>
      </c>
      <c r="E114" s="14">
        <v>364</v>
      </c>
      <c r="F114" s="14">
        <v>17</v>
      </c>
      <c r="G114" s="1076">
        <v>0.0341</v>
      </c>
      <c r="H114" s="1076">
        <v>0.0467</v>
      </c>
      <c r="I114" s="1077">
        <v>0.58</v>
      </c>
      <c r="J114" s="1077">
        <v>0.64</v>
      </c>
      <c r="K114" s="1077">
        <v>0.8</v>
      </c>
      <c r="L114" s="1077">
        <v>12.4197</v>
      </c>
      <c r="M114" s="1077">
        <v>13.7045</v>
      </c>
      <c r="N114" s="1077">
        <v>17.1306</v>
      </c>
      <c r="O114" s="1076">
        <v>2.7464</v>
      </c>
      <c r="P114" s="1076">
        <v>0.5672</v>
      </c>
      <c r="Q114" s="1076">
        <v>0.2086</v>
      </c>
      <c r="R114" s="1078">
        <v>4.99</v>
      </c>
      <c r="S114" s="1078">
        <v>24.16</v>
      </c>
      <c r="T114" s="1078">
        <v>65.69</v>
      </c>
      <c r="U114" s="14" t="s">
        <v>1291</v>
      </c>
      <c r="V114" s="1056"/>
      <c r="W114" s="1056"/>
      <c r="X114" s="1076">
        <v>0.315</v>
      </c>
      <c r="Y114" s="1076">
        <v>0.1538</v>
      </c>
    </row>
    <row r="115" ht="40" customHeight="1" spans="1:25">
      <c r="A115" s="14">
        <v>114</v>
      </c>
      <c r="B115" s="14" t="s">
        <v>1292</v>
      </c>
      <c r="C115" s="14" t="s">
        <v>1293</v>
      </c>
      <c r="D115" s="14">
        <v>945</v>
      </c>
      <c r="E115" s="14">
        <v>342</v>
      </c>
      <c r="F115" s="14">
        <v>22</v>
      </c>
      <c r="G115" s="1076">
        <v>0.0233</v>
      </c>
      <c r="H115" s="1076">
        <v>0.0643</v>
      </c>
      <c r="I115" s="1079"/>
      <c r="J115" s="1079"/>
      <c r="K115" s="1079"/>
      <c r="L115" s="1079"/>
      <c r="M115" s="1079"/>
      <c r="N115" s="1079"/>
      <c r="O115" s="1080"/>
      <c r="P115" s="1080"/>
      <c r="Q115" s="1080"/>
      <c r="R115" s="1078">
        <v>4.99</v>
      </c>
      <c r="S115" s="1078">
        <v>23.66</v>
      </c>
      <c r="T115" s="1078">
        <v>59.99</v>
      </c>
      <c r="U115" s="14" t="s">
        <v>1294</v>
      </c>
      <c r="V115" s="14" t="s">
        <v>1295</v>
      </c>
      <c r="W115" s="14" t="s">
        <v>1296</v>
      </c>
      <c r="X115" s="1076">
        <v>0.2234</v>
      </c>
      <c r="Y115" s="1076">
        <v>0.303</v>
      </c>
    </row>
    <row r="116" ht="40" customHeight="1" spans="1:25">
      <c r="A116" s="14">
        <v>115</v>
      </c>
      <c r="B116" s="14" t="s">
        <v>1297</v>
      </c>
      <c r="C116" s="14" t="s">
        <v>1238</v>
      </c>
      <c r="D116" s="14">
        <v>726</v>
      </c>
      <c r="E116" s="14">
        <v>338</v>
      </c>
      <c r="F116" s="14">
        <v>17</v>
      </c>
      <c r="G116" s="1076">
        <v>0.0234</v>
      </c>
      <c r="H116" s="1076">
        <v>0.0503</v>
      </c>
      <c r="I116" s="1077">
        <v>0.31</v>
      </c>
      <c r="J116" s="1077">
        <v>0.47</v>
      </c>
      <c r="K116" s="1077">
        <v>0.66</v>
      </c>
      <c r="L116" s="1077">
        <v>6.163</v>
      </c>
      <c r="M116" s="1077">
        <v>9.3439</v>
      </c>
      <c r="N116" s="1077">
        <v>13.1213</v>
      </c>
      <c r="O116" s="1076">
        <v>1.7465</v>
      </c>
      <c r="P116" s="1076">
        <v>0.2915</v>
      </c>
      <c r="Q116" s="1076">
        <v>0.0935</v>
      </c>
      <c r="R116" s="1078">
        <v>5.35</v>
      </c>
      <c r="S116" s="1078">
        <v>32.06</v>
      </c>
      <c r="T116" s="1078">
        <v>99.95</v>
      </c>
      <c r="U116" s="14" t="s">
        <v>1298</v>
      </c>
      <c r="V116" s="14" t="s">
        <v>1299</v>
      </c>
      <c r="W116" s="1056"/>
      <c r="X116" s="1076">
        <v>0.2258</v>
      </c>
      <c r="Y116" s="1076">
        <v>0.0968</v>
      </c>
    </row>
    <row r="117" ht="40" customHeight="1" spans="1:25">
      <c r="A117" s="14">
        <v>116</v>
      </c>
      <c r="B117" s="14" t="s">
        <v>1300</v>
      </c>
      <c r="C117" s="14" t="s">
        <v>1301</v>
      </c>
      <c r="D117" s="14">
        <v>514</v>
      </c>
      <c r="E117" s="14">
        <v>324</v>
      </c>
      <c r="F117" s="14">
        <v>15</v>
      </c>
      <c r="G117" s="1076">
        <v>0.0292</v>
      </c>
      <c r="H117" s="1076">
        <v>0.0463</v>
      </c>
      <c r="I117" s="1079"/>
      <c r="J117" s="1079"/>
      <c r="K117" s="1079"/>
      <c r="L117" s="1079"/>
      <c r="M117" s="1079"/>
      <c r="N117" s="1079"/>
      <c r="O117" s="1080"/>
      <c r="P117" s="1080"/>
      <c r="Q117" s="1080"/>
      <c r="R117" s="1078">
        <v>12.95</v>
      </c>
      <c r="S117" s="1078">
        <v>45.78</v>
      </c>
      <c r="T117" s="1078">
        <v>119.99</v>
      </c>
      <c r="U117" s="14" t="s">
        <v>1302</v>
      </c>
      <c r="V117" s="1056"/>
      <c r="W117" s="1056"/>
      <c r="X117" s="1076">
        <v>0.4214</v>
      </c>
      <c r="Y117" s="1076">
        <v>0.2</v>
      </c>
    </row>
    <row r="118" ht="40" customHeight="1" spans="1:25">
      <c r="A118" s="14">
        <v>117</v>
      </c>
      <c r="B118" s="14" t="s">
        <v>1303</v>
      </c>
      <c r="C118" s="14" t="s">
        <v>1304</v>
      </c>
      <c r="D118" s="14">
        <v>815</v>
      </c>
      <c r="E118" s="14">
        <v>318</v>
      </c>
      <c r="F118" s="14">
        <v>14</v>
      </c>
      <c r="G118" s="1076">
        <v>0.0172</v>
      </c>
      <c r="H118" s="1076">
        <v>0.044</v>
      </c>
      <c r="I118" s="1077">
        <v>0.15</v>
      </c>
      <c r="J118" s="1077">
        <v>0.23</v>
      </c>
      <c r="K118" s="1077">
        <v>0.29</v>
      </c>
      <c r="L118" s="1077">
        <v>3.4091</v>
      </c>
      <c r="M118" s="1077">
        <v>5.2273</v>
      </c>
      <c r="N118" s="1077">
        <v>6.5909</v>
      </c>
      <c r="O118" s="1076">
        <v>0.513</v>
      </c>
      <c r="P118" s="1076">
        <v>0.1637</v>
      </c>
      <c r="Q118" s="1076">
        <v>0.0523</v>
      </c>
      <c r="R118" s="1078">
        <v>10.19</v>
      </c>
      <c r="S118" s="1078">
        <v>31.94</v>
      </c>
      <c r="T118" s="1078">
        <v>99.9</v>
      </c>
      <c r="U118" s="14" t="s">
        <v>1305</v>
      </c>
      <c r="V118" s="14" t="s">
        <v>1306</v>
      </c>
      <c r="W118" s="1056"/>
      <c r="X118" s="1076">
        <v>0.2458</v>
      </c>
      <c r="Y118" s="1076">
        <v>0.091</v>
      </c>
    </row>
    <row r="119" ht="40" customHeight="1" spans="1:25">
      <c r="A119" s="14">
        <v>118</v>
      </c>
      <c r="B119" s="14" t="s">
        <v>1307</v>
      </c>
      <c r="C119" s="14" t="s">
        <v>1308</v>
      </c>
      <c r="D119" s="14">
        <v>850</v>
      </c>
      <c r="E119" s="14">
        <v>298</v>
      </c>
      <c r="F119" s="14">
        <v>12</v>
      </c>
      <c r="G119" s="1076">
        <v>0.0141</v>
      </c>
      <c r="H119" s="1076">
        <v>0.0403</v>
      </c>
      <c r="I119" s="1077">
        <v>0.33</v>
      </c>
      <c r="J119" s="1077">
        <v>0.41</v>
      </c>
      <c r="K119" s="1077">
        <v>0.56</v>
      </c>
      <c r="L119" s="1077">
        <v>8.1886</v>
      </c>
      <c r="M119" s="1077">
        <v>10.1737</v>
      </c>
      <c r="N119" s="1077">
        <v>13.8958</v>
      </c>
      <c r="O119" s="1076">
        <v>1.0184</v>
      </c>
      <c r="P119" s="1076">
        <v>0.3872</v>
      </c>
      <c r="Q119" s="1076">
        <v>0.1272</v>
      </c>
      <c r="R119" s="1078">
        <v>9.99</v>
      </c>
      <c r="S119" s="1078">
        <v>26.28</v>
      </c>
      <c r="T119" s="1078">
        <v>79.99</v>
      </c>
      <c r="U119" s="14" t="s">
        <v>1309</v>
      </c>
      <c r="V119" s="14" t="s">
        <v>1310</v>
      </c>
      <c r="W119" s="1056"/>
      <c r="X119" s="1076">
        <v>0.2806</v>
      </c>
      <c r="Y119" s="1076">
        <v>0.1875</v>
      </c>
    </row>
    <row r="120" ht="40" customHeight="1" spans="1:25">
      <c r="A120" s="14">
        <v>119</v>
      </c>
      <c r="B120" s="14" t="s">
        <v>1311</v>
      </c>
      <c r="C120" s="14" t="s">
        <v>1312</v>
      </c>
      <c r="D120" s="14">
        <v>784</v>
      </c>
      <c r="E120" s="14">
        <v>289</v>
      </c>
      <c r="F120" s="14">
        <v>14</v>
      </c>
      <c r="G120" s="1076">
        <v>0.0179</v>
      </c>
      <c r="H120" s="1076">
        <v>0.0484</v>
      </c>
      <c r="I120" s="1077">
        <v>0.3</v>
      </c>
      <c r="J120" s="1077">
        <v>0.35</v>
      </c>
      <c r="K120" s="1077">
        <v>0.43</v>
      </c>
      <c r="L120" s="1077">
        <v>6.1983</v>
      </c>
      <c r="M120" s="1077">
        <v>7.2314</v>
      </c>
      <c r="N120" s="1077">
        <v>8.8843</v>
      </c>
      <c r="O120" s="1076">
        <v>1.3172</v>
      </c>
      <c r="P120" s="1076">
        <v>0.436</v>
      </c>
      <c r="Q120" s="1076">
        <v>0.1808</v>
      </c>
      <c r="R120" s="1078">
        <v>5.49</v>
      </c>
      <c r="S120" s="1078">
        <v>16.59</v>
      </c>
      <c r="T120" s="1078">
        <v>39.99</v>
      </c>
      <c r="U120" s="1056"/>
      <c r="V120" s="1056"/>
      <c r="W120" s="1056"/>
      <c r="X120" s="1076">
        <v>0.1446</v>
      </c>
      <c r="Y120" s="1080"/>
    </row>
    <row r="121" ht="40" customHeight="1" spans="1:25">
      <c r="A121" s="14">
        <v>120</v>
      </c>
      <c r="B121" s="14" t="s">
        <v>1313</v>
      </c>
      <c r="C121" s="14" t="s">
        <v>1314</v>
      </c>
      <c r="D121" s="14">
        <v>798</v>
      </c>
      <c r="E121" s="14">
        <v>287</v>
      </c>
      <c r="F121" s="14">
        <v>14</v>
      </c>
      <c r="G121" s="1076">
        <v>0.0175</v>
      </c>
      <c r="H121" s="1076">
        <v>0.0488</v>
      </c>
      <c r="I121" s="1077">
        <v>0.3</v>
      </c>
      <c r="J121" s="1077">
        <v>0.4</v>
      </c>
      <c r="K121" s="1077">
        <v>0.5</v>
      </c>
      <c r="L121" s="1077">
        <v>6.1475</v>
      </c>
      <c r="M121" s="1077">
        <v>8.1967</v>
      </c>
      <c r="N121" s="1077">
        <v>10.2459</v>
      </c>
      <c r="O121" s="1076">
        <v>1.8094</v>
      </c>
      <c r="P121" s="1076">
        <v>0.595</v>
      </c>
      <c r="Q121" s="1076">
        <v>0.328</v>
      </c>
      <c r="R121" s="1078">
        <v>4.53</v>
      </c>
      <c r="S121" s="1078">
        <v>13.78</v>
      </c>
      <c r="T121" s="1078">
        <v>24.99</v>
      </c>
      <c r="U121" s="14" t="s">
        <v>1315</v>
      </c>
      <c r="V121" s="1056"/>
      <c r="W121" s="1056"/>
      <c r="X121" s="1076">
        <v>0.1899</v>
      </c>
      <c r="Y121" s="1076">
        <v>0.087</v>
      </c>
    </row>
    <row r="122" ht="40" customHeight="1" spans="1:25">
      <c r="A122" s="14">
        <v>121</v>
      </c>
      <c r="B122" s="14" t="s">
        <v>1316</v>
      </c>
      <c r="C122" s="14" t="s">
        <v>1317</v>
      </c>
      <c r="D122" s="14">
        <v>562</v>
      </c>
      <c r="E122" s="14">
        <v>273</v>
      </c>
      <c r="F122" s="14">
        <v>29</v>
      </c>
      <c r="G122" s="1076">
        <v>0.0516</v>
      </c>
      <c r="H122" s="1076">
        <v>0.1062</v>
      </c>
      <c r="I122" s="1077">
        <v>0.51</v>
      </c>
      <c r="J122" s="1077">
        <v>0.67</v>
      </c>
      <c r="K122" s="1077">
        <v>0.76</v>
      </c>
      <c r="L122" s="1077">
        <v>4.8023</v>
      </c>
      <c r="M122" s="1077">
        <v>6.3089</v>
      </c>
      <c r="N122" s="1077">
        <v>7.1563</v>
      </c>
      <c r="O122" s="1076">
        <v>1.1492</v>
      </c>
      <c r="P122" s="1076">
        <v>0.377</v>
      </c>
      <c r="Q122" s="1076">
        <v>0.1052</v>
      </c>
      <c r="R122" s="1078">
        <v>5.49</v>
      </c>
      <c r="S122" s="1078">
        <v>16.74</v>
      </c>
      <c r="T122" s="1078">
        <v>59.99</v>
      </c>
      <c r="U122" s="14" t="s">
        <v>1318</v>
      </c>
      <c r="V122" s="14" t="s">
        <v>1319</v>
      </c>
      <c r="W122" s="14" t="s">
        <v>1320</v>
      </c>
      <c r="X122" s="1076">
        <v>0.2199</v>
      </c>
      <c r="Y122" s="1076">
        <v>0.1291</v>
      </c>
    </row>
    <row r="123" ht="40" customHeight="1" spans="1:25">
      <c r="A123" s="14">
        <v>122</v>
      </c>
      <c r="B123" s="14" t="s">
        <v>1321</v>
      </c>
      <c r="C123" s="14" t="s">
        <v>1322</v>
      </c>
      <c r="D123" s="14">
        <v>852</v>
      </c>
      <c r="E123" s="14">
        <v>265</v>
      </c>
      <c r="F123" s="14">
        <v>30</v>
      </c>
      <c r="G123" s="1076">
        <v>0.0352</v>
      </c>
      <c r="H123" s="1076">
        <v>0.1132</v>
      </c>
      <c r="I123" s="1077">
        <v>0.14</v>
      </c>
      <c r="J123" s="1077">
        <v>0.26</v>
      </c>
      <c r="K123" s="1077">
        <v>0.33</v>
      </c>
      <c r="L123" s="1077">
        <v>1.2367</v>
      </c>
      <c r="M123" s="1077">
        <v>2.2968</v>
      </c>
      <c r="N123" s="1077">
        <v>2.9152</v>
      </c>
      <c r="O123" s="1076">
        <v>0.3847</v>
      </c>
      <c r="P123" s="1076">
        <v>0.1212</v>
      </c>
      <c r="Q123" s="1076">
        <v>0.0383</v>
      </c>
      <c r="R123" s="1078">
        <v>5.97</v>
      </c>
      <c r="S123" s="1078">
        <v>18.96</v>
      </c>
      <c r="T123" s="1078">
        <v>59.99</v>
      </c>
      <c r="U123" s="14" t="s">
        <v>1323</v>
      </c>
      <c r="V123" s="14" t="s">
        <v>1324</v>
      </c>
      <c r="W123" s="14" t="s">
        <v>1325</v>
      </c>
      <c r="X123" s="1076">
        <v>0.2945</v>
      </c>
      <c r="Y123" s="1076">
        <v>0.16</v>
      </c>
    </row>
    <row r="124" ht="40" customHeight="1" spans="1:25">
      <c r="A124" s="14">
        <v>123</v>
      </c>
      <c r="B124" s="14" t="s">
        <v>1326</v>
      </c>
      <c r="C124" s="14" t="s">
        <v>1125</v>
      </c>
      <c r="D124" s="14">
        <v>770</v>
      </c>
      <c r="E124" s="14">
        <v>258</v>
      </c>
      <c r="F124" s="14">
        <v>20</v>
      </c>
      <c r="G124" s="1076">
        <v>0.026</v>
      </c>
      <c r="H124" s="1076">
        <v>0.0775</v>
      </c>
      <c r="I124" s="1077">
        <v>0.14</v>
      </c>
      <c r="J124" s="1077">
        <v>0.15</v>
      </c>
      <c r="K124" s="1077">
        <v>0.21</v>
      </c>
      <c r="L124" s="1077">
        <v>1.8065</v>
      </c>
      <c r="M124" s="1077">
        <v>1.9355</v>
      </c>
      <c r="N124" s="1077">
        <v>2.7097</v>
      </c>
      <c r="O124" s="1076">
        <v>0.152</v>
      </c>
      <c r="P124" s="1076">
        <v>0.0636</v>
      </c>
      <c r="Q124" s="1076">
        <v>0.0269</v>
      </c>
      <c r="R124" s="1078">
        <v>12.73</v>
      </c>
      <c r="S124" s="1078">
        <v>30.45</v>
      </c>
      <c r="T124" s="1078">
        <v>71.99</v>
      </c>
      <c r="U124" s="14" t="s">
        <v>1327</v>
      </c>
      <c r="V124" s="14" t="s">
        <v>1328</v>
      </c>
      <c r="W124" s="14" t="s">
        <v>1329</v>
      </c>
      <c r="X124" s="1076">
        <v>0.4859</v>
      </c>
      <c r="Y124" s="1076">
        <v>0.4546</v>
      </c>
    </row>
    <row r="125" ht="40" customHeight="1" spans="1:25">
      <c r="A125" s="14">
        <v>124</v>
      </c>
      <c r="B125" s="14" t="s">
        <v>1330</v>
      </c>
      <c r="C125" s="14" t="s">
        <v>1173</v>
      </c>
      <c r="D125" s="14">
        <v>738</v>
      </c>
      <c r="E125" s="14">
        <v>253</v>
      </c>
      <c r="F125" s="14">
        <v>6</v>
      </c>
      <c r="G125" s="1076">
        <v>0.0081</v>
      </c>
      <c r="H125" s="1076">
        <v>0.0237</v>
      </c>
      <c r="I125" s="1077">
        <v>0.35</v>
      </c>
      <c r="J125" s="1077">
        <v>0.47</v>
      </c>
      <c r="K125" s="1077">
        <v>0.59</v>
      </c>
      <c r="L125" s="1077">
        <v>14.7679</v>
      </c>
      <c r="M125" s="1077">
        <v>19.8312</v>
      </c>
      <c r="N125" s="1077">
        <v>24.8945</v>
      </c>
      <c r="O125" s="1076">
        <v>1.3868</v>
      </c>
      <c r="P125" s="1076">
        <v>0.5279</v>
      </c>
      <c r="Q125" s="1076">
        <v>0.1984</v>
      </c>
      <c r="R125" s="1078">
        <v>14.3</v>
      </c>
      <c r="S125" s="1078">
        <v>37.57</v>
      </c>
      <c r="T125" s="1078">
        <v>99.95</v>
      </c>
      <c r="U125" s="1056"/>
      <c r="V125" s="1056"/>
      <c r="W125" s="1056"/>
      <c r="X125" s="1076">
        <v>0.2158</v>
      </c>
      <c r="Y125" s="1080"/>
    </row>
    <row r="126" ht="40" customHeight="1" spans="1:25">
      <c r="A126" s="14">
        <v>125</v>
      </c>
      <c r="B126" s="14" t="s">
        <v>1331</v>
      </c>
      <c r="C126" s="14" t="s">
        <v>1332</v>
      </c>
      <c r="D126" s="14">
        <v>592</v>
      </c>
      <c r="E126" s="14">
        <v>251</v>
      </c>
      <c r="F126" s="14">
        <v>23</v>
      </c>
      <c r="G126" s="1076">
        <v>0.0389</v>
      </c>
      <c r="H126" s="1076">
        <v>0.0916</v>
      </c>
      <c r="I126" s="1077">
        <v>0.24</v>
      </c>
      <c r="J126" s="1077">
        <v>0.32</v>
      </c>
      <c r="K126" s="1077">
        <v>0.4</v>
      </c>
      <c r="L126" s="1077">
        <v>2.6201</v>
      </c>
      <c r="M126" s="1077">
        <v>3.4934</v>
      </c>
      <c r="N126" s="1077">
        <v>4.3668</v>
      </c>
      <c r="O126" s="1076">
        <v>0.9442</v>
      </c>
      <c r="P126" s="1076">
        <v>0.2175</v>
      </c>
      <c r="Q126" s="1076">
        <v>0.0536</v>
      </c>
      <c r="R126" s="1078">
        <v>3.7</v>
      </c>
      <c r="S126" s="1078">
        <v>16.06</v>
      </c>
      <c r="T126" s="1078">
        <v>65.2</v>
      </c>
      <c r="U126" s="14" t="s">
        <v>1333</v>
      </c>
      <c r="V126" s="14" t="s">
        <v>1334</v>
      </c>
      <c r="W126" s="1056"/>
      <c r="X126" s="1076">
        <v>0.2971</v>
      </c>
      <c r="Y126" s="1076">
        <v>0.4444</v>
      </c>
    </row>
    <row r="127" ht="40" customHeight="1" spans="1:25">
      <c r="A127" s="14">
        <v>126</v>
      </c>
      <c r="B127" s="14" t="s">
        <v>1335</v>
      </c>
      <c r="C127" s="14" t="s">
        <v>1336</v>
      </c>
      <c r="D127" s="14">
        <v>489</v>
      </c>
      <c r="E127" s="14">
        <v>249</v>
      </c>
      <c r="F127" s="14">
        <v>28</v>
      </c>
      <c r="G127" s="1076">
        <v>0.0573</v>
      </c>
      <c r="H127" s="1076">
        <v>0.1124</v>
      </c>
      <c r="I127" s="1077">
        <v>0.4</v>
      </c>
      <c r="J127" s="1077">
        <v>0.53</v>
      </c>
      <c r="K127" s="1077">
        <v>0.66</v>
      </c>
      <c r="L127" s="1077">
        <v>3.5587</v>
      </c>
      <c r="M127" s="1077">
        <v>4.7153</v>
      </c>
      <c r="N127" s="1077">
        <v>5.8719</v>
      </c>
      <c r="O127" s="1076">
        <v>0.5352</v>
      </c>
      <c r="P127" s="1076">
        <v>0.1122</v>
      </c>
      <c r="Q127" s="1076">
        <v>0.0197</v>
      </c>
      <c r="R127" s="1078">
        <v>8.81</v>
      </c>
      <c r="S127" s="1078">
        <v>42.02</v>
      </c>
      <c r="T127" s="1078">
        <v>239</v>
      </c>
      <c r="U127" s="14" t="s">
        <v>1337</v>
      </c>
      <c r="V127" s="14" t="s">
        <v>1338</v>
      </c>
      <c r="W127" s="14" t="s">
        <v>1339</v>
      </c>
      <c r="X127" s="1076">
        <v>0.4161</v>
      </c>
      <c r="Y127" s="1076">
        <v>0.4063</v>
      </c>
    </row>
    <row r="128" ht="40" customHeight="1" spans="1:25">
      <c r="A128" s="14">
        <v>127</v>
      </c>
      <c r="B128" s="14" t="s">
        <v>1340</v>
      </c>
      <c r="C128" s="14" t="s">
        <v>1341</v>
      </c>
      <c r="D128" s="14">
        <v>734</v>
      </c>
      <c r="E128" s="14">
        <v>247</v>
      </c>
      <c r="F128" s="14">
        <v>22</v>
      </c>
      <c r="G128" s="1076">
        <v>0.03</v>
      </c>
      <c r="H128" s="1076">
        <v>0.0891</v>
      </c>
      <c r="I128" s="1077">
        <v>0.37</v>
      </c>
      <c r="J128" s="1077">
        <v>0.49</v>
      </c>
      <c r="K128" s="1077">
        <v>0.54</v>
      </c>
      <c r="L128" s="1077">
        <v>4.1526</v>
      </c>
      <c r="M128" s="1077">
        <v>5.4994</v>
      </c>
      <c r="N128" s="1077">
        <v>6.0606</v>
      </c>
      <c r="O128" s="1076">
        <v>0.9212</v>
      </c>
      <c r="P128" s="1076">
        <v>0.236</v>
      </c>
      <c r="Q128" s="1076">
        <v>0.0846</v>
      </c>
      <c r="R128" s="1078">
        <v>5.97</v>
      </c>
      <c r="S128" s="1078">
        <v>23.31</v>
      </c>
      <c r="T128" s="1078">
        <v>64.99</v>
      </c>
      <c r="U128" s="14" t="s">
        <v>1342</v>
      </c>
      <c r="V128" s="1056"/>
      <c r="W128" s="1056"/>
      <c r="X128" s="1076">
        <v>0.3161</v>
      </c>
      <c r="Y128" s="1076">
        <v>0.375</v>
      </c>
    </row>
    <row r="129" ht="40" customHeight="1" spans="1:25">
      <c r="A129" s="14">
        <v>128</v>
      </c>
      <c r="B129" s="14" t="s">
        <v>1343</v>
      </c>
      <c r="C129" s="14" t="s">
        <v>1344</v>
      </c>
      <c r="D129" s="14">
        <v>387</v>
      </c>
      <c r="E129" s="14">
        <v>229</v>
      </c>
      <c r="F129" s="14">
        <v>12</v>
      </c>
      <c r="G129" s="1076">
        <v>0.031</v>
      </c>
      <c r="H129" s="1076">
        <v>0.0524</v>
      </c>
      <c r="I129" s="1077">
        <v>0.17</v>
      </c>
      <c r="J129" s="1077">
        <v>0.2</v>
      </c>
      <c r="K129" s="1077">
        <v>0.25</v>
      </c>
      <c r="L129" s="1077">
        <v>3.2443</v>
      </c>
      <c r="M129" s="1077">
        <v>3.8168</v>
      </c>
      <c r="N129" s="1077">
        <v>4.771</v>
      </c>
      <c r="O129" s="1076">
        <v>0.2669</v>
      </c>
      <c r="P129" s="1076">
        <v>0.1121</v>
      </c>
      <c r="Q129" s="1076">
        <v>0.0382</v>
      </c>
      <c r="R129" s="1078">
        <v>14.3</v>
      </c>
      <c r="S129" s="1078">
        <v>34.04</v>
      </c>
      <c r="T129" s="1078">
        <v>99.95</v>
      </c>
      <c r="U129" s="14" t="s">
        <v>1345</v>
      </c>
      <c r="V129" s="14" t="s">
        <v>1346</v>
      </c>
      <c r="W129" s="14" t="s">
        <v>1347</v>
      </c>
      <c r="X129" s="1076">
        <v>0.3332</v>
      </c>
      <c r="Y129" s="1076">
        <v>0.2223</v>
      </c>
    </row>
    <row r="130" ht="40" customHeight="1" spans="1:25">
      <c r="A130" s="14">
        <v>129</v>
      </c>
      <c r="B130" s="14" t="s">
        <v>1348</v>
      </c>
      <c r="C130" s="14" t="s">
        <v>1183</v>
      </c>
      <c r="D130" s="14">
        <v>628</v>
      </c>
      <c r="E130" s="14">
        <v>227</v>
      </c>
      <c r="F130" s="14">
        <v>21</v>
      </c>
      <c r="G130" s="1076">
        <v>0.0334</v>
      </c>
      <c r="H130" s="1076">
        <v>0.0925</v>
      </c>
      <c r="I130" s="1077">
        <v>0.34</v>
      </c>
      <c r="J130" s="1077">
        <v>0.39</v>
      </c>
      <c r="K130" s="1077">
        <v>0.47</v>
      </c>
      <c r="L130" s="1077">
        <v>3.6757</v>
      </c>
      <c r="M130" s="1077">
        <v>4.2162</v>
      </c>
      <c r="N130" s="1077">
        <v>5.0811</v>
      </c>
      <c r="O130" s="1076">
        <v>0.6032</v>
      </c>
      <c r="P130" s="1076">
        <v>0.2439</v>
      </c>
      <c r="Q130" s="1076">
        <v>0.0703</v>
      </c>
      <c r="R130" s="1078">
        <v>6.99</v>
      </c>
      <c r="S130" s="1078">
        <v>17.29</v>
      </c>
      <c r="T130" s="1078">
        <v>59.99</v>
      </c>
      <c r="U130" s="14" t="s">
        <v>1349</v>
      </c>
      <c r="V130" s="14" t="s">
        <v>1350</v>
      </c>
      <c r="W130" s="14" t="s">
        <v>1351</v>
      </c>
      <c r="X130" s="1076">
        <v>0.264</v>
      </c>
      <c r="Y130" s="1076">
        <v>0.1904</v>
      </c>
    </row>
    <row r="131" ht="40" customHeight="1" spans="1:25">
      <c r="A131" s="14">
        <v>130</v>
      </c>
      <c r="B131" s="14" t="s">
        <v>1352</v>
      </c>
      <c r="C131" s="14" t="s">
        <v>1353</v>
      </c>
      <c r="D131" s="14">
        <v>1046</v>
      </c>
      <c r="E131" s="14">
        <v>225</v>
      </c>
      <c r="F131" s="14">
        <v>9</v>
      </c>
      <c r="G131" s="1076">
        <v>0.0086</v>
      </c>
      <c r="H131" s="1076">
        <v>0.04</v>
      </c>
      <c r="I131" s="1077">
        <v>0.46</v>
      </c>
      <c r="J131" s="1077">
        <v>0.61</v>
      </c>
      <c r="K131" s="1077">
        <v>0.76</v>
      </c>
      <c r="L131" s="1077">
        <v>11.5</v>
      </c>
      <c r="M131" s="1077">
        <v>15.25</v>
      </c>
      <c r="N131" s="1077">
        <v>19</v>
      </c>
      <c r="O131" s="1076">
        <v>3.8608</v>
      </c>
      <c r="P131" s="1076">
        <v>0.6619</v>
      </c>
      <c r="Q131" s="1076">
        <v>0.2035</v>
      </c>
      <c r="R131" s="1078">
        <v>3.95</v>
      </c>
      <c r="S131" s="1078">
        <v>23.04</v>
      </c>
      <c r="T131" s="1078">
        <v>74.95</v>
      </c>
      <c r="U131" s="14" t="s">
        <v>1354</v>
      </c>
      <c r="V131" s="14" t="s">
        <v>1355</v>
      </c>
      <c r="W131" s="1056"/>
      <c r="X131" s="1076">
        <v>0.2016</v>
      </c>
      <c r="Y131" s="1076">
        <v>0.1818</v>
      </c>
    </row>
    <row r="132" ht="40" customHeight="1" spans="1:25">
      <c r="A132" s="14">
        <v>131</v>
      </c>
      <c r="B132" s="14" t="s">
        <v>1356</v>
      </c>
      <c r="C132" s="14" t="s">
        <v>1304</v>
      </c>
      <c r="D132" s="14">
        <v>508</v>
      </c>
      <c r="E132" s="14">
        <v>209</v>
      </c>
      <c r="F132" s="14">
        <v>10</v>
      </c>
      <c r="G132" s="1076">
        <v>0.0197</v>
      </c>
      <c r="H132" s="1076">
        <v>0.0478</v>
      </c>
      <c r="I132" s="1077">
        <v>0.37</v>
      </c>
      <c r="J132" s="1077">
        <v>0.49</v>
      </c>
      <c r="K132" s="1077">
        <v>0.61</v>
      </c>
      <c r="L132" s="1077">
        <v>7.7406</v>
      </c>
      <c r="M132" s="1077">
        <v>10.251</v>
      </c>
      <c r="N132" s="1077">
        <v>12.7615</v>
      </c>
      <c r="O132" s="1076">
        <v>0.7891</v>
      </c>
      <c r="P132" s="1076">
        <v>0.3588</v>
      </c>
      <c r="Q132" s="1076">
        <v>0.1553</v>
      </c>
      <c r="R132" s="1078">
        <v>12.99</v>
      </c>
      <c r="S132" s="1078">
        <v>28.57</v>
      </c>
      <c r="T132" s="1078">
        <v>65.99</v>
      </c>
      <c r="U132" s="14" t="s">
        <v>1357</v>
      </c>
      <c r="V132" s="14" t="s">
        <v>1358</v>
      </c>
      <c r="W132" s="1056"/>
      <c r="X132" s="1076">
        <v>0.2783</v>
      </c>
      <c r="Y132" s="1076">
        <v>0.1905</v>
      </c>
    </row>
    <row r="133" ht="40" customHeight="1" spans="1:25">
      <c r="A133" s="14">
        <v>132</v>
      </c>
      <c r="B133" s="14" t="s">
        <v>1359</v>
      </c>
      <c r="C133" s="14" t="s">
        <v>1360</v>
      </c>
      <c r="D133" s="14">
        <v>712</v>
      </c>
      <c r="E133" s="14">
        <v>207</v>
      </c>
      <c r="F133" s="14">
        <v>21</v>
      </c>
      <c r="G133" s="1076">
        <v>0.0295</v>
      </c>
      <c r="H133" s="1076">
        <v>0.1014</v>
      </c>
      <c r="I133" s="1077">
        <v>0.33</v>
      </c>
      <c r="J133" s="1077">
        <v>0.39</v>
      </c>
      <c r="K133" s="1077">
        <v>0.54</v>
      </c>
      <c r="L133" s="1077">
        <v>3.2544</v>
      </c>
      <c r="M133" s="1077">
        <v>3.8462</v>
      </c>
      <c r="N133" s="1077">
        <v>5.3254</v>
      </c>
      <c r="O133" s="1076">
        <v>0.6443</v>
      </c>
      <c r="P133" s="1076">
        <v>0.1946</v>
      </c>
      <c r="Q133" s="1076">
        <v>0.0641</v>
      </c>
      <c r="R133" s="1078">
        <v>5.97</v>
      </c>
      <c r="S133" s="1078">
        <v>19.77</v>
      </c>
      <c r="T133" s="1078">
        <v>59.99</v>
      </c>
      <c r="U133" s="14" t="s">
        <v>1361</v>
      </c>
      <c r="V133" s="1056"/>
      <c r="W133" s="1056"/>
      <c r="X133" s="1076">
        <v>0.2281</v>
      </c>
      <c r="Y133" s="1076">
        <v>0.1333</v>
      </c>
    </row>
    <row r="134" ht="40" customHeight="1" spans="1:25">
      <c r="A134" s="14">
        <v>133</v>
      </c>
      <c r="B134" s="14" t="s">
        <v>1362</v>
      </c>
      <c r="C134" s="14" t="s">
        <v>1363</v>
      </c>
      <c r="D134" s="14">
        <v>481</v>
      </c>
      <c r="E134" s="14">
        <v>204</v>
      </c>
      <c r="F134" s="14">
        <v>20</v>
      </c>
      <c r="G134" s="1076">
        <v>0.0416</v>
      </c>
      <c r="H134" s="1076">
        <v>0.098</v>
      </c>
      <c r="I134" s="1079"/>
      <c r="J134" s="1079"/>
      <c r="K134" s="1079"/>
      <c r="L134" s="1079"/>
      <c r="M134" s="1079"/>
      <c r="N134" s="1079"/>
      <c r="O134" s="1080"/>
      <c r="P134" s="1080"/>
      <c r="Q134" s="1080"/>
      <c r="R134" s="1078">
        <v>6.37</v>
      </c>
      <c r="S134" s="1078">
        <v>21.54</v>
      </c>
      <c r="T134" s="1078">
        <v>49.99</v>
      </c>
      <c r="U134" s="14" t="s">
        <v>1364</v>
      </c>
      <c r="V134" s="14" t="s">
        <v>1365</v>
      </c>
      <c r="W134" s="1056"/>
      <c r="X134" s="1076">
        <v>0.4285</v>
      </c>
      <c r="Y134" s="1076">
        <v>0.4118</v>
      </c>
    </row>
    <row r="135" ht="40" customHeight="1" spans="1:25">
      <c r="A135" s="14">
        <v>134</v>
      </c>
      <c r="B135" s="14" t="s">
        <v>1366</v>
      </c>
      <c r="C135" s="14" t="s">
        <v>1367</v>
      </c>
      <c r="D135" s="14">
        <v>639</v>
      </c>
      <c r="E135" s="14">
        <v>187</v>
      </c>
      <c r="F135" s="14">
        <v>11</v>
      </c>
      <c r="G135" s="1076">
        <v>0.0172</v>
      </c>
      <c r="H135" s="1076">
        <v>0.0588</v>
      </c>
      <c r="I135" s="1077">
        <v>0.14</v>
      </c>
      <c r="J135" s="1077">
        <v>0.15</v>
      </c>
      <c r="K135" s="1077">
        <v>0.17</v>
      </c>
      <c r="L135" s="1077">
        <v>2.381</v>
      </c>
      <c r="M135" s="1077">
        <v>2.551</v>
      </c>
      <c r="N135" s="1077">
        <v>2.8912</v>
      </c>
      <c r="O135" s="1076">
        <v>0.3193</v>
      </c>
      <c r="P135" s="1076">
        <v>0.1333</v>
      </c>
      <c r="Q135" s="1076">
        <v>0.0511</v>
      </c>
      <c r="R135" s="1078">
        <v>7.99</v>
      </c>
      <c r="S135" s="1078">
        <v>19.14</v>
      </c>
      <c r="T135" s="1078">
        <v>49.95</v>
      </c>
      <c r="U135" s="14" t="s">
        <v>1368</v>
      </c>
      <c r="V135" s="14" t="s">
        <v>1369</v>
      </c>
      <c r="W135" s="1056"/>
      <c r="X135" s="1076">
        <v>0.3301</v>
      </c>
      <c r="Y135" s="1076">
        <v>0.2667</v>
      </c>
    </row>
    <row r="136" ht="40" customHeight="1" spans="1:25">
      <c r="A136" s="14">
        <v>135</v>
      </c>
      <c r="B136" s="14" t="s">
        <v>1370</v>
      </c>
      <c r="C136" s="14" t="s">
        <v>1371</v>
      </c>
      <c r="D136" s="14">
        <v>346</v>
      </c>
      <c r="E136" s="14">
        <v>184</v>
      </c>
      <c r="F136" s="14">
        <v>18</v>
      </c>
      <c r="G136" s="1076">
        <v>0.052</v>
      </c>
      <c r="H136" s="1076">
        <v>0.0978</v>
      </c>
      <c r="I136" s="1077">
        <v>0.14</v>
      </c>
      <c r="J136" s="1077">
        <v>0.15</v>
      </c>
      <c r="K136" s="1077">
        <v>0.17</v>
      </c>
      <c r="L136" s="1077">
        <v>1.4315</v>
      </c>
      <c r="M136" s="1077">
        <v>1.5337</v>
      </c>
      <c r="N136" s="1077">
        <v>1.7382</v>
      </c>
      <c r="O136" s="1076">
        <v>0.2045</v>
      </c>
      <c r="P136" s="1076">
        <v>0.0792</v>
      </c>
      <c r="Q136" s="1076">
        <v>0.0358</v>
      </c>
      <c r="R136" s="1078">
        <v>7.5</v>
      </c>
      <c r="S136" s="1078">
        <v>19.37</v>
      </c>
      <c r="T136" s="1078">
        <v>42.9</v>
      </c>
      <c r="U136" s="14" t="s">
        <v>1372</v>
      </c>
      <c r="V136" s="14" t="s">
        <v>1373</v>
      </c>
      <c r="W136" s="1056"/>
      <c r="X136" s="1076">
        <v>0.3762</v>
      </c>
      <c r="Y136" s="1076">
        <v>0.4</v>
      </c>
    </row>
    <row r="137" ht="40" customHeight="1" spans="1:25">
      <c r="A137" s="14">
        <v>136</v>
      </c>
      <c r="B137" s="14" t="s">
        <v>1374</v>
      </c>
      <c r="C137" s="14" t="s">
        <v>1375</v>
      </c>
      <c r="D137" s="14">
        <v>568</v>
      </c>
      <c r="E137" s="14">
        <v>178</v>
      </c>
      <c r="F137" s="14">
        <v>5</v>
      </c>
      <c r="G137" s="1076">
        <v>0.0088</v>
      </c>
      <c r="H137" s="1076">
        <v>0.0281</v>
      </c>
      <c r="I137" s="1077">
        <v>0.17</v>
      </c>
      <c r="J137" s="1077">
        <v>0.21</v>
      </c>
      <c r="K137" s="1077">
        <v>0.26</v>
      </c>
      <c r="L137" s="1077">
        <v>6.0498</v>
      </c>
      <c r="M137" s="1077">
        <v>7.4733</v>
      </c>
      <c r="N137" s="1077">
        <v>9.2527</v>
      </c>
      <c r="O137" s="1076">
        <v>0.3746</v>
      </c>
      <c r="P137" s="1076">
        <v>0.1937</v>
      </c>
      <c r="Q137" s="1076">
        <v>0.0748</v>
      </c>
      <c r="R137" s="1078">
        <v>19.95</v>
      </c>
      <c r="S137" s="1078">
        <v>38.59</v>
      </c>
      <c r="T137" s="1078">
        <v>99.95</v>
      </c>
      <c r="U137" s="14" t="s">
        <v>1376</v>
      </c>
      <c r="V137" s="1056"/>
      <c r="W137" s="1056"/>
      <c r="X137" s="1076">
        <v>0.2142</v>
      </c>
      <c r="Y137" s="1076">
        <v>0.1111</v>
      </c>
    </row>
    <row r="138" ht="40" customHeight="1" spans="1:25">
      <c r="A138" s="14">
        <v>137</v>
      </c>
      <c r="B138" s="14" t="s">
        <v>1377</v>
      </c>
      <c r="C138" s="14" t="s">
        <v>1203</v>
      </c>
      <c r="D138" s="14">
        <v>479</v>
      </c>
      <c r="E138" s="14">
        <v>175</v>
      </c>
      <c r="F138" s="14">
        <v>18</v>
      </c>
      <c r="G138" s="1076">
        <v>0.0376</v>
      </c>
      <c r="H138" s="1076">
        <v>0.1029</v>
      </c>
      <c r="I138" s="1077">
        <v>0.29</v>
      </c>
      <c r="J138" s="1077">
        <v>0.38</v>
      </c>
      <c r="K138" s="1077">
        <v>0.48</v>
      </c>
      <c r="L138" s="1077">
        <v>2.8183</v>
      </c>
      <c r="M138" s="1077">
        <v>3.6929</v>
      </c>
      <c r="N138" s="1077">
        <v>4.6647</v>
      </c>
      <c r="O138" s="1076">
        <v>0.4622</v>
      </c>
      <c r="P138" s="1076">
        <v>0.14</v>
      </c>
      <c r="Q138" s="1076">
        <v>0.0566</v>
      </c>
      <c r="R138" s="1078">
        <v>7.99</v>
      </c>
      <c r="S138" s="1078">
        <v>26.38</v>
      </c>
      <c r="T138" s="1078">
        <v>65.2</v>
      </c>
      <c r="U138" s="14" t="s">
        <v>1378</v>
      </c>
      <c r="V138" s="14" t="s">
        <v>1379</v>
      </c>
      <c r="W138" s="14" t="s">
        <v>1380</v>
      </c>
      <c r="X138" s="1076">
        <v>0.2812</v>
      </c>
      <c r="Y138" s="1076">
        <v>0.2857</v>
      </c>
    </row>
    <row r="139" ht="40" customHeight="1" spans="1:25">
      <c r="A139" s="14">
        <v>138</v>
      </c>
      <c r="B139" s="14" t="s">
        <v>1381</v>
      </c>
      <c r="C139" s="14" t="s">
        <v>1183</v>
      </c>
      <c r="D139" s="14">
        <v>616</v>
      </c>
      <c r="E139" s="14">
        <v>173</v>
      </c>
      <c r="F139" s="14">
        <v>12</v>
      </c>
      <c r="G139" s="1076">
        <v>0.0195</v>
      </c>
      <c r="H139" s="1076">
        <v>0.0694</v>
      </c>
      <c r="I139" s="1077">
        <v>0.34</v>
      </c>
      <c r="J139" s="1077">
        <v>0.39</v>
      </c>
      <c r="K139" s="1077">
        <v>0.47</v>
      </c>
      <c r="L139" s="1077">
        <v>4.8991</v>
      </c>
      <c r="M139" s="1077">
        <v>5.6196</v>
      </c>
      <c r="N139" s="1077">
        <v>6.7723</v>
      </c>
      <c r="O139" s="1076">
        <v>0.8086</v>
      </c>
      <c r="P139" s="1076">
        <v>0.3326</v>
      </c>
      <c r="Q139" s="1076">
        <v>0.1405</v>
      </c>
      <c r="R139" s="1078">
        <v>6.95</v>
      </c>
      <c r="S139" s="1078">
        <v>16.9</v>
      </c>
      <c r="T139" s="1078">
        <v>39.99</v>
      </c>
      <c r="U139" s="14" t="s">
        <v>1382</v>
      </c>
      <c r="V139" s="1056"/>
      <c r="W139" s="1056"/>
      <c r="X139" s="1076">
        <v>0.2316</v>
      </c>
      <c r="Y139" s="1076">
        <v>0.1667</v>
      </c>
    </row>
    <row r="140" ht="40" customHeight="1" spans="1:25">
      <c r="A140" s="14">
        <v>139</v>
      </c>
      <c r="B140" s="14" t="s">
        <v>1383</v>
      </c>
      <c r="C140" s="14" t="s">
        <v>882</v>
      </c>
      <c r="D140" s="14">
        <v>294</v>
      </c>
      <c r="E140" s="14">
        <v>165</v>
      </c>
      <c r="F140" s="14">
        <v>15</v>
      </c>
      <c r="G140" s="1076">
        <v>0.051</v>
      </c>
      <c r="H140" s="1076">
        <v>0.0909</v>
      </c>
      <c r="I140" s="1077">
        <v>0.4</v>
      </c>
      <c r="J140" s="1077">
        <v>0.53</v>
      </c>
      <c r="K140" s="1077">
        <v>0.66</v>
      </c>
      <c r="L140" s="1077">
        <v>4.4004</v>
      </c>
      <c r="M140" s="1077">
        <v>5.8306</v>
      </c>
      <c r="N140" s="1077">
        <v>7.2607</v>
      </c>
      <c r="O140" s="1076">
        <v>1.1685</v>
      </c>
      <c r="P140" s="1076">
        <v>0.223</v>
      </c>
      <c r="Q140" s="1076">
        <v>0.0888</v>
      </c>
      <c r="R140" s="1078">
        <v>4.99</v>
      </c>
      <c r="S140" s="1078">
        <v>26.15</v>
      </c>
      <c r="T140" s="1078">
        <v>65.69</v>
      </c>
      <c r="U140" s="14" t="s">
        <v>1384</v>
      </c>
      <c r="V140" s="1056"/>
      <c r="W140" s="1056"/>
      <c r="X140" s="1076">
        <v>0.3516</v>
      </c>
      <c r="Y140" s="1076">
        <v>0.1429</v>
      </c>
    </row>
    <row r="141" ht="40" customHeight="1" spans="1:25">
      <c r="A141" s="14">
        <v>140</v>
      </c>
      <c r="B141" s="14" t="s">
        <v>1385</v>
      </c>
      <c r="C141" s="14" t="s">
        <v>1386</v>
      </c>
      <c r="D141" s="14">
        <v>425</v>
      </c>
      <c r="E141" s="14">
        <v>165</v>
      </c>
      <c r="F141" s="14">
        <v>13</v>
      </c>
      <c r="G141" s="1076">
        <v>0.0306</v>
      </c>
      <c r="H141" s="1076">
        <v>0.0788</v>
      </c>
      <c r="I141" s="1077">
        <v>0.38</v>
      </c>
      <c r="J141" s="1077">
        <v>0.51</v>
      </c>
      <c r="K141" s="1077">
        <v>0.64</v>
      </c>
      <c r="L141" s="1077">
        <v>4.8223</v>
      </c>
      <c r="M141" s="1077">
        <v>6.4721</v>
      </c>
      <c r="N141" s="1077">
        <v>8.1218</v>
      </c>
      <c r="O141" s="1076">
        <v>0.9312</v>
      </c>
      <c r="P141" s="1076">
        <v>0.3097</v>
      </c>
      <c r="Q141" s="1076">
        <v>0.1079</v>
      </c>
      <c r="R141" s="1078">
        <v>6.95</v>
      </c>
      <c r="S141" s="1078">
        <v>20.9</v>
      </c>
      <c r="T141" s="1078">
        <v>59.99</v>
      </c>
      <c r="U141" s="14" t="s">
        <v>1387</v>
      </c>
      <c r="V141" s="14" t="s">
        <v>1388</v>
      </c>
      <c r="W141" s="1056"/>
      <c r="X141" s="1076">
        <v>0.2967</v>
      </c>
      <c r="Y141" s="1076">
        <v>0.1428</v>
      </c>
    </row>
    <row r="142" ht="40" customHeight="1" spans="1:25">
      <c r="A142" s="14">
        <v>141</v>
      </c>
      <c r="B142" s="14" t="s">
        <v>1389</v>
      </c>
      <c r="C142" s="14" t="s">
        <v>1390</v>
      </c>
      <c r="D142" s="14">
        <v>347</v>
      </c>
      <c r="E142" s="14">
        <v>164</v>
      </c>
      <c r="F142" s="14">
        <v>4</v>
      </c>
      <c r="G142" s="1076">
        <v>0.0115</v>
      </c>
      <c r="H142" s="1076">
        <v>0.0244</v>
      </c>
      <c r="I142" s="1079"/>
      <c r="J142" s="1079"/>
      <c r="K142" s="1079"/>
      <c r="L142" s="1079"/>
      <c r="M142" s="1079"/>
      <c r="N142" s="1079"/>
      <c r="O142" s="1080"/>
      <c r="P142" s="1080"/>
      <c r="Q142" s="1080"/>
      <c r="R142" s="1078">
        <v>5.97</v>
      </c>
      <c r="S142" s="1078">
        <v>24.33</v>
      </c>
      <c r="T142" s="1078">
        <v>59.9</v>
      </c>
      <c r="U142" s="14" t="s">
        <v>1391</v>
      </c>
      <c r="V142" s="1056"/>
      <c r="W142" s="1056"/>
      <c r="X142" s="1076">
        <v>0.4111</v>
      </c>
      <c r="Y142" s="1076">
        <v>0.1429</v>
      </c>
    </row>
    <row r="143" ht="40" customHeight="1" spans="1:25">
      <c r="A143" s="14">
        <v>142</v>
      </c>
      <c r="B143" s="14" t="s">
        <v>1392</v>
      </c>
      <c r="C143" s="14" t="s">
        <v>1393</v>
      </c>
      <c r="D143" s="14">
        <v>325</v>
      </c>
      <c r="E143" s="14">
        <v>156</v>
      </c>
      <c r="F143" s="14">
        <v>13</v>
      </c>
      <c r="G143" s="1076">
        <v>0.04</v>
      </c>
      <c r="H143" s="1076">
        <v>0.0833</v>
      </c>
      <c r="I143" s="1077">
        <v>0.45</v>
      </c>
      <c r="J143" s="1077">
        <v>0.5</v>
      </c>
      <c r="K143" s="1077">
        <v>0.57</v>
      </c>
      <c r="L143" s="1077">
        <v>5.4022</v>
      </c>
      <c r="M143" s="1077">
        <v>6.0024</v>
      </c>
      <c r="N143" s="1077">
        <v>6.8427</v>
      </c>
      <c r="O143" s="1076">
        <v>0.8637</v>
      </c>
      <c r="P143" s="1076">
        <v>0.2417</v>
      </c>
      <c r="Q143" s="1076">
        <v>0.0641</v>
      </c>
      <c r="R143" s="1078">
        <v>6.95</v>
      </c>
      <c r="S143" s="1078">
        <v>24.83</v>
      </c>
      <c r="T143" s="1078">
        <v>93.64</v>
      </c>
      <c r="U143" s="14" t="s">
        <v>1394</v>
      </c>
      <c r="V143" s="14" t="s">
        <v>1395</v>
      </c>
      <c r="W143" s="1056"/>
      <c r="X143" s="1076">
        <v>0.407</v>
      </c>
      <c r="Y143" s="1076">
        <v>0.5</v>
      </c>
    </row>
    <row r="144" ht="40" customHeight="1" spans="1:25">
      <c r="A144" s="14">
        <v>143</v>
      </c>
      <c r="B144" s="14" t="s">
        <v>1396</v>
      </c>
      <c r="C144" s="14" t="s">
        <v>1397</v>
      </c>
      <c r="D144" s="14">
        <v>261</v>
      </c>
      <c r="E144" s="14">
        <v>151</v>
      </c>
      <c r="F144" s="14">
        <v>7</v>
      </c>
      <c r="G144" s="1076">
        <v>0.0268</v>
      </c>
      <c r="H144" s="1076">
        <v>0.0464</v>
      </c>
      <c r="I144" s="1077">
        <v>0.37</v>
      </c>
      <c r="J144" s="1077">
        <v>0.49</v>
      </c>
      <c r="K144" s="1077">
        <v>0.61</v>
      </c>
      <c r="L144" s="1077">
        <v>7.9741</v>
      </c>
      <c r="M144" s="1077">
        <v>10.5603</v>
      </c>
      <c r="N144" s="1077">
        <v>13.1466</v>
      </c>
      <c r="O144" s="1076">
        <v>2.1163</v>
      </c>
      <c r="P144" s="1076">
        <v>0.4502</v>
      </c>
      <c r="Q144" s="1076">
        <v>0.1608</v>
      </c>
      <c r="R144" s="1078">
        <v>4.99</v>
      </c>
      <c r="S144" s="1078">
        <v>23.46</v>
      </c>
      <c r="T144" s="1078">
        <v>65.69</v>
      </c>
      <c r="U144" s="14" t="s">
        <v>1398</v>
      </c>
      <c r="V144" s="1056"/>
      <c r="W144" s="1056"/>
      <c r="X144" s="1076">
        <v>0.3494</v>
      </c>
      <c r="Y144" s="1076">
        <v>0.3333</v>
      </c>
    </row>
    <row r="145" ht="40" customHeight="1" spans="1:25">
      <c r="A145" s="14">
        <v>144</v>
      </c>
      <c r="B145" s="14" t="s">
        <v>1399</v>
      </c>
      <c r="C145" s="14" t="s">
        <v>1400</v>
      </c>
      <c r="D145" s="14">
        <v>254</v>
      </c>
      <c r="E145" s="14">
        <v>149</v>
      </c>
      <c r="F145" s="14">
        <v>12</v>
      </c>
      <c r="G145" s="1076">
        <v>0.0472</v>
      </c>
      <c r="H145" s="1076">
        <v>0.0805</v>
      </c>
      <c r="I145" s="1077">
        <v>0.54</v>
      </c>
      <c r="J145" s="1077">
        <v>0.72</v>
      </c>
      <c r="K145" s="1077">
        <v>0.9</v>
      </c>
      <c r="L145" s="1077">
        <v>6.7081</v>
      </c>
      <c r="M145" s="1077">
        <v>8.9441</v>
      </c>
      <c r="N145" s="1077">
        <v>11.1801</v>
      </c>
      <c r="O145" s="1076">
        <v>1.1293</v>
      </c>
      <c r="P145" s="1076">
        <v>0.5093</v>
      </c>
      <c r="Q145" s="1076">
        <v>0.1789</v>
      </c>
      <c r="R145" s="1078">
        <v>7.92</v>
      </c>
      <c r="S145" s="1078">
        <v>17.56</v>
      </c>
      <c r="T145" s="1078">
        <v>49.99</v>
      </c>
      <c r="U145" s="14" t="s">
        <v>1401</v>
      </c>
      <c r="V145" s="14" t="s">
        <v>1402</v>
      </c>
      <c r="W145" s="1056"/>
      <c r="X145" s="1076">
        <v>0.4513</v>
      </c>
      <c r="Y145" s="1076">
        <v>0.25</v>
      </c>
    </row>
    <row r="146" ht="40" customHeight="1" spans="1:25">
      <c r="A146" s="14">
        <v>145</v>
      </c>
      <c r="B146" s="14" t="s">
        <v>1403</v>
      </c>
      <c r="C146" s="14" t="s">
        <v>1404</v>
      </c>
      <c r="D146" s="14">
        <v>255</v>
      </c>
      <c r="E146" s="14">
        <v>149</v>
      </c>
      <c r="F146" s="14">
        <v>21</v>
      </c>
      <c r="G146" s="1076">
        <v>0.0824</v>
      </c>
      <c r="H146" s="1076">
        <v>0.1409</v>
      </c>
      <c r="I146" s="1077">
        <v>0.44</v>
      </c>
      <c r="J146" s="1077">
        <v>0.49</v>
      </c>
      <c r="K146" s="1077">
        <v>0.61</v>
      </c>
      <c r="L146" s="1077">
        <v>3.1228</v>
      </c>
      <c r="M146" s="1077">
        <v>3.4776</v>
      </c>
      <c r="N146" s="1077">
        <v>4.3293</v>
      </c>
      <c r="O146" s="1076">
        <v>0.6983</v>
      </c>
      <c r="P146" s="1076">
        <v>0.1215</v>
      </c>
      <c r="Q146" s="1076">
        <v>0.0238</v>
      </c>
      <c r="R146" s="1078">
        <v>4.98</v>
      </c>
      <c r="S146" s="1078">
        <v>28.62</v>
      </c>
      <c r="T146" s="1078">
        <v>145.99</v>
      </c>
      <c r="U146" s="14" t="s">
        <v>1405</v>
      </c>
      <c r="V146" s="14" t="s">
        <v>1406</v>
      </c>
      <c r="W146" s="14" t="s">
        <v>1407</v>
      </c>
      <c r="X146" s="1076">
        <v>0.5488</v>
      </c>
      <c r="Y146" s="1076">
        <v>0.5264</v>
      </c>
    </row>
    <row r="147" ht="40" customHeight="1" spans="1:25">
      <c r="A147" s="14">
        <v>146</v>
      </c>
      <c r="B147" s="14" t="s">
        <v>1408</v>
      </c>
      <c r="C147" s="14" t="s">
        <v>1178</v>
      </c>
      <c r="D147" s="14">
        <v>254</v>
      </c>
      <c r="E147" s="14">
        <v>136</v>
      </c>
      <c r="F147" s="14">
        <v>17</v>
      </c>
      <c r="G147" s="1076">
        <v>0.0669</v>
      </c>
      <c r="H147" s="1076">
        <v>0.125</v>
      </c>
      <c r="I147" s="1077">
        <v>0.39</v>
      </c>
      <c r="J147" s="1077">
        <v>0.52</v>
      </c>
      <c r="K147" s="1077">
        <v>0.65</v>
      </c>
      <c r="L147" s="1077">
        <v>3.12</v>
      </c>
      <c r="M147" s="1077">
        <v>4.16</v>
      </c>
      <c r="N147" s="1077">
        <v>5.2</v>
      </c>
      <c r="O147" s="1076">
        <v>0.6945</v>
      </c>
      <c r="P147" s="1076">
        <v>0.1461</v>
      </c>
      <c r="Q147" s="1076">
        <v>0.0285</v>
      </c>
      <c r="R147" s="1078">
        <v>5.99</v>
      </c>
      <c r="S147" s="1078">
        <v>28.48</v>
      </c>
      <c r="T147" s="1078">
        <v>145.99</v>
      </c>
      <c r="U147" s="14" t="s">
        <v>1409</v>
      </c>
      <c r="V147" s="14" t="s">
        <v>1410</v>
      </c>
      <c r="W147" s="14" t="s">
        <v>1411</v>
      </c>
      <c r="X147" s="1076">
        <v>0.4667</v>
      </c>
      <c r="Y147" s="1076">
        <v>0.3125</v>
      </c>
    </row>
    <row r="148" ht="40" customHeight="1" spans="1:25">
      <c r="A148" s="14">
        <v>147</v>
      </c>
      <c r="B148" s="14" t="s">
        <v>1412</v>
      </c>
      <c r="C148" s="14" t="s">
        <v>1413</v>
      </c>
      <c r="D148" s="14">
        <v>404</v>
      </c>
      <c r="E148" s="14">
        <v>125</v>
      </c>
      <c r="F148" s="14">
        <v>5</v>
      </c>
      <c r="G148" s="1076">
        <v>0.0124</v>
      </c>
      <c r="H148" s="1076">
        <v>0.04</v>
      </c>
      <c r="I148" s="1077">
        <v>0.28</v>
      </c>
      <c r="J148" s="1077">
        <v>0.37</v>
      </c>
      <c r="K148" s="1077">
        <v>0.45</v>
      </c>
      <c r="L148" s="1077">
        <v>7</v>
      </c>
      <c r="M148" s="1077">
        <v>9.25</v>
      </c>
      <c r="N148" s="1077">
        <v>11.25</v>
      </c>
      <c r="O148" s="1076">
        <v>0.6469</v>
      </c>
      <c r="P148" s="1076">
        <v>0.3233</v>
      </c>
      <c r="Q148" s="1076">
        <v>0.1402</v>
      </c>
      <c r="R148" s="1078">
        <v>14.3</v>
      </c>
      <c r="S148" s="1078">
        <v>28.61</v>
      </c>
      <c r="T148" s="1078">
        <v>65.99</v>
      </c>
      <c r="U148" s="14" t="s">
        <v>1414</v>
      </c>
      <c r="V148" s="1056"/>
      <c r="W148" s="1056"/>
      <c r="X148" s="1076">
        <v>0.2319</v>
      </c>
      <c r="Y148" s="1076">
        <v>0.2</v>
      </c>
    </row>
    <row r="149" ht="40" customHeight="1" spans="1:25">
      <c r="A149" s="14">
        <v>148</v>
      </c>
      <c r="B149" s="14" t="s">
        <v>1415</v>
      </c>
      <c r="C149" s="14" t="s">
        <v>1416</v>
      </c>
      <c r="D149" s="14">
        <v>256</v>
      </c>
      <c r="E149" s="14">
        <v>124</v>
      </c>
      <c r="F149" s="14">
        <v>4</v>
      </c>
      <c r="G149" s="1076">
        <v>0.0156</v>
      </c>
      <c r="H149" s="1076">
        <v>0.0323</v>
      </c>
      <c r="I149" s="1077">
        <v>0.8</v>
      </c>
      <c r="J149" s="1077">
        <v>1.25</v>
      </c>
      <c r="K149" s="1077">
        <v>1.56</v>
      </c>
      <c r="L149" s="1077">
        <v>24.7678</v>
      </c>
      <c r="M149" s="1077">
        <v>38.6997</v>
      </c>
      <c r="N149" s="1077">
        <v>48.2972</v>
      </c>
      <c r="O149" s="1076">
        <v>4.0737</v>
      </c>
      <c r="P149" s="1076">
        <v>1.0376</v>
      </c>
      <c r="Q149" s="1076">
        <v>0.2582</v>
      </c>
      <c r="R149" s="1078">
        <v>9.5</v>
      </c>
      <c r="S149" s="1078">
        <v>37.3</v>
      </c>
      <c r="T149" s="1078">
        <v>149.9</v>
      </c>
      <c r="U149" s="14" t="s">
        <v>1417</v>
      </c>
      <c r="V149" s="1056"/>
      <c r="W149" s="1056"/>
      <c r="X149" s="1076">
        <v>0.3676</v>
      </c>
      <c r="Y149" s="1076">
        <v>0.125</v>
      </c>
    </row>
    <row r="150" ht="40" customHeight="1" spans="1:25">
      <c r="A150" s="14">
        <v>149</v>
      </c>
      <c r="B150" s="14" t="s">
        <v>1418</v>
      </c>
      <c r="C150" s="14" t="s">
        <v>1419</v>
      </c>
      <c r="D150" s="14">
        <v>217</v>
      </c>
      <c r="E150" s="14">
        <v>120</v>
      </c>
      <c r="F150" s="14">
        <v>17</v>
      </c>
      <c r="G150" s="1076">
        <v>0.0783</v>
      </c>
      <c r="H150" s="1076">
        <v>0.1417</v>
      </c>
      <c r="I150" s="1077">
        <v>0.38</v>
      </c>
      <c r="J150" s="1077">
        <v>0.51</v>
      </c>
      <c r="K150" s="1077">
        <v>0.64</v>
      </c>
      <c r="L150" s="1077">
        <v>2.6817</v>
      </c>
      <c r="M150" s="1077">
        <v>3.5992</v>
      </c>
      <c r="N150" s="1077">
        <v>4.5166</v>
      </c>
      <c r="O150" s="1076">
        <v>0.2825</v>
      </c>
      <c r="P150" s="1076">
        <v>0.0656</v>
      </c>
      <c r="Q150" s="1076">
        <v>0.0088</v>
      </c>
      <c r="R150" s="1078">
        <v>12.74</v>
      </c>
      <c r="S150" s="1078">
        <v>54.91</v>
      </c>
      <c r="T150" s="1078">
        <v>408.08</v>
      </c>
      <c r="U150" s="14" t="s">
        <v>1420</v>
      </c>
      <c r="V150" s="14" t="s">
        <v>1421</v>
      </c>
      <c r="W150" s="1056"/>
      <c r="X150" s="1076">
        <v>0.4091</v>
      </c>
      <c r="Y150" s="1076">
        <v>0.3077</v>
      </c>
    </row>
    <row r="151" ht="40" customHeight="1" spans="1:25">
      <c r="A151" s="14">
        <v>150</v>
      </c>
      <c r="B151" s="14" t="s">
        <v>1422</v>
      </c>
      <c r="C151" s="14" t="s">
        <v>1173</v>
      </c>
      <c r="D151" s="14">
        <v>355</v>
      </c>
      <c r="E151" s="14">
        <v>120</v>
      </c>
      <c r="F151" s="14">
        <v>3</v>
      </c>
      <c r="G151" s="1076">
        <v>0.0085</v>
      </c>
      <c r="H151" s="1076">
        <v>0.025</v>
      </c>
      <c r="I151" s="1079"/>
      <c r="J151" s="1079"/>
      <c r="K151" s="1079"/>
      <c r="L151" s="1079"/>
      <c r="M151" s="1079"/>
      <c r="N151" s="1079"/>
      <c r="O151" s="1080"/>
      <c r="P151" s="1080"/>
      <c r="Q151" s="1080"/>
      <c r="R151" s="1078">
        <v>14.3</v>
      </c>
      <c r="S151" s="1078">
        <v>35.83</v>
      </c>
      <c r="T151" s="1078">
        <v>99.95</v>
      </c>
      <c r="U151" s="1056"/>
      <c r="V151" s="1056"/>
      <c r="W151" s="1056"/>
      <c r="X151" s="1076">
        <v>0.2122</v>
      </c>
      <c r="Y151" s="1080"/>
    </row>
    <row r="152" ht="40" customHeight="1" spans="1:25">
      <c r="A152" s="14">
        <v>151</v>
      </c>
      <c r="B152" s="14" t="s">
        <v>1423</v>
      </c>
      <c r="C152" s="14" t="s">
        <v>1424</v>
      </c>
      <c r="D152" s="14">
        <v>325</v>
      </c>
      <c r="E152" s="14">
        <v>116</v>
      </c>
      <c r="F152" s="14">
        <v>15</v>
      </c>
      <c r="G152" s="1076">
        <v>0.0462</v>
      </c>
      <c r="H152" s="1076">
        <v>0.1293</v>
      </c>
      <c r="I152" s="1077">
        <v>0.29</v>
      </c>
      <c r="J152" s="1077">
        <v>0.38</v>
      </c>
      <c r="K152" s="1077">
        <v>0.48</v>
      </c>
      <c r="L152" s="1077">
        <v>2.2428</v>
      </c>
      <c r="M152" s="1077">
        <v>2.9389</v>
      </c>
      <c r="N152" s="1077">
        <v>3.7123</v>
      </c>
      <c r="O152" s="1076">
        <v>0.5174</v>
      </c>
      <c r="P152" s="1076">
        <v>0.1604</v>
      </c>
      <c r="Q152" s="1076">
        <v>0.049</v>
      </c>
      <c r="R152" s="1078">
        <v>5.68</v>
      </c>
      <c r="S152" s="1078">
        <v>18.32</v>
      </c>
      <c r="T152" s="1078">
        <v>59.99</v>
      </c>
      <c r="U152" s="14" t="s">
        <v>1425</v>
      </c>
      <c r="V152" s="1056"/>
      <c r="W152" s="1056"/>
      <c r="X152" s="1076">
        <v>0.2813</v>
      </c>
      <c r="Y152" s="1076">
        <v>0.0769</v>
      </c>
    </row>
    <row r="153" ht="40" customHeight="1" spans="1:25">
      <c r="A153" s="14">
        <v>152</v>
      </c>
      <c r="B153" s="14" t="s">
        <v>1426</v>
      </c>
      <c r="C153" s="14" t="s">
        <v>1427</v>
      </c>
      <c r="D153" s="14">
        <v>207</v>
      </c>
      <c r="E153" s="14">
        <v>115</v>
      </c>
      <c r="F153" s="14">
        <v>19</v>
      </c>
      <c r="G153" s="1076">
        <v>0.0918</v>
      </c>
      <c r="H153" s="1076">
        <v>0.1652</v>
      </c>
      <c r="I153" s="1077">
        <v>0.21</v>
      </c>
      <c r="J153" s="1077">
        <v>0.26</v>
      </c>
      <c r="K153" s="1077">
        <v>0.37</v>
      </c>
      <c r="L153" s="1077">
        <v>1.2712</v>
      </c>
      <c r="M153" s="1077">
        <v>1.5738</v>
      </c>
      <c r="N153" s="1077">
        <v>2.2397</v>
      </c>
      <c r="O153" s="1076">
        <v>0.2627</v>
      </c>
      <c r="P153" s="1076">
        <v>0.0381</v>
      </c>
      <c r="Q153" s="1076">
        <v>0.0066</v>
      </c>
      <c r="R153" s="1078">
        <v>5.99</v>
      </c>
      <c r="S153" s="1078">
        <v>41.33</v>
      </c>
      <c r="T153" s="1078">
        <v>239</v>
      </c>
      <c r="U153" s="14" t="s">
        <v>1428</v>
      </c>
      <c r="V153" s="14" t="s">
        <v>1429</v>
      </c>
      <c r="W153" s="1056"/>
      <c r="X153" s="1076">
        <v>0.4286</v>
      </c>
      <c r="Y153" s="1076">
        <v>0.3334</v>
      </c>
    </row>
    <row r="154" ht="40" customHeight="1" spans="1:25">
      <c r="A154" s="14">
        <v>153</v>
      </c>
      <c r="B154" s="14" t="s">
        <v>1430</v>
      </c>
      <c r="C154" s="14" t="s">
        <v>1431</v>
      </c>
      <c r="D154" s="14">
        <v>243</v>
      </c>
      <c r="E154" s="14">
        <v>111</v>
      </c>
      <c r="F154" s="14">
        <v>15</v>
      </c>
      <c r="G154" s="1076">
        <v>0.0617</v>
      </c>
      <c r="H154" s="1076">
        <v>0.1351</v>
      </c>
      <c r="I154" s="1077">
        <v>0.21</v>
      </c>
      <c r="J154" s="1077">
        <v>0.25</v>
      </c>
      <c r="K154" s="1077">
        <v>0.29</v>
      </c>
      <c r="L154" s="1077">
        <v>1.5544</v>
      </c>
      <c r="M154" s="1077">
        <v>1.8505</v>
      </c>
      <c r="N154" s="1077">
        <v>2.1466</v>
      </c>
      <c r="O154" s="1076">
        <v>0.3716</v>
      </c>
      <c r="P154" s="1076">
        <v>0.0537</v>
      </c>
      <c r="Q154" s="1076">
        <v>0.0079</v>
      </c>
      <c r="R154" s="1078">
        <v>4.98</v>
      </c>
      <c r="S154" s="1078">
        <v>34.45</v>
      </c>
      <c r="T154" s="1078">
        <v>234.99</v>
      </c>
      <c r="U154" s="14" t="s">
        <v>1432</v>
      </c>
      <c r="V154" s="14" t="s">
        <v>1433</v>
      </c>
      <c r="W154" s="14" t="s">
        <v>1434</v>
      </c>
      <c r="X154" s="1076">
        <v>0.4262</v>
      </c>
      <c r="Y154" s="1076">
        <v>0.4286</v>
      </c>
    </row>
    <row r="155" ht="40" customHeight="1" spans="1:25">
      <c r="A155" s="14">
        <v>154</v>
      </c>
      <c r="B155" s="14" t="s">
        <v>1435</v>
      </c>
      <c r="C155" s="14" t="s">
        <v>1416</v>
      </c>
      <c r="D155" s="14">
        <v>238</v>
      </c>
      <c r="E155" s="14">
        <v>111</v>
      </c>
      <c r="F155" s="14">
        <v>3</v>
      </c>
      <c r="G155" s="1076">
        <v>0.0126</v>
      </c>
      <c r="H155" s="1076">
        <v>0.027</v>
      </c>
      <c r="I155" s="1077">
        <v>0.36</v>
      </c>
      <c r="J155" s="1077">
        <v>0.56</v>
      </c>
      <c r="K155" s="1077">
        <v>0.63</v>
      </c>
      <c r="L155" s="1077">
        <v>13.3333</v>
      </c>
      <c r="M155" s="1077">
        <v>20.7407</v>
      </c>
      <c r="N155" s="1077">
        <v>23.3333</v>
      </c>
      <c r="O155" s="1076">
        <v>2.1832</v>
      </c>
      <c r="P155" s="1076">
        <v>0.6693</v>
      </c>
      <c r="Q155" s="1076">
        <v>0.2076</v>
      </c>
      <c r="R155" s="1078">
        <v>9.5</v>
      </c>
      <c r="S155" s="1078">
        <v>30.99</v>
      </c>
      <c r="T155" s="1078">
        <v>99.9</v>
      </c>
      <c r="U155" s="1056"/>
      <c r="V155" s="1056"/>
      <c r="W155" s="1056"/>
      <c r="X155" s="1076">
        <v>0.2624</v>
      </c>
      <c r="Y155" s="1080"/>
    </row>
    <row r="156" ht="40" customHeight="1" spans="1:25">
      <c r="A156" s="14">
        <v>155</v>
      </c>
      <c r="B156" s="14" t="s">
        <v>1436</v>
      </c>
      <c r="C156" s="14" t="s">
        <v>1437</v>
      </c>
      <c r="D156" s="14">
        <v>380</v>
      </c>
      <c r="E156" s="14">
        <v>100</v>
      </c>
      <c r="F156" s="14">
        <v>10</v>
      </c>
      <c r="G156" s="1076">
        <v>0.0263</v>
      </c>
      <c r="H156" s="1076">
        <v>0.1</v>
      </c>
      <c r="I156" s="1077">
        <v>0.31</v>
      </c>
      <c r="J156" s="1077">
        <v>0.36</v>
      </c>
      <c r="K156" s="1077">
        <v>0.42</v>
      </c>
      <c r="L156" s="1077">
        <v>3.1</v>
      </c>
      <c r="M156" s="1077">
        <v>3.6</v>
      </c>
      <c r="N156" s="1077">
        <v>4.2</v>
      </c>
      <c r="O156" s="1076">
        <v>0.603</v>
      </c>
      <c r="P156" s="1076">
        <v>0.1892</v>
      </c>
      <c r="Q156" s="1076">
        <v>0.06</v>
      </c>
      <c r="R156" s="1078">
        <v>5.97</v>
      </c>
      <c r="S156" s="1078">
        <v>19.03</v>
      </c>
      <c r="T156" s="1078">
        <v>59.99</v>
      </c>
      <c r="U156" s="14" t="s">
        <v>1438</v>
      </c>
      <c r="V156" s="14" t="s">
        <v>1439</v>
      </c>
      <c r="W156" s="14" t="s">
        <v>1350</v>
      </c>
      <c r="X156" s="1076">
        <v>0.3272</v>
      </c>
      <c r="Y156" s="1076">
        <v>0.4</v>
      </c>
    </row>
    <row r="157" ht="40" customHeight="1" spans="1:25">
      <c r="A157" s="14">
        <v>156</v>
      </c>
      <c r="B157" s="14" t="s">
        <v>1440</v>
      </c>
      <c r="C157" s="14" t="s">
        <v>1441</v>
      </c>
      <c r="D157" s="14">
        <v>227</v>
      </c>
      <c r="E157" s="14">
        <v>98</v>
      </c>
      <c r="F157" s="14">
        <v>10</v>
      </c>
      <c r="G157" s="1076">
        <v>0.0441</v>
      </c>
      <c r="H157" s="1076">
        <v>0.102</v>
      </c>
      <c r="I157" s="1077">
        <v>0.28</v>
      </c>
      <c r="J157" s="1077">
        <v>0.39</v>
      </c>
      <c r="K157" s="1077">
        <v>0.55</v>
      </c>
      <c r="L157" s="1077">
        <v>2.7451</v>
      </c>
      <c r="M157" s="1077">
        <v>3.8235</v>
      </c>
      <c r="N157" s="1077">
        <v>5.3922</v>
      </c>
      <c r="O157" s="1076">
        <v>0.7771</v>
      </c>
      <c r="P157" s="1076">
        <v>0.1556</v>
      </c>
      <c r="Q157" s="1076">
        <v>0.0586</v>
      </c>
      <c r="R157" s="1078">
        <v>4.92</v>
      </c>
      <c r="S157" s="1078">
        <v>24.58</v>
      </c>
      <c r="T157" s="1078">
        <v>65.2</v>
      </c>
      <c r="U157" s="14" t="s">
        <v>1442</v>
      </c>
      <c r="V157" s="1056"/>
      <c r="W157" s="1056"/>
      <c r="X157" s="1076">
        <v>0.2593</v>
      </c>
      <c r="Y157" s="1076">
        <v>0.1111</v>
      </c>
    </row>
    <row r="158" ht="40" customHeight="1" spans="1:25">
      <c r="A158" s="14">
        <v>157</v>
      </c>
      <c r="B158" s="14" t="s">
        <v>1443</v>
      </c>
      <c r="C158" s="14" t="s">
        <v>1444</v>
      </c>
      <c r="D158" s="14">
        <v>191</v>
      </c>
      <c r="E158" s="14">
        <v>98</v>
      </c>
      <c r="F158" s="14">
        <v>7</v>
      </c>
      <c r="G158" s="1076">
        <v>0.0366</v>
      </c>
      <c r="H158" s="1076">
        <v>0.0714</v>
      </c>
      <c r="I158" s="1077">
        <v>0.59</v>
      </c>
      <c r="J158" s="1077">
        <v>0.66</v>
      </c>
      <c r="K158" s="1077">
        <v>0.74</v>
      </c>
      <c r="L158" s="1077">
        <v>8.2633</v>
      </c>
      <c r="M158" s="1077">
        <v>9.2437</v>
      </c>
      <c r="N158" s="1077">
        <v>10.3641</v>
      </c>
      <c r="O158" s="1076">
        <v>1.1569</v>
      </c>
      <c r="P158" s="1076">
        <v>0.3872</v>
      </c>
      <c r="Q158" s="1076">
        <v>0.1778</v>
      </c>
      <c r="R158" s="1078">
        <v>7.99</v>
      </c>
      <c r="S158" s="1078">
        <v>23.87</v>
      </c>
      <c r="T158" s="1078">
        <v>51.99</v>
      </c>
      <c r="U158" s="14" t="s">
        <v>1445</v>
      </c>
      <c r="V158" s="14" t="s">
        <v>1446</v>
      </c>
      <c r="W158" s="1056"/>
      <c r="X158" s="1076">
        <v>0.4445</v>
      </c>
      <c r="Y158" s="1076">
        <v>0.375</v>
      </c>
    </row>
    <row r="159" ht="40" customHeight="1" spans="1:25">
      <c r="A159" s="14">
        <v>158</v>
      </c>
      <c r="B159" s="14" t="s">
        <v>1447</v>
      </c>
      <c r="C159" s="14" t="s">
        <v>1448</v>
      </c>
      <c r="D159" s="14">
        <v>275</v>
      </c>
      <c r="E159" s="14">
        <v>96</v>
      </c>
      <c r="F159" s="14">
        <v>7</v>
      </c>
      <c r="G159" s="1076">
        <v>0.0255</v>
      </c>
      <c r="H159" s="1076">
        <v>0.0729</v>
      </c>
      <c r="I159" s="1077">
        <v>0.41</v>
      </c>
      <c r="J159" s="1077">
        <v>0.55</v>
      </c>
      <c r="K159" s="1077">
        <v>0.74</v>
      </c>
      <c r="L159" s="1077">
        <v>5.6241</v>
      </c>
      <c r="M159" s="1077">
        <v>7.5446</v>
      </c>
      <c r="N159" s="1077">
        <v>10.1509</v>
      </c>
      <c r="O159" s="1076">
        <v>1.3997</v>
      </c>
      <c r="P159" s="1076">
        <v>0.318</v>
      </c>
      <c r="Q159" s="1076">
        <v>0.1397</v>
      </c>
      <c r="R159" s="1078">
        <v>5.39</v>
      </c>
      <c r="S159" s="1078">
        <v>23.73</v>
      </c>
      <c r="T159" s="1078">
        <v>53.99</v>
      </c>
      <c r="U159" s="1056"/>
      <c r="V159" s="1056"/>
      <c r="W159" s="1056"/>
      <c r="X159" s="1076">
        <v>0.3396</v>
      </c>
      <c r="Y159" s="1080"/>
    </row>
    <row r="160" ht="40" customHeight="1" spans="1:25">
      <c r="A160" s="14">
        <v>159</v>
      </c>
      <c r="B160" s="14" t="s">
        <v>1449</v>
      </c>
      <c r="C160" s="14" t="s">
        <v>1450</v>
      </c>
      <c r="D160" s="14">
        <v>273</v>
      </c>
      <c r="E160" s="14">
        <v>95</v>
      </c>
      <c r="F160" s="14">
        <v>8</v>
      </c>
      <c r="G160" s="1076">
        <v>0.0293</v>
      </c>
      <c r="H160" s="1076">
        <v>0.0842</v>
      </c>
      <c r="I160" s="1077">
        <v>0.47</v>
      </c>
      <c r="J160" s="1077">
        <v>0.63</v>
      </c>
      <c r="K160" s="1077">
        <v>0.79</v>
      </c>
      <c r="L160" s="1077">
        <v>5.5819</v>
      </c>
      <c r="M160" s="1077">
        <v>7.4822</v>
      </c>
      <c r="N160" s="1077">
        <v>9.3824</v>
      </c>
      <c r="O160" s="1076">
        <v>0.9364</v>
      </c>
      <c r="P160" s="1076">
        <v>0.2508</v>
      </c>
      <c r="Q160" s="1076">
        <v>0.0726</v>
      </c>
      <c r="R160" s="1078">
        <v>7.99</v>
      </c>
      <c r="S160" s="1078">
        <v>29.84</v>
      </c>
      <c r="T160" s="1078">
        <v>103</v>
      </c>
      <c r="U160" s="14" t="s">
        <v>1451</v>
      </c>
      <c r="V160" s="1056"/>
      <c r="W160" s="1056"/>
      <c r="X160" s="1076">
        <v>0.4615</v>
      </c>
      <c r="Y160" s="1076">
        <v>0.25</v>
      </c>
    </row>
    <row r="161" ht="40" customHeight="1" spans="1:25">
      <c r="A161" s="14">
        <v>160</v>
      </c>
      <c r="B161" s="14" t="s">
        <v>1452</v>
      </c>
      <c r="C161" s="14" t="s">
        <v>1453</v>
      </c>
      <c r="D161" s="14">
        <v>195</v>
      </c>
      <c r="E161" s="14">
        <v>93</v>
      </c>
      <c r="F161" s="14">
        <v>8</v>
      </c>
      <c r="G161" s="1076">
        <v>0.041</v>
      </c>
      <c r="H161" s="1076">
        <v>0.086</v>
      </c>
      <c r="I161" s="1079"/>
      <c r="J161" s="1079"/>
      <c r="K161" s="1079"/>
      <c r="L161" s="1079"/>
      <c r="M161" s="1079"/>
      <c r="N161" s="1079"/>
      <c r="O161" s="1080"/>
      <c r="P161" s="1080"/>
      <c r="Q161" s="1080"/>
      <c r="R161" s="1078">
        <v>7.99</v>
      </c>
      <c r="S161" s="1078">
        <v>20.66</v>
      </c>
      <c r="T161" s="1078">
        <v>49.99</v>
      </c>
      <c r="U161" s="14" t="s">
        <v>1454</v>
      </c>
      <c r="V161" s="14" t="s">
        <v>1455</v>
      </c>
      <c r="W161" s="1056"/>
      <c r="X161" s="1076">
        <v>0.3725</v>
      </c>
      <c r="Y161" s="1076">
        <v>0.4</v>
      </c>
    </row>
    <row r="162" ht="40" customHeight="1" spans="1:25">
      <c r="A162" s="14">
        <v>161</v>
      </c>
      <c r="B162" s="14" t="s">
        <v>1456</v>
      </c>
      <c r="C162" s="14" t="s">
        <v>1457</v>
      </c>
      <c r="D162" s="14">
        <v>293</v>
      </c>
      <c r="E162" s="14">
        <v>93</v>
      </c>
      <c r="F162" s="14">
        <v>8</v>
      </c>
      <c r="G162" s="1076">
        <v>0.0273</v>
      </c>
      <c r="H162" s="1076">
        <v>0.086</v>
      </c>
      <c r="I162" s="1077">
        <v>0.17</v>
      </c>
      <c r="J162" s="1077">
        <v>0.28</v>
      </c>
      <c r="K162" s="1077">
        <v>0.35</v>
      </c>
      <c r="L162" s="1077">
        <v>1.9767</v>
      </c>
      <c r="M162" s="1077">
        <v>3.2558</v>
      </c>
      <c r="N162" s="1077">
        <v>4.0698</v>
      </c>
      <c r="O162" s="1076">
        <v>0.6617</v>
      </c>
      <c r="P162" s="1076">
        <v>0.1459</v>
      </c>
      <c r="Q162" s="1076">
        <v>0.0593</v>
      </c>
      <c r="R162" s="1078">
        <v>4.92</v>
      </c>
      <c r="S162" s="1078">
        <v>22.31</v>
      </c>
      <c r="T162" s="1078">
        <v>54.9</v>
      </c>
      <c r="U162" s="14" t="s">
        <v>1458</v>
      </c>
      <c r="V162" s="14" t="s">
        <v>1459</v>
      </c>
      <c r="W162" s="1056"/>
      <c r="X162" s="1076">
        <v>0.2548</v>
      </c>
      <c r="Y162" s="1076">
        <v>0.4286</v>
      </c>
    </row>
    <row r="163" ht="40" customHeight="1" spans="1:25">
      <c r="A163" s="14">
        <v>162</v>
      </c>
      <c r="B163" s="14" t="s">
        <v>1460</v>
      </c>
      <c r="C163" s="14" t="s">
        <v>1461</v>
      </c>
      <c r="D163" s="14">
        <v>236</v>
      </c>
      <c r="E163" s="14">
        <v>87</v>
      </c>
      <c r="F163" s="14">
        <v>6</v>
      </c>
      <c r="G163" s="1076">
        <v>0.0254</v>
      </c>
      <c r="H163" s="1076">
        <v>0.069</v>
      </c>
      <c r="I163" s="1077">
        <v>0.42</v>
      </c>
      <c r="J163" s="1077">
        <v>0.56</v>
      </c>
      <c r="K163" s="1077">
        <v>0.7</v>
      </c>
      <c r="L163" s="1077">
        <v>6.087</v>
      </c>
      <c r="M163" s="1077">
        <v>8.1159</v>
      </c>
      <c r="N163" s="1077">
        <v>10.1449</v>
      </c>
      <c r="O163" s="1076">
        <v>1.3594</v>
      </c>
      <c r="P163" s="1076">
        <v>0.5256</v>
      </c>
      <c r="Q163" s="1076">
        <v>0.2623</v>
      </c>
      <c r="R163" s="1078">
        <v>5.97</v>
      </c>
      <c r="S163" s="1078">
        <v>15.44</v>
      </c>
      <c r="T163" s="1078">
        <v>30.94</v>
      </c>
      <c r="U163" s="14" t="s">
        <v>1462</v>
      </c>
      <c r="V163" s="14" t="s">
        <v>1463</v>
      </c>
      <c r="W163" s="1056"/>
      <c r="X163" s="1076">
        <v>0.2917</v>
      </c>
      <c r="Y163" s="1076">
        <v>0.375</v>
      </c>
    </row>
    <row r="164" ht="40" customHeight="1" spans="1:25">
      <c r="A164" s="14">
        <v>163</v>
      </c>
      <c r="B164" s="14" t="s">
        <v>1464</v>
      </c>
      <c r="C164" s="14" t="s">
        <v>1465</v>
      </c>
      <c r="D164" s="14">
        <v>221</v>
      </c>
      <c r="E164" s="14">
        <v>85</v>
      </c>
      <c r="F164" s="14">
        <v>1</v>
      </c>
      <c r="G164" s="1076">
        <v>0.0045</v>
      </c>
      <c r="H164" s="1076">
        <v>0.0118</v>
      </c>
      <c r="I164" s="1077">
        <v>0.68</v>
      </c>
      <c r="J164" s="1077">
        <v>1.05</v>
      </c>
      <c r="K164" s="1077">
        <v>1.2</v>
      </c>
      <c r="L164" s="1077">
        <v>57.6271</v>
      </c>
      <c r="M164" s="1077">
        <v>88.9831</v>
      </c>
      <c r="N164" s="1077">
        <v>101.6949</v>
      </c>
      <c r="O164" s="1076">
        <v>8.9882</v>
      </c>
      <c r="P164" s="1076">
        <v>3.9119</v>
      </c>
      <c r="Q164" s="1076">
        <v>1.6821</v>
      </c>
      <c r="R164" s="1078">
        <v>9.9</v>
      </c>
      <c r="S164" s="1078">
        <v>22.75</v>
      </c>
      <c r="T164" s="1078">
        <v>52.9</v>
      </c>
      <c r="U164" s="1056"/>
      <c r="V164" s="1056"/>
      <c r="W164" s="1056"/>
      <c r="X164" s="1076">
        <v>0.2127</v>
      </c>
      <c r="Y164" s="1080"/>
    </row>
    <row r="165" ht="40" customHeight="1" spans="1:25">
      <c r="A165" s="14">
        <v>164</v>
      </c>
      <c r="B165" s="14" t="s">
        <v>1466</v>
      </c>
      <c r="C165" s="14" t="s">
        <v>1467</v>
      </c>
      <c r="D165" s="14">
        <v>146</v>
      </c>
      <c r="E165" s="14">
        <v>84</v>
      </c>
      <c r="F165" s="14">
        <v>20</v>
      </c>
      <c r="G165" s="1076">
        <v>0.137</v>
      </c>
      <c r="H165" s="1076">
        <v>0.2381</v>
      </c>
      <c r="I165" s="1077">
        <v>0.74</v>
      </c>
      <c r="J165" s="1077">
        <v>1.06</v>
      </c>
      <c r="K165" s="1077">
        <v>1.2</v>
      </c>
      <c r="L165" s="1077">
        <v>3.1079</v>
      </c>
      <c r="M165" s="1077">
        <v>4.4519</v>
      </c>
      <c r="N165" s="1077">
        <v>5.0399</v>
      </c>
      <c r="O165" s="1076">
        <v>0.5244</v>
      </c>
      <c r="P165" s="1076">
        <v>0.2474</v>
      </c>
      <c r="Q165" s="1076">
        <v>0.0697</v>
      </c>
      <c r="R165" s="1078">
        <v>8.49</v>
      </c>
      <c r="S165" s="1078">
        <v>17.99</v>
      </c>
      <c r="T165" s="1078">
        <v>63.9</v>
      </c>
      <c r="U165" s="14" t="s">
        <v>1468</v>
      </c>
      <c r="V165" s="1056"/>
      <c r="W165" s="1056"/>
      <c r="X165" s="1076">
        <v>0.5652</v>
      </c>
      <c r="Y165" s="1076">
        <v>0.2667</v>
      </c>
    </row>
    <row r="166" ht="40" customHeight="1" spans="1:25">
      <c r="A166" s="14">
        <v>165</v>
      </c>
      <c r="B166" s="14" t="s">
        <v>1469</v>
      </c>
      <c r="C166" s="14" t="s">
        <v>1470</v>
      </c>
      <c r="D166" s="14">
        <v>116</v>
      </c>
      <c r="E166" s="14">
        <v>78</v>
      </c>
      <c r="F166" s="14">
        <v>11</v>
      </c>
      <c r="G166" s="1076">
        <v>0.0948</v>
      </c>
      <c r="H166" s="1076">
        <v>0.141</v>
      </c>
      <c r="I166" s="1077">
        <v>0.29</v>
      </c>
      <c r="J166" s="1077">
        <v>0.38</v>
      </c>
      <c r="K166" s="1077">
        <v>0.48</v>
      </c>
      <c r="L166" s="1077">
        <v>2.0567</v>
      </c>
      <c r="M166" s="1077">
        <v>2.695</v>
      </c>
      <c r="N166" s="1077">
        <v>3.4043</v>
      </c>
      <c r="O166" s="1076">
        <v>0.5412</v>
      </c>
      <c r="P166" s="1076">
        <v>0.1273</v>
      </c>
      <c r="Q166" s="1076">
        <v>0.0297</v>
      </c>
      <c r="R166" s="1078">
        <v>4.98</v>
      </c>
      <c r="S166" s="1078">
        <v>21.17</v>
      </c>
      <c r="T166" s="1078">
        <v>90.63</v>
      </c>
      <c r="U166" s="14" t="s">
        <v>1471</v>
      </c>
      <c r="V166" s="14" t="s">
        <v>1472</v>
      </c>
      <c r="W166" s="1056"/>
      <c r="X166" s="1076">
        <v>0.3721</v>
      </c>
      <c r="Y166" s="1076">
        <v>0.4444</v>
      </c>
    </row>
    <row r="167" ht="40" customHeight="1" spans="1:25">
      <c r="A167" s="14">
        <v>166</v>
      </c>
      <c r="B167" s="14" t="s">
        <v>1473</v>
      </c>
      <c r="C167" s="14" t="s">
        <v>1474</v>
      </c>
      <c r="D167" s="14">
        <v>130</v>
      </c>
      <c r="E167" s="14">
        <v>78</v>
      </c>
      <c r="F167" s="14">
        <v>7</v>
      </c>
      <c r="G167" s="1076">
        <v>0.0538</v>
      </c>
      <c r="H167" s="1076">
        <v>0.0897</v>
      </c>
      <c r="I167" s="1077">
        <v>0.2</v>
      </c>
      <c r="J167" s="1077">
        <v>0.31</v>
      </c>
      <c r="K167" s="1077">
        <v>0.39</v>
      </c>
      <c r="L167" s="1077">
        <v>2.2297</v>
      </c>
      <c r="M167" s="1077">
        <v>3.456</v>
      </c>
      <c r="N167" s="1077">
        <v>4.3478</v>
      </c>
      <c r="O167" s="1076">
        <v>0.3923</v>
      </c>
      <c r="P167" s="1076">
        <v>0.1199</v>
      </c>
      <c r="Q167" s="1076">
        <v>0.0147</v>
      </c>
      <c r="R167" s="1078">
        <v>8.81</v>
      </c>
      <c r="S167" s="1078">
        <v>28.83</v>
      </c>
      <c r="T167" s="1078">
        <v>234.99</v>
      </c>
      <c r="U167" s="14" t="s">
        <v>1475</v>
      </c>
      <c r="V167" s="14" t="s">
        <v>1476</v>
      </c>
      <c r="W167" s="1056"/>
      <c r="X167" s="1076">
        <v>0.3721</v>
      </c>
      <c r="Y167" s="1076">
        <v>0.75</v>
      </c>
    </row>
    <row r="168" ht="40" customHeight="1" spans="1:25">
      <c r="A168" s="14">
        <v>167</v>
      </c>
      <c r="B168" s="14" t="s">
        <v>1477</v>
      </c>
      <c r="C168" s="14" t="s">
        <v>1478</v>
      </c>
      <c r="D168" s="14">
        <v>280</v>
      </c>
      <c r="E168" s="14">
        <v>76</v>
      </c>
      <c r="F168" s="14">
        <v>7</v>
      </c>
      <c r="G168" s="1076">
        <v>0.025</v>
      </c>
      <c r="H168" s="1076">
        <v>0.0921</v>
      </c>
      <c r="I168" s="1077">
        <v>0.45</v>
      </c>
      <c r="J168" s="1077">
        <v>0.64</v>
      </c>
      <c r="K168" s="1077">
        <v>0.79</v>
      </c>
      <c r="L168" s="1077">
        <v>4.886</v>
      </c>
      <c r="M168" s="1077">
        <v>6.949</v>
      </c>
      <c r="N168" s="1077">
        <v>8.5776</v>
      </c>
      <c r="O168" s="1076">
        <v>1.1601</v>
      </c>
      <c r="P168" s="1076">
        <v>0.3872</v>
      </c>
      <c r="Q168" s="1076">
        <v>0.1738</v>
      </c>
      <c r="R168" s="1078">
        <v>5.99</v>
      </c>
      <c r="S168" s="1078">
        <v>17.95</v>
      </c>
      <c r="T168" s="1078">
        <v>39.99</v>
      </c>
      <c r="U168" s="14" t="s">
        <v>1479</v>
      </c>
      <c r="V168" s="1056"/>
      <c r="W168" s="1056"/>
      <c r="X168" s="1076">
        <v>0.2619</v>
      </c>
      <c r="Y168" s="1076">
        <v>0.1667</v>
      </c>
    </row>
    <row r="169" ht="40" customHeight="1" spans="1:25">
      <c r="A169" s="14">
        <v>168</v>
      </c>
      <c r="B169" s="14" t="s">
        <v>1480</v>
      </c>
      <c r="C169" s="14" t="s">
        <v>1238</v>
      </c>
      <c r="D169" s="14">
        <v>344</v>
      </c>
      <c r="E169" s="14">
        <v>76</v>
      </c>
      <c r="F169" s="14">
        <v>4</v>
      </c>
      <c r="G169" s="1076">
        <v>0.0116</v>
      </c>
      <c r="H169" s="1076">
        <v>0.0526</v>
      </c>
      <c r="I169" s="1077">
        <v>0.32</v>
      </c>
      <c r="J169" s="1077">
        <v>0.42</v>
      </c>
      <c r="K169" s="1077">
        <v>0.61</v>
      </c>
      <c r="L169" s="1077">
        <v>6.0837</v>
      </c>
      <c r="M169" s="1077">
        <v>7.9848</v>
      </c>
      <c r="N169" s="1077">
        <v>11.597</v>
      </c>
      <c r="O169" s="1076">
        <v>1.1423</v>
      </c>
      <c r="P169" s="1076">
        <v>0.2451</v>
      </c>
      <c r="Q169" s="1076">
        <v>0.0799</v>
      </c>
      <c r="R169" s="1078">
        <v>6.99</v>
      </c>
      <c r="S169" s="1078">
        <v>32.57</v>
      </c>
      <c r="T169" s="1078">
        <v>99.95</v>
      </c>
      <c r="U169" s="14" t="s">
        <v>1481</v>
      </c>
      <c r="V169" s="1056"/>
      <c r="W169" s="1056"/>
      <c r="X169" s="1076">
        <v>0.2618</v>
      </c>
      <c r="Y169" s="1076">
        <v>0.125</v>
      </c>
    </row>
    <row r="170" ht="40" customHeight="1" spans="1:25">
      <c r="A170" s="14">
        <v>169</v>
      </c>
      <c r="B170" s="14" t="s">
        <v>1482</v>
      </c>
      <c r="C170" s="14" t="s">
        <v>1483</v>
      </c>
      <c r="D170" s="14">
        <v>274</v>
      </c>
      <c r="E170" s="14">
        <v>75</v>
      </c>
      <c r="F170" s="14">
        <v>2</v>
      </c>
      <c r="G170" s="1076">
        <v>0.0073</v>
      </c>
      <c r="H170" s="1076">
        <v>0.0267</v>
      </c>
      <c r="I170" s="1077">
        <v>0.56</v>
      </c>
      <c r="J170" s="1077">
        <v>0.75</v>
      </c>
      <c r="K170" s="1077">
        <v>0.94</v>
      </c>
      <c r="L170" s="1077">
        <v>20.9738</v>
      </c>
      <c r="M170" s="1077">
        <v>28.0899</v>
      </c>
      <c r="N170" s="1077">
        <v>35.206</v>
      </c>
      <c r="O170" s="1076">
        <v>4.6895</v>
      </c>
      <c r="P170" s="1076">
        <v>1.0348</v>
      </c>
      <c r="Q170" s="1076">
        <v>0.4682</v>
      </c>
      <c r="R170" s="1078">
        <v>5.99</v>
      </c>
      <c r="S170" s="1078">
        <v>27.14</v>
      </c>
      <c r="T170" s="1078">
        <v>59.99</v>
      </c>
      <c r="U170" s="1056"/>
      <c r="V170" s="1056"/>
      <c r="W170" s="1056"/>
      <c r="X170" s="1076">
        <v>0.244</v>
      </c>
      <c r="Y170" s="1080"/>
    </row>
    <row r="171" ht="40" customHeight="1" spans="1:25">
      <c r="A171" s="14">
        <v>170</v>
      </c>
      <c r="B171" s="14" t="s">
        <v>1484</v>
      </c>
      <c r="C171" s="14" t="s">
        <v>1485</v>
      </c>
      <c r="D171" s="14">
        <v>283</v>
      </c>
      <c r="E171" s="14">
        <v>75</v>
      </c>
      <c r="F171" s="14">
        <v>7</v>
      </c>
      <c r="G171" s="1076">
        <v>0.0247</v>
      </c>
      <c r="H171" s="1076">
        <v>0.0933</v>
      </c>
      <c r="I171" s="1077">
        <v>0.4</v>
      </c>
      <c r="J171" s="1077">
        <v>0.53</v>
      </c>
      <c r="K171" s="1077">
        <v>0.59</v>
      </c>
      <c r="L171" s="1077">
        <v>4.2872</v>
      </c>
      <c r="M171" s="1077">
        <v>5.6806</v>
      </c>
      <c r="N171" s="1077">
        <v>6.3237</v>
      </c>
      <c r="O171" s="1076">
        <v>0.9515</v>
      </c>
      <c r="P171" s="1076">
        <v>0.2788</v>
      </c>
      <c r="Q171" s="1076">
        <v>0.0947</v>
      </c>
      <c r="R171" s="1078">
        <v>5.97</v>
      </c>
      <c r="S171" s="1078">
        <v>20.38</v>
      </c>
      <c r="T171" s="1078">
        <v>59.99</v>
      </c>
      <c r="U171" s="1056"/>
      <c r="V171" s="1056"/>
      <c r="W171" s="1056"/>
      <c r="X171" s="1076">
        <v>0.2196</v>
      </c>
      <c r="Y171" s="1080"/>
    </row>
    <row r="172" ht="40" customHeight="1" spans="1:25">
      <c r="A172" s="14">
        <v>171</v>
      </c>
      <c r="B172" s="14" t="s">
        <v>1486</v>
      </c>
      <c r="C172" s="14" t="s">
        <v>1487</v>
      </c>
      <c r="D172" s="14">
        <v>154</v>
      </c>
      <c r="E172" s="14">
        <v>71</v>
      </c>
      <c r="F172" s="14">
        <v>3</v>
      </c>
      <c r="G172" s="1076">
        <v>0.0195</v>
      </c>
      <c r="H172" s="1076">
        <v>0.0423</v>
      </c>
      <c r="I172" s="1077">
        <v>0.42</v>
      </c>
      <c r="J172" s="1077">
        <v>0.53</v>
      </c>
      <c r="K172" s="1077">
        <v>0.7</v>
      </c>
      <c r="L172" s="1077">
        <v>9.9291</v>
      </c>
      <c r="M172" s="1077">
        <v>12.5296</v>
      </c>
      <c r="N172" s="1077">
        <v>16.5485</v>
      </c>
      <c r="O172" s="1076">
        <v>2.0918</v>
      </c>
      <c r="P172" s="1076">
        <v>0.5498</v>
      </c>
      <c r="Q172" s="1076">
        <v>0.1907</v>
      </c>
      <c r="R172" s="1078">
        <v>5.99</v>
      </c>
      <c r="S172" s="1078">
        <v>22.79</v>
      </c>
      <c r="T172" s="1078">
        <v>65.69</v>
      </c>
      <c r="U172" s="1056"/>
      <c r="V172" s="1056"/>
      <c r="W172" s="1056"/>
      <c r="X172" s="1076">
        <v>0.2307</v>
      </c>
      <c r="Y172" s="1080"/>
    </row>
    <row r="173" ht="40" customHeight="1" spans="1:25">
      <c r="A173" s="14">
        <v>172</v>
      </c>
      <c r="B173" s="14" t="s">
        <v>1488</v>
      </c>
      <c r="C173" s="14" t="s">
        <v>1188</v>
      </c>
      <c r="D173" s="14">
        <v>275</v>
      </c>
      <c r="E173" s="14">
        <v>69</v>
      </c>
      <c r="F173" s="14">
        <v>4</v>
      </c>
      <c r="G173" s="1076">
        <v>0.0145</v>
      </c>
      <c r="H173" s="1076">
        <v>0.058</v>
      </c>
      <c r="I173" s="1077">
        <v>0.41</v>
      </c>
      <c r="J173" s="1077">
        <v>0.55</v>
      </c>
      <c r="K173" s="1077">
        <v>0.69</v>
      </c>
      <c r="L173" s="1077">
        <v>7.069</v>
      </c>
      <c r="M173" s="1077">
        <v>9.4828</v>
      </c>
      <c r="N173" s="1077">
        <v>11.8966</v>
      </c>
      <c r="O173" s="1076">
        <v>1.0595</v>
      </c>
      <c r="P173" s="1076">
        <v>0.3253</v>
      </c>
      <c r="Q173" s="1076">
        <v>0.0949</v>
      </c>
      <c r="R173" s="1078">
        <v>8.95</v>
      </c>
      <c r="S173" s="1078">
        <v>29.15</v>
      </c>
      <c r="T173" s="1078">
        <v>99.95</v>
      </c>
      <c r="U173" s="1056"/>
      <c r="V173" s="1056"/>
      <c r="W173" s="1056"/>
      <c r="X173" s="1076">
        <v>0.2104</v>
      </c>
      <c r="Y173" s="1080"/>
    </row>
    <row r="174" ht="40" customHeight="1" spans="1:25">
      <c r="A174" s="14">
        <v>173</v>
      </c>
      <c r="B174" s="14" t="s">
        <v>1489</v>
      </c>
      <c r="C174" s="14" t="s">
        <v>1490</v>
      </c>
      <c r="D174" s="14">
        <v>98</v>
      </c>
      <c r="E174" s="14">
        <v>67</v>
      </c>
      <c r="F174" s="14">
        <v>11</v>
      </c>
      <c r="G174" s="1076">
        <v>0.1122</v>
      </c>
      <c r="H174" s="1076">
        <v>0.1642</v>
      </c>
      <c r="I174" s="1077">
        <v>0.77</v>
      </c>
      <c r="J174" s="1077">
        <v>1.03</v>
      </c>
      <c r="K174" s="1077">
        <v>1.29</v>
      </c>
      <c r="L174" s="1077">
        <v>4.6894</v>
      </c>
      <c r="M174" s="1077">
        <v>6.2728</v>
      </c>
      <c r="N174" s="1077">
        <v>7.8563</v>
      </c>
      <c r="O174" s="1076">
        <v>0.7388</v>
      </c>
      <c r="P174" s="1076">
        <v>0.3391</v>
      </c>
      <c r="Q174" s="1076">
        <v>0.0982</v>
      </c>
      <c r="R174" s="1078">
        <v>8.49</v>
      </c>
      <c r="S174" s="1078">
        <v>18.5</v>
      </c>
      <c r="T174" s="1078">
        <v>63.9</v>
      </c>
      <c r="U174" s="14" t="s">
        <v>1491</v>
      </c>
      <c r="V174" s="14" t="s">
        <v>1492</v>
      </c>
      <c r="W174" s="14" t="s">
        <v>1493</v>
      </c>
      <c r="X174" s="1076">
        <v>0.4865</v>
      </c>
      <c r="Y174" s="1076">
        <v>0.4</v>
      </c>
    </row>
    <row r="175" ht="40" customHeight="1" spans="1:25">
      <c r="A175" s="14">
        <v>174</v>
      </c>
      <c r="B175" s="14" t="s">
        <v>1494</v>
      </c>
      <c r="C175" s="14" t="s">
        <v>1495</v>
      </c>
      <c r="D175" s="14">
        <v>117</v>
      </c>
      <c r="E175" s="14">
        <v>67</v>
      </c>
      <c r="F175" s="14">
        <v>10</v>
      </c>
      <c r="G175" s="1076">
        <v>0.0855</v>
      </c>
      <c r="H175" s="1076">
        <v>0.1493</v>
      </c>
      <c r="I175" s="1077">
        <v>0.44</v>
      </c>
      <c r="J175" s="1077">
        <v>0.57</v>
      </c>
      <c r="K175" s="1077">
        <v>0.68</v>
      </c>
      <c r="L175" s="1077">
        <v>2.9471</v>
      </c>
      <c r="M175" s="1077">
        <v>3.8178</v>
      </c>
      <c r="N175" s="1077">
        <v>4.5546</v>
      </c>
      <c r="O175" s="1076">
        <v>0.7328</v>
      </c>
      <c r="P175" s="1076">
        <v>0.269</v>
      </c>
      <c r="Q175" s="1076">
        <v>0.0955</v>
      </c>
      <c r="R175" s="1078">
        <v>5.21</v>
      </c>
      <c r="S175" s="1078">
        <v>14.19</v>
      </c>
      <c r="T175" s="1078">
        <v>39.99</v>
      </c>
      <c r="U175" s="14" t="s">
        <v>1496</v>
      </c>
      <c r="V175" s="14" t="s">
        <v>1497</v>
      </c>
      <c r="W175" s="1056"/>
      <c r="X175" s="1076">
        <v>0.4054</v>
      </c>
      <c r="Y175" s="1076">
        <v>0.3</v>
      </c>
    </row>
    <row r="176" ht="40" customHeight="1" spans="1:25">
      <c r="A176" s="14">
        <v>175</v>
      </c>
      <c r="B176" s="14" t="s">
        <v>1498</v>
      </c>
      <c r="C176" s="14" t="s">
        <v>1499</v>
      </c>
      <c r="D176" s="14">
        <v>121</v>
      </c>
      <c r="E176" s="14">
        <v>64</v>
      </c>
      <c r="F176" s="14">
        <v>4</v>
      </c>
      <c r="G176" s="1076">
        <v>0.0331</v>
      </c>
      <c r="H176" s="1076">
        <v>0.0625</v>
      </c>
      <c r="I176" s="1077">
        <v>0.44</v>
      </c>
      <c r="J176" s="1077">
        <v>0.52</v>
      </c>
      <c r="K176" s="1077">
        <v>0.65</v>
      </c>
      <c r="L176" s="1077">
        <v>7.04</v>
      </c>
      <c r="M176" s="1077">
        <v>8.32</v>
      </c>
      <c r="N176" s="1077">
        <v>10.4</v>
      </c>
      <c r="O176" s="1076">
        <v>2.0852</v>
      </c>
      <c r="P176" s="1076">
        <v>0.4949</v>
      </c>
      <c r="Q176" s="1076">
        <v>0.1387</v>
      </c>
      <c r="R176" s="1078">
        <v>3.99</v>
      </c>
      <c r="S176" s="1078">
        <v>16.81</v>
      </c>
      <c r="T176" s="1078">
        <v>59.99</v>
      </c>
      <c r="U176" s="14" t="s">
        <v>1500</v>
      </c>
      <c r="V176" s="1056"/>
      <c r="W176" s="1056"/>
      <c r="X176" s="1076">
        <v>0.3429</v>
      </c>
      <c r="Y176" s="1076">
        <v>0.125</v>
      </c>
    </row>
    <row r="177" ht="40" customHeight="1" spans="1:25">
      <c r="A177" s="14">
        <v>176</v>
      </c>
      <c r="B177" s="14" t="s">
        <v>1501</v>
      </c>
      <c r="C177" s="14" t="s">
        <v>1502</v>
      </c>
      <c r="D177" s="14">
        <v>105</v>
      </c>
      <c r="E177" s="14">
        <v>62</v>
      </c>
      <c r="F177" s="14">
        <v>2</v>
      </c>
      <c r="G177" s="1076">
        <v>0.019</v>
      </c>
      <c r="H177" s="1076">
        <v>0.0323</v>
      </c>
      <c r="I177" s="1077">
        <v>0.39</v>
      </c>
      <c r="J177" s="1077">
        <v>0.52</v>
      </c>
      <c r="K177" s="1077">
        <v>0.65</v>
      </c>
      <c r="L177" s="1077">
        <v>12.0743</v>
      </c>
      <c r="M177" s="1077">
        <v>16.0991</v>
      </c>
      <c r="N177" s="1077">
        <v>20.1238</v>
      </c>
      <c r="O177" s="1076">
        <v>3.09</v>
      </c>
      <c r="P177" s="1076">
        <v>0.8859</v>
      </c>
      <c r="Q177" s="1076">
        <v>0.4237</v>
      </c>
      <c r="R177" s="1078">
        <v>5.21</v>
      </c>
      <c r="S177" s="1078">
        <v>18.17</v>
      </c>
      <c r="T177" s="1078">
        <v>38</v>
      </c>
      <c r="U177" s="14" t="s">
        <v>1503</v>
      </c>
      <c r="V177" s="14" t="s">
        <v>1504</v>
      </c>
      <c r="W177" s="1056"/>
      <c r="X177" s="1076">
        <v>0.294</v>
      </c>
      <c r="Y177" s="1076">
        <v>0.2858</v>
      </c>
    </row>
    <row r="178" ht="40" customHeight="1" spans="1:25">
      <c r="A178" s="14">
        <v>177</v>
      </c>
      <c r="B178" s="14" t="s">
        <v>1505</v>
      </c>
      <c r="C178" s="14" t="s">
        <v>1506</v>
      </c>
      <c r="D178" s="14">
        <v>181</v>
      </c>
      <c r="E178" s="14">
        <v>62</v>
      </c>
      <c r="F178" s="14">
        <v>5</v>
      </c>
      <c r="G178" s="1076">
        <v>0.0276</v>
      </c>
      <c r="H178" s="1076">
        <v>0.0806</v>
      </c>
      <c r="I178" s="1077">
        <v>0.14</v>
      </c>
      <c r="J178" s="1077">
        <v>0.17</v>
      </c>
      <c r="K178" s="1077">
        <v>0.21</v>
      </c>
      <c r="L178" s="1077">
        <v>1.737</v>
      </c>
      <c r="M178" s="1077">
        <v>2.1092</v>
      </c>
      <c r="N178" s="1077">
        <v>2.6055</v>
      </c>
      <c r="O178" s="1076">
        <v>0.212</v>
      </c>
      <c r="P178" s="1076">
        <v>0.066</v>
      </c>
      <c r="Q178" s="1076">
        <v>0.0192</v>
      </c>
      <c r="R178" s="1078">
        <v>9.95</v>
      </c>
      <c r="S178" s="1078">
        <v>31.97</v>
      </c>
      <c r="T178" s="1078">
        <v>109.88</v>
      </c>
      <c r="U178" s="14" t="s">
        <v>1507</v>
      </c>
      <c r="V178" s="1056"/>
      <c r="W178" s="1056"/>
      <c r="X178" s="1076">
        <v>0.4411</v>
      </c>
      <c r="Y178" s="1076">
        <v>0.25</v>
      </c>
    </row>
    <row r="179" ht="40" customHeight="1" spans="1:25">
      <c r="A179" s="14">
        <v>178</v>
      </c>
      <c r="B179" s="14" t="s">
        <v>1508</v>
      </c>
      <c r="C179" s="14" t="s">
        <v>950</v>
      </c>
      <c r="D179" s="14">
        <v>105</v>
      </c>
      <c r="E179" s="14">
        <v>62</v>
      </c>
      <c r="F179" s="14">
        <v>5</v>
      </c>
      <c r="G179" s="1076">
        <v>0.0476</v>
      </c>
      <c r="H179" s="1076">
        <v>0.0806</v>
      </c>
      <c r="I179" s="1077">
        <v>0.45</v>
      </c>
      <c r="J179" s="1077">
        <v>0.6</v>
      </c>
      <c r="K179" s="1077">
        <v>0.7</v>
      </c>
      <c r="L179" s="1077">
        <v>5.5831</v>
      </c>
      <c r="M179" s="1077">
        <v>7.4442</v>
      </c>
      <c r="N179" s="1077">
        <v>8.6849</v>
      </c>
      <c r="O179" s="1076">
        <v>2.6029</v>
      </c>
      <c r="P179" s="1076">
        <v>0.459</v>
      </c>
      <c r="Q179" s="1076">
        <v>0.1129</v>
      </c>
      <c r="R179" s="1078">
        <v>2.86</v>
      </c>
      <c r="S179" s="1078">
        <v>16.22</v>
      </c>
      <c r="T179" s="1078">
        <v>65.95</v>
      </c>
      <c r="U179" s="14" t="s">
        <v>1509</v>
      </c>
      <c r="V179" s="1056"/>
      <c r="W179" s="1056"/>
      <c r="X179" s="1076">
        <v>0.4705</v>
      </c>
      <c r="Y179" s="1076">
        <v>0.25</v>
      </c>
    </row>
    <row r="180" ht="40" customHeight="1" spans="1:25">
      <c r="A180" s="14">
        <v>179</v>
      </c>
      <c r="B180" s="14" t="s">
        <v>1510</v>
      </c>
      <c r="C180" s="14" t="s">
        <v>1511</v>
      </c>
      <c r="D180" s="14">
        <v>195</v>
      </c>
      <c r="E180" s="14">
        <v>62</v>
      </c>
      <c r="F180" s="14">
        <v>3</v>
      </c>
      <c r="G180" s="1076">
        <v>0.0154</v>
      </c>
      <c r="H180" s="1076">
        <v>0.0484</v>
      </c>
      <c r="I180" s="1077">
        <v>0.39</v>
      </c>
      <c r="J180" s="1077">
        <v>0.43</v>
      </c>
      <c r="K180" s="1077">
        <v>0.5</v>
      </c>
      <c r="L180" s="1077">
        <v>8.0579</v>
      </c>
      <c r="M180" s="1077">
        <v>8.8843</v>
      </c>
      <c r="N180" s="1077">
        <v>10.3306</v>
      </c>
      <c r="O180" s="1076">
        <v>3.484</v>
      </c>
      <c r="P180" s="1076">
        <v>0.4705</v>
      </c>
      <c r="Q180" s="1076">
        <v>0.1271</v>
      </c>
      <c r="R180" s="1078">
        <v>2.55</v>
      </c>
      <c r="S180" s="1078">
        <v>18.88</v>
      </c>
      <c r="T180" s="1078">
        <v>69.9</v>
      </c>
      <c r="U180" s="1056"/>
      <c r="V180" s="1056"/>
      <c r="W180" s="1056"/>
      <c r="X180" s="1076">
        <v>0.3235</v>
      </c>
      <c r="Y180" s="1080"/>
    </row>
    <row r="181" ht="40" customHeight="1" spans="1:25">
      <c r="A181" s="14">
        <v>180</v>
      </c>
      <c r="B181" s="14" t="s">
        <v>1512</v>
      </c>
      <c r="C181" s="14" t="s">
        <v>1513</v>
      </c>
      <c r="D181" s="14">
        <v>116</v>
      </c>
      <c r="E181" s="14">
        <v>60</v>
      </c>
      <c r="F181" s="14">
        <v>2</v>
      </c>
      <c r="G181" s="1076">
        <v>0.0172</v>
      </c>
      <c r="H181" s="1076">
        <v>0.0333</v>
      </c>
      <c r="I181" s="1079"/>
      <c r="J181" s="1079"/>
      <c r="K181" s="1079"/>
      <c r="L181" s="1079"/>
      <c r="M181" s="1079"/>
      <c r="N181" s="1079"/>
      <c r="O181" s="1080"/>
      <c r="P181" s="1080"/>
      <c r="Q181" s="1080"/>
      <c r="R181" s="1078">
        <v>13.59</v>
      </c>
      <c r="S181" s="1078">
        <v>59.85</v>
      </c>
      <c r="T181" s="1078">
        <v>179</v>
      </c>
      <c r="U181" s="1056"/>
      <c r="V181" s="1056"/>
      <c r="W181" s="1056"/>
      <c r="X181" s="1076">
        <v>0.4848</v>
      </c>
      <c r="Y181" s="1080"/>
    </row>
    <row r="182" ht="40" customHeight="1" spans="1:25">
      <c r="A182" s="14">
        <v>181</v>
      </c>
      <c r="B182" s="14" t="s">
        <v>1514</v>
      </c>
      <c r="C182" s="14" t="s">
        <v>1515</v>
      </c>
      <c r="D182" s="14">
        <v>208</v>
      </c>
      <c r="E182" s="14">
        <v>60</v>
      </c>
      <c r="F182" s="14">
        <v>5</v>
      </c>
      <c r="G182" s="1076">
        <v>0.024</v>
      </c>
      <c r="H182" s="1076">
        <v>0.0833</v>
      </c>
      <c r="I182" s="1077">
        <v>0.31</v>
      </c>
      <c r="J182" s="1077">
        <v>0.37</v>
      </c>
      <c r="K182" s="1077">
        <v>0.46</v>
      </c>
      <c r="L182" s="1077">
        <v>3.7215</v>
      </c>
      <c r="M182" s="1077">
        <v>4.4418</v>
      </c>
      <c r="N182" s="1077">
        <v>5.5222</v>
      </c>
      <c r="O182" s="1076">
        <v>0.6391</v>
      </c>
      <c r="P182" s="1076">
        <v>0.2171</v>
      </c>
      <c r="Q182" s="1076">
        <v>0.0654</v>
      </c>
      <c r="R182" s="1078">
        <v>6.95</v>
      </c>
      <c r="S182" s="1078">
        <v>20.46</v>
      </c>
      <c r="T182" s="1078">
        <v>67.96</v>
      </c>
      <c r="U182" s="14" t="s">
        <v>1516</v>
      </c>
      <c r="V182" s="14" t="s">
        <v>1517</v>
      </c>
      <c r="W182" s="1056"/>
      <c r="X182" s="1076">
        <v>0.606</v>
      </c>
      <c r="Y182" s="1076">
        <v>0.4</v>
      </c>
    </row>
    <row r="183" ht="40" customHeight="1" spans="1:25">
      <c r="A183" s="14">
        <v>182</v>
      </c>
      <c r="B183" s="14" t="s">
        <v>1518</v>
      </c>
      <c r="C183" s="14" t="s">
        <v>1519</v>
      </c>
      <c r="D183" s="14">
        <v>153</v>
      </c>
      <c r="E183" s="14">
        <v>58</v>
      </c>
      <c r="F183" s="14">
        <v>2</v>
      </c>
      <c r="G183" s="1076">
        <v>0.0131</v>
      </c>
      <c r="H183" s="1076">
        <v>0.0345</v>
      </c>
      <c r="I183" s="1079"/>
      <c r="J183" s="1079"/>
      <c r="K183" s="1079"/>
      <c r="L183" s="1079"/>
      <c r="M183" s="1079"/>
      <c r="N183" s="1079"/>
      <c r="O183" s="1080"/>
      <c r="P183" s="1080"/>
      <c r="Q183" s="1080"/>
      <c r="R183" s="1078">
        <v>1.2</v>
      </c>
      <c r="S183" s="1078">
        <v>15.22</v>
      </c>
      <c r="T183" s="1078">
        <v>49.83</v>
      </c>
      <c r="U183" s="14" t="s">
        <v>1520</v>
      </c>
      <c r="V183" s="1056"/>
      <c r="W183" s="1056"/>
      <c r="X183" s="1076">
        <v>0.2814</v>
      </c>
      <c r="Y183" s="1076">
        <v>0.3333</v>
      </c>
    </row>
    <row r="184" ht="40" customHeight="1" spans="1:25">
      <c r="A184" s="14">
        <v>183</v>
      </c>
      <c r="B184" s="14" t="s">
        <v>1521</v>
      </c>
      <c r="C184" s="14" t="s">
        <v>1522</v>
      </c>
      <c r="D184" s="14">
        <v>80</v>
      </c>
      <c r="E184" s="14">
        <v>58</v>
      </c>
      <c r="F184" s="14">
        <v>5</v>
      </c>
      <c r="G184" s="1076">
        <v>0.0625</v>
      </c>
      <c r="H184" s="1076">
        <v>0.0862</v>
      </c>
      <c r="I184" s="1077">
        <v>0.33</v>
      </c>
      <c r="J184" s="1077">
        <v>0.44</v>
      </c>
      <c r="K184" s="1077">
        <v>0.55</v>
      </c>
      <c r="L184" s="1077">
        <v>3.8283</v>
      </c>
      <c r="M184" s="1077">
        <v>5.1044</v>
      </c>
      <c r="N184" s="1077">
        <v>6.3805</v>
      </c>
      <c r="O184" s="1076">
        <v>0.6388</v>
      </c>
      <c r="P184" s="1076">
        <v>0.1852</v>
      </c>
      <c r="Q184" s="1076">
        <v>0.0496</v>
      </c>
      <c r="R184" s="1078">
        <v>7.99</v>
      </c>
      <c r="S184" s="1078">
        <v>27.56</v>
      </c>
      <c r="T184" s="1078">
        <v>103</v>
      </c>
      <c r="U184" s="14" t="s">
        <v>1523</v>
      </c>
      <c r="V184" s="14" t="s">
        <v>1524</v>
      </c>
      <c r="W184" s="1056"/>
      <c r="X184" s="1076">
        <v>0.3751</v>
      </c>
      <c r="Y184" s="1076">
        <v>0.2858</v>
      </c>
    </row>
    <row r="185" ht="40" customHeight="1" spans="1:25">
      <c r="A185" s="14">
        <v>184</v>
      </c>
      <c r="B185" s="14" t="s">
        <v>1525</v>
      </c>
      <c r="C185" s="14" t="s">
        <v>1526</v>
      </c>
      <c r="D185" s="14">
        <v>203</v>
      </c>
      <c r="E185" s="14">
        <v>56</v>
      </c>
      <c r="F185" s="14">
        <v>6</v>
      </c>
      <c r="G185" s="1076">
        <v>0.0296</v>
      </c>
      <c r="H185" s="1076">
        <v>0.1071</v>
      </c>
      <c r="I185" s="1077">
        <v>0.31</v>
      </c>
      <c r="J185" s="1077">
        <v>0.37</v>
      </c>
      <c r="K185" s="1077">
        <v>0.46</v>
      </c>
      <c r="L185" s="1077">
        <v>2.8945</v>
      </c>
      <c r="M185" s="1077">
        <v>3.4547</v>
      </c>
      <c r="N185" s="1077">
        <v>4.2951</v>
      </c>
      <c r="O185" s="1076">
        <v>0.4324</v>
      </c>
      <c r="P185" s="1076">
        <v>0.1658</v>
      </c>
      <c r="Q185" s="1076">
        <v>0.0508</v>
      </c>
      <c r="R185" s="1078">
        <v>7.99</v>
      </c>
      <c r="S185" s="1078">
        <v>20.84</v>
      </c>
      <c r="T185" s="1078">
        <v>67.96</v>
      </c>
      <c r="U185" s="14" t="s">
        <v>1527</v>
      </c>
      <c r="V185" s="1056"/>
      <c r="W185" s="1056"/>
      <c r="X185" s="1076">
        <v>0.258</v>
      </c>
      <c r="Y185" s="1076">
        <v>0.1667</v>
      </c>
    </row>
    <row r="186" ht="40" customHeight="1" spans="1:25">
      <c r="A186" s="14">
        <v>185</v>
      </c>
      <c r="B186" s="14" t="s">
        <v>1528</v>
      </c>
      <c r="C186" s="14" t="s">
        <v>1193</v>
      </c>
      <c r="D186" s="14">
        <v>199</v>
      </c>
      <c r="E186" s="14">
        <v>56</v>
      </c>
      <c r="F186" s="14">
        <v>7</v>
      </c>
      <c r="G186" s="1076">
        <v>0.0352</v>
      </c>
      <c r="H186" s="1076">
        <v>0.125</v>
      </c>
      <c r="I186" s="1077">
        <v>0.26</v>
      </c>
      <c r="J186" s="1077">
        <v>0.29</v>
      </c>
      <c r="K186" s="1077">
        <v>0.37</v>
      </c>
      <c r="L186" s="1077">
        <v>2.08</v>
      </c>
      <c r="M186" s="1077">
        <v>2.32</v>
      </c>
      <c r="N186" s="1077">
        <v>2.96</v>
      </c>
      <c r="O186" s="1076">
        <v>0.3329</v>
      </c>
      <c r="P186" s="1076">
        <v>0.1041</v>
      </c>
      <c r="Q186" s="1076">
        <v>0.0387</v>
      </c>
      <c r="R186" s="1078">
        <v>6.97</v>
      </c>
      <c r="S186" s="1078">
        <v>22.28</v>
      </c>
      <c r="T186" s="1078">
        <v>59.99</v>
      </c>
      <c r="U186" s="14" t="s">
        <v>1529</v>
      </c>
      <c r="V186" s="1056"/>
      <c r="W186" s="1056"/>
      <c r="X186" s="1076">
        <v>0.258</v>
      </c>
      <c r="Y186" s="1076">
        <v>0.3333</v>
      </c>
    </row>
    <row r="187" ht="40" customHeight="1" spans="1:25">
      <c r="A187" s="14">
        <v>186</v>
      </c>
      <c r="B187" s="14" t="s">
        <v>1530</v>
      </c>
      <c r="C187" s="14" t="s">
        <v>1531</v>
      </c>
      <c r="D187" s="14">
        <v>178</v>
      </c>
      <c r="E187" s="14">
        <v>55</v>
      </c>
      <c r="F187" s="14">
        <v>5</v>
      </c>
      <c r="G187" s="1076">
        <v>0.0281</v>
      </c>
      <c r="H187" s="1076">
        <v>0.0909</v>
      </c>
      <c r="I187" s="1077">
        <v>0.34</v>
      </c>
      <c r="J187" s="1077">
        <v>0.43</v>
      </c>
      <c r="K187" s="1077">
        <v>0.5</v>
      </c>
      <c r="L187" s="1077">
        <v>3.7404</v>
      </c>
      <c r="M187" s="1077">
        <v>4.7305</v>
      </c>
      <c r="N187" s="1077">
        <v>5.5006</v>
      </c>
      <c r="O187" s="1076">
        <v>0.948</v>
      </c>
      <c r="P187" s="1076">
        <v>0.1114</v>
      </c>
      <c r="Q187" s="1076">
        <v>0.0243</v>
      </c>
      <c r="R187" s="1078">
        <v>4.99</v>
      </c>
      <c r="S187" s="1078">
        <v>42.45</v>
      </c>
      <c r="T187" s="1078">
        <v>194.95</v>
      </c>
      <c r="U187" s="1056"/>
      <c r="V187" s="1056"/>
      <c r="W187" s="1056"/>
      <c r="X187" s="1076">
        <v>0.2334</v>
      </c>
      <c r="Y187" s="1080"/>
    </row>
    <row r="188" ht="40" customHeight="1" spans="1:25">
      <c r="A188" s="14">
        <v>187</v>
      </c>
      <c r="B188" s="14" t="s">
        <v>1532</v>
      </c>
      <c r="C188" s="14" t="s">
        <v>1533</v>
      </c>
      <c r="D188" s="14">
        <v>81</v>
      </c>
      <c r="E188" s="14">
        <v>55</v>
      </c>
      <c r="F188" s="14">
        <v>2</v>
      </c>
      <c r="G188" s="1076">
        <v>0.0247</v>
      </c>
      <c r="H188" s="1076">
        <v>0.0364</v>
      </c>
      <c r="I188" s="1079"/>
      <c r="J188" s="1079"/>
      <c r="K188" s="1079"/>
      <c r="L188" s="1079"/>
      <c r="M188" s="1079"/>
      <c r="N188" s="1079"/>
      <c r="O188" s="1080"/>
      <c r="P188" s="1080"/>
      <c r="Q188" s="1080"/>
      <c r="R188" s="1078">
        <v>4.99</v>
      </c>
      <c r="S188" s="1078">
        <v>22.24</v>
      </c>
      <c r="T188" s="1078">
        <v>69.99</v>
      </c>
      <c r="U188" s="14" t="s">
        <v>1534</v>
      </c>
      <c r="V188" s="1056"/>
      <c r="W188" s="1056"/>
      <c r="X188" s="1076">
        <v>0.4667</v>
      </c>
      <c r="Y188" s="1076">
        <v>0.5</v>
      </c>
    </row>
    <row r="189" ht="40" customHeight="1" spans="1:25">
      <c r="A189" s="14">
        <v>188</v>
      </c>
      <c r="B189" s="14" t="s">
        <v>1535</v>
      </c>
      <c r="C189" s="14" t="s">
        <v>1170</v>
      </c>
      <c r="D189" s="14">
        <v>97</v>
      </c>
      <c r="E189" s="14">
        <v>51</v>
      </c>
      <c r="F189" s="14">
        <v>2</v>
      </c>
      <c r="G189" s="1076">
        <v>0.0206</v>
      </c>
      <c r="H189" s="1076">
        <v>0.0392</v>
      </c>
      <c r="I189" s="1077">
        <v>0.43</v>
      </c>
      <c r="J189" s="1077">
        <v>0.64</v>
      </c>
      <c r="K189" s="1077">
        <v>0.86</v>
      </c>
      <c r="L189" s="1077">
        <v>10.9694</v>
      </c>
      <c r="M189" s="1077">
        <v>16.3265</v>
      </c>
      <c r="N189" s="1077">
        <v>21.9388</v>
      </c>
      <c r="O189" s="1076">
        <v>3.2718</v>
      </c>
      <c r="P189" s="1076">
        <v>0.8153</v>
      </c>
      <c r="Q189" s="1076">
        <v>0.2333</v>
      </c>
      <c r="R189" s="1078">
        <v>4.99</v>
      </c>
      <c r="S189" s="1078">
        <v>20.02</v>
      </c>
      <c r="T189" s="1078">
        <v>69.99</v>
      </c>
      <c r="U189" s="14" t="s">
        <v>1536</v>
      </c>
      <c r="V189" s="14" t="s">
        <v>1537</v>
      </c>
      <c r="W189" s="1056"/>
      <c r="X189" s="1076">
        <v>0.3929</v>
      </c>
      <c r="Y189" s="1076">
        <v>0.6666</v>
      </c>
    </row>
    <row r="190" ht="40" customHeight="1" spans="1:25">
      <c r="A190" s="14">
        <v>189</v>
      </c>
      <c r="B190" s="14" t="s">
        <v>1538</v>
      </c>
      <c r="C190" s="14" t="s">
        <v>1539</v>
      </c>
      <c r="D190" s="14">
        <v>85</v>
      </c>
      <c r="E190" s="14">
        <v>51</v>
      </c>
      <c r="F190" s="14">
        <v>3</v>
      </c>
      <c r="G190" s="1076">
        <v>0.0353</v>
      </c>
      <c r="H190" s="1076">
        <v>0.0588</v>
      </c>
      <c r="I190" s="1077">
        <v>0.72</v>
      </c>
      <c r="J190" s="1077">
        <v>0.96</v>
      </c>
      <c r="K190" s="1077">
        <v>1.2</v>
      </c>
      <c r="L190" s="1077">
        <v>12.2449</v>
      </c>
      <c r="M190" s="1077">
        <v>16.3265</v>
      </c>
      <c r="N190" s="1077">
        <v>20.4082</v>
      </c>
      <c r="O190" s="1076">
        <v>5.7086</v>
      </c>
      <c r="P190" s="1076">
        <v>0.9523</v>
      </c>
      <c r="Q190" s="1076">
        <v>0.4803</v>
      </c>
      <c r="R190" s="1078">
        <v>2.86</v>
      </c>
      <c r="S190" s="1078">
        <v>17.14</v>
      </c>
      <c r="T190" s="1078">
        <v>33.99</v>
      </c>
      <c r="U190" s="1056"/>
      <c r="V190" s="1056"/>
      <c r="W190" s="1056"/>
      <c r="X190" s="1076">
        <v>0.6072</v>
      </c>
      <c r="Y190" s="1080"/>
    </row>
    <row r="191" ht="40" customHeight="1" spans="1:25">
      <c r="A191" s="14">
        <v>190</v>
      </c>
      <c r="B191" s="14" t="s">
        <v>1540</v>
      </c>
      <c r="C191" s="14" t="s">
        <v>1541</v>
      </c>
      <c r="D191" s="14">
        <v>268</v>
      </c>
      <c r="E191" s="14">
        <v>49</v>
      </c>
      <c r="F191" s="14">
        <v>4</v>
      </c>
      <c r="G191" s="1076">
        <v>0.0149</v>
      </c>
      <c r="H191" s="1076">
        <v>0.0816</v>
      </c>
      <c r="I191" s="1077">
        <v>0.27</v>
      </c>
      <c r="J191" s="1077">
        <v>0.36</v>
      </c>
      <c r="K191" s="1077">
        <v>0.45</v>
      </c>
      <c r="L191" s="1077">
        <v>3.3088</v>
      </c>
      <c r="M191" s="1077">
        <v>4.4118</v>
      </c>
      <c r="N191" s="1077">
        <v>5.5147</v>
      </c>
      <c r="O191" s="1076">
        <v>0.7365</v>
      </c>
      <c r="P191" s="1076">
        <v>0.2006</v>
      </c>
      <c r="Q191" s="1076">
        <v>0.0677</v>
      </c>
      <c r="R191" s="1078">
        <v>5.99</v>
      </c>
      <c r="S191" s="1078">
        <v>21.99</v>
      </c>
      <c r="T191" s="1078">
        <v>65.2</v>
      </c>
      <c r="U191" s="1056"/>
      <c r="V191" s="1056"/>
      <c r="W191" s="1056"/>
      <c r="X191" s="1076">
        <v>0.4074</v>
      </c>
      <c r="Y191" s="1080"/>
    </row>
    <row r="192" ht="40" customHeight="1" spans="1:25">
      <c r="A192" s="14">
        <v>191</v>
      </c>
      <c r="B192" s="14" t="s">
        <v>1542</v>
      </c>
      <c r="C192" s="14" t="s">
        <v>1543</v>
      </c>
      <c r="D192" s="14">
        <v>87</v>
      </c>
      <c r="E192" s="14">
        <v>49</v>
      </c>
      <c r="F192" s="14">
        <v>6</v>
      </c>
      <c r="G192" s="1076">
        <v>0.069</v>
      </c>
      <c r="H192" s="1076">
        <v>0.1224</v>
      </c>
      <c r="I192" s="1077">
        <v>0.31</v>
      </c>
      <c r="J192" s="1077">
        <v>0.41</v>
      </c>
      <c r="K192" s="1077">
        <v>0.51</v>
      </c>
      <c r="L192" s="1077">
        <v>2.5327</v>
      </c>
      <c r="M192" s="1077">
        <v>3.3497</v>
      </c>
      <c r="N192" s="1077">
        <v>4.1667</v>
      </c>
      <c r="O192" s="1076">
        <v>0.4933</v>
      </c>
      <c r="P192" s="1076">
        <v>0.1877</v>
      </c>
      <c r="Q192" s="1076">
        <v>0.0838</v>
      </c>
      <c r="R192" s="1078">
        <v>6.79</v>
      </c>
      <c r="S192" s="1078">
        <v>17.84</v>
      </c>
      <c r="T192" s="1078">
        <v>39.99</v>
      </c>
      <c r="U192" s="14" t="s">
        <v>1544</v>
      </c>
      <c r="V192" s="14" t="s">
        <v>1545</v>
      </c>
      <c r="W192" s="1056"/>
      <c r="X192" s="1076">
        <v>0.4074</v>
      </c>
      <c r="Y192" s="1076">
        <v>0.2858</v>
      </c>
    </row>
    <row r="193" ht="40" customHeight="1" spans="1:25">
      <c r="A193" s="14">
        <v>192</v>
      </c>
      <c r="B193" s="14" t="s">
        <v>1546</v>
      </c>
      <c r="C193" s="14" t="s">
        <v>1487</v>
      </c>
      <c r="D193" s="14">
        <v>59</v>
      </c>
      <c r="E193" s="14">
        <v>45</v>
      </c>
      <c r="F193" s="14">
        <v>3</v>
      </c>
      <c r="G193" s="1076">
        <v>0.0508</v>
      </c>
      <c r="H193" s="1076">
        <v>0.0667</v>
      </c>
      <c r="I193" s="1079"/>
      <c r="J193" s="1079"/>
      <c r="K193" s="1079"/>
      <c r="L193" s="1079"/>
      <c r="M193" s="1079"/>
      <c r="N193" s="1079"/>
      <c r="O193" s="1080"/>
      <c r="P193" s="1080"/>
      <c r="Q193" s="1080"/>
      <c r="R193" s="1078">
        <v>5.99</v>
      </c>
      <c r="S193" s="1078">
        <v>22.92</v>
      </c>
      <c r="T193" s="1078">
        <v>65.69</v>
      </c>
      <c r="U193" s="14" t="s">
        <v>1547</v>
      </c>
      <c r="V193" s="1056"/>
      <c r="W193" s="1056"/>
      <c r="X193" s="1076">
        <v>0.32</v>
      </c>
      <c r="Y193" s="1076">
        <v>0.3333</v>
      </c>
    </row>
    <row r="196" ht="34" customHeight="1" spans="1:25">
      <c r="A196" s="1081" t="s">
        <v>1548</v>
      </c>
      <c r="B196" s="1081"/>
      <c r="C196" s="1081"/>
      <c r="D196" s="1081"/>
      <c r="E196" s="1081"/>
      <c r="F196" s="1081"/>
      <c r="G196" s="1081"/>
      <c r="H196" s="1081"/>
      <c r="I196" s="1081"/>
    </row>
    <row r="197" ht="34" customHeight="1" spans="1:25">
      <c r="A197" s="1082" t="s">
        <v>1549</v>
      </c>
      <c r="B197" s="1082"/>
      <c r="C197" s="1082"/>
      <c r="D197" s="1082"/>
      <c r="E197" s="1082"/>
      <c r="F197" s="1082"/>
      <c r="G197" s="1082"/>
      <c r="H197" s="1082"/>
      <c r="I197" s="1082"/>
    </row>
    <row r="198" ht="38" customHeight="1" spans="1:25">
      <c r="A198" s="1083" t="s">
        <v>1550</v>
      </c>
      <c r="B198" s="1083"/>
      <c r="C198" s="1083"/>
      <c r="D198" s="1083"/>
      <c r="E198" s="1083"/>
      <c r="F198" s="1083"/>
      <c r="G198" s="1083"/>
      <c r="H198" s="1083"/>
      <c r="I198" s="1083"/>
    </row>
    <row r="199" ht="38" customHeight="1" spans="1:25">
      <c r="A199" s="1083" t="s">
        <v>1551</v>
      </c>
      <c r="B199" s="1083"/>
      <c r="C199" s="1083"/>
      <c r="D199" s="1083"/>
      <c r="E199" s="1083"/>
      <c r="F199" s="1083"/>
      <c r="G199" s="1083"/>
      <c r="H199" s="1083"/>
      <c r="I199" s="1083"/>
    </row>
    <row r="200" ht="38" customHeight="1" spans="1:25">
      <c r="A200" s="1083" t="s">
        <v>1552</v>
      </c>
      <c r="B200" s="1083"/>
      <c r="C200" s="1083"/>
      <c r="D200" s="1083"/>
      <c r="E200" s="1083"/>
      <c r="F200" s="1083"/>
      <c r="G200" s="1083"/>
      <c r="H200" s="1083"/>
      <c r="I200" s="1083"/>
    </row>
    <row r="201" ht="14.25" spans="1:25">
      <c r="A201" s="1084"/>
      <c r="B201" s="1084"/>
      <c r="C201" s="1084"/>
      <c r="D201" s="1084"/>
      <c r="E201" s="1084"/>
      <c r="F201" s="1084"/>
      <c r="G201" s="1084"/>
      <c r="H201" s="1084"/>
      <c r="I201" s="1084"/>
    </row>
    <row r="202" ht="30" customHeight="1" spans="1:25">
      <c r="A202" s="1085" t="s">
        <v>839</v>
      </c>
      <c r="B202" s="1085"/>
      <c r="C202" s="1085" t="s">
        <v>1553</v>
      </c>
      <c r="D202" s="1085" t="s">
        <v>1554</v>
      </c>
      <c r="E202" s="1085" t="s">
        <v>1555</v>
      </c>
      <c r="F202" s="1085" t="s">
        <v>1556</v>
      </c>
      <c r="G202" s="1085" t="s">
        <v>1557</v>
      </c>
      <c r="H202" s="1085"/>
      <c r="I202" s="1085" t="s">
        <v>1558</v>
      </c>
    </row>
    <row r="203" ht="100" customHeight="1" spans="1:25">
      <c r="A203" s="1086" t="s">
        <v>1559</v>
      </c>
      <c r="B203" s="1086"/>
      <c r="C203" s="1086" t="s">
        <v>1560</v>
      </c>
      <c r="D203" s="1086" t="s">
        <v>1561</v>
      </c>
      <c r="E203" s="1086" t="s">
        <v>1562</v>
      </c>
      <c r="F203" s="1086" t="s">
        <v>1563</v>
      </c>
      <c r="G203" s="1086" t="s">
        <v>1564</v>
      </c>
      <c r="H203" s="1086"/>
      <c r="I203" s="1086" t="s">
        <v>1565</v>
      </c>
    </row>
    <row r="204" ht="100" customHeight="1" spans="1:25">
      <c r="A204" s="1082" t="s">
        <v>1566</v>
      </c>
      <c r="B204" s="1082"/>
      <c r="C204" s="1082" t="s">
        <v>1567</v>
      </c>
      <c r="D204" s="1082" t="s">
        <v>1568</v>
      </c>
      <c r="E204" s="1082" t="s">
        <v>1569</v>
      </c>
      <c r="F204" s="1082" t="s">
        <v>1570</v>
      </c>
      <c r="G204" s="1082" t="s">
        <v>1571</v>
      </c>
      <c r="H204" s="1082"/>
      <c r="I204" s="1082" t="s">
        <v>1572</v>
      </c>
    </row>
    <row r="205" ht="100" customHeight="1" spans="1:25">
      <c r="A205" s="1086" t="s">
        <v>1573</v>
      </c>
      <c r="B205" s="1086"/>
      <c r="C205" s="1086" t="s">
        <v>1574</v>
      </c>
      <c r="D205" s="1086" t="s">
        <v>1575</v>
      </c>
      <c r="E205" s="1086" t="s">
        <v>1576</v>
      </c>
      <c r="F205" s="1086" t="s">
        <v>1577</v>
      </c>
      <c r="G205" s="1086" t="s">
        <v>1578</v>
      </c>
      <c r="H205" s="1086"/>
      <c r="I205" s="1086" t="s">
        <v>1572</v>
      </c>
    </row>
    <row r="206" ht="100" customHeight="1" spans="1:25">
      <c r="A206" s="1082" t="s">
        <v>1579</v>
      </c>
      <c r="B206" s="1082"/>
      <c r="C206" s="1082" t="s">
        <v>1580</v>
      </c>
      <c r="D206" s="1082" t="s">
        <v>1581</v>
      </c>
      <c r="E206" s="1082" t="s">
        <v>1582</v>
      </c>
      <c r="F206" s="1082" t="s">
        <v>1583</v>
      </c>
      <c r="G206" s="1082" t="s">
        <v>1584</v>
      </c>
      <c r="H206" s="1082"/>
      <c r="I206" s="1082" t="s">
        <v>1572</v>
      </c>
    </row>
    <row r="207" ht="100" customHeight="1" spans="1:25">
      <c r="A207" s="1086" t="s">
        <v>1585</v>
      </c>
      <c r="B207" s="1086"/>
      <c r="C207" s="1086" t="s">
        <v>1586</v>
      </c>
      <c r="D207" s="1086" t="s">
        <v>1587</v>
      </c>
      <c r="E207" s="1086" t="s">
        <v>1588</v>
      </c>
      <c r="F207" s="1086" t="s">
        <v>1589</v>
      </c>
      <c r="G207" s="1086" t="s">
        <v>1590</v>
      </c>
      <c r="H207" s="1086"/>
      <c r="I207" s="1086" t="s">
        <v>1572</v>
      </c>
    </row>
    <row r="208" ht="100" customHeight="1" spans="1:25">
      <c r="A208" s="1082" t="s">
        <v>1591</v>
      </c>
      <c r="B208" s="1082"/>
      <c r="C208" s="1082" t="s">
        <v>1592</v>
      </c>
      <c r="D208" s="1082" t="s">
        <v>1593</v>
      </c>
      <c r="E208" s="1082" t="s">
        <v>1594</v>
      </c>
      <c r="F208" s="1082" t="s">
        <v>1595</v>
      </c>
      <c r="G208" s="1082" t="s">
        <v>1596</v>
      </c>
      <c r="H208" s="1082"/>
      <c r="I208" s="1082" t="s">
        <v>1565</v>
      </c>
    </row>
    <row r="209" ht="100" customHeight="1" spans="1:9">
      <c r="A209" s="1086" t="s">
        <v>1597</v>
      </c>
      <c r="B209" s="1086"/>
      <c r="C209" s="1086" t="s">
        <v>1598</v>
      </c>
      <c r="D209" s="1086" t="s">
        <v>1599</v>
      </c>
      <c r="E209" s="1086" t="s">
        <v>1600</v>
      </c>
      <c r="F209" s="1086" t="s">
        <v>1601</v>
      </c>
      <c r="G209" s="1086" t="s">
        <v>1602</v>
      </c>
      <c r="H209" s="1086"/>
      <c r="I209" s="1086" t="s">
        <v>1603</v>
      </c>
    </row>
    <row r="210" ht="100" customHeight="1" spans="1:9">
      <c r="A210" s="1082" t="s">
        <v>1604</v>
      </c>
      <c r="B210" s="1082"/>
      <c r="C210" s="1082" t="s">
        <v>1605</v>
      </c>
      <c r="D210" s="1082" t="s">
        <v>1606</v>
      </c>
      <c r="E210" s="1082" t="s">
        <v>1607</v>
      </c>
      <c r="F210" s="1082" t="s">
        <v>1608</v>
      </c>
      <c r="G210" s="1082" t="s">
        <v>1609</v>
      </c>
      <c r="H210" s="1082"/>
      <c r="I210" s="1082" t="s">
        <v>1603</v>
      </c>
    </row>
    <row r="211" ht="100" customHeight="1" spans="1:9">
      <c r="A211" s="1086" t="s">
        <v>1610</v>
      </c>
      <c r="B211" s="1086"/>
      <c r="C211" s="1086" t="s">
        <v>1611</v>
      </c>
      <c r="D211" s="1086" t="s">
        <v>1612</v>
      </c>
      <c r="E211" s="1086" t="s">
        <v>1613</v>
      </c>
      <c r="F211" s="1086" t="s">
        <v>1614</v>
      </c>
      <c r="G211" s="1086" t="s">
        <v>1615</v>
      </c>
      <c r="H211" s="1086"/>
      <c r="I211" s="1086" t="s">
        <v>1603</v>
      </c>
    </row>
    <row r="212" ht="100" customHeight="1" spans="1:9">
      <c r="A212" s="1082" t="s">
        <v>1616</v>
      </c>
      <c r="B212" s="1082"/>
      <c r="C212" s="1082" t="s">
        <v>1617</v>
      </c>
      <c r="D212" s="1082" t="s">
        <v>1618</v>
      </c>
      <c r="E212" s="1082" t="s">
        <v>1619</v>
      </c>
      <c r="F212" s="1082" t="s">
        <v>1620</v>
      </c>
      <c r="G212" s="1082" t="s">
        <v>1621</v>
      </c>
      <c r="H212" s="1082"/>
      <c r="I212" s="1082" t="s">
        <v>1603</v>
      </c>
    </row>
    <row r="213" ht="100" customHeight="1" spans="1:9">
      <c r="A213" s="1086" t="s">
        <v>1622</v>
      </c>
      <c r="B213" s="1086"/>
      <c r="C213" s="1086" t="s">
        <v>1623</v>
      </c>
      <c r="D213" s="1086" t="s">
        <v>1624</v>
      </c>
      <c r="E213" s="1086" t="s">
        <v>1625</v>
      </c>
      <c r="F213" s="1086" t="s">
        <v>1626</v>
      </c>
      <c r="G213" s="1086" t="s">
        <v>1627</v>
      </c>
      <c r="H213" s="1086"/>
      <c r="I213" s="1086" t="s">
        <v>1603</v>
      </c>
    </row>
    <row r="214" ht="100" customHeight="1" spans="1:9">
      <c r="A214" s="1082" t="s">
        <v>1628</v>
      </c>
      <c r="B214" s="1082"/>
      <c r="C214" s="1082" t="s">
        <v>1629</v>
      </c>
      <c r="D214" s="1082" t="s">
        <v>1630</v>
      </c>
      <c r="E214" s="1082" t="s">
        <v>1631</v>
      </c>
      <c r="F214" s="1082" t="s">
        <v>1632</v>
      </c>
      <c r="G214" s="1082" t="s">
        <v>1633</v>
      </c>
      <c r="H214" s="1082"/>
      <c r="I214" s="1082" t="s">
        <v>1572</v>
      </c>
    </row>
    <row r="215" ht="100" customHeight="1" spans="1:9">
      <c r="A215" s="1086" t="s">
        <v>1634</v>
      </c>
      <c r="B215" s="1086"/>
      <c r="C215" s="1086" t="s">
        <v>1635</v>
      </c>
      <c r="D215" s="1086" t="s">
        <v>1636</v>
      </c>
      <c r="E215" s="1086" t="s">
        <v>1637</v>
      </c>
      <c r="F215" s="1086" t="s">
        <v>1638</v>
      </c>
      <c r="G215" s="1086" t="s">
        <v>1639</v>
      </c>
      <c r="H215" s="1086"/>
      <c r="I215" s="1086" t="s">
        <v>1603</v>
      </c>
    </row>
    <row r="216" ht="100" customHeight="1" spans="1:9">
      <c r="A216" s="1082" t="s">
        <v>1640</v>
      </c>
      <c r="B216" s="1082"/>
      <c r="C216" s="1082" t="s">
        <v>1641</v>
      </c>
      <c r="D216" s="1082" t="s">
        <v>1642</v>
      </c>
      <c r="E216" s="1082" t="s">
        <v>1643</v>
      </c>
      <c r="F216" s="1082" t="s">
        <v>1644</v>
      </c>
      <c r="G216" s="1082" t="s">
        <v>1645</v>
      </c>
      <c r="H216" s="1082"/>
      <c r="I216" s="1082" t="s">
        <v>1603</v>
      </c>
    </row>
    <row r="217" ht="100" customHeight="1" spans="1:9">
      <c r="A217" s="1086" t="s">
        <v>1646</v>
      </c>
      <c r="B217" s="1086"/>
      <c r="C217" s="1086" t="s">
        <v>1647</v>
      </c>
      <c r="D217" s="1086" t="s">
        <v>1648</v>
      </c>
      <c r="E217" s="1086" t="s">
        <v>1649</v>
      </c>
      <c r="F217" s="1086" t="s">
        <v>1650</v>
      </c>
      <c r="G217" s="1086" t="s">
        <v>1651</v>
      </c>
      <c r="H217" s="1086"/>
      <c r="I217" s="1086" t="s">
        <v>1652</v>
      </c>
    </row>
    <row r="218" ht="100" customHeight="1" spans="1:9">
      <c r="A218" s="1082" t="s">
        <v>1653</v>
      </c>
      <c r="B218" s="1082"/>
      <c r="C218" s="1082" t="s">
        <v>1654</v>
      </c>
      <c r="D218" s="1082" t="s">
        <v>1655</v>
      </c>
      <c r="E218" s="1082" t="s">
        <v>1656</v>
      </c>
      <c r="F218" s="1082" t="s">
        <v>1657</v>
      </c>
      <c r="G218" s="1082" t="s">
        <v>1658</v>
      </c>
      <c r="H218" s="1082"/>
      <c r="I218" s="1082" t="s">
        <v>1652</v>
      </c>
    </row>
    <row r="219" ht="100" customHeight="1" spans="1:9">
      <c r="A219" s="1086" t="s">
        <v>1659</v>
      </c>
      <c r="B219" s="1086"/>
      <c r="C219" s="1086" t="s">
        <v>1660</v>
      </c>
      <c r="D219" s="1086" t="s">
        <v>1661</v>
      </c>
      <c r="E219" s="1086" t="s">
        <v>1662</v>
      </c>
      <c r="F219" s="1086" t="s">
        <v>1663</v>
      </c>
      <c r="G219" s="1086" t="s">
        <v>1664</v>
      </c>
      <c r="H219" s="1086"/>
      <c r="I219" s="1086" t="s">
        <v>1652</v>
      </c>
    </row>
    <row r="220" ht="100" customHeight="1" spans="1:9">
      <c r="A220" s="1082" t="s">
        <v>1665</v>
      </c>
      <c r="B220" s="1082"/>
      <c r="C220" s="1082" t="s">
        <v>1666</v>
      </c>
      <c r="D220" s="1082" t="s">
        <v>1667</v>
      </c>
      <c r="E220" s="1082" t="s">
        <v>1668</v>
      </c>
      <c r="F220" s="1082" t="s">
        <v>1669</v>
      </c>
      <c r="G220" s="1082" t="s">
        <v>1670</v>
      </c>
      <c r="H220" s="1082"/>
      <c r="I220" s="1082" t="s">
        <v>1671</v>
      </c>
    </row>
    <row r="221" ht="100" customHeight="1" spans="1:9">
      <c r="A221" s="1086" t="s">
        <v>1672</v>
      </c>
      <c r="B221" s="1086"/>
      <c r="C221" s="1086" t="s">
        <v>1673</v>
      </c>
      <c r="D221" s="1086" t="s">
        <v>1674</v>
      </c>
      <c r="E221" s="1086" t="s">
        <v>1675</v>
      </c>
      <c r="F221" s="1086" t="s">
        <v>1676</v>
      </c>
      <c r="G221" s="1086" t="s">
        <v>1677</v>
      </c>
      <c r="H221" s="1086"/>
      <c r="I221" s="1086" t="s">
        <v>1678</v>
      </c>
    </row>
    <row r="222" ht="100" customHeight="1" spans="1:9">
      <c r="A222" s="1082" t="s">
        <v>1679</v>
      </c>
      <c r="B222" s="1082"/>
      <c r="C222" s="1082" t="s">
        <v>1680</v>
      </c>
      <c r="D222" s="1082" t="s">
        <v>1681</v>
      </c>
      <c r="E222" s="1082" t="s">
        <v>1682</v>
      </c>
      <c r="F222" s="1082" t="s">
        <v>1683</v>
      </c>
      <c r="G222" s="1082" t="s">
        <v>1684</v>
      </c>
      <c r="H222" s="1082"/>
      <c r="I222" s="1082" t="s">
        <v>1678</v>
      </c>
    </row>
    <row r="223" ht="100" customHeight="1" spans="1:9">
      <c r="A223" s="1086" t="s">
        <v>1685</v>
      </c>
      <c r="B223" s="1086"/>
      <c r="C223" s="1086" t="s">
        <v>1686</v>
      </c>
      <c r="D223" s="1086" t="s">
        <v>1687</v>
      </c>
      <c r="E223" s="1086" t="s">
        <v>1688</v>
      </c>
      <c r="F223" s="1086" t="s">
        <v>1689</v>
      </c>
      <c r="G223" s="1086" t="s">
        <v>1690</v>
      </c>
      <c r="H223" s="1086"/>
      <c r="I223" s="1086" t="s">
        <v>1678</v>
      </c>
    </row>
    <row r="224" ht="100" customHeight="1" spans="1:9">
      <c r="A224" s="1082" t="s">
        <v>1691</v>
      </c>
      <c r="B224" s="1082"/>
      <c r="C224" s="1082" t="s">
        <v>1692</v>
      </c>
      <c r="D224" s="1082" t="s">
        <v>1693</v>
      </c>
      <c r="E224" s="1082" t="s">
        <v>1694</v>
      </c>
      <c r="F224" s="1082" t="s">
        <v>1695</v>
      </c>
      <c r="G224" s="1082" t="s">
        <v>1696</v>
      </c>
      <c r="H224" s="1082"/>
      <c r="I224" s="1082" t="s">
        <v>1603</v>
      </c>
    </row>
    <row r="225" ht="100" customHeight="1" spans="1:9">
      <c r="A225" s="1086" t="s">
        <v>1697</v>
      </c>
      <c r="B225" s="1086"/>
      <c r="C225" s="1086" t="s">
        <v>1698</v>
      </c>
      <c r="D225" s="1086" t="s">
        <v>1699</v>
      </c>
      <c r="E225" s="1086" t="s">
        <v>1700</v>
      </c>
      <c r="F225" s="1086" t="s">
        <v>1701</v>
      </c>
      <c r="G225" s="1086" t="s">
        <v>1702</v>
      </c>
      <c r="H225" s="1086"/>
      <c r="I225" s="1086" t="s">
        <v>1671</v>
      </c>
    </row>
    <row r="226" ht="100" customHeight="1" spans="1:9">
      <c r="A226" s="1082" t="s">
        <v>1703</v>
      </c>
      <c r="B226" s="1082"/>
      <c r="C226" s="1082" t="s">
        <v>1704</v>
      </c>
      <c r="D226" s="1082" t="s">
        <v>1705</v>
      </c>
      <c r="E226" s="1082" t="s">
        <v>1706</v>
      </c>
      <c r="F226" s="1082" t="s">
        <v>1707</v>
      </c>
      <c r="G226" s="1082" t="s">
        <v>1708</v>
      </c>
      <c r="H226" s="1082"/>
      <c r="I226" s="1082" t="s">
        <v>1652</v>
      </c>
    </row>
    <row r="227" ht="100" customHeight="1" spans="1:9">
      <c r="A227" s="1086" t="s">
        <v>1709</v>
      </c>
      <c r="B227" s="1086"/>
      <c r="C227" s="1086" t="s">
        <v>1710</v>
      </c>
      <c r="D227" s="1086" t="s">
        <v>1711</v>
      </c>
      <c r="E227" s="1086" t="s">
        <v>1712</v>
      </c>
      <c r="F227" s="1086" t="s">
        <v>1713</v>
      </c>
      <c r="G227" s="1086" t="s">
        <v>1714</v>
      </c>
      <c r="H227" s="1086"/>
      <c r="I227" s="1086" t="s">
        <v>1715</v>
      </c>
    </row>
    <row r="228" ht="100" customHeight="1" spans="1:9">
      <c r="A228" s="1082" t="s">
        <v>1716</v>
      </c>
      <c r="B228" s="1082"/>
      <c r="C228" s="1082" t="s">
        <v>1717</v>
      </c>
      <c r="D228" s="1082" t="s">
        <v>1718</v>
      </c>
      <c r="E228" s="1082" t="s">
        <v>1719</v>
      </c>
      <c r="F228" s="1082" t="s">
        <v>1720</v>
      </c>
      <c r="G228" s="1082" t="s">
        <v>1721</v>
      </c>
      <c r="H228" s="1082"/>
      <c r="I228" s="1082" t="s">
        <v>1722</v>
      </c>
    </row>
    <row r="229" ht="14.25" spans="1:9">
      <c r="A229" s="1084"/>
      <c r="B229" s="1084"/>
      <c r="C229" s="1084"/>
      <c r="D229" s="1084"/>
      <c r="E229" s="1084"/>
      <c r="F229" s="1084"/>
      <c r="G229" s="1084"/>
      <c r="H229" s="1084"/>
      <c r="I229" s="1084"/>
    </row>
    <row r="230" ht="32" customHeight="1" spans="1:9">
      <c r="A230" s="1087" t="s">
        <v>1723</v>
      </c>
      <c r="B230" s="1087"/>
      <c r="C230" s="1087"/>
      <c r="D230" s="1087"/>
      <c r="E230" s="1087"/>
      <c r="F230" s="1087"/>
      <c r="G230" s="1087"/>
      <c r="H230" s="1087"/>
      <c r="I230" s="1087"/>
    </row>
    <row r="231" ht="14.25" spans="1:9">
      <c r="A231" s="1084"/>
      <c r="B231" s="1084"/>
      <c r="C231" s="1084"/>
      <c r="D231" s="1084"/>
      <c r="E231" s="1084"/>
      <c r="F231" s="1084"/>
      <c r="G231" s="1084"/>
      <c r="H231" s="1084"/>
      <c r="I231" s="1084"/>
    </row>
    <row r="232" ht="26" customHeight="1" spans="1:9">
      <c r="A232" s="1088" t="s">
        <v>1724</v>
      </c>
      <c r="B232" s="1089"/>
      <c r="C232" s="1089"/>
      <c r="D232" s="1089"/>
      <c r="E232" s="1089"/>
      <c r="F232" s="1089"/>
      <c r="G232" s="1089"/>
      <c r="H232" s="1089"/>
      <c r="I232" s="1089"/>
    </row>
    <row r="233" ht="75" customHeight="1" spans="1:9">
      <c r="A233" s="1082" t="s">
        <v>1725</v>
      </c>
      <c r="B233" s="1082"/>
      <c r="C233" s="1082"/>
      <c r="D233" s="1082"/>
      <c r="E233" s="1082"/>
      <c r="F233" s="1082"/>
      <c r="G233" s="1082"/>
      <c r="H233" s="1082"/>
      <c r="I233" s="1082"/>
    </row>
    <row r="234" ht="26" customHeight="1" spans="1:9">
      <c r="A234" s="1088" t="s">
        <v>1726</v>
      </c>
      <c r="B234" s="1089"/>
      <c r="C234" s="1089"/>
      <c r="D234" s="1089"/>
      <c r="E234" s="1089"/>
      <c r="F234" s="1089"/>
      <c r="G234" s="1089"/>
      <c r="H234" s="1089"/>
      <c r="I234" s="1089"/>
    </row>
    <row r="235" ht="60" customHeight="1" spans="1:9">
      <c r="A235" s="1082" t="s">
        <v>1727</v>
      </c>
      <c r="B235" s="1082"/>
      <c r="C235" s="1082"/>
      <c r="D235" s="1082"/>
      <c r="E235" s="1082"/>
      <c r="F235" s="1082"/>
      <c r="G235" s="1082"/>
      <c r="H235" s="1082"/>
      <c r="I235" s="1082"/>
    </row>
    <row r="236" ht="26" customHeight="1" spans="1:9">
      <c r="A236" s="1088" t="s">
        <v>1728</v>
      </c>
      <c r="B236" s="1089"/>
      <c r="C236" s="1089"/>
      <c r="D236" s="1089"/>
      <c r="E236" s="1089"/>
      <c r="F236" s="1089"/>
      <c r="G236" s="1089"/>
      <c r="H236" s="1089"/>
      <c r="I236" s="1089"/>
    </row>
    <row r="237" ht="60" customHeight="1" spans="1:9">
      <c r="A237" s="1082" t="s">
        <v>1729</v>
      </c>
      <c r="B237" s="1082"/>
      <c r="C237" s="1082"/>
      <c r="D237" s="1082"/>
      <c r="E237" s="1082"/>
      <c r="F237" s="1082"/>
      <c r="G237" s="1082"/>
      <c r="H237" s="1082"/>
      <c r="I237" s="1082"/>
    </row>
    <row r="238" ht="26" customHeight="1" spans="1:9">
      <c r="A238" s="1088" t="s">
        <v>1730</v>
      </c>
      <c r="B238" s="1089"/>
      <c r="C238" s="1089"/>
      <c r="D238" s="1089"/>
      <c r="E238" s="1089"/>
      <c r="F238" s="1089"/>
      <c r="G238" s="1089"/>
      <c r="H238" s="1089"/>
      <c r="I238" s="1089"/>
    </row>
    <row r="239" ht="60" customHeight="1" spans="1:9">
      <c r="A239" s="1082" t="s">
        <v>1731</v>
      </c>
      <c r="B239" s="1082"/>
      <c r="C239" s="1082"/>
      <c r="D239" s="1082"/>
      <c r="E239" s="1082"/>
      <c r="F239" s="1082"/>
      <c r="G239" s="1082"/>
      <c r="H239" s="1082"/>
      <c r="I239" s="1082"/>
    </row>
    <row r="240" ht="26" customHeight="1" spans="1:9">
      <c r="A240" s="1088" t="s">
        <v>1732</v>
      </c>
      <c r="B240" s="1089"/>
      <c r="C240" s="1089"/>
      <c r="D240" s="1089"/>
      <c r="E240" s="1089"/>
      <c r="F240" s="1089"/>
      <c r="G240" s="1089"/>
      <c r="H240" s="1089"/>
      <c r="I240" s="1089"/>
    </row>
    <row r="241" ht="60" customHeight="1" spans="1:9">
      <c r="A241" s="1082" t="s">
        <v>1733</v>
      </c>
      <c r="B241" s="1082"/>
      <c r="C241" s="1082"/>
      <c r="D241" s="1082"/>
      <c r="E241" s="1082"/>
      <c r="F241" s="1082"/>
      <c r="G241" s="1082"/>
      <c r="H241" s="1082"/>
      <c r="I241" s="1082"/>
    </row>
    <row r="242" ht="26" customHeight="1" spans="1:9">
      <c r="A242" s="1088" t="s">
        <v>1734</v>
      </c>
      <c r="B242" s="1089"/>
      <c r="C242" s="1089"/>
      <c r="D242" s="1089"/>
      <c r="E242" s="1089"/>
      <c r="F242" s="1089"/>
      <c r="G242" s="1089"/>
      <c r="H242" s="1089"/>
      <c r="I242" s="1089"/>
    </row>
    <row r="243" ht="60" customHeight="1" spans="1:9">
      <c r="A243" s="1082" t="s">
        <v>1735</v>
      </c>
      <c r="B243" s="1082"/>
      <c r="C243" s="1082"/>
      <c r="D243" s="1082"/>
      <c r="E243" s="1082"/>
      <c r="F243" s="1082"/>
      <c r="G243" s="1082"/>
      <c r="H243" s="1082"/>
      <c r="I243" s="1082"/>
    </row>
  </sheetData>
  <mergeCells count="72">
    <mergeCell ref="A196:I196"/>
    <mergeCell ref="A197:I197"/>
    <mergeCell ref="A198:I198"/>
    <mergeCell ref="A199:I199"/>
    <mergeCell ref="A200:I200"/>
    <mergeCell ref="A202:B202"/>
    <mergeCell ref="G202:H202"/>
    <mergeCell ref="A203:B203"/>
    <mergeCell ref="G203:H203"/>
    <mergeCell ref="A204:B204"/>
    <mergeCell ref="G204:H204"/>
    <mergeCell ref="A205:B205"/>
    <mergeCell ref="G205:H205"/>
    <mergeCell ref="A206:B206"/>
    <mergeCell ref="G206:H206"/>
    <mergeCell ref="A207:B207"/>
    <mergeCell ref="G207:H207"/>
    <mergeCell ref="A208:B208"/>
    <mergeCell ref="G208:H208"/>
    <mergeCell ref="A209:B209"/>
    <mergeCell ref="G209:H209"/>
    <mergeCell ref="A210:B210"/>
    <mergeCell ref="G210:H210"/>
    <mergeCell ref="A211:B211"/>
    <mergeCell ref="G211:H211"/>
    <mergeCell ref="A212:B212"/>
    <mergeCell ref="G212:H212"/>
    <mergeCell ref="A213:B213"/>
    <mergeCell ref="G213:H213"/>
    <mergeCell ref="A214:B214"/>
    <mergeCell ref="G214:H214"/>
    <mergeCell ref="A215:B215"/>
    <mergeCell ref="G215:H215"/>
    <mergeCell ref="A216:B216"/>
    <mergeCell ref="G216:H216"/>
    <mergeCell ref="A217:B217"/>
    <mergeCell ref="G217:H217"/>
    <mergeCell ref="A218:B218"/>
    <mergeCell ref="G218:H218"/>
    <mergeCell ref="A219:B219"/>
    <mergeCell ref="G219:H219"/>
    <mergeCell ref="A220:B220"/>
    <mergeCell ref="G220:H220"/>
    <mergeCell ref="A221:B221"/>
    <mergeCell ref="G221:H221"/>
    <mergeCell ref="A222:B222"/>
    <mergeCell ref="G222:H222"/>
    <mergeCell ref="A223:B223"/>
    <mergeCell ref="G223:H223"/>
    <mergeCell ref="A224:B224"/>
    <mergeCell ref="G224:H224"/>
    <mergeCell ref="A225:B225"/>
    <mergeCell ref="G225:H225"/>
    <mergeCell ref="A226:B226"/>
    <mergeCell ref="G226:H226"/>
    <mergeCell ref="A227:B227"/>
    <mergeCell ref="G227:H227"/>
    <mergeCell ref="A228:B228"/>
    <mergeCell ref="G228:H228"/>
    <mergeCell ref="A230:I230"/>
    <mergeCell ref="A232:I232"/>
    <mergeCell ref="A233:I233"/>
    <mergeCell ref="A234:I234"/>
    <mergeCell ref="A235:I235"/>
    <mergeCell ref="A236:I236"/>
    <mergeCell ref="A237:I237"/>
    <mergeCell ref="A238:I238"/>
    <mergeCell ref="A239:I239"/>
    <mergeCell ref="A240:I240"/>
    <mergeCell ref="A241:I241"/>
    <mergeCell ref="A242:I242"/>
    <mergeCell ref="A243:I243"/>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362"/>
  <sheetViews>
    <sheetView showGridLines="0" tabSelected="1" zoomScale="80" zoomScaleNormal="80" topLeftCell="C1" workbookViewId="0">
      <pane ySplit="1" topLeftCell="A2" activePane="bottomLeft" state="frozen"/>
      <selection/>
      <selection pane="bottomLeft" activeCell="P1" sqref="$A1:$XFD1048576"/>
    </sheetView>
  </sheetViews>
  <sheetFormatPr defaultColWidth="9" defaultRowHeight="13.5"/>
  <cols>
    <col min="1" max="1" width="9" customWidth="1"/>
    <col min="2" max="3" width="18" customWidth="1"/>
    <col min="4" max="4" width="18.7916666666667" customWidth="1"/>
    <col min="5" max="5" width="7.6" customWidth="1"/>
    <col min="6" max="6" width="9" customWidth="1"/>
    <col min="8" max="9" width="65" customWidth="1"/>
    <col min="10" max="10" width="9" customWidth="1"/>
    <col min="17" max="17" width="9" customWidth="1"/>
    <col min="19" max="20" width="9" customWidth="1"/>
    <col min="21" max="21" width="11.1916666666667" customWidth="1"/>
    <col min="24" max="24" width="9.23333333333333" customWidth="1"/>
    <col min="25" max="25" width="33" customWidth="1"/>
    <col min="26" max="26" width="13" customWidth="1"/>
    <col min="30" max="30" width="13.125" customWidth="1"/>
    <col min="31" max="31" width="10.525" customWidth="1"/>
    <col min="37" max="37" width="9.23333333333333" customWidth="1"/>
    <col min="38" max="38" width="11.1916666666667" customWidth="1"/>
    <col min="39" max="39" width="9" customWidth="1"/>
    <col min="40" max="40" width="13" customWidth="1"/>
    <col min="41" max="41" width="9" customWidth="1"/>
    <col min="42" max="42" width="11.5" customWidth="1"/>
    <col min="43" max="44" width="10.525" customWidth="1"/>
    <col min="50" max="50" width="9.23333333333333" customWidth="1"/>
    <col min="57" max="74" width="24" customWidth="1"/>
  </cols>
  <sheetData>
    <row r="1" ht="48" customHeight="1" spans="1:74">
      <c r="A1" s="1054" t="s">
        <v>1736</v>
      </c>
      <c r="B1" s="1054" t="s">
        <v>1737</v>
      </c>
      <c r="C1" s="1054" t="s">
        <v>1738</v>
      </c>
      <c r="D1" s="1054" t="s">
        <v>1739</v>
      </c>
      <c r="E1" s="1054" t="s">
        <v>1740</v>
      </c>
      <c r="F1" s="1054" t="s">
        <v>1741</v>
      </c>
      <c r="G1" s="1054" t="s">
        <v>36</v>
      </c>
      <c r="H1" s="1054" t="s">
        <v>1742</v>
      </c>
      <c r="I1" s="1054" t="s">
        <v>1743</v>
      </c>
      <c r="J1" s="1054" t="s">
        <v>1744</v>
      </c>
      <c r="K1" s="1054" t="s">
        <v>1745</v>
      </c>
      <c r="L1" s="1054" t="s">
        <v>1746</v>
      </c>
      <c r="M1" s="1054" t="s">
        <v>1747</v>
      </c>
      <c r="N1" s="1054" t="s">
        <v>1748</v>
      </c>
      <c r="O1" s="1054" t="s">
        <v>1749</v>
      </c>
      <c r="P1" s="1055" t="s">
        <v>1750</v>
      </c>
      <c r="Q1" s="1055" t="s">
        <v>1751</v>
      </c>
      <c r="R1" s="1054" t="s">
        <v>1752</v>
      </c>
      <c r="S1" s="1054" t="s">
        <v>1753</v>
      </c>
      <c r="T1" s="1054" t="s">
        <v>1754</v>
      </c>
      <c r="U1" s="1054" t="s">
        <v>1755</v>
      </c>
      <c r="V1" s="1054" t="s">
        <v>1749</v>
      </c>
      <c r="W1" s="1054" t="s">
        <v>1756</v>
      </c>
      <c r="X1" s="1054" t="s">
        <v>1757</v>
      </c>
      <c r="Y1" s="1054" t="s">
        <v>1758</v>
      </c>
      <c r="Z1" s="1054" t="s">
        <v>1759</v>
      </c>
      <c r="AA1" s="1054" t="s">
        <v>1760</v>
      </c>
      <c r="AB1" s="1054" t="s">
        <v>1761</v>
      </c>
      <c r="AC1" s="1054" t="s">
        <v>1762</v>
      </c>
      <c r="AD1" s="1054" t="s">
        <v>1763</v>
      </c>
      <c r="AE1" s="1054" t="s">
        <v>1764</v>
      </c>
      <c r="AF1" s="1054" t="s">
        <v>202</v>
      </c>
      <c r="AG1" s="1054" t="s">
        <v>1765</v>
      </c>
      <c r="AH1" s="1054" t="s">
        <v>1766</v>
      </c>
      <c r="AI1" s="1054" t="s">
        <v>1767</v>
      </c>
      <c r="AJ1" s="1054" t="s">
        <v>1768</v>
      </c>
      <c r="AK1" s="1054" t="s">
        <v>1769</v>
      </c>
      <c r="AL1" s="1054" t="s">
        <v>1770</v>
      </c>
      <c r="AM1" s="1054" t="s">
        <v>1771</v>
      </c>
      <c r="AN1" s="1054" t="s">
        <v>1772</v>
      </c>
      <c r="AO1" s="1054" t="s">
        <v>1773</v>
      </c>
      <c r="AP1" s="1054" t="s">
        <v>1774</v>
      </c>
      <c r="AQ1" s="1054" t="s">
        <v>1775</v>
      </c>
      <c r="AR1" s="1054" t="s">
        <v>1776</v>
      </c>
      <c r="AS1" s="1054" t="s">
        <v>1777</v>
      </c>
      <c r="AT1" s="1054" t="s">
        <v>1778</v>
      </c>
      <c r="AU1" s="1054" t="s">
        <v>202</v>
      </c>
      <c r="AV1" s="1054" t="s">
        <v>1779</v>
      </c>
      <c r="AW1" s="1054" t="s">
        <v>1780</v>
      </c>
      <c r="AX1" s="1054" t="s">
        <v>1781</v>
      </c>
      <c r="AY1" s="1054" t="s">
        <v>1782</v>
      </c>
      <c r="AZ1" s="1054" t="s">
        <v>1783</v>
      </c>
      <c r="BA1" s="1054" t="s">
        <v>1784</v>
      </c>
      <c r="BB1" s="1054" t="s">
        <v>1785</v>
      </c>
      <c r="BC1" s="1054" t="s">
        <v>1786</v>
      </c>
      <c r="BD1" s="1054" t="s">
        <v>1787</v>
      </c>
      <c r="BE1" s="10" t="s">
        <v>1788</v>
      </c>
      <c r="BF1" s="10" t="s">
        <v>1789</v>
      </c>
      <c r="BG1" s="10" t="s">
        <v>1790</v>
      </c>
      <c r="BH1" s="10" t="s">
        <v>1791</v>
      </c>
      <c r="BI1" s="10" t="s">
        <v>1792</v>
      </c>
      <c r="BJ1" s="10" t="s">
        <v>1793</v>
      </c>
      <c r="BK1" s="10" t="s">
        <v>1794</v>
      </c>
      <c r="BL1" s="10" t="s">
        <v>1795</v>
      </c>
      <c r="BM1" s="10" t="s">
        <v>1796</v>
      </c>
      <c r="BN1" s="10" t="s">
        <v>1797</v>
      </c>
      <c r="BO1" s="10" t="s">
        <v>1798</v>
      </c>
      <c r="BP1" s="10" t="s">
        <v>1799</v>
      </c>
      <c r="BQ1" s="10" t="s">
        <v>1800</v>
      </c>
      <c r="BR1" s="10" t="s">
        <v>1801</v>
      </c>
      <c r="BS1" s="10" t="s">
        <v>1802</v>
      </c>
      <c r="BT1" s="10" t="s">
        <v>1803</v>
      </c>
      <c r="BU1" s="10" t="s">
        <v>1804</v>
      </c>
      <c r="BV1" s="10" t="s">
        <v>1805</v>
      </c>
    </row>
    <row r="2" ht="75" customHeight="1" spans="1:74">
      <c r="A2" s="1056"/>
      <c r="B2" s="14" t="s">
        <v>207</v>
      </c>
      <c r="C2" s="14" t="s">
        <v>749</v>
      </c>
      <c r="D2" s="14" t="s">
        <v>1806</v>
      </c>
      <c r="E2" s="14" t="s">
        <v>1807</v>
      </c>
      <c r="F2" s="14" t="s">
        <v>1808</v>
      </c>
      <c r="G2" s="14" t="s">
        <v>52</v>
      </c>
      <c r="H2" s="14" t="s">
        <v>1809</v>
      </c>
      <c r="I2" s="1056" t="s">
        <v>1810</v>
      </c>
      <c r="J2" s="14" t="s">
        <v>1811</v>
      </c>
      <c r="K2" s="14" t="s">
        <v>1812</v>
      </c>
      <c r="L2" s="14" t="s">
        <v>1813</v>
      </c>
      <c r="M2" s="14">
        <v>768</v>
      </c>
      <c r="N2" s="14" t="s">
        <v>1814</v>
      </c>
      <c r="O2" s="14">
        <v>1</v>
      </c>
      <c r="P2" s="1056"/>
      <c r="Q2" s="1056"/>
      <c r="R2" s="14" t="s">
        <v>1815</v>
      </c>
      <c r="S2" s="14" t="s">
        <v>1816</v>
      </c>
      <c r="T2" s="14" t="s">
        <v>1817</v>
      </c>
      <c r="U2" s="1056"/>
      <c r="V2" s="14">
        <v>1</v>
      </c>
      <c r="W2" s="14" t="s">
        <v>1818</v>
      </c>
      <c r="X2" s="14">
        <v>1</v>
      </c>
      <c r="Y2" s="14" t="s">
        <v>1819</v>
      </c>
      <c r="Z2" s="14">
        <v>4.46</v>
      </c>
      <c r="AA2" s="14">
        <v>2407</v>
      </c>
      <c r="AB2" s="14">
        <v>4.4</v>
      </c>
      <c r="AC2" s="14" t="s">
        <v>1820</v>
      </c>
      <c r="AD2" s="1056"/>
      <c r="AE2" s="1056"/>
      <c r="AF2" s="14" t="s">
        <v>1821</v>
      </c>
      <c r="AG2" s="1056"/>
      <c r="AH2" s="1056"/>
      <c r="AI2" s="14">
        <v>1</v>
      </c>
      <c r="AJ2" s="14">
        <v>6132</v>
      </c>
      <c r="AK2" s="14">
        <v>44763.6</v>
      </c>
      <c r="AL2" s="14">
        <v>8.99</v>
      </c>
      <c r="AM2" s="1057">
        <v>0.5508</v>
      </c>
      <c r="AN2" s="14">
        <v>2.69</v>
      </c>
      <c r="AO2" s="14">
        <v>4.4</v>
      </c>
      <c r="AP2" s="14">
        <v>2382</v>
      </c>
      <c r="AQ2" s="14">
        <v>0.72</v>
      </c>
      <c r="AR2" s="14">
        <v>44</v>
      </c>
      <c r="AS2" s="1056"/>
      <c r="AT2" s="1056"/>
      <c r="AU2" s="14" t="s">
        <v>1821</v>
      </c>
      <c r="AV2" s="1056"/>
      <c r="AW2" s="14">
        <v>13</v>
      </c>
      <c r="AX2" s="14">
        <v>7</v>
      </c>
      <c r="AY2" s="14" t="s">
        <v>45</v>
      </c>
      <c r="AZ2" s="14" t="s">
        <v>1822</v>
      </c>
      <c r="BA2" s="1056"/>
      <c r="BB2" s="14" t="s">
        <v>812</v>
      </c>
      <c r="BC2" s="14" t="s">
        <v>1817</v>
      </c>
      <c r="BD2" s="14" t="s">
        <v>1815</v>
      </c>
      <c r="BE2" s="1056" t="s">
        <v>1823</v>
      </c>
      <c r="BF2" s="1056"/>
      <c r="BG2" s="1056"/>
      <c r="BH2" s="1056"/>
      <c r="BI2" s="1056"/>
      <c r="BJ2" s="1056"/>
      <c r="BK2" s="1056"/>
      <c r="BL2" s="1056"/>
      <c r="BM2" s="1056">
        <v>2351</v>
      </c>
      <c r="BN2" s="1056">
        <v>2050</v>
      </c>
      <c r="BO2" s="1056">
        <v>4235</v>
      </c>
      <c r="BP2" s="1056">
        <v>5886</v>
      </c>
      <c r="BQ2" s="1056">
        <v>4</v>
      </c>
      <c r="BR2" s="1056">
        <v>2050</v>
      </c>
      <c r="BS2" s="1056">
        <v>-246</v>
      </c>
      <c r="BT2" s="1056" t="s">
        <v>1824</v>
      </c>
      <c r="BU2" s="1056"/>
      <c r="BV2" s="1056">
        <v>52</v>
      </c>
    </row>
    <row r="3" ht="75" customHeight="1" spans="1:74">
      <c r="A3" s="1056"/>
      <c r="B3" s="14" t="s">
        <v>225</v>
      </c>
      <c r="C3" s="14" t="s">
        <v>752</v>
      </c>
      <c r="D3" s="14" t="s">
        <v>1825</v>
      </c>
      <c r="E3" s="14" t="s">
        <v>1826</v>
      </c>
      <c r="F3" s="14" t="s">
        <v>1827</v>
      </c>
      <c r="G3" s="14" t="s">
        <v>56</v>
      </c>
      <c r="H3" s="14" t="s">
        <v>1828</v>
      </c>
      <c r="I3" s="1056" t="s">
        <v>1829</v>
      </c>
      <c r="J3" s="14" t="s">
        <v>1830</v>
      </c>
      <c r="K3" s="14" t="s">
        <v>1812</v>
      </c>
      <c r="L3" s="14" t="s">
        <v>1813</v>
      </c>
      <c r="M3" s="14">
        <v>1455</v>
      </c>
      <c r="N3" s="14" t="s">
        <v>1814</v>
      </c>
      <c r="O3" s="14">
        <v>2</v>
      </c>
      <c r="P3" s="1056"/>
      <c r="Q3" s="1056"/>
      <c r="R3" s="14" t="s">
        <v>1831</v>
      </c>
      <c r="S3" s="14" t="s">
        <v>1832</v>
      </c>
      <c r="T3" s="14" t="s">
        <v>1833</v>
      </c>
      <c r="U3" s="1056"/>
      <c r="V3" s="14">
        <v>2</v>
      </c>
      <c r="W3" s="14" t="s">
        <v>1818</v>
      </c>
      <c r="X3" s="14">
        <v>1</v>
      </c>
      <c r="Y3" s="14" t="s">
        <v>1819</v>
      </c>
      <c r="Z3" s="14">
        <v>14.99</v>
      </c>
      <c r="AA3" s="14">
        <v>395</v>
      </c>
      <c r="AB3" s="14">
        <v>4.3</v>
      </c>
      <c r="AC3" s="14" t="s">
        <v>1820</v>
      </c>
      <c r="AD3" s="1056"/>
      <c r="AE3" s="1056"/>
      <c r="AF3" s="14" t="s">
        <v>226</v>
      </c>
      <c r="AG3" s="1056"/>
      <c r="AH3" s="1056"/>
      <c r="AI3" s="14">
        <v>1</v>
      </c>
      <c r="AJ3" s="14">
        <v>1376</v>
      </c>
      <c r="AK3" s="14">
        <v>18920</v>
      </c>
      <c r="AL3" s="14">
        <v>12.74</v>
      </c>
      <c r="AM3" s="1057">
        <v>0.5368</v>
      </c>
      <c r="AN3" s="14">
        <v>3.99</v>
      </c>
      <c r="AO3" s="14">
        <v>4.3</v>
      </c>
      <c r="AP3" s="14">
        <v>392</v>
      </c>
      <c r="AQ3" s="14">
        <v>1.89</v>
      </c>
      <c r="AR3" s="14">
        <v>26</v>
      </c>
      <c r="AS3" s="1056"/>
      <c r="AT3" s="1056"/>
      <c r="AU3" s="14" t="s">
        <v>226</v>
      </c>
      <c r="AV3" s="1056"/>
      <c r="AW3" s="14">
        <v>9</v>
      </c>
      <c r="AX3" s="14">
        <v>5</v>
      </c>
      <c r="AY3" s="14" t="s">
        <v>55</v>
      </c>
      <c r="AZ3" s="14" t="s">
        <v>1822</v>
      </c>
      <c r="BA3" s="1056"/>
      <c r="BB3" s="14" t="s">
        <v>209</v>
      </c>
      <c r="BC3" s="14" t="s">
        <v>1834</v>
      </c>
      <c r="BD3" s="14" t="s">
        <v>1831</v>
      </c>
      <c r="BE3" s="1056" t="s">
        <v>1823</v>
      </c>
      <c r="BF3" s="1056"/>
      <c r="BG3" s="1056"/>
      <c r="BH3" s="1056"/>
      <c r="BI3" s="1056"/>
      <c r="BJ3" s="1056"/>
      <c r="BK3" s="1056"/>
      <c r="BL3" s="1056"/>
      <c r="BM3" s="1056">
        <v>836</v>
      </c>
      <c r="BN3" s="1056">
        <v>1209</v>
      </c>
      <c r="BO3" s="1056">
        <v>1073</v>
      </c>
      <c r="BP3" s="1056">
        <v>1450</v>
      </c>
      <c r="BQ3" s="1056">
        <v>4</v>
      </c>
      <c r="BR3" s="1056">
        <v>836</v>
      </c>
      <c r="BS3" s="1056">
        <v>74</v>
      </c>
      <c r="BT3" s="1056" t="s">
        <v>1824</v>
      </c>
      <c r="BU3" s="1056"/>
      <c r="BV3" s="1056">
        <v>54</v>
      </c>
    </row>
    <row r="4" ht="75" customHeight="1" spans="1:74">
      <c r="A4" s="1056"/>
      <c r="B4" s="14" t="s">
        <v>239</v>
      </c>
      <c r="C4" s="14" t="s">
        <v>239</v>
      </c>
      <c r="D4" s="14" t="s">
        <v>826</v>
      </c>
      <c r="E4" s="14" t="s">
        <v>1835</v>
      </c>
      <c r="F4" s="14" t="s">
        <v>1836</v>
      </c>
      <c r="G4" s="14" t="s">
        <v>240</v>
      </c>
      <c r="H4" s="14" t="s">
        <v>1837</v>
      </c>
      <c r="I4" s="1056" t="s">
        <v>1838</v>
      </c>
      <c r="J4" s="14" t="s">
        <v>1839</v>
      </c>
      <c r="K4" s="14" t="s">
        <v>1812</v>
      </c>
      <c r="L4" s="14" t="s">
        <v>1813</v>
      </c>
      <c r="M4" s="14">
        <v>2366</v>
      </c>
      <c r="N4" s="14" t="s">
        <v>1814</v>
      </c>
      <c r="O4" s="14">
        <v>3</v>
      </c>
      <c r="P4" s="1056"/>
      <c r="Q4" s="1056"/>
      <c r="R4" s="14" t="s">
        <v>1840</v>
      </c>
      <c r="S4" s="14" t="s">
        <v>1841</v>
      </c>
      <c r="T4" s="14" t="s">
        <v>1842</v>
      </c>
      <c r="U4" s="1056"/>
      <c r="V4" s="14">
        <v>3</v>
      </c>
      <c r="W4" s="14" t="s">
        <v>1818</v>
      </c>
      <c r="X4" s="14">
        <v>1</v>
      </c>
      <c r="Y4" s="14" t="s">
        <v>1819</v>
      </c>
      <c r="Z4" s="14">
        <v>16.3</v>
      </c>
      <c r="AA4" s="14">
        <v>624</v>
      </c>
      <c r="AB4" s="14">
        <v>4.5</v>
      </c>
      <c r="AC4" s="14" t="s">
        <v>1820</v>
      </c>
      <c r="AD4" s="1056"/>
      <c r="AE4" s="1056"/>
      <c r="AF4" s="14" t="s">
        <v>1843</v>
      </c>
      <c r="AG4" s="1056"/>
      <c r="AH4" s="1056"/>
      <c r="AI4" s="14">
        <v>1</v>
      </c>
      <c r="AJ4" s="14">
        <v>1382</v>
      </c>
      <c r="AK4" s="14">
        <v>24005.34</v>
      </c>
      <c r="AL4" s="14">
        <v>16.98</v>
      </c>
      <c r="AM4" s="1057">
        <v>0.6281</v>
      </c>
      <c r="AN4" s="14">
        <v>3.99</v>
      </c>
      <c r="AO4" s="14">
        <v>4.5</v>
      </c>
      <c r="AP4" s="14">
        <v>622</v>
      </c>
      <c r="AQ4" s="14">
        <v>1.52</v>
      </c>
      <c r="AR4" s="14">
        <v>21</v>
      </c>
      <c r="AS4" s="1056"/>
      <c r="AT4" s="1056"/>
      <c r="AU4" s="14" t="s">
        <v>1843</v>
      </c>
      <c r="AV4" s="1056"/>
      <c r="AW4" s="14">
        <v>1</v>
      </c>
      <c r="AX4" s="14">
        <v>2</v>
      </c>
      <c r="AY4" s="14" t="s">
        <v>241</v>
      </c>
      <c r="AZ4" s="14" t="s">
        <v>1844</v>
      </c>
      <c r="BA4" s="1056"/>
      <c r="BB4" s="14" t="s">
        <v>209</v>
      </c>
      <c r="BC4" s="14" t="s">
        <v>1845</v>
      </c>
      <c r="BD4" s="14" t="s">
        <v>1840</v>
      </c>
      <c r="BE4" s="1056" t="s">
        <v>1846</v>
      </c>
      <c r="BF4" s="1056" t="s">
        <v>1847</v>
      </c>
      <c r="BG4" s="1056" t="s">
        <v>1848</v>
      </c>
      <c r="BH4" s="1056" t="s">
        <v>1849</v>
      </c>
      <c r="BI4" s="1056" t="s">
        <v>1850</v>
      </c>
      <c r="BJ4" s="1056">
        <v>15759</v>
      </c>
      <c r="BK4" s="1056">
        <v>600</v>
      </c>
      <c r="BL4" s="1056">
        <v>11292</v>
      </c>
      <c r="BM4" s="1056">
        <v>1154</v>
      </c>
      <c r="BN4" s="1056">
        <v>1570</v>
      </c>
      <c r="BO4" s="1056">
        <v>829</v>
      </c>
      <c r="BP4" s="1056">
        <v>1416</v>
      </c>
      <c r="BQ4" s="1056">
        <v>4</v>
      </c>
      <c r="BR4" s="1056">
        <v>829</v>
      </c>
      <c r="BS4" s="1056">
        <v>34</v>
      </c>
      <c r="BT4" s="1056" t="s">
        <v>1851</v>
      </c>
      <c r="BU4" s="1056">
        <v>57</v>
      </c>
      <c r="BV4" s="1056">
        <v>57</v>
      </c>
    </row>
    <row r="5" ht="75" customHeight="1" spans="1:74">
      <c r="A5" s="1056"/>
      <c r="B5" s="14" t="s">
        <v>222</v>
      </c>
      <c r="C5" s="14" t="s">
        <v>757</v>
      </c>
      <c r="D5" s="14" t="s">
        <v>1852</v>
      </c>
      <c r="E5" s="14" t="s">
        <v>1853</v>
      </c>
      <c r="F5" s="14" t="s">
        <v>1854</v>
      </c>
      <c r="G5" s="14" t="s">
        <v>48</v>
      </c>
      <c r="H5" s="14" t="s">
        <v>1855</v>
      </c>
      <c r="I5" s="1056" t="s">
        <v>1856</v>
      </c>
      <c r="J5" s="14" t="s">
        <v>1857</v>
      </c>
      <c r="K5" s="14" t="s">
        <v>1812</v>
      </c>
      <c r="L5" s="14" t="s">
        <v>1813</v>
      </c>
      <c r="M5" s="14">
        <v>2021</v>
      </c>
      <c r="N5" s="14" t="s">
        <v>1814</v>
      </c>
      <c r="O5" s="14">
        <v>4</v>
      </c>
      <c r="P5" s="1056"/>
      <c r="Q5" s="1056"/>
      <c r="R5" s="14" t="s">
        <v>1858</v>
      </c>
      <c r="S5" s="14" t="s">
        <v>1859</v>
      </c>
      <c r="T5" s="14" t="s">
        <v>1860</v>
      </c>
      <c r="U5" s="1056"/>
      <c r="V5" s="14">
        <v>4</v>
      </c>
      <c r="W5" s="14" t="s">
        <v>1818</v>
      </c>
      <c r="X5" s="14">
        <v>1</v>
      </c>
      <c r="Y5" s="14" t="s">
        <v>1819</v>
      </c>
      <c r="Z5" s="14">
        <v>39.95</v>
      </c>
      <c r="AA5" s="14">
        <v>475</v>
      </c>
      <c r="AB5" s="14">
        <v>4.4</v>
      </c>
      <c r="AC5" s="14" t="s">
        <v>1820</v>
      </c>
      <c r="AD5" s="1056"/>
      <c r="AE5" s="1056"/>
      <c r="AF5" s="14" t="s">
        <v>223</v>
      </c>
      <c r="AG5" s="1056"/>
      <c r="AH5" s="1056"/>
      <c r="AI5" s="14">
        <v>1</v>
      </c>
      <c r="AJ5" s="14">
        <v>1517</v>
      </c>
      <c r="AK5" s="14">
        <v>60604.15</v>
      </c>
      <c r="AL5" s="14">
        <v>39.95</v>
      </c>
      <c r="AM5" s="1057">
        <v>0.7151</v>
      </c>
      <c r="AN5" s="14">
        <v>5.39</v>
      </c>
      <c r="AO5" s="14">
        <v>4.4</v>
      </c>
      <c r="AP5" s="14">
        <v>463</v>
      </c>
      <c r="AQ5" s="14">
        <v>2.7</v>
      </c>
      <c r="AR5" s="14">
        <v>41</v>
      </c>
      <c r="AS5" s="1056"/>
      <c r="AT5" s="1056"/>
      <c r="AU5" s="14" t="s">
        <v>223</v>
      </c>
      <c r="AV5" s="1056"/>
      <c r="AW5" s="14">
        <v>17</v>
      </c>
      <c r="AX5" s="14">
        <v>1</v>
      </c>
      <c r="AY5" s="14" t="s">
        <v>49</v>
      </c>
      <c r="AZ5" s="14" t="s">
        <v>1822</v>
      </c>
      <c r="BA5" s="1056"/>
      <c r="BB5" s="14" t="s">
        <v>209</v>
      </c>
      <c r="BC5" s="14" t="s">
        <v>1861</v>
      </c>
      <c r="BD5" s="14" t="s">
        <v>1858</v>
      </c>
      <c r="BE5" s="1056" t="s">
        <v>1846</v>
      </c>
      <c r="BF5" s="1056" t="s">
        <v>1862</v>
      </c>
      <c r="BG5" s="1056" t="s">
        <v>1863</v>
      </c>
      <c r="BH5" s="1056" t="s">
        <v>1864</v>
      </c>
      <c r="BI5" s="1056" t="s">
        <v>1865</v>
      </c>
      <c r="BJ5" s="1056">
        <v>3995</v>
      </c>
      <c r="BK5" s="1056">
        <v>50</v>
      </c>
      <c r="BL5" s="1056">
        <v>1998</v>
      </c>
      <c r="BM5" s="1056">
        <v>889</v>
      </c>
      <c r="BN5" s="1056">
        <v>785</v>
      </c>
      <c r="BO5" s="1056">
        <v>1081</v>
      </c>
      <c r="BP5" s="1056">
        <v>1589</v>
      </c>
      <c r="BQ5" s="1056">
        <v>4</v>
      </c>
      <c r="BR5" s="1056">
        <v>785</v>
      </c>
      <c r="BS5" s="1056">
        <v>72</v>
      </c>
      <c r="BT5" s="1056" t="s">
        <v>1851</v>
      </c>
      <c r="BU5" s="1056">
        <v>58</v>
      </c>
      <c r="BV5" s="1056">
        <v>58</v>
      </c>
    </row>
    <row r="6" ht="75" customHeight="1" spans="1:74">
      <c r="A6" s="1056"/>
      <c r="B6" s="14" t="s">
        <v>219</v>
      </c>
      <c r="C6" s="14" t="s">
        <v>758</v>
      </c>
      <c r="D6" s="14" t="s">
        <v>1866</v>
      </c>
      <c r="E6" s="14" t="s">
        <v>1867</v>
      </c>
      <c r="F6" s="14" t="s">
        <v>1868</v>
      </c>
      <c r="G6" s="14" t="s">
        <v>64</v>
      </c>
      <c r="H6" s="14" t="s">
        <v>1869</v>
      </c>
      <c r="I6" s="1056" t="s">
        <v>1870</v>
      </c>
      <c r="J6" s="14" t="s">
        <v>1839</v>
      </c>
      <c r="K6" s="14" t="s">
        <v>1812</v>
      </c>
      <c r="L6" s="14" t="s">
        <v>1813</v>
      </c>
      <c r="M6" s="14">
        <v>2272</v>
      </c>
      <c r="N6" s="14" t="s">
        <v>1814</v>
      </c>
      <c r="O6" s="14">
        <v>5</v>
      </c>
      <c r="P6" s="1056"/>
      <c r="Q6" s="1056"/>
      <c r="R6" s="14" t="s">
        <v>1871</v>
      </c>
      <c r="S6" s="14" t="s">
        <v>1872</v>
      </c>
      <c r="T6" s="14" t="s">
        <v>1873</v>
      </c>
      <c r="U6" s="1056"/>
      <c r="V6" s="14">
        <v>5</v>
      </c>
      <c r="W6" s="14" t="s">
        <v>1818</v>
      </c>
      <c r="X6" s="14">
        <v>1</v>
      </c>
      <c r="Y6" s="14" t="s">
        <v>1819</v>
      </c>
      <c r="Z6" s="14">
        <v>14.28</v>
      </c>
      <c r="AA6" s="14">
        <v>9194</v>
      </c>
      <c r="AB6" s="14">
        <v>4.5</v>
      </c>
      <c r="AC6" s="14" t="s">
        <v>1820</v>
      </c>
      <c r="AD6" s="1056"/>
      <c r="AE6" s="1056"/>
      <c r="AF6" s="14" t="s">
        <v>220</v>
      </c>
      <c r="AG6" s="1056"/>
      <c r="AH6" s="1056"/>
      <c r="AI6" s="14">
        <v>1</v>
      </c>
      <c r="AJ6" s="14">
        <v>1796</v>
      </c>
      <c r="AK6" s="14">
        <v>29202.96</v>
      </c>
      <c r="AL6" s="14">
        <v>16.99</v>
      </c>
      <c r="AM6" s="1057">
        <v>0.6152</v>
      </c>
      <c r="AN6" s="14">
        <v>3.99</v>
      </c>
      <c r="AO6" s="14">
        <v>4.5</v>
      </c>
      <c r="AP6" s="14">
        <v>9170</v>
      </c>
      <c r="AQ6" s="14">
        <v>2.9</v>
      </c>
      <c r="AR6" s="14">
        <v>52</v>
      </c>
      <c r="AS6" s="1056"/>
      <c r="AT6" s="1056"/>
      <c r="AU6" s="14" t="s">
        <v>220</v>
      </c>
      <c r="AV6" s="1056"/>
      <c r="AW6" s="14">
        <v>2</v>
      </c>
      <c r="AX6" s="14">
        <v>2</v>
      </c>
      <c r="AY6" s="14" t="s">
        <v>45</v>
      </c>
      <c r="AZ6" s="14" t="s">
        <v>1822</v>
      </c>
      <c r="BA6" s="1056"/>
      <c r="BB6" s="14" t="s">
        <v>812</v>
      </c>
      <c r="BC6" s="14" t="s">
        <v>1873</v>
      </c>
      <c r="BD6" s="14" t="s">
        <v>1871</v>
      </c>
      <c r="BE6" s="1056" t="s">
        <v>1846</v>
      </c>
      <c r="BF6" s="1056" t="s">
        <v>1874</v>
      </c>
      <c r="BG6" s="1056" t="s">
        <v>1875</v>
      </c>
      <c r="BH6" s="1056" t="s">
        <v>1876</v>
      </c>
      <c r="BI6" s="1056" t="s">
        <v>1877</v>
      </c>
      <c r="BJ6" s="1056">
        <v>16190</v>
      </c>
      <c r="BK6" s="1056">
        <v>800</v>
      </c>
      <c r="BL6" s="1056">
        <v>13088</v>
      </c>
      <c r="BM6" s="1056">
        <v>1390</v>
      </c>
      <c r="BN6" s="1056">
        <v>1908</v>
      </c>
      <c r="BO6" s="1056">
        <v>1622</v>
      </c>
      <c r="BP6" s="1056">
        <v>1895</v>
      </c>
      <c r="BQ6" s="1056">
        <v>4</v>
      </c>
      <c r="BR6" s="1056">
        <v>1390</v>
      </c>
      <c r="BS6" s="1056">
        <v>99</v>
      </c>
      <c r="BT6" s="1056" t="s">
        <v>1851</v>
      </c>
      <c r="BU6" s="1056">
        <v>59</v>
      </c>
      <c r="BV6" s="1056">
        <v>59</v>
      </c>
    </row>
    <row r="7" ht="75" customHeight="1" spans="1:74">
      <c r="A7" s="1056"/>
      <c r="B7" s="14" t="s">
        <v>248</v>
      </c>
      <c r="C7" s="14" t="s">
        <v>754</v>
      </c>
      <c r="D7" s="14" t="s">
        <v>1878</v>
      </c>
      <c r="E7" s="14" t="s">
        <v>1879</v>
      </c>
      <c r="F7" s="14" t="s">
        <v>1880</v>
      </c>
      <c r="G7" s="14" t="s">
        <v>56</v>
      </c>
      <c r="H7" s="14" t="s">
        <v>1881</v>
      </c>
      <c r="I7" s="1056" t="s">
        <v>1882</v>
      </c>
      <c r="J7" s="14" t="s">
        <v>1883</v>
      </c>
      <c r="K7" s="14" t="s">
        <v>1812</v>
      </c>
      <c r="L7" s="14" t="s">
        <v>1813</v>
      </c>
      <c r="M7" s="14">
        <v>1949</v>
      </c>
      <c r="N7" s="14" t="s">
        <v>1814</v>
      </c>
      <c r="O7" s="14">
        <v>6</v>
      </c>
      <c r="P7" s="1056"/>
      <c r="Q7" s="1056"/>
      <c r="R7" s="14" t="s">
        <v>1884</v>
      </c>
      <c r="S7" s="14" t="s">
        <v>1885</v>
      </c>
      <c r="T7" s="14" t="s">
        <v>1886</v>
      </c>
      <c r="U7" s="1056"/>
      <c r="V7" s="14">
        <v>6</v>
      </c>
      <c r="W7" s="14" t="s">
        <v>1818</v>
      </c>
      <c r="X7" s="14">
        <v>1</v>
      </c>
      <c r="Y7" s="14" t="s">
        <v>1819</v>
      </c>
      <c r="Z7" s="14">
        <v>19.99</v>
      </c>
      <c r="AA7" s="14">
        <v>7055</v>
      </c>
      <c r="AB7" s="1058">
        <v>4.6</v>
      </c>
      <c r="AC7" s="14" t="s">
        <v>1820</v>
      </c>
      <c r="AD7" s="1056"/>
      <c r="AE7" s="1056"/>
      <c r="AF7" s="14" t="s">
        <v>249</v>
      </c>
      <c r="AG7" s="1056"/>
      <c r="AH7" s="1056"/>
      <c r="AI7" s="14">
        <v>1</v>
      </c>
      <c r="AJ7" s="14">
        <v>1789</v>
      </c>
      <c r="AK7" s="14">
        <v>29536.39</v>
      </c>
      <c r="AL7" s="14">
        <v>15.29</v>
      </c>
      <c r="AM7" s="1057">
        <v>0.5878</v>
      </c>
      <c r="AN7" s="14">
        <v>4.01</v>
      </c>
      <c r="AO7" s="14">
        <v>4.6</v>
      </c>
      <c r="AP7" s="14">
        <v>7051</v>
      </c>
      <c r="AQ7" s="14">
        <v>3.91</v>
      </c>
      <c r="AR7" s="14">
        <v>70</v>
      </c>
      <c r="AS7" s="1056"/>
      <c r="AT7" s="1056"/>
      <c r="AU7" s="14" t="s">
        <v>249</v>
      </c>
      <c r="AV7" s="1056"/>
      <c r="AW7" s="14">
        <v>3</v>
      </c>
      <c r="AX7" s="14">
        <v>5</v>
      </c>
      <c r="AY7" s="14" t="s">
        <v>55</v>
      </c>
      <c r="AZ7" s="14" t="s">
        <v>1822</v>
      </c>
      <c r="BA7" s="1056"/>
      <c r="BB7" s="14" t="s">
        <v>209</v>
      </c>
      <c r="BC7" s="14" t="s">
        <v>1886</v>
      </c>
      <c r="BD7" s="14" t="s">
        <v>1884</v>
      </c>
      <c r="BE7" s="1056" t="s">
        <v>1846</v>
      </c>
      <c r="BF7" s="1056" t="s">
        <v>1881</v>
      </c>
      <c r="BG7" s="1056" t="s">
        <v>1887</v>
      </c>
      <c r="BH7" s="1056" t="s">
        <v>1888</v>
      </c>
      <c r="BI7" s="1056" t="s">
        <v>1889</v>
      </c>
      <c r="BJ7" s="1056">
        <v>11571</v>
      </c>
      <c r="BK7" s="1056">
        <v>300</v>
      </c>
      <c r="BL7" s="1056">
        <v>5028</v>
      </c>
      <c r="BM7" s="1056">
        <v>1728</v>
      </c>
      <c r="BN7" s="1056">
        <v>1955</v>
      </c>
      <c r="BO7" s="1056">
        <v>1297</v>
      </c>
      <c r="BP7" s="1056">
        <v>1864</v>
      </c>
      <c r="BQ7" s="1056">
        <v>4</v>
      </c>
      <c r="BR7" s="1056">
        <v>1297</v>
      </c>
      <c r="BS7" s="1056">
        <v>75</v>
      </c>
      <c r="BT7" s="1056" t="s">
        <v>1851</v>
      </c>
      <c r="BU7" s="1056">
        <v>55</v>
      </c>
      <c r="BV7" s="1056">
        <v>55</v>
      </c>
    </row>
    <row r="8" ht="75" customHeight="1" spans="1:74">
      <c r="A8" s="1056"/>
      <c r="B8" s="14" t="s">
        <v>215</v>
      </c>
      <c r="C8" s="14" t="s">
        <v>751</v>
      </c>
      <c r="D8" s="14" t="s">
        <v>1890</v>
      </c>
      <c r="E8" s="14" t="s">
        <v>1891</v>
      </c>
      <c r="F8" s="14" t="s">
        <v>1892</v>
      </c>
      <c r="G8" s="14" t="s">
        <v>46</v>
      </c>
      <c r="H8" s="14" t="s">
        <v>1893</v>
      </c>
      <c r="I8" s="1056" t="s">
        <v>1894</v>
      </c>
      <c r="J8" s="14" t="s">
        <v>1839</v>
      </c>
      <c r="K8" s="14" t="s">
        <v>1812</v>
      </c>
      <c r="L8" s="14" t="s">
        <v>1813</v>
      </c>
      <c r="M8" s="14">
        <v>1884</v>
      </c>
      <c r="N8" s="14" t="s">
        <v>1814</v>
      </c>
      <c r="O8" s="14">
        <v>7</v>
      </c>
      <c r="P8" s="1056"/>
      <c r="Q8" s="1056"/>
      <c r="R8" s="14" t="s">
        <v>1895</v>
      </c>
      <c r="S8" s="14" t="s">
        <v>1896</v>
      </c>
      <c r="T8" s="14" t="s">
        <v>1897</v>
      </c>
      <c r="U8" s="1056"/>
      <c r="V8" s="14">
        <v>7</v>
      </c>
      <c r="W8" s="14" t="s">
        <v>1818</v>
      </c>
      <c r="X8" s="14">
        <v>1</v>
      </c>
      <c r="Y8" s="14" t="s">
        <v>1819</v>
      </c>
      <c r="Z8" s="14">
        <v>30.24</v>
      </c>
      <c r="AA8" s="14">
        <v>3858</v>
      </c>
      <c r="AB8" s="14">
        <v>4.6</v>
      </c>
      <c r="AC8" s="14" t="s">
        <v>1820</v>
      </c>
      <c r="AD8" s="1056"/>
      <c r="AE8" s="1056"/>
      <c r="AF8" s="14" t="s">
        <v>216</v>
      </c>
      <c r="AG8" s="1056"/>
      <c r="AH8" s="1056"/>
      <c r="AI8" s="14">
        <v>1</v>
      </c>
      <c r="AJ8" s="14">
        <v>1784</v>
      </c>
      <c r="AK8" s="14">
        <v>64206.16</v>
      </c>
      <c r="AL8" s="14">
        <v>35.99</v>
      </c>
      <c r="AM8" s="1057">
        <v>0.7219</v>
      </c>
      <c r="AN8" s="14">
        <v>4.61</v>
      </c>
      <c r="AO8" s="14">
        <v>4.6</v>
      </c>
      <c r="AP8" s="14">
        <v>3850</v>
      </c>
      <c r="AQ8" s="14">
        <v>0.78</v>
      </c>
      <c r="AR8" s="14">
        <v>14</v>
      </c>
      <c r="AS8" s="1056"/>
      <c r="AT8" s="1056"/>
      <c r="AU8" s="14" t="s">
        <v>216</v>
      </c>
      <c r="AV8" s="1056"/>
      <c r="AW8" s="14">
        <v>5</v>
      </c>
      <c r="AX8" s="14">
        <v>21</v>
      </c>
      <c r="AY8" s="14" t="s">
        <v>45</v>
      </c>
      <c r="AZ8" s="14" t="s">
        <v>1822</v>
      </c>
      <c r="BA8" s="1056"/>
      <c r="BB8" s="14" t="s">
        <v>812</v>
      </c>
      <c r="BC8" s="14" t="s">
        <v>1898</v>
      </c>
      <c r="BD8" s="14" t="s">
        <v>1895</v>
      </c>
      <c r="BE8" s="1056" t="s">
        <v>1846</v>
      </c>
      <c r="BF8" s="1056" t="s">
        <v>218</v>
      </c>
      <c r="BG8" s="1056" t="s">
        <v>1899</v>
      </c>
      <c r="BH8" s="1056" t="s">
        <v>1900</v>
      </c>
      <c r="BI8" s="1056" t="s">
        <v>1901</v>
      </c>
      <c r="BJ8" s="1056">
        <v>28792</v>
      </c>
      <c r="BK8" s="1056">
        <v>400</v>
      </c>
      <c r="BL8" s="1056">
        <v>16232</v>
      </c>
      <c r="BM8" s="1056">
        <v>2161</v>
      </c>
      <c r="BN8" s="1056">
        <v>2118</v>
      </c>
      <c r="BO8" s="1056">
        <v>1255</v>
      </c>
      <c r="BP8" s="1056">
        <v>1784</v>
      </c>
      <c r="BQ8" s="1056">
        <v>4</v>
      </c>
      <c r="BR8" s="1056">
        <v>1255</v>
      </c>
      <c r="BS8" s="1056">
        <v>0</v>
      </c>
      <c r="BT8" s="1056" t="s">
        <v>1851</v>
      </c>
      <c r="BU8" s="1056">
        <v>53</v>
      </c>
      <c r="BV8" s="1056">
        <v>53</v>
      </c>
    </row>
    <row r="9" ht="75" customHeight="1" spans="1:74">
      <c r="A9" s="1056"/>
      <c r="B9" s="14" t="s">
        <v>235</v>
      </c>
      <c r="C9" s="14" t="s">
        <v>762</v>
      </c>
      <c r="D9" s="14" t="s">
        <v>1902</v>
      </c>
      <c r="E9" s="14" t="s">
        <v>1903</v>
      </c>
      <c r="F9" s="14" t="s">
        <v>1904</v>
      </c>
      <c r="G9" s="14" t="s">
        <v>236</v>
      </c>
      <c r="H9" s="14" t="s">
        <v>1905</v>
      </c>
      <c r="I9" s="1056" t="s">
        <v>1906</v>
      </c>
      <c r="J9" s="14" t="s">
        <v>1830</v>
      </c>
      <c r="K9" s="14" t="s">
        <v>1812</v>
      </c>
      <c r="L9" s="14" t="s">
        <v>1813</v>
      </c>
      <c r="M9" s="14">
        <v>2058</v>
      </c>
      <c r="N9" s="14" t="s">
        <v>1814</v>
      </c>
      <c r="O9" s="14">
        <v>8</v>
      </c>
      <c r="P9" s="1056"/>
      <c r="Q9" s="1056"/>
      <c r="R9" s="14" t="s">
        <v>1907</v>
      </c>
      <c r="S9" s="14" t="s">
        <v>1908</v>
      </c>
      <c r="T9" s="14" t="s">
        <v>1909</v>
      </c>
      <c r="U9" s="1056"/>
      <c r="V9" s="14">
        <v>8</v>
      </c>
      <c r="W9" s="14" t="s">
        <v>1818</v>
      </c>
      <c r="X9" s="14">
        <v>1</v>
      </c>
      <c r="Y9" s="14" t="s">
        <v>1819</v>
      </c>
      <c r="Z9" s="14">
        <v>22.94</v>
      </c>
      <c r="AA9" s="14">
        <v>4384</v>
      </c>
      <c r="AB9" s="14">
        <v>4.3</v>
      </c>
      <c r="AC9" s="14" t="s">
        <v>1820</v>
      </c>
      <c r="AD9" s="1056"/>
      <c r="AE9" s="1056"/>
      <c r="AF9" s="14" t="s">
        <v>1910</v>
      </c>
      <c r="AG9" s="1056"/>
      <c r="AH9" s="1056"/>
      <c r="AI9" s="14">
        <v>1</v>
      </c>
      <c r="AJ9" s="14">
        <v>1125</v>
      </c>
      <c r="AK9" s="14">
        <v>28462.5</v>
      </c>
      <c r="AL9" s="14">
        <v>26.99</v>
      </c>
      <c r="AM9" s="1057">
        <v>0.7207</v>
      </c>
      <c r="AN9" s="14">
        <v>3.49</v>
      </c>
      <c r="AO9" s="14">
        <v>4.3</v>
      </c>
      <c r="AP9" s="14">
        <v>4364</v>
      </c>
      <c r="AQ9" s="14">
        <v>4.71</v>
      </c>
      <c r="AR9" s="14">
        <v>53</v>
      </c>
      <c r="AS9" s="1056"/>
      <c r="AT9" s="1056"/>
      <c r="AU9" s="14" t="s">
        <v>1910</v>
      </c>
      <c r="AV9" s="1056"/>
      <c r="AW9" s="14">
        <v>6</v>
      </c>
      <c r="AX9" s="14">
        <v>1</v>
      </c>
      <c r="AY9" s="14" t="s">
        <v>63</v>
      </c>
      <c r="AZ9" s="14" t="s">
        <v>1844</v>
      </c>
      <c r="BA9" s="1056"/>
      <c r="BB9" s="14" t="s">
        <v>209</v>
      </c>
      <c r="BC9" s="14" t="s">
        <v>1911</v>
      </c>
      <c r="BD9" s="14" t="s">
        <v>1907</v>
      </c>
      <c r="BE9" s="1056" t="s">
        <v>1846</v>
      </c>
      <c r="BF9" s="1056" t="s">
        <v>238</v>
      </c>
      <c r="BG9" s="1056" t="s">
        <v>1912</v>
      </c>
      <c r="BH9" s="1056" t="s">
        <v>1913</v>
      </c>
      <c r="BI9" s="1056" t="s">
        <v>1914</v>
      </c>
      <c r="BJ9" s="1056">
        <v>4964</v>
      </c>
      <c r="BK9" s="1056">
        <v>100</v>
      </c>
      <c r="BL9" s="1056">
        <v>2471</v>
      </c>
      <c r="BM9" s="1056">
        <v>800</v>
      </c>
      <c r="BN9" s="1056">
        <v>1280</v>
      </c>
      <c r="BO9" s="1056">
        <v>952</v>
      </c>
      <c r="BP9" s="1056">
        <v>1160</v>
      </c>
      <c r="BQ9" s="1056">
        <v>4</v>
      </c>
      <c r="BR9" s="1056">
        <v>800</v>
      </c>
      <c r="BS9" s="1056">
        <v>35</v>
      </c>
      <c r="BT9" s="1056" t="s">
        <v>1851</v>
      </c>
      <c r="BU9" s="1056">
        <v>63</v>
      </c>
      <c r="BV9" s="1056">
        <v>63</v>
      </c>
    </row>
    <row r="10" ht="75" customHeight="1" spans="1:74">
      <c r="A10" s="1056"/>
      <c r="B10" s="14" t="s">
        <v>244</v>
      </c>
      <c r="C10" s="14" t="s">
        <v>763</v>
      </c>
      <c r="D10" s="14" t="s">
        <v>1915</v>
      </c>
      <c r="E10" s="14" t="s">
        <v>1916</v>
      </c>
      <c r="F10" s="14" t="s">
        <v>1917</v>
      </c>
      <c r="G10" s="14" t="s">
        <v>245</v>
      </c>
      <c r="H10" s="14" t="s">
        <v>1918</v>
      </c>
      <c r="I10" s="1056" t="s">
        <v>1919</v>
      </c>
      <c r="J10" s="14" t="s">
        <v>1839</v>
      </c>
      <c r="K10" s="14" t="s">
        <v>1812</v>
      </c>
      <c r="L10" s="14" t="s">
        <v>1813</v>
      </c>
      <c r="M10" s="14">
        <v>3501</v>
      </c>
      <c r="N10" s="14" t="s">
        <v>1814</v>
      </c>
      <c r="O10" s="14">
        <v>9</v>
      </c>
      <c r="P10" s="1056"/>
      <c r="Q10" s="1056"/>
      <c r="R10" s="14" t="s">
        <v>1920</v>
      </c>
      <c r="S10" s="14" t="s">
        <v>1921</v>
      </c>
      <c r="T10" s="14" t="s">
        <v>1922</v>
      </c>
      <c r="U10" s="1056"/>
      <c r="V10" s="14">
        <v>9</v>
      </c>
      <c r="W10" s="14" t="s">
        <v>1818</v>
      </c>
      <c r="X10" s="14">
        <v>1</v>
      </c>
      <c r="Y10" s="14" t="s">
        <v>1819</v>
      </c>
      <c r="Z10" s="14">
        <v>13.41</v>
      </c>
      <c r="AA10" s="14">
        <v>2456</v>
      </c>
      <c r="AB10" s="14">
        <v>4.5</v>
      </c>
      <c r="AC10" s="14" t="s">
        <v>1820</v>
      </c>
      <c r="AD10" s="1056"/>
      <c r="AE10" s="1056"/>
      <c r="AF10" s="14" t="s">
        <v>246</v>
      </c>
      <c r="AG10" s="1056"/>
      <c r="AH10" s="1056"/>
      <c r="AI10" s="14">
        <v>1</v>
      </c>
      <c r="AJ10" s="14">
        <v>1044</v>
      </c>
      <c r="AK10" s="14">
        <v>18259.56</v>
      </c>
      <c r="AL10" s="14">
        <v>15.96</v>
      </c>
      <c r="AM10" s="1057">
        <v>0.6313</v>
      </c>
      <c r="AN10" s="14">
        <v>3.49</v>
      </c>
      <c r="AO10" s="14">
        <v>4.5</v>
      </c>
      <c r="AP10" s="14">
        <v>2452</v>
      </c>
      <c r="AQ10" s="14">
        <v>1.05</v>
      </c>
      <c r="AR10" s="14">
        <v>11</v>
      </c>
      <c r="AS10" s="1056"/>
      <c r="AT10" s="1056"/>
      <c r="AU10" s="14" t="s">
        <v>246</v>
      </c>
      <c r="AV10" s="1056"/>
      <c r="AW10" s="14">
        <v>6</v>
      </c>
      <c r="AX10" s="14">
        <v>12</v>
      </c>
      <c r="AY10" s="14" t="s">
        <v>45</v>
      </c>
      <c r="AZ10" s="14" t="s">
        <v>1822</v>
      </c>
      <c r="BA10" s="1056"/>
      <c r="BB10" s="14" t="s">
        <v>812</v>
      </c>
      <c r="BC10" s="14" t="s">
        <v>1923</v>
      </c>
      <c r="BD10" s="14" t="s">
        <v>1920</v>
      </c>
      <c r="BE10" s="1056" t="s">
        <v>1846</v>
      </c>
      <c r="BF10" s="1056" t="s">
        <v>247</v>
      </c>
      <c r="BG10" s="1056" t="s">
        <v>1924</v>
      </c>
      <c r="BH10" s="1056" t="s">
        <v>1925</v>
      </c>
      <c r="BI10" s="1056" t="s">
        <v>1914</v>
      </c>
      <c r="BJ10" s="1056">
        <v>3448</v>
      </c>
      <c r="BK10" s="1056">
        <v>100</v>
      </c>
      <c r="BL10" s="1056">
        <v>1693</v>
      </c>
      <c r="BM10" s="1056">
        <v>1471</v>
      </c>
      <c r="BN10" s="1056">
        <v>1136</v>
      </c>
      <c r="BO10" s="1056">
        <v>954</v>
      </c>
      <c r="BP10" s="1056">
        <v>1088</v>
      </c>
      <c r="BQ10" s="1056">
        <v>4</v>
      </c>
      <c r="BR10" s="1056">
        <v>954</v>
      </c>
      <c r="BS10" s="1056">
        <v>44</v>
      </c>
      <c r="BT10" s="1056" t="s">
        <v>1851</v>
      </c>
      <c r="BU10" s="1056">
        <v>64</v>
      </c>
      <c r="BV10" s="1056">
        <v>64</v>
      </c>
    </row>
    <row r="11" ht="75" customHeight="1" spans="1:74">
      <c r="A11" s="1056"/>
      <c r="B11" s="14" t="s">
        <v>270</v>
      </c>
      <c r="C11" s="14" t="s">
        <v>761</v>
      </c>
      <c r="D11" s="14" t="s">
        <v>826</v>
      </c>
      <c r="E11" s="14" t="s">
        <v>1926</v>
      </c>
      <c r="F11" s="14" t="s">
        <v>1927</v>
      </c>
      <c r="G11" s="14" t="s">
        <v>60</v>
      </c>
      <c r="H11" s="14" t="s">
        <v>1928</v>
      </c>
      <c r="I11" s="1056" t="s">
        <v>1929</v>
      </c>
      <c r="J11" s="14" t="s">
        <v>1839</v>
      </c>
      <c r="K11" s="14" t="s">
        <v>1812</v>
      </c>
      <c r="L11" s="14" t="s">
        <v>1813</v>
      </c>
      <c r="M11" s="14">
        <v>3058</v>
      </c>
      <c r="N11" s="14" t="s">
        <v>1814</v>
      </c>
      <c r="O11" s="14">
        <v>10</v>
      </c>
      <c r="P11" s="1056"/>
      <c r="Q11" s="1056"/>
      <c r="R11" s="14" t="s">
        <v>1930</v>
      </c>
      <c r="S11" s="14" t="s">
        <v>1931</v>
      </c>
      <c r="T11" s="14" t="s">
        <v>1932</v>
      </c>
      <c r="U11" s="1056"/>
      <c r="V11" s="14">
        <v>10</v>
      </c>
      <c r="W11" s="14" t="s">
        <v>1818</v>
      </c>
      <c r="X11" s="14">
        <v>1</v>
      </c>
      <c r="Y11" s="14" t="s">
        <v>1819</v>
      </c>
      <c r="Z11" s="14">
        <v>27.99</v>
      </c>
      <c r="AA11" s="14">
        <v>1087</v>
      </c>
      <c r="AB11" s="14">
        <v>4.2</v>
      </c>
      <c r="AC11" s="14" t="s">
        <v>1820</v>
      </c>
      <c r="AD11" s="1056"/>
      <c r="AE11" s="1056"/>
      <c r="AF11" s="14" t="s">
        <v>271</v>
      </c>
      <c r="AG11" s="1056"/>
      <c r="AH11" s="1056"/>
      <c r="AI11" s="14">
        <v>1</v>
      </c>
      <c r="AJ11" s="14">
        <v>972</v>
      </c>
      <c r="AK11" s="14">
        <v>25991.28</v>
      </c>
      <c r="AL11" s="14">
        <v>27.99</v>
      </c>
      <c r="AM11" s="1057">
        <v>0.7121</v>
      </c>
      <c r="AN11" s="14">
        <v>3.86</v>
      </c>
      <c r="AO11" s="14">
        <v>4.2</v>
      </c>
      <c r="AP11" s="14">
        <v>1063</v>
      </c>
      <c r="AQ11" s="14">
        <v>8.74</v>
      </c>
      <c r="AR11" s="14">
        <v>85</v>
      </c>
      <c r="AS11" s="1056"/>
      <c r="AT11" s="1056"/>
      <c r="AU11" s="14" t="s">
        <v>271</v>
      </c>
      <c r="AV11" s="1056"/>
      <c r="AW11" s="14">
        <v>1</v>
      </c>
      <c r="AX11" s="14">
        <v>1</v>
      </c>
      <c r="AY11" s="14" t="s">
        <v>61</v>
      </c>
      <c r="AZ11" s="14" t="s">
        <v>1844</v>
      </c>
      <c r="BA11" s="1056"/>
      <c r="BB11" s="14" t="s">
        <v>209</v>
      </c>
      <c r="BC11" s="14" t="s">
        <v>1933</v>
      </c>
      <c r="BD11" s="14" t="s">
        <v>1930</v>
      </c>
      <c r="BE11" s="1056" t="s">
        <v>1846</v>
      </c>
      <c r="BF11" s="1056" t="s">
        <v>272</v>
      </c>
      <c r="BG11" s="1056" t="s">
        <v>1934</v>
      </c>
      <c r="BH11" s="1056" t="s">
        <v>1935</v>
      </c>
      <c r="BI11" s="1056" t="s">
        <v>1889</v>
      </c>
      <c r="BJ11" s="1056">
        <v>18781</v>
      </c>
      <c r="BK11" s="1056">
        <v>100</v>
      </c>
      <c r="BL11" s="1056">
        <v>2657</v>
      </c>
      <c r="BM11" s="1056">
        <v>736</v>
      </c>
      <c r="BN11" s="1056">
        <v>379</v>
      </c>
      <c r="BO11" s="1056">
        <v>377</v>
      </c>
      <c r="BP11" s="1056">
        <v>1025</v>
      </c>
      <c r="BQ11" s="1056">
        <v>4</v>
      </c>
      <c r="BR11" s="1056">
        <v>377</v>
      </c>
      <c r="BS11" s="1056">
        <v>53</v>
      </c>
      <c r="BT11" s="1056" t="s">
        <v>1851</v>
      </c>
      <c r="BU11" s="1056">
        <v>62</v>
      </c>
      <c r="BV11" s="1056">
        <v>62</v>
      </c>
    </row>
    <row r="12" ht="75" customHeight="1" spans="1:74">
      <c r="A12" s="1056"/>
      <c r="B12" s="14" t="s">
        <v>281</v>
      </c>
      <c r="C12" s="14" t="s">
        <v>768</v>
      </c>
      <c r="D12" s="14" t="s">
        <v>1936</v>
      </c>
      <c r="E12" s="14" t="s">
        <v>1937</v>
      </c>
      <c r="F12" s="14" t="s">
        <v>1938</v>
      </c>
      <c r="G12" s="14" t="s">
        <v>282</v>
      </c>
      <c r="H12" s="14" t="s">
        <v>1939</v>
      </c>
      <c r="I12" s="1056" t="s">
        <v>1940</v>
      </c>
      <c r="J12" s="14" t="s">
        <v>1883</v>
      </c>
      <c r="K12" s="14" t="s">
        <v>1812</v>
      </c>
      <c r="L12" s="14" t="s">
        <v>1813</v>
      </c>
      <c r="M12" s="14">
        <v>7088</v>
      </c>
      <c r="N12" s="14" t="s">
        <v>1814</v>
      </c>
      <c r="O12" s="14">
        <v>11</v>
      </c>
      <c r="P12" s="1056"/>
      <c r="Q12" s="1056"/>
      <c r="R12" s="14" t="s">
        <v>1941</v>
      </c>
      <c r="S12" s="14" t="s">
        <v>1942</v>
      </c>
      <c r="T12" s="14" t="s">
        <v>1943</v>
      </c>
      <c r="U12" s="1056"/>
      <c r="V12" s="14">
        <v>11</v>
      </c>
      <c r="W12" s="14" t="s">
        <v>1818</v>
      </c>
      <c r="X12" s="14">
        <v>1</v>
      </c>
      <c r="Y12" s="14" t="s">
        <v>1819</v>
      </c>
      <c r="Z12" s="14">
        <v>19.49</v>
      </c>
      <c r="AA12" s="14">
        <v>246</v>
      </c>
      <c r="AB12" s="14">
        <v>3.8</v>
      </c>
      <c r="AC12" s="14" t="s">
        <v>1820</v>
      </c>
      <c r="AD12" s="1056"/>
      <c r="AE12" s="1056"/>
      <c r="AF12" s="14" t="s">
        <v>284</v>
      </c>
      <c r="AG12" s="1056"/>
      <c r="AH12" s="1056"/>
      <c r="AI12" s="14">
        <v>1</v>
      </c>
      <c r="AJ12" s="14">
        <v>566</v>
      </c>
      <c r="AK12" s="14">
        <v>13255.72</v>
      </c>
      <c r="AL12" s="14">
        <v>19.49</v>
      </c>
      <c r="AM12" s="1057">
        <v>0.6443</v>
      </c>
      <c r="AN12" s="14">
        <v>4.01</v>
      </c>
      <c r="AO12" s="14">
        <v>3.8</v>
      </c>
      <c r="AP12" s="14">
        <v>241</v>
      </c>
      <c r="AQ12" s="14">
        <v>4.42</v>
      </c>
      <c r="AR12" s="14">
        <v>25</v>
      </c>
      <c r="AS12" s="1056"/>
      <c r="AT12" s="1056"/>
      <c r="AU12" s="14" t="s">
        <v>284</v>
      </c>
      <c r="AV12" s="1056"/>
      <c r="AW12" s="14">
        <v>3</v>
      </c>
      <c r="AX12" s="14">
        <v>1</v>
      </c>
      <c r="AY12" s="14" t="s">
        <v>283</v>
      </c>
      <c r="AZ12" s="14" t="s">
        <v>1844</v>
      </c>
      <c r="BA12" s="1056"/>
      <c r="BB12" s="14" t="s">
        <v>209</v>
      </c>
      <c r="BC12" s="14" t="s">
        <v>1944</v>
      </c>
      <c r="BD12" s="14" t="s">
        <v>1941</v>
      </c>
      <c r="BE12" s="1056" t="s">
        <v>1846</v>
      </c>
      <c r="BF12" s="1056" t="s">
        <v>1945</v>
      </c>
      <c r="BG12" s="1056" t="s">
        <v>1946</v>
      </c>
      <c r="BH12" s="1056" t="s">
        <v>1947</v>
      </c>
      <c r="BI12" s="1056" t="s">
        <v>1948</v>
      </c>
      <c r="BJ12" s="1056">
        <v>6813</v>
      </c>
      <c r="BK12" s="1056">
        <v>100</v>
      </c>
      <c r="BL12" s="1056">
        <v>2458</v>
      </c>
      <c r="BM12" s="1056">
        <v>116</v>
      </c>
      <c r="BN12" s="1056">
        <v>369</v>
      </c>
      <c r="BO12" s="1056">
        <v>171</v>
      </c>
      <c r="BP12" s="1056">
        <v>593</v>
      </c>
      <c r="BQ12" s="1056">
        <v>4</v>
      </c>
      <c r="BR12" s="1056">
        <v>116</v>
      </c>
      <c r="BS12" s="1056">
        <v>27</v>
      </c>
      <c r="BT12" s="1056" t="s">
        <v>1851</v>
      </c>
      <c r="BU12" s="1056">
        <v>69</v>
      </c>
      <c r="BV12" s="1056">
        <v>69</v>
      </c>
    </row>
    <row r="13" ht="75" customHeight="1" spans="1:74">
      <c r="A13" s="1056"/>
      <c r="B13" s="14" t="s">
        <v>228</v>
      </c>
      <c r="C13" s="14" t="s">
        <v>759</v>
      </c>
      <c r="D13" s="14" t="s">
        <v>1949</v>
      </c>
      <c r="E13" s="14" t="s">
        <v>1950</v>
      </c>
      <c r="F13" s="14" t="s">
        <v>1951</v>
      </c>
      <c r="G13" s="14" t="s">
        <v>229</v>
      </c>
      <c r="H13" s="14" t="s">
        <v>1952</v>
      </c>
      <c r="I13" s="1056" t="s">
        <v>1953</v>
      </c>
      <c r="J13" s="14" t="s">
        <v>1839</v>
      </c>
      <c r="K13" s="14" t="s">
        <v>1812</v>
      </c>
      <c r="L13" s="14" t="s">
        <v>1813</v>
      </c>
      <c r="M13" s="14">
        <v>3375</v>
      </c>
      <c r="N13" s="14" t="s">
        <v>1814</v>
      </c>
      <c r="O13" s="14">
        <v>12</v>
      </c>
      <c r="P13" s="1056"/>
      <c r="Q13" s="1056"/>
      <c r="R13" s="14" t="s">
        <v>1954</v>
      </c>
      <c r="S13" s="14" t="s">
        <v>1955</v>
      </c>
      <c r="T13" s="14" t="s">
        <v>1956</v>
      </c>
      <c r="U13" s="1056"/>
      <c r="V13" s="14">
        <v>12</v>
      </c>
      <c r="W13" s="14" t="s">
        <v>1818</v>
      </c>
      <c r="X13" s="14">
        <v>1</v>
      </c>
      <c r="Y13" s="14" t="s">
        <v>1819</v>
      </c>
      <c r="Z13" s="14">
        <v>17.09</v>
      </c>
      <c r="AA13" s="14">
        <v>4884</v>
      </c>
      <c r="AB13" s="14">
        <v>4.6</v>
      </c>
      <c r="AC13" s="14" t="s">
        <v>1820</v>
      </c>
      <c r="AD13" s="1056"/>
      <c r="AE13" s="1056"/>
      <c r="AF13" s="14" t="s">
        <v>230</v>
      </c>
      <c r="AG13" s="1056"/>
      <c r="AH13" s="1056"/>
      <c r="AI13" s="14">
        <v>1</v>
      </c>
      <c r="AJ13" s="14">
        <v>1215</v>
      </c>
      <c r="AK13" s="14">
        <v>22987.8</v>
      </c>
      <c r="AL13" s="14">
        <v>18.95</v>
      </c>
      <c r="AM13" s="1057">
        <v>0.6463</v>
      </c>
      <c r="AN13" s="14">
        <v>3.86</v>
      </c>
      <c r="AO13" s="14">
        <v>4.6</v>
      </c>
      <c r="AP13" s="14">
        <v>4796</v>
      </c>
      <c r="AQ13" s="14">
        <v>11.28</v>
      </c>
      <c r="AR13" s="14">
        <v>137</v>
      </c>
      <c r="AS13" s="1056"/>
      <c r="AT13" s="1056"/>
      <c r="AU13" s="14" t="s">
        <v>230</v>
      </c>
      <c r="AV13" s="1056"/>
      <c r="AW13" s="14">
        <v>18</v>
      </c>
      <c r="AX13" s="14">
        <v>1</v>
      </c>
      <c r="AY13" s="14" t="s">
        <v>823</v>
      </c>
      <c r="AZ13" s="14" t="s">
        <v>1957</v>
      </c>
      <c r="BA13" s="1056"/>
      <c r="BB13" s="14" t="s">
        <v>209</v>
      </c>
      <c r="BC13" s="14" t="s">
        <v>1958</v>
      </c>
      <c r="BD13" s="14" t="s">
        <v>1954</v>
      </c>
      <c r="BE13" s="1056" t="s">
        <v>1846</v>
      </c>
      <c r="BF13" s="1056" t="s">
        <v>1959</v>
      </c>
      <c r="BG13" s="1056" t="s">
        <v>1960</v>
      </c>
      <c r="BH13" s="1056" t="s">
        <v>1961</v>
      </c>
      <c r="BI13" s="1056" t="s">
        <v>1914</v>
      </c>
      <c r="BJ13" s="1056">
        <v>3790</v>
      </c>
      <c r="BK13" s="1056">
        <v>100</v>
      </c>
      <c r="BL13" s="1056">
        <v>1836</v>
      </c>
      <c r="BM13" s="1056">
        <v>971</v>
      </c>
      <c r="BN13" s="1056">
        <v>1014</v>
      </c>
      <c r="BO13" s="1056">
        <v>920</v>
      </c>
      <c r="BP13" s="1056">
        <v>1292</v>
      </c>
      <c r="BQ13" s="1056">
        <v>4</v>
      </c>
      <c r="BR13" s="1056">
        <v>920</v>
      </c>
      <c r="BS13" s="1056">
        <v>77</v>
      </c>
      <c r="BT13" s="1056" t="s">
        <v>1851</v>
      </c>
      <c r="BU13" s="1056">
        <v>60</v>
      </c>
      <c r="BV13" s="1056">
        <v>60</v>
      </c>
    </row>
    <row r="14" ht="75" customHeight="1" spans="1:74">
      <c r="A14" s="1056"/>
      <c r="B14" s="14" t="s">
        <v>232</v>
      </c>
      <c r="C14" s="14" t="s">
        <v>765</v>
      </c>
      <c r="D14" s="14" t="s">
        <v>1962</v>
      </c>
      <c r="E14" s="14" t="s">
        <v>1963</v>
      </c>
      <c r="F14" s="14" t="s">
        <v>1964</v>
      </c>
      <c r="G14" s="14" t="s">
        <v>62</v>
      </c>
      <c r="H14" s="14" t="s">
        <v>1965</v>
      </c>
      <c r="I14" s="1056" t="s">
        <v>1966</v>
      </c>
      <c r="J14" s="14" t="s">
        <v>1830</v>
      </c>
      <c r="K14" s="14" t="s">
        <v>1812</v>
      </c>
      <c r="L14" s="14" t="s">
        <v>1813</v>
      </c>
      <c r="M14" s="14">
        <v>4514</v>
      </c>
      <c r="N14" s="14" t="s">
        <v>1814</v>
      </c>
      <c r="O14" s="14">
        <v>13</v>
      </c>
      <c r="P14" s="1056"/>
      <c r="Q14" s="1056"/>
      <c r="R14" s="14" t="s">
        <v>1967</v>
      </c>
      <c r="S14" s="14" t="s">
        <v>1968</v>
      </c>
      <c r="T14" s="14" t="s">
        <v>1969</v>
      </c>
      <c r="U14" s="1056"/>
      <c r="V14" s="14">
        <v>13</v>
      </c>
      <c r="W14" s="14" t="s">
        <v>1818</v>
      </c>
      <c r="X14" s="1059">
        <v>1</v>
      </c>
      <c r="Y14" s="14" t="s">
        <v>1819</v>
      </c>
      <c r="Z14" s="14">
        <v>16.99</v>
      </c>
      <c r="AA14" s="14">
        <v>724</v>
      </c>
      <c r="AB14" s="14">
        <v>4.6</v>
      </c>
      <c r="AC14" s="14" t="s">
        <v>1820</v>
      </c>
      <c r="AD14" s="1056"/>
      <c r="AE14" s="1056"/>
      <c r="AF14" s="14" t="s">
        <v>233</v>
      </c>
      <c r="AG14" s="1056"/>
      <c r="AH14" s="1056"/>
      <c r="AI14" s="14">
        <v>1</v>
      </c>
      <c r="AJ14" s="14">
        <v>1252</v>
      </c>
      <c r="AK14" s="14">
        <v>21271.48</v>
      </c>
      <c r="AL14" s="14">
        <v>16.99</v>
      </c>
      <c r="AM14" s="1057">
        <v>0.6899</v>
      </c>
      <c r="AN14" s="14">
        <v>2.72</v>
      </c>
      <c r="AO14" s="14">
        <v>4.6</v>
      </c>
      <c r="AP14" s="14">
        <v>718</v>
      </c>
      <c r="AQ14" s="14">
        <v>2</v>
      </c>
      <c r="AR14" s="14">
        <v>25</v>
      </c>
      <c r="AS14" s="1056"/>
      <c r="AT14" s="1056"/>
      <c r="AU14" s="14" t="s">
        <v>233</v>
      </c>
      <c r="AV14" s="1056"/>
      <c r="AW14" s="14">
        <v>13</v>
      </c>
      <c r="AX14" s="14">
        <v>1</v>
      </c>
      <c r="AY14" s="14" t="s">
        <v>59</v>
      </c>
      <c r="AZ14" s="14" t="s">
        <v>1844</v>
      </c>
      <c r="BA14" s="1056"/>
      <c r="BB14" s="14" t="s">
        <v>209</v>
      </c>
      <c r="BC14" s="14" t="s">
        <v>1970</v>
      </c>
      <c r="BD14" s="14" t="s">
        <v>1967</v>
      </c>
      <c r="BE14" s="1056" t="s">
        <v>1823</v>
      </c>
      <c r="BF14" s="1056"/>
      <c r="BG14" s="1056"/>
      <c r="BH14" s="1056"/>
      <c r="BI14" s="1056"/>
      <c r="BJ14" s="1056"/>
      <c r="BK14" s="1056"/>
      <c r="BL14" s="1056"/>
      <c r="BM14" s="1056">
        <v>4621</v>
      </c>
      <c r="BN14" s="1056">
        <v>1310</v>
      </c>
      <c r="BO14" s="1056">
        <v>1143</v>
      </c>
      <c r="BP14" s="1056">
        <v>1353</v>
      </c>
      <c r="BQ14" s="1056">
        <v>4</v>
      </c>
      <c r="BR14" s="1056">
        <v>1143</v>
      </c>
      <c r="BS14" s="1056">
        <v>101</v>
      </c>
      <c r="BT14" s="1056" t="s">
        <v>1824</v>
      </c>
      <c r="BU14" s="1056"/>
      <c r="BV14" s="1056">
        <v>67</v>
      </c>
    </row>
    <row r="15" ht="75" customHeight="1" spans="1:74">
      <c r="A15" s="1056"/>
      <c r="B15" s="14" t="s">
        <v>259</v>
      </c>
      <c r="C15" s="14" t="s">
        <v>755</v>
      </c>
      <c r="D15" s="14" t="s">
        <v>1971</v>
      </c>
      <c r="E15" s="14" t="s">
        <v>1972</v>
      </c>
      <c r="F15" s="14" t="s">
        <v>1973</v>
      </c>
      <c r="G15" s="14" t="s">
        <v>58</v>
      </c>
      <c r="H15" s="14" t="s">
        <v>1974</v>
      </c>
      <c r="I15" s="1056" t="s">
        <v>1975</v>
      </c>
      <c r="J15" s="14" t="s">
        <v>1830</v>
      </c>
      <c r="K15" s="14" t="s">
        <v>1812</v>
      </c>
      <c r="L15" s="14" t="s">
        <v>1813</v>
      </c>
      <c r="M15" s="14">
        <v>1834</v>
      </c>
      <c r="N15" s="14" t="s">
        <v>1814</v>
      </c>
      <c r="O15" s="14">
        <v>14</v>
      </c>
      <c r="P15" s="1056"/>
      <c r="Q15" s="1056"/>
      <c r="R15" s="14" t="s">
        <v>1976</v>
      </c>
      <c r="S15" s="14" t="s">
        <v>1977</v>
      </c>
      <c r="T15" s="14" t="s">
        <v>1978</v>
      </c>
      <c r="U15" s="1056"/>
      <c r="V15" s="14">
        <v>14</v>
      </c>
      <c r="W15" s="14" t="s">
        <v>1818</v>
      </c>
      <c r="X15" s="1059">
        <v>1</v>
      </c>
      <c r="Y15" s="14" t="s">
        <v>1819</v>
      </c>
      <c r="Z15" s="14">
        <v>45.99</v>
      </c>
      <c r="AA15" s="14">
        <v>5</v>
      </c>
      <c r="AB15" s="14">
        <v>4.1</v>
      </c>
      <c r="AC15" s="14" t="s">
        <v>1820</v>
      </c>
      <c r="AD15" s="1056"/>
      <c r="AE15" s="1056"/>
      <c r="AF15" s="14" t="s">
        <v>260</v>
      </c>
      <c r="AG15" s="1056"/>
      <c r="AH15" s="1056"/>
      <c r="AI15" s="14">
        <v>1</v>
      </c>
      <c r="AJ15" s="14">
        <v>875</v>
      </c>
      <c r="AK15" s="14">
        <v>36207.5</v>
      </c>
      <c r="AL15" s="14">
        <v>38.99</v>
      </c>
      <c r="AM15" s="1057">
        <v>0.7318</v>
      </c>
      <c r="AN15" s="14">
        <v>4.61</v>
      </c>
      <c r="AO15" s="14">
        <v>4.6</v>
      </c>
      <c r="AP15" s="14">
        <v>15</v>
      </c>
      <c r="AQ15" s="14">
        <v>0</v>
      </c>
      <c r="AR15" s="14">
        <v>0</v>
      </c>
      <c r="AS15" s="1056"/>
      <c r="AT15" s="1056"/>
      <c r="AU15" s="14" t="s">
        <v>260</v>
      </c>
      <c r="AV15" s="1056"/>
      <c r="AW15" s="14">
        <v>3</v>
      </c>
      <c r="AX15" s="14">
        <v>1</v>
      </c>
      <c r="AY15" s="14" t="s">
        <v>57</v>
      </c>
      <c r="AZ15" s="14" t="s">
        <v>1844</v>
      </c>
      <c r="BA15" s="1056"/>
      <c r="BB15" s="14" t="s">
        <v>209</v>
      </c>
      <c r="BC15" s="14" t="s">
        <v>1979</v>
      </c>
      <c r="BD15" s="14" t="s">
        <v>1976</v>
      </c>
      <c r="BE15" s="1056" t="s">
        <v>1823</v>
      </c>
      <c r="BF15" s="1056"/>
      <c r="BG15" s="1056"/>
      <c r="BH15" s="1056"/>
      <c r="BI15" s="1056"/>
      <c r="BJ15" s="1056"/>
      <c r="BK15" s="1056"/>
      <c r="BL15" s="1056"/>
      <c r="BM15" s="1056">
        <v>13</v>
      </c>
      <c r="BN15" s="1056">
        <v>0</v>
      </c>
      <c r="BO15" s="1056">
        <v>202</v>
      </c>
      <c r="BP15" s="1056">
        <v>943</v>
      </c>
      <c r="BQ15" s="1056">
        <v>4</v>
      </c>
      <c r="BR15" s="1056">
        <v>0</v>
      </c>
      <c r="BS15" s="1056">
        <v>68</v>
      </c>
      <c r="BT15" s="1056" t="s">
        <v>1824</v>
      </c>
      <c r="BU15" s="1056"/>
      <c r="BV15" s="1056">
        <v>56</v>
      </c>
    </row>
    <row r="16" ht="75" customHeight="1" spans="1:74">
      <c r="A16" s="1056"/>
      <c r="B16" s="14" t="s">
        <v>506</v>
      </c>
      <c r="C16" s="14" t="s">
        <v>506</v>
      </c>
      <c r="D16" s="14" t="s">
        <v>826</v>
      </c>
      <c r="E16" s="14" t="s">
        <v>1980</v>
      </c>
      <c r="F16" s="14" t="s">
        <v>1981</v>
      </c>
      <c r="G16" s="14" t="s">
        <v>386</v>
      </c>
      <c r="H16" s="14" t="s">
        <v>1982</v>
      </c>
      <c r="I16" s="1056" t="s">
        <v>1983</v>
      </c>
      <c r="J16" s="14" t="s">
        <v>1839</v>
      </c>
      <c r="K16" s="14" t="s">
        <v>1812</v>
      </c>
      <c r="L16" s="14" t="s">
        <v>1813</v>
      </c>
      <c r="M16" s="14">
        <v>9056</v>
      </c>
      <c r="N16" s="14" t="s">
        <v>1814</v>
      </c>
      <c r="O16" s="14">
        <v>15</v>
      </c>
      <c r="P16" s="1056"/>
      <c r="Q16" s="1056"/>
      <c r="R16" s="14" t="s">
        <v>1984</v>
      </c>
      <c r="S16" s="14" t="s">
        <v>1985</v>
      </c>
      <c r="T16" s="14" t="s">
        <v>1986</v>
      </c>
      <c r="U16" s="1056"/>
      <c r="V16" s="14">
        <v>15</v>
      </c>
      <c r="W16" s="14" t="s">
        <v>1818</v>
      </c>
      <c r="X16" s="14">
        <v>1</v>
      </c>
      <c r="Y16" s="14" t="s">
        <v>1819</v>
      </c>
      <c r="Z16" s="14">
        <v>49.95</v>
      </c>
      <c r="AA16" s="14">
        <v>45</v>
      </c>
      <c r="AB16" s="1058">
        <v>4.6</v>
      </c>
      <c r="AC16" s="14" t="s">
        <v>1820</v>
      </c>
      <c r="AD16" s="1056"/>
      <c r="AE16" s="1056"/>
      <c r="AF16" s="14" t="s">
        <v>507</v>
      </c>
      <c r="AG16" s="1056"/>
      <c r="AH16" s="1056"/>
      <c r="AI16" s="14">
        <v>1</v>
      </c>
      <c r="AJ16" s="14">
        <v>143</v>
      </c>
      <c r="AK16" s="14">
        <v>6473.61</v>
      </c>
      <c r="AL16" s="14">
        <v>37.95</v>
      </c>
      <c r="AM16" s="1057">
        <v>0.714</v>
      </c>
      <c r="AN16" s="14">
        <v>5.16</v>
      </c>
      <c r="AO16" s="14">
        <v>4.9</v>
      </c>
      <c r="AP16" s="14">
        <v>20</v>
      </c>
      <c r="AQ16" s="14">
        <v>11.89</v>
      </c>
      <c r="AR16" s="14">
        <v>17</v>
      </c>
      <c r="AS16" s="1056"/>
      <c r="AT16" s="1056"/>
      <c r="AU16" s="14" t="s">
        <v>507</v>
      </c>
      <c r="AV16" s="1056"/>
      <c r="AW16" s="14">
        <v>1</v>
      </c>
      <c r="AX16" s="14">
        <v>1</v>
      </c>
      <c r="AY16" s="14" t="s">
        <v>67</v>
      </c>
      <c r="AZ16" s="14" t="s">
        <v>1987</v>
      </c>
      <c r="BA16" s="1056"/>
      <c r="BB16" s="14" t="s">
        <v>209</v>
      </c>
      <c r="BC16" s="14" t="s">
        <v>1988</v>
      </c>
      <c r="BD16" s="14" t="s">
        <v>1984</v>
      </c>
      <c r="BE16" s="1056" t="s">
        <v>1846</v>
      </c>
      <c r="BF16" s="1056" t="s">
        <v>1989</v>
      </c>
      <c r="BG16" s="1056" t="s">
        <v>1990</v>
      </c>
      <c r="BH16" s="1056" t="s">
        <v>1991</v>
      </c>
      <c r="BI16" s="1056" t="s">
        <v>1865</v>
      </c>
      <c r="BJ16" s="1056">
        <v>4286</v>
      </c>
      <c r="BK16" s="1056" t="s">
        <v>686</v>
      </c>
      <c r="BL16" s="1056" t="s">
        <v>686</v>
      </c>
      <c r="BM16" s="1056" t="s">
        <v>686</v>
      </c>
      <c r="BN16" s="1056" t="s">
        <v>686</v>
      </c>
      <c r="BO16" s="1056" t="s">
        <v>686</v>
      </c>
      <c r="BP16" s="1056">
        <v>115</v>
      </c>
      <c r="BQ16" s="1056">
        <v>1</v>
      </c>
      <c r="BR16" s="1056"/>
      <c r="BS16" s="1056">
        <v>-28</v>
      </c>
      <c r="BT16" s="1056" t="s">
        <v>1851</v>
      </c>
      <c r="BU16" s="1056">
        <v>74</v>
      </c>
      <c r="BV16" s="1056">
        <v>74</v>
      </c>
    </row>
    <row r="17" ht="75" customHeight="1" spans="1:74">
      <c r="A17" s="1056"/>
      <c r="B17" s="14" t="s">
        <v>251</v>
      </c>
      <c r="C17" s="14" t="s">
        <v>760</v>
      </c>
      <c r="D17" s="14" t="s">
        <v>1992</v>
      </c>
      <c r="E17" s="14" t="s">
        <v>1993</v>
      </c>
      <c r="F17" s="14" t="s">
        <v>1994</v>
      </c>
      <c r="G17" s="14" t="s">
        <v>50</v>
      </c>
      <c r="H17" s="14" t="s">
        <v>1995</v>
      </c>
      <c r="I17" s="1056" t="s">
        <v>1996</v>
      </c>
      <c r="J17" s="14" t="s">
        <v>1839</v>
      </c>
      <c r="K17" s="14" t="s">
        <v>1812</v>
      </c>
      <c r="L17" s="14" t="s">
        <v>1813</v>
      </c>
      <c r="M17" s="14">
        <v>2049</v>
      </c>
      <c r="N17" s="14" t="s">
        <v>1814</v>
      </c>
      <c r="O17" s="14">
        <v>16</v>
      </c>
      <c r="P17" s="1056"/>
      <c r="Q17" s="1056"/>
      <c r="R17" s="14" t="s">
        <v>1997</v>
      </c>
      <c r="S17" s="14" t="s">
        <v>1998</v>
      </c>
      <c r="T17" s="14" t="s">
        <v>1999</v>
      </c>
      <c r="U17" s="1056"/>
      <c r="V17" s="14">
        <v>16</v>
      </c>
      <c r="W17" s="14" t="s">
        <v>1818</v>
      </c>
      <c r="X17" s="14">
        <v>2</v>
      </c>
      <c r="Y17" s="14" t="s">
        <v>1819</v>
      </c>
      <c r="Z17" s="14">
        <v>59.99</v>
      </c>
      <c r="AA17" s="14">
        <v>457</v>
      </c>
      <c r="AB17" s="14">
        <v>4.2</v>
      </c>
      <c r="AC17" s="14" t="s">
        <v>1820</v>
      </c>
      <c r="AD17" s="1056"/>
      <c r="AE17" s="1056"/>
      <c r="AF17" s="14" t="s">
        <v>2000</v>
      </c>
      <c r="AG17" s="1056"/>
      <c r="AH17" s="1056"/>
      <c r="AI17" s="14">
        <v>1</v>
      </c>
      <c r="AJ17" s="14">
        <v>1202</v>
      </c>
      <c r="AK17" s="14">
        <v>68634.2</v>
      </c>
      <c r="AL17" s="14">
        <v>59.99</v>
      </c>
      <c r="AM17" s="1057">
        <v>0.7857</v>
      </c>
      <c r="AN17" s="14">
        <v>3.86</v>
      </c>
      <c r="AO17" s="14">
        <v>4.1</v>
      </c>
      <c r="AP17" s="14">
        <v>574</v>
      </c>
      <c r="AQ17" s="14">
        <v>4.66</v>
      </c>
      <c r="AR17" s="14">
        <v>56</v>
      </c>
      <c r="AS17" s="1056"/>
      <c r="AT17" s="1056"/>
      <c r="AU17" s="14" t="s">
        <v>2000</v>
      </c>
      <c r="AV17" s="1056"/>
      <c r="AW17" s="14">
        <v>3</v>
      </c>
      <c r="AX17" s="14">
        <v>2</v>
      </c>
      <c r="AY17" s="14" t="s">
        <v>51</v>
      </c>
      <c r="AZ17" s="14" t="s">
        <v>1844</v>
      </c>
      <c r="BA17" s="1056"/>
      <c r="BB17" s="14" t="s">
        <v>209</v>
      </c>
      <c r="BC17" s="14" t="s">
        <v>2001</v>
      </c>
      <c r="BD17" s="14" t="s">
        <v>1997</v>
      </c>
      <c r="BE17" s="1056" t="s">
        <v>1823</v>
      </c>
      <c r="BF17" s="1056"/>
      <c r="BG17" s="1056"/>
      <c r="BH17" s="1056"/>
      <c r="BI17" s="1056"/>
      <c r="BJ17" s="1056"/>
      <c r="BK17" s="1056"/>
      <c r="BL17" s="1056"/>
      <c r="BM17" s="1056">
        <v>866</v>
      </c>
      <c r="BN17" s="1056">
        <v>1192</v>
      </c>
      <c r="BO17" s="1056">
        <v>864</v>
      </c>
      <c r="BP17" s="1056">
        <v>1215</v>
      </c>
      <c r="BQ17" s="1056">
        <v>4</v>
      </c>
      <c r="BR17" s="1056">
        <v>864</v>
      </c>
      <c r="BS17" s="1056">
        <v>13</v>
      </c>
      <c r="BT17" s="1056" t="s">
        <v>1824</v>
      </c>
      <c r="BU17" s="1056"/>
      <c r="BV17" s="1056">
        <v>61</v>
      </c>
    </row>
    <row r="18" ht="75" customHeight="1" spans="1:74">
      <c r="A18" s="1056"/>
      <c r="B18" s="14" t="s">
        <v>266</v>
      </c>
      <c r="C18" s="14" t="s">
        <v>769</v>
      </c>
      <c r="D18" s="14" t="s">
        <v>2002</v>
      </c>
      <c r="E18" s="14" t="s">
        <v>2003</v>
      </c>
      <c r="F18" s="14" t="s">
        <v>2004</v>
      </c>
      <c r="G18" s="14" t="s">
        <v>267</v>
      </c>
      <c r="H18" s="14" t="s">
        <v>2005</v>
      </c>
      <c r="I18" s="1056" t="s">
        <v>2006</v>
      </c>
      <c r="J18" s="14" t="s">
        <v>1839</v>
      </c>
      <c r="K18" s="14" t="s">
        <v>1812</v>
      </c>
      <c r="L18" s="14" t="s">
        <v>1813</v>
      </c>
      <c r="M18" s="14">
        <v>5270</v>
      </c>
      <c r="N18" s="14" t="s">
        <v>1814</v>
      </c>
      <c r="O18" s="14">
        <v>17</v>
      </c>
      <c r="P18" s="1056"/>
      <c r="Q18" s="1056"/>
      <c r="R18" s="14" t="s">
        <v>2007</v>
      </c>
      <c r="S18" s="14" t="s">
        <v>2008</v>
      </c>
      <c r="T18" s="14" t="s">
        <v>2009</v>
      </c>
      <c r="U18" s="1056"/>
      <c r="V18" s="14">
        <v>17</v>
      </c>
      <c r="W18" s="14" t="s">
        <v>1818</v>
      </c>
      <c r="X18" s="14">
        <v>1</v>
      </c>
      <c r="Y18" s="14" t="s">
        <v>1819</v>
      </c>
      <c r="Z18" s="14">
        <v>12.96</v>
      </c>
      <c r="AA18" s="14">
        <v>577</v>
      </c>
      <c r="AB18" s="14">
        <v>4.1</v>
      </c>
      <c r="AC18" s="14" t="s">
        <v>1820</v>
      </c>
      <c r="AD18" s="1056"/>
      <c r="AE18" s="1056"/>
      <c r="AF18" s="14" t="s">
        <v>268</v>
      </c>
      <c r="AG18" s="1056"/>
      <c r="AH18" s="1056"/>
      <c r="AI18" s="14">
        <v>1</v>
      </c>
      <c r="AJ18" s="14">
        <v>878</v>
      </c>
      <c r="AK18" s="14">
        <v>13538.76</v>
      </c>
      <c r="AL18" s="14">
        <v>15.42</v>
      </c>
      <c r="AM18" s="1057">
        <v>0.6814</v>
      </c>
      <c r="AN18" s="14">
        <v>2.6</v>
      </c>
      <c r="AO18" s="14">
        <v>4</v>
      </c>
      <c r="AP18" s="14">
        <v>568</v>
      </c>
      <c r="AQ18" s="14">
        <v>0.8</v>
      </c>
      <c r="AR18" s="14">
        <v>7</v>
      </c>
      <c r="AS18" s="1056"/>
      <c r="AT18" s="1056"/>
      <c r="AU18" s="14" t="s">
        <v>268</v>
      </c>
      <c r="AV18" s="1056"/>
      <c r="AW18" s="14">
        <v>8</v>
      </c>
      <c r="AX18" s="14">
        <v>12</v>
      </c>
      <c r="AY18" s="14" t="s">
        <v>45</v>
      </c>
      <c r="AZ18" s="14" t="s">
        <v>1822</v>
      </c>
      <c r="BA18" s="1056"/>
      <c r="BB18" s="14" t="s">
        <v>812</v>
      </c>
      <c r="BC18" s="14" t="s">
        <v>2009</v>
      </c>
      <c r="BD18" s="14" t="s">
        <v>2007</v>
      </c>
      <c r="BE18" s="1056" t="s">
        <v>1846</v>
      </c>
      <c r="BF18" s="1056" t="s">
        <v>2010</v>
      </c>
      <c r="BG18" s="1056" t="s">
        <v>2011</v>
      </c>
      <c r="BH18" s="1056" t="s">
        <v>2012</v>
      </c>
      <c r="BI18" s="1056" t="s">
        <v>1865</v>
      </c>
      <c r="BJ18" s="1056">
        <v>1542</v>
      </c>
      <c r="BK18" s="1056"/>
      <c r="BL18" s="1056"/>
      <c r="BM18" s="1056">
        <v>409</v>
      </c>
      <c r="BN18" s="1056">
        <v>432</v>
      </c>
      <c r="BO18" s="1056">
        <v>493</v>
      </c>
      <c r="BP18" s="1056">
        <v>885</v>
      </c>
      <c r="BQ18" s="1056">
        <v>4</v>
      </c>
      <c r="BR18" s="1056">
        <v>409</v>
      </c>
      <c r="BS18" s="1056">
        <v>7</v>
      </c>
      <c r="BT18" s="1056" t="s">
        <v>1851</v>
      </c>
      <c r="BU18" s="1056">
        <v>70</v>
      </c>
      <c r="BV18" s="1056">
        <v>70</v>
      </c>
    </row>
    <row r="19" ht="75" customHeight="1" spans="1:74">
      <c r="A19" s="1056"/>
      <c r="B19" s="14" t="s">
        <v>519</v>
      </c>
      <c r="C19" s="14" t="s">
        <v>826</v>
      </c>
      <c r="D19" s="14" t="s">
        <v>826</v>
      </c>
      <c r="E19" s="14" t="s">
        <v>2013</v>
      </c>
      <c r="F19" s="14" t="s">
        <v>826</v>
      </c>
      <c r="G19" s="14" t="s">
        <v>826</v>
      </c>
      <c r="H19" s="14" t="s">
        <v>2014</v>
      </c>
      <c r="I19" s="1056" t="s">
        <v>2015</v>
      </c>
      <c r="J19" s="14" t="s">
        <v>826</v>
      </c>
      <c r="K19" s="14" t="s">
        <v>826</v>
      </c>
      <c r="L19" s="14" t="s">
        <v>826</v>
      </c>
      <c r="M19" s="14" t="s">
        <v>826</v>
      </c>
      <c r="N19" s="14" t="s">
        <v>1814</v>
      </c>
      <c r="O19" s="14">
        <v>18</v>
      </c>
      <c r="P19" s="1056"/>
      <c r="Q19" s="1056"/>
      <c r="R19" s="14" t="s">
        <v>826</v>
      </c>
      <c r="S19" s="14" t="s">
        <v>826</v>
      </c>
      <c r="T19" s="14" t="s">
        <v>826</v>
      </c>
      <c r="U19" s="1056"/>
      <c r="V19" s="14">
        <v>18</v>
      </c>
      <c r="W19" s="14" t="s">
        <v>1818</v>
      </c>
      <c r="X19" s="14" t="s">
        <v>826</v>
      </c>
      <c r="Y19" s="14" t="s">
        <v>2016</v>
      </c>
      <c r="Z19" s="14" t="s">
        <v>826</v>
      </c>
      <c r="AA19" s="14">
        <v>18</v>
      </c>
      <c r="AB19" s="1058">
        <v>5</v>
      </c>
      <c r="AC19" s="14" t="s">
        <v>1820</v>
      </c>
      <c r="AD19" s="1056"/>
      <c r="AE19" s="1056"/>
      <c r="AF19" s="14" t="s">
        <v>826</v>
      </c>
      <c r="AG19" s="1056"/>
      <c r="AH19" s="1056"/>
      <c r="AI19" s="14">
        <v>1</v>
      </c>
      <c r="AJ19" s="14" t="s">
        <v>826</v>
      </c>
      <c r="AK19" s="14" t="s">
        <v>826</v>
      </c>
      <c r="AL19" s="14" t="s">
        <v>826</v>
      </c>
      <c r="AM19" s="1057" t="s">
        <v>826</v>
      </c>
      <c r="AN19" s="14" t="s">
        <v>826</v>
      </c>
      <c r="AO19" s="14" t="s">
        <v>826</v>
      </c>
      <c r="AP19" s="14" t="s">
        <v>826</v>
      </c>
      <c r="AQ19" s="14" t="s">
        <v>826</v>
      </c>
      <c r="AR19" s="14" t="s">
        <v>826</v>
      </c>
      <c r="AS19" s="1056"/>
      <c r="AT19" s="1056"/>
      <c r="AU19" s="14" t="s">
        <v>826</v>
      </c>
      <c r="AV19" s="1056"/>
      <c r="AW19" s="14" t="s">
        <v>826</v>
      </c>
      <c r="AX19" s="14" t="s">
        <v>826</v>
      </c>
      <c r="AY19" s="14" t="s">
        <v>826</v>
      </c>
      <c r="AZ19" s="14" t="s">
        <v>826</v>
      </c>
      <c r="BA19" s="1056"/>
      <c r="BB19" s="14" t="s">
        <v>826</v>
      </c>
      <c r="BC19" s="14" t="s">
        <v>826</v>
      </c>
      <c r="BD19" s="14" t="s">
        <v>826</v>
      </c>
      <c r="BE19" s="1056" t="s">
        <v>2017</v>
      </c>
      <c r="BF19" s="1056"/>
      <c r="BG19" s="1056"/>
      <c r="BH19" s="1056"/>
      <c r="BI19" s="1056"/>
      <c r="BJ19" s="1056"/>
      <c r="BK19" s="1056"/>
      <c r="BL19" s="1056"/>
      <c r="BM19" s="1056"/>
      <c r="BN19" s="1056"/>
      <c r="BO19" s="1056"/>
      <c r="BP19" s="1056"/>
      <c r="BQ19" s="1056">
        <v>0</v>
      </c>
      <c r="BR19" s="1056"/>
      <c r="BS19" s="1056"/>
      <c r="BT19" s="1056" t="s">
        <v>1824</v>
      </c>
      <c r="BU19" s="1056"/>
      <c r="BV19" s="1056"/>
    </row>
    <row r="20" ht="75" customHeight="1" spans="1:74">
      <c r="A20" s="1056"/>
      <c r="B20" s="14" t="s">
        <v>254</v>
      </c>
      <c r="C20" s="14" t="s">
        <v>254</v>
      </c>
      <c r="D20" s="14" t="s">
        <v>826</v>
      </c>
      <c r="E20" s="14" t="s">
        <v>2018</v>
      </c>
      <c r="F20" s="14" t="s">
        <v>2019</v>
      </c>
      <c r="G20" s="14" t="s">
        <v>255</v>
      </c>
      <c r="H20" s="14" t="s">
        <v>2020</v>
      </c>
      <c r="I20" s="1056" t="s">
        <v>2021</v>
      </c>
      <c r="J20" s="14" t="s">
        <v>1883</v>
      </c>
      <c r="K20" s="14" t="s">
        <v>1812</v>
      </c>
      <c r="L20" s="14" t="s">
        <v>1813</v>
      </c>
      <c r="M20" s="14">
        <v>3045</v>
      </c>
      <c r="N20" s="14" t="s">
        <v>1814</v>
      </c>
      <c r="O20" s="14">
        <v>19</v>
      </c>
      <c r="P20" s="1056"/>
      <c r="Q20" s="1056"/>
      <c r="R20" s="14" t="s">
        <v>2022</v>
      </c>
      <c r="S20" s="14" t="s">
        <v>2023</v>
      </c>
      <c r="T20" s="14" t="s">
        <v>1956</v>
      </c>
      <c r="U20" s="1056"/>
      <c r="V20" s="14">
        <v>19</v>
      </c>
      <c r="W20" s="14" t="s">
        <v>1818</v>
      </c>
      <c r="X20" s="14">
        <v>1</v>
      </c>
      <c r="Y20" s="14" t="s">
        <v>1819</v>
      </c>
      <c r="Z20" s="14">
        <v>16.83</v>
      </c>
      <c r="AA20" s="14">
        <v>121</v>
      </c>
      <c r="AB20" s="14">
        <v>3.9</v>
      </c>
      <c r="AC20" s="14" t="s">
        <v>1820</v>
      </c>
      <c r="AD20" s="1056"/>
      <c r="AE20" s="1056"/>
      <c r="AF20" s="14" t="s">
        <v>257</v>
      </c>
      <c r="AG20" s="1056"/>
      <c r="AH20" s="1056"/>
      <c r="AI20" s="14">
        <v>1</v>
      </c>
      <c r="AJ20" s="14">
        <v>1163</v>
      </c>
      <c r="AK20" s="14">
        <v>23166.96</v>
      </c>
      <c r="AL20" s="14">
        <v>19.99</v>
      </c>
      <c r="AM20" s="1057">
        <v>0.6494</v>
      </c>
      <c r="AN20" s="14">
        <v>4.01</v>
      </c>
      <c r="AO20" s="14">
        <v>3.9</v>
      </c>
      <c r="AP20" s="14">
        <v>106</v>
      </c>
      <c r="AQ20" s="14">
        <v>2.75</v>
      </c>
      <c r="AR20" s="14">
        <v>32</v>
      </c>
      <c r="AS20" s="1056"/>
      <c r="AT20" s="1056"/>
      <c r="AU20" s="14" t="s">
        <v>257</v>
      </c>
      <c r="AV20" s="1056"/>
      <c r="AW20" s="14">
        <v>1</v>
      </c>
      <c r="AX20" s="14">
        <v>1</v>
      </c>
      <c r="AY20" s="14" t="s">
        <v>256</v>
      </c>
      <c r="AZ20" s="14" t="s">
        <v>1844</v>
      </c>
      <c r="BA20" s="1056"/>
      <c r="BB20" s="14" t="s">
        <v>209</v>
      </c>
      <c r="BC20" s="14" t="s">
        <v>2024</v>
      </c>
      <c r="BD20" s="14" t="s">
        <v>2022</v>
      </c>
      <c r="BE20" s="1056" t="s">
        <v>1846</v>
      </c>
      <c r="BF20" s="1056" t="s">
        <v>258</v>
      </c>
      <c r="BG20" s="1056" t="s">
        <v>2025</v>
      </c>
      <c r="BH20" s="1056" t="s">
        <v>2026</v>
      </c>
      <c r="BI20" s="1056" t="s">
        <v>1901</v>
      </c>
      <c r="BJ20" s="1056">
        <v>15992</v>
      </c>
      <c r="BK20" s="1056">
        <v>400</v>
      </c>
      <c r="BL20" s="1056">
        <v>7824</v>
      </c>
      <c r="BM20" s="1056">
        <v>405</v>
      </c>
      <c r="BN20" s="1056">
        <v>664</v>
      </c>
      <c r="BO20" s="1056">
        <v>884</v>
      </c>
      <c r="BP20" s="1056">
        <v>1273</v>
      </c>
      <c r="BQ20" s="1056">
        <v>4</v>
      </c>
      <c r="BR20" s="1056">
        <v>405</v>
      </c>
      <c r="BS20" s="1056">
        <v>110</v>
      </c>
      <c r="BT20" s="1056" t="s">
        <v>1851</v>
      </c>
      <c r="BU20" s="1056">
        <v>65</v>
      </c>
      <c r="BV20" s="1056">
        <v>65</v>
      </c>
    </row>
    <row r="21" ht="75" customHeight="1" spans="1:74">
      <c r="A21" s="1056"/>
      <c r="B21" s="14" t="s">
        <v>286</v>
      </c>
      <c r="C21" s="14" t="s">
        <v>770</v>
      </c>
      <c r="D21" s="14" t="s">
        <v>2027</v>
      </c>
      <c r="E21" s="14" t="s">
        <v>2028</v>
      </c>
      <c r="F21" s="14" t="s">
        <v>2029</v>
      </c>
      <c r="G21" s="14" t="s">
        <v>52</v>
      </c>
      <c r="H21" s="14" t="s">
        <v>288</v>
      </c>
      <c r="I21" s="1056" t="s">
        <v>2030</v>
      </c>
      <c r="J21" s="14" t="s">
        <v>1839</v>
      </c>
      <c r="K21" s="14" t="s">
        <v>1812</v>
      </c>
      <c r="L21" s="14" t="s">
        <v>1813</v>
      </c>
      <c r="M21" s="14">
        <v>6538</v>
      </c>
      <c r="N21" s="14" t="s">
        <v>1814</v>
      </c>
      <c r="O21" s="14">
        <v>20</v>
      </c>
      <c r="P21" s="1056"/>
      <c r="Q21" s="1056"/>
      <c r="R21" s="14" t="s">
        <v>2031</v>
      </c>
      <c r="S21" s="14" t="s">
        <v>2032</v>
      </c>
      <c r="T21" s="14" t="s">
        <v>2033</v>
      </c>
      <c r="U21" s="1056"/>
      <c r="V21" s="14">
        <v>20</v>
      </c>
      <c r="W21" s="14" t="s">
        <v>1818</v>
      </c>
      <c r="X21" s="14">
        <v>1</v>
      </c>
      <c r="Y21" s="14" t="s">
        <v>1819</v>
      </c>
      <c r="Z21" s="14">
        <v>18.24</v>
      </c>
      <c r="AA21" s="14">
        <v>292</v>
      </c>
      <c r="AB21" s="14">
        <v>4.3</v>
      </c>
      <c r="AC21" s="14" t="s">
        <v>1820</v>
      </c>
      <c r="AD21" s="1056"/>
      <c r="AE21" s="1056"/>
      <c r="AF21" s="14" t="s">
        <v>287</v>
      </c>
      <c r="AG21" s="1056"/>
      <c r="AH21" s="1056"/>
      <c r="AI21" s="14">
        <v>1</v>
      </c>
      <c r="AJ21" s="14">
        <v>712</v>
      </c>
      <c r="AK21" s="14">
        <v>16326.16</v>
      </c>
      <c r="AL21" s="14">
        <v>21.71</v>
      </c>
      <c r="AM21" s="1057">
        <v>0.6377</v>
      </c>
      <c r="AN21" s="14">
        <v>4.61</v>
      </c>
      <c r="AO21" s="14">
        <v>4.2</v>
      </c>
      <c r="AP21" s="14">
        <v>289</v>
      </c>
      <c r="AQ21" s="14">
        <v>1.83</v>
      </c>
      <c r="AR21" s="14">
        <v>13</v>
      </c>
      <c r="AS21" s="1056"/>
      <c r="AT21" s="1056"/>
      <c r="AU21" s="14" t="s">
        <v>287</v>
      </c>
      <c r="AV21" s="1056"/>
      <c r="AW21" s="14">
        <v>3</v>
      </c>
      <c r="AX21" s="14">
        <v>10</v>
      </c>
      <c r="AY21" s="14" t="s">
        <v>45</v>
      </c>
      <c r="AZ21" s="14" t="s">
        <v>1822</v>
      </c>
      <c r="BA21" s="1056"/>
      <c r="BB21" s="14" t="s">
        <v>812</v>
      </c>
      <c r="BC21" s="14" t="s">
        <v>2034</v>
      </c>
      <c r="BD21" s="14" t="s">
        <v>2031</v>
      </c>
      <c r="BE21" s="1056" t="s">
        <v>1846</v>
      </c>
      <c r="BF21" s="1056" t="s">
        <v>288</v>
      </c>
      <c r="BG21" s="1056" t="s">
        <v>2035</v>
      </c>
      <c r="BH21" s="1056" t="s">
        <v>2036</v>
      </c>
      <c r="BI21" s="1056" t="s">
        <v>1948</v>
      </c>
      <c r="BJ21" s="1056">
        <v>6828</v>
      </c>
      <c r="BK21" s="1056">
        <v>100</v>
      </c>
      <c r="BL21" s="1056">
        <v>2265</v>
      </c>
      <c r="BM21" s="1056">
        <v>434</v>
      </c>
      <c r="BN21" s="1056">
        <v>548</v>
      </c>
      <c r="BO21" s="1056">
        <v>678</v>
      </c>
      <c r="BP21" s="1056">
        <v>760</v>
      </c>
      <c r="BQ21" s="1056">
        <v>4</v>
      </c>
      <c r="BR21" s="1056">
        <v>434</v>
      </c>
      <c r="BS21" s="1056">
        <v>48</v>
      </c>
      <c r="BT21" s="1056" t="s">
        <v>1851</v>
      </c>
      <c r="BU21" s="1056">
        <v>71</v>
      </c>
      <c r="BV21" s="1056">
        <v>71</v>
      </c>
    </row>
    <row r="22" ht="75" customHeight="1" spans="1:74">
      <c r="A22" s="1056"/>
      <c r="B22" s="14" t="s">
        <v>273</v>
      </c>
      <c r="C22" s="14" t="s">
        <v>767</v>
      </c>
      <c r="D22" s="14" t="s">
        <v>2037</v>
      </c>
      <c r="E22" s="14" t="s">
        <v>2038</v>
      </c>
      <c r="F22" s="14" t="s">
        <v>2039</v>
      </c>
      <c r="G22" s="14" t="s">
        <v>62</v>
      </c>
      <c r="H22" s="14" t="s">
        <v>275</v>
      </c>
      <c r="I22" s="1056" t="s">
        <v>2040</v>
      </c>
      <c r="J22" s="14" t="s">
        <v>1830</v>
      </c>
      <c r="K22" s="14" t="s">
        <v>1812</v>
      </c>
      <c r="L22" s="14" t="s">
        <v>1813</v>
      </c>
      <c r="M22" s="14">
        <v>6288</v>
      </c>
      <c r="N22" s="14" t="s">
        <v>1814</v>
      </c>
      <c r="O22" s="14">
        <v>21</v>
      </c>
      <c r="P22" s="1056"/>
      <c r="Q22" s="1056"/>
      <c r="R22" s="14" t="s">
        <v>1967</v>
      </c>
      <c r="S22" s="14" t="s">
        <v>2041</v>
      </c>
      <c r="T22" s="14" t="s">
        <v>1969</v>
      </c>
      <c r="U22" s="1056"/>
      <c r="V22" s="14">
        <v>21</v>
      </c>
      <c r="W22" s="14" t="s">
        <v>1818</v>
      </c>
      <c r="X22" s="14">
        <v>1</v>
      </c>
      <c r="Y22" s="14" t="s">
        <v>1819</v>
      </c>
      <c r="Z22" s="14">
        <v>17.99</v>
      </c>
      <c r="AA22" s="14">
        <v>410</v>
      </c>
      <c r="AB22" s="14">
        <v>4.6</v>
      </c>
      <c r="AC22" s="14" t="s">
        <v>1820</v>
      </c>
      <c r="AD22" s="1056"/>
      <c r="AE22" s="1056"/>
      <c r="AF22" s="14" t="s">
        <v>274</v>
      </c>
      <c r="AG22" s="1056"/>
      <c r="AH22" s="1056"/>
      <c r="AI22" s="14">
        <v>1</v>
      </c>
      <c r="AJ22" s="14">
        <v>804</v>
      </c>
      <c r="AK22" s="14">
        <v>14021.76</v>
      </c>
      <c r="AL22" s="14">
        <v>15.29</v>
      </c>
      <c r="AM22" s="1057">
        <v>0.6988</v>
      </c>
      <c r="AN22" s="14">
        <v>2.72</v>
      </c>
      <c r="AO22" s="14">
        <v>4.6</v>
      </c>
      <c r="AP22" s="14">
        <v>407</v>
      </c>
      <c r="AQ22" s="14">
        <v>2.61</v>
      </c>
      <c r="AR22" s="14">
        <v>21</v>
      </c>
      <c r="AS22" s="1056"/>
      <c r="AT22" s="1056"/>
      <c r="AU22" s="14" t="s">
        <v>274</v>
      </c>
      <c r="AV22" s="1056"/>
      <c r="AW22" s="14">
        <v>12</v>
      </c>
      <c r="AX22" s="14">
        <v>2</v>
      </c>
      <c r="AY22" s="14" t="s">
        <v>59</v>
      </c>
      <c r="AZ22" s="14" t="s">
        <v>1844</v>
      </c>
      <c r="BA22" s="1056"/>
      <c r="BB22" s="14" t="s">
        <v>209</v>
      </c>
      <c r="BC22" s="14" t="s">
        <v>1969</v>
      </c>
      <c r="BD22" s="14" t="s">
        <v>1967</v>
      </c>
      <c r="BE22" s="1056" t="s">
        <v>1846</v>
      </c>
      <c r="BF22" s="1056" t="s">
        <v>2042</v>
      </c>
      <c r="BG22" s="1056" t="s">
        <v>2043</v>
      </c>
      <c r="BH22" s="1056" t="s">
        <v>2044</v>
      </c>
      <c r="BI22" s="1056" t="s">
        <v>1865</v>
      </c>
      <c r="BJ22" s="1056">
        <v>1799</v>
      </c>
      <c r="BK22" s="1056">
        <v>50</v>
      </c>
      <c r="BL22" s="1056">
        <v>877</v>
      </c>
      <c r="BM22" s="1056">
        <v>1388</v>
      </c>
      <c r="BN22" s="1056">
        <v>967</v>
      </c>
      <c r="BO22" s="1056">
        <v>730</v>
      </c>
      <c r="BP22" s="1056">
        <v>844</v>
      </c>
      <c r="BQ22" s="1056">
        <v>4</v>
      </c>
      <c r="BR22" s="1056">
        <v>730</v>
      </c>
      <c r="BS22" s="1056">
        <v>40</v>
      </c>
      <c r="BT22" s="1056" t="s">
        <v>1851</v>
      </c>
      <c r="BU22" s="1056">
        <v>68</v>
      </c>
      <c r="BV22" s="1056">
        <v>68</v>
      </c>
    </row>
    <row r="23" ht="75" customHeight="1" spans="1:74">
      <c r="A23" s="1056"/>
      <c r="B23" s="14" t="s">
        <v>331</v>
      </c>
      <c r="C23" s="14" t="s">
        <v>743</v>
      </c>
      <c r="D23" s="14" t="s">
        <v>2045</v>
      </c>
      <c r="E23" s="14" t="s">
        <v>2046</v>
      </c>
      <c r="F23" s="14" t="s">
        <v>2047</v>
      </c>
      <c r="G23" s="14" t="s">
        <v>332</v>
      </c>
      <c r="H23" s="14" t="s">
        <v>2048</v>
      </c>
      <c r="I23" s="1056" t="s">
        <v>2049</v>
      </c>
      <c r="J23" s="14" t="s">
        <v>1883</v>
      </c>
      <c r="K23" s="14" t="s">
        <v>1812</v>
      </c>
      <c r="L23" s="14" t="s">
        <v>1813</v>
      </c>
      <c r="M23" s="14">
        <v>16234</v>
      </c>
      <c r="N23" s="14" t="s">
        <v>1814</v>
      </c>
      <c r="O23" s="14">
        <v>22</v>
      </c>
      <c r="P23" s="1056"/>
      <c r="Q23" s="1056"/>
      <c r="R23" s="14" t="s">
        <v>2050</v>
      </c>
      <c r="S23" s="14" t="s">
        <v>2051</v>
      </c>
      <c r="T23" s="14" t="s">
        <v>2052</v>
      </c>
      <c r="U23" s="1056"/>
      <c r="V23" s="14">
        <v>22</v>
      </c>
      <c r="W23" s="14" t="s">
        <v>1818</v>
      </c>
      <c r="X23" s="14">
        <v>1</v>
      </c>
      <c r="Y23" s="14" t="s">
        <v>1819</v>
      </c>
      <c r="Z23" s="14">
        <v>19.19</v>
      </c>
      <c r="AA23" s="14">
        <v>425</v>
      </c>
      <c r="AB23" s="14">
        <v>4.1</v>
      </c>
      <c r="AC23" s="14" t="s">
        <v>1820</v>
      </c>
      <c r="AD23" s="1056"/>
      <c r="AE23" s="1056"/>
      <c r="AF23" s="14" t="s">
        <v>333</v>
      </c>
      <c r="AG23" s="1056"/>
      <c r="AH23" s="1056"/>
      <c r="AI23" s="14">
        <v>1</v>
      </c>
      <c r="AJ23" s="14">
        <v>547</v>
      </c>
      <c r="AK23" s="14">
        <v>14550.2</v>
      </c>
      <c r="AL23" s="14">
        <v>22.69</v>
      </c>
      <c r="AM23" s="1057">
        <v>0.6733</v>
      </c>
      <c r="AN23" s="14">
        <v>4.01</v>
      </c>
      <c r="AO23" s="14">
        <v>4</v>
      </c>
      <c r="AP23" s="14">
        <v>415</v>
      </c>
      <c r="AQ23" s="14">
        <v>10.05</v>
      </c>
      <c r="AR23" s="14">
        <v>55</v>
      </c>
      <c r="AS23" s="1056"/>
      <c r="AT23" s="1056"/>
      <c r="AU23" s="14" t="s">
        <v>333</v>
      </c>
      <c r="AV23" s="1056"/>
      <c r="AW23" s="14">
        <v>4</v>
      </c>
      <c r="AX23" s="14">
        <v>1</v>
      </c>
      <c r="AY23" s="14" t="s">
        <v>332</v>
      </c>
      <c r="AZ23" s="14" t="s">
        <v>1844</v>
      </c>
      <c r="BA23" s="1056"/>
      <c r="BB23" s="14" t="s">
        <v>209</v>
      </c>
      <c r="BC23" s="14" t="s">
        <v>2053</v>
      </c>
      <c r="BD23" s="14" t="s">
        <v>2050</v>
      </c>
      <c r="BE23" s="1056" t="s">
        <v>1846</v>
      </c>
      <c r="BF23" s="1056" t="s">
        <v>2054</v>
      </c>
      <c r="BG23" s="1056" t="s">
        <v>2055</v>
      </c>
      <c r="BH23" s="1056" t="s">
        <v>2056</v>
      </c>
      <c r="BI23" s="1056" t="s">
        <v>1914</v>
      </c>
      <c r="BJ23" s="1056">
        <v>5162</v>
      </c>
      <c r="BK23" s="1056">
        <v>200</v>
      </c>
      <c r="BL23" s="1056">
        <v>4770</v>
      </c>
      <c r="BM23" s="1056">
        <v>551</v>
      </c>
      <c r="BN23" s="1056">
        <v>859</v>
      </c>
      <c r="BO23" s="1056">
        <v>474</v>
      </c>
      <c r="BP23" s="1056">
        <v>599</v>
      </c>
      <c r="BQ23" s="1056">
        <v>4</v>
      </c>
      <c r="BR23" s="1056">
        <v>474</v>
      </c>
      <c r="BS23" s="1056">
        <v>52</v>
      </c>
      <c r="BT23" s="1056" t="s">
        <v>1851</v>
      </c>
      <c r="BU23" s="1056">
        <v>47</v>
      </c>
      <c r="BV23" s="1056">
        <v>47</v>
      </c>
    </row>
    <row r="24" ht="75" customHeight="1" spans="1:74">
      <c r="A24" s="1056"/>
      <c r="B24" s="14" t="s">
        <v>401</v>
      </c>
      <c r="C24" s="14" t="s">
        <v>401</v>
      </c>
      <c r="D24" s="14" t="s">
        <v>826</v>
      </c>
      <c r="E24" s="14" t="s">
        <v>2057</v>
      </c>
      <c r="F24" s="14" t="s">
        <v>2058</v>
      </c>
      <c r="G24" s="14" t="s">
        <v>402</v>
      </c>
      <c r="H24" s="14" t="s">
        <v>2059</v>
      </c>
      <c r="I24" s="1056" t="s">
        <v>2060</v>
      </c>
      <c r="J24" s="14" t="s">
        <v>1830</v>
      </c>
      <c r="K24" s="14" t="s">
        <v>1812</v>
      </c>
      <c r="L24" s="14" t="s">
        <v>1813</v>
      </c>
      <c r="M24" s="14">
        <v>19874</v>
      </c>
      <c r="N24" s="14" t="s">
        <v>1814</v>
      </c>
      <c r="O24" s="14">
        <v>23</v>
      </c>
      <c r="P24" s="1056"/>
      <c r="Q24" s="1056"/>
      <c r="R24" s="14" t="s">
        <v>2061</v>
      </c>
      <c r="S24" s="14" t="s">
        <v>2062</v>
      </c>
      <c r="T24" s="14" t="s">
        <v>2063</v>
      </c>
      <c r="U24" s="1056"/>
      <c r="V24" s="14">
        <v>23</v>
      </c>
      <c r="W24" s="14" t="s">
        <v>1818</v>
      </c>
      <c r="X24" s="14">
        <v>1</v>
      </c>
      <c r="Y24" s="14" t="s">
        <v>1819</v>
      </c>
      <c r="Z24" s="14">
        <v>37.99</v>
      </c>
      <c r="AA24" s="14">
        <v>197</v>
      </c>
      <c r="AB24" s="14">
        <v>4.4</v>
      </c>
      <c r="AC24" s="14" t="s">
        <v>1820</v>
      </c>
      <c r="AD24" s="1056"/>
      <c r="AE24" s="1056"/>
      <c r="AF24" s="14" t="s">
        <v>404</v>
      </c>
      <c r="AG24" s="1056"/>
      <c r="AH24" s="1056"/>
      <c r="AI24" s="14">
        <v>1</v>
      </c>
      <c r="AJ24" s="14">
        <v>394</v>
      </c>
      <c r="AK24" s="14">
        <v>15440.86</v>
      </c>
      <c r="AL24" s="14">
        <v>39.99</v>
      </c>
      <c r="AM24" s="1057">
        <v>0.7286</v>
      </c>
      <c r="AN24" s="14">
        <v>4.61</v>
      </c>
      <c r="AO24" s="14">
        <v>4.4</v>
      </c>
      <c r="AP24" s="14">
        <v>185</v>
      </c>
      <c r="AQ24" s="14">
        <v>5.58</v>
      </c>
      <c r="AR24" s="14">
        <v>22</v>
      </c>
      <c r="AS24" s="1056"/>
      <c r="AT24" s="1056"/>
      <c r="AU24" s="14" t="s">
        <v>404</v>
      </c>
      <c r="AV24" s="1056"/>
      <c r="AW24" s="14">
        <v>1</v>
      </c>
      <c r="AX24" s="14">
        <v>1</v>
      </c>
      <c r="AY24" s="14" t="s">
        <v>403</v>
      </c>
      <c r="AZ24" s="14" t="s">
        <v>2064</v>
      </c>
      <c r="BA24" s="1056"/>
      <c r="BB24" s="14" t="s">
        <v>209</v>
      </c>
      <c r="BC24" s="14" t="s">
        <v>2065</v>
      </c>
      <c r="BD24" s="14" t="s">
        <v>2061</v>
      </c>
      <c r="BE24" s="1056" t="s">
        <v>1846</v>
      </c>
      <c r="BF24" s="1056" t="s">
        <v>405</v>
      </c>
      <c r="BG24" s="1056" t="s">
        <v>2066</v>
      </c>
      <c r="BH24" s="1056" t="s">
        <v>2067</v>
      </c>
      <c r="BI24" s="1056" t="s">
        <v>1914</v>
      </c>
      <c r="BJ24" s="1056">
        <v>7806</v>
      </c>
      <c r="BK24" s="1056">
        <v>50</v>
      </c>
      <c r="BL24" s="1056">
        <v>1999</v>
      </c>
      <c r="BM24" s="1056">
        <v>169</v>
      </c>
      <c r="BN24" s="1056">
        <v>164</v>
      </c>
      <c r="BO24" s="1056">
        <v>166</v>
      </c>
      <c r="BP24" s="1056">
        <v>403</v>
      </c>
      <c r="BQ24" s="1056">
        <v>4</v>
      </c>
      <c r="BR24" s="1056">
        <v>164</v>
      </c>
      <c r="BS24" s="1056">
        <v>9</v>
      </c>
      <c r="BT24" s="1056" t="s">
        <v>1851</v>
      </c>
      <c r="BU24" s="1056">
        <v>4</v>
      </c>
      <c r="BV24" s="1056">
        <v>4</v>
      </c>
    </row>
    <row r="25" ht="75" customHeight="1" spans="1:74">
      <c r="A25" s="1056"/>
      <c r="B25" s="14" t="s">
        <v>276</v>
      </c>
      <c r="C25" s="14" t="s">
        <v>771</v>
      </c>
      <c r="D25" s="14" t="s">
        <v>2068</v>
      </c>
      <c r="E25" s="14" t="s">
        <v>2069</v>
      </c>
      <c r="F25" s="14" t="s">
        <v>2070</v>
      </c>
      <c r="G25" s="14" t="s">
        <v>277</v>
      </c>
      <c r="H25" s="14" t="s">
        <v>2071</v>
      </c>
      <c r="I25" s="1056" t="s">
        <v>2072</v>
      </c>
      <c r="J25" s="14" t="s">
        <v>1839</v>
      </c>
      <c r="K25" s="14" t="s">
        <v>1812</v>
      </c>
      <c r="L25" s="14" t="s">
        <v>1813</v>
      </c>
      <c r="M25" s="14">
        <v>9181</v>
      </c>
      <c r="N25" s="14" t="s">
        <v>1814</v>
      </c>
      <c r="O25" s="14">
        <v>24</v>
      </c>
      <c r="P25" s="1056"/>
      <c r="Q25" s="1056"/>
      <c r="R25" s="14" t="s">
        <v>2073</v>
      </c>
      <c r="S25" s="14" t="s">
        <v>2074</v>
      </c>
      <c r="T25" s="14" t="s">
        <v>2075</v>
      </c>
      <c r="U25" s="1056"/>
      <c r="V25" s="14">
        <v>24</v>
      </c>
      <c r="W25" s="14" t="s">
        <v>1818</v>
      </c>
      <c r="X25" s="14">
        <v>1</v>
      </c>
      <c r="Y25" s="14" t="s">
        <v>1819</v>
      </c>
      <c r="Z25" s="14">
        <v>13.29</v>
      </c>
      <c r="AA25" s="14">
        <v>1102</v>
      </c>
      <c r="AB25" s="14">
        <v>4.7</v>
      </c>
      <c r="AC25" s="14" t="s">
        <v>1820</v>
      </c>
      <c r="AD25" s="1056"/>
      <c r="AE25" s="1056"/>
      <c r="AF25" s="14" t="s">
        <v>279</v>
      </c>
      <c r="AG25" s="1056"/>
      <c r="AH25" s="1056"/>
      <c r="AI25" s="14">
        <v>1</v>
      </c>
      <c r="AJ25" s="14">
        <v>891</v>
      </c>
      <c r="AK25" s="14">
        <v>12233.43</v>
      </c>
      <c r="AL25" s="14">
        <v>13.55</v>
      </c>
      <c r="AM25" s="1057">
        <v>0.5498</v>
      </c>
      <c r="AN25" s="14">
        <v>3.99</v>
      </c>
      <c r="AO25" s="14">
        <v>4.6</v>
      </c>
      <c r="AP25" s="14">
        <v>1093</v>
      </c>
      <c r="AQ25" s="14">
        <v>2.13</v>
      </c>
      <c r="AR25" s="14">
        <v>19</v>
      </c>
      <c r="AS25" s="1056"/>
      <c r="AT25" s="1056"/>
      <c r="AU25" s="14" t="s">
        <v>279</v>
      </c>
      <c r="AV25" s="1056"/>
      <c r="AW25" s="14">
        <v>4</v>
      </c>
      <c r="AX25" s="14">
        <v>1</v>
      </c>
      <c r="AY25" s="14" t="s">
        <v>278</v>
      </c>
      <c r="AZ25" s="14" t="s">
        <v>1844</v>
      </c>
      <c r="BA25" s="1056"/>
      <c r="BB25" s="14" t="s">
        <v>209</v>
      </c>
      <c r="BC25" s="14" t="s">
        <v>2076</v>
      </c>
      <c r="BD25" s="14" t="s">
        <v>2073</v>
      </c>
      <c r="BE25" s="1056" t="s">
        <v>1846</v>
      </c>
      <c r="BF25" s="1056" t="s">
        <v>2077</v>
      </c>
      <c r="BG25" s="1056" t="s">
        <v>2078</v>
      </c>
      <c r="BH25" s="1056" t="s">
        <v>2079</v>
      </c>
      <c r="BI25" s="1056" t="s">
        <v>2080</v>
      </c>
      <c r="BJ25" s="1056">
        <v>8292</v>
      </c>
      <c r="BK25" s="1056">
        <v>300</v>
      </c>
      <c r="BL25" s="1056">
        <v>4197</v>
      </c>
      <c r="BM25" s="1056">
        <v>716</v>
      </c>
      <c r="BN25" s="1056">
        <v>734</v>
      </c>
      <c r="BO25" s="1056">
        <v>589</v>
      </c>
      <c r="BP25" s="1056">
        <v>930</v>
      </c>
      <c r="BQ25" s="1056">
        <v>4</v>
      </c>
      <c r="BR25" s="1056">
        <v>589</v>
      </c>
      <c r="BS25" s="1056">
        <v>39</v>
      </c>
      <c r="BT25" s="1056" t="s">
        <v>1851</v>
      </c>
      <c r="BU25" s="1056">
        <v>73</v>
      </c>
      <c r="BV25" s="1056">
        <v>73</v>
      </c>
    </row>
    <row r="26" ht="75" customHeight="1" spans="1:74">
      <c r="A26" s="1056"/>
      <c r="B26" s="14" t="s">
        <v>345</v>
      </c>
      <c r="C26" s="14" t="s">
        <v>345</v>
      </c>
      <c r="D26" s="14" t="s">
        <v>826</v>
      </c>
      <c r="E26" s="14" t="s">
        <v>2081</v>
      </c>
      <c r="F26" s="14" t="s">
        <v>2082</v>
      </c>
      <c r="G26" s="14" t="s">
        <v>346</v>
      </c>
      <c r="H26" s="14" t="s">
        <v>2083</v>
      </c>
      <c r="I26" s="1056" t="s">
        <v>2084</v>
      </c>
      <c r="J26" s="14" t="s">
        <v>1857</v>
      </c>
      <c r="K26" s="14" t="s">
        <v>1812</v>
      </c>
      <c r="L26" s="14" t="s">
        <v>1813</v>
      </c>
      <c r="M26" s="14">
        <v>6174</v>
      </c>
      <c r="N26" s="14" t="s">
        <v>1814</v>
      </c>
      <c r="O26" s="14">
        <v>25</v>
      </c>
      <c r="P26" s="1056"/>
      <c r="Q26" s="1056"/>
      <c r="R26" s="14" t="s">
        <v>2085</v>
      </c>
      <c r="S26" s="14" t="s">
        <v>2086</v>
      </c>
      <c r="T26" s="14" t="s">
        <v>2087</v>
      </c>
      <c r="U26" s="1056"/>
      <c r="V26" s="14">
        <v>25</v>
      </c>
      <c r="W26" s="14" t="s">
        <v>1818</v>
      </c>
      <c r="X26" s="14">
        <v>1</v>
      </c>
      <c r="Y26" s="14" t="s">
        <v>1819</v>
      </c>
      <c r="Z26" s="14">
        <v>19.99</v>
      </c>
      <c r="AA26" s="14">
        <v>37</v>
      </c>
      <c r="AB26" s="14">
        <v>4.5</v>
      </c>
      <c r="AC26" s="14" t="s">
        <v>1820</v>
      </c>
      <c r="AD26" s="1056"/>
      <c r="AE26" s="1056"/>
      <c r="AF26" s="14" t="s">
        <v>348</v>
      </c>
      <c r="AG26" s="1056"/>
      <c r="AH26" s="1056"/>
      <c r="AI26" s="14">
        <v>1</v>
      </c>
      <c r="AJ26" s="14">
        <v>574</v>
      </c>
      <c r="AK26" s="14">
        <v>11990.86</v>
      </c>
      <c r="AL26" s="14">
        <v>19.99</v>
      </c>
      <c r="AM26" s="1057">
        <v>0.6504</v>
      </c>
      <c r="AN26" s="14">
        <v>3.99</v>
      </c>
      <c r="AO26" s="14">
        <v>4.5</v>
      </c>
      <c r="AP26" s="14">
        <v>37</v>
      </c>
      <c r="AQ26" s="14">
        <v>1.39</v>
      </c>
      <c r="AR26" s="14">
        <v>8</v>
      </c>
      <c r="AS26" s="1056"/>
      <c r="AT26" s="1056"/>
      <c r="AU26" s="14" t="s">
        <v>348</v>
      </c>
      <c r="AV26" s="1056"/>
      <c r="AW26" s="14">
        <v>1</v>
      </c>
      <c r="AX26" s="14">
        <v>2</v>
      </c>
      <c r="AY26" s="14" t="s">
        <v>824</v>
      </c>
      <c r="AZ26" s="14" t="s">
        <v>1844</v>
      </c>
      <c r="BA26" s="1056"/>
      <c r="BB26" s="14" t="s">
        <v>209</v>
      </c>
      <c r="BC26" s="14" t="s">
        <v>2087</v>
      </c>
      <c r="BD26" s="14" t="s">
        <v>2085</v>
      </c>
      <c r="BE26" s="1056" t="s">
        <v>1846</v>
      </c>
      <c r="BF26" s="1056" t="s">
        <v>429</v>
      </c>
      <c r="BG26" s="1056" t="s">
        <v>2088</v>
      </c>
      <c r="BH26" s="1056" t="s">
        <v>2089</v>
      </c>
      <c r="BI26" s="1056" t="s">
        <v>2090</v>
      </c>
      <c r="BJ26" s="1056">
        <v>8252</v>
      </c>
      <c r="BK26" s="1056">
        <v>50</v>
      </c>
      <c r="BL26" s="1056">
        <v>1046</v>
      </c>
      <c r="BM26" s="1056">
        <v>223</v>
      </c>
      <c r="BN26" s="1056">
        <v>165</v>
      </c>
      <c r="BO26" s="1056">
        <v>243</v>
      </c>
      <c r="BP26" s="1056">
        <v>596</v>
      </c>
      <c r="BQ26" s="1056">
        <v>4</v>
      </c>
      <c r="BR26" s="1056">
        <v>165</v>
      </c>
      <c r="BS26" s="1056">
        <v>22</v>
      </c>
      <c r="BT26" s="1056" t="s">
        <v>1851</v>
      </c>
      <c r="BU26" s="1056">
        <v>75</v>
      </c>
      <c r="BV26" s="1056">
        <v>75</v>
      </c>
    </row>
    <row r="27" ht="75" customHeight="1" spans="1:74">
      <c r="A27" s="1056"/>
      <c r="B27" s="14" t="s">
        <v>302</v>
      </c>
      <c r="C27" s="14" t="s">
        <v>777</v>
      </c>
      <c r="D27" s="14" t="s">
        <v>2091</v>
      </c>
      <c r="E27" s="14" t="s">
        <v>2092</v>
      </c>
      <c r="F27" s="14" t="s">
        <v>2093</v>
      </c>
      <c r="G27" s="14" t="s">
        <v>2094</v>
      </c>
      <c r="H27" s="14" t="s">
        <v>2095</v>
      </c>
      <c r="I27" s="1056" t="s">
        <v>2096</v>
      </c>
      <c r="J27" s="14" t="s">
        <v>1830</v>
      </c>
      <c r="K27" s="14" t="s">
        <v>1812</v>
      </c>
      <c r="L27" s="14" t="s">
        <v>1813</v>
      </c>
      <c r="M27" s="14">
        <v>11290</v>
      </c>
      <c r="N27" s="14" t="s">
        <v>1814</v>
      </c>
      <c r="O27" s="14">
        <v>26</v>
      </c>
      <c r="P27" s="1056"/>
      <c r="Q27" s="1056"/>
      <c r="R27" s="14" t="s">
        <v>2097</v>
      </c>
      <c r="S27" s="14" t="s">
        <v>2098</v>
      </c>
      <c r="T27" s="14" t="s">
        <v>2099</v>
      </c>
      <c r="U27" s="1056"/>
      <c r="V27" s="14">
        <v>26</v>
      </c>
      <c r="W27" s="14" t="s">
        <v>1818</v>
      </c>
      <c r="X27" s="14">
        <v>1</v>
      </c>
      <c r="Y27" s="14" t="s">
        <v>1819</v>
      </c>
      <c r="Z27" s="14">
        <v>10.92</v>
      </c>
      <c r="AA27" s="14">
        <v>786</v>
      </c>
      <c r="AB27" s="14">
        <v>4.3</v>
      </c>
      <c r="AC27" s="14" t="s">
        <v>1820</v>
      </c>
      <c r="AD27" s="1056"/>
      <c r="AE27" s="1056"/>
      <c r="AF27" s="14" t="s">
        <v>304</v>
      </c>
      <c r="AG27" s="1056"/>
      <c r="AH27" s="1056"/>
      <c r="AI27" s="14">
        <v>1</v>
      </c>
      <c r="AJ27" s="14">
        <v>537</v>
      </c>
      <c r="AK27" s="14">
        <v>6975.63</v>
      </c>
      <c r="AL27" s="14">
        <v>12.99</v>
      </c>
      <c r="AM27" s="1057">
        <v>0.6129</v>
      </c>
      <c r="AN27" s="14">
        <v>3.08</v>
      </c>
      <c r="AO27" s="14">
        <v>4.3</v>
      </c>
      <c r="AP27" s="14">
        <v>785</v>
      </c>
      <c r="AQ27" s="14">
        <v>0.56</v>
      </c>
      <c r="AR27" s="14">
        <v>3</v>
      </c>
      <c r="AS27" s="1056"/>
      <c r="AT27" s="1056"/>
      <c r="AU27" s="14" t="s">
        <v>304</v>
      </c>
      <c r="AV27" s="1056"/>
      <c r="AW27" s="14">
        <v>6</v>
      </c>
      <c r="AX27" s="14">
        <v>3</v>
      </c>
      <c r="AY27" s="14" t="s">
        <v>45</v>
      </c>
      <c r="AZ27" s="14" t="s">
        <v>1822</v>
      </c>
      <c r="BA27" s="1056"/>
      <c r="BB27" s="14" t="s">
        <v>812</v>
      </c>
      <c r="BC27" s="14" t="s">
        <v>2100</v>
      </c>
      <c r="BD27" s="14" t="s">
        <v>2097</v>
      </c>
      <c r="BE27" s="1056" t="s">
        <v>1846</v>
      </c>
      <c r="BF27" s="1056" t="s">
        <v>305</v>
      </c>
      <c r="BG27" s="1056" t="s">
        <v>2101</v>
      </c>
      <c r="BH27" s="1056" t="s">
        <v>2102</v>
      </c>
      <c r="BI27" s="1056" t="s">
        <v>1865</v>
      </c>
      <c r="BJ27" s="1056">
        <v>1315</v>
      </c>
      <c r="BK27" s="1056">
        <v>100</v>
      </c>
      <c r="BL27" s="1056">
        <v>1163</v>
      </c>
      <c r="BM27" s="1056">
        <v>576</v>
      </c>
      <c r="BN27" s="1056">
        <v>691</v>
      </c>
      <c r="BO27" s="1056">
        <v>561</v>
      </c>
      <c r="BP27" s="1056">
        <v>561</v>
      </c>
      <c r="BQ27" s="1056">
        <v>4</v>
      </c>
      <c r="BR27" s="1056">
        <v>561</v>
      </c>
      <c r="BS27" s="1056">
        <v>24</v>
      </c>
      <c r="BT27" s="1056" t="s">
        <v>1851</v>
      </c>
      <c r="BU27" s="1056">
        <v>82</v>
      </c>
      <c r="BV27" s="1056">
        <v>82</v>
      </c>
    </row>
    <row r="28" ht="75" customHeight="1" spans="1:74">
      <c r="A28" s="1056"/>
      <c r="B28" s="14" t="s">
        <v>289</v>
      </c>
      <c r="C28" s="14" t="s">
        <v>775</v>
      </c>
      <c r="D28" s="14" t="s">
        <v>2103</v>
      </c>
      <c r="E28" s="14" t="s">
        <v>2104</v>
      </c>
      <c r="F28" s="14" t="s">
        <v>2105</v>
      </c>
      <c r="G28" s="14" t="s">
        <v>290</v>
      </c>
      <c r="H28" s="14" t="s">
        <v>292</v>
      </c>
      <c r="I28" s="1056" t="s">
        <v>2106</v>
      </c>
      <c r="J28" s="14" t="s">
        <v>1830</v>
      </c>
      <c r="K28" s="14" t="s">
        <v>1812</v>
      </c>
      <c r="L28" s="14" t="s">
        <v>1813</v>
      </c>
      <c r="M28" s="14">
        <v>9309</v>
      </c>
      <c r="N28" s="14" t="s">
        <v>1814</v>
      </c>
      <c r="O28" s="14">
        <v>27</v>
      </c>
      <c r="P28" s="1056"/>
      <c r="Q28" s="1056"/>
      <c r="R28" s="14" t="s">
        <v>2107</v>
      </c>
      <c r="S28" s="14" t="s">
        <v>2108</v>
      </c>
      <c r="T28" s="14" t="s">
        <v>2109</v>
      </c>
      <c r="U28" s="1056"/>
      <c r="V28" s="14">
        <v>27</v>
      </c>
      <c r="W28" s="14" t="s">
        <v>1818</v>
      </c>
      <c r="X28" s="14">
        <v>1</v>
      </c>
      <c r="Y28" s="14" t="s">
        <v>1819</v>
      </c>
      <c r="Z28" s="14">
        <v>4.48</v>
      </c>
      <c r="AA28" s="14">
        <v>4869</v>
      </c>
      <c r="AB28" s="1058">
        <v>4.3</v>
      </c>
      <c r="AC28" s="14" t="s">
        <v>1820</v>
      </c>
      <c r="AD28" s="1056"/>
      <c r="AE28" s="1056"/>
      <c r="AF28" s="14" t="s">
        <v>291</v>
      </c>
      <c r="AG28" s="1056"/>
      <c r="AH28" s="1056"/>
      <c r="AI28" s="14">
        <v>1</v>
      </c>
      <c r="AJ28" s="14">
        <v>599</v>
      </c>
      <c r="AK28" s="14">
        <v>3372.37</v>
      </c>
      <c r="AL28" s="14">
        <v>5.55</v>
      </c>
      <c r="AM28" s="1057">
        <v>0.2074</v>
      </c>
      <c r="AN28" s="14">
        <v>3.47</v>
      </c>
      <c r="AO28" s="14">
        <v>4.3</v>
      </c>
      <c r="AP28" s="14">
        <v>4850</v>
      </c>
      <c r="AQ28" s="14">
        <v>10.85</v>
      </c>
      <c r="AR28" s="14">
        <v>65</v>
      </c>
      <c r="AS28" s="1056"/>
      <c r="AT28" s="1056"/>
      <c r="AU28" s="14" t="s">
        <v>291</v>
      </c>
      <c r="AV28" s="1056"/>
      <c r="AW28" s="14">
        <v>9</v>
      </c>
      <c r="AX28" s="14">
        <v>1</v>
      </c>
      <c r="AY28" s="14" t="s">
        <v>45</v>
      </c>
      <c r="AZ28" s="14" t="s">
        <v>1822</v>
      </c>
      <c r="BA28" s="1056"/>
      <c r="BB28" s="14" t="s">
        <v>812</v>
      </c>
      <c r="BC28" s="14" t="s">
        <v>2110</v>
      </c>
      <c r="BD28" s="14" t="s">
        <v>2107</v>
      </c>
      <c r="BE28" s="1056" t="s">
        <v>1846</v>
      </c>
      <c r="BF28" s="1056" t="s">
        <v>292</v>
      </c>
      <c r="BG28" s="1056" t="s">
        <v>2111</v>
      </c>
      <c r="BH28" s="1056" t="s">
        <v>2112</v>
      </c>
      <c r="BI28" s="1056" t="s">
        <v>1865</v>
      </c>
      <c r="BJ28" s="1056">
        <v>562</v>
      </c>
      <c r="BK28" s="1056">
        <v>50</v>
      </c>
      <c r="BL28" s="1056">
        <v>285</v>
      </c>
      <c r="BM28" s="1056">
        <v>566</v>
      </c>
      <c r="BN28" s="1056">
        <v>720</v>
      </c>
      <c r="BO28" s="1056">
        <v>753</v>
      </c>
      <c r="BP28" s="1056">
        <v>625</v>
      </c>
      <c r="BQ28" s="1056">
        <v>4</v>
      </c>
      <c r="BR28" s="1056">
        <v>566</v>
      </c>
      <c r="BS28" s="1056">
        <v>26</v>
      </c>
      <c r="BT28" s="1056" t="s">
        <v>1851</v>
      </c>
      <c r="BU28" s="1056">
        <v>79</v>
      </c>
      <c r="BV28" s="1056">
        <v>79</v>
      </c>
    </row>
    <row r="29" ht="75" customHeight="1" spans="1:74">
      <c r="A29" s="1056"/>
      <c r="B29" s="14" t="s">
        <v>306</v>
      </c>
      <c r="C29" s="14" t="s">
        <v>764</v>
      </c>
      <c r="D29" s="14" t="s">
        <v>2113</v>
      </c>
      <c r="E29" s="14" t="s">
        <v>2114</v>
      </c>
      <c r="F29" s="14" t="s">
        <v>2115</v>
      </c>
      <c r="G29" s="14" t="s">
        <v>54</v>
      </c>
      <c r="H29" s="14" t="s">
        <v>2116</v>
      </c>
      <c r="I29" s="1056" t="s">
        <v>2117</v>
      </c>
      <c r="J29" s="14" t="s">
        <v>1839</v>
      </c>
      <c r="K29" s="14" t="s">
        <v>1812</v>
      </c>
      <c r="L29" s="14" t="s">
        <v>1813</v>
      </c>
      <c r="M29" s="14">
        <v>7024</v>
      </c>
      <c r="N29" s="14" t="s">
        <v>1814</v>
      </c>
      <c r="O29" s="14">
        <v>28</v>
      </c>
      <c r="P29" s="1056"/>
      <c r="Q29" s="1056"/>
      <c r="R29" s="14" t="s">
        <v>2118</v>
      </c>
      <c r="S29" s="14" t="s">
        <v>2119</v>
      </c>
      <c r="T29" s="14" t="s">
        <v>2120</v>
      </c>
      <c r="U29" s="1056"/>
      <c r="V29" s="14">
        <v>28</v>
      </c>
      <c r="W29" s="14" t="s">
        <v>1818</v>
      </c>
      <c r="X29" s="14">
        <v>1</v>
      </c>
      <c r="Y29" s="14" t="s">
        <v>1819</v>
      </c>
      <c r="Z29" s="14">
        <v>27.99</v>
      </c>
      <c r="AA29" s="14">
        <v>124</v>
      </c>
      <c r="AB29" s="14">
        <v>4.2</v>
      </c>
      <c r="AC29" s="14" t="s">
        <v>1820</v>
      </c>
      <c r="AD29" s="1056"/>
      <c r="AE29" s="1056"/>
      <c r="AF29" s="14" t="s">
        <v>307</v>
      </c>
      <c r="AG29" s="1056"/>
      <c r="AH29" s="1056"/>
      <c r="AI29" s="14">
        <v>1</v>
      </c>
      <c r="AJ29" s="14">
        <v>468</v>
      </c>
      <c r="AK29" s="14">
        <v>12266.28</v>
      </c>
      <c r="AL29" s="14">
        <v>21.79</v>
      </c>
      <c r="AM29" s="1057">
        <v>0.7086</v>
      </c>
      <c r="AN29" s="14">
        <v>3.08</v>
      </c>
      <c r="AO29" s="14">
        <v>4.3</v>
      </c>
      <c r="AP29" s="14">
        <v>120</v>
      </c>
      <c r="AQ29" s="14">
        <v>2.35</v>
      </c>
      <c r="AR29" s="14">
        <v>11</v>
      </c>
      <c r="AS29" s="1056"/>
      <c r="AT29" s="1056"/>
      <c r="AU29" s="14" t="s">
        <v>307</v>
      </c>
      <c r="AV29" s="1056"/>
      <c r="AW29" s="14">
        <v>4</v>
      </c>
      <c r="AX29" s="14">
        <v>1</v>
      </c>
      <c r="AY29" s="14" t="s">
        <v>53</v>
      </c>
      <c r="AZ29" s="14" t="s">
        <v>1844</v>
      </c>
      <c r="BA29" s="1056"/>
      <c r="BB29" s="14" t="s">
        <v>209</v>
      </c>
      <c r="BC29" s="14" t="s">
        <v>2120</v>
      </c>
      <c r="BD29" s="14" t="s">
        <v>2118</v>
      </c>
      <c r="BE29" s="1056" t="s">
        <v>1846</v>
      </c>
      <c r="BF29" s="1056" t="s">
        <v>2121</v>
      </c>
      <c r="BG29" s="1056" t="s">
        <v>2122</v>
      </c>
      <c r="BH29" s="1056" t="s">
        <v>2123</v>
      </c>
      <c r="BI29" s="1056" t="s">
        <v>1865</v>
      </c>
      <c r="BJ29" s="1056">
        <v>2564</v>
      </c>
      <c r="BK29" s="1056">
        <v>100</v>
      </c>
      <c r="BL29" s="1056">
        <v>2391</v>
      </c>
      <c r="BM29" s="1056">
        <v>489</v>
      </c>
      <c r="BN29" s="1056">
        <v>482</v>
      </c>
      <c r="BO29" s="1056">
        <v>356</v>
      </c>
      <c r="BP29" s="1056">
        <v>495</v>
      </c>
      <c r="BQ29" s="1056">
        <v>4</v>
      </c>
      <c r="BR29" s="1056">
        <v>356</v>
      </c>
      <c r="BS29" s="1056">
        <v>27</v>
      </c>
      <c r="BT29" s="1056" t="s">
        <v>1851</v>
      </c>
      <c r="BU29" s="1056">
        <v>66</v>
      </c>
      <c r="BV29" s="1056">
        <v>66</v>
      </c>
    </row>
    <row r="30" ht="75" customHeight="1" spans="1:74">
      <c r="A30" s="1056"/>
      <c r="B30" s="14" t="s">
        <v>212</v>
      </c>
      <c r="C30" s="14" t="s">
        <v>774</v>
      </c>
      <c r="D30" s="14" t="s">
        <v>2124</v>
      </c>
      <c r="E30" s="14" t="s">
        <v>2125</v>
      </c>
      <c r="F30" s="14" t="s">
        <v>2126</v>
      </c>
      <c r="G30" s="14" t="s">
        <v>2127</v>
      </c>
      <c r="H30" s="14" t="s">
        <v>2128</v>
      </c>
      <c r="I30" s="1056" t="s">
        <v>2129</v>
      </c>
      <c r="J30" s="14" t="s">
        <v>1839</v>
      </c>
      <c r="K30" s="14" t="s">
        <v>1812</v>
      </c>
      <c r="L30" s="14" t="s">
        <v>1813</v>
      </c>
      <c r="M30" s="14">
        <v>347</v>
      </c>
      <c r="N30" s="14" t="s">
        <v>1814</v>
      </c>
      <c r="O30" s="14">
        <v>29</v>
      </c>
      <c r="P30" s="1056"/>
      <c r="Q30" s="1056"/>
      <c r="R30" s="14" t="s">
        <v>2130</v>
      </c>
      <c r="S30" s="14" t="s">
        <v>2131</v>
      </c>
      <c r="T30" s="14" t="s">
        <v>2132</v>
      </c>
      <c r="U30" s="1056"/>
      <c r="V30" s="14">
        <v>29</v>
      </c>
      <c r="W30" s="14" t="s">
        <v>1818</v>
      </c>
      <c r="X30" s="14">
        <v>1</v>
      </c>
      <c r="Y30" s="14" t="s">
        <v>1819</v>
      </c>
      <c r="Z30" s="14">
        <v>16.95</v>
      </c>
      <c r="AA30" s="14">
        <v>7846</v>
      </c>
      <c r="AB30" s="14">
        <v>4.6</v>
      </c>
      <c r="AC30" s="14" t="s">
        <v>1820</v>
      </c>
      <c r="AD30" s="1056"/>
      <c r="AE30" s="1056"/>
      <c r="AF30" s="14" t="s">
        <v>213</v>
      </c>
      <c r="AG30" s="1056"/>
      <c r="AH30" s="1056"/>
      <c r="AI30" s="14">
        <v>1</v>
      </c>
      <c r="AJ30" s="14">
        <v>2728</v>
      </c>
      <c r="AK30" s="14">
        <v>44711.92</v>
      </c>
      <c r="AL30" s="14">
        <v>14.41</v>
      </c>
      <c r="AM30" s="1057">
        <v>0.5718</v>
      </c>
      <c r="AN30" s="14">
        <v>4.01</v>
      </c>
      <c r="AO30" s="14">
        <v>4.6</v>
      </c>
      <c r="AP30" s="14">
        <v>7755</v>
      </c>
      <c r="AQ30" s="14">
        <v>0</v>
      </c>
      <c r="AR30" s="14">
        <v>4779</v>
      </c>
      <c r="AS30" s="1056"/>
      <c r="AT30" s="1056"/>
      <c r="AU30" s="14" t="s">
        <v>213</v>
      </c>
      <c r="AV30" s="1056"/>
      <c r="AW30" s="14">
        <v>3</v>
      </c>
      <c r="AX30" s="14">
        <v>1</v>
      </c>
      <c r="AY30" s="14" t="s">
        <v>47</v>
      </c>
      <c r="AZ30" s="14" t="s">
        <v>1957</v>
      </c>
      <c r="BA30" s="1056"/>
      <c r="BB30" s="14" t="s">
        <v>209</v>
      </c>
      <c r="BC30" s="14" t="s">
        <v>2132</v>
      </c>
      <c r="BD30" s="14" t="s">
        <v>2130</v>
      </c>
      <c r="BE30" s="1056" t="s">
        <v>1846</v>
      </c>
      <c r="BF30" s="1056" t="s">
        <v>2133</v>
      </c>
      <c r="BG30" s="1056" t="s">
        <v>2134</v>
      </c>
      <c r="BH30" s="1056" t="s">
        <v>2135</v>
      </c>
      <c r="BI30" s="1056" t="s">
        <v>1865</v>
      </c>
      <c r="BJ30" s="1056">
        <v>1441</v>
      </c>
      <c r="BK30" s="1056">
        <v>100</v>
      </c>
      <c r="BL30" s="1056">
        <v>1694</v>
      </c>
      <c r="BM30" s="1056">
        <v>1213</v>
      </c>
      <c r="BN30" s="1056">
        <v>2458</v>
      </c>
      <c r="BO30" s="1056">
        <v>2541</v>
      </c>
      <c r="BP30" s="1056">
        <v>1863</v>
      </c>
      <c r="BQ30" s="1056">
        <v>4</v>
      </c>
      <c r="BR30" s="1056">
        <v>1213</v>
      </c>
      <c r="BS30" s="1056">
        <v>-865</v>
      </c>
      <c r="BT30" s="1056" t="s">
        <v>1851</v>
      </c>
      <c r="BU30" s="1056">
        <v>78</v>
      </c>
      <c r="BV30" s="1056">
        <v>78</v>
      </c>
    </row>
    <row r="31" ht="75" customHeight="1" spans="1:74">
      <c r="A31" s="1056"/>
      <c r="B31" s="14" t="s">
        <v>262</v>
      </c>
      <c r="C31" s="14" t="s">
        <v>760</v>
      </c>
      <c r="D31" s="14" t="s">
        <v>1866</v>
      </c>
      <c r="E31" s="14" t="s">
        <v>2136</v>
      </c>
      <c r="F31" s="14" t="s">
        <v>2137</v>
      </c>
      <c r="G31" s="14" t="s">
        <v>50</v>
      </c>
      <c r="H31" s="14" t="s">
        <v>2138</v>
      </c>
      <c r="I31" s="1056" t="s">
        <v>2139</v>
      </c>
      <c r="J31" s="14" t="s">
        <v>1883</v>
      </c>
      <c r="K31" s="14" t="s">
        <v>1812</v>
      </c>
      <c r="L31" s="14" t="s">
        <v>1813</v>
      </c>
      <c r="M31" s="14">
        <v>2049</v>
      </c>
      <c r="N31" s="14" t="s">
        <v>1814</v>
      </c>
      <c r="O31" s="14">
        <v>30</v>
      </c>
      <c r="P31" s="1056"/>
      <c r="Q31" s="1056"/>
      <c r="R31" s="14" t="s">
        <v>1997</v>
      </c>
      <c r="S31" s="14" t="s">
        <v>2140</v>
      </c>
      <c r="T31" s="14" t="s">
        <v>2141</v>
      </c>
      <c r="U31" s="1056"/>
      <c r="V31" s="14">
        <v>30</v>
      </c>
      <c r="W31" s="14" t="s">
        <v>1818</v>
      </c>
      <c r="X31" s="14">
        <v>2</v>
      </c>
      <c r="Y31" s="14" t="s">
        <v>1819</v>
      </c>
      <c r="Z31" s="14" t="s">
        <v>826</v>
      </c>
      <c r="AA31" s="14">
        <v>143</v>
      </c>
      <c r="AB31" s="14">
        <v>3.9</v>
      </c>
      <c r="AC31" s="14" t="s">
        <v>1820</v>
      </c>
      <c r="AD31" s="1056"/>
      <c r="AE31" s="1056"/>
      <c r="AF31" s="14" t="s">
        <v>252</v>
      </c>
      <c r="AG31" s="1056"/>
      <c r="AH31" s="1056"/>
      <c r="AI31" s="14">
        <v>1</v>
      </c>
      <c r="AJ31" s="14">
        <v>1202</v>
      </c>
      <c r="AK31" s="14">
        <v>66122.02</v>
      </c>
      <c r="AL31" s="14">
        <v>56.99</v>
      </c>
      <c r="AM31" s="1057">
        <v>0.7823</v>
      </c>
      <c r="AN31" s="14">
        <v>3.86</v>
      </c>
      <c r="AO31" s="14">
        <v>4.1</v>
      </c>
      <c r="AP31" s="14">
        <v>574</v>
      </c>
      <c r="AQ31" s="14">
        <v>4.66</v>
      </c>
      <c r="AR31" s="14">
        <v>56</v>
      </c>
      <c r="AS31" s="1056"/>
      <c r="AT31" s="1056"/>
      <c r="AU31" s="14" t="s">
        <v>252</v>
      </c>
      <c r="AV31" s="1056"/>
      <c r="AW31" s="14">
        <v>3</v>
      </c>
      <c r="AX31" s="14">
        <v>1</v>
      </c>
      <c r="AY31" s="14" t="s">
        <v>51</v>
      </c>
      <c r="AZ31" s="14" t="s">
        <v>1844</v>
      </c>
      <c r="BA31" s="1056"/>
      <c r="BB31" s="14" t="s">
        <v>209</v>
      </c>
      <c r="BC31" s="14" t="s">
        <v>2142</v>
      </c>
      <c r="BD31" s="14" t="s">
        <v>1997</v>
      </c>
      <c r="BE31" s="1056" t="s">
        <v>1846</v>
      </c>
      <c r="BF31" s="1056" t="s">
        <v>2143</v>
      </c>
      <c r="BG31" s="1056" t="s">
        <v>2144</v>
      </c>
      <c r="BH31" s="1056" t="s">
        <v>2145</v>
      </c>
      <c r="BI31" s="1056" t="s">
        <v>1948</v>
      </c>
      <c r="BJ31" s="1056">
        <v>16470</v>
      </c>
      <c r="BK31" s="1056">
        <v>200</v>
      </c>
      <c r="BL31" s="1056">
        <v>10956</v>
      </c>
      <c r="BM31" s="1056">
        <v>866</v>
      </c>
      <c r="BN31" s="1056">
        <v>1192</v>
      </c>
      <c r="BO31" s="1056">
        <v>864</v>
      </c>
      <c r="BP31" s="1056">
        <v>1215</v>
      </c>
      <c r="BQ31" s="1056">
        <v>4</v>
      </c>
      <c r="BR31" s="1056">
        <v>864</v>
      </c>
      <c r="BS31" s="1056">
        <v>13</v>
      </c>
      <c r="BT31" s="1056" t="s">
        <v>1851</v>
      </c>
      <c r="BU31" s="1056">
        <v>61</v>
      </c>
      <c r="BV31" s="1056">
        <v>61</v>
      </c>
    </row>
    <row r="32" ht="75" customHeight="1" spans="1:74">
      <c r="A32" s="1056"/>
      <c r="B32" s="14" t="s">
        <v>378</v>
      </c>
      <c r="C32" s="14" t="s">
        <v>717</v>
      </c>
      <c r="D32" s="14" t="s">
        <v>2113</v>
      </c>
      <c r="E32" s="14" t="s">
        <v>2146</v>
      </c>
      <c r="F32" s="14" t="s">
        <v>2147</v>
      </c>
      <c r="G32" s="14" t="s">
        <v>54</v>
      </c>
      <c r="H32" s="14" t="s">
        <v>2148</v>
      </c>
      <c r="I32" s="1056" t="s">
        <v>2149</v>
      </c>
      <c r="J32" s="14" t="s">
        <v>1839</v>
      </c>
      <c r="K32" s="14" t="s">
        <v>1812</v>
      </c>
      <c r="L32" s="14" t="s">
        <v>1813</v>
      </c>
      <c r="M32" s="14">
        <v>12335</v>
      </c>
      <c r="N32" s="14" t="s">
        <v>1814</v>
      </c>
      <c r="O32" s="14">
        <v>31</v>
      </c>
      <c r="P32" s="1056"/>
      <c r="Q32" s="1056"/>
      <c r="R32" s="14" t="s">
        <v>2118</v>
      </c>
      <c r="S32" s="14" t="s">
        <v>2150</v>
      </c>
      <c r="T32" s="14" t="s">
        <v>2151</v>
      </c>
      <c r="U32" s="1056"/>
      <c r="V32" s="14">
        <v>31</v>
      </c>
      <c r="W32" s="14" t="s">
        <v>1818</v>
      </c>
      <c r="X32" s="14">
        <v>1</v>
      </c>
      <c r="Y32" s="14" t="s">
        <v>1819</v>
      </c>
      <c r="Z32" s="14">
        <v>27.99</v>
      </c>
      <c r="AA32" s="14">
        <v>114</v>
      </c>
      <c r="AB32" s="14">
        <v>4.4</v>
      </c>
      <c r="AC32" s="14" t="s">
        <v>1820</v>
      </c>
      <c r="AD32" s="1056"/>
      <c r="AE32" s="1056"/>
      <c r="AF32" s="14" t="s">
        <v>379</v>
      </c>
      <c r="AG32" s="1056"/>
      <c r="AH32" s="1056"/>
      <c r="AI32" s="14">
        <v>1</v>
      </c>
      <c r="AJ32" s="14">
        <v>349</v>
      </c>
      <c r="AK32" s="14">
        <v>9660.32</v>
      </c>
      <c r="AL32" s="14">
        <v>27.54</v>
      </c>
      <c r="AM32" s="1057">
        <v>0.74</v>
      </c>
      <c r="AN32" s="14">
        <v>3.08</v>
      </c>
      <c r="AO32" s="14">
        <v>4.3</v>
      </c>
      <c r="AP32" s="14">
        <v>189</v>
      </c>
      <c r="AQ32" s="14">
        <v>0.29</v>
      </c>
      <c r="AR32" s="14">
        <v>1</v>
      </c>
      <c r="AS32" s="1056"/>
      <c r="AT32" s="1056"/>
      <c r="AU32" s="14" t="s">
        <v>379</v>
      </c>
      <c r="AV32" s="1056"/>
      <c r="AW32" s="14">
        <v>4</v>
      </c>
      <c r="AX32" s="14">
        <v>1</v>
      </c>
      <c r="AY32" s="14" t="s">
        <v>53</v>
      </c>
      <c r="AZ32" s="14" t="s">
        <v>1844</v>
      </c>
      <c r="BA32" s="1056"/>
      <c r="BB32" s="14" t="s">
        <v>209</v>
      </c>
      <c r="BC32" s="14" t="s">
        <v>2152</v>
      </c>
      <c r="BD32" s="14" t="s">
        <v>2118</v>
      </c>
      <c r="BE32" s="1056" t="s">
        <v>1846</v>
      </c>
      <c r="BF32" s="1056" t="s">
        <v>2153</v>
      </c>
      <c r="BG32" s="1056" t="s">
        <v>2154</v>
      </c>
      <c r="BH32" s="1056" t="s">
        <v>2155</v>
      </c>
      <c r="BI32" s="1056" t="s">
        <v>2156</v>
      </c>
      <c r="BJ32" s="1056">
        <v>1390</v>
      </c>
      <c r="BK32" s="1056">
        <v>50</v>
      </c>
      <c r="BL32" s="1056">
        <v>1348</v>
      </c>
      <c r="BM32" s="1056">
        <v>441</v>
      </c>
      <c r="BN32" s="1056">
        <v>459</v>
      </c>
      <c r="BO32" s="1056">
        <v>321</v>
      </c>
      <c r="BP32" s="1056">
        <v>381</v>
      </c>
      <c r="BQ32" s="1056">
        <v>4</v>
      </c>
      <c r="BR32" s="1056">
        <v>321</v>
      </c>
      <c r="BS32" s="1056">
        <v>32</v>
      </c>
      <c r="BT32" s="1056" t="s">
        <v>1851</v>
      </c>
      <c r="BU32" s="1056">
        <v>27</v>
      </c>
      <c r="BV32" s="1056">
        <v>27</v>
      </c>
    </row>
    <row r="33" ht="75" customHeight="1" spans="1:74">
      <c r="A33" s="1056"/>
      <c r="B33" s="14" t="s">
        <v>381</v>
      </c>
      <c r="C33" s="14" t="s">
        <v>785</v>
      </c>
      <c r="D33" s="14" t="s">
        <v>2157</v>
      </c>
      <c r="E33" s="14" t="s">
        <v>2158</v>
      </c>
      <c r="F33" s="14" t="s">
        <v>2159</v>
      </c>
      <c r="G33" s="14" t="s">
        <v>382</v>
      </c>
      <c r="H33" s="14" t="s">
        <v>2160</v>
      </c>
      <c r="I33" s="1056" t="s">
        <v>2161</v>
      </c>
      <c r="J33" s="14" t="s">
        <v>1857</v>
      </c>
      <c r="K33" s="14" t="s">
        <v>1812</v>
      </c>
      <c r="L33" s="14" t="s">
        <v>1813</v>
      </c>
      <c r="M33" s="14">
        <v>11203</v>
      </c>
      <c r="N33" s="14" t="s">
        <v>1814</v>
      </c>
      <c r="O33" s="14">
        <v>32</v>
      </c>
      <c r="P33" s="1056"/>
      <c r="Q33" s="1056"/>
      <c r="R33" s="14" t="s">
        <v>2162</v>
      </c>
      <c r="S33" s="14" t="s">
        <v>2163</v>
      </c>
      <c r="T33" s="14" t="s">
        <v>2164</v>
      </c>
      <c r="U33" s="1056"/>
      <c r="V33" s="14">
        <v>32</v>
      </c>
      <c r="W33" s="14" t="s">
        <v>1818</v>
      </c>
      <c r="X33" s="14">
        <v>1</v>
      </c>
      <c r="Y33" s="14" t="s">
        <v>1819</v>
      </c>
      <c r="Z33" s="14">
        <v>12.25</v>
      </c>
      <c r="AA33" s="14">
        <v>357</v>
      </c>
      <c r="AB33" s="14">
        <v>4.4</v>
      </c>
      <c r="AC33" s="14" t="s">
        <v>1820</v>
      </c>
      <c r="AD33" s="1056"/>
      <c r="AE33" s="1056"/>
      <c r="AF33" s="14" t="s">
        <v>2165</v>
      </c>
      <c r="AG33" s="1056"/>
      <c r="AH33" s="1056"/>
      <c r="AI33" s="14">
        <v>1</v>
      </c>
      <c r="AJ33" s="14">
        <v>467</v>
      </c>
      <c r="AK33" s="14">
        <v>5720.75</v>
      </c>
      <c r="AL33" s="14">
        <v>12.25</v>
      </c>
      <c r="AM33" s="1057">
        <v>0.4573</v>
      </c>
      <c r="AN33" s="14">
        <v>4.81</v>
      </c>
      <c r="AO33" s="14">
        <v>4.3</v>
      </c>
      <c r="AP33" s="14">
        <v>342</v>
      </c>
      <c r="AQ33" s="14">
        <v>2.57</v>
      </c>
      <c r="AR33" s="14">
        <v>12</v>
      </c>
      <c r="AS33" s="1056"/>
      <c r="AT33" s="1056"/>
      <c r="AU33" s="14" t="s">
        <v>2165</v>
      </c>
      <c r="AV33" s="1056"/>
      <c r="AW33" s="14">
        <v>14</v>
      </c>
      <c r="AX33" s="14">
        <v>8</v>
      </c>
      <c r="AY33" s="14" t="s">
        <v>45</v>
      </c>
      <c r="AZ33" s="14" t="s">
        <v>1822</v>
      </c>
      <c r="BA33" s="1056"/>
      <c r="BB33" s="14" t="s">
        <v>812</v>
      </c>
      <c r="BC33" s="14" t="s">
        <v>1956</v>
      </c>
      <c r="BD33" s="14" t="s">
        <v>2162</v>
      </c>
      <c r="BE33" s="1056" t="s">
        <v>1846</v>
      </c>
      <c r="BF33" s="1056" t="s">
        <v>2166</v>
      </c>
      <c r="BG33" s="1056" t="s">
        <v>2167</v>
      </c>
      <c r="BH33" s="1056" t="s">
        <v>2168</v>
      </c>
      <c r="BI33" s="1056" t="s">
        <v>2156</v>
      </c>
      <c r="BJ33" s="1056">
        <v>613</v>
      </c>
      <c r="BK33" s="1056">
        <v>50</v>
      </c>
      <c r="BL33" s="1056">
        <v>613</v>
      </c>
      <c r="BM33" s="1056">
        <v>356</v>
      </c>
      <c r="BN33" s="1056">
        <v>459</v>
      </c>
      <c r="BO33" s="1056">
        <v>393</v>
      </c>
      <c r="BP33" s="1056">
        <v>481</v>
      </c>
      <c r="BQ33" s="1056">
        <v>4</v>
      </c>
      <c r="BR33" s="1056">
        <v>356</v>
      </c>
      <c r="BS33" s="1056">
        <v>14</v>
      </c>
      <c r="BT33" s="1056" t="s">
        <v>1851</v>
      </c>
      <c r="BU33" s="1056">
        <v>87</v>
      </c>
      <c r="BV33" s="1056">
        <v>87</v>
      </c>
    </row>
    <row r="34" ht="75" customHeight="1" spans="1:74">
      <c r="A34" s="1056"/>
      <c r="B34" s="14" t="s">
        <v>550</v>
      </c>
      <c r="C34" s="14" t="s">
        <v>728</v>
      </c>
      <c r="D34" s="14" t="s">
        <v>826</v>
      </c>
      <c r="E34" s="14" t="s">
        <v>2169</v>
      </c>
      <c r="F34" s="14" t="s">
        <v>2170</v>
      </c>
      <c r="G34" s="14" t="s">
        <v>551</v>
      </c>
      <c r="H34" s="14" t="s">
        <v>2171</v>
      </c>
      <c r="I34" s="1056" t="s">
        <v>2172</v>
      </c>
      <c r="J34" s="14" t="s">
        <v>1857</v>
      </c>
      <c r="K34" s="14" t="s">
        <v>1812</v>
      </c>
      <c r="L34" s="14" t="s">
        <v>1813</v>
      </c>
      <c r="M34" s="14">
        <v>56925</v>
      </c>
      <c r="N34" s="14" t="s">
        <v>1814</v>
      </c>
      <c r="O34" s="14">
        <v>33</v>
      </c>
      <c r="P34" s="1056"/>
      <c r="Q34" s="1056"/>
      <c r="R34" s="14" t="s">
        <v>2173</v>
      </c>
      <c r="S34" s="14" t="s">
        <v>2174</v>
      </c>
      <c r="T34" s="14" t="s">
        <v>2175</v>
      </c>
      <c r="U34" s="1056"/>
      <c r="V34" s="14">
        <v>33</v>
      </c>
      <c r="W34" s="14" t="s">
        <v>1818</v>
      </c>
      <c r="X34" s="14">
        <v>1</v>
      </c>
      <c r="Y34" s="14" t="s">
        <v>1819</v>
      </c>
      <c r="Z34" s="14">
        <v>49.95</v>
      </c>
      <c r="AA34" s="14">
        <v>91</v>
      </c>
      <c r="AB34" s="14">
        <v>4.7</v>
      </c>
      <c r="AC34" s="14" t="s">
        <v>1820</v>
      </c>
      <c r="AD34" s="1056"/>
      <c r="AE34" s="1056"/>
      <c r="AF34" s="14" t="s">
        <v>2176</v>
      </c>
      <c r="AG34" s="1056"/>
      <c r="AH34" s="1056"/>
      <c r="AI34" s="14">
        <v>1</v>
      </c>
      <c r="AJ34" s="14">
        <v>146</v>
      </c>
      <c r="AK34" s="14">
        <v>7957</v>
      </c>
      <c r="AL34" s="14">
        <v>59.59</v>
      </c>
      <c r="AM34" s="1057">
        <v>0.7577</v>
      </c>
      <c r="AN34" s="14">
        <v>4.61</v>
      </c>
      <c r="AO34" s="14">
        <v>4.6</v>
      </c>
      <c r="AP34" s="14">
        <v>92</v>
      </c>
      <c r="AQ34" s="14">
        <v>0</v>
      </c>
      <c r="AR34" s="14">
        <v>0</v>
      </c>
      <c r="AS34" s="1056"/>
      <c r="AT34" s="1056"/>
      <c r="AU34" s="14" t="s">
        <v>2176</v>
      </c>
      <c r="AV34" s="1056"/>
      <c r="AW34" s="14">
        <v>1</v>
      </c>
      <c r="AX34" s="14">
        <v>1</v>
      </c>
      <c r="AY34" s="14" t="s">
        <v>552</v>
      </c>
      <c r="AZ34" s="14" t="s">
        <v>1844</v>
      </c>
      <c r="BA34" s="1056"/>
      <c r="BB34" s="14" t="s">
        <v>209</v>
      </c>
      <c r="BC34" s="14" t="s">
        <v>2177</v>
      </c>
      <c r="BD34" s="14" t="s">
        <v>2173</v>
      </c>
      <c r="BE34" s="1056" t="s">
        <v>1846</v>
      </c>
      <c r="BF34" s="1056" t="s">
        <v>554</v>
      </c>
      <c r="BG34" s="1056" t="s">
        <v>2178</v>
      </c>
      <c r="BH34" s="1056" t="s">
        <v>2179</v>
      </c>
      <c r="BI34" s="1056" t="s">
        <v>686</v>
      </c>
      <c r="BJ34" s="1056" t="s">
        <v>686</v>
      </c>
      <c r="BK34" s="1056" t="s">
        <v>686</v>
      </c>
      <c r="BL34" s="1056" t="s">
        <v>686</v>
      </c>
      <c r="BM34" s="1056" t="s">
        <v>686</v>
      </c>
      <c r="BN34" s="1056" t="s">
        <v>686</v>
      </c>
      <c r="BO34" s="1056" t="s">
        <v>686</v>
      </c>
      <c r="BP34" s="1056">
        <v>135</v>
      </c>
      <c r="BQ34" s="1056">
        <v>1</v>
      </c>
      <c r="BR34" s="1056"/>
      <c r="BS34" s="1056">
        <v>-11</v>
      </c>
      <c r="BT34" s="1056" t="s">
        <v>1851</v>
      </c>
      <c r="BU34" s="1056">
        <v>36</v>
      </c>
      <c r="BV34" s="1056">
        <v>36</v>
      </c>
    </row>
    <row r="35" ht="75" customHeight="1" spans="1:74">
      <c r="A35" s="1056"/>
      <c r="B35" s="14" t="s">
        <v>385</v>
      </c>
      <c r="C35" s="14" t="s">
        <v>790</v>
      </c>
      <c r="D35" s="14" t="s">
        <v>826</v>
      </c>
      <c r="E35" s="14" t="s">
        <v>2180</v>
      </c>
      <c r="F35" s="14" t="s">
        <v>2181</v>
      </c>
      <c r="G35" s="14" t="s">
        <v>386</v>
      </c>
      <c r="H35" s="14" t="s">
        <v>2182</v>
      </c>
      <c r="I35" s="1056" t="s">
        <v>2183</v>
      </c>
      <c r="J35" s="14" t="s">
        <v>1839</v>
      </c>
      <c r="K35" s="14" t="s">
        <v>1812</v>
      </c>
      <c r="L35" s="14" t="s">
        <v>1813</v>
      </c>
      <c r="M35" s="14">
        <v>11288</v>
      </c>
      <c r="N35" s="14" t="s">
        <v>1814</v>
      </c>
      <c r="O35" s="14">
        <v>34</v>
      </c>
      <c r="P35" s="1056"/>
      <c r="Q35" s="1056"/>
      <c r="R35" s="14" t="s">
        <v>2184</v>
      </c>
      <c r="S35" s="14" t="s">
        <v>2185</v>
      </c>
      <c r="T35" s="14" t="s">
        <v>2186</v>
      </c>
      <c r="U35" s="1056"/>
      <c r="V35" s="14">
        <v>34</v>
      </c>
      <c r="W35" s="14" t="s">
        <v>1818</v>
      </c>
      <c r="X35" s="14">
        <v>1</v>
      </c>
      <c r="Y35" s="14" t="s">
        <v>1819</v>
      </c>
      <c r="Z35" s="14">
        <v>44.95</v>
      </c>
      <c r="AA35" s="14">
        <v>599</v>
      </c>
      <c r="AB35" s="14">
        <v>4.5</v>
      </c>
      <c r="AC35" s="14" t="s">
        <v>1820</v>
      </c>
      <c r="AD35" s="1056"/>
      <c r="AE35" s="1056"/>
      <c r="AF35" s="14" t="s">
        <v>2187</v>
      </c>
      <c r="AG35" s="1056"/>
      <c r="AH35" s="1056"/>
      <c r="AI35" s="14">
        <v>1</v>
      </c>
      <c r="AJ35" s="14">
        <v>366</v>
      </c>
      <c r="AK35" s="14">
        <v>17970.6</v>
      </c>
      <c r="AL35" s="14">
        <v>49.95</v>
      </c>
      <c r="AM35" s="1057">
        <v>0.7441</v>
      </c>
      <c r="AN35" s="14">
        <v>5.29</v>
      </c>
      <c r="AO35" s="14">
        <v>4.5</v>
      </c>
      <c r="AP35" s="14">
        <v>590</v>
      </c>
      <c r="AQ35" s="14">
        <v>6.01</v>
      </c>
      <c r="AR35" s="14">
        <v>22</v>
      </c>
      <c r="AS35" s="1056"/>
      <c r="AT35" s="1056"/>
      <c r="AU35" s="14" t="s">
        <v>2187</v>
      </c>
      <c r="AV35" s="1056"/>
      <c r="AW35" s="14">
        <v>1</v>
      </c>
      <c r="AX35" s="14">
        <v>1</v>
      </c>
      <c r="AY35" s="14" t="s">
        <v>67</v>
      </c>
      <c r="AZ35" s="14" t="s">
        <v>1987</v>
      </c>
      <c r="BA35" s="1056"/>
      <c r="BB35" s="14" t="s">
        <v>209</v>
      </c>
      <c r="BC35" s="14" t="s">
        <v>2188</v>
      </c>
      <c r="BD35" s="14" t="s">
        <v>2184</v>
      </c>
      <c r="BE35" s="1056" t="s">
        <v>1846</v>
      </c>
      <c r="BF35" s="1056" t="s">
        <v>2189</v>
      </c>
      <c r="BG35" s="1056" t="s">
        <v>2190</v>
      </c>
      <c r="BH35" s="1056" t="s">
        <v>2191</v>
      </c>
      <c r="BI35" s="1056" t="s">
        <v>1914</v>
      </c>
      <c r="BJ35" s="1056">
        <v>10156</v>
      </c>
      <c r="BK35" s="1056">
        <v>200</v>
      </c>
      <c r="BL35" s="1056">
        <v>10270</v>
      </c>
      <c r="BM35" s="1056">
        <v>384</v>
      </c>
      <c r="BN35" s="1056">
        <v>623</v>
      </c>
      <c r="BO35" s="1056">
        <v>170</v>
      </c>
      <c r="BP35" s="1056">
        <v>354</v>
      </c>
      <c r="BQ35" s="1056">
        <v>4</v>
      </c>
      <c r="BR35" s="1056">
        <v>170</v>
      </c>
      <c r="BS35" s="1056">
        <v>-12</v>
      </c>
      <c r="BT35" s="1056" t="s">
        <v>1851</v>
      </c>
      <c r="BU35" s="1056">
        <v>92</v>
      </c>
      <c r="BV35" s="1056">
        <v>92</v>
      </c>
    </row>
    <row r="36" ht="75" customHeight="1" spans="1:74">
      <c r="A36" s="1056"/>
      <c r="B36" s="14" t="s">
        <v>298</v>
      </c>
      <c r="C36" s="14" t="s">
        <v>776</v>
      </c>
      <c r="D36" s="14" t="s">
        <v>2192</v>
      </c>
      <c r="E36" s="14" t="s">
        <v>2193</v>
      </c>
      <c r="F36" s="14" t="s">
        <v>2194</v>
      </c>
      <c r="G36" s="14" t="s">
        <v>299</v>
      </c>
      <c r="H36" s="14" t="s">
        <v>2195</v>
      </c>
      <c r="I36" s="1056" t="s">
        <v>2196</v>
      </c>
      <c r="J36" s="14" t="s">
        <v>1830</v>
      </c>
      <c r="K36" s="14" t="s">
        <v>1812</v>
      </c>
      <c r="L36" s="14" t="s">
        <v>1813</v>
      </c>
      <c r="M36" s="14">
        <v>8142</v>
      </c>
      <c r="N36" s="14" t="s">
        <v>1814</v>
      </c>
      <c r="O36" s="14">
        <v>35</v>
      </c>
      <c r="P36" s="1056"/>
      <c r="Q36" s="1056"/>
      <c r="R36" s="14" t="s">
        <v>2197</v>
      </c>
      <c r="S36" s="14" t="s">
        <v>2198</v>
      </c>
      <c r="T36" s="14" t="s">
        <v>2199</v>
      </c>
      <c r="U36" s="1056"/>
      <c r="V36" s="14">
        <v>35</v>
      </c>
      <c r="W36" s="14" t="s">
        <v>1818</v>
      </c>
      <c r="X36" s="14">
        <v>1</v>
      </c>
      <c r="Y36" s="14" t="s">
        <v>1819</v>
      </c>
      <c r="Z36" s="14">
        <v>11.95</v>
      </c>
      <c r="AA36" s="14">
        <v>309</v>
      </c>
      <c r="AB36" s="14">
        <v>4.7</v>
      </c>
      <c r="AC36" s="14" t="s">
        <v>1820</v>
      </c>
      <c r="AD36" s="1056"/>
      <c r="AE36" s="1056"/>
      <c r="AF36" s="14" t="s">
        <v>252</v>
      </c>
      <c r="AG36" s="1056"/>
      <c r="AH36" s="1056"/>
      <c r="AI36" s="14">
        <v>1</v>
      </c>
      <c r="AJ36" s="14">
        <v>550</v>
      </c>
      <c r="AK36" s="14">
        <v>6572.5</v>
      </c>
      <c r="AL36" s="14">
        <v>11.95</v>
      </c>
      <c r="AM36" s="1057">
        <v>0.5162</v>
      </c>
      <c r="AN36" s="14">
        <v>3.99</v>
      </c>
      <c r="AO36" s="14">
        <v>4.7</v>
      </c>
      <c r="AP36" s="14">
        <v>286</v>
      </c>
      <c r="AQ36" s="14">
        <v>6</v>
      </c>
      <c r="AR36" s="14">
        <v>33</v>
      </c>
      <c r="AS36" s="1056"/>
      <c r="AT36" s="1056"/>
      <c r="AU36" s="14" t="s">
        <v>252</v>
      </c>
      <c r="AV36" s="1056"/>
      <c r="AW36" s="14">
        <v>5</v>
      </c>
      <c r="AX36" s="14">
        <v>2</v>
      </c>
      <c r="AY36" s="14" t="s">
        <v>299</v>
      </c>
      <c r="AZ36" s="14" t="s">
        <v>1957</v>
      </c>
      <c r="BA36" s="1056"/>
      <c r="BB36" s="14" t="s">
        <v>209</v>
      </c>
      <c r="BC36" s="14" t="s">
        <v>2200</v>
      </c>
      <c r="BD36" s="14" t="s">
        <v>2197</v>
      </c>
      <c r="BE36" s="1056" t="s">
        <v>1846</v>
      </c>
      <c r="BF36" s="1056" t="s">
        <v>2201</v>
      </c>
      <c r="BG36" s="1056" t="s">
        <v>2202</v>
      </c>
      <c r="BH36" s="1056" t="s">
        <v>2203</v>
      </c>
      <c r="BI36" s="1056" t="s">
        <v>1914</v>
      </c>
      <c r="BJ36" s="1056">
        <v>2390</v>
      </c>
      <c r="BK36" s="1056">
        <v>200</v>
      </c>
      <c r="BL36" s="1056">
        <v>2390</v>
      </c>
      <c r="BM36" s="1056">
        <v>286</v>
      </c>
      <c r="BN36" s="1056">
        <v>837</v>
      </c>
      <c r="BO36" s="1056">
        <v>437</v>
      </c>
      <c r="BP36" s="1056">
        <v>566</v>
      </c>
      <c r="BQ36" s="1056">
        <v>4</v>
      </c>
      <c r="BR36" s="1056">
        <v>286</v>
      </c>
      <c r="BS36" s="1056">
        <v>16</v>
      </c>
      <c r="BT36" s="1056" t="s">
        <v>1851</v>
      </c>
      <c r="BU36" s="1056">
        <v>80</v>
      </c>
      <c r="BV36" s="1056">
        <v>80</v>
      </c>
    </row>
    <row r="37" ht="75" customHeight="1" spans="1:74">
      <c r="A37" s="1056"/>
      <c r="B37" s="14" t="s">
        <v>356</v>
      </c>
      <c r="C37" s="14" t="s">
        <v>2204</v>
      </c>
      <c r="D37" s="14" t="s">
        <v>2205</v>
      </c>
      <c r="E37" s="14" t="s">
        <v>2206</v>
      </c>
      <c r="F37" s="14" t="s">
        <v>2207</v>
      </c>
      <c r="G37" s="14" t="s">
        <v>60</v>
      </c>
      <c r="H37" s="14" t="s">
        <v>2208</v>
      </c>
      <c r="I37" s="1056" t="s">
        <v>2209</v>
      </c>
      <c r="J37" s="14" t="s">
        <v>1883</v>
      </c>
      <c r="K37" s="14" t="s">
        <v>1812</v>
      </c>
      <c r="L37" s="14" t="s">
        <v>1813</v>
      </c>
      <c r="M37" s="14">
        <v>20440</v>
      </c>
      <c r="N37" s="14" t="s">
        <v>1814</v>
      </c>
      <c r="O37" s="14">
        <v>36</v>
      </c>
      <c r="P37" s="1056"/>
      <c r="Q37" s="1056"/>
      <c r="R37" s="14" t="s">
        <v>2210</v>
      </c>
      <c r="S37" s="14" t="s">
        <v>2211</v>
      </c>
      <c r="T37" s="14" t="s">
        <v>2212</v>
      </c>
      <c r="U37" s="1056"/>
      <c r="V37" s="14">
        <v>36</v>
      </c>
      <c r="W37" s="14" t="s">
        <v>1818</v>
      </c>
      <c r="X37" s="14">
        <v>1</v>
      </c>
      <c r="Y37" s="1060" t="s">
        <v>1819</v>
      </c>
      <c r="Z37" s="14">
        <v>28.99</v>
      </c>
      <c r="AA37" s="14">
        <v>2428</v>
      </c>
      <c r="AB37" s="1058">
        <v>3.6</v>
      </c>
      <c r="AC37" s="14" t="s">
        <v>1820</v>
      </c>
      <c r="AD37" s="1056"/>
      <c r="AE37" s="1056"/>
      <c r="AF37" s="14" t="s">
        <v>357</v>
      </c>
      <c r="AG37" s="1056"/>
      <c r="AH37" s="1056"/>
      <c r="AI37" s="14">
        <v>1</v>
      </c>
      <c r="AJ37" s="14">
        <v>408</v>
      </c>
      <c r="AK37" s="14">
        <v>10624.32</v>
      </c>
      <c r="AL37" s="14">
        <v>28.99</v>
      </c>
      <c r="AM37" s="1057">
        <v>0.7334</v>
      </c>
      <c r="AN37" s="14">
        <v>3.38</v>
      </c>
      <c r="AO37" s="14">
        <v>3.6</v>
      </c>
      <c r="AP37" s="14">
        <v>2372</v>
      </c>
      <c r="AQ37" s="14">
        <v>29.17</v>
      </c>
      <c r="AR37" s="14">
        <v>119</v>
      </c>
      <c r="AS37" s="1056"/>
      <c r="AT37" s="1056"/>
      <c r="AU37" s="14" t="s">
        <v>357</v>
      </c>
      <c r="AV37" s="1056"/>
      <c r="AW37" s="14">
        <v>3</v>
      </c>
      <c r="AX37" s="14">
        <v>1</v>
      </c>
      <c r="AY37" s="14" t="s">
        <v>61</v>
      </c>
      <c r="AZ37" s="14" t="s">
        <v>1844</v>
      </c>
      <c r="BA37" s="1056"/>
      <c r="BB37" s="14" t="s">
        <v>209</v>
      </c>
      <c r="BC37" s="14" t="s">
        <v>2213</v>
      </c>
      <c r="BD37" s="14" t="s">
        <v>2210</v>
      </c>
      <c r="BE37" s="1056" t="s">
        <v>2017</v>
      </c>
      <c r="BF37" s="1056"/>
      <c r="BG37" s="1056"/>
      <c r="BH37" s="1056"/>
      <c r="BI37" s="1056"/>
      <c r="BJ37" s="1056"/>
      <c r="BK37" s="1056"/>
      <c r="BL37" s="1056"/>
      <c r="BM37" s="1056"/>
      <c r="BN37" s="1056"/>
      <c r="BO37" s="1056"/>
      <c r="BP37" s="1056"/>
      <c r="BQ37" s="1056">
        <v>0</v>
      </c>
      <c r="BR37" s="1056"/>
      <c r="BS37" s="1056"/>
      <c r="BT37" s="1056" t="s">
        <v>1824</v>
      </c>
      <c r="BU37" s="1056"/>
      <c r="BV37" s="1056"/>
    </row>
    <row r="38" ht="75" customHeight="1" spans="1:74">
      <c r="A38" s="1056"/>
      <c r="B38" s="14" t="s">
        <v>373</v>
      </c>
      <c r="C38" s="14" t="s">
        <v>781</v>
      </c>
      <c r="D38" s="14" t="s">
        <v>2214</v>
      </c>
      <c r="E38" s="14" t="s">
        <v>2215</v>
      </c>
      <c r="F38" s="14" t="s">
        <v>2216</v>
      </c>
      <c r="G38" s="14" t="s">
        <v>374</v>
      </c>
      <c r="H38" s="14" t="s">
        <v>2217</v>
      </c>
      <c r="I38" s="1056" t="s">
        <v>2218</v>
      </c>
      <c r="J38" s="14" t="s">
        <v>1857</v>
      </c>
      <c r="K38" s="14" t="s">
        <v>1812</v>
      </c>
      <c r="L38" s="14" t="s">
        <v>1813</v>
      </c>
      <c r="M38" s="14">
        <v>14593</v>
      </c>
      <c r="N38" s="14" t="s">
        <v>1814</v>
      </c>
      <c r="O38" s="14">
        <v>37</v>
      </c>
      <c r="P38" s="1056"/>
      <c r="Q38" s="1056"/>
      <c r="R38" s="14" t="s">
        <v>2219</v>
      </c>
      <c r="S38" s="14" t="s">
        <v>2220</v>
      </c>
      <c r="T38" s="14" t="s">
        <v>2221</v>
      </c>
      <c r="U38" s="1056"/>
      <c r="V38" s="14">
        <v>37</v>
      </c>
      <c r="W38" s="14" t="s">
        <v>1818</v>
      </c>
      <c r="X38" s="14">
        <v>1</v>
      </c>
      <c r="Y38" s="1060" t="s">
        <v>1819</v>
      </c>
      <c r="Z38" s="14">
        <v>9.49</v>
      </c>
      <c r="AA38" s="14">
        <v>277</v>
      </c>
      <c r="AB38" s="1058">
        <v>4.5</v>
      </c>
      <c r="AC38" s="14" t="s">
        <v>1820</v>
      </c>
      <c r="AD38" s="1056"/>
      <c r="AE38" s="1056"/>
      <c r="AF38" s="14" t="s">
        <v>376</v>
      </c>
      <c r="AG38" s="1056"/>
      <c r="AH38" s="1056"/>
      <c r="AI38" s="14">
        <v>1</v>
      </c>
      <c r="AJ38" s="14">
        <v>309</v>
      </c>
      <c r="AK38" s="14">
        <v>3837.78</v>
      </c>
      <c r="AL38" s="14">
        <v>9.99</v>
      </c>
      <c r="AM38" s="1057">
        <v>0.6066</v>
      </c>
      <c r="AN38" s="14">
        <v>2.31</v>
      </c>
      <c r="AO38" s="14">
        <v>4.5</v>
      </c>
      <c r="AP38" s="14">
        <v>273</v>
      </c>
      <c r="AQ38" s="14">
        <v>3.24</v>
      </c>
      <c r="AR38" s="14">
        <v>10</v>
      </c>
      <c r="AS38" s="1056"/>
      <c r="AT38" s="1056"/>
      <c r="AU38" s="14" t="s">
        <v>376</v>
      </c>
      <c r="AV38" s="1056"/>
      <c r="AW38" s="14">
        <v>7</v>
      </c>
      <c r="AX38" s="14">
        <v>1</v>
      </c>
      <c r="AY38" s="14" t="s">
        <v>375</v>
      </c>
      <c r="AZ38" s="14" t="s">
        <v>1844</v>
      </c>
      <c r="BA38" s="1056"/>
      <c r="BB38" s="14" t="s">
        <v>209</v>
      </c>
      <c r="BC38" s="14" t="s">
        <v>2222</v>
      </c>
      <c r="BD38" s="14" t="s">
        <v>2219</v>
      </c>
      <c r="BE38" s="1056" t="s">
        <v>1823</v>
      </c>
      <c r="BF38" s="1056"/>
      <c r="BG38" s="1056"/>
      <c r="BH38" s="1056"/>
      <c r="BI38" s="1056"/>
      <c r="BJ38" s="1056"/>
      <c r="BK38" s="1056"/>
      <c r="BL38" s="1056"/>
      <c r="BM38" s="1056">
        <v>1186</v>
      </c>
      <c r="BN38" s="1056">
        <v>461</v>
      </c>
      <c r="BO38" s="1056">
        <v>345</v>
      </c>
      <c r="BP38" s="1056">
        <v>315</v>
      </c>
      <c r="BQ38" s="1056">
        <v>4</v>
      </c>
      <c r="BR38" s="1056">
        <v>315</v>
      </c>
      <c r="BS38" s="1056">
        <v>6</v>
      </c>
      <c r="BT38" s="1056" t="s">
        <v>1824</v>
      </c>
      <c r="BU38" s="1056"/>
      <c r="BV38" s="1056">
        <v>85</v>
      </c>
    </row>
    <row r="39" ht="75" customHeight="1" spans="1:74">
      <c r="A39" s="1056"/>
      <c r="B39" s="14" t="s">
        <v>364</v>
      </c>
      <c r="C39" s="14" t="s">
        <v>708</v>
      </c>
      <c r="D39" s="14" t="s">
        <v>2223</v>
      </c>
      <c r="E39" s="14" t="s">
        <v>2224</v>
      </c>
      <c r="F39" s="14" t="s">
        <v>2225</v>
      </c>
      <c r="G39" s="14" t="s">
        <v>365</v>
      </c>
      <c r="H39" s="14" t="s">
        <v>2226</v>
      </c>
      <c r="I39" s="1056" t="s">
        <v>2227</v>
      </c>
      <c r="J39" s="14" t="s">
        <v>1830</v>
      </c>
      <c r="K39" s="14" t="s">
        <v>1812</v>
      </c>
      <c r="L39" s="14" t="s">
        <v>1813</v>
      </c>
      <c r="M39" s="14">
        <v>14398</v>
      </c>
      <c r="N39" s="14" t="s">
        <v>1814</v>
      </c>
      <c r="O39" s="14">
        <v>38</v>
      </c>
      <c r="P39" s="1056"/>
      <c r="Q39" s="1056"/>
      <c r="R39" s="14" t="s">
        <v>2228</v>
      </c>
      <c r="S39" s="14" t="s">
        <v>2229</v>
      </c>
      <c r="T39" s="14" t="s">
        <v>2099</v>
      </c>
      <c r="U39" s="1056"/>
      <c r="V39" s="14">
        <v>38</v>
      </c>
      <c r="W39" s="14" t="s">
        <v>1818</v>
      </c>
      <c r="X39" s="14">
        <v>1</v>
      </c>
      <c r="Y39" s="1060" t="s">
        <v>1819</v>
      </c>
      <c r="Z39" s="14">
        <v>15.28</v>
      </c>
      <c r="AA39" s="14">
        <v>367</v>
      </c>
      <c r="AB39" s="14">
        <v>4.5</v>
      </c>
      <c r="AC39" s="14" t="s">
        <v>1820</v>
      </c>
      <c r="AD39" s="1056"/>
      <c r="AE39" s="1056"/>
      <c r="AF39" s="14" t="s">
        <v>512</v>
      </c>
      <c r="AG39" s="1056"/>
      <c r="AH39" s="1056"/>
      <c r="AI39" s="14">
        <v>1</v>
      </c>
      <c r="AJ39" s="14">
        <v>360</v>
      </c>
      <c r="AK39" s="14">
        <v>6786</v>
      </c>
      <c r="AL39" s="14">
        <v>19.99</v>
      </c>
      <c r="AM39" s="1057">
        <v>0.6754</v>
      </c>
      <c r="AN39" s="14">
        <v>3.49</v>
      </c>
      <c r="AO39" s="14">
        <v>4.5</v>
      </c>
      <c r="AP39" s="14">
        <v>361</v>
      </c>
      <c r="AQ39" s="14">
        <v>0.28</v>
      </c>
      <c r="AR39" s="14">
        <v>1</v>
      </c>
      <c r="AS39" s="1056"/>
      <c r="AT39" s="1056"/>
      <c r="AU39" s="14" t="s">
        <v>512</v>
      </c>
      <c r="AV39" s="1056"/>
      <c r="AW39" s="14">
        <v>7</v>
      </c>
      <c r="AX39" s="14">
        <v>1</v>
      </c>
      <c r="AY39" s="14" t="s">
        <v>365</v>
      </c>
      <c r="AZ39" s="14" t="s">
        <v>1844</v>
      </c>
      <c r="BA39" s="1056"/>
      <c r="BB39" s="14" t="s">
        <v>209</v>
      </c>
      <c r="BC39" s="14" t="s">
        <v>2099</v>
      </c>
      <c r="BD39" s="14" t="s">
        <v>2228</v>
      </c>
      <c r="BE39" s="1056" t="s">
        <v>1846</v>
      </c>
      <c r="BF39" s="1056" t="s">
        <v>2230</v>
      </c>
      <c r="BG39" s="1056" t="s">
        <v>2231</v>
      </c>
      <c r="BH39" s="1056" t="s">
        <v>2232</v>
      </c>
      <c r="BI39" s="1056" t="s">
        <v>2156</v>
      </c>
      <c r="BJ39" s="1056">
        <v>1000</v>
      </c>
      <c r="BK39" s="1056">
        <v>50</v>
      </c>
      <c r="BL39" s="1056">
        <v>904</v>
      </c>
      <c r="BM39" s="1056">
        <v>481</v>
      </c>
      <c r="BN39" s="1056">
        <v>473</v>
      </c>
      <c r="BO39" s="1056">
        <v>300</v>
      </c>
      <c r="BP39" s="1056">
        <v>376</v>
      </c>
      <c r="BQ39" s="1056">
        <v>4</v>
      </c>
      <c r="BR39" s="1056">
        <v>300</v>
      </c>
      <c r="BS39" s="1056">
        <v>16</v>
      </c>
      <c r="BT39" s="1056" t="s">
        <v>1851</v>
      </c>
      <c r="BU39" s="1056">
        <v>19</v>
      </c>
      <c r="BV39" s="1056">
        <v>19</v>
      </c>
    </row>
    <row r="40" ht="75" customHeight="1" spans="1:74">
      <c r="A40" s="1056"/>
      <c r="B40" s="14" t="s">
        <v>309</v>
      </c>
      <c r="C40" s="14" t="s">
        <v>791</v>
      </c>
      <c r="D40" s="14" t="s">
        <v>2233</v>
      </c>
      <c r="E40" s="14" t="s">
        <v>2234</v>
      </c>
      <c r="F40" s="14" t="s">
        <v>2235</v>
      </c>
      <c r="G40" s="14" t="s">
        <v>310</v>
      </c>
      <c r="H40" s="14" t="s">
        <v>2236</v>
      </c>
      <c r="I40" s="1056" t="s">
        <v>2237</v>
      </c>
      <c r="J40" s="14" t="s">
        <v>1830</v>
      </c>
      <c r="K40" s="14" t="s">
        <v>1812</v>
      </c>
      <c r="L40" s="14" t="s">
        <v>1813</v>
      </c>
      <c r="M40" s="14">
        <v>13395</v>
      </c>
      <c r="N40" s="14" t="s">
        <v>1814</v>
      </c>
      <c r="O40" s="14">
        <v>39</v>
      </c>
      <c r="P40" s="1056"/>
      <c r="Q40" s="1056"/>
      <c r="R40" s="14" t="s">
        <v>2238</v>
      </c>
      <c r="S40" s="14" t="s">
        <v>2239</v>
      </c>
      <c r="T40" s="14" t="s">
        <v>2240</v>
      </c>
      <c r="U40" s="1056"/>
      <c r="V40" s="14">
        <v>39</v>
      </c>
      <c r="W40" s="14" t="s">
        <v>1818</v>
      </c>
      <c r="X40" s="14">
        <v>1</v>
      </c>
      <c r="Y40" s="14" t="s">
        <v>1819</v>
      </c>
      <c r="Z40" s="14">
        <v>14.99</v>
      </c>
      <c r="AA40" s="14">
        <v>95</v>
      </c>
      <c r="AB40" s="14">
        <v>4.8</v>
      </c>
      <c r="AC40" s="14" t="s">
        <v>1820</v>
      </c>
      <c r="AD40" s="1056"/>
      <c r="AE40" s="1056"/>
      <c r="AF40" s="14" t="s">
        <v>312</v>
      </c>
      <c r="AG40" s="1056"/>
      <c r="AH40" s="1056"/>
      <c r="AI40" s="14">
        <v>1</v>
      </c>
      <c r="AJ40" s="14">
        <v>486</v>
      </c>
      <c r="AK40" s="14">
        <v>7076.16</v>
      </c>
      <c r="AL40" s="14">
        <v>14.99</v>
      </c>
      <c r="AM40" s="1057">
        <v>0.6341</v>
      </c>
      <c r="AN40" s="14">
        <v>2.72</v>
      </c>
      <c r="AO40" s="14">
        <v>4.8</v>
      </c>
      <c r="AP40" s="14">
        <v>92</v>
      </c>
      <c r="AQ40" s="14">
        <v>0</v>
      </c>
      <c r="AR40" s="14">
        <v>0</v>
      </c>
      <c r="AS40" s="1056"/>
      <c r="AT40" s="1056"/>
      <c r="AU40" s="14" t="s">
        <v>312</v>
      </c>
      <c r="AV40" s="1056"/>
      <c r="AW40" s="14">
        <v>4</v>
      </c>
      <c r="AX40" s="14">
        <v>1</v>
      </c>
      <c r="AY40" s="14" t="s">
        <v>311</v>
      </c>
      <c r="AZ40" s="14" t="s">
        <v>1844</v>
      </c>
      <c r="BA40" s="1056"/>
      <c r="BB40" s="14" t="s">
        <v>209</v>
      </c>
      <c r="BC40" s="14" t="s">
        <v>2240</v>
      </c>
      <c r="BD40" s="14" t="s">
        <v>2238</v>
      </c>
      <c r="BE40" s="1056" t="s">
        <v>1846</v>
      </c>
      <c r="BF40" s="1056" t="s">
        <v>2241</v>
      </c>
      <c r="BG40" s="1056" t="s">
        <v>2242</v>
      </c>
      <c r="BH40" s="1056" t="s">
        <v>2243</v>
      </c>
      <c r="BI40" s="1056" t="s">
        <v>1914</v>
      </c>
      <c r="BJ40" s="1056">
        <v>2902</v>
      </c>
      <c r="BK40" s="1056">
        <v>200</v>
      </c>
      <c r="BL40" s="1056">
        <v>3110</v>
      </c>
      <c r="BM40" s="1056">
        <v>371</v>
      </c>
      <c r="BN40" s="1056">
        <v>734</v>
      </c>
      <c r="BO40" s="1056">
        <v>473</v>
      </c>
      <c r="BP40" s="1056">
        <v>512</v>
      </c>
      <c r="BQ40" s="1056">
        <v>4</v>
      </c>
      <c r="BR40" s="1056">
        <v>371</v>
      </c>
      <c r="BS40" s="1056">
        <v>26</v>
      </c>
      <c r="BT40" s="1056" t="s">
        <v>1851</v>
      </c>
      <c r="BU40" s="1056">
        <v>93</v>
      </c>
      <c r="BV40" s="1056">
        <v>93</v>
      </c>
    </row>
    <row r="41" ht="75" customHeight="1" spans="1:74">
      <c r="A41" s="1056"/>
      <c r="B41" s="14" t="s">
        <v>293</v>
      </c>
      <c r="C41" s="14" t="s">
        <v>787</v>
      </c>
      <c r="D41" s="14" t="s">
        <v>2244</v>
      </c>
      <c r="E41" s="14" t="s">
        <v>2245</v>
      </c>
      <c r="F41" s="14" t="s">
        <v>2246</v>
      </c>
      <c r="G41" s="14" t="s">
        <v>294</v>
      </c>
      <c r="H41" s="14" t="s">
        <v>2247</v>
      </c>
      <c r="I41" s="1056" t="s">
        <v>2248</v>
      </c>
      <c r="J41" s="14" t="s">
        <v>1883</v>
      </c>
      <c r="K41" s="14" t="s">
        <v>1812</v>
      </c>
      <c r="L41" s="14" t="s">
        <v>1813</v>
      </c>
      <c r="M41" s="14">
        <v>9089</v>
      </c>
      <c r="N41" s="14" t="s">
        <v>1814</v>
      </c>
      <c r="O41" s="14">
        <v>40</v>
      </c>
      <c r="P41" s="1056"/>
      <c r="Q41" s="1056"/>
      <c r="R41" s="14" t="s">
        <v>2249</v>
      </c>
      <c r="S41" s="14" t="s">
        <v>2250</v>
      </c>
      <c r="T41" s="14" t="s">
        <v>2251</v>
      </c>
      <c r="U41" s="1056"/>
      <c r="V41" s="14">
        <v>40</v>
      </c>
      <c r="W41" s="14" t="s">
        <v>1818</v>
      </c>
      <c r="X41" s="14">
        <v>1</v>
      </c>
      <c r="Y41" s="1060" t="s">
        <v>1819</v>
      </c>
      <c r="Z41" s="14">
        <v>13.34</v>
      </c>
      <c r="AA41" s="14">
        <v>263</v>
      </c>
      <c r="AB41" s="14">
        <v>4</v>
      </c>
      <c r="AC41" s="14" t="s">
        <v>1820</v>
      </c>
      <c r="AD41" s="1056"/>
      <c r="AE41" s="1056"/>
      <c r="AF41" s="14" t="s">
        <v>296</v>
      </c>
      <c r="AG41" s="1056"/>
      <c r="AH41" s="1056"/>
      <c r="AI41" s="14">
        <v>1</v>
      </c>
      <c r="AJ41" s="14">
        <v>440</v>
      </c>
      <c r="AK41" s="14">
        <v>6102.8</v>
      </c>
      <c r="AL41" s="14">
        <v>13.95</v>
      </c>
      <c r="AM41" s="1057">
        <v>0.6077</v>
      </c>
      <c r="AN41" s="14">
        <v>3.38</v>
      </c>
      <c r="AO41" s="14">
        <v>4</v>
      </c>
      <c r="AP41" s="14">
        <v>257</v>
      </c>
      <c r="AQ41" s="14">
        <v>2.95</v>
      </c>
      <c r="AR41" s="14">
        <v>13</v>
      </c>
      <c r="AS41" s="1056"/>
      <c r="AT41" s="1056"/>
      <c r="AU41" s="14" t="s">
        <v>296</v>
      </c>
      <c r="AV41" s="1056"/>
      <c r="AW41" s="14">
        <v>3</v>
      </c>
      <c r="AX41" s="14">
        <v>1</v>
      </c>
      <c r="AY41" s="14" t="s">
        <v>295</v>
      </c>
      <c r="AZ41" s="14" t="s">
        <v>1822</v>
      </c>
      <c r="BA41" s="1056"/>
      <c r="BB41" s="14" t="s">
        <v>209</v>
      </c>
      <c r="BC41" s="14" t="s">
        <v>2252</v>
      </c>
      <c r="BD41" s="14" t="s">
        <v>2249</v>
      </c>
      <c r="BE41" s="1056" t="s">
        <v>1846</v>
      </c>
      <c r="BF41" s="1056" t="s">
        <v>297</v>
      </c>
      <c r="BG41" s="1056" t="s">
        <v>2253</v>
      </c>
      <c r="BH41" s="1056" t="s">
        <v>2254</v>
      </c>
      <c r="BI41" s="1056" t="s">
        <v>1914</v>
      </c>
      <c r="BJ41" s="1056">
        <v>2740</v>
      </c>
      <c r="BK41" s="1056">
        <v>50</v>
      </c>
      <c r="BL41" s="1056">
        <v>798</v>
      </c>
      <c r="BM41" s="1056">
        <v>552</v>
      </c>
      <c r="BN41" s="1056">
        <v>467</v>
      </c>
      <c r="BO41" s="1056">
        <v>235</v>
      </c>
      <c r="BP41" s="1056">
        <v>451</v>
      </c>
      <c r="BQ41" s="1056">
        <v>4</v>
      </c>
      <c r="BR41" s="1056">
        <v>235</v>
      </c>
      <c r="BS41" s="1056">
        <v>11</v>
      </c>
      <c r="BT41" s="1056" t="s">
        <v>1851</v>
      </c>
      <c r="BU41" s="1056">
        <v>89</v>
      </c>
      <c r="BV41" s="1056">
        <v>89</v>
      </c>
    </row>
    <row r="42" ht="75" customHeight="1" spans="1:74">
      <c r="A42" s="1056"/>
      <c r="B42" s="14" t="s">
        <v>341</v>
      </c>
      <c r="C42" s="14" t="s">
        <v>795</v>
      </c>
      <c r="D42" s="14" t="s">
        <v>2255</v>
      </c>
      <c r="E42" s="14" t="s">
        <v>2256</v>
      </c>
      <c r="F42" s="14" t="s">
        <v>2257</v>
      </c>
      <c r="G42" s="14" t="s">
        <v>342</v>
      </c>
      <c r="H42" s="14" t="s">
        <v>2258</v>
      </c>
      <c r="I42" s="1056" t="s">
        <v>2259</v>
      </c>
      <c r="J42" s="14" t="s">
        <v>1883</v>
      </c>
      <c r="K42" s="14" t="s">
        <v>1812</v>
      </c>
      <c r="L42" s="14" t="s">
        <v>1813</v>
      </c>
      <c r="M42" s="14">
        <v>10481</v>
      </c>
      <c r="N42" s="14" t="s">
        <v>1814</v>
      </c>
      <c r="O42" s="14">
        <v>41</v>
      </c>
      <c r="P42" s="1056"/>
      <c r="Q42" s="1056"/>
      <c r="R42" s="14" t="s">
        <v>2260</v>
      </c>
      <c r="S42" s="14" t="s">
        <v>2261</v>
      </c>
      <c r="T42" s="14" t="s">
        <v>2262</v>
      </c>
      <c r="U42" s="1056"/>
      <c r="V42" s="14">
        <v>41</v>
      </c>
      <c r="W42" s="14" t="s">
        <v>1818</v>
      </c>
      <c r="X42" s="14">
        <v>1</v>
      </c>
      <c r="Y42" s="1060" t="s">
        <v>1819</v>
      </c>
      <c r="Z42" s="14">
        <v>12.95</v>
      </c>
      <c r="AA42" s="14">
        <v>5944</v>
      </c>
      <c r="AB42" s="14">
        <v>4.5</v>
      </c>
      <c r="AC42" s="14" t="s">
        <v>1820</v>
      </c>
      <c r="AD42" s="1056"/>
      <c r="AE42" s="1056"/>
      <c r="AF42" s="14" t="s">
        <v>291</v>
      </c>
      <c r="AG42" s="1056"/>
      <c r="AH42" s="1056"/>
      <c r="AI42" s="14">
        <v>1</v>
      </c>
      <c r="AJ42" s="14">
        <v>391</v>
      </c>
      <c r="AK42" s="14">
        <v>5063.45</v>
      </c>
      <c r="AL42" s="14">
        <v>12.95</v>
      </c>
      <c r="AM42" s="1057">
        <v>0.6122</v>
      </c>
      <c r="AN42" s="14">
        <v>3.08</v>
      </c>
      <c r="AO42" s="14">
        <v>4.5</v>
      </c>
      <c r="AP42" s="14">
        <v>5912</v>
      </c>
      <c r="AQ42" s="14">
        <v>28.64</v>
      </c>
      <c r="AR42" s="14">
        <v>112</v>
      </c>
      <c r="AS42" s="1056"/>
      <c r="AT42" s="1056"/>
      <c r="AU42" s="14" t="s">
        <v>291</v>
      </c>
      <c r="AV42" s="1056"/>
      <c r="AW42" s="14">
        <v>3</v>
      </c>
      <c r="AX42" s="14">
        <v>4</v>
      </c>
      <c r="AY42" s="14" t="s">
        <v>343</v>
      </c>
      <c r="AZ42" s="14" t="s">
        <v>1822</v>
      </c>
      <c r="BA42" s="1056"/>
      <c r="BB42" s="14" t="s">
        <v>209</v>
      </c>
      <c r="BC42" s="14" t="s">
        <v>2263</v>
      </c>
      <c r="BD42" s="14" t="s">
        <v>2260</v>
      </c>
      <c r="BE42" s="1056" t="s">
        <v>1846</v>
      </c>
      <c r="BF42" s="1056" t="s">
        <v>344</v>
      </c>
      <c r="BG42" s="1056" t="s">
        <v>2264</v>
      </c>
      <c r="BH42" s="1056" t="s">
        <v>2265</v>
      </c>
      <c r="BI42" s="1056" t="s">
        <v>1914</v>
      </c>
      <c r="BJ42" s="1056">
        <v>2590</v>
      </c>
      <c r="BK42" s="1056">
        <v>100</v>
      </c>
      <c r="BL42" s="1056">
        <v>1295</v>
      </c>
      <c r="BM42" s="1056">
        <v>414</v>
      </c>
      <c r="BN42" s="1056">
        <v>434</v>
      </c>
      <c r="BO42" s="1056">
        <v>268</v>
      </c>
      <c r="BP42" s="1056">
        <v>410</v>
      </c>
      <c r="BQ42" s="1056">
        <v>4</v>
      </c>
      <c r="BR42" s="1056">
        <v>268</v>
      </c>
      <c r="BS42" s="1056">
        <v>19</v>
      </c>
      <c r="BT42" s="1056" t="s">
        <v>1851</v>
      </c>
      <c r="BU42" s="1056">
        <v>98</v>
      </c>
      <c r="BV42" s="1056">
        <v>98</v>
      </c>
    </row>
    <row r="43" ht="75" customHeight="1" spans="1:74">
      <c r="A43" s="1056"/>
      <c r="B43" s="14" t="s">
        <v>585</v>
      </c>
      <c r="C43" s="14" t="s">
        <v>585</v>
      </c>
      <c r="D43" s="14" t="s">
        <v>826</v>
      </c>
      <c r="E43" s="14" t="s">
        <v>2266</v>
      </c>
      <c r="F43" s="14" t="s">
        <v>2267</v>
      </c>
      <c r="G43" s="14" t="s">
        <v>52</v>
      </c>
      <c r="H43" s="14" t="s">
        <v>2268</v>
      </c>
      <c r="I43" s="1056" t="s">
        <v>2269</v>
      </c>
      <c r="J43" s="14" t="s">
        <v>1857</v>
      </c>
      <c r="K43" s="14" t="s">
        <v>1812</v>
      </c>
      <c r="L43" s="14" t="s">
        <v>1813</v>
      </c>
      <c r="M43" s="14">
        <v>70047</v>
      </c>
      <c r="N43" s="14" t="s">
        <v>1814</v>
      </c>
      <c r="O43" s="14">
        <v>42</v>
      </c>
      <c r="P43" s="1056"/>
      <c r="Q43" s="1056"/>
      <c r="R43" s="14" t="s">
        <v>2270</v>
      </c>
      <c r="S43" s="14" t="s">
        <v>2271</v>
      </c>
      <c r="T43" s="14" t="s">
        <v>2272</v>
      </c>
      <c r="U43" s="1056"/>
      <c r="V43" s="14">
        <v>42</v>
      </c>
      <c r="W43" s="14" t="s">
        <v>1818</v>
      </c>
      <c r="X43" s="14">
        <v>1</v>
      </c>
      <c r="Y43" s="14" t="s">
        <v>1819</v>
      </c>
      <c r="Z43" s="14">
        <v>4.53</v>
      </c>
      <c r="AA43" s="14">
        <v>44</v>
      </c>
      <c r="AB43" s="14">
        <v>4.7</v>
      </c>
      <c r="AC43" s="14" t="s">
        <v>1820</v>
      </c>
      <c r="AD43" s="1056"/>
      <c r="AE43" s="1056"/>
      <c r="AF43" s="14" t="s">
        <v>586</v>
      </c>
      <c r="AG43" s="1056"/>
      <c r="AH43" s="1056"/>
      <c r="AI43" s="14">
        <v>1</v>
      </c>
      <c r="AJ43" s="14">
        <v>78</v>
      </c>
      <c r="AK43" s="14">
        <v>877.5</v>
      </c>
      <c r="AL43" s="14">
        <v>12.46</v>
      </c>
      <c r="AM43" s="1057">
        <v>0.5815</v>
      </c>
      <c r="AN43" s="14">
        <v>3.38</v>
      </c>
      <c r="AO43" s="14">
        <v>4.7</v>
      </c>
      <c r="AP43" s="14">
        <v>44</v>
      </c>
      <c r="AQ43" s="14">
        <v>0</v>
      </c>
      <c r="AR43" s="14">
        <v>0</v>
      </c>
      <c r="AS43" s="1056"/>
      <c r="AT43" s="1056"/>
      <c r="AU43" s="14" t="s">
        <v>586</v>
      </c>
      <c r="AV43" s="1056"/>
      <c r="AW43" s="14">
        <v>1</v>
      </c>
      <c r="AX43" s="14">
        <v>9</v>
      </c>
      <c r="AY43" s="14" t="s">
        <v>45</v>
      </c>
      <c r="AZ43" s="14" t="s">
        <v>1822</v>
      </c>
      <c r="BA43" s="1056"/>
      <c r="BB43" s="14" t="s">
        <v>812</v>
      </c>
      <c r="BC43" s="14" t="s">
        <v>2151</v>
      </c>
      <c r="BD43" s="14" t="s">
        <v>2270</v>
      </c>
      <c r="BE43" s="1056" t="s">
        <v>2017</v>
      </c>
      <c r="BF43" s="1056"/>
      <c r="BG43" s="1056"/>
      <c r="BH43" s="1056"/>
      <c r="BI43" s="1056"/>
      <c r="BJ43" s="1056"/>
      <c r="BK43" s="1056"/>
      <c r="BL43" s="1056"/>
      <c r="BM43" s="1056"/>
      <c r="BN43" s="1056"/>
      <c r="BO43" s="1056"/>
      <c r="BP43" s="1056"/>
      <c r="BQ43" s="1056">
        <v>0</v>
      </c>
      <c r="BR43" s="1056"/>
      <c r="BS43" s="1056"/>
      <c r="BT43" s="1056" t="s">
        <v>1824</v>
      </c>
      <c r="BU43" s="1056"/>
      <c r="BV43" s="1056"/>
    </row>
    <row r="44" ht="75" customHeight="1" spans="1:74">
      <c r="A44" s="1056"/>
      <c r="B44" s="14" t="s">
        <v>414</v>
      </c>
      <c r="C44" s="14" t="s">
        <v>414</v>
      </c>
      <c r="D44" s="14" t="s">
        <v>826</v>
      </c>
      <c r="E44" s="14" t="s">
        <v>2273</v>
      </c>
      <c r="F44" s="14" t="s">
        <v>2274</v>
      </c>
      <c r="G44" s="14" t="s">
        <v>323</v>
      </c>
      <c r="H44" s="14" t="s">
        <v>2275</v>
      </c>
      <c r="I44" s="1056" t="s">
        <v>2276</v>
      </c>
      <c r="J44" s="14" t="s">
        <v>2277</v>
      </c>
      <c r="K44" s="14" t="s">
        <v>1812</v>
      </c>
      <c r="L44" s="14" t="s">
        <v>1813</v>
      </c>
      <c r="M44" s="14">
        <v>12170</v>
      </c>
      <c r="N44" s="14" t="s">
        <v>1814</v>
      </c>
      <c r="O44" s="14">
        <v>43</v>
      </c>
      <c r="P44" s="1056"/>
      <c r="Q44" s="1056"/>
      <c r="R44" s="14" t="s">
        <v>2278</v>
      </c>
      <c r="S44" s="14" t="s">
        <v>2279</v>
      </c>
      <c r="T44" s="14" t="s">
        <v>2280</v>
      </c>
      <c r="U44" s="1056"/>
      <c r="V44" s="14">
        <v>43</v>
      </c>
      <c r="W44" s="14" t="s">
        <v>1818</v>
      </c>
      <c r="X44" s="14">
        <v>1</v>
      </c>
      <c r="Y44" s="1060" t="s">
        <v>1819</v>
      </c>
      <c r="Z44" s="14">
        <v>21.11</v>
      </c>
      <c r="AA44" s="14">
        <v>10</v>
      </c>
      <c r="AB44" s="14">
        <v>4.9</v>
      </c>
      <c r="AC44" s="14" t="s">
        <v>1820</v>
      </c>
      <c r="AD44" s="1056"/>
      <c r="AE44" s="1056"/>
      <c r="AF44" s="14" t="s">
        <v>415</v>
      </c>
      <c r="AG44" s="1056"/>
      <c r="AH44" s="1056"/>
      <c r="AI44" s="14">
        <v>1</v>
      </c>
      <c r="AJ44" s="14">
        <v>348</v>
      </c>
      <c r="AK44" s="14">
        <v>7311.48</v>
      </c>
      <c r="AL44" s="14">
        <v>19.99</v>
      </c>
      <c r="AM44" s="1057">
        <v>0.6857</v>
      </c>
      <c r="AN44" s="14">
        <v>3.45</v>
      </c>
      <c r="AO44" s="14">
        <v>4.8</v>
      </c>
      <c r="AP44" s="14">
        <v>9</v>
      </c>
      <c r="AQ44" s="14">
        <v>0.57</v>
      </c>
      <c r="AR44" s="14">
        <v>2</v>
      </c>
      <c r="AS44" s="1056"/>
      <c r="AT44" s="1056"/>
      <c r="AU44" s="14" t="s">
        <v>415</v>
      </c>
      <c r="AV44" s="1056"/>
      <c r="AW44" s="14">
        <v>1</v>
      </c>
      <c r="AX44" s="14">
        <v>1</v>
      </c>
      <c r="AY44" s="14" t="s">
        <v>324</v>
      </c>
      <c r="AZ44" s="14" t="s">
        <v>1844</v>
      </c>
      <c r="BA44" s="1056"/>
      <c r="BB44" s="14" t="s">
        <v>209</v>
      </c>
      <c r="BC44" s="14" t="s">
        <v>2280</v>
      </c>
      <c r="BD44" s="14" t="s">
        <v>2278</v>
      </c>
      <c r="BE44" s="1056" t="s">
        <v>1846</v>
      </c>
      <c r="BF44" s="1056" t="s">
        <v>416</v>
      </c>
      <c r="BG44" s="1056" t="s">
        <v>2281</v>
      </c>
      <c r="BH44" s="1056" t="s">
        <v>2282</v>
      </c>
      <c r="BI44" s="1056" t="s">
        <v>1914</v>
      </c>
      <c r="BJ44" s="1056">
        <v>4216</v>
      </c>
      <c r="BK44" s="1056">
        <v>100</v>
      </c>
      <c r="BL44" s="1056">
        <v>2205</v>
      </c>
      <c r="BM44" s="1056" t="s">
        <v>686</v>
      </c>
      <c r="BN44" s="1056">
        <v>290</v>
      </c>
      <c r="BO44" s="1056">
        <v>52</v>
      </c>
      <c r="BP44" s="1056">
        <v>341</v>
      </c>
      <c r="BQ44" s="1056">
        <v>3</v>
      </c>
      <c r="BR44" s="1056"/>
      <c r="BS44" s="1056">
        <v>-7</v>
      </c>
      <c r="BT44" s="1056" t="s">
        <v>1851</v>
      </c>
      <c r="BU44" s="1056">
        <v>81</v>
      </c>
      <c r="BV44" s="1056">
        <v>81</v>
      </c>
    </row>
    <row r="45" ht="75" customHeight="1" spans="1:74">
      <c r="A45" s="1056"/>
      <c r="B45" s="14" t="s">
        <v>593</v>
      </c>
      <c r="C45" s="14" t="s">
        <v>748</v>
      </c>
      <c r="D45" s="14" t="s">
        <v>2283</v>
      </c>
      <c r="E45" s="14" t="s">
        <v>2284</v>
      </c>
      <c r="F45" s="14" t="s">
        <v>2285</v>
      </c>
      <c r="G45" s="14" t="s">
        <v>323</v>
      </c>
      <c r="H45" s="14" t="s">
        <v>2286</v>
      </c>
      <c r="I45" s="1056" t="s">
        <v>2287</v>
      </c>
      <c r="J45" s="14" t="s">
        <v>2288</v>
      </c>
      <c r="K45" s="14" t="s">
        <v>1812</v>
      </c>
      <c r="L45" s="14" t="s">
        <v>1813</v>
      </c>
      <c r="M45" s="14">
        <v>20690</v>
      </c>
      <c r="N45" s="14" t="s">
        <v>1814</v>
      </c>
      <c r="O45" s="14">
        <v>44</v>
      </c>
      <c r="P45" s="1056"/>
      <c r="Q45" s="1056"/>
      <c r="R45" s="14" t="s">
        <v>2289</v>
      </c>
      <c r="S45" s="14" t="s">
        <v>2290</v>
      </c>
      <c r="T45" s="14" t="s">
        <v>2291</v>
      </c>
      <c r="U45" s="1056"/>
      <c r="V45" s="14">
        <v>44</v>
      </c>
      <c r="W45" s="14" t="s">
        <v>1818</v>
      </c>
      <c r="X45" s="14">
        <v>1</v>
      </c>
      <c r="Y45" s="1060" t="s">
        <v>1819</v>
      </c>
      <c r="Z45" s="14">
        <v>18.99</v>
      </c>
      <c r="AA45" s="14">
        <v>1</v>
      </c>
      <c r="AB45" s="14">
        <v>5</v>
      </c>
      <c r="AC45" s="14" t="s">
        <v>1820</v>
      </c>
      <c r="AD45" s="1056"/>
      <c r="AE45" s="1056"/>
      <c r="AF45" s="14" t="s">
        <v>544</v>
      </c>
      <c r="AG45" s="1056"/>
      <c r="AH45" s="1056"/>
      <c r="AI45" s="14">
        <v>1</v>
      </c>
      <c r="AJ45" s="14">
        <v>53</v>
      </c>
      <c r="AK45" s="14">
        <v>1006.47</v>
      </c>
      <c r="AL45" s="14">
        <v>18.99</v>
      </c>
      <c r="AM45" s="1057">
        <v>0.6684</v>
      </c>
      <c r="AN45" s="14">
        <v>3.45</v>
      </c>
      <c r="AO45" s="14">
        <v>5</v>
      </c>
      <c r="AP45" s="14">
        <v>1</v>
      </c>
      <c r="AQ45" s="14">
        <v>0</v>
      </c>
      <c r="AR45" s="14">
        <v>0</v>
      </c>
      <c r="AS45" s="1056"/>
      <c r="AT45" s="1056"/>
      <c r="AU45" s="14" t="s">
        <v>544</v>
      </c>
      <c r="AV45" s="1056"/>
      <c r="AW45" s="14">
        <v>8</v>
      </c>
      <c r="AX45" s="14">
        <v>1</v>
      </c>
      <c r="AY45" s="14" t="s">
        <v>324</v>
      </c>
      <c r="AZ45" s="14" t="s">
        <v>1844</v>
      </c>
      <c r="BA45" s="1056"/>
      <c r="BB45" s="14" t="s">
        <v>209</v>
      </c>
      <c r="BC45" s="14" t="s">
        <v>2291</v>
      </c>
      <c r="BD45" s="14" t="s">
        <v>2289</v>
      </c>
      <c r="BE45" s="1056" t="s">
        <v>1846</v>
      </c>
      <c r="BF45" s="1056" t="s">
        <v>594</v>
      </c>
      <c r="BG45" s="1056" t="s">
        <v>2292</v>
      </c>
      <c r="BH45" s="1056" t="s">
        <v>2293</v>
      </c>
      <c r="BI45" s="1056" t="s">
        <v>686</v>
      </c>
      <c r="BJ45" s="1056" t="s">
        <v>686</v>
      </c>
      <c r="BK45" s="1056" t="s">
        <v>686</v>
      </c>
      <c r="BL45" s="1056" t="s">
        <v>686</v>
      </c>
      <c r="BM45" s="1056" t="s">
        <v>686</v>
      </c>
      <c r="BN45" s="1056" t="s">
        <v>686</v>
      </c>
      <c r="BO45" s="1056" t="s">
        <v>686</v>
      </c>
      <c r="BP45" s="1056">
        <v>51</v>
      </c>
      <c r="BQ45" s="1056">
        <v>1</v>
      </c>
      <c r="BR45" s="1056"/>
      <c r="BS45" s="1056">
        <v>-2</v>
      </c>
      <c r="BT45" s="1056" t="s">
        <v>1851</v>
      </c>
      <c r="BU45" s="1056">
        <v>51</v>
      </c>
      <c r="BV45" s="1056">
        <v>51</v>
      </c>
    </row>
    <row r="46" ht="75" customHeight="1" spans="1:74">
      <c r="A46" s="1056"/>
      <c r="B46" s="14" t="s">
        <v>353</v>
      </c>
      <c r="C46" s="14" t="s">
        <v>778</v>
      </c>
      <c r="D46" s="14" t="s">
        <v>2294</v>
      </c>
      <c r="E46" s="14" t="s">
        <v>2295</v>
      </c>
      <c r="F46" s="14" t="s">
        <v>2296</v>
      </c>
      <c r="G46" s="14" t="s">
        <v>66</v>
      </c>
      <c r="H46" s="14" t="s">
        <v>2297</v>
      </c>
      <c r="I46" s="1056" t="s">
        <v>2298</v>
      </c>
      <c r="J46" s="14" t="s">
        <v>1839</v>
      </c>
      <c r="K46" s="14" t="s">
        <v>1812</v>
      </c>
      <c r="L46" s="14" t="s">
        <v>1813</v>
      </c>
      <c r="M46" s="14">
        <v>11135</v>
      </c>
      <c r="N46" s="14" t="s">
        <v>1814</v>
      </c>
      <c r="O46" s="14">
        <v>45</v>
      </c>
      <c r="P46" s="1056"/>
      <c r="Q46" s="1056"/>
      <c r="R46" s="14" t="s">
        <v>2299</v>
      </c>
      <c r="S46" s="14" t="s">
        <v>2300</v>
      </c>
      <c r="T46" s="14" t="s">
        <v>2301</v>
      </c>
      <c r="U46" s="1056"/>
      <c r="V46" s="14">
        <v>45</v>
      </c>
      <c r="W46" s="14" t="s">
        <v>1818</v>
      </c>
      <c r="X46" s="14">
        <v>1</v>
      </c>
      <c r="Y46" s="14" t="s">
        <v>1819</v>
      </c>
      <c r="Z46" s="14">
        <v>50.57</v>
      </c>
      <c r="AA46" s="14">
        <v>3244</v>
      </c>
      <c r="AB46" s="14">
        <v>4.6</v>
      </c>
      <c r="AC46" s="14" t="s">
        <v>1820</v>
      </c>
      <c r="AD46" s="1056"/>
      <c r="AE46" s="1056"/>
      <c r="AF46" s="14" t="s">
        <v>2302</v>
      </c>
      <c r="AG46" s="1056"/>
      <c r="AH46" s="1056"/>
      <c r="AI46" s="14">
        <v>1</v>
      </c>
      <c r="AJ46" s="14">
        <v>342</v>
      </c>
      <c r="AK46" s="14">
        <v>19572.66</v>
      </c>
      <c r="AL46" s="14">
        <v>51.99</v>
      </c>
      <c r="AM46" s="1057">
        <v>0.7648</v>
      </c>
      <c r="AN46" s="14">
        <v>4.43</v>
      </c>
      <c r="AO46" s="14">
        <v>4.6</v>
      </c>
      <c r="AP46" s="14">
        <v>3229</v>
      </c>
      <c r="AQ46" s="14">
        <v>2.34</v>
      </c>
      <c r="AR46" s="14">
        <v>8</v>
      </c>
      <c r="AS46" s="1056"/>
      <c r="AT46" s="1056"/>
      <c r="AU46" s="14" t="s">
        <v>2302</v>
      </c>
      <c r="AV46" s="1056"/>
      <c r="AW46" s="14">
        <v>6</v>
      </c>
      <c r="AX46" s="14">
        <v>19</v>
      </c>
      <c r="AY46" s="14" t="s">
        <v>45</v>
      </c>
      <c r="AZ46" s="14" t="s">
        <v>1822</v>
      </c>
      <c r="BA46" s="1056"/>
      <c r="BB46" s="14" t="s">
        <v>812</v>
      </c>
      <c r="BC46" s="14" t="s">
        <v>2303</v>
      </c>
      <c r="BD46" s="14" t="s">
        <v>2299</v>
      </c>
      <c r="BE46" s="1056" t="s">
        <v>1846</v>
      </c>
      <c r="BF46" s="1056" t="s">
        <v>355</v>
      </c>
      <c r="BG46" s="1056" t="s">
        <v>2304</v>
      </c>
      <c r="BH46" s="1056" t="s">
        <v>2305</v>
      </c>
      <c r="BI46" s="1056" t="s">
        <v>1865</v>
      </c>
      <c r="BJ46" s="1056">
        <v>5632</v>
      </c>
      <c r="BK46" s="1056">
        <v>50</v>
      </c>
      <c r="BL46" s="1056">
        <v>2988</v>
      </c>
      <c r="BM46" s="1056">
        <v>252</v>
      </c>
      <c r="BN46" s="1056">
        <v>315</v>
      </c>
      <c r="BO46" s="1056">
        <v>209</v>
      </c>
      <c r="BP46" s="1056">
        <v>352</v>
      </c>
      <c r="BQ46" s="1056">
        <v>4</v>
      </c>
      <c r="BR46" s="1056">
        <v>209</v>
      </c>
      <c r="BS46" s="1056">
        <v>10</v>
      </c>
      <c r="BT46" s="1056" t="s">
        <v>1851</v>
      </c>
      <c r="BU46" s="1056">
        <v>83</v>
      </c>
      <c r="BV46" s="1056">
        <v>83</v>
      </c>
    </row>
    <row r="47" ht="75" customHeight="1" spans="1:74">
      <c r="A47" s="1056"/>
      <c r="B47" s="14" t="s">
        <v>456</v>
      </c>
      <c r="C47" s="14" t="s">
        <v>792</v>
      </c>
      <c r="D47" s="14" t="s">
        <v>2306</v>
      </c>
      <c r="E47" s="14" t="s">
        <v>2307</v>
      </c>
      <c r="F47" s="14" t="s">
        <v>2308</v>
      </c>
      <c r="G47" s="14" t="s">
        <v>457</v>
      </c>
      <c r="H47" s="14" t="s">
        <v>2309</v>
      </c>
      <c r="I47" s="1056" t="s">
        <v>2310</v>
      </c>
      <c r="J47" s="14" t="s">
        <v>1830</v>
      </c>
      <c r="K47" s="14" t="s">
        <v>1812</v>
      </c>
      <c r="L47" s="14" t="s">
        <v>1813</v>
      </c>
      <c r="M47" s="14">
        <v>15526</v>
      </c>
      <c r="N47" s="14" t="s">
        <v>1814</v>
      </c>
      <c r="O47" s="14">
        <v>46</v>
      </c>
      <c r="P47" s="1056"/>
      <c r="Q47" s="1056"/>
      <c r="R47" s="14" t="s">
        <v>2311</v>
      </c>
      <c r="S47" s="14" t="s">
        <v>2312</v>
      </c>
      <c r="T47" s="14" t="s">
        <v>1970</v>
      </c>
      <c r="U47" s="1056"/>
      <c r="V47" s="14">
        <v>46</v>
      </c>
      <c r="W47" s="14" t="s">
        <v>1818</v>
      </c>
      <c r="X47" s="14">
        <v>1</v>
      </c>
      <c r="Y47" s="14" t="s">
        <v>1819</v>
      </c>
      <c r="Z47" s="14">
        <v>17.09</v>
      </c>
      <c r="AA47" s="14">
        <v>11</v>
      </c>
      <c r="AB47" s="14">
        <v>5</v>
      </c>
      <c r="AC47" s="14" t="s">
        <v>1820</v>
      </c>
      <c r="AD47" s="1056"/>
      <c r="AE47" s="1056"/>
      <c r="AF47" s="14" t="s">
        <v>459</v>
      </c>
      <c r="AG47" s="1056"/>
      <c r="AH47" s="1056"/>
      <c r="AI47" s="14">
        <v>1</v>
      </c>
      <c r="AJ47" s="14">
        <v>435</v>
      </c>
      <c r="AK47" s="14">
        <v>7825.65</v>
      </c>
      <c r="AL47" s="14">
        <v>17.99</v>
      </c>
      <c r="AM47" s="1057">
        <v>0.6988</v>
      </c>
      <c r="AN47" s="14">
        <v>2.72</v>
      </c>
      <c r="AO47" s="14">
        <v>5</v>
      </c>
      <c r="AP47" s="14">
        <v>10</v>
      </c>
      <c r="AQ47" s="14">
        <v>1.61</v>
      </c>
      <c r="AR47" s="14">
        <v>7</v>
      </c>
      <c r="AS47" s="1056"/>
      <c r="AT47" s="1056"/>
      <c r="AU47" s="14" t="s">
        <v>459</v>
      </c>
      <c r="AV47" s="1056"/>
      <c r="AW47" s="14">
        <v>14</v>
      </c>
      <c r="AX47" s="14">
        <v>1</v>
      </c>
      <c r="AY47" s="14" t="s">
        <v>458</v>
      </c>
      <c r="AZ47" s="14" t="s">
        <v>1844</v>
      </c>
      <c r="BA47" s="1056"/>
      <c r="BB47" s="14" t="s">
        <v>209</v>
      </c>
      <c r="BC47" s="14" t="s">
        <v>1970</v>
      </c>
      <c r="BD47" s="14" t="s">
        <v>2311</v>
      </c>
      <c r="BE47" s="1056" t="s">
        <v>1846</v>
      </c>
      <c r="BF47" s="1056" t="s">
        <v>460</v>
      </c>
      <c r="BG47" s="1056" t="s">
        <v>2313</v>
      </c>
      <c r="BH47" s="1056" t="s">
        <v>2314</v>
      </c>
      <c r="BI47" s="1056" t="s">
        <v>1865</v>
      </c>
      <c r="BJ47" s="1056">
        <v>1799</v>
      </c>
      <c r="BK47" s="1056" t="s">
        <v>686</v>
      </c>
      <c r="BL47" s="1056" t="s">
        <v>686</v>
      </c>
      <c r="BM47" s="1056" t="s">
        <v>686</v>
      </c>
      <c r="BN47" s="1056">
        <v>83</v>
      </c>
      <c r="BO47" s="1056">
        <v>71</v>
      </c>
      <c r="BP47" s="1056">
        <v>451</v>
      </c>
      <c r="BQ47" s="1056">
        <v>3</v>
      </c>
      <c r="BR47" s="1056"/>
      <c r="BS47" s="1056">
        <v>16</v>
      </c>
      <c r="BT47" s="1056" t="s">
        <v>1851</v>
      </c>
      <c r="BU47" s="1056">
        <v>94</v>
      </c>
      <c r="BV47" s="1056">
        <v>94</v>
      </c>
    </row>
    <row r="48" ht="75" customHeight="1" spans="1:74">
      <c r="A48" s="1056"/>
      <c r="B48" s="14" t="s">
        <v>327</v>
      </c>
      <c r="C48" s="14" t="s">
        <v>789</v>
      </c>
      <c r="D48" s="14" t="s">
        <v>2315</v>
      </c>
      <c r="E48" s="14" t="s">
        <v>2316</v>
      </c>
      <c r="F48" s="14" t="s">
        <v>2317</v>
      </c>
      <c r="G48" s="14" t="s">
        <v>328</v>
      </c>
      <c r="H48" s="14" t="s">
        <v>2318</v>
      </c>
      <c r="I48" s="1056" t="s">
        <v>2319</v>
      </c>
      <c r="J48" s="14" t="s">
        <v>1830</v>
      </c>
      <c r="K48" s="14" t="s">
        <v>1812</v>
      </c>
      <c r="L48" s="14" t="s">
        <v>1813</v>
      </c>
      <c r="M48" s="14">
        <v>10707</v>
      </c>
      <c r="N48" s="14" t="s">
        <v>1814</v>
      </c>
      <c r="O48" s="14">
        <v>47</v>
      </c>
      <c r="P48" s="1056"/>
      <c r="Q48" s="1056"/>
      <c r="R48" s="14" t="s">
        <v>2320</v>
      </c>
      <c r="S48" s="14" t="s">
        <v>2321</v>
      </c>
      <c r="T48" s="14" t="s">
        <v>2322</v>
      </c>
      <c r="U48" s="1056"/>
      <c r="V48" s="14">
        <v>47</v>
      </c>
      <c r="W48" s="14" t="s">
        <v>1818</v>
      </c>
      <c r="X48" s="14">
        <v>1</v>
      </c>
      <c r="Y48" s="1060" t="s">
        <v>1819</v>
      </c>
      <c r="Z48" s="14">
        <v>29.95</v>
      </c>
      <c r="AA48" s="14">
        <v>56</v>
      </c>
      <c r="AB48" s="14">
        <v>4.4</v>
      </c>
      <c r="AC48" s="14" t="s">
        <v>1820</v>
      </c>
      <c r="AD48" s="1056"/>
      <c r="AE48" s="1056"/>
      <c r="AF48" s="14" t="s">
        <v>329</v>
      </c>
      <c r="AG48" s="1056"/>
      <c r="AH48" s="1056"/>
      <c r="AI48" s="14">
        <v>1</v>
      </c>
      <c r="AJ48" s="14">
        <v>475</v>
      </c>
      <c r="AK48" s="14">
        <v>14041</v>
      </c>
      <c r="AL48" s="14">
        <v>26.96</v>
      </c>
      <c r="AM48" s="1057">
        <v>0.722</v>
      </c>
      <c r="AN48" s="14">
        <v>3.45</v>
      </c>
      <c r="AO48" s="14">
        <v>4.4</v>
      </c>
      <c r="AP48" s="14">
        <v>53</v>
      </c>
      <c r="AQ48" s="14">
        <v>0</v>
      </c>
      <c r="AR48" s="14">
        <v>0</v>
      </c>
      <c r="AS48" s="1056"/>
      <c r="AT48" s="1056"/>
      <c r="AU48" s="14" t="s">
        <v>329</v>
      </c>
      <c r="AV48" s="1056"/>
      <c r="AW48" s="14">
        <v>6</v>
      </c>
      <c r="AX48" s="14">
        <v>1</v>
      </c>
      <c r="AY48" s="14" t="s">
        <v>328</v>
      </c>
      <c r="AZ48" s="14" t="s">
        <v>1822</v>
      </c>
      <c r="BA48" s="1056"/>
      <c r="BB48" s="14" t="s">
        <v>209</v>
      </c>
      <c r="BC48" s="14" t="s">
        <v>2322</v>
      </c>
      <c r="BD48" s="14" t="s">
        <v>2320</v>
      </c>
      <c r="BE48" s="1056" t="s">
        <v>1846</v>
      </c>
      <c r="BF48" s="1056" t="s">
        <v>2323</v>
      </c>
      <c r="BG48" s="1056" t="s">
        <v>2324</v>
      </c>
      <c r="BH48" s="1056" t="s">
        <v>2325</v>
      </c>
      <c r="BI48" s="1056" t="s">
        <v>1865</v>
      </c>
      <c r="BJ48" s="1056">
        <v>2935</v>
      </c>
      <c r="BK48" s="1056">
        <v>200</v>
      </c>
      <c r="BL48" s="1056">
        <v>5552</v>
      </c>
      <c r="BM48" s="1056">
        <v>588</v>
      </c>
      <c r="BN48" s="1056">
        <v>973</v>
      </c>
      <c r="BO48" s="1056">
        <v>749</v>
      </c>
      <c r="BP48" s="1056">
        <v>522</v>
      </c>
      <c r="BQ48" s="1056">
        <v>4</v>
      </c>
      <c r="BR48" s="1056">
        <v>522</v>
      </c>
      <c r="BS48" s="1056">
        <v>47</v>
      </c>
      <c r="BT48" s="1056" t="s">
        <v>1851</v>
      </c>
      <c r="BU48" s="1056">
        <v>91</v>
      </c>
      <c r="BV48" s="1056">
        <v>91</v>
      </c>
    </row>
    <row r="49" ht="75" customHeight="1" spans="1:74">
      <c r="A49" s="1056"/>
      <c r="B49" s="14" t="s">
        <v>486</v>
      </c>
      <c r="C49" s="14" t="s">
        <v>725</v>
      </c>
      <c r="D49" s="14" t="s">
        <v>2326</v>
      </c>
      <c r="E49" s="14" t="s">
        <v>2327</v>
      </c>
      <c r="F49" s="14" t="s">
        <v>2328</v>
      </c>
      <c r="G49" s="14" t="s">
        <v>54</v>
      </c>
      <c r="H49" s="14" t="s">
        <v>2329</v>
      </c>
      <c r="I49" s="1056" t="s">
        <v>2330</v>
      </c>
      <c r="J49" s="14" t="s">
        <v>1883</v>
      </c>
      <c r="K49" s="14" t="s">
        <v>1812</v>
      </c>
      <c r="L49" s="14" t="s">
        <v>1813</v>
      </c>
      <c r="M49" s="14">
        <v>23847</v>
      </c>
      <c r="N49" s="14" t="s">
        <v>1814</v>
      </c>
      <c r="O49" s="14">
        <v>48</v>
      </c>
      <c r="P49" s="1056"/>
      <c r="Q49" s="1056"/>
      <c r="R49" s="14" t="s">
        <v>2331</v>
      </c>
      <c r="S49" s="14" t="s">
        <v>2332</v>
      </c>
      <c r="T49" s="14" t="s">
        <v>2333</v>
      </c>
      <c r="U49" s="1056"/>
      <c r="V49" s="14">
        <v>48</v>
      </c>
      <c r="W49" s="14" t="s">
        <v>1818</v>
      </c>
      <c r="X49" s="14">
        <v>1</v>
      </c>
      <c r="Y49" s="14" t="s">
        <v>1819</v>
      </c>
      <c r="Z49" s="14">
        <v>66.99</v>
      </c>
      <c r="AA49" s="14">
        <v>242</v>
      </c>
      <c r="AB49" s="14">
        <v>4</v>
      </c>
      <c r="AC49" s="14" t="s">
        <v>1820</v>
      </c>
      <c r="AD49" s="1056"/>
      <c r="AE49" s="1056"/>
      <c r="AF49" s="14" t="s">
        <v>487</v>
      </c>
      <c r="AG49" s="1056"/>
      <c r="AH49" s="1056"/>
      <c r="AI49" s="14">
        <v>1</v>
      </c>
      <c r="AJ49" s="14">
        <v>192</v>
      </c>
      <c r="AK49" s="14">
        <v>13382.4</v>
      </c>
      <c r="AL49" s="14">
        <v>69.99</v>
      </c>
      <c r="AM49" s="1057">
        <v>0.7841</v>
      </c>
      <c r="AN49" s="14">
        <v>4.61</v>
      </c>
      <c r="AO49" s="14">
        <v>3.9</v>
      </c>
      <c r="AP49" s="14">
        <v>190</v>
      </c>
      <c r="AQ49" s="14">
        <v>90.1</v>
      </c>
      <c r="AR49" s="14">
        <v>173</v>
      </c>
      <c r="AS49" s="1056"/>
      <c r="AT49" s="1056"/>
      <c r="AU49" s="14" t="s">
        <v>487</v>
      </c>
      <c r="AV49" s="1056"/>
      <c r="AW49" s="14">
        <v>4</v>
      </c>
      <c r="AX49" s="14">
        <v>1</v>
      </c>
      <c r="AY49" s="14" t="s">
        <v>53</v>
      </c>
      <c r="AZ49" s="14" t="s">
        <v>1844</v>
      </c>
      <c r="BA49" s="1056"/>
      <c r="BB49" s="14" t="s">
        <v>209</v>
      </c>
      <c r="BC49" s="14" t="s">
        <v>2334</v>
      </c>
      <c r="BD49" s="14" t="s">
        <v>2331</v>
      </c>
      <c r="BE49" s="1056" t="s">
        <v>1846</v>
      </c>
      <c r="BF49" s="1056" t="s">
        <v>2335</v>
      </c>
      <c r="BG49" s="1056" t="s">
        <v>2336</v>
      </c>
      <c r="BH49" s="1056" t="s">
        <v>2337</v>
      </c>
      <c r="BI49" s="1056" t="s">
        <v>2156</v>
      </c>
      <c r="BJ49" s="1056">
        <v>3465</v>
      </c>
      <c r="BK49" s="1056">
        <v>50</v>
      </c>
      <c r="BL49" s="1056">
        <v>3905</v>
      </c>
      <c r="BM49" s="1056">
        <v>235</v>
      </c>
      <c r="BN49" s="1056">
        <v>261</v>
      </c>
      <c r="BO49" s="1056">
        <v>126</v>
      </c>
      <c r="BP49" s="1056">
        <v>190</v>
      </c>
      <c r="BQ49" s="1056">
        <v>4</v>
      </c>
      <c r="BR49" s="1056">
        <v>126</v>
      </c>
      <c r="BS49" s="1056">
        <v>-2</v>
      </c>
      <c r="BT49" s="1056" t="s">
        <v>1851</v>
      </c>
      <c r="BU49" s="1056">
        <v>33</v>
      </c>
      <c r="BV49" s="1056">
        <v>33</v>
      </c>
    </row>
    <row r="50" ht="75" customHeight="1" spans="1:74">
      <c r="A50" s="1056"/>
      <c r="B50" s="14" t="s">
        <v>350</v>
      </c>
      <c r="C50" s="14" t="s">
        <v>730</v>
      </c>
      <c r="D50" s="14" t="s">
        <v>2338</v>
      </c>
      <c r="E50" s="14" t="s">
        <v>2339</v>
      </c>
      <c r="F50" s="14" t="s">
        <v>2340</v>
      </c>
      <c r="G50" s="14" t="s">
        <v>2127</v>
      </c>
      <c r="H50" s="14" t="s">
        <v>2341</v>
      </c>
      <c r="I50" s="1056" t="s">
        <v>2342</v>
      </c>
      <c r="J50" s="14" t="s">
        <v>2288</v>
      </c>
      <c r="K50" s="14" t="s">
        <v>1812</v>
      </c>
      <c r="L50" s="14" t="s">
        <v>1813</v>
      </c>
      <c r="M50" s="14">
        <v>30888</v>
      </c>
      <c r="N50" s="14" t="s">
        <v>1814</v>
      </c>
      <c r="O50" s="14">
        <v>49</v>
      </c>
      <c r="P50" s="1056"/>
      <c r="Q50" s="1056"/>
      <c r="R50" s="14" t="s">
        <v>2343</v>
      </c>
      <c r="S50" s="14" t="s">
        <v>2344</v>
      </c>
      <c r="T50" s="14" t="s">
        <v>2345</v>
      </c>
      <c r="U50" s="1056"/>
      <c r="V50" s="14">
        <v>49</v>
      </c>
      <c r="W50" s="14" t="s">
        <v>1818</v>
      </c>
      <c r="X50" s="14">
        <v>1</v>
      </c>
      <c r="Y50" s="14" t="s">
        <v>1819</v>
      </c>
      <c r="Z50" s="14">
        <v>15.99</v>
      </c>
      <c r="AA50" s="14">
        <v>112</v>
      </c>
      <c r="AB50" s="14">
        <v>4.5</v>
      </c>
      <c r="AC50" s="14" t="s">
        <v>1820</v>
      </c>
      <c r="AD50" s="1056"/>
      <c r="AE50" s="1056"/>
      <c r="AF50" s="14" t="s">
        <v>2346</v>
      </c>
      <c r="AG50" s="1056"/>
      <c r="AH50" s="1056"/>
      <c r="AI50" s="14">
        <v>1</v>
      </c>
      <c r="AJ50" s="14">
        <v>158</v>
      </c>
      <c r="AK50" s="14">
        <v>3338.54</v>
      </c>
      <c r="AL50" s="14">
        <v>24.99</v>
      </c>
      <c r="AM50" s="1057">
        <v>0.5617</v>
      </c>
      <c r="AN50" s="14">
        <v>4.61</v>
      </c>
      <c r="AO50" s="14">
        <v>4.4</v>
      </c>
      <c r="AP50" s="14">
        <v>128</v>
      </c>
      <c r="AQ50" s="14">
        <v>25.32</v>
      </c>
      <c r="AR50" s="14">
        <v>40</v>
      </c>
      <c r="AS50" s="1056"/>
      <c r="AT50" s="1056"/>
      <c r="AU50" s="14" t="s">
        <v>2346</v>
      </c>
      <c r="AV50" s="1056"/>
      <c r="AW50" s="14">
        <v>2</v>
      </c>
      <c r="AX50" s="14">
        <v>1</v>
      </c>
      <c r="AY50" s="14" t="s">
        <v>47</v>
      </c>
      <c r="AZ50" s="14" t="s">
        <v>1957</v>
      </c>
      <c r="BA50" s="1056"/>
      <c r="BB50" s="14" t="s">
        <v>209</v>
      </c>
      <c r="BC50" s="14" t="s">
        <v>2347</v>
      </c>
      <c r="BD50" s="14" t="s">
        <v>2343</v>
      </c>
      <c r="BE50" s="1056" t="s">
        <v>1823</v>
      </c>
      <c r="BF50" s="1056"/>
      <c r="BG50" s="1056"/>
      <c r="BH50" s="1056"/>
      <c r="BI50" s="1056"/>
      <c r="BJ50" s="1056"/>
      <c r="BK50" s="1056"/>
      <c r="BL50" s="1056"/>
      <c r="BM50" s="1056" t="s">
        <v>686</v>
      </c>
      <c r="BN50" s="1056">
        <v>146</v>
      </c>
      <c r="BO50" s="1056">
        <v>180</v>
      </c>
      <c r="BP50" s="1056">
        <v>165</v>
      </c>
      <c r="BQ50" s="1056">
        <v>3</v>
      </c>
      <c r="BR50" s="1056"/>
      <c r="BS50" s="1056">
        <v>7</v>
      </c>
      <c r="BT50" s="1056" t="s">
        <v>1824</v>
      </c>
      <c r="BU50" s="1056"/>
      <c r="BV50" s="1056">
        <v>38</v>
      </c>
    </row>
    <row r="51" ht="75" customHeight="1" spans="1:74">
      <c r="A51" s="1056"/>
      <c r="B51" s="14" t="s">
        <v>560</v>
      </c>
      <c r="C51" s="14" t="s">
        <v>794</v>
      </c>
      <c r="D51" s="14" t="s">
        <v>2348</v>
      </c>
      <c r="E51" s="14" t="s">
        <v>2349</v>
      </c>
      <c r="F51" s="14" t="s">
        <v>2350</v>
      </c>
      <c r="G51" s="14" t="s">
        <v>561</v>
      </c>
      <c r="H51" s="14" t="s">
        <v>2351</v>
      </c>
      <c r="I51" s="1056" t="s">
        <v>2352</v>
      </c>
      <c r="J51" s="14" t="s">
        <v>1857</v>
      </c>
      <c r="K51" s="14" t="s">
        <v>1812</v>
      </c>
      <c r="L51" s="14" t="s">
        <v>1813</v>
      </c>
      <c r="M51" s="14">
        <v>17526</v>
      </c>
      <c r="N51" s="14" t="s">
        <v>1814</v>
      </c>
      <c r="O51" s="14">
        <v>50</v>
      </c>
      <c r="P51" s="1056"/>
      <c r="Q51" s="1056"/>
      <c r="R51" s="14" t="s">
        <v>2061</v>
      </c>
      <c r="S51" s="14" t="s">
        <v>2353</v>
      </c>
      <c r="T51" s="14" t="s">
        <v>2334</v>
      </c>
      <c r="U51" s="1056"/>
      <c r="V51" s="14">
        <v>50</v>
      </c>
      <c r="W51" s="14" t="s">
        <v>1818</v>
      </c>
      <c r="X51" s="14">
        <v>1</v>
      </c>
      <c r="Y51" s="14" t="s">
        <v>1819</v>
      </c>
      <c r="Z51" s="14">
        <v>59.99</v>
      </c>
      <c r="AA51" s="14">
        <v>26</v>
      </c>
      <c r="AB51" s="14">
        <v>4.7</v>
      </c>
      <c r="AC51" s="14" t="s">
        <v>1820</v>
      </c>
      <c r="AD51" s="1056"/>
      <c r="AE51" s="1056"/>
      <c r="AF51" s="14" t="s">
        <v>563</v>
      </c>
      <c r="AG51" s="1056"/>
      <c r="AH51" s="1056"/>
      <c r="AI51" s="14">
        <v>1</v>
      </c>
      <c r="AJ51" s="14">
        <v>179</v>
      </c>
      <c r="AK51" s="14">
        <v>10738.21</v>
      </c>
      <c r="AL51" s="14">
        <v>59.99</v>
      </c>
      <c r="AM51" s="1057">
        <v>0.7762</v>
      </c>
      <c r="AN51" s="14">
        <v>4.43</v>
      </c>
      <c r="AO51" s="14">
        <v>4.9</v>
      </c>
      <c r="AP51" s="14">
        <v>25</v>
      </c>
      <c r="AQ51" s="14">
        <v>0</v>
      </c>
      <c r="AR51" s="14">
        <v>0</v>
      </c>
      <c r="AS51" s="1056"/>
      <c r="AT51" s="1056"/>
      <c r="AU51" s="14" t="s">
        <v>563</v>
      </c>
      <c r="AV51" s="1056"/>
      <c r="AW51" s="14">
        <v>3</v>
      </c>
      <c r="AX51" s="14">
        <v>1</v>
      </c>
      <c r="AY51" s="14" t="s">
        <v>562</v>
      </c>
      <c r="AZ51" s="14" t="s">
        <v>826</v>
      </c>
      <c r="BA51" s="1056"/>
      <c r="BB51" s="14" t="s">
        <v>209</v>
      </c>
      <c r="BC51" s="14" t="s">
        <v>2354</v>
      </c>
      <c r="BD51" s="14" t="s">
        <v>2061</v>
      </c>
      <c r="BE51" s="1056" t="s">
        <v>1846</v>
      </c>
      <c r="BF51" s="1056" t="s">
        <v>2355</v>
      </c>
      <c r="BG51" s="1056" t="s">
        <v>2356</v>
      </c>
      <c r="BH51" s="1056" t="s">
        <v>2357</v>
      </c>
      <c r="BI51" s="1056" t="s">
        <v>2156</v>
      </c>
      <c r="BJ51" s="1056">
        <v>3000</v>
      </c>
      <c r="BK51" s="1056"/>
      <c r="BL51" s="1056"/>
      <c r="BM51" s="1056">
        <v>0</v>
      </c>
      <c r="BN51" s="1056">
        <v>0</v>
      </c>
      <c r="BO51" s="1056">
        <v>9</v>
      </c>
      <c r="BP51" s="1056">
        <v>163</v>
      </c>
      <c r="BQ51" s="1056">
        <v>4</v>
      </c>
      <c r="BR51" s="1056">
        <v>0</v>
      </c>
      <c r="BS51" s="1056">
        <v>-16</v>
      </c>
      <c r="BT51" s="1056" t="s">
        <v>1851</v>
      </c>
      <c r="BU51" s="1056">
        <v>97</v>
      </c>
      <c r="BV51" s="1056">
        <v>97</v>
      </c>
    </row>
    <row r="52" ht="75" customHeight="1" spans="1:74">
      <c r="A52" s="1056"/>
      <c r="B52" s="14" t="s">
        <v>466</v>
      </c>
      <c r="C52" s="14" t="s">
        <v>466</v>
      </c>
      <c r="D52" s="14" t="s">
        <v>826</v>
      </c>
      <c r="E52" s="14" t="s">
        <v>2358</v>
      </c>
      <c r="F52" s="14" t="s">
        <v>2359</v>
      </c>
      <c r="G52" s="14" t="s">
        <v>467</v>
      </c>
      <c r="H52" s="14" t="s">
        <v>2360</v>
      </c>
      <c r="I52" s="1056" t="s">
        <v>2361</v>
      </c>
      <c r="J52" s="14" t="s">
        <v>2277</v>
      </c>
      <c r="K52" s="14" t="s">
        <v>1812</v>
      </c>
      <c r="L52" s="14" t="s">
        <v>1813</v>
      </c>
      <c r="M52" s="14">
        <v>21886</v>
      </c>
      <c r="N52" s="14" t="s">
        <v>1814</v>
      </c>
      <c r="O52" s="14">
        <v>51</v>
      </c>
      <c r="P52" s="1056"/>
      <c r="Q52" s="1056"/>
      <c r="R52" s="14" t="s">
        <v>2362</v>
      </c>
      <c r="S52" s="14" t="s">
        <v>2363</v>
      </c>
      <c r="T52" s="14" t="s">
        <v>2364</v>
      </c>
      <c r="U52" s="1056"/>
      <c r="V52" s="14">
        <v>51</v>
      </c>
      <c r="W52" s="14" t="s">
        <v>1818</v>
      </c>
      <c r="X52" s="14">
        <v>1</v>
      </c>
      <c r="Y52" s="14" t="s">
        <v>1819</v>
      </c>
      <c r="Z52" s="14">
        <v>10.99</v>
      </c>
      <c r="AA52" s="14">
        <v>239</v>
      </c>
      <c r="AB52" s="14">
        <v>4.5</v>
      </c>
      <c r="AC52" s="14" t="s">
        <v>1820</v>
      </c>
      <c r="AD52" s="1056"/>
      <c r="AE52" s="1056"/>
      <c r="AF52" s="14" t="s">
        <v>469</v>
      </c>
      <c r="AG52" s="1056"/>
      <c r="AH52" s="1056"/>
      <c r="AI52" s="14">
        <v>1</v>
      </c>
      <c r="AJ52" s="14">
        <v>227</v>
      </c>
      <c r="AK52" s="14">
        <v>2494.73</v>
      </c>
      <c r="AL52" s="14">
        <v>10.99</v>
      </c>
      <c r="AM52" s="1057">
        <v>0.608</v>
      </c>
      <c r="AN52" s="14">
        <v>2.66</v>
      </c>
      <c r="AO52" s="14">
        <v>4.4</v>
      </c>
      <c r="AP52" s="14">
        <v>236</v>
      </c>
      <c r="AQ52" s="14">
        <v>3.08</v>
      </c>
      <c r="AR52" s="14">
        <v>7</v>
      </c>
      <c r="AS52" s="1056"/>
      <c r="AT52" s="1056"/>
      <c r="AU52" s="14" t="s">
        <v>469</v>
      </c>
      <c r="AV52" s="1056"/>
      <c r="AW52" s="14">
        <v>1</v>
      </c>
      <c r="AX52" s="14">
        <v>1</v>
      </c>
      <c r="AY52" s="14" t="s">
        <v>468</v>
      </c>
      <c r="AZ52" s="14" t="s">
        <v>2365</v>
      </c>
      <c r="BA52" s="1056"/>
      <c r="BB52" s="14" t="s">
        <v>209</v>
      </c>
      <c r="BC52" s="14" t="s">
        <v>2364</v>
      </c>
      <c r="BD52" s="14" t="s">
        <v>2362</v>
      </c>
      <c r="BE52" s="1056" t="s">
        <v>1846</v>
      </c>
      <c r="BF52" s="1056" t="s">
        <v>470</v>
      </c>
      <c r="BG52" s="1056" t="s">
        <v>2366</v>
      </c>
      <c r="BH52" s="1056" t="s">
        <v>2367</v>
      </c>
      <c r="BI52" s="1056" t="s">
        <v>1865</v>
      </c>
      <c r="BJ52" s="1056">
        <v>1099</v>
      </c>
      <c r="BK52" s="1056">
        <v>50</v>
      </c>
      <c r="BL52" s="1056">
        <v>550</v>
      </c>
      <c r="BM52" s="1056">
        <v>321</v>
      </c>
      <c r="BN52" s="1056">
        <v>278</v>
      </c>
      <c r="BO52" s="1056">
        <v>161</v>
      </c>
      <c r="BP52" s="1056">
        <v>228</v>
      </c>
      <c r="BQ52" s="1056">
        <v>4</v>
      </c>
      <c r="BR52" s="1056">
        <v>161</v>
      </c>
      <c r="BS52" s="1056">
        <v>1</v>
      </c>
      <c r="BT52" s="1056" t="s">
        <v>1851</v>
      </c>
      <c r="BU52" s="1056">
        <v>96</v>
      </c>
      <c r="BV52" s="1056">
        <v>96</v>
      </c>
    </row>
    <row r="53" ht="75" customHeight="1" spans="1:74">
      <c r="A53" s="1056"/>
      <c r="B53" s="14" t="s">
        <v>322</v>
      </c>
      <c r="C53" s="14" t="s">
        <v>772</v>
      </c>
      <c r="D53" s="14" t="s">
        <v>2368</v>
      </c>
      <c r="E53" s="14" t="s">
        <v>2369</v>
      </c>
      <c r="F53" s="14" t="s">
        <v>2370</v>
      </c>
      <c r="G53" s="14" t="s">
        <v>323</v>
      </c>
      <c r="H53" s="14" t="s">
        <v>2371</v>
      </c>
      <c r="I53" s="1056" t="s">
        <v>2372</v>
      </c>
      <c r="J53" s="14" t="s">
        <v>2277</v>
      </c>
      <c r="K53" s="14" t="s">
        <v>1812</v>
      </c>
      <c r="L53" s="14" t="s">
        <v>1813</v>
      </c>
      <c r="M53" s="14">
        <v>7886</v>
      </c>
      <c r="N53" s="14" t="s">
        <v>1814</v>
      </c>
      <c r="O53" s="14">
        <v>52</v>
      </c>
      <c r="P53" s="1056"/>
      <c r="Q53" s="1056"/>
      <c r="R53" s="14" t="s">
        <v>2373</v>
      </c>
      <c r="S53" s="14" t="s">
        <v>2374</v>
      </c>
      <c r="T53" s="14" t="s">
        <v>2375</v>
      </c>
      <c r="U53" s="1056"/>
      <c r="V53" s="14">
        <v>52</v>
      </c>
      <c r="W53" s="14" t="s">
        <v>1818</v>
      </c>
      <c r="X53" s="14">
        <v>1</v>
      </c>
      <c r="Y53" s="14" t="s">
        <v>1819</v>
      </c>
      <c r="Z53" s="14">
        <v>7.99</v>
      </c>
      <c r="AA53" s="14">
        <v>51</v>
      </c>
      <c r="AB53" s="14">
        <v>4.7</v>
      </c>
      <c r="AC53" s="14" t="s">
        <v>1820</v>
      </c>
      <c r="AD53" s="1056"/>
      <c r="AE53" s="1056"/>
      <c r="AF53" s="14" t="s">
        <v>325</v>
      </c>
      <c r="AG53" s="1056"/>
      <c r="AH53" s="1056"/>
      <c r="AI53" s="14">
        <v>1</v>
      </c>
      <c r="AJ53" s="14">
        <v>455</v>
      </c>
      <c r="AK53" s="14">
        <v>4267.9</v>
      </c>
      <c r="AL53" s="14">
        <v>7.99</v>
      </c>
      <c r="AM53" s="1057">
        <v>0.5609</v>
      </c>
      <c r="AN53" s="14">
        <v>2.31</v>
      </c>
      <c r="AO53" s="14">
        <v>4.6</v>
      </c>
      <c r="AP53" s="14">
        <v>49</v>
      </c>
      <c r="AQ53" s="14">
        <v>1.54</v>
      </c>
      <c r="AR53" s="14">
        <v>7</v>
      </c>
      <c r="AS53" s="1056"/>
      <c r="AT53" s="1056"/>
      <c r="AU53" s="14" t="s">
        <v>325</v>
      </c>
      <c r="AV53" s="1056"/>
      <c r="AW53" s="14">
        <v>7</v>
      </c>
      <c r="AX53" s="14">
        <v>1</v>
      </c>
      <c r="AY53" s="14" t="s">
        <v>324</v>
      </c>
      <c r="AZ53" s="14" t="s">
        <v>1844</v>
      </c>
      <c r="BA53" s="1056"/>
      <c r="BB53" s="14" t="s">
        <v>209</v>
      </c>
      <c r="BC53" s="14" t="s">
        <v>2375</v>
      </c>
      <c r="BD53" s="14" t="s">
        <v>2373</v>
      </c>
      <c r="BE53" s="1056" t="s">
        <v>1846</v>
      </c>
      <c r="BF53" s="1056" t="s">
        <v>2376</v>
      </c>
      <c r="BG53" s="1056" t="s">
        <v>2377</v>
      </c>
      <c r="BH53" s="1056" t="s">
        <v>2378</v>
      </c>
      <c r="BI53" s="1056" t="s">
        <v>1865</v>
      </c>
      <c r="BJ53" s="1056">
        <v>926</v>
      </c>
      <c r="BK53" s="1056" t="s">
        <v>686</v>
      </c>
      <c r="BL53" s="1056" t="s">
        <v>686</v>
      </c>
      <c r="BM53" s="1056" t="s">
        <v>686</v>
      </c>
      <c r="BN53" s="1056">
        <v>386</v>
      </c>
      <c r="BO53" s="1056">
        <v>430</v>
      </c>
      <c r="BP53" s="1056">
        <v>460</v>
      </c>
      <c r="BQ53" s="1056">
        <v>3</v>
      </c>
      <c r="BR53" s="1056"/>
      <c r="BS53" s="1056">
        <v>5</v>
      </c>
      <c r="BT53" s="1056" t="s">
        <v>1851</v>
      </c>
      <c r="BU53" s="1056">
        <v>76</v>
      </c>
      <c r="BV53" s="1056">
        <v>76</v>
      </c>
    </row>
    <row r="54" ht="75" customHeight="1" spans="1:74">
      <c r="A54" s="1056"/>
      <c r="B54" s="14" t="s">
        <v>393</v>
      </c>
      <c r="C54" s="14" t="s">
        <v>693</v>
      </c>
      <c r="D54" s="14" t="s">
        <v>2379</v>
      </c>
      <c r="E54" s="14" t="s">
        <v>2380</v>
      </c>
      <c r="F54" s="14" t="s">
        <v>2381</v>
      </c>
      <c r="G54" s="14" t="s">
        <v>394</v>
      </c>
      <c r="H54" s="14" t="s">
        <v>397</v>
      </c>
      <c r="I54" s="1056" t="s">
        <v>2382</v>
      </c>
      <c r="J54" s="14" t="s">
        <v>1830</v>
      </c>
      <c r="K54" s="14" t="s">
        <v>1812</v>
      </c>
      <c r="L54" s="14" t="s">
        <v>1813</v>
      </c>
      <c r="M54" s="14">
        <v>15108</v>
      </c>
      <c r="N54" s="14" t="s">
        <v>1814</v>
      </c>
      <c r="O54" s="14">
        <v>53</v>
      </c>
      <c r="P54" s="1056"/>
      <c r="Q54" s="1056"/>
      <c r="R54" s="14" t="s">
        <v>2383</v>
      </c>
      <c r="S54" s="14" t="s">
        <v>2384</v>
      </c>
      <c r="T54" s="14" t="s">
        <v>2385</v>
      </c>
      <c r="U54" s="1056"/>
      <c r="V54" s="14">
        <v>53</v>
      </c>
      <c r="W54" s="14" t="s">
        <v>1818</v>
      </c>
      <c r="X54" s="14">
        <v>1</v>
      </c>
      <c r="Y54" s="14" t="s">
        <v>1819</v>
      </c>
      <c r="Z54" s="14">
        <v>6.64</v>
      </c>
      <c r="AA54" s="14">
        <v>1165</v>
      </c>
      <c r="AB54" s="14">
        <v>4.1</v>
      </c>
      <c r="AC54" s="14" t="s">
        <v>1820</v>
      </c>
      <c r="AD54" s="1056"/>
      <c r="AE54" s="1056"/>
      <c r="AF54" s="14" t="s">
        <v>2386</v>
      </c>
      <c r="AG54" s="1056"/>
      <c r="AH54" s="1056"/>
      <c r="AI54" s="14">
        <v>1</v>
      </c>
      <c r="AJ54" s="14">
        <v>307</v>
      </c>
      <c r="AK54" s="14">
        <v>2403.81</v>
      </c>
      <c r="AL54" s="14">
        <v>7.82</v>
      </c>
      <c r="AM54" s="1057">
        <v>0.5078</v>
      </c>
      <c r="AN54" s="14">
        <v>2.69</v>
      </c>
      <c r="AO54" s="14">
        <v>4.1</v>
      </c>
      <c r="AP54" s="14">
        <v>1162</v>
      </c>
      <c r="AQ54" s="14">
        <v>6.51</v>
      </c>
      <c r="AR54" s="14">
        <v>20</v>
      </c>
      <c r="AS54" s="1056"/>
      <c r="AT54" s="1056"/>
      <c r="AU54" s="14" t="s">
        <v>2386</v>
      </c>
      <c r="AV54" s="1056"/>
      <c r="AW54" s="14">
        <v>2</v>
      </c>
      <c r="AX54" s="14">
        <v>11</v>
      </c>
      <c r="AY54" s="14" t="s">
        <v>395</v>
      </c>
      <c r="AZ54" s="14" t="s">
        <v>2387</v>
      </c>
      <c r="BA54" s="1056"/>
      <c r="BB54" s="14" t="s">
        <v>209</v>
      </c>
      <c r="BC54" s="14" t="s">
        <v>2388</v>
      </c>
      <c r="BD54" s="14" t="s">
        <v>2383</v>
      </c>
      <c r="BE54" s="1056" t="s">
        <v>1846</v>
      </c>
      <c r="BF54" s="1056" t="s">
        <v>397</v>
      </c>
      <c r="BG54" s="1056" t="s">
        <v>2389</v>
      </c>
      <c r="BH54" s="1056" t="s">
        <v>2390</v>
      </c>
      <c r="BI54" s="1056" t="s">
        <v>1865</v>
      </c>
      <c r="BJ54" s="1056">
        <v>783</v>
      </c>
      <c r="BK54" s="1056">
        <v>100</v>
      </c>
      <c r="BL54" s="1056">
        <v>761</v>
      </c>
      <c r="BM54" s="1056">
        <v>536</v>
      </c>
      <c r="BN54" s="1056">
        <v>399</v>
      </c>
      <c r="BO54" s="1056">
        <v>277</v>
      </c>
      <c r="BP54" s="1056">
        <v>320</v>
      </c>
      <c r="BQ54" s="1056">
        <v>4</v>
      </c>
      <c r="BR54" s="1056">
        <v>277</v>
      </c>
      <c r="BS54" s="1056">
        <v>13</v>
      </c>
      <c r="BT54" s="1056" t="s">
        <v>1851</v>
      </c>
      <c r="BU54" s="1056">
        <v>9</v>
      </c>
      <c r="BV54" s="1056">
        <v>9</v>
      </c>
    </row>
    <row r="55" ht="75" customHeight="1" spans="1:74">
      <c r="A55" s="1056"/>
      <c r="B55" s="14" t="s">
        <v>411</v>
      </c>
      <c r="C55" s="14" t="s">
        <v>698</v>
      </c>
      <c r="D55" s="14" t="s">
        <v>2391</v>
      </c>
      <c r="E55" s="14" t="s">
        <v>2392</v>
      </c>
      <c r="F55" s="14" t="s">
        <v>2393</v>
      </c>
      <c r="G55" s="14" t="s">
        <v>310</v>
      </c>
      <c r="H55" s="14" t="s">
        <v>2394</v>
      </c>
      <c r="I55" s="1056" t="s">
        <v>2395</v>
      </c>
      <c r="J55" s="14" t="s">
        <v>1839</v>
      </c>
      <c r="K55" s="14" t="s">
        <v>1812</v>
      </c>
      <c r="L55" s="14" t="s">
        <v>1813</v>
      </c>
      <c r="M55" s="14">
        <v>22455</v>
      </c>
      <c r="N55" s="14" t="s">
        <v>1814</v>
      </c>
      <c r="O55" s="14">
        <v>54</v>
      </c>
      <c r="P55" s="1056"/>
      <c r="Q55" s="1056"/>
      <c r="R55" s="14" t="s">
        <v>2396</v>
      </c>
      <c r="S55" s="14" t="s">
        <v>2397</v>
      </c>
      <c r="T55" s="14" t="s">
        <v>2398</v>
      </c>
      <c r="U55" s="1056"/>
      <c r="V55" s="14">
        <v>54</v>
      </c>
      <c r="W55" s="14" t="s">
        <v>1818</v>
      </c>
      <c r="X55" s="14">
        <v>1</v>
      </c>
      <c r="Y55" s="14" t="s">
        <v>1819</v>
      </c>
      <c r="Z55" s="14">
        <v>12.99</v>
      </c>
      <c r="AA55" s="14">
        <v>227</v>
      </c>
      <c r="AB55" s="14">
        <v>4.6</v>
      </c>
      <c r="AC55" s="14" t="s">
        <v>1820</v>
      </c>
      <c r="AD55" s="1056"/>
      <c r="AE55" s="1056"/>
      <c r="AF55" s="14" t="s">
        <v>412</v>
      </c>
      <c r="AG55" s="1056"/>
      <c r="AH55" s="1056"/>
      <c r="AI55" s="14">
        <v>1</v>
      </c>
      <c r="AJ55" s="14">
        <v>300</v>
      </c>
      <c r="AK55" s="14">
        <v>3801</v>
      </c>
      <c r="AL55" s="14">
        <v>12.99</v>
      </c>
      <c r="AM55" s="1057">
        <v>0.6407</v>
      </c>
      <c r="AN55" s="14">
        <v>2.72</v>
      </c>
      <c r="AO55" s="14">
        <v>4.6</v>
      </c>
      <c r="AP55" s="14">
        <v>224</v>
      </c>
      <c r="AQ55" s="14">
        <v>0</v>
      </c>
      <c r="AR55" s="14">
        <v>0</v>
      </c>
      <c r="AS55" s="1056"/>
      <c r="AT55" s="1056"/>
      <c r="AU55" s="14" t="s">
        <v>412</v>
      </c>
      <c r="AV55" s="1056"/>
      <c r="AW55" s="14">
        <v>2</v>
      </c>
      <c r="AX55" s="14">
        <v>1</v>
      </c>
      <c r="AY55" s="14" t="s">
        <v>311</v>
      </c>
      <c r="AZ55" s="14" t="s">
        <v>1844</v>
      </c>
      <c r="BA55" s="1056"/>
      <c r="BB55" s="14" t="s">
        <v>209</v>
      </c>
      <c r="BC55" s="14" t="s">
        <v>2398</v>
      </c>
      <c r="BD55" s="14" t="s">
        <v>2396</v>
      </c>
      <c r="BE55" s="1056" t="s">
        <v>1846</v>
      </c>
      <c r="BF55" s="1056" t="s">
        <v>2399</v>
      </c>
      <c r="BG55" s="1056" t="s">
        <v>2400</v>
      </c>
      <c r="BH55" s="1056" t="s">
        <v>2401</v>
      </c>
      <c r="BI55" s="1056" t="s">
        <v>1865</v>
      </c>
      <c r="BJ55" s="1056">
        <v>1267</v>
      </c>
      <c r="BK55" s="1056">
        <v>100</v>
      </c>
      <c r="BL55" s="1056">
        <v>1299</v>
      </c>
      <c r="BM55" s="1056">
        <v>1324</v>
      </c>
      <c r="BN55" s="1056">
        <v>371</v>
      </c>
      <c r="BO55" s="1056">
        <v>281</v>
      </c>
      <c r="BP55" s="1056">
        <v>306</v>
      </c>
      <c r="BQ55" s="1056">
        <v>4</v>
      </c>
      <c r="BR55" s="1056">
        <v>281</v>
      </c>
      <c r="BS55" s="1056">
        <v>6</v>
      </c>
      <c r="BT55" s="1056" t="s">
        <v>1851</v>
      </c>
      <c r="BU55" s="1056">
        <v>12</v>
      </c>
      <c r="BV55" s="1056">
        <v>12</v>
      </c>
    </row>
    <row r="56" ht="75" customHeight="1" spans="1:74">
      <c r="A56" s="1056"/>
      <c r="B56" s="14" t="s">
        <v>509</v>
      </c>
      <c r="C56" s="14" t="s">
        <v>729</v>
      </c>
      <c r="D56" s="14" t="s">
        <v>2402</v>
      </c>
      <c r="E56" s="14" t="s">
        <v>2403</v>
      </c>
      <c r="F56" s="14" t="s">
        <v>2404</v>
      </c>
      <c r="G56" s="14" t="s">
        <v>510</v>
      </c>
      <c r="H56" s="14" t="s">
        <v>2405</v>
      </c>
      <c r="I56" s="1056" t="s">
        <v>2406</v>
      </c>
      <c r="J56" s="14" t="s">
        <v>1830</v>
      </c>
      <c r="K56" s="14" t="s">
        <v>1812</v>
      </c>
      <c r="L56" s="14" t="s">
        <v>1813</v>
      </c>
      <c r="M56" s="14">
        <v>32437</v>
      </c>
      <c r="N56" s="14" t="s">
        <v>1814</v>
      </c>
      <c r="O56" s="14">
        <v>55</v>
      </c>
      <c r="P56" s="1056"/>
      <c r="Q56" s="1056"/>
      <c r="R56" s="14" t="s">
        <v>2407</v>
      </c>
      <c r="S56" s="14" t="s">
        <v>2408</v>
      </c>
      <c r="T56" s="14" t="s">
        <v>2409</v>
      </c>
      <c r="U56" s="1056"/>
      <c r="V56" s="14">
        <v>55</v>
      </c>
      <c r="W56" s="14" t="s">
        <v>1818</v>
      </c>
      <c r="X56" s="14">
        <v>1</v>
      </c>
      <c r="Y56" s="14" t="s">
        <v>1819</v>
      </c>
      <c r="Z56" s="14">
        <v>14.41</v>
      </c>
      <c r="AA56" s="14">
        <v>257</v>
      </c>
      <c r="AB56" s="14">
        <v>4.1</v>
      </c>
      <c r="AC56" s="14" t="s">
        <v>1820</v>
      </c>
      <c r="AD56" s="1056"/>
      <c r="AE56" s="1056"/>
      <c r="AF56" s="14" t="s">
        <v>512</v>
      </c>
      <c r="AG56" s="1056"/>
      <c r="AH56" s="1056"/>
      <c r="AI56" s="14">
        <v>1</v>
      </c>
      <c r="AJ56" s="14">
        <v>234</v>
      </c>
      <c r="AK56" s="14">
        <v>3683.16</v>
      </c>
      <c r="AL56" s="14">
        <v>16.95</v>
      </c>
      <c r="AM56" s="1057">
        <v>0.6106</v>
      </c>
      <c r="AN56" s="14">
        <v>3.45</v>
      </c>
      <c r="AO56" s="14">
        <v>4.1</v>
      </c>
      <c r="AP56" s="14">
        <v>253</v>
      </c>
      <c r="AQ56" s="14">
        <v>5.98</v>
      </c>
      <c r="AR56" s="14">
        <v>14</v>
      </c>
      <c r="AS56" s="1056"/>
      <c r="AT56" s="1056"/>
      <c r="AU56" s="14" t="s">
        <v>512</v>
      </c>
      <c r="AV56" s="1056"/>
      <c r="AW56" s="14">
        <v>2</v>
      </c>
      <c r="AX56" s="14">
        <v>1</v>
      </c>
      <c r="AY56" s="14" t="s">
        <v>511</v>
      </c>
      <c r="AZ56" s="14" t="s">
        <v>1957</v>
      </c>
      <c r="BA56" s="1056"/>
      <c r="BB56" s="14" t="s">
        <v>209</v>
      </c>
      <c r="BC56" s="14" t="s">
        <v>2409</v>
      </c>
      <c r="BD56" s="14" t="s">
        <v>2407</v>
      </c>
      <c r="BE56" s="1056" t="s">
        <v>1846</v>
      </c>
      <c r="BF56" s="1056" t="s">
        <v>2410</v>
      </c>
      <c r="BG56" s="1056" t="s">
        <v>2411</v>
      </c>
      <c r="BH56" s="1056" t="s">
        <v>2412</v>
      </c>
      <c r="BI56" s="1056" t="s">
        <v>2156</v>
      </c>
      <c r="BJ56" s="1056">
        <v>784</v>
      </c>
      <c r="BK56" s="1056">
        <v>100</v>
      </c>
      <c r="BL56" s="1056">
        <v>1640</v>
      </c>
      <c r="BM56" s="1056">
        <v>311</v>
      </c>
      <c r="BN56" s="1056">
        <v>372</v>
      </c>
      <c r="BO56" s="1056">
        <v>132</v>
      </c>
      <c r="BP56" s="1056">
        <v>239</v>
      </c>
      <c r="BQ56" s="1056">
        <v>4</v>
      </c>
      <c r="BR56" s="1056">
        <v>132</v>
      </c>
      <c r="BS56" s="1056">
        <v>5</v>
      </c>
      <c r="BT56" s="1056" t="s">
        <v>1851</v>
      </c>
      <c r="BU56" s="1056">
        <v>37</v>
      </c>
      <c r="BV56" s="1056">
        <v>37</v>
      </c>
    </row>
    <row r="57" ht="75" customHeight="1" spans="1:74">
      <c r="A57" s="1056"/>
      <c r="B57" s="14" t="s">
        <v>370</v>
      </c>
      <c r="C57" s="14" t="s">
        <v>690</v>
      </c>
      <c r="D57" s="14" t="s">
        <v>2413</v>
      </c>
      <c r="E57" s="14" t="s">
        <v>2414</v>
      </c>
      <c r="F57" s="14" t="s">
        <v>2415</v>
      </c>
      <c r="G57" s="14" t="s">
        <v>46</v>
      </c>
      <c r="H57" s="14" t="s">
        <v>372</v>
      </c>
      <c r="I57" s="1056" t="s">
        <v>2416</v>
      </c>
      <c r="J57" s="14" t="s">
        <v>1839</v>
      </c>
      <c r="K57" s="14" t="s">
        <v>1812</v>
      </c>
      <c r="L57" s="14" t="s">
        <v>1813</v>
      </c>
      <c r="M57" s="14">
        <v>15219</v>
      </c>
      <c r="N57" s="14" t="s">
        <v>1814</v>
      </c>
      <c r="O57" s="14">
        <v>56</v>
      </c>
      <c r="P57" s="1056"/>
      <c r="Q57" s="1056"/>
      <c r="R57" s="14" t="s">
        <v>2417</v>
      </c>
      <c r="S57" s="14" t="s">
        <v>2418</v>
      </c>
      <c r="T57" s="14" t="s">
        <v>2419</v>
      </c>
      <c r="U57" s="1056"/>
      <c r="V57" s="14">
        <v>56</v>
      </c>
      <c r="W57" s="14" t="s">
        <v>1818</v>
      </c>
      <c r="X57" s="14">
        <v>1</v>
      </c>
      <c r="Y57" s="14" t="s">
        <v>1819</v>
      </c>
      <c r="Z57" s="14">
        <v>11.34</v>
      </c>
      <c r="AA57" s="14">
        <v>1063</v>
      </c>
      <c r="AB57" s="14">
        <v>4.3</v>
      </c>
      <c r="AC57" s="14" t="s">
        <v>1820</v>
      </c>
      <c r="AD57" s="1056"/>
      <c r="AE57" s="1056"/>
      <c r="AF57" s="14" t="s">
        <v>371</v>
      </c>
      <c r="AG57" s="1056"/>
      <c r="AH57" s="1056"/>
      <c r="AI57" s="14">
        <v>1</v>
      </c>
      <c r="AJ57" s="14">
        <v>284</v>
      </c>
      <c r="AK57" s="14">
        <v>3998.72</v>
      </c>
      <c r="AL57" s="14">
        <v>13.21</v>
      </c>
      <c r="AM57" s="1057">
        <v>0.6168</v>
      </c>
      <c r="AN57" s="14">
        <v>3.08</v>
      </c>
      <c r="AO57" s="14">
        <v>4.3</v>
      </c>
      <c r="AP57" s="14">
        <v>1063</v>
      </c>
      <c r="AQ57" s="14">
        <v>0</v>
      </c>
      <c r="AR57" s="14">
        <v>0</v>
      </c>
      <c r="AS57" s="1056"/>
      <c r="AT57" s="1056"/>
      <c r="AU57" s="14" t="s">
        <v>371</v>
      </c>
      <c r="AV57" s="1056"/>
      <c r="AW57" s="14">
        <v>3</v>
      </c>
      <c r="AX57" s="14">
        <v>21</v>
      </c>
      <c r="AY57" s="14" t="s">
        <v>45</v>
      </c>
      <c r="AZ57" s="14" t="s">
        <v>1822</v>
      </c>
      <c r="BA57" s="1056"/>
      <c r="BB57" s="14" t="s">
        <v>812</v>
      </c>
      <c r="BC57" s="14" t="s">
        <v>2420</v>
      </c>
      <c r="BD57" s="14" t="s">
        <v>2417</v>
      </c>
      <c r="BE57" s="1056" t="s">
        <v>1846</v>
      </c>
      <c r="BF57" s="1056" t="s">
        <v>372</v>
      </c>
      <c r="BG57" s="1056" t="s">
        <v>2421</v>
      </c>
      <c r="BH57" s="1056" t="s">
        <v>2422</v>
      </c>
      <c r="BI57" s="1056" t="s">
        <v>1865</v>
      </c>
      <c r="BJ57" s="1056">
        <v>1408</v>
      </c>
      <c r="BK57" s="1056">
        <v>100</v>
      </c>
      <c r="BL57" s="1056">
        <v>1499</v>
      </c>
      <c r="BM57" s="1056">
        <v>224</v>
      </c>
      <c r="BN57" s="1056">
        <v>348</v>
      </c>
      <c r="BO57" s="1056">
        <v>233</v>
      </c>
      <c r="BP57" s="1056">
        <v>287</v>
      </c>
      <c r="BQ57" s="1056">
        <v>4</v>
      </c>
      <c r="BR57" s="1056">
        <v>224</v>
      </c>
      <c r="BS57" s="1056">
        <v>3</v>
      </c>
      <c r="BT57" s="1056" t="s">
        <v>1851</v>
      </c>
      <c r="BU57" s="1056">
        <v>7</v>
      </c>
      <c r="BV57" s="1056">
        <v>7</v>
      </c>
    </row>
    <row r="58" ht="75" customHeight="1" spans="1:74">
      <c r="A58" s="1056"/>
      <c r="B58" s="14" t="s">
        <v>314</v>
      </c>
      <c r="C58" s="14" t="s">
        <v>783</v>
      </c>
      <c r="D58" s="14" t="s">
        <v>2423</v>
      </c>
      <c r="E58" s="14" t="s">
        <v>2424</v>
      </c>
      <c r="F58" s="14" t="s">
        <v>2425</v>
      </c>
      <c r="G58" s="14" t="s">
        <v>2094</v>
      </c>
      <c r="H58" s="14" t="s">
        <v>2426</v>
      </c>
      <c r="I58" s="1056" t="s">
        <v>2427</v>
      </c>
      <c r="J58" s="14" t="s">
        <v>1857</v>
      </c>
      <c r="K58" s="14" t="s">
        <v>1812</v>
      </c>
      <c r="L58" s="14" t="s">
        <v>1813</v>
      </c>
      <c r="M58" s="14">
        <v>6573</v>
      </c>
      <c r="N58" s="14" t="s">
        <v>1814</v>
      </c>
      <c r="O58" s="14">
        <v>57</v>
      </c>
      <c r="P58" s="1056"/>
      <c r="Q58" s="1056"/>
      <c r="R58" s="14" t="s">
        <v>2428</v>
      </c>
      <c r="S58" s="14" t="s">
        <v>2429</v>
      </c>
      <c r="T58" s="14" t="s">
        <v>2430</v>
      </c>
      <c r="U58" s="1056"/>
      <c r="V58" s="14">
        <v>57</v>
      </c>
      <c r="W58" s="14" t="s">
        <v>1818</v>
      </c>
      <c r="X58" s="14">
        <v>1</v>
      </c>
      <c r="Y58" s="14" t="s">
        <v>1819</v>
      </c>
      <c r="Z58" s="14">
        <v>14.28</v>
      </c>
      <c r="AA58" s="14">
        <v>2208</v>
      </c>
      <c r="AB58" s="14">
        <v>4.2</v>
      </c>
      <c r="AC58" s="14" t="s">
        <v>1820</v>
      </c>
      <c r="AD58" s="1056"/>
      <c r="AE58" s="1056"/>
      <c r="AF58" s="14" t="s">
        <v>315</v>
      </c>
      <c r="AG58" s="1056"/>
      <c r="AH58" s="1056"/>
      <c r="AI58" s="14">
        <v>1</v>
      </c>
      <c r="AJ58" s="14">
        <v>446</v>
      </c>
      <c r="AK58" s="14">
        <v>7840.68</v>
      </c>
      <c r="AL58" s="14">
        <v>16.99</v>
      </c>
      <c r="AM58" s="1057">
        <v>0.647</v>
      </c>
      <c r="AN58" s="14">
        <v>3.45</v>
      </c>
      <c r="AO58" s="14">
        <v>4.2</v>
      </c>
      <c r="AP58" s="14">
        <v>2203</v>
      </c>
      <c r="AQ58" s="14">
        <v>1.12</v>
      </c>
      <c r="AR58" s="14">
        <v>5</v>
      </c>
      <c r="AS58" s="1056"/>
      <c r="AT58" s="1056"/>
      <c r="AU58" s="14" t="s">
        <v>315</v>
      </c>
      <c r="AV58" s="1056"/>
      <c r="AW58" s="14">
        <v>4</v>
      </c>
      <c r="AX58" s="14">
        <v>2</v>
      </c>
      <c r="AY58" s="14" t="s">
        <v>45</v>
      </c>
      <c r="AZ58" s="14" t="s">
        <v>1822</v>
      </c>
      <c r="BA58" s="1056"/>
      <c r="BB58" s="14" t="s">
        <v>812</v>
      </c>
      <c r="BC58" s="14" t="s">
        <v>1944</v>
      </c>
      <c r="BD58" s="14" t="s">
        <v>2428</v>
      </c>
      <c r="BE58" s="1056" t="s">
        <v>1823</v>
      </c>
      <c r="BF58" s="1056"/>
      <c r="BG58" s="1056"/>
      <c r="BH58" s="1056"/>
      <c r="BI58" s="1056"/>
      <c r="BJ58" s="1056"/>
      <c r="BK58" s="1056"/>
      <c r="BL58" s="1056"/>
      <c r="BM58" s="1056">
        <v>745</v>
      </c>
      <c r="BN58" s="1056">
        <v>594</v>
      </c>
      <c r="BO58" s="1056">
        <v>424</v>
      </c>
      <c r="BP58" s="1056">
        <v>472</v>
      </c>
      <c r="BQ58" s="1056">
        <v>4</v>
      </c>
      <c r="BR58" s="1056">
        <v>424</v>
      </c>
      <c r="BS58" s="1056">
        <v>26</v>
      </c>
      <c r="BT58" s="1056" t="s">
        <v>1824</v>
      </c>
      <c r="BU58" s="1056"/>
      <c r="BV58" s="1056">
        <v>86</v>
      </c>
    </row>
    <row r="59" ht="75" customHeight="1" spans="1:74">
      <c r="A59" s="1056"/>
      <c r="B59" s="14" t="s">
        <v>389</v>
      </c>
      <c r="C59" s="14" t="s">
        <v>702</v>
      </c>
      <c r="D59" s="14" t="s">
        <v>2431</v>
      </c>
      <c r="E59" s="14" t="s">
        <v>2432</v>
      </c>
      <c r="F59" s="14" t="s">
        <v>2433</v>
      </c>
      <c r="G59" s="14" t="s">
        <v>390</v>
      </c>
      <c r="H59" s="14" t="s">
        <v>2434</v>
      </c>
      <c r="I59" s="1056" t="s">
        <v>2435</v>
      </c>
      <c r="J59" s="14" t="s">
        <v>1830</v>
      </c>
      <c r="K59" s="14" t="s">
        <v>1812</v>
      </c>
      <c r="L59" s="14" t="s">
        <v>1813</v>
      </c>
      <c r="M59" s="14">
        <v>21796</v>
      </c>
      <c r="N59" s="14" t="s">
        <v>1814</v>
      </c>
      <c r="O59" s="14">
        <v>58</v>
      </c>
      <c r="P59" s="1056"/>
      <c r="Q59" s="1056"/>
      <c r="R59" s="14" t="s">
        <v>2436</v>
      </c>
      <c r="S59" s="14" t="s">
        <v>2437</v>
      </c>
      <c r="T59" s="14" t="s">
        <v>2438</v>
      </c>
      <c r="U59" s="1056"/>
      <c r="V59" s="14">
        <v>58</v>
      </c>
      <c r="W59" s="14" t="s">
        <v>1818</v>
      </c>
      <c r="X59" s="14">
        <v>1</v>
      </c>
      <c r="Y59" s="14" t="s">
        <v>1819</v>
      </c>
      <c r="Z59" s="14">
        <v>23.99</v>
      </c>
      <c r="AA59" s="14">
        <v>263</v>
      </c>
      <c r="AB59" s="14">
        <v>4.7</v>
      </c>
      <c r="AC59" s="14" t="s">
        <v>1820</v>
      </c>
      <c r="AD59" s="1056"/>
      <c r="AE59" s="1056"/>
      <c r="AF59" s="14" t="s">
        <v>391</v>
      </c>
      <c r="AG59" s="1056"/>
      <c r="AH59" s="1056"/>
      <c r="AI59" s="14">
        <v>1</v>
      </c>
      <c r="AJ59" s="14">
        <v>312</v>
      </c>
      <c r="AK59" s="14">
        <v>7288.32</v>
      </c>
      <c r="AL59" s="14">
        <v>23.99</v>
      </c>
      <c r="AM59" s="1057">
        <v>0.7366</v>
      </c>
      <c r="AN59" s="14">
        <v>2.72</v>
      </c>
      <c r="AO59" s="14">
        <v>4.7</v>
      </c>
      <c r="AP59" s="14">
        <v>257</v>
      </c>
      <c r="AQ59" s="14">
        <v>1.6</v>
      </c>
      <c r="AR59" s="14">
        <v>5</v>
      </c>
      <c r="AS59" s="1056"/>
      <c r="AT59" s="1056"/>
      <c r="AU59" s="14" t="s">
        <v>391</v>
      </c>
      <c r="AV59" s="1056"/>
      <c r="AW59" s="14">
        <v>8</v>
      </c>
      <c r="AX59" s="14">
        <v>1</v>
      </c>
      <c r="AY59" s="14" t="s">
        <v>59</v>
      </c>
      <c r="AZ59" s="14" t="s">
        <v>1844</v>
      </c>
      <c r="BA59" s="1056"/>
      <c r="BB59" s="14" t="s">
        <v>209</v>
      </c>
      <c r="BC59" s="14" t="s">
        <v>1970</v>
      </c>
      <c r="BD59" s="14" t="s">
        <v>2436</v>
      </c>
      <c r="BE59" s="1056" t="s">
        <v>1823</v>
      </c>
      <c r="BF59" s="1056"/>
      <c r="BG59" s="1056"/>
      <c r="BH59" s="1056"/>
      <c r="BI59" s="1056"/>
      <c r="BJ59" s="1056"/>
      <c r="BK59" s="1056"/>
      <c r="BL59" s="1056"/>
      <c r="BM59" s="1056">
        <v>647</v>
      </c>
      <c r="BN59" s="1056">
        <v>247</v>
      </c>
      <c r="BO59" s="1056">
        <v>267</v>
      </c>
      <c r="BP59" s="1056">
        <v>342</v>
      </c>
      <c r="BQ59" s="1056">
        <v>4</v>
      </c>
      <c r="BR59" s="1056">
        <v>247</v>
      </c>
      <c r="BS59" s="1056">
        <v>30</v>
      </c>
      <c r="BT59" s="1056" t="s">
        <v>1824</v>
      </c>
      <c r="BU59" s="1056"/>
      <c r="BV59" s="1056">
        <v>15</v>
      </c>
    </row>
    <row r="60" ht="75" customHeight="1" spans="1:74">
      <c r="A60" s="1056"/>
      <c r="B60" s="14" t="s">
        <v>317</v>
      </c>
      <c r="C60" s="14" t="s">
        <v>701</v>
      </c>
      <c r="D60" s="14" t="s">
        <v>2439</v>
      </c>
      <c r="E60" s="14" t="s">
        <v>2440</v>
      </c>
      <c r="F60" s="14" t="s">
        <v>2441</v>
      </c>
      <c r="G60" s="14" t="s">
        <v>318</v>
      </c>
      <c r="H60" s="14" t="s">
        <v>2442</v>
      </c>
      <c r="I60" s="1056" t="s">
        <v>2443</v>
      </c>
      <c r="J60" s="14" t="s">
        <v>1830</v>
      </c>
      <c r="K60" s="14" t="s">
        <v>1812</v>
      </c>
      <c r="L60" s="14" t="s">
        <v>1813</v>
      </c>
      <c r="M60" s="14">
        <v>9751</v>
      </c>
      <c r="N60" s="14" t="s">
        <v>1814</v>
      </c>
      <c r="O60" s="14">
        <v>59</v>
      </c>
      <c r="P60" s="1056"/>
      <c r="Q60" s="1056"/>
      <c r="R60" s="14" t="s">
        <v>2444</v>
      </c>
      <c r="S60" s="14" t="s">
        <v>2445</v>
      </c>
      <c r="T60" s="14" t="s">
        <v>2446</v>
      </c>
      <c r="U60" s="1056"/>
      <c r="V60" s="14">
        <v>59</v>
      </c>
      <c r="W60" s="14" t="s">
        <v>1818</v>
      </c>
      <c r="X60" s="14">
        <v>1</v>
      </c>
      <c r="Y60" s="14" t="s">
        <v>1819</v>
      </c>
      <c r="Z60" s="14">
        <v>13.8</v>
      </c>
      <c r="AA60" s="14">
        <v>1503</v>
      </c>
      <c r="AB60" s="14">
        <v>4.2</v>
      </c>
      <c r="AC60" s="14" t="s">
        <v>1820</v>
      </c>
      <c r="AD60" s="1056"/>
      <c r="AE60" s="1056"/>
      <c r="AF60" s="14" t="s">
        <v>320</v>
      </c>
      <c r="AG60" s="1056"/>
      <c r="AH60" s="1056"/>
      <c r="AI60" s="14">
        <v>1</v>
      </c>
      <c r="AJ60" s="14">
        <v>560</v>
      </c>
      <c r="AK60" s="14">
        <v>8052.8</v>
      </c>
      <c r="AL60" s="14">
        <v>14.99</v>
      </c>
      <c r="AM60" s="1057">
        <v>0.5839</v>
      </c>
      <c r="AN60" s="14">
        <v>3.99</v>
      </c>
      <c r="AO60" s="14">
        <v>4.2</v>
      </c>
      <c r="AP60" s="14">
        <v>1502</v>
      </c>
      <c r="AQ60" s="14">
        <v>0.89</v>
      </c>
      <c r="AR60" s="14">
        <v>5</v>
      </c>
      <c r="AS60" s="1056"/>
      <c r="AT60" s="1056"/>
      <c r="AU60" s="14" t="s">
        <v>320</v>
      </c>
      <c r="AV60" s="1056"/>
      <c r="AW60" s="14">
        <v>3</v>
      </c>
      <c r="AX60" s="14">
        <v>1</v>
      </c>
      <c r="AY60" s="14" t="s">
        <v>319</v>
      </c>
      <c r="AZ60" s="14" t="s">
        <v>1844</v>
      </c>
      <c r="BA60" s="1056"/>
      <c r="BB60" s="14" t="s">
        <v>209</v>
      </c>
      <c r="BC60" s="14" t="s">
        <v>2447</v>
      </c>
      <c r="BD60" s="14" t="s">
        <v>2444</v>
      </c>
      <c r="BE60" s="1056" t="s">
        <v>1846</v>
      </c>
      <c r="BF60" s="1056" t="s">
        <v>2448</v>
      </c>
      <c r="BG60" s="1056" t="s">
        <v>2449</v>
      </c>
      <c r="BH60" s="1056" t="s">
        <v>2450</v>
      </c>
      <c r="BI60" s="1056" t="s">
        <v>1914</v>
      </c>
      <c r="BJ60" s="1056">
        <v>2900</v>
      </c>
      <c r="BK60" s="1056">
        <v>200</v>
      </c>
      <c r="BL60" s="1056">
        <v>2778</v>
      </c>
      <c r="BM60" s="1056">
        <v>844</v>
      </c>
      <c r="BN60" s="1056">
        <v>728</v>
      </c>
      <c r="BO60" s="1056">
        <v>581</v>
      </c>
      <c r="BP60" s="1056">
        <v>585</v>
      </c>
      <c r="BQ60" s="1056">
        <v>4</v>
      </c>
      <c r="BR60" s="1056">
        <v>581</v>
      </c>
      <c r="BS60" s="1056">
        <v>25</v>
      </c>
      <c r="BT60" s="1056" t="s">
        <v>1851</v>
      </c>
      <c r="BU60" s="1056">
        <v>14</v>
      </c>
      <c r="BV60" s="1056">
        <v>14</v>
      </c>
    </row>
    <row r="61" ht="75" customHeight="1" spans="1:74">
      <c r="A61" s="1056"/>
      <c r="B61" s="14" t="s">
        <v>588</v>
      </c>
      <c r="C61" s="14" t="s">
        <v>826</v>
      </c>
      <c r="D61" s="14" t="s">
        <v>826</v>
      </c>
      <c r="E61" s="14" t="s">
        <v>2451</v>
      </c>
      <c r="F61" s="14" t="s">
        <v>826</v>
      </c>
      <c r="G61" s="14" t="s">
        <v>826</v>
      </c>
      <c r="H61" s="14" t="s">
        <v>2452</v>
      </c>
      <c r="I61" s="1056" t="s">
        <v>2021</v>
      </c>
      <c r="J61" s="14" t="s">
        <v>826</v>
      </c>
      <c r="K61" s="14" t="s">
        <v>826</v>
      </c>
      <c r="L61" s="14" t="s">
        <v>826</v>
      </c>
      <c r="M61" s="14" t="s">
        <v>826</v>
      </c>
      <c r="N61" s="14" t="s">
        <v>1814</v>
      </c>
      <c r="O61" s="14">
        <v>60</v>
      </c>
      <c r="P61" s="1056"/>
      <c r="Q61" s="1056"/>
      <c r="R61" s="14" t="s">
        <v>826</v>
      </c>
      <c r="S61" s="14" t="s">
        <v>826</v>
      </c>
      <c r="T61" s="14" t="s">
        <v>826</v>
      </c>
      <c r="U61" s="1056"/>
      <c r="V61" s="14">
        <v>60</v>
      </c>
      <c r="W61" s="14" t="s">
        <v>1818</v>
      </c>
      <c r="X61" s="14" t="s">
        <v>826</v>
      </c>
      <c r="Y61" s="14" t="s">
        <v>2016</v>
      </c>
      <c r="Z61" s="14">
        <v>27.99</v>
      </c>
      <c r="AA61" s="14">
        <v>16</v>
      </c>
      <c r="AB61" s="14">
        <v>4.9</v>
      </c>
      <c r="AC61" s="14" t="s">
        <v>1820</v>
      </c>
      <c r="AD61" s="1056"/>
      <c r="AE61" s="1056"/>
      <c r="AF61" s="14" t="s">
        <v>826</v>
      </c>
      <c r="AG61" s="1056"/>
      <c r="AH61" s="1056"/>
      <c r="AI61" s="14">
        <v>1</v>
      </c>
      <c r="AJ61" s="14" t="s">
        <v>826</v>
      </c>
      <c r="AK61" s="14" t="s">
        <v>826</v>
      </c>
      <c r="AL61" s="14" t="s">
        <v>826</v>
      </c>
      <c r="AM61" s="1057" t="s">
        <v>826</v>
      </c>
      <c r="AN61" s="14" t="s">
        <v>826</v>
      </c>
      <c r="AO61" s="14" t="s">
        <v>826</v>
      </c>
      <c r="AP61" s="14" t="s">
        <v>826</v>
      </c>
      <c r="AQ61" s="14" t="s">
        <v>826</v>
      </c>
      <c r="AR61" s="14" t="s">
        <v>826</v>
      </c>
      <c r="AS61" s="1056"/>
      <c r="AT61" s="1056"/>
      <c r="AU61" s="14" t="s">
        <v>826</v>
      </c>
      <c r="AV61" s="1056"/>
      <c r="AW61" s="14" t="s">
        <v>826</v>
      </c>
      <c r="AX61" s="14" t="s">
        <v>826</v>
      </c>
      <c r="AY61" s="14" t="s">
        <v>826</v>
      </c>
      <c r="AZ61" s="14" t="s">
        <v>826</v>
      </c>
      <c r="BA61" s="1056"/>
      <c r="BB61" s="14" t="s">
        <v>826</v>
      </c>
      <c r="BC61" s="14" t="s">
        <v>826</v>
      </c>
      <c r="BD61" s="14" t="s">
        <v>826</v>
      </c>
      <c r="BE61" s="1056" t="s">
        <v>2017</v>
      </c>
      <c r="BF61" s="1056"/>
      <c r="BG61" s="1056"/>
      <c r="BH61" s="1056"/>
      <c r="BI61" s="1056"/>
      <c r="BJ61" s="1056"/>
      <c r="BK61" s="1056"/>
      <c r="BL61" s="1056"/>
      <c r="BM61" s="1056"/>
      <c r="BN61" s="1056"/>
      <c r="BO61" s="1056"/>
      <c r="BP61" s="1056"/>
      <c r="BQ61" s="1056">
        <v>0</v>
      </c>
      <c r="BR61" s="1056"/>
      <c r="BS61" s="1056"/>
      <c r="BT61" s="1056" t="s">
        <v>1824</v>
      </c>
      <c r="BU61" s="1056"/>
      <c r="BV61" s="1056"/>
    </row>
    <row r="62" ht="75" customHeight="1" spans="1:74">
      <c r="A62" s="1056"/>
      <c r="B62" s="14" t="s">
        <v>430</v>
      </c>
      <c r="C62" s="14" t="s">
        <v>793</v>
      </c>
      <c r="D62" s="14" t="s">
        <v>2453</v>
      </c>
      <c r="E62" s="14" t="s">
        <v>2454</v>
      </c>
      <c r="F62" s="14" t="s">
        <v>2455</v>
      </c>
      <c r="G62" s="14" t="s">
        <v>431</v>
      </c>
      <c r="H62" s="14" t="s">
        <v>2456</v>
      </c>
      <c r="I62" s="1056" t="s">
        <v>2457</v>
      </c>
      <c r="J62" s="14" t="s">
        <v>2458</v>
      </c>
      <c r="K62" s="14" t="s">
        <v>1812</v>
      </c>
      <c r="L62" s="14" t="s">
        <v>1813</v>
      </c>
      <c r="M62" s="14">
        <v>27669</v>
      </c>
      <c r="N62" s="14" t="s">
        <v>1814</v>
      </c>
      <c r="O62" s="14">
        <v>61</v>
      </c>
      <c r="P62" s="1056"/>
      <c r="Q62" s="1056"/>
      <c r="R62" s="14" t="s">
        <v>2459</v>
      </c>
      <c r="S62" s="14" t="s">
        <v>2459</v>
      </c>
      <c r="T62" s="14" t="s">
        <v>2460</v>
      </c>
      <c r="U62" s="1056"/>
      <c r="V62" s="14">
        <v>61</v>
      </c>
      <c r="W62" s="14" t="s">
        <v>1818</v>
      </c>
      <c r="X62" s="14">
        <v>1</v>
      </c>
      <c r="Y62" s="14" t="s">
        <v>1819</v>
      </c>
      <c r="Z62" s="14">
        <v>22.53</v>
      </c>
      <c r="AA62" s="14">
        <v>8</v>
      </c>
      <c r="AB62" s="14">
        <v>3.8</v>
      </c>
      <c r="AC62" s="14" t="s">
        <v>1820</v>
      </c>
      <c r="AD62" s="1056"/>
      <c r="AE62" s="1056"/>
      <c r="AF62" s="14" t="s">
        <v>433</v>
      </c>
      <c r="AG62" s="1056"/>
      <c r="AH62" s="1056"/>
      <c r="AI62" s="14">
        <v>1</v>
      </c>
      <c r="AJ62" s="14">
        <v>289</v>
      </c>
      <c r="AK62" s="14">
        <v>6933.11</v>
      </c>
      <c r="AL62" s="14">
        <v>23.99</v>
      </c>
      <c r="AM62" s="1057">
        <v>0.7375</v>
      </c>
      <c r="AN62" s="14">
        <v>2.7</v>
      </c>
      <c r="AO62" s="14">
        <v>3.7</v>
      </c>
      <c r="AP62" s="14">
        <v>5</v>
      </c>
      <c r="AQ62" s="14">
        <v>1.38</v>
      </c>
      <c r="AR62" s="14">
        <v>4</v>
      </c>
      <c r="AS62" s="1056"/>
      <c r="AT62" s="1056"/>
      <c r="AU62" s="14" t="s">
        <v>433</v>
      </c>
      <c r="AV62" s="1056"/>
      <c r="AW62" s="14">
        <v>4</v>
      </c>
      <c r="AX62" s="14">
        <v>1</v>
      </c>
      <c r="AY62" s="14" t="s">
        <v>432</v>
      </c>
      <c r="AZ62" s="14" t="s">
        <v>1844</v>
      </c>
      <c r="BA62" s="1056"/>
      <c r="BB62" s="14" t="s">
        <v>209</v>
      </c>
      <c r="BC62" s="14" t="s">
        <v>2460</v>
      </c>
      <c r="BD62" s="14" t="s">
        <v>2459</v>
      </c>
      <c r="BE62" s="1056" t="s">
        <v>1846</v>
      </c>
      <c r="BF62" s="1056" t="s">
        <v>2461</v>
      </c>
      <c r="BG62" s="1056" t="s">
        <v>2462</v>
      </c>
      <c r="BH62" s="1056" t="s">
        <v>2463</v>
      </c>
      <c r="BI62" s="1056" t="s">
        <v>2156</v>
      </c>
      <c r="BJ62" s="1056">
        <v>1200</v>
      </c>
      <c r="BK62" s="1056" t="s">
        <v>686</v>
      </c>
      <c r="BL62" s="1056" t="s">
        <v>686</v>
      </c>
      <c r="BM62" s="1056" t="s">
        <v>686</v>
      </c>
      <c r="BN62" s="1056" t="s">
        <v>686</v>
      </c>
      <c r="BO62" s="1056">
        <v>200</v>
      </c>
      <c r="BP62" s="1056">
        <v>312</v>
      </c>
      <c r="BQ62" s="1056">
        <v>2</v>
      </c>
      <c r="BR62" s="1056"/>
      <c r="BS62" s="1056">
        <v>23</v>
      </c>
      <c r="BT62" s="1056" t="s">
        <v>1851</v>
      </c>
      <c r="BU62" s="1056">
        <v>95</v>
      </c>
      <c r="BV62" s="1056">
        <v>95</v>
      </c>
    </row>
    <row r="63" ht="75" customHeight="1" spans="1:74">
      <c r="A63" s="1056"/>
      <c r="B63" s="14" t="s">
        <v>555</v>
      </c>
      <c r="C63" s="14" t="s">
        <v>2464</v>
      </c>
      <c r="D63" s="14" t="s">
        <v>2465</v>
      </c>
      <c r="E63" s="14" t="s">
        <v>2466</v>
      </c>
      <c r="F63" s="14" t="s">
        <v>2467</v>
      </c>
      <c r="G63" s="14" t="s">
        <v>556</v>
      </c>
      <c r="H63" s="14" t="s">
        <v>2468</v>
      </c>
      <c r="I63" s="1056" t="s">
        <v>2469</v>
      </c>
      <c r="J63" s="14" t="s">
        <v>1839</v>
      </c>
      <c r="K63" s="14" t="s">
        <v>1812</v>
      </c>
      <c r="L63" s="14" t="s">
        <v>1813</v>
      </c>
      <c r="M63" s="14">
        <v>122451</v>
      </c>
      <c r="N63" s="14" t="s">
        <v>1814</v>
      </c>
      <c r="O63" s="14">
        <v>62</v>
      </c>
      <c r="P63" s="1056"/>
      <c r="Q63" s="1056"/>
      <c r="R63" s="14" t="s">
        <v>2470</v>
      </c>
      <c r="S63" s="14" t="s">
        <v>2471</v>
      </c>
      <c r="T63" s="14" t="s">
        <v>2034</v>
      </c>
      <c r="U63" s="1056"/>
      <c r="V63" s="14">
        <v>62</v>
      </c>
      <c r="W63" s="14" t="s">
        <v>1818</v>
      </c>
      <c r="X63" s="14">
        <v>1</v>
      </c>
      <c r="Y63" s="14" t="s">
        <v>1819</v>
      </c>
      <c r="Z63" s="14">
        <v>23.99</v>
      </c>
      <c r="AA63" s="14">
        <v>198</v>
      </c>
      <c r="AB63" s="14">
        <v>4</v>
      </c>
      <c r="AC63" s="14" t="s">
        <v>1820</v>
      </c>
      <c r="AD63" s="1056"/>
      <c r="AE63" s="1056"/>
      <c r="AF63" s="14" t="s">
        <v>558</v>
      </c>
      <c r="AG63" s="1056"/>
      <c r="AH63" s="1056"/>
      <c r="AI63" s="14">
        <v>1</v>
      </c>
      <c r="AJ63" s="14">
        <v>188</v>
      </c>
      <c r="AK63" s="14">
        <v>5600.52</v>
      </c>
      <c r="AL63" s="14">
        <v>23.99</v>
      </c>
      <c r="AM63" s="1057">
        <v>0.7216</v>
      </c>
      <c r="AN63" s="14">
        <v>3.08</v>
      </c>
      <c r="AO63" s="14">
        <v>4</v>
      </c>
      <c r="AP63" s="14">
        <v>183</v>
      </c>
      <c r="AQ63" s="14">
        <v>0</v>
      </c>
      <c r="AR63" s="14">
        <v>0</v>
      </c>
      <c r="AS63" s="1056"/>
      <c r="AT63" s="1056"/>
      <c r="AU63" s="14" t="s">
        <v>558</v>
      </c>
      <c r="AV63" s="1056"/>
      <c r="AW63" s="14">
        <v>5</v>
      </c>
      <c r="AX63" s="14">
        <v>1</v>
      </c>
      <c r="AY63" s="14" t="s">
        <v>557</v>
      </c>
      <c r="AZ63" s="14" t="s">
        <v>1844</v>
      </c>
      <c r="BA63" s="1056"/>
      <c r="BB63" s="14" t="s">
        <v>209</v>
      </c>
      <c r="BC63" s="14" t="s">
        <v>2472</v>
      </c>
      <c r="BD63" s="14" t="s">
        <v>2470</v>
      </c>
      <c r="BE63" s="1056" t="s">
        <v>2017</v>
      </c>
      <c r="BF63" s="1056"/>
      <c r="BG63" s="1056"/>
      <c r="BH63" s="1056"/>
      <c r="BI63" s="1056"/>
      <c r="BJ63" s="1056"/>
      <c r="BK63" s="1056"/>
      <c r="BL63" s="1056"/>
      <c r="BM63" s="1056"/>
      <c r="BN63" s="1056"/>
      <c r="BO63" s="1056"/>
      <c r="BP63" s="1056"/>
      <c r="BQ63" s="1056">
        <v>0</v>
      </c>
      <c r="BR63" s="1056"/>
      <c r="BS63" s="1056"/>
      <c r="BT63" s="1056" t="s">
        <v>1824</v>
      </c>
      <c r="BU63" s="1056"/>
      <c r="BV63" s="1056"/>
    </row>
    <row r="64" ht="75" customHeight="1" spans="1:74">
      <c r="A64" s="1056"/>
      <c r="B64" s="14" t="s">
        <v>495</v>
      </c>
      <c r="C64" s="14" t="s">
        <v>741</v>
      </c>
      <c r="D64" s="14" t="s">
        <v>2473</v>
      </c>
      <c r="E64" s="14" t="s">
        <v>2474</v>
      </c>
      <c r="F64" s="14" t="s">
        <v>2475</v>
      </c>
      <c r="G64" s="14" t="s">
        <v>382</v>
      </c>
      <c r="H64" s="14" t="s">
        <v>2476</v>
      </c>
      <c r="I64" s="1056" t="s">
        <v>2477</v>
      </c>
      <c r="J64" s="14" t="s">
        <v>1857</v>
      </c>
      <c r="K64" s="14" t="s">
        <v>1812</v>
      </c>
      <c r="L64" s="14" t="s">
        <v>1813</v>
      </c>
      <c r="M64" s="14">
        <v>23363</v>
      </c>
      <c r="N64" s="14" t="s">
        <v>1814</v>
      </c>
      <c r="O64" s="14">
        <v>63</v>
      </c>
      <c r="P64" s="1056"/>
      <c r="Q64" s="1056"/>
      <c r="R64" s="14" t="s">
        <v>2478</v>
      </c>
      <c r="S64" s="14" t="s">
        <v>2479</v>
      </c>
      <c r="T64" s="14" t="s">
        <v>2480</v>
      </c>
      <c r="U64" s="1056"/>
      <c r="V64" s="14">
        <v>63</v>
      </c>
      <c r="W64" s="14" t="s">
        <v>1818</v>
      </c>
      <c r="X64" s="14">
        <v>1</v>
      </c>
      <c r="Y64" s="14" t="s">
        <v>1819</v>
      </c>
      <c r="Z64" s="14">
        <v>10.01</v>
      </c>
      <c r="AA64" s="14">
        <v>288</v>
      </c>
      <c r="AB64" s="14">
        <v>4.3</v>
      </c>
      <c r="AC64" s="14" t="s">
        <v>1820</v>
      </c>
      <c r="AD64" s="1056"/>
      <c r="AE64" s="1056"/>
      <c r="AF64" s="14" t="s">
        <v>496</v>
      </c>
      <c r="AG64" s="1056"/>
      <c r="AH64" s="1056"/>
      <c r="AI64" s="14">
        <v>1</v>
      </c>
      <c r="AJ64" s="14">
        <v>178</v>
      </c>
      <c r="AK64" s="14">
        <v>1860.1</v>
      </c>
      <c r="AL64" s="14">
        <v>10.45</v>
      </c>
      <c r="AM64" s="1057">
        <v>0.4682</v>
      </c>
      <c r="AN64" s="14">
        <v>3.99</v>
      </c>
      <c r="AO64" s="14">
        <v>4.3</v>
      </c>
      <c r="AP64" s="14">
        <v>288</v>
      </c>
      <c r="AQ64" s="14">
        <v>1.69</v>
      </c>
      <c r="AR64" s="14">
        <v>3</v>
      </c>
      <c r="AS64" s="1056"/>
      <c r="AT64" s="1056"/>
      <c r="AU64" s="14" t="s">
        <v>496</v>
      </c>
      <c r="AV64" s="1056"/>
      <c r="AW64" s="14">
        <v>16</v>
      </c>
      <c r="AX64" s="14">
        <v>8</v>
      </c>
      <c r="AY64" s="14" t="s">
        <v>45</v>
      </c>
      <c r="AZ64" s="14" t="s">
        <v>1822</v>
      </c>
      <c r="BA64" s="1056"/>
      <c r="BB64" s="14" t="s">
        <v>812</v>
      </c>
      <c r="BC64" s="14" t="s">
        <v>1923</v>
      </c>
      <c r="BD64" s="14" t="s">
        <v>2478</v>
      </c>
      <c r="BE64" s="1056" t="s">
        <v>1823</v>
      </c>
      <c r="BF64" s="1056"/>
      <c r="BG64" s="1056"/>
      <c r="BH64" s="1056"/>
      <c r="BI64" s="1056"/>
      <c r="BJ64" s="1056"/>
      <c r="BK64" s="1056"/>
      <c r="BL64" s="1056"/>
      <c r="BM64" s="1056">
        <v>0</v>
      </c>
      <c r="BN64" s="1056">
        <v>21</v>
      </c>
      <c r="BO64" s="1056">
        <v>111</v>
      </c>
      <c r="BP64" s="1056">
        <v>104</v>
      </c>
      <c r="BQ64" s="1056">
        <v>4</v>
      </c>
      <c r="BR64" s="1056">
        <v>0</v>
      </c>
      <c r="BS64" s="1056">
        <v>-74</v>
      </c>
      <c r="BT64" s="1056" t="s">
        <v>1824</v>
      </c>
      <c r="BU64" s="1056"/>
      <c r="BV64" s="1056">
        <v>46</v>
      </c>
    </row>
    <row r="65" ht="75" customHeight="1" spans="1:74">
      <c r="A65" s="1056"/>
      <c r="B65" s="14" t="s">
        <v>448</v>
      </c>
      <c r="C65" s="14" t="s">
        <v>711</v>
      </c>
      <c r="D65" s="14" t="s">
        <v>2481</v>
      </c>
      <c r="E65" s="14" t="s">
        <v>2482</v>
      </c>
      <c r="F65" s="14" t="s">
        <v>2483</v>
      </c>
      <c r="G65" s="14" t="s">
        <v>66</v>
      </c>
      <c r="H65" s="14" t="s">
        <v>2484</v>
      </c>
      <c r="I65" s="1056" t="s">
        <v>2485</v>
      </c>
      <c r="J65" s="14" t="s">
        <v>1857</v>
      </c>
      <c r="K65" s="14" t="s">
        <v>1812</v>
      </c>
      <c r="L65" s="14" t="s">
        <v>1813</v>
      </c>
      <c r="M65" s="14">
        <v>28080</v>
      </c>
      <c r="N65" s="14" t="s">
        <v>1814</v>
      </c>
      <c r="O65" s="14">
        <v>64</v>
      </c>
      <c r="P65" s="1056"/>
      <c r="Q65" s="1056"/>
      <c r="R65" s="14" t="s">
        <v>2486</v>
      </c>
      <c r="S65" s="14" t="s">
        <v>2487</v>
      </c>
      <c r="T65" s="14" t="s">
        <v>2488</v>
      </c>
      <c r="U65" s="1056"/>
      <c r="V65" s="14">
        <v>64</v>
      </c>
      <c r="W65" s="1058" t="s">
        <v>1818</v>
      </c>
      <c r="X65" s="14">
        <v>1</v>
      </c>
      <c r="Y65" s="14" t="s">
        <v>1819</v>
      </c>
      <c r="Z65" s="14">
        <v>11.43</v>
      </c>
      <c r="AA65" s="14">
        <v>2671</v>
      </c>
      <c r="AB65" s="14">
        <v>4.2</v>
      </c>
      <c r="AC65" s="14" t="s">
        <v>1820</v>
      </c>
      <c r="AD65" s="1056"/>
      <c r="AE65" s="1056"/>
      <c r="AF65" s="14" t="s">
        <v>449</v>
      </c>
      <c r="AG65" s="1056"/>
      <c r="AH65" s="1056"/>
      <c r="AI65" s="14">
        <v>1</v>
      </c>
      <c r="AJ65" s="14">
        <v>244</v>
      </c>
      <c r="AK65" s="14">
        <v>3408.68</v>
      </c>
      <c r="AL65" s="14">
        <v>14.27</v>
      </c>
      <c r="AM65" s="1057">
        <v>0.6075</v>
      </c>
      <c r="AN65" s="14">
        <v>3.46</v>
      </c>
      <c r="AO65" s="14">
        <v>4.2</v>
      </c>
      <c r="AP65" s="14">
        <v>2663</v>
      </c>
      <c r="AQ65" s="14">
        <v>6.56</v>
      </c>
      <c r="AR65" s="14">
        <v>16</v>
      </c>
      <c r="AS65" s="1056"/>
      <c r="AT65" s="1056"/>
      <c r="AU65" s="14" t="s">
        <v>449</v>
      </c>
      <c r="AV65" s="1056"/>
      <c r="AW65" s="14">
        <v>7</v>
      </c>
      <c r="AX65" s="14">
        <v>17</v>
      </c>
      <c r="AY65" s="14" t="s">
        <v>45</v>
      </c>
      <c r="AZ65" s="14" t="s">
        <v>1822</v>
      </c>
      <c r="BA65" s="1056"/>
      <c r="BB65" s="14" t="s">
        <v>812</v>
      </c>
      <c r="BC65" s="14" t="s">
        <v>2489</v>
      </c>
      <c r="BD65" s="14" t="s">
        <v>2486</v>
      </c>
      <c r="BE65" s="1056" t="s">
        <v>1823</v>
      </c>
      <c r="BF65" s="1056"/>
      <c r="BG65" s="1056"/>
      <c r="BH65" s="1056"/>
      <c r="BI65" s="1056"/>
      <c r="BJ65" s="1056"/>
      <c r="BK65" s="1056"/>
      <c r="BL65" s="1056"/>
      <c r="BM65" s="1056">
        <v>194</v>
      </c>
      <c r="BN65" s="1056">
        <v>165</v>
      </c>
      <c r="BO65" s="1056">
        <v>141</v>
      </c>
      <c r="BP65" s="1056">
        <v>252</v>
      </c>
      <c r="BQ65" s="1056">
        <v>4</v>
      </c>
      <c r="BR65" s="1056">
        <v>141</v>
      </c>
      <c r="BS65" s="1056">
        <v>8</v>
      </c>
      <c r="BT65" s="1056" t="s">
        <v>1824</v>
      </c>
      <c r="BU65" s="1056"/>
      <c r="BV65" s="1056">
        <v>22</v>
      </c>
    </row>
    <row r="66" ht="75" customHeight="1" spans="1:74">
      <c r="A66" s="1056"/>
      <c r="B66" s="14" t="s">
        <v>514</v>
      </c>
      <c r="C66" s="14" t="s">
        <v>2490</v>
      </c>
      <c r="D66" s="14" t="s">
        <v>2491</v>
      </c>
      <c r="E66" s="14" t="s">
        <v>2492</v>
      </c>
      <c r="F66" s="14" t="s">
        <v>2493</v>
      </c>
      <c r="G66" s="14" t="s">
        <v>515</v>
      </c>
      <c r="H66" s="14" t="s">
        <v>2494</v>
      </c>
      <c r="I66" s="1056" t="s">
        <v>2495</v>
      </c>
      <c r="J66" s="14" t="s">
        <v>2277</v>
      </c>
      <c r="K66" s="14" t="s">
        <v>1812</v>
      </c>
      <c r="L66" s="14" t="s">
        <v>1813</v>
      </c>
      <c r="M66" s="14">
        <v>27978</v>
      </c>
      <c r="N66" s="14" t="s">
        <v>1814</v>
      </c>
      <c r="O66" s="14">
        <v>65</v>
      </c>
      <c r="P66" s="1056"/>
      <c r="Q66" s="1056"/>
      <c r="R66" s="14" t="s">
        <v>2496</v>
      </c>
      <c r="S66" s="14" t="s">
        <v>2497</v>
      </c>
      <c r="T66" s="14" t="s">
        <v>2221</v>
      </c>
      <c r="U66" s="1056"/>
      <c r="V66" s="14">
        <v>65</v>
      </c>
      <c r="W66" s="14" t="s">
        <v>1818</v>
      </c>
      <c r="X66" s="14">
        <v>1</v>
      </c>
      <c r="Y66" s="14" t="s">
        <v>1819</v>
      </c>
      <c r="Z66" s="14">
        <v>8.58</v>
      </c>
      <c r="AA66" s="14">
        <v>219</v>
      </c>
      <c r="AB66" s="14">
        <v>4.1</v>
      </c>
      <c r="AC66" s="14" t="s">
        <v>1820</v>
      </c>
      <c r="AD66" s="1056"/>
      <c r="AE66" s="1056"/>
      <c r="AF66" s="14" t="s">
        <v>517</v>
      </c>
      <c r="AG66" s="1056"/>
      <c r="AH66" s="1056"/>
      <c r="AI66" s="14">
        <v>1</v>
      </c>
      <c r="AJ66" s="14">
        <v>206</v>
      </c>
      <c r="AK66" s="14">
        <v>1767.48</v>
      </c>
      <c r="AL66" s="14">
        <v>8.58</v>
      </c>
      <c r="AM66" s="1057">
        <v>0.5808</v>
      </c>
      <c r="AN66" s="14">
        <v>2.31</v>
      </c>
      <c r="AO66" s="14">
        <v>4.1</v>
      </c>
      <c r="AP66" s="14">
        <v>216</v>
      </c>
      <c r="AQ66" s="14">
        <v>14.08</v>
      </c>
      <c r="AR66" s="14">
        <v>29</v>
      </c>
      <c r="AS66" s="1056"/>
      <c r="AT66" s="1056"/>
      <c r="AU66" s="14" t="s">
        <v>517</v>
      </c>
      <c r="AV66" s="1056"/>
      <c r="AW66" s="14">
        <v>2</v>
      </c>
      <c r="AX66" s="14">
        <v>1</v>
      </c>
      <c r="AY66" s="14" t="s">
        <v>516</v>
      </c>
      <c r="AZ66" s="14" t="s">
        <v>1844</v>
      </c>
      <c r="BA66" s="1056"/>
      <c r="BB66" s="14" t="s">
        <v>209</v>
      </c>
      <c r="BC66" s="14" t="s">
        <v>2221</v>
      </c>
      <c r="BD66" s="14" t="s">
        <v>2496</v>
      </c>
      <c r="BE66" s="1056" t="s">
        <v>2017</v>
      </c>
      <c r="BF66" s="1056"/>
      <c r="BG66" s="1056"/>
      <c r="BH66" s="1056"/>
      <c r="BI66" s="1056"/>
      <c r="BJ66" s="1056"/>
      <c r="BK66" s="1056"/>
      <c r="BL66" s="1056"/>
      <c r="BM66" s="1056"/>
      <c r="BN66" s="1056"/>
      <c r="BO66" s="1056"/>
      <c r="BP66" s="1056"/>
      <c r="BQ66" s="1056">
        <v>0</v>
      </c>
      <c r="BR66" s="1056"/>
      <c r="BS66" s="1056"/>
      <c r="BT66" s="1056" t="s">
        <v>1824</v>
      </c>
      <c r="BU66" s="1056"/>
      <c r="BV66" s="1056"/>
    </row>
    <row r="67" ht="75" customHeight="1" spans="1:74">
      <c r="A67" s="1056"/>
      <c r="B67" s="14" t="s">
        <v>461</v>
      </c>
      <c r="C67" s="14" t="s">
        <v>684</v>
      </c>
      <c r="D67" s="14" t="s">
        <v>2498</v>
      </c>
      <c r="E67" s="14" t="s">
        <v>2499</v>
      </c>
      <c r="F67" s="14" t="s">
        <v>2500</v>
      </c>
      <c r="G67" s="14" t="s">
        <v>462</v>
      </c>
      <c r="H67" s="14" t="s">
        <v>465</v>
      </c>
      <c r="I67" s="1056" t="s">
        <v>2501</v>
      </c>
      <c r="J67" s="14" t="s">
        <v>2288</v>
      </c>
      <c r="K67" s="14" t="s">
        <v>1812</v>
      </c>
      <c r="L67" s="14" t="s">
        <v>1813</v>
      </c>
      <c r="M67" s="14">
        <v>22722</v>
      </c>
      <c r="N67" s="14" t="s">
        <v>1814</v>
      </c>
      <c r="O67" s="14">
        <v>66</v>
      </c>
      <c r="P67" s="1056"/>
      <c r="Q67" s="1056"/>
      <c r="R67" s="14" t="s">
        <v>2502</v>
      </c>
      <c r="S67" s="14" t="s">
        <v>2503</v>
      </c>
      <c r="T67" s="14" t="s">
        <v>2504</v>
      </c>
      <c r="U67" s="1056"/>
      <c r="V67" s="14">
        <v>66</v>
      </c>
      <c r="W67" s="14" t="s">
        <v>1818</v>
      </c>
      <c r="X67" s="14">
        <v>1</v>
      </c>
      <c r="Y67" s="14" t="s">
        <v>1819</v>
      </c>
      <c r="Z67" s="14">
        <v>19.9</v>
      </c>
      <c r="AA67" s="14">
        <v>225</v>
      </c>
      <c r="AB67" s="14">
        <v>4.4</v>
      </c>
      <c r="AC67" s="14" t="s">
        <v>1820</v>
      </c>
      <c r="AD67" s="1056"/>
      <c r="AE67" s="1056"/>
      <c r="AF67" s="14" t="s">
        <v>464</v>
      </c>
      <c r="AG67" s="1056"/>
      <c r="AH67" s="1056"/>
      <c r="AI67" s="14">
        <v>1</v>
      </c>
      <c r="AJ67" s="14">
        <v>220</v>
      </c>
      <c r="AK67" s="14">
        <v>5489</v>
      </c>
      <c r="AL67" s="14">
        <v>24.95</v>
      </c>
      <c r="AM67" s="1057">
        <v>0.7265</v>
      </c>
      <c r="AN67" s="14">
        <v>3.08</v>
      </c>
      <c r="AO67" s="14">
        <v>4.4</v>
      </c>
      <c r="AP67" s="14">
        <v>223</v>
      </c>
      <c r="AQ67" s="14">
        <v>3.64</v>
      </c>
      <c r="AR67" s="14">
        <v>8</v>
      </c>
      <c r="AS67" s="1056"/>
      <c r="AT67" s="1056"/>
      <c r="AU67" s="14" t="s">
        <v>464</v>
      </c>
      <c r="AV67" s="1056"/>
      <c r="AW67" s="14">
        <v>5</v>
      </c>
      <c r="AX67" s="14">
        <v>1</v>
      </c>
      <c r="AY67" s="14" t="s">
        <v>463</v>
      </c>
      <c r="AZ67" s="14" t="s">
        <v>826</v>
      </c>
      <c r="BA67" s="1056"/>
      <c r="BB67" s="14" t="s">
        <v>209</v>
      </c>
      <c r="BC67" s="14" t="s">
        <v>2504</v>
      </c>
      <c r="BD67" s="14" t="s">
        <v>2502</v>
      </c>
      <c r="BE67" s="1056" t="s">
        <v>1823</v>
      </c>
      <c r="BF67" s="1056"/>
      <c r="BG67" s="1056"/>
      <c r="BH67" s="1056"/>
      <c r="BI67" s="1056"/>
      <c r="BJ67" s="1056"/>
      <c r="BK67" s="1056"/>
      <c r="BL67" s="1056"/>
      <c r="BM67" s="1056">
        <v>248</v>
      </c>
      <c r="BN67" s="1056">
        <v>228</v>
      </c>
      <c r="BO67" s="1056">
        <v>179</v>
      </c>
      <c r="BP67" s="1056">
        <v>221</v>
      </c>
      <c r="BQ67" s="1056">
        <v>4</v>
      </c>
      <c r="BR67" s="1056">
        <v>179</v>
      </c>
      <c r="BS67" s="1056">
        <v>1</v>
      </c>
      <c r="BT67" s="1056" t="s">
        <v>1824</v>
      </c>
      <c r="BU67" s="1056"/>
      <c r="BV67" s="1056">
        <v>3</v>
      </c>
    </row>
    <row r="68" ht="75" customHeight="1" spans="1:74">
      <c r="A68" s="1056"/>
      <c r="B68" s="14" t="s">
        <v>546</v>
      </c>
      <c r="C68" s="14" t="s">
        <v>786</v>
      </c>
      <c r="D68" s="14" t="s">
        <v>2505</v>
      </c>
      <c r="E68" s="14" t="s">
        <v>2506</v>
      </c>
      <c r="F68" s="14" t="s">
        <v>2507</v>
      </c>
      <c r="G68" s="14" t="s">
        <v>547</v>
      </c>
      <c r="H68" s="14" t="s">
        <v>2508</v>
      </c>
      <c r="I68" s="1056" t="s">
        <v>2509</v>
      </c>
      <c r="J68" s="14" t="s">
        <v>1857</v>
      </c>
      <c r="K68" s="14" t="s">
        <v>1812</v>
      </c>
      <c r="L68" s="14" t="s">
        <v>1813</v>
      </c>
      <c r="M68" s="14">
        <v>9438</v>
      </c>
      <c r="N68" s="14" t="s">
        <v>1814</v>
      </c>
      <c r="O68" s="14">
        <v>67</v>
      </c>
      <c r="P68" s="1056"/>
      <c r="Q68" s="1056"/>
      <c r="R68" s="14" t="s">
        <v>2510</v>
      </c>
      <c r="S68" s="14" t="s">
        <v>2511</v>
      </c>
      <c r="T68" s="14" t="s">
        <v>2512</v>
      </c>
      <c r="U68" s="1056"/>
      <c r="V68" s="14">
        <v>67</v>
      </c>
      <c r="W68" s="14" t="s">
        <v>1818</v>
      </c>
      <c r="X68" s="14">
        <v>1</v>
      </c>
      <c r="Y68" s="14" t="s">
        <v>1819</v>
      </c>
      <c r="Z68" s="14">
        <v>25.99</v>
      </c>
      <c r="AA68" s="14">
        <v>6</v>
      </c>
      <c r="AB68" s="14">
        <v>3.8</v>
      </c>
      <c r="AC68" s="14" t="s">
        <v>1820</v>
      </c>
      <c r="AD68" s="1056"/>
      <c r="AE68" s="1056"/>
      <c r="AF68" s="14" t="s">
        <v>548</v>
      </c>
      <c r="AG68" s="1056"/>
      <c r="AH68" s="1056"/>
      <c r="AI68" s="14">
        <v>1</v>
      </c>
      <c r="AJ68" s="14">
        <v>127</v>
      </c>
      <c r="AK68" s="14">
        <v>3248.66</v>
      </c>
      <c r="AL68" s="14">
        <v>25.99</v>
      </c>
      <c r="AM68" s="1057">
        <v>0.6569</v>
      </c>
      <c r="AN68" s="14">
        <v>5.02</v>
      </c>
      <c r="AO68" s="14">
        <v>3</v>
      </c>
      <c r="AP68" s="14">
        <v>1</v>
      </c>
      <c r="AQ68" s="14" t="s">
        <v>826</v>
      </c>
      <c r="AR68" s="14" t="s">
        <v>826</v>
      </c>
      <c r="AS68" s="1056"/>
      <c r="AT68" s="1056"/>
      <c r="AU68" s="14" t="s">
        <v>548</v>
      </c>
      <c r="AV68" s="1056"/>
      <c r="AW68" s="14">
        <v>2</v>
      </c>
      <c r="AX68" s="14">
        <v>1</v>
      </c>
      <c r="AY68" s="14" t="s">
        <v>547</v>
      </c>
      <c r="AZ68" s="14" t="s">
        <v>1844</v>
      </c>
      <c r="BA68" s="1056"/>
      <c r="BB68" s="14" t="s">
        <v>209</v>
      </c>
      <c r="BC68" s="14" t="s">
        <v>2513</v>
      </c>
      <c r="BD68" s="14" t="s">
        <v>2510</v>
      </c>
      <c r="BE68" s="1056" t="s">
        <v>1846</v>
      </c>
      <c r="BF68" s="1056" t="s">
        <v>2514</v>
      </c>
      <c r="BG68" s="1056" t="s">
        <v>2515</v>
      </c>
      <c r="BH68" s="1056" t="s">
        <v>2516</v>
      </c>
      <c r="BI68" s="1056" t="s">
        <v>686</v>
      </c>
      <c r="BJ68" s="1056" t="s">
        <v>686</v>
      </c>
      <c r="BK68" s="1056" t="s">
        <v>686</v>
      </c>
      <c r="BL68" s="1056" t="s">
        <v>686</v>
      </c>
      <c r="BM68" s="1056" t="s">
        <v>686</v>
      </c>
      <c r="BN68" s="1056" t="s">
        <v>686</v>
      </c>
      <c r="BO68" s="1056" t="s">
        <v>686</v>
      </c>
      <c r="BP68" s="1056">
        <v>109</v>
      </c>
      <c r="BQ68" s="1056">
        <v>1</v>
      </c>
      <c r="BR68" s="1056"/>
      <c r="BS68" s="1056">
        <v>-18</v>
      </c>
      <c r="BT68" s="1056" t="s">
        <v>1851</v>
      </c>
      <c r="BU68" s="1056">
        <v>88</v>
      </c>
      <c r="BV68" s="1056">
        <v>88</v>
      </c>
    </row>
    <row r="69" ht="75" customHeight="1" spans="1:74">
      <c r="A69" s="1056"/>
      <c r="B69" s="14" t="s">
        <v>417</v>
      </c>
      <c r="C69" s="14" t="s">
        <v>788</v>
      </c>
      <c r="D69" s="14" t="s">
        <v>2517</v>
      </c>
      <c r="E69" s="14" t="s">
        <v>2518</v>
      </c>
      <c r="F69" s="14" t="s">
        <v>2519</v>
      </c>
      <c r="G69" s="14" t="s">
        <v>56</v>
      </c>
      <c r="H69" s="14" t="s">
        <v>2520</v>
      </c>
      <c r="I69" s="1056" t="s">
        <v>2521</v>
      </c>
      <c r="J69" s="14" t="s">
        <v>1830</v>
      </c>
      <c r="K69" s="14" t="s">
        <v>1812</v>
      </c>
      <c r="L69" s="14" t="s">
        <v>1813</v>
      </c>
      <c r="M69" s="14">
        <v>13710</v>
      </c>
      <c r="N69" s="14" t="s">
        <v>1814</v>
      </c>
      <c r="O69" s="14">
        <v>68</v>
      </c>
      <c r="P69" s="1056"/>
      <c r="Q69" s="1056"/>
      <c r="R69" s="14" t="s">
        <v>2522</v>
      </c>
      <c r="S69" s="14" t="s">
        <v>2523</v>
      </c>
      <c r="T69" s="14" t="s">
        <v>2075</v>
      </c>
      <c r="U69" s="1056"/>
      <c r="V69" s="14">
        <v>68</v>
      </c>
      <c r="W69" s="14" t="s">
        <v>1818</v>
      </c>
      <c r="X69" s="14">
        <v>1</v>
      </c>
      <c r="Y69" s="14" t="s">
        <v>1819</v>
      </c>
      <c r="Z69" s="14">
        <v>14.99</v>
      </c>
      <c r="AA69" s="14">
        <v>397</v>
      </c>
      <c r="AB69" s="14">
        <v>4.6</v>
      </c>
      <c r="AC69" s="14" t="s">
        <v>1820</v>
      </c>
      <c r="AD69" s="1056"/>
      <c r="AE69" s="1056"/>
      <c r="AF69" s="14" t="s">
        <v>418</v>
      </c>
      <c r="AG69" s="1056"/>
      <c r="AH69" s="1056"/>
      <c r="AI69" s="14">
        <v>1</v>
      </c>
      <c r="AJ69" s="14">
        <v>256</v>
      </c>
      <c r="AK69" s="14">
        <v>3540.48</v>
      </c>
      <c r="AL69" s="14">
        <v>12.74</v>
      </c>
      <c r="AM69" s="1057">
        <v>0.5784</v>
      </c>
      <c r="AN69" s="14">
        <v>3.46</v>
      </c>
      <c r="AO69" s="14">
        <v>4.6</v>
      </c>
      <c r="AP69" s="14">
        <v>396</v>
      </c>
      <c r="AQ69" s="14">
        <v>3.52</v>
      </c>
      <c r="AR69" s="14">
        <v>9</v>
      </c>
      <c r="AS69" s="1056"/>
      <c r="AT69" s="1056"/>
      <c r="AU69" s="14" t="s">
        <v>418</v>
      </c>
      <c r="AV69" s="1056"/>
      <c r="AW69" s="14">
        <v>2</v>
      </c>
      <c r="AX69" s="14">
        <v>5</v>
      </c>
      <c r="AY69" s="14" t="s">
        <v>55</v>
      </c>
      <c r="AZ69" s="14" t="s">
        <v>1822</v>
      </c>
      <c r="BA69" s="1056"/>
      <c r="BB69" s="14" t="s">
        <v>209</v>
      </c>
      <c r="BC69" s="14" t="s">
        <v>2524</v>
      </c>
      <c r="BD69" s="14" t="s">
        <v>2522</v>
      </c>
      <c r="BE69" s="1056" t="s">
        <v>1846</v>
      </c>
      <c r="BF69" s="1056" t="s">
        <v>419</v>
      </c>
      <c r="BG69" s="1056" t="s">
        <v>2525</v>
      </c>
      <c r="BH69" s="1056" t="s">
        <v>2526</v>
      </c>
      <c r="BI69" s="1056" t="s">
        <v>1865</v>
      </c>
      <c r="BJ69" s="1056">
        <v>1391</v>
      </c>
      <c r="BK69" s="1056">
        <v>50</v>
      </c>
      <c r="BL69" s="1056">
        <v>741</v>
      </c>
      <c r="BM69" s="1056">
        <v>238</v>
      </c>
      <c r="BN69" s="1056">
        <v>298</v>
      </c>
      <c r="BO69" s="1056">
        <v>173</v>
      </c>
      <c r="BP69" s="1056">
        <v>271</v>
      </c>
      <c r="BQ69" s="1056">
        <v>4</v>
      </c>
      <c r="BR69" s="1056">
        <v>173</v>
      </c>
      <c r="BS69" s="1056">
        <v>15</v>
      </c>
      <c r="BT69" s="1056" t="s">
        <v>1851</v>
      </c>
      <c r="BU69" s="1056">
        <v>90</v>
      </c>
      <c r="BV69" s="1056">
        <v>90</v>
      </c>
    </row>
    <row r="70" ht="75" customHeight="1" spans="1:74">
      <c r="A70" s="1056"/>
      <c r="B70" s="14" t="s">
        <v>568</v>
      </c>
      <c r="C70" s="14" t="s">
        <v>687</v>
      </c>
      <c r="D70" s="14" t="s">
        <v>1866</v>
      </c>
      <c r="E70" s="14" t="s">
        <v>2527</v>
      </c>
      <c r="F70" s="14" t="s">
        <v>2528</v>
      </c>
      <c r="G70" s="14" t="s">
        <v>54</v>
      </c>
      <c r="H70" s="14" t="s">
        <v>2529</v>
      </c>
      <c r="I70" s="1056" t="s">
        <v>2530</v>
      </c>
      <c r="J70" s="14" t="s">
        <v>1839</v>
      </c>
      <c r="K70" s="14" t="s">
        <v>1812</v>
      </c>
      <c r="L70" s="14" t="s">
        <v>1813</v>
      </c>
      <c r="M70" s="14">
        <v>23243</v>
      </c>
      <c r="N70" s="14" t="s">
        <v>1814</v>
      </c>
      <c r="O70" s="14">
        <v>69</v>
      </c>
      <c r="P70" s="1056"/>
      <c r="Q70" s="1056"/>
      <c r="R70" s="14" t="s">
        <v>2531</v>
      </c>
      <c r="S70" s="14" t="s">
        <v>2532</v>
      </c>
      <c r="T70" s="14" t="s">
        <v>2533</v>
      </c>
      <c r="U70" s="1056"/>
      <c r="V70" s="14">
        <v>69</v>
      </c>
      <c r="W70" s="14" t="s">
        <v>1818</v>
      </c>
      <c r="X70" s="14">
        <v>1</v>
      </c>
      <c r="Y70" s="14" t="s">
        <v>1819</v>
      </c>
      <c r="Z70" s="14">
        <v>59.99</v>
      </c>
      <c r="AA70" s="14">
        <v>73</v>
      </c>
      <c r="AB70" s="14">
        <v>4.6</v>
      </c>
      <c r="AC70" s="14" t="s">
        <v>1820</v>
      </c>
      <c r="AD70" s="1056"/>
      <c r="AE70" s="1056"/>
      <c r="AF70" s="14" t="s">
        <v>569</v>
      </c>
      <c r="AG70" s="1056"/>
      <c r="AH70" s="1056"/>
      <c r="AI70" s="14">
        <v>1</v>
      </c>
      <c r="AJ70" s="14">
        <v>96</v>
      </c>
      <c r="AK70" s="14">
        <v>5343.36</v>
      </c>
      <c r="AL70" s="14">
        <v>49.99</v>
      </c>
      <c r="AM70" s="1057">
        <v>0.7698</v>
      </c>
      <c r="AN70" s="14">
        <v>4.01</v>
      </c>
      <c r="AO70" s="14">
        <v>4.6</v>
      </c>
      <c r="AP70" s="14">
        <v>48</v>
      </c>
      <c r="AQ70" s="14">
        <v>40.63</v>
      </c>
      <c r="AR70" s="14">
        <v>39</v>
      </c>
      <c r="AS70" s="1056"/>
      <c r="AT70" s="1056"/>
      <c r="AU70" s="14" t="s">
        <v>569</v>
      </c>
      <c r="AV70" s="1056"/>
      <c r="AW70" s="14">
        <v>2</v>
      </c>
      <c r="AX70" s="14">
        <v>1</v>
      </c>
      <c r="AY70" s="14" t="s">
        <v>53</v>
      </c>
      <c r="AZ70" s="14" t="s">
        <v>1844</v>
      </c>
      <c r="BA70" s="1056"/>
      <c r="BB70" s="14" t="s">
        <v>209</v>
      </c>
      <c r="BC70" s="14" t="s">
        <v>2534</v>
      </c>
      <c r="BD70" s="14" t="s">
        <v>2531</v>
      </c>
      <c r="BE70" s="1056" t="s">
        <v>1823</v>
      </c>
      <c r="BF70" s="1056"/>
      <c r="BG70" s="1056"/>
      <c r="BH70" s="1056"/>
      <c r="BI70" s="1056"/>
      <c r="BJ70" s="1056"/>
      <c r="BK70" s="1056"/>
      <c r="BL70" s="1056"/>
      <c r="BM70" s="1056" t="s">
        <v>686</v>
      </c>
      <c r="BN70" s="1056" t="s">
        <v>686</v>
      </c>
      <c r="BO70" s="1056">
        <v>0</v>
      </c>
      <c r="BP70" s="1056">
        <v>99</v>
      </c>
      <c r="BQ70" s="1056">
        <v>2</v>
      </c>
      <c r="BR70" s="1056"/>
      <c r="BS70" s="1056">
        <v>3</v>
      </c>
      <c r="BT70" s="1056" t="s">
        <v>1824</v>
      </c>
      <c r="BU70" s="1056"/>
      <c r="BV70" s="1056">
        <v>5</v>
      </c>
    </row>
    <row r="71" ht="75" customHeight="1" spans="1:74">
      <c r="A71" s="1056"/>
      <c r="B71" s="14" t="s">
        <v>524</v>
      </c>
      <c r="C71" s="14" t="s">
        <v>524</v>
      </c>
      <c r="D71" s="14" t="s">
        <v>826</v>
      </c>
      <c r="E71" s="14" t="s">
        <v>2535</v>
      </c>
      <c r="F71" s="14" t="s">
        <v>2536</v>
      </c>
      <c r="G71" s="14" t="s">
        <v>525</v>
      </c>
      <c r="H71" s="14" t="s">
        <v>2537</v>
      </c>
      <c r="I71" s="1056" t="s">
        <v>2538</v>
      </c>
      <c r="J71" s="14" t="s">
        <v>1839</v>
      </c>
      <c r="K71" s="14" t="s">
        <v>1812</v>
      </c>
      <c r="L71" s="14" t="s">
        <v>1813</v>
      </c>
      <c r="M71" s="14">
        <v>20258</v>
      </c>
      <c r="N71" s="14" t="s">
        <v>1814</v>
      </c>
      <c r="O71" s="14">
        <v>70</v>
      </c>
      <c r="P71" s="1056"/>
      <c r="Q71" s="1056"/>
      <c r="R71" s="14" t="s">
        <v>2539</v>
      </c>
      <c r="S71" s="14" t="s">
        <v>2540</v>
      </c>
      <c r="T71" s="14" t="s">
        <v>2100</v>
      </c>
      <c r="U71" s="1056"/>
      <c r="V71" s="14">
        <v>70</v>
      </c>
      <c r="W71" s="14" t="s">
        <v>1818</v>
      </c>
      <c r="X71" s="14">
        <v>1</v>
      </c>
      <c r="Y71" s="14" t="s">
        <v>1819</v>
      </c>
      <c r="Z71" s="14">
        <v>14.99</v>
      </c>
      <c r="AA71" s="14">
        <v>210</v>
      </c>
      <c r="AB71" s="14">
        <v>4.7</v>
      </c>
      <c r="AC71" s="14" t="s">
        <v>1820</v>
      </c>
      <c r="AD71" s="1056"/>
      <c r="AE71" s="1056"/>
      <c r="AF71" s="14" t="s">
        <v>527</v>
      </c>
      <c r="AG71" s="1056"/>
      <c r="AH71" s="1056"/>
      <c r="AI71" s="14">
        <v>1</v>
      </c>
      <c r="AJ71" s="14">
        <v>204</v>
      </c>
      <c r="AK71" s="14">
        <v>2896.8</v>
      </c>
      <c r="AL71" s="14">
        <v>14.99</v>
      </c>
      <c r="AM71" s="1057">
        <v>0.6686</v>
      </c>
      <c r="AN71" s="14">
        <v>2.72</v>
      </c>
      <c r="AO71" s="14">
        <v>4.6</v>
      </c>
      <c r="AP71" s="14">
        <v>208</v>
      </c>
      <c r="AQ71" s="14">
        <v>0</v>
      </c>
      <c r="AR71" s="14">
        <v>0</v>
      </c>
      <c r="AS71" s="1056"/>
      <c r="AT71" s="1056"/>
      <c r="AU71" s="14" t="s">
        <v>527</v>
      </c>
      <c r="AV71" s="1056"/>
      <c r="AW71" s="14">
        <v>1</v>
      </c>
      <c r="AX71" s="14">
        <v>1</v>
      </c>
      <c r="AY71" s="14" t="s">
        <v>526</v>
      </c>
      <c r="AZ71" s="14" t="s">
        <v>1844</v>
      </c>
      <c r="BA71" s="1056"/>
      <c r="BB71" s="14" t="s">
        <v>209</v>
      </c>
      <c r="BC71" s="14" t="s">
        <v>2100</v>
      </c>
      <c r="BD71" s="14" t="s">
        <v>2539</v>
      </c>
      <c r="BE71" s="1056" t="s">
        <v>2017</v>
      </c>
      <c r="BF71" s="1056"/>
      <c r="BG71" s="1056"/>
      <c r="BH71" s="1056"/>
      <c r="BI71" s="1056"/>
      <c r="BJ71" s="1056"/>
      <c r="BK71" s="1056"/>
      <c r="BL71" s="1056"/>
      <c r="BM71" s="1056"/>
      <c r="BN71" s="1056"/>
      <c r="BO71" s="1056"/>
      <c r="BP71" s="1056"/>
      <c r="BQ71" s="1056">
        <v>0</v>
      </c>
      <c r="BR71" s="1056"/>
      <c r="BS71" s="1056"/>
      <c r="BT71" s="1056" t="s">
        <v>1824</v>
      </c>
      <c r="BU71" s="1056"/>
      <c r="BV71" s="1056"/>
    </row>
    <row r="72" ht="75" customHeight="1" spans="1:74">
      <c r="A72" s="1056"/>
      <c r="B72" s="14" t="s">
        <v>435</v>
      </c>
      <c r="C72" s="14" t="s">
        <v>720</v>
      </c>
      <c r="D72" s="14" t="s">
        <v>2541</v>
      </c>
      <c r="E72" s="14" t="s">
        <v>2542</v>
      </c>
      <c r="F72" s="14" t="s">
        <v>2543</v>
      </c>
      <c r="G72" s="14" t="s">
        <v>436</v>
      </c>
      <c r="H72" s="14" t="s">
        <v>2544</v>
      </c>
      <c r="I72" s="1056" t="s">
        <v>2545</v>
      </c>
      <c r="J72" s="14" t="s">
        <v>1883</v>
      </c>
      <c r="K72" s="14" t="s">
        <v>1812</v>
      </c>
      <c r="L72" s="14" t="s">
        <v>1813</v>
      </c>
      <c r="M72" s="14">
        <v>15375</v>
      </c>
      <c r="N72" s="14" t="s">
        <v>1814</v>
      </c>
      <c r="O72" s="14">
        <v>71</v>
      </c>
      <c r="P72" s="1056"/>
      <c r="Q72" s="1056"/>
      <c r="R72" s="14" t="s">
        <v>2546</v>
      </c>
      <c r="S72" s="14" t="s">
        <v>2547</v>
      </c>
      <c r="T72" s="14" t="s">
        <v>1834</v>
      </c>
      <c r="U72" s="1056"/>
      <c r="V72" s="14">
        <v>71</v>
      </c>
      <c r="W72" s="14" t="s">
        <v>1818</v>
      </c>
      <c r="X72" s="14">
        <v>1</v>
      </c>
      <c r="Y72" s="14" t="s">
        <v>1819</v>
      </c>
      <c r="Z72" s="14">
        <v>36.54</v>
      </c>
      <c r="AA72" s="14">
        <v>187</v>
      </c>
      <c r="AB72" s="14">
        <v>4.1</v>
      </c>
      <c r="AC72" s="14" t="s">
        <v>1820</v>
      </c>
      <c r="AD72" s="1056"/>
      <c r="AE72" s="1056"/>
      <c r="AF72" s="14" t="s">
        <v>438</v>
      </c>
      <c r="AG72" s="1056"/>
      <c r="AH72" s="1056"/>
      <c r="AI72" s="14">
        <v>1</v>
      </c>
      <c r="AJ72" s="14">
        <v>285</v>
      </c>
      <c r="AK72" s="14">
        <v>11764.8</v>
      </c>
      <c r="AL72" s="14">
        <v>42.99</v>
      </c>
      <c r="AM72" s="1057">
        <v>0.7697</v>
      </c>
      <c r="AN72" s="14">
        <v>3.45</v>
      </c>
      <c r="AO72" s="14">
        <v>4.2</v>
      </c>
      <c r="AP72" s="14">
        <v>175</v>
      </c>
      <c r="AQ72" s="14">
        <v>9.47</v>
      </c>
      <c r="AR72" s="14">
        <v>27</v>
      </c>
      <c r="AS72" s="1056"/>
      <c r="AT72" s="1056"/>
      <c r="AU72" s="14" t="s">
        <v>438</v>
      </c>
      <c r="AV72" s="1056"/>
      <c r="AW72" s="14">
        <v>2</v>
      </c>
      <c r="AX72" s="14">
        <v>2</v>
      </c>
      <c r="AY72" s="14" t="s">
        <v>437</v>
      </c>
      <c r="AZ72" s="14" t="s">
        <v>2365</v>
      </c>
      <c r="BA72" s="1056"/>
      <c r="BB72" s="14" t="s">
        <v>209</v>
      </c>
      <c r="BC72" s="14" t="s">
        <v>2419</v>
      </c>
      <c r="BD72" s="14" t="s">
        <v>2546</v>
      </c>
      <c r="BE72" s="1056" t="s">
        <v>1846</v>
      </c>
      <c r="BF72" s="1056" t="s">
        <v>2548</v>
      </c>
      <c r="BG72" s="1056" t="s">
        <v>2549</v>
      </c>
      <c r="BH72" s="1056" t="s">
        <v>2550</v>
      </c>
      <c r="BI72" s="1056" t="s">
        <v>2156</v>
      </c>
      <c r="BJ72" s="1056">
        <v>2073</v>
      </c>
      <c r="BK72" s="1056"/>
      <c r="BL72" s="1056"/>
      <c r="BM72" s="1056">
        <v>96</v>
      </c>
      <c r="BN72" s="1056">
        <v>88</v>
      </c>
      <c r="BO72" s="1056">
        <v>63</v>
      </c>
      <c r="BP72" s="1056">
        <v>304</v>
      </c>
      <c r="BQ72" s="1056">
        <v>4</v>
      </c>
      <c r="BR72" s="1056">
        <v>63</v>
      </c>
      <c r="BS72" s="1056">
        <v>19</v>
      </c>
      <c r="BT72" s="1056" t="s">
        <v>1851</v>
      </c>
      <c r="BU72" s="1056">
        <v>29</v>
      </c>
      <c r="BV72" s="1056">
        <v>29</v>
      </c>
    </row>
    <row r="73" ht="75" customHeight="1" spans="1:74">
      <c r="A73" s="1056"/>
      <c r="B73" s="14" t="s">
        <v>534</v>
      </c>
      <c r="C73" s="14" t="s">
        <v>2551</v>
      </c>
      <c r="D73" s="14" t="s">
        <v>2552</v>
      </c>
      <c r="E73" s="14" t="s">
        <v>2553</v>
      </c>
      <c r="F73" s="14" t="s">
        <v>2554</v>
      </c>
      <c r="G73" s="14" t="s">
        <v>535</v>
      </c>
      <c r="H73" s="14" t="s">
        <v>2555</v>
      </c>
      <c r="I73" s="1056" t="s">
        <v>2556</v>
      </c>
      <c r="J73" s="14" t="s">
        <v>1830</v>
      </c>
      <c r="K73" s="14" t="s">
        <v>1812</v>
      </c>
      <c r="L73" s="14" t="s">
        <v>1813</v>
      </c>
      <c r="M73" s="14">
        <v>53833</v>
      </c>
      <c r="N73" s="14" t="s">
        <v>1814</v>
      </c>
      <c r="O73" s="14">
        <v>72</v>
      </c>
      <c r="P73" s="1056"/>
      <c r="Q73" s="1056"/>
      <c r="R73" s="14" t="s">
        <v>2219</v>
      </c>
      <c r="S73" s="14" t="s">
        <v>2557</v>
      </c>
      <c r="T73" s="14" t="s">
        <v>2558</v>
      </c>
      <c r="U73" s="1056"/>
      <c r="V73" s="14">
        <v>72</v>
      </c>
      <c r="W73" s="14" t="s">
        <v>1818</v>
      </c>
      <c r="X73" s="14">
        <v>1</v>
      </c>
      <c r="Y73" s="14" t="s">
        <v>1819</v>
      </c>
      <c r="Z73" s="14">
        <v>12.59</v>
      </c>
      <c r="AA73" s="14">
        <v>153</v>
      </c>
      <c r="AB73" s="14">
        <v>4.8</v>
      </c>
      <c r="AC73" s="14" t="s">
        <v>1820</v>
      </c>
      <c r="AD73" s="1056"/>
      <c r="AE73" s="1056"/>
      <c r="AF73" s="14" t="s">
        <v>537</v>
      </c>
      <c r="AG73" s="1056"/>
      <c r="AH73" s="1056"/>
      <c r="AI73" s="14">
        <v>1</v>
      </c>
      <c r="AJ73" s="14">
        <v>180</v>
      </c>
      <c r="AK73" s="14">
        <v>2473.2</v>
      </c>
      <c r="AL73" s="14">
        <v>13.99</v>
      </c>
      <c r="AM73" s="1057">
        <v>0.6454</v>
      </c>
      <c r="AN73" s="14">
        <v>2.72</v>
      </c>
      <c r="AO73" s="14">
        <v>4.8</v>
      </c>
      <c r="AP73" s="14">
        <v>153</v>
      </c>
      <c r="AQ73" s="14">
        <v>6.67</v>
      </c>
      <c r="AR73" s="14">
        <v>12</v>
      </c>
      <c r="AS73" s="1056"/>
      <c r="AT73" s="1056"/>
      <c r="AU73" s="14" t="s">
        <v>537</v>
      </c>
      <c r="AV73" s="1056"/>
      <c r="AW73" s="14">
        <v>5</v>
      </c>
      <c r="AX73" s="14">
        <v>1</v>
      </c>
      <c r="AY73" s="14" t="s">
        <v>536</v>
      </c>
      <c r="AZ73" s="14" t="s">
        <v>1844</v>
      </c>
      <c r="BA73" s="1056"/>
      <c r="BB73" s="14" t="s">
        <v>209</v>
      </c>
      <c r="BC73" s="14" t="s">
        <v>2558</v>
      </c>
      <c r="BD73" s="14" t="s">
        <v>2219</v>
      </c>
      <c r="BE73" s="1056" t="s">
        <v>2017</v>
      </c>
      <c r="BF73" s="1056"/>
      <c r="BG73" s="1056"/>
      <c r="BH73" s="1056"/>
      <c r="BI73" s="1056"/>
      <c r="BJ73" s="1056"/>
      <c r="BK73" s="1056"/>
      <c r="BL73" s="1056"/>
      <c r="BM73" s="1056"/>
      <c r="BN73" s="1056"/>
      <c r="BO73" s="1056"/>
      <c r="BP73" s="1056"/>
      <c r="BQ73" s="1056">
        <v>0</v>
      </c>
      <c r="BR73" s="1056"/>
      <c r="BS73" s="1056"/>
      <c r="BT73" s="1056" t="s">
        <v>1824</v>
      </c>
      <c r="BU73" s="1056"/>
      <c r="BV73" s="1056"/>
    </row>
    <row r="74" ht="75" customHeight="1" spans="1:74">
      <c r="A74" s="1056"/>
      <c r="B74" s="14" t="s">
        <v>445</v>
      </c>
      <c r="C74" s="14" t="s">
        <v>2559</v>
      </c>
      <c r="D74" s="14" t="s">
        <v>2560</v>
      </c>
      <c r="E74" s="14" t="s">
        <v>2561</v>
      </c>
      <c r="F74" s="14" t="s">
        <v>2562</v>
      </c>
      <c r="G74" s="14" t="s">
        <v>394</v>
      </c>
      <c r="H74" s="14" t="s">
        <v>447</v>
      </c>
      <c r="I74" s="1056" t="s">
        <v>2563</v>
      </c>
      <c r="J74" s="14" t="s">
        <v>1857</v>
      </c>
      <c r="K74" s="14" t="s">
        <v>1812</v>
      </c>
      <c r="L74" s="14" t="s">
        <v>1813</v>
      </c>
      <c r="M74" s="14">
        <v>27499</v>
      </c>
      <c r="N74" s="14" t="s">
        <v>1814</v>
      </c>
      <c r="O74" s="14">
        <v>73</v>
      </c>
      <c r="P74" s="1056"/>
      <c r="Q74" s="1056"/>
      <c r="R74" s="14" t="s">
        <v>2564</v>
      </c>
      <c r="S74" s="14" t="s">
        <v>2565</v>
      </c>
      <c r="T74" s="14" t="s">
        <v>2566</v>
      </c>
      <c r="U74" s="1056"/>
      <c r="V74" s="1058">
        <v>73</v>
      </c>
      <c r="W74" s="14" t="s">
        <v>1818</v>
      </c>
      <c r="X74" s="14">
        <v>1</v>
      </c>
      <c r="Y74" s="14" t="s">
        <v>1819</v>
      </c>
      <c r="Z74" s="14">
        <v>5.64</v>
      </c>
      <c r="AA74" s="14">
        <v>6039</v>
      </c>
      <c r="AB74" s="14">
        <v>4.4</v>
      </c>
      <c r="AC74" s="14" t="s">
        <v>1820</v>
      </c>
      <c r="AD74" s="1056"/>
      <c r="AE74" s="1056"/>
      <c r="AF74" s="14" t="s">
        <v>446</v>
      </c>
      <c r="AG74" s="1056"/>
      <c r="AH74" s="1056"/>
      <c r="AI74" s="14">
        <v>1</v>
      </c>
      <c r="AJ74" s="14">
        <v>266</v>
      </c>
      <c r="AK74" s="14">
        <v>1697.08</v>
      </c>
      <c r="AL74" s="14">
        <v>4.99</v>
      </c>
      <c r="AM74" s="1057">
        <v>0.5648</v>
      </c>
      <c r="AN74" s="14">
        <v>2.31</v>
      </c>
      <c r="AO74" s="14">
        <v>4.4</v>
      </c>
      <c r="AP74" s="14">
        <v>6037</v>
      </c>
      <c r="AQ74" s="14">
        <v>0</v>
      </c>
      <c r="AR74" s="14">
        <v>0</v>
      </c>
      <c r="AS74" s="1056"/>
      <c r="AT74" s="1056"/>
      <c r="AU74" s="14" t="s">
        <v>446</v>
      </c>
      <c r="AV74" s="1056"/>
      <c r="AW74" s="14">
        <v>7</v>
      </c>
      <c r="AX74" s="14">
        <v>4</v>
      </c>
      <c r="AY74" s="14" t="s">
        <v>2567</v>
      </c>
      <c r="AZ74" s="14" t="s">
        <v>1822</v>
      </c>
      <c r="BA74" s="1056"/>
      <c r="BB74" s="14" t="s">
        <v>339</v>
      </c>
      <c r="BC74" s="14" t="s">
        <v>2568</v>
      </c>
      <c r="BD74" s="14" t="s">
        <v>2564</v>
      </c>
      <c r="BE74" s="1056" t="s">
        <v>2017</v>
      </c>
      <c r="BF74" s="1056"/>
      <c r="BG74" s="1056"/>
      <c r="BH74" s="1056"/>
      <c r="BI74" s="1056"/>
      <c r="BJ74" s="1056"/>
      <c r="BK74" s="1056"/>
      <c r="BL74" s="1056"/>
      <c r="BM74" s="1056"/>
      <c r="BN74" s="1056"/>
      <c r="BO74" s="1056"/>
      <c r="BP74" s="1056"/>
      <c r="BQ74" s="1056">
        <v>0</v>
      </c>
      <c r="BR74" s="1056"/>
      <c r="BS74" s="1056"/>
      <c r="BT74" s="1056" t="s">
        <v>1824</v>
      </c>
      <c r="BU74" s="1056"/>
      <c r="BV74" s="1056"/>
    </row>
    <row r="75" ht="75" customHeight="1" spans="1:74">
      <c r="A75" s="1056"/>
      <c r="B75" s="14" t="s">
        <v>476</v>
      </c>
      <c r="C75" s="14" t="s">
        <v>476</v>
      </c>
      <c r="D75" s="14" t="s">
        <v>826</v>
      </c>
      <c r="E75" s="14" t="s">
        <v>2569</v>
      </c>
      <c r="F75" s="14" t="s">
        <v>2570</v>
      </c>
      <c r="G75" s="14" t="s">
        <v>477</v>
      </c>
      <c r="H75" s="14" t="s">
        <v>2571</v>
      </c>
      <c r="I75" s="1056" t="s">
        <v>2572</v>
      </c>
      <c r="J75" s="14" t="s">
        <v>2288</v>
      </c>
      <c r="K75" s="14" t="s">
        <v>1812</v>
      </c>
      <c r="L75" s="14" t="s">
        <v>1813</v>
      </c>
      <c r="M75" s="14">
        <v>23166</v>
      </c>
      <c r="N75" s="14" t="s">
        <v>1814</v>
      </c>
      <c r="O75" s="14">
        <v>74</v>
      </c>
      <c r="P75" s="1056"/>
      <c r="Q75" s="1056"/>
      <c r="R75" s="14" t="s">
        <v>2573</v>
      </c>
      <c r="S75" s="14" t="s">
        <v>2574</v>
      </c>
      <c r="T75" s="14" t="s">
        <v>2240</v>
      </c>
      <c r="U75" s="1056"/>
      <c r="V75" s="14">
        <v>74</v>
      </c>
      <c r="W75" s="14" t="s">
        <v>1818</v>
      </c>
      <c r="X75" s="14">
        <v>1</v>
      </c>
      <c r="Y75" s="14" t="s">
        <v>1819</v>
      </c>
      <c r="Z75" s="14">
        <v>9.99</v>
      </c>
      <c r="AA75" s="14">
        <v>295</v>
      </c>
      <c r="AB75" s="14">
        <v>4.2</v>
      </c>
      <c r="AC75" s="14" t="s">
        <v>1820</v>
      </c>
      <c r="AD75" s="1056"/>
      <c r="AE75" s="1056"/>
      <c r="AF75" s="14" t="s">
        <v>479</v>
      </c>
      <c r="AG75" s="1056"/>
      <c r="AH75" s="1056"/>
      <c r="AI75" s="14">
        <v>1</v>
      </c>
      <c r="AJ75" s="14">
        <v>241</v>
      </c>
      <c r="AK75" s="14">
        <v>2356.98</v>
      </c>
      <c r="AL75" s="14">
        <v>9.99</v>
      </c>
      <c r="AM75" s="1057">
        <v>0.6188</v>
      </c>
      <c r="AN75" s="14">
        <v>2.31</v>
      </c>
      <c r="AO75" s="14">
        <v>4.2</v>
      </c>
      <c r="AP75" s="14">
        <v>292</v>
      </c>
      <c r="AQ75" s="14">
        <v>6.22</v>
      </c>
      <c r="AR75" s="14">
        <v>15</v>
      </c>
      <c r="AS75" s="1056"/>
      <c r="AT75" s="1056"/>
      <c r="AU75" s="14" t="s">
        <v>479</v>
      </c>
      <c r="AV75" s="1056"/>
      <c r="AW75" s="14">
        <v>1</v>
      </c>
      <c r="AX75" s="14">
        <v>1</v>
      </c>
      <c r="AY75" s="14" t="s">
        <v>478</v>
      </c>
      <c r="AZ75" s="14" t="s">
        <v>1844</v>
      </c>
      <c r="BA75" s="1056"/>
      <c r="BB75" s="14" t="s">
        <v>209</v>
      </c>
      <c r="BC75" s="14" t="s">
        <v>2240</v>
      </c>
      <c r="BD75" s="14" t="s">
        <v>2573</v>
      </c>
      <c r="BE75" s="1056" t="s">
        <v>1846</v>
      </c>
      <c r="BF75" s="1056" t="s">
        <v>2575</v>
      </c>
      <c r="BG75" s="1056" t="s">
        <v>2576</v>
      </c>
      <c r="BH75" s="1056" t="s">
        <v>2577</v>
      </c>
      <c r="BI75" s="1056" t="s">
        <v>1865</v>
      </c>
      <c r="BJ75" s="1056">
        <v>980</v>
      </c>
      <c r="BK75" s="1056">
        <v>50</v>
      </c>
      <c r="BL75" s="1056">
        <v>474</v>
      </c>
      <c r="BM75" s="1056">
        <v>166</v>
      </c>
      <c r="BN75" s="1056">
        <v>290</v>
      </c>
      <c r="BO75" s="1056">
        <v>142</v>
      </c>
      <c r="BP75" s="1056">
        <v>251</v>
      </c>
      <c r="BQ75" s="1056">
        <v>4</v>
      </c>
      <c r="BR75" s="1056">
        <v>142</v>
      </c>
      <c r="BS75" s="1056">
        <v>10</v>
      </c>
      <c r="BT75" s="1056" t="s">
        <v>1851</v>
      </c>
      <c r="BU75" s="1056">
        <v>20</v>
      </c>
      <c r="BV75" s="1056">
        <v>20</v>
      </c>
    </row>
    <row r="76" ht="75" customHeight="1" spans="1:74">
      <c r="A76" s="1056"/>
      <c r="B76" s="14" t="s">
        <v>489</v>
      </c>
      <c r="C76" s="14" t="s">
        <v>2578</v>
      </c>
      <c r="D76" s="14" t="s">
        <v>2579</v>
      </c>
      <c r="E76" s="14" t="s">
        <v>2580</v>
      </c>
      <c r="F76" s="14" t="s">
        <v>2581</v>
      </c>
      <c r="G76" s="14" t="s">
        <v>365</v>
      </c>
      <c r="H76" s="14" t="s">
        <v>2582</v>
      </c>
      <c r="I76" s="1056" t="s">
        <v>2583</v>
      </c>
      <c r="J76" s="14" t="s">
        <v>1857</v>
      </c>
      <c r="K76" s="14" t="s">
        <v>1812</v>
      </c>
      <c r="L76" s="14" t="s">
        <v>1813</v>
      </c>
      <c r="M76" s="14">
        <v>17081</v>
      </c>
      <c r="N76" s="14" t="s">
        <v>1814</v>
      </c>
      <c r="O76" s="14">
        <v>75</v>
      </c>
      <c r="P76" s="1056"/>
      <c r="Q76" s="1056"/>
      <c r="R76" s="14" t="s">
        <v>2584</v>
      </c>
      <c r="S76" s="14" t="s">
        <v>2585</v>
      </c>
      <c r="T76" s="14" t="s">
        <v>2586</v>
      </c>
      <c r="U76" s="1056"/>
      <c r="V76" s="14">
        <v>75</v>
      </c>
      <c r="W76" s="14" t="s">
        <v>1818</v>
      </c>
      <c r="X76" s="14">
        <v>1</v>
      </c>
      <c r="Y76" s="14" t="s">
        <v>1819</v>
      </c>
      <c r="Z76" s="14">
        <v>20.39</v>
      </c>
      <c r="AA76" s="14">
        <v>71</v>
      </c>
      <c r="AB76" s="14">
        <v>4.7</v>
      </c>
      <c r="AC76" s="14" t="s">
        <v>1820</v>
      </c>
      <c r="AD76" s="1056"/>
      <c r="AE76" s="1056"/>
      <c r="AF76" s="14" t="s">
        <v>2587</v>
      </c>
      <c r="AG76" s="1056"/>
      <c r="AH76" s="1056"/>
      <c r="AI76" s="14">
        <v>1</v>
      </c>
      <c r="AJ76" s="14">
        <v>217</v>
      </c>
      <c r="AK76" s="14">
        <v>4737.11</v>
      </c>
      <c r="AL76" s="14">
        <v>20.39</v>
      </c>
      <c r="AM76" s="1057">
        <v>0.7045</v>
      </c>
      <c r="AN76" s="14">
        <v>3.49</v>
      </c>
      <c r="AO76" s="14">
        <v>4.7</v>
      </c>
      <c r="AP76" s="14">
        <v>70</v>
      </c>
      <c r="AQ76" s="14">
        <v>0.46</v>
      </c>
      <c r="AR76" s="14">
        <v>1</v>
      </c>
      <c r="AS76" s="1056"/>
      <c r="AT76" s="1056"/>
      <c r="AU76" s="14" t="s">
        <v>2587</v>
      </c>
      <c r="AV76" s="1056"/>
      <c r="AW76" s="14">
        <v>6</v>
      </c>
      <c r="AX76" s="14">
        <v>1</v>
      </c>
      <c r="AY76" s="14" t="s">
        <v>365</v>
      </c>
      <c r="AZ76" s="14" t="s">
        <v>1844</v>
      </c>
      <c r="BA76" s="1056"/>
      <c r="BB76" s="14" t="s">
        <v>209</v>
      </c>
      <c r="BC76" s="14" t="s">
        <v>2109</v>
      </c>
      <c r="BD76" s="14" t="s">
        <v>2584</v>
      </c>
      <c r="BE76" s="1056" t="s">
        <v>2017</v>
      </c>
      <c r="BF76" s="1056"/>
      <c r="BG76" s="1056"/>
      <c r="BH76" s="1056"/>
      <c r="BI76" s="1056"/>
      <c r="BJ76" s="1056"/>
      <c r="BK76" s="1056"/>
      <c r="BL76" s="1056"/>
      <c r="BM76" s="1056"/>
      <c r="BN76" s="1056"/>
      <c r="BO76" s="1056"/>
      <c r="BP76" s="1056"/>
      <c r="BQ76" s="1056">
        <v>0</v>
      </c>
      <c r="BR76" s="1056"/>
      <c r="BS76" s="1056"/>
      <c r="BT76" s="1056" t="s">
        <v>1824</v>
      </c>
      <c r="BU76" s="1056"/>
      <c r="BV76" s="1056"/>
    </row>
    <row r="77" ht="75" customHeight="1" spans="1:74">
      <c r="A77" s="1056"/>
      <c r="B77" s="14" t="s">
        <v>571</v>
      </c>
      <c r="C77" s="14" t="s">
        <v>2588</v>
      </c>
      <c r="D77" s="14" t="s">
        <v>2589</v>
      </c>
      <c r="E77" s="14" t="s">
        <v>2590</v>
      </c>
      <c r="F77" s="14" t="s">
        <v>2591</v>
      </c>
      <c r="G77" s="14" t="s">
        <v>2094</v>
      </c>
      <c r="H77" s="14" t="s">
        <v>2592</v>
      </c>
      <c r="I77" s="1056" t="s">
        <v>2593</v>
      </c>
      <c r="J77" s="14" t="s">
        <v>1830</v>
      </c>
      <c r="K77" s="14" t="s">
        <v>1812</v>
      </c>
      <c r="L77" s="14" t="s">
        <v>1813</v>
      </c>
      <c r="M77" s="14">
        <v>40677</v>
      </c>
      <c r="N77" s="14" t="s">
        <v>1814</v>
      </c>
      <c r="O77" s="14">
        <v>76</v>
      </c>
      <c r="P77" s="1056"/>
      <c r="Q77" s="1056"/>
      <c r="R77" s="14" t="s">
        <v>2594</v>
      </c>
      <c r="S77" s="14" t="s">
        <v>2595</v>
      </c>
      <c r="T77" s="14" t="s">
        <v>2596</v>
      </c>
      <c r="U77" s="1056"/>
      <c r="V77" s="14">
        <v>76</v>
      </c>
      <c r="W77" s="14" t="s">
        <v>1818</v>
      </c>
      <c r="X77" s="14">
        <v>1</v>
      </c>
      <c r="Y77" s="14" t="s">
        <v>1819</v>
      </c>
      <c r="Z77" s="14">
        <v>9.73</v>
      </c>
      <c r="AA77" s="14">
        <v>1185</v>
      </c>
      <c r="AB77" s="14">
        <v>4.1</v>
      </c>
      <c r="AC77" s="14" t="s">
        <v>1820</v>
      </c>
      <c r="AD77" s="1056"/>
      <c r="AE77" s="1056"/>
      <c r="AF77" s="14" t="s">
        <v>573</v>
      </c>
      <c r="AG77" s="1056"/>
      <c r="AH77" s="1056"/>
      <c r="AI77" s="14">
        <v>1</v>
      </c>
      <c r="AJ77" s="14">
        <v>121</v>
      </c>
      <c r="AK77" s="14">
        <v>1009.14</v>
      </c>
      <c r="AL77" s="14">
        <v>9.99</v>
      </c>
      <c r="AM77" s="1057">
        <v>0.5027</v>
      </c>
      <c r="AN77" s="14">
        <v>3.47</v>
      </c>
      <c r="AO77" s="14">
        <v>4.1</v>
      </c>
      <c r="AP77" s="14">
        <v>1183</v>
      </c>
      <c r="AQ77" s="14">
        <v>1.65</v>
      </c>
      <c r="AR77" s="14">
        <v>2</v>
      </c>
      <c r="AS77" s="1056"/>
      <c r="AT77" s="1056"/>
      <c r="AU77" s="14" t="s">
        <v>573</v>
      </c>
      <c r="AV77" s="1056"/>
      <c r="AW77" s="14">
        <v>4</v>
      </c>
      <c r="AX77" s="14">
        <v>2</v>
      </c>
      <c r="AY77" s="14" t="s">
        <v>572</v>
      </c>
      <c r="AZ77" s="14" t="s">
        <v>1822</v>
      </c>
      <c r="BA77" s="1056"/>
      <c r="BB77" s="14" t="s">
        <v>209</v>
      </c>
      <c r="BC77" s="14" t="s">
        <v>2597</v>
      </c>
      <c r="BD77" s="14" t="s">
        <v>2594</v>
      </c>
      <c r="BE77" s="1056" t="s">
        <v>2017</v>
      </c>
      <c r="BF77" s="1056"/>
      <c r="BG77" s="1056"/>
      <c r="BH77" s="1056"/>
      <c r="BI77" s="1056"/>
      <c r="BJ77" s="1056"/>
      <c r="BK77" s="1056"/>
      <c r="BL77" s="1056"/>
      <c r="BM77" s="1056"/>
      <c r="BN77" s="1056"/>
      <c r="BO77" s="1056"/>
      <c r="BP77" s="1056"/>
      <c r="BQ77" s="1056">
        <v>0</v>
      </c>
      <c r="BR77" s="1056"/>
      <c r="BS77" s="1056"/>
      <c r="BT77" s="1056" t="s">
        <v>1824</v>
      </c>
      <c r="BU77" s="1056"/>
      <c r="BV77" s="1056"/>
    </row>
    <row r="78" ht="75" customHeight="1" spans="1:74">
      <c r="A78" s="1056"/>
      <c r="B78" s="14" t="s">
        <v>398</v>
      </c>
      <c r="C78" s="14" t="s">
        <v>398</v>
      </c>
      <c r="D78" s="14" t="s">
        <v>2598</v>
      </c>
      <c r="E78" s="14" t="s">
        <v>2599</v>
      </c>
      <c r="F78" s="14" t="s">
        <v>2600</v>
      </c>
      <c r="G78" s="14" t="s">
        <v>52</v>
      </c>
      <c r="H78" s="14" t="s">
        <v>400</v>
      </c>
      <c r="I78" s="1056" t="s">
        <v>2601</v>
      </c>
      <c r="J78" s="14" t="s">
        <v>1883</v>
      </c>
      <c r="K78" s="14" t="s">
        <v>1812</v>
      </c>
      <c r="L78" s="14" t="s">
        <v>1813</v>
      </c>
      <c r="M78" s="14">
        <v>7818</v>
      </c>
      <c r="N78" s="14" t="s">
        <v>1814</v>
      </c>
      <c r="O78" s="14">
        <v>77</v>
      </c>
      <c r="P78" s="1056"/>
      <c r="Q78" s="1056"/>
      <c r="R78" s="14" t="s">
        <v>2602</v>
      </c>
      <c r="S78" s="14" t="s">
        <v>2603</v>
      </c>
      <c r="T78" s="14" t="s">
        <v>2604</v>
      </c>
      <c r="U78" s="1056"/>
      <c r="V78" s="14">
        <v>77</v>
      </c>
      <c r="W78" s="14" t="s">
        <v>1818</v>
      </c>
      <c r="X78" s="14">
        <v>1</v>
      </c>
      <c r="Y78" s="14" t="s">
        <v>1819</v>
      </c>
      <c r="Z78" s="14">
        <v>17.49</v>
      </c>
      <c r="AA78" s="14">
        <v>5461</v>
      </c>
      <c r="AB78" s="14">
        <v>4.5</v>
      </c>
      <c r="AC78" s="14" t="s">
        <v>1820</v>
      </c>
      <c r="AD78" s="1056"/>
      <c r="AE78" s="1056"/>
      <c r="AF78" s="14" t="s">
        <v>2605</v>
      </c>
      <c r="AG78" s="1056"/>
      <c r="AH78" s="1056"/>
      <c r="AI78" s="14">
        <v>1</v>
      </c>
      <c r="AJ78" s="14">
        <v>275</v>
      </c>
      <c r="AK78" s="14">
        <v>4463.25</v>
      </c>
      <c r="AL78" s="14">
        <v>11.9</v>
      </c>
      <c r="AM78" s="1057">
        <v>0.413</v>
      </c>
      <c r="AN78" s="14">
        <v>5.2</v>
      </c>
      <c r="AO78" s="14">
        <v>4.5</v>
      </c>
      <c r="AP78" s="14">
        <v>5460</v>
      </c>
      <c r="AQ78" s="14">
        <v>5.09</v>
      </c>
      <c r="AR78" s="14">
        <v>14</v>
      </c>
      <c r="AS78" s="1056"/>
      <c r="AT78" s="1056"/>
      <c r="AU78" s="14" t="s">
        <v>2605</v>
      </c>
      <c r="AV78" s="1056"/>
      <c r="AW78" s="14">
        <v>8</v>
      </c>
      <c r="AX78" s="14">
        <v>4</v>
      </c>
      <c r="AY78" s="14" t="s">
        <v>45</v>
      </c>
      <c r="AZ78" s="14" t="s">
        <v>1822</v>
      </c>
      <c r="BA78" s="1056"/>
      <c r="BB78" s="14" t="s">
        <v>826</v>
      </c>
      <c r="BC78" s="14" t="s">
        <v>2606</v>
      </c>
      <c r="BD78" s="14" t="s">
        <v>2602</v>
      </c>
      <c r="BE78" s="1056" t="s">
        <v>1846</v>
      </c>
      <c r="BF78" s="1056" t="s">
        <v>400</v>
      </c>
      <c r="BG78" s="1056" t="s">
        <v>2607</v>
      </c>
      <c r="BH78" s="1056" t="s">
        <v>2608</v>
      </c>
      <c r="BI78" s="1056" t="s">
        <v>1865</v>
      </c>
      <c r="BJ78" s="1056">
        <v>1591</v>
      </c>
      <c r="BK78" s="1056">
        <v>50</v>
      </c>
      <c r="BL78" s="1056">
        <v>946</v>
      </c>
      <c r="BM78" s="1056">
        <v>167</v>
      </c>
      <c r="BN78" s="1056">
        <v>155</v>
      </c>
      <c r="BO78" s="1056">
        <v>117</v>
      </c>
      <c r="BP78" s="1056">
        <v>284</v>
      </c>
      <c r="BQ78" s="1056">
        <v>4</v>
      </c>
      <c r="BR78" s="1056">
        <v>117</v>
      </c>
      <c r="BS78" s="1056">
        <v>9</v>
      </c>
      <c r="BT78" s="1056" t="s">
        <v>1851</v>
      </c>
      <c r="BU78" s="1056">
        <v>72</v>
      </c>
      <c r="BV78" s="1056">
        <v>72</v>
      </c>
    </row>
    <row r="79" ht="75" customHeight="1" spans="1:74">
      <c r="A79" s="1056"/>
      <c r="B79" s="14" t="s">
        <v>481</v>
      </c>
      <c r="C79" s="14" t="s">
        <v>726</v>
      </c>
      <c r="D79" s="14" t="s">
        <v>2609</v>
      </c>
      <c r="E79" s="14" t="s">
        <v>2610</v>
      </c>
      <c r="F79" s="14" t="s">
        <v>2611</v>
      </c>
      <c r="G79" s="14" t="s">
        <v>52</v>
      </c>
      <c r="H79" s="14" t="s">
        <v>2612</v>
      </c>
      <c r="I79" s="1056" t="s">
        <v>2613</v>
      </c>
      <c r="J79" s="14" t="s">
        <v>1857</v>
      </c>
      <c r="K79" s="14" t="s">
        <v>1812</v>
      </c>
      <c r="L79" s="14" t="s">
        <v>1813</v>
      </c>
      <c r="M79" s="14">
        <v>36786</v>
      </c>
      <c r="N79" s="14" t="s">
        <v>1814</v>
      </c>
      <c r="O79" s="14">
        <v>78</v>
      </c>
      <c r="P79" s="1056"/>
      <c r="Q79" s="1056"/>
      <c r="R79" s="14" t="s">
        <v>2614</v>
      </c>
      <c r="S79" s="14" t="s">
        <v>2615</v>
      </c>
      <c r="T79" s="14" t="s">
        <v>2616</v>
      </c>
      <c r="U79" s="1056"/>
      <c r="V79" s="14">
        <v>78</v>
      </c>
      <c r="W79" s="14" t="s">
        <v>1818</v>
      </c>
      <c r="X79" s="14">
        <v>1</v>
      </c>
      <c r="Y79" s="14" t="s">
        <v>1819</v>
      </c>
      <c r="Z79" s="14">
        <v>5.03</v>
      </c>
      <c r="AA79" s="14">
        <v>39</v>
      </c>
      <c r="AB79" s="14">
        <v>4.4</v>
      </c>
      <c r="AC79" s="14" t="s">
        <v>1820</v>
      </c>
      <c r="AD79" s="1056"/>
      <c r="AE79" s="1056"/>
      <c r="AF79" s="14" t="s">
        <v>482</v>
      </c>
      <c r="AG79" s="1056"/>
      <c r="AH79" s="1056"/>
      <c r="AI79" s="14">
        <v>1</v>
      </c>
      <c r="AJ79" s="14">
        <v>222</v>
      </c>
      <c r="AK79" s="14">
        <v>1327.56</v>
      </c>
      <c r="AL79" s="14">
        <v>5.97</v>
      </c>
      <c r="AM79" s="1057">
        <v>0.2655</v>
      </c>
      <c r="AN79" s="14">
        <v>3.49</v>
      </c>
      <c r="AO79" s="14">
        <v>4.4</v>
      </c>
      <c r="AP79" s="14">
        <v>39</v>
      </c>
      <c r="AQ79" s="14">
        <v>2.25</v>
      </c>
      <c r="AR79" s="14">
        <v>5</v>
      </c>
      <c r="AS79" s="1056"/>
      <c r="AT79" s="1056"/>
      <c r="AU79" s="14" t="s">
        <v>482</v>
      </c>
      <c r="AV79" s="1056"/>
      <c r="AW79" s="14">
        <v>2</v>
      </c>
      <c r="AX79" s="14">
        <v>3</v>
      </c>
      <c r="AY79" s="14" t="s">
        <v>45</v>
      </c>
      <c r="AZ79" s="14" t="s">
        <v>1822</v>
      </c>
      <c r="BA79" s="1056"/>
      <c r="BB79" s="14" t="s">
        <v>812</v>
      </c>
      <c r="BC79" s="14" t="s">
        <v>2617</v>
      </c>
      <c r="BD79" s="14" t="s">
        <v>2614</v>
      </c>
      <c r="BE79" s="1056" t="s">
        <v>1846</v>
      </c>
      <c r="BF79" s="1056" t="s">
        <v>2612</v>
      </c>
      <c r="BG79" s="1056" t="s">
        <v>686</v>
      </c>
      <c r="BH79" s="1056" t="s">
        <v>2618</v>
      </c>
      <c r="BI79" s="1056" t="s">
        <v>686</v>
      </c>
      <c r="BJ79" s="1056" t="s">
        <v>686</v>
      </c>
      <c r="BK79" s="1056">
        <v>50</v>
      </c>
      <c r="BL79" s="1056">
        <v>300</v>
      </c>
      <c r="BM79" s="1056">
        <v>148</v>
      </c>
      <c r="BN79" s="1056">
        <v>227</v>
      </c>
      <c r="BO79" s="1056">
        <v>184</v>
      </c>
      <c r="BP79" s="1056">
        <v>231</v>
      </c>
      <c r="BQ79" s="1056">
        <v>4</v>
      </c>
      <c r="BR79" s="1056">
        <v>148</v>
      </c>
      <c r="BS79" s="1056">
        <v>9</v>
      </c>
      <c r="BT79" s="1056" t="s">
        <v>1851</v>
      </c>
      <c r="BU79" s="1056">
        <v>34</v>
      </c>
      <c r="BV79" s="1056">
        <v>34</v>
      </c>
    </row>
    <row r="80" ht="75" customHeight="1" spans="1:74">
      <c r="A80" s="1056"/>
      <c r="B80" s="14" t="s">
        <v>599</v>
      </c>
      <c r="C80" s="14" t="s">
        <v>2619</v>
      </c>
      <c r="D80" s="14" t="s">
        <v>2223</v>
      </c>
      <c r="E80" s="14" t="s">
        <v>2620</v>
      </c>
      <c r="F80" s="14" t="s">
        <v>2621</v>
      </c>
      <c r="G80" s="14" t="s">
        <v>600</v>
      </c>
      <c r="H80" s="14" t="s">
        <v>2622</v>
      </c>
      <c r="I80" s="1056" t="s">
        <v>2623</v>
      </c>
      <c r="J80" s="14" t="s">
        <v>2288</v>
      </c>
      <c r="K80" s="14" t="s">
        <v>1812</v>
      </c>
      <c r="L80" s="14" t="s">
        <v>1813</v>
      </c>
      <c r="M80" s="14">
        <v>575952</v>
      </c>
      <c r="N80" s="14" t="s">
        <v>1814</v>
      </c>
      <c r="O80" s="14">
        <v>79</v>
      </c>
      <c r="P80" s="1056"/>
      <c r="Q80" s="1056"/>
      <c r="R80" s="14" t="s">
        <v>2624</v>
      </c>
      <c r="S80" s="14" t="s">
        <v>826</v>
      </c>
      <c r="T80" s="14" t="s">
        <v>826</v>
      </c>
      <c r="U80" s="1056"/>
      <c r="V80" s="14">
        <v>79</v>
      </c>
      <c r="W80" s="14" t="s">
        <v>1818</v>
      </c>
      <c r="X80" s="14">
        <v>1</v>
      </c>
      <c r="Y80" s="14" t="s">
        <v>1819</v>
      </c>
      <c r="Z80" s="14">
        <v>35.99</v>
      </c>
      <c r="AA80" s="14">
        <v>5</v>
      </c>
      <c r="AB80" s="14">
        <v>2.8</v>
      </c>
      <c r="AC80" s="14" t="s">
        <v>1820</v>
      </c>
      <c r="AD80" s="1056"/>
      <c r="AE80" s="1056"/>
      <c r="AF80" s="14" t="s">
        <v>351</v>
      </c>
      <c r="AG80" s="1056"/>
      <c r="AH80" s="1056"/>
      <c r="AI80" s="14">
        <v>1</v>
      </c>
      <c r="AJ80" s="14">
        <v>9</v>
      </c>
      <c r="AK80" s="14">
        <v>323.91</v>
      </c>
      <c r="AL80" s="14">
        <v>35.99</v>
      </c>
      <c r="AM80" s="1057">
        <v>0.85</v>
      </c>
      <c r="AN80" s="14" t="s">
        <v>826</v>
      </c>
      <c r="AO80" s="14">
        <v>2.8</v>
      </c>
      <c r="AP80" s="14">
        <v>5</v>
      </c>
      <c r="AQ80" s="14" t="s">
        <v>826</v>
      </c>
      <c r="AR80" s="14" t="s">
        <v>826</v>
      </c>
      <c r="AS80" s="1056"/>
      <c r="AT80" s="1056"/>
      <c r="AU80" s="14" t="s">
        <v>351</v>
      </c>
      <c r="AV80" s="1056"/>
      <c r="AW80" s="14">
        <v>3</v>
      </c>
      <c r="AX80" s="14">
        <v>1</v>
      </c>
      <c r="AY80" s="14" t="s">
        <v>2625</v>
      </c>
      <c r="AZ80" s="14" t="s">
        <v>1844</v>
      </c>
      <c r="BA80" s="1056"/>
      <c r="BB80" s="14" t="s">
        <v>339</v>
      </c>
      <c r="BC80" s="14" t="s">
        <v>826</v>
      </c>
      <c r="BD80" s="14" t="s">
        <v>2624</v>
      </c>
      <c r="BE80" s="1056" t="s">
        <v>2017</v>
      </c>
      <c r="BF80" s="1056"/>
      <c r="BG80" s="1056"/>
      <c r="BH80" s="1056"/>
      <c r="BI80" s="1056"/>
      <c r="BJ80" s="1056"/>
      <c r="BK80" s="1056"/>
      <c r="BL80" s="1056"/>
      <c r="BM80" s="1056"/>
      <c r="BN80" s="1056"/>
      <c r="BO80" s="1056"/>
      <c r="BP80" s="1056"/>
      <c r="BQ80" s="1056">
        <v>0</v>
      </c>
      <c r="BR80" s="1056"/>
      <c r="BS80" s="1056"/>
      <c r="BT80" s="1056" t="s">
        <v>1824</v>
      </c>
      <c r="BU80" s="1056"/>
      <c r="BV80" s="1056"/>
    </row>
    <row r="81" ht="75" customHeight="1" spans="1:74">
      <c r="A81" s="1056"/>
      <c r="B81" s="14" t="s">
        <v>580</v>
      </c>
      <c r="C81" s="14" t="s">
        <v>580</v>
      </c>
      <c r="D81" s="14" t="s">
        <v>826</v>
      </c>
      <c r="E81" s="14" t="s">
        <v>2626</v>
      </c>
      <c r="F81" s="14" t="s">
        <v>2627</v>
      </c>
      <c r="G81" s="14" t="s">
        <v>581</v>
      </c>
      <c r="H81" s="14" t="s">
        <v>2628</v>
      </c>
      <c r="I81" s="1056" t="s">
        <v>2629</v>
      </c>
      <c r="J81" s="14" t="s">
        <v>1839</v>
      </c>
      <c r="K81" s="14" t="s">
        <v>1812</v>
      </c>
      <c r="L81" s="14" t="s">
        <v>1813</v>
      </c>
      <c r="M81" s="14">
        <v>30727</v>
      </c>
      <c r="N81" s="14" t="s">
        <v>1814</v>
      </c>
      <c r="O81" s="14">
        <v>80</v>
      </c>
      <c r="P81" s="1056"/>
      <c r="Q81" s="1056"/>
      <c r="R81" s="14" t="s">
        <v>2630</v>
      </c>
      <c r="S81" s="14" t="s">
        <v>2631</v>
      </c>
      <c r="T81" s="14" t="s">
        <v>2632</v>
      </c>
      <c r="U81" s="1056"/>
      <c r="V81" s="14">
        <v>80</v>
      </c>
      <c r="W81" s="14" t="s">
        <v>1818</v>
      </c>
      <c r="X81" s="14">
        <v>1</v>
      </c>
      <c r="Y81" s="14" t="s">
        <v>1819</v>
      </c>
      <c r="Z81" s="14">
        <v>39.99</v>
      </c>
      <c r="AA81" s="14">
        <v>167</v>
      </c>
      <c r="AB81" s="14">
        <v>4.3</v>
      </c>
      <c r="AC81" s="14" t="s">
        <v>1820</v>
      </c>
      <c r="AD81" s="1056"/>
      <c r="AE81" s="1056"/>
      <c r="AF81" s="14" t="s">
        <v>583</v>
      </c>
      <c r="AG81" s="1056"/>
      <c r="AH81" s="1056"/>
      <c r="AI81" s="14">
        <v>1</v>
      </c>
      <c r="AJ81" s="14">
        <v>160</v>
      </c>
      <c r="AK81" s="14">
        <v>7254.4</v>
      </c>
      <c r="AL81" s="14">
        <v>47.99</v>
      </c>
      <c r="AM81" s="1057">
        <v>0.7177</v>
      </c>
      <c r="AN81" s="14">
        <v>5.29</v>
      </c>
      <c r="AO81" s="14">
        <v>4.4</v>
      </c>
      <c r="AP81" s="14">
        <v>162</v>
      </c>
      <c r="AQ81" s="14">
        <v>10</v>
      </c>
      <c r="AR81" s="14">
        <v>16</v>
      </c>
      <c r="AS81" s="1056"/>
      <c r="AT81" s="1056"/>
      <c r="AU81" s="14" t="s">
        <v>583</v>
      </c>
      <c r="AV81" s="1056"/>
      <c r="AW81" s="14">
        <v>1</v>
      </c>
      <c r="AX81" s="14">
        <v>1</v>
      </c>
      <c r="AY81" s="14" t="s">
        <v>582</v>
      </c>
      <c r="AZ81" s="14" t="s">
        <v>2633</v>
      </c>
      <c r="BA81" s="1056"/>
      <c r="BB81" s="14" t="s">
        <v>209</v>
      </c>
      <c r="BC81" s="14" t="s">
        <v>2634</v>
      </c>
      <c r="BD81" s="14" t="s">
        <v>2630</v>
      </c>
      <c r="BE81" s="1056" t="s">
        <v>1846</v>
      </c>
      <c r="BF81" s="1056" t="s">
        <v>584</v>
      </c>
      <c r="BG81" s="1056" t="s">
        <v>2635</v>
      </c>
      <c r="BH81" s="1056" t="s">
        <v>2636</v>
      </c>
      <c r="BI81" s="1056" t="s">
        <v>2156</v>
      </c>
      <c r="BJ81" s="1056">
        <v>2304</v>
      </c>
      <c r="BK81" s="1056">
        <v>100</v>
      </c>
      <c r="BL81" s="1056">
        <v>4612</v>
      </c>
      <c r="BM81" s="1056">
        <v>15</v>
      </c>
      <c r="BN81" s="1056">
        <v>314</v>
      </c>
      <c r="BO81" s="1056">
        <v>189</v>
      </c>
      <c r="BP81" s="1056">
        <v>165</v>
      </c>
      <c r="BQ81" s="1056">
        <v>4</v>
      </c>
      <c r="BR81" s="1056">
        <v>15</v>
      </c>
      <c r="BS81" s="1056">
        <v>5</v>
      </c>
      <c r="BT81" s="1056" t="s">
        <v>1851</v>
      </c>
      <c r="BU81" s="1056">
        <v>45</v>
      </c>
      <c r="BV81" s="1056">
        <v>45</v>
      </c>
    </row>
    <row r="82" ht="75" customHeight="1" spans="1:74">
      <c r="A82" s="1056"/>
      <c r="B82" s="14" t="s">
        <v>539</v>
      </c>
      <c r="C82" s="14" t="s">
        <v>713</v>
      </c>
      <c r="D82" s="14" t="s">
        <v>2637</v>
      </c>
      <c r="E82" s="14" t="s">
        <v>2638</v>
      </c>
      <c r="F82" s="14" t="s">
        <v>2639</v>
      </c>
      <c r="G82" s="14" t="s">
        <v>540</v>
      </c>
      <c r="H82" s="14" t="s">
        <v>2640</v>
      </c>
      <c r="I82" s="1056" t="s">
        <v>2641</v>
      </c>
      <c r="J82" s="14" t="s">
        <v>1830</v>
      </c>
      <c r="K82" s="14" t="s">
        <v>1812</v>
      </c>
      <c r="L82" s="14" t="s">
        <v>2642</v>
      </c>
      <c r="M82" s="14">
        <v>13784</v>
      </c>
      <c r="N82" s="14" t="s">
        <v>1814</v>
      </c>
      <c r="O82" s="14">
        <v>81</v>
      </c>
      <c r="P82" s="1056"/>
      <c r="Q82" s="1056"/>
      <c r="R82" s="14" t="s">
        <v>2643</v>
      </c>
      <c r="S82" s="14" t="s">
        <v>2644</v>
      </c>
      <c r="T82" s="14" t="s">
        <v>2364</v>
      </c>
      <c r="U82" s="1056"/>
      <c r="V82" s="14">
        <v>81</v>
      </c>
      <c r="W82" s="14" t="s">
        <v>1818</v>
      </c>
      <c r="X82" s="14">
        <v>1</v>
      </c>
      <c r="Y82" s="14" t="s">
        <v>1819</v>
      </c>
      <c r="Z82" s="14">
        <v>6.71</v>
      </c>
      <c r="AA82" s="14">
        <v>620</v>
      </c>
      <c r="AB82" s="14">
        <v>4.4</v>
      </c>
      <c r="AC82" s="14" t="s">
        <v>1820</v>
      </c>
      <c r="AD82" s="1056"/>
      <c r="AE82" s="1056"/>
      <c r="AF82" s="14" t="s">
        <v>541</v>
      </c>
      <c r="AG82" s="1056"/>
      <c r="AH82" s="1056"/>
      <c r="AI82" s="14">
        <v>1</v>
      </c>
      <c r="AJ82" s="14">
        <v>117</v>
      </c>
      <c r="AK82" s="14">
        <v>1347.84</v>
      </c>
      <c r="AL82" s="14">
        <v>6.39</v>
      </c>
      <c r="AM82" s="1057">
        <v>0.3039</v>
      </c>
      <c r="AN82" s="14">
        <v>3.49</v>
      </c>
      <c r="AO82" s="14">
        <v>4.4</v>
      </c>
      <c r="AP82" s="14">
        <v>618</v>
      </c>
      <c r="AQ82" s="14">
        <v>5.13</v>
      </c>
      <c r="AR82" s="14">
        <v>6</v>
      </c>
      <c r="AS82" s="1056"/>
      <c r="AT82" s="1056"/>
      <c r="AU82" s="14" t="s">
        <v>541</v>
      </c>
      <c r="AV82" s="1056"/>
      <c r="AW82" s="14">
        <v>4</v>
      </c>
      <c r="AX82" s="14">
        <v>1</v>
      </c>
      <c r="AY82" s="14" t="s">
        <v>45</v>
      </c>
      <c r="AZ82" s="14" t="s">
        <v>1822</v>
      </c>
      <c r="BA82" s="1056"/>
      <c r="BB82" s="14" t="s">
        <v>812</v>
      </c>
      <c r="BC82" s="14" t="s">
        <v>2645</v>
      </c>
      <c r="BD82" s="14" t="s">
        <v>2643</v>
      </c>
      <c r="BE82" s="1056" t="s">
        <v>1846</v>
      </c>
      <c r="BF82" s="1056" t="s">
        <v>542</v>
      </c>
      <c r="BG82" s="1056" t="s">
        <v>2646</v>
      </c>
      <c r="BH82" s="1056" t="s">
        <v>2647</v>
      </c>
      <c r="BI82" s="1056" t="s">
        <v>2156</v>
      </c>
      <c r="BJ82" s="1056">
        <v>578</v>
      </c>
      <c r="BK82" s="1056">
        <v>50</v>
      </c>
      <c r="BL82" s="1056">
        <v>400</v>
      </c>
      <c r="BM82" s="1056">
        <v>143</v>
      </c>
      <c r="BN82" s="1056">
        <v>235</v>
      </c>
      <c r="BO82" s="1056">
        <v>163</v>
      </c>
      <c r="BP82" s="1056">
        <v>128</v>
      </c>
      <c r="BQ82" s="1056">
        <v>4</v>
      </c>
      <c r="BR82" s="1056">
        <v>128</v>
      </c>
      <c r="BS82" s="1056">
        <v>11</v>
      </c>
      <c r="BT82" s="1056" t="s">
        <v>1851</v>
      </c>
      <c r="BU82" s="1056">
        <v>23</v>
      </c>
      <c r="BV82" s="1056">
        <v>23</v>
      </c>
    </row>
    <row r="83" ht="75" customHeight="1" spans="1:74">
      <c r="A83" s="1056"/>
      <c r="B83" s="14" t="s">
        <v>451</v>
      </c>
      <c r="C83" s="14" t="s">
        <v>797</v>
      </c>
      <c r="D83" s="14" t="s">
        <v>2648</v>
      </c>
      <c r="E83" s="14" t="s">
        <v>2649</v>
      </c>
      <c r="F83" s="14" t="s">
        <v>2650</v>
      </c>
      <c r="G83" s="14" t="s">
        <v>452</v>
      </c>
      <c r="H83" s="14" t="s">
        <v>2651</v>
      </c>
      <c r="I83" s="1056" t="s">
        <v>2652</v>
      </c>
      <c r="J83" s="14" t="s">
        <v>1857</v>
      </c>
      <c r="K83" s="14" t="s">
        <v>1812</v>
      </c>
      <c r="L83" s="14" t="s">
        <v>1813</v>
      </c>
      <c r="M83" s="14">
        <v>17260</v>
      </c>
      <c r="N83" s="14" t="s">
        <v>1814</v>
      </c>
      <c r="O83" s="14">
        <v>82</v>
      </c>
      <c r="P83" s="1056"/>
      <c r="Q83" s="1056"/>
      <c r="R83" s="14" t="s">
        <v>2653</v>
      </c>
      <c r="S83" s="14" t="s">
        <v>2654</v>
      </c>
      <c r="T83" s="14" t="s">
        <v>2655</v>
      </c>
      <c r="U83" s="1056"/>
      <c r="V83" s="14">
        <v>82</v>
      </c>
      <c r="W83" s="14" t="s">
        <v>1818</v>
      </c>
      <c r="X83" s="14">
        <v>1</v>
      </c>
      <c r="Y83" s="14" t="s">
        <v>1819</v>
      </c>
      <c r="Z83" s="14">
        <v>13.99</v>
      </c>
      <c r="AA83" s="14">
        <v>38</v>
      </c>
      <c r="AB83" s="14">
        <v>4</v>
      </c>
      <c r="AC83" s="14" t="s">
        <v>1820</v>
      </c>
      <c r="AD83" s="1056"/>
      <c r="AE83" s="1056"/>
      <c r="AF83" s="14" t="s">
        <v>454</v>
      </c>
      <c r="AG83" s="1056"/>
      <c r="AH83" s="1056"/>
      <c r="AI83" s="14">
        <v>1</v>
      </c>
      <c r="AJ83" s="14">
        <v>201</v>
      </c>
      <c r="AK83" s="14">
        <v>2194.92</v>
      </c>
      <c r="AL83" s="14">
        <v>9.49</v>
      </c>
      <c r="AM83" s="1057">
        <v>0.5173</v>
      </c>
      <c r="AN83" s="14">
        <v>3.99</v>
      </c>
      <c r="AO83" s="14">
        <v>4.1</v>
      </c>
      <c r="AP83" s="14">
        <v>36</v>
      </c>
      <c r="AQ83" s="14">
        <v>11.94</v>
      </c>
      <c r="AR83" s="14">
        <v>24</v>
      </c>
      <c r="AS83" s="1056"/>
      <c r="AT83" s="1056"/>
      <c r="AU83" s="14" t="s">
        <v>454</v>
      </c>
      <c r="AV83" s="1056"/>
      <c r="AW83" s="14">
        <v>2</v>
      </c>
      <c r="AX83" s="14">
        <v>1</v>
      </c>
      <c r="AY83" s="14" t="s">
        <v>453</v>
      </c>
      <c r="AZ83" s="14" t="s">
        <v>1844</v>
      </c>
      <c r="BA83" s="1056"/>
      <c r="BB83" s="14" t="s">
        <v>209</v>
      </c>
      <c r="BC83" s="14" t="s">
        <v>2656</v>
      </c>
      <c r="BD83" s="14" t="s">
        <v>2653</v>
      </c>
      <c r="BE83" s="1056" t="s">
        <v>1846</v>
      </c>
      <c r="BF83" s="1056" t="s">
        <v>2657</v>
      </c>
      <c r="BG83" s="1056" t="s">
        <v>2658</v>
      </c>
      <c r="BH83" s="1056" t="s">
        <v>2659</v>
      </c>
      <c r="BI83" s="1056" t="s">
        <v>1865</v>
      </c>
      <c r="BJ83" s="1056">
        <v>1103</v>
      </c>
      <c r="BK83" s="1056" t="s">
        <v>686</v>
      </c>
      <c r="BL83" s="1056" t="s">
        <v>686</v>
      </c>
      <c r="BM83" s="1056" t="s">
        <v>686</v>
      </c>
      <c r="BN83" s="1056"/>
      <c r="BO83" s="1056">
        <v>19</v>
      </c>
      <c r="BP83" s="1056">
        <v>185</v>
      </c>
      <c r="BQ83" s="1056">
        <v>2</v>
      </c>
      <c r="BR83" s="1056"/>
      <c r="BS83" s="1056">
        <v>-16</v>
      </c>
      <c r="BT83" s="1056" t="s">
        <v>1851</v>
      </c>
      <c r="BU83" s="1056">
        <v>100</v>
      </c>
      <c r="BV83" s="1056">
        <v>100</v>
      </c>
    </row>
    <row r="84" ht="75" customHeight="1" spans="1:74">
      <c r="A84" s="1056"/>
      <c r="B84" s="14" t="s">
        <v>471</v>
      </c>
      <c r="C84" s="14" t="s">
        <v>744</v>
      </c>
      <c r="D84" s="14" t="s">
        <v>826</v>
      </c>
      <c r="E84" s="14" t="s">
        <v>2660</v>
      </c>
      <c r="F84" s="14" t="s">
        <v>2661</v>
      </c>
      <c r="G84" s="14" t="s">
        <v>472</v>
      </c>
      <c r="H84" s="14" t="s">
        <v>2662</v>
      </c>
      <c r="I84" s="1056" t="s">
        <v>2663</v>
      </c>
      <c r="J84" s="14" t="s">
        <v>1830</v>
      </c>
      <c r="K84" s="14" t="s">
        <v>1812</v>
      </c>
      <c r="L84" s="14" t="s">
        <v>1813</v>
      </c>
      <c r="M84" s="14">
        <v>28031</v>
      </c>
      <c r="N84" s="14" t="s">
        <v>1814</v>
      </c>
      <c r="O84" s="14">
        <v>83</v>
      </c>
      <c r="P84" s="1056"/>
      <c r="Q84" s="1056"/>
      <c r="R84" s="14" t="s">
        <v>2664</v>
      </c>
      <c r="S84" s="14" t="s">
        <v>2665</v>
      </c>
      <c r="T84" s="14" t="s">
        <v>2141</v>
      </c>
      <c r="U84" s="1056"/>
      <c r="V84" s="14">
        <v>83</v>
      </c>
      <c r="W84" s="14" t="s">
        <v>1818</v>
      </c>
      <c r="X84" s="14">
        <v>1</v>
      </c>
      <c r="Y84" s="14" t="s">
        <v>1819</v>
      </c>
      <c r="Z84" s="14">
        <v>15.99</v>
      </c>
      <c r="AA84" s="14">
        <v>159</v>
      </c>
      <c r="AB84" s="14">
        <v>4.4</v>
      </c>
      <c r="AC84" s="14" t="s">
        <v>1820</v>
      </c>
      <c r="AD84" s="1056"/>
      <c r="AE84" s="1056"/>
      <c r="AF84" s="14" t="s">
        <v>474</v>
      </c>
      <c r="AG84" s="1056"/>
      <c r="AH84" s="1056"/>
      <c r="AI84" s="14">
        <v>1</v>
      </c>
      <c r="AJ84" s="14">
        <v>286</v>
      </c>
      <c r="AK84" s="14">
        <v>4573.14</v>
      </c>
      <c r="AL84" s="14">
        <v>15.99</v>
      </c>
      <c r="AM84" s="1057">
        <v>0.6337</v>
      </c>
      <c r="AN84" s="14">
        <v>3.46</v>
      </c>
      <c r="AO84" s="14">
        <v>4.4</v>
      </c>
      <c r="AP84" s="14">
        <v>155</v>
      </c>
      <c r="AQ84" s="14">
        <v>1.4</v>
      </c>
      <c r="AR84" s="14">
        <v>4</v>
      </c>
      <c r="AS84" s="1056"/>
      <c r="AT84" s="1056"/>
      <c r="AU84" s="14" t="s">
        <v>474</v>
      </c>
      <c r="AV84" s="1056"/>
      <c r="AW84" s="14">
        <v>1</v>
      </c>
      <c r="AX84" s="14">
        <v>1</v>
      </c>
      <c r="AY84" s="14" t="s">
        <v>473</v>
      </c>
      <c r="AZ84" s="14" t="s">
        <v>1822</v>
      </c>
      <c r="BA84" s="1056"/>
      <c r="BB84" s="14" t="s">
        <v>209</v>
      </c>
      <c r="BC84" s="14" t="s">
        <v>2142</v>
      </c>
      <c r="BD84" s="14" t="s">
        <v>2664</v>
      </c>
      <c r="BE84" s="1056" t="s">
        <v>1846</v>
      </c>
      <c r="BF84" s="1056" t="s">
        <v>2666</v>
      </c>
      <c r="BG84" s="1056" t="s">
        <v>2667</v>
      </c>
      <c r="BH84" s="1056" t="s">
        <v>2668</v>
      </c>
      <c r="BI84" s="1056" t="s">
        <v>1865</v>
      </c>
      <c r="BJ84" s="1056">
        <v>1599</v>
      </c>
      <c r="BK84" s="1056">
        <v>50</v>
      </c>
      <c r="BL84" s="1056">
        <v>800</v>
      </c>
      <c r="BM84" s="1056">
        <v>233</v>
      </c>
      <c r="BN84" s="1056">
        <v>229</v>
      </c>
      <c r="BO84" s="1056">
        <v>203</v>
      </c>
      <c r="BP84" s="1056">
        <v>289</v>
      </c>
      <c r="BQ84" s="1056">
        <v>4</v>
      </c>
      <c r="BR84" s="1056">
        <v>203</v>
      </c>
      <c r="BS84" s="1056">
        <v>3</v>
      </c>
      <c r="BT84" s="1056" t="s">
        <v>1851</v>
      </c>
      <c r="BU84" s="1056">
        <v>48</v>
      </c>
      <c r="BV84" s="1056">
        <v>48</v>
      </c>
    </row>
    <row r="85" ht="75" customHeight="1" spans="1:74">
      <c r="A85" s="1056"/>
      <c r="B85" s="14" t="s">
        <v>492</v>
      </c>
      <c r="C85" s="14" t="s">
        <v>2669</v>
      </c>
      <c r="D85" s="14" t="s">
        <v>2670</v>
      </c>
      <c r="E85" s="14" t="s">
        <v>2671</v>
      </c>
      <c r="F85" s="14" t="s">
        <v>2672</v>
      </c>
      <c r="G85" s="14" t="s">
        <v>2127</v>
      </c>
      <c r="H85" s="14" t="s">
        <v>2673</v>
      </c>
      <c r="I85" s="1056" t="s">
        <v>2674</v>
      </c>
      <c r="J85" s="14" t="s">
        <v>1857</v>
      </c>
      <c r="K85" s="14" t="s">
        <v>1812</v>
      </c>
      <c r="L85" s="14" t="s">
        <v>1813</v>
      </c>
      <c r="M85" s="14">
        <v>24098</v>
      </c>
      <c r="N85" s="14" t="s">
        <v>1814</v>
      </c>
      <c r="O85" s="14">
        <v>84</v>
      </c>
      <c r="P85" s="1056"/>
      <c r="Q85" s="1056"/>
      <c r="R85" s="14" t="s">
        <v>2675</v>
      </c>
      <c r="S85" s="14" t="s">
        <v>2676</v>
      </c>
      <c r="T85" s="14" t="s">
        <v>2677</v>
      </c>
      <c r="U85" s="1056"/>
      <c r="V85" s="14">
        <v>84</v>
      </c>
      <c r="W85" s="14" t="s">
        <v>1818</v>
      </c>
      <c r="X85" s="14">
        <v>1</v>
      </c>
      <c r="Y85" s="14" t="s">
        <v>1819</v>
      </c>
      <c r="Z85" s="14">
        <v>61.95</v>
      </c>
      <c r="AA85" s="14">
        <v>471</v>
      </c>
      <c r="AB85" s="14">
        <v>4.4</v>
      </c>
      <c r="AC85" s="14" t="s">
        <v>1820</v>
      </c>
      <c r="AD85" s="1056"/>
      <c r="AE85" s="1056"/>
      <c r="AF85" s="14" t="s">
        <v>493</v>
      </c>
      <c r="AG85" s="1056"/>
      <c r="AH85" s="1056"/>
      <c r="AI85" s="14">
        <v>1</v>
      </c>
      <c r="AJ85" s="14">
        <v>255</v>
      </c>
      <c r="AK85" s="14">
        <v>15376.5</v>
      </c>
      <c r="AL85" s="14">
        <v>61.95</v>
      </c>
      <c r="AM85" s="1057">
        <v>0.7572</v>
      </c>
      <c r="AN85" s="14">
        <v>5.75</v>
      </c>
      <c r="AO85" s="14">
        <v>4.4</v>
      </c>
      <c r="AP85" s="14">
        <v>448</v>
      </c>
      <c r="AQ85" s="14">
        <v>36.08</v>
      </c>
      <c r="AR85" s="14">
        <v>92</v>
      </c>
      <c r="AS85" s="1056"/>
      <c r="AT85" s="1056"/>
      <c r="AU85" s="14" t="s">
        <v>493</v>
      </c>
      <c r="AV85" s="1056"/>
      <c r="AW85" s="14">
        <v>3</v>
      </c>
      <c r="AX85" s="14">
        <v>1</v>
      </c>
      <c r="AY85" s="14" t="s">
        <v>47</v>
      </c>
      <c r="AZ85" s="14" t="s">
        <v>1957</v>
      </c>
      <c r="BA85" s="1056"/>
      <c r="BB85" s="14" t="s">
        <v>209</v>
      </c>
      <c r="BC85" s="14" t="s">
        <v>2677</v>
      </c>
      <c r="BD85" s="14" t="s">
        <v>2675</v>
      </c>
      <c r="BE85" s="1056" t="s">
        <v>2017</v>
      </c>
      <c r="BF85" s="1056"/>
      <c r="BG85" s="1056"/>
      <c r="BH85" s="1056"/>
      <c r="BI85" s="1056"/>
      <c r="BJ85" s="1056"/>
      <c r="BK85" s="1056"/>
      <c r="BL85" s="1056"/>
      <c r="BM85" s="1056"/>
      <c r="BN85" s="1056"/>
      <c r="BO85" s="1056"/>
      <c r="BP85" s="1056"/>
      <c r="BQ85" s="1056">
        <v>0</v>
      </c>
      <c r="BR85" s="1056"/>
      <c r="BS85" s="1056"/>
      <c r="BT85" s="1056" t="s">
        <v>1824</v>
      </c>
      <c r="BU85" s="1056"/>
      <c r="BV85" s="1056"/>
    </row>
    <row r="86" ht="75" customHeight="1" spans="1:74">
      <c r="A86" s="1056"/>
      <c r="B86" s="14" t="s">
        <v>420</v>
      </c>
      <c r="C86" s="14" t="s">
        <v>2678</v>
      </c>
      <c r="D86" s="14" t="s">
        <v>2541</v>
      </c>
      <c r="E86" s="14" t="s">
        <v>2679</v>
      </c>
      <c r="F86" s="14" t="s">
        <v>2680</v>
      </c>
      <c r="G86" s="14" t="s">
        <v>421</v>
      </c>
      <c r="H86" s="14" t="s">
        <v>2681</v>
      </c>
      <c r="I86" s="1056" t="s">
        <v>2682</v>
      </c>
      <c r="J86" s="14" t="s">
        <v>1830</v>
      </c>
      <c r="K86" s="14" t="s">
        <v>1812</v>
      </c>
      <c r="L86" s="14" t="s">
        <v>1813</v>
      </c>
      <c r="M86" s="14">
        <v>24021</v>
      </c>
      <c r="N86" s="14" t="s">
        <v>1814</v>
      </c>
      <c r="O86" s="14">
        <v>85</v>
      </c>
      <c r="P86" s="1056"/>
      <c r="Q86" s="1056"/>
      <c r="R86" s="14" t="s">
        <v>2683</v>
      </c>
      <c r="S86" s="14" t="s">
        <v>2684</v>
      </c>
      <c r="T86" s="14" t="s">
        <v>1944</v>
      </c>
      <c r="U86" s="1056"/>
      <c r="V86" s="14">
        <v>85</v>
      </c>
      <c r="W86" s="14" t="s">
        <v>1818</v>
      </c>
      <c r="X86" s="14">
        <v>1</v>
      </c>
      <c r="Y86" s="14" t="s">
        <v>1819</v>
      </c>
      <c r="Z86" s="14">
        <v>27.9</v>
      </c>
      <c r="AA86" s="14">
        <v>35</v>
      </c>
      <c r="AB86" s="14">
        <v>4.6</v>
      </c>
      <c r="AC86" s="14" t="s">
        <v>1820</v>
      </c>
      <c r="AD86" s="1056"/>
      <c r="AE86" s="1056"/>
      <c r="AF86" s="14" t="s">
        <v>2685</v>
      </c>
      <c r="AG86" s="1056"/>
      <c r="AH86" s="1056"/>
      <c r="AI86" s="14">
        <v>1</v>
      </c>
      <c r="AJ86" s="14">
        <v>277</v>
      </c>
      <c r="AK86" s="14">
        <v>7728.3</v>
      </c>
      <c r="AL86" s="14">
        <v>27.9</v>
      </c>
      <c r="AM86" s="1057">
        <v>0.7249</v>
      </c>
      <c r="AN86" s="14">
        <v>3.49</v>
      </c>
      <c r="AO86" s="14">
        <v>4.5</v>
      </c>
      <c r="AP86" s="14">
        <v>32</v>
      </c>
      <c r="AQ86" s="14">
        <v>1.44</v>
      </c>
      <c r="AR86" s="14">
        <v>4</v>
      </c>
      <c r="AS86" s="1056"/>
      <c r="AT86" s="1056"/>
      <c r="AU86" s="14" t="s">
        <v>2685</v>
      </c>
      <c r="AV86" s="1056"/>
      <c r="AW86" s="14">
        <v>4</v>
      </c>
      <c r="AX86" s="14">
        <v>2</v>
      </c>
      <c r="AY86" s="14" t="s">
        <v>422</v>
      </c>
      <c r="AZ86" s="14" t="s">
        <v>1822</v>
      </c>
      <c r="BA86" s="1056"/>
      <c r="BB86" s="14" t="s">
        <v>209</v>
      </c>
      <c r="BC86" s="14" t="s">
        <v>1944</v>
      </c>
      <c r="BD86" s="14" t="s">
        <v>2683</v>
      </c>
      <c r="BE86" s="1056" t="s">
        <v>2017</v>
      </c>
      <c r="BF86" s="1056"/>
      <c r="BG86" s="1056"/>
      <c r="BH86" s="1056"/>
      <c r="BI86" s="1056"/>
      <c r="BJ86" s="1056"/>
      <c r="BK86" s="1056"/>
      <c r="BL86" s="1056"/>
      <c r="BM86" s="1056"/>
      <c r="BN86" s="1056"/>
      <c r="BO86" s="1056"/>
      <c r="BP86" s="1056"/>
      <c r="BQ86" s="1056">
        <v>0</v>
      </c>
      <c r="BR86" s="1056"/>
      <c r="BS86" s="1056"/>
      <c r="BT86" s="1056" t="s">
        <v>1824</v>
      </c>
      <c r="BU86" s="1056"/>
      <c r="BV86" s="1056"/>
    </row>
    <row r="87" ht="75" customHeight="1" spans="1:74">
      <c r="A87" s="1056"/>
      <c r="B87" s="14" t="s">
        <v>440</v>
      </c>
      <c r="C87" s="14" t="s">
        <v>732</v>
      </c>
      <c r="D87" s="14" t="s">
        <v>2686</v>
      </c>
      <c r="E87" s="14" t="s">
        <v>2687</v>
      </c>
      <c r="F87" s="14" t="s">
        <v>2688</v>
      </c>
      <c r="G87" s="14" t="s">
        <v>441</v>
      </c>
      <c r="H87" s="14" t="s">
        <v>2689</v>
      </c>
      <c r="I87" s="1056" t="s">
        <v>2690</v>
      </c>
      <c r="J87" s="14" t="s">
        <v>1839</v>
      </c>
      <c r="K87" s="14" t="s">
        <v>1812</v>
      </c>
      <c r="L87" s="14" t="s">
        <v>1813</v>
      </c>
      <c r="M87" s="14">
        <v>26109</v>
      </c>
      <c r="N87" s="14" t="s">
        <v>1814</v>
      </c>
      <c r="O87" s="14">
        <v>86</v>
      </c>
      <c r="P87" s="1056"/>
      <c r="Q87" s="1056"/>
      <c r="R87" s="14" t="s">
        <v>2691</v>
      </c>
      <c r="S87" s="14" t="s">
        <v>2692</v>
      </c>
      <c r="T87" s="14" t="s">
        <v>2221</v>
      </c>
      <c r="U87" s="1056"/>
      <c r="V87" s="14">
        <v>86</v>
      </c>
      <c r="W87" s="14" t="s">
        <v>1818</v>
      </c>
      <c r="X87" s="14">
        <v>1</v>
      </c>
      <c r="Y87" s="14" t="s">
        <v>1819</v>
      </c>
      <c r="Z87" s="14">
        <v>12.99</v>
      </c>
      <c r="AA87" s="14">
        <v>92</v>
      </c>
      <c r="AB87" s="14">
        <v>4.6</v>
      </c>
      <c r="AC87" s="14" t="s">
        <v>1820</v>
      </c>
      <c r="AD87" s="1056"/>
      <c r="AE87" s="1056"/>
      <c r="AF87" s="14" t="s">
        <v>443</v>
      </c>
      <c r="AG87" s="1056"/>
      <c r="AH87" s="1056"/>
      <c r="AI87" s="14">
        <v>1</v>
      </c>
      <c r="AJ87" s="14">
        <v>264</v>
      </c>
      <c r="AK87" s="14">
        <v>3429.36</v>
      </c>
      <c r="AL87" s="14">
        <v>12.99</v>
      </c>
      <c r="AM87" s="1057">
        <v>0.6407</v>
      </c>
      <c r="AN87" s="14">
        <v>2.72</v>
      </c>
      <c r="AO87" s="14">
        <v>4.6</v>
      </c>
      <c r="AP87" s="14">
        <v>90</v>
      </c>
      <c r="AQ87" s="14">
        <v>3.41</v>
      </c>
      <c r="AR87" s="14">
        <v>9</v>
      </c>
      <c r="AS87" s="1056"/>
      <c r="AT87" s="1056"/>
      <c r="AU87" s="14" t="s">
        <v>443</v>
      </c>
      <c r="AV87" s="1056"/>
      <c r="AW87" s="14">
        <v>12</v>
      </c>
      <c r="AX87" s="14">
        <v>1</v>
      </c>
      <c r="AY87" s="14" t="s">
        <v>442</v>
      </c>
      <c r="AZ87" s="14" t="s">
        <v>1844</v>
      </c>
      <c r="BA87" s="1056"/>
      <c r="BB87" s="14" t="s">
        <v>209</v>
      </c>
      <c r="BC87" s="14" t="s">
        <v>2693</v>
      </c>
      <c r="BD87" s="14" t="s">
        <v>2691</v>
      </c>
      <c r="BE87" s="1056" t="s">
        <v>1846</v>
      </c>
      <c r="BF87" s="1056" t="s">
        <v>444</v>
      </c>
      <c r="BG87" s="1056" t="s">
        <v>2694</v>
      </c>
      <c r="BH87" s="1056" t="s">
        <v>2695</v>
      </c>
      <c r="BI87" s="1056" t="s">
        <v>2156</v>
      </c>
      <c r="BJ87" s="1056">
        <v>650</v>
      </c>
      <c r="BK87" s="1056">
        <v>50</v>
      </c>
      <c r="BL87" s="1056">
        <v>653</v>
      </c>
      <c r="BM87" s="1056">
        <v>523</v>
      </c>
      <c r="BN87" s="1056">
        <v>360</v>
      </c>
      <c r="BO87" s="1056">
        <v>279</v>
      </c>
      <c r="BP87" s="1056">
        <v>288</v>
      </c>
      <c r="BQ87" s="1056">
        <v>4</v>
      </c>
      <c r="BR87" s="1056">
        <v>279</v>
      </c>
      <c r="BS87" s="1056">
        <v>24</v>
      </c>
      <c r="BT87" s="1056" t="s">
        <v>1851</v>
      </c>
      <c r="BU87" s="1056">
        <v>39</v>
      </c>
      <c r="BV87" s="1056">
        <v>39</v>
      </c>
    </row>
    <row r="88" ht="75" customHeight="1" spans="1:74">
      <c r="A88" s="1056"/>
      <c r="B88" s="14" t="s">
        <v>368</v>
      </c>
      <c r="C88" s="14" t="s">
        <v>689</v>
      </c>
      <c r="D88" s="14" t="s">
        <v>2696</v>
      </c>
      <c r="E88" s="14" t="s">
        <v>2697</v>
      </c>
      <c r="F88" s="14" t="s">
        <v>2698</v>
      </c>
      <c r="G88" s="14" t="s">
        <v>52</v>
      </c>
      <c r="H88" s="14" t="s">
        <v>2699</v>
      </c>
      <c r="I88" s="1056" t="s">
        <v>2700</v>
      </c>
      <c r="J88" s="14" t="s">
        <v>1857</v>
      </c>
      <c r="K88" s="14" t="s">
        <v>1812</v>
      </c>
      <c r="L88" s="14" t="s">
        <v>1813</v>
      </c>
      <c r="M88" s="14">
        <v>18148</v>
      </c>
      <c r="N88" s="14" t="s">
        <v>1814</v>
      </c>
      <c r="O88" s="14">
        <v>87</v>
      </c>
      <c r="P88" s="1056"/>
      <c r="Q88" s="1056"/>
      <c r="R88" s="14" t="s">
        <v>2701</v>
      </c>
      <c r="S88" s="14" t="s">
        <v>2702</v>
      </c>
      <c r="T88" s="14" t="s">
        <v>2354</v>
      </c>
      <c r="U88" s="1056"/>
      <c r="V88" s="14">
        <v>87</v>
      </c>
      <c r="W88" s="14" t="s">
        <v>1818</v>
      </c>
      <c r="X88" s="14">
        <v>1</v>
      </c>
      <c r="Y88" s="14" t="s">
        <v>1819</v>
      </c>
      <c r="Z88" s="14">
        <v>9.72</v>
      </c>
      <c r="AA88" s="14">
        <v>1444</v>
      </c>
      <c r="AB88" s="14">
        <v>4.4</v>
      </c>
      <c r="AC88" s="14" t="s">
        <v>1820</v>
      </c>
      <c r="AD88" s="1056"/>
      <c r="AE88" s="1056"/>
      <c r="AF88" s="14" t="s">
        <v>369</v>
      </c>
      <c r="AG88" s="1056"/>
      <c r="AH88" s="1056"/>
      <c r="AI88" s="14">
        <v>1</v>
      </c>
      <c r="AJ88" s="14">
        <v>328</v>
      </c>
      <c r="AK88" s="14">
        <v>3886.8</v>
      </c>
      <c r="AL88" s="14">
        <v>11.57</v>
      </c>
      <c r="AM88" s="1057">
        <v>0.4162</v>
      </c>
      <c r="AN88" s="14">
        <v>5.02</v>
      </c>
      <c r="AO88" s="14">
        <v>4.4</v>
      </c>
      <c r="AP88" s="14">
        <v>1445</v>
      </c>
      <c r="AQ88" s="14">
        <v>0</v>
      </c>
      <c r="AR88" s="14">
        <v>0</v>
      </c>
      <c r="AS88" s="1056"/>
      <c r="AT88" s="1056"/>
      <c r="AU88" s="14" t="s">
        <v>369</v>
      </c>
      <c r="AV88" s="1056"/>
      <c r="AW88" s="14">
        <v>3</v>
      </c>
      <c r="AX88" s="14">
        <v>12</v>
      </c>
      <c r="AY88" s="14" t="s">
        <v>45</v>
      </c>
      <c r="AZ88" s="14" t="s">
        <v>1822</v>
      </c>
      <c r="BA88" s="1056"/>
      <c r="BB88" s="14" t="s">
        <v>812</v>
      </c>
      <c r="BC88" s="14" t="s">
        <v>2703</v>
      </c>
      <c r="BD88" s="14" t="s">
        <v>2701</v>
      </c>
      <c r="BE88" s="1056" t="s">
        <v>1846</v>
      </c>
      <c r="BF88" s="1056" t="s">
        <v>2699</v>
      </c>
      <c r="BG88" s="1056" t="s">
        <v>2704</v>
      </c>
      <c r="BH88" s="1056" t="s">
        <v>2705</v>
      </c>
      <c r="BI88" s="1056" t="s">
        <v>1865</v>
      </c>
      <c r="BJ88" s="1056">
        <v>1197</v>
      </c>
      <c r="BK88" s="1056"/>
      <c r="BL88" s="1056"/>
      <c r="BM88" s="1056">
        <v>39</v>
      </c>
      <c r="BN88" s="1056">
        <v>586</v>
      </c>
      <c r="BO88" s="1056">
        <v>308</v>
      </c>
      <c r="BP88" s="1056">
        <v>343</v>
      </c>
      <c r="BQ88" s="1056">
        <v>4</v>
      </c>
      <c r="BR88" s="1056">
        <v>39</v>
      </c>
      <c r="BS88" s="1056">
        <v>15</v>
      </c>
      <c r="BT88" s="1056" t="s">
        <v>1851</v>
      </c>
      <c r="BU88" s="1056">
        <v>6</v>
      </c>
      <c r="BV88" s="1056">
        <v>6</v>
      </c>
    </row>
    <row r="89" ht="75" customHeight="1" spans="1:74">
      <c r="A89" s="1056"/>
      <c r="B89" s="14" t="s">
        <v>543</v>
      </c>
      <c r="C89" s="14" t="s">
        <v>727</v>
      </c>
      <c r="D89" s="14" t="s">
        <v>2706</v>
      </c>
      <c r="E89" s="14" t="s">
        <v>2707</v>
      </c>
      <c r="F89" s="14" t="s">
        <v>2708</v>
      </c>
      <c r="G89" s="14" t="s">
        <v>54</v>
      </c>
      <c r="H89" s="14" t="s">
        <v>2709</v>
      </c>
      <c r="I89" s="1056" t="s">
        <v>2710</v>
      </c>
      <c r="J89" s="14" t="s">
        <v>1883</v>
      </c>
      <c r="K89" s="14" t="s">
        <v>1812</v>
      </c>
      <c r="L89" s="14" t="s">
        <v>1813</v>
      </c>
      <c r="M89" s="14">
        <v>21250</v>
      </c>
      <c r="N89" s="14" t="s">
        <v>1814</v>
      </c>
      <c r="O89" s="14">
        <v>88</v>
      </c>
      <c r="P89" s="1056"/>
      <c r="Q89" s="1056"/>
      <c r="R89" s="14" t="s">
        <v>2711</v>
      </c>
      <c r="S89" s="14" t="s">
        <v>2712</v>
      </c>
      <c r="T89" s="14" t="s">
        <v>2713</v>
      </c>
      <c r="U89" s="1056"/>
      <c r="V89" s="14">
        <v>88</v>
      </c>
      <c r="W89" s="14" t="s">
        <v>1818</v>
      </c>
      <c r="X89" s="14">
        <v>1</v>
      </c>
      <c r="Y89" s="14" t="s">
        <v>1819</v>
      </c>
      <c r="Z89" s="14">
        <v>44.99</v>
      </c>
      <c r="AA89" s="14">
        <v>50</v>
      </c>
      <c r="AB89" s="14">
        <v>4</v>
      </c>
      <c r="AC89" s="14" t="s">
        <v>1820</v>
      </c>
      <c r="AD89" s="1056"/>
      <c r="AE89" s="1056"/>
      <c r="AF89" s="14" t="s">
        <v>2714</v>
      </c>
      <c r="AG89" s="1056"/>
      <c r="AH89" s="1056"/>
      <c r="AI89" s="14">
        <v>1</v>
      </c>
      <c r="AJ89" s="14">
        <v>140</v>
      </c>
      <c r="AK89" s="14">
        <v>6717.2</v>
      </c>
      <c r="AL89" s="14">
        <v>47.71</v>
      </c>
      <c r="AM89" s="1057">
        <v>0.7775</v>
      </c>
      <c r="AN89" s="14">
        <v>3.46</v>
      </c>
      <c r="AO89" s="14">
        <v>4.2</v>
      </c>
      <c r="AP89" s="14">
        <v>36</v>
      </c>
      <c r="AQ89" s="14">
        <v>22.86</v>
      </c>
      <c r="AR89" s="14">
        <v>32</v>
      </c>
      <c r="AS89" s="1056"/>
      <c r="AT89" s="1056"/>
      <c r="AU89" s="14" t="s">
        <v>2714</v>
      </c>
      <c r="AV89" s="1056"/>
      <c r="AW89" s="14">
        <v>3</v>
      </c>
      <c r="AX89" s="14">
        <v>1</v>
      </c>
      <c r="AY89" s="14" t="s">
        <v>53</v>
      </c>
      <c r="AZ89" s="14" t="s">
        <v>1844</v>
      </c>
      <c r="BA89" s="1056"/>
      <c r="BB89" s="14" t="s">
        <v>209</v>
      </c>
      <c r="BC89" s="14" t="s">
        <v>2713</v>
      </c>
      <c r="BD89" s="14" t="s">
        <v>2711</v>
      </c>
      <c r="BE89" s="1056" t="s">
        <v>1846</v>
      </c>
      <c r="BF89" s="1056" t="s">
        <v>2715</v>
      </c>
      <c r="BG89" s="1056" t="s">
        <v>2716</v>
      </c>
      <c r="BH89" s="1056" t="s">
        <v>2717</v>
      </c>
      <c r="BI89" s="1056" t="s">
        <v>2156</v>
      </c>
      <c r="BJ89" s="1056">
        <v>2409</v>
      </c>
      <c r="BK89" s="1056" t="s">
        <v>686</v>
      </c>
      <c r="BL89" s="1056" t="s">
        <v>686</v>
      </c>
      <c r="BM89" s="1056" t="s">
        <v>686</v>
      </c>
      <c r="BN89" s="1056" t="s">
        <v>686</v>
      </c>
      <c r="BO89" s="1056" t="s">
        <v>686</v>
      </c>
      <c r="BP89" s="1056">
        <v>127</v>
      </c>
      <c r="BQ89" s="1056">
        <v>1</v>
      </c>
      <c r="BR89" s="1056"/>
      <c r="BS89" s="1056">
        <v>-13</v>
      </c>
      <c r="BT89" s="1056" t="s">
        <v>1851</v>
      </c>
      <c r="BU89" s="1056">
        <v>35</v>
      </c>
      <c r="BV89" s="1056">
        <v>35</v>
      </c>
    </row>
    <row r="90" ht="75" customHeight="1" spans="1:74">
      <c r="A90" s="1056"/>
      <c r="B90" s="14" t="s">
        <v>425</v>
      </c>
      <c r="C90" s="14" t="s">
        <v>704</v>
      </c>
      <c r="D90" s="14" t="s">
        <v>2718</v>
      </c>
      <c r="E90" s="14" t="s">
        <v>2719</v>
      </c>
      <c r="F90" s="14" t="s">
        <v>2720</v>
      </c>
      <c r="G90" s="14" t="s">
        <v>426</v>
      </c>
      <c r="H90" s="14" t="s">
        <v>2721</v>
      </c>
      <c r="I90" s="1056" t="s">
        <v>2722</v>
      </c>
      <c r="J90" s="14" t="s">
        <v>1857</v>
      </c>
      <c r="K90" s="14" t="s">
        <v>1812</v>
      </c>
      <c r="L90" s="14" t="s">
        <v>1813</v>
      </c>
      <c r="M90" s="14">
        <v>19906</v>
      </c>
      <c r="N90" s="14" t="s">
        <v>1814</v>
      </c>
      <c r="O90" s="14">
        <v>89</v>
      </c>
      <c r="P90" s="1056"/>
      <c r="Q90" s="1056"/>
      <c r="R90" s="14" t="s">
        <v>2085</v>
      </c>
      <c r="S90" s="14" t="s">
        <v>2723</v>
      </c>
      <c r="T90" s="14" t="s">
        <v>2724</v>
      </c>
      <c r="U90" s="1056"/>
      <c r="V90" s="14">
        <v>89</v>
      </c>
      <c r="W90" s="14" t="s">
        <v>1818</v>
      </c>
      <c r="X90" s="14">
        <v>1</v>
      </c>
      <c r="Y90" s="14" t="s">
        <v>1819</v>
      </c>
      <c r="Z90" s="14">
        <v>21.98</v>
      </c>
      <c r="AA90" s="14">
        <v>391</v>
      </c>
      <c r="AB90" s="14">
        <v>4.4</v>
      </c>
      <c r="AC90" s="14" t="s">
        <v>1820</v>
      </c>
      <c r="AD90" s="1056"/>
      <c r="AE90" s="1056"/>
      <c r="AF90" s="14" t="s">
        <v>2725</v>
      </c>
      <c r="AG90" s="1056"/>
      <c r="AH90" s="1056"/>
      <c r="AI90" s="14">
        <v>1</v>
      </c>
      <c r="AJ90" s="14">
        <v>269</v>
      </c>
      <c r="AK90" s="14">
        <v>5912.62</v>
      </c>
      <c r="AL90" s="14">
        <v>21.98</v>
      </c>
      <c r="AM90" s="1057">
        <v>0.6685</v>
      </c>
      <c r="AN90" s="14">
        <v>3.99</v>
      </c>
      <c r="AO90" s="14">
        <v>4.4</v>
      </c>
      <c r="AP90" s="14">
        <v>386</v>
      </c>
      <c r="AQ90" s="14">
        <v>2.97</v>
      </c>
      <c r="AR90" s="14">
        <v>8</v>
      </c>
      <c r="AS90" s="1056"/>
      <c r="AT90" s="1056"/>
      <c r="AU90" s="14" t="s">
        <v>2725</v>
      </c>
      <c r="AV90" s="1056"/>
      <c r="AW90" s="14">
        <v>4</v>
      </c>
      <c r="AX90" s="14">
        <v>1</v>
      </c>
      <c r="AY90" s="14" t="s">
        <v>427</v>
      </c>
      <c r="AZ90" s="14" t="s">
        <v>1844</v>
      </c>
      <c r="BA90" s="1056"/>
      <c r="BB90" s="14" t="s">
        <v>209</v>
      </c>
      <c r="BC90" s="14" t="s">
        <v>2726</v>
      </c>
      <c r="BD90" s="14" t="s">
        <v>2085</v>
      </c>
      <c r="BE90" s="1056" t="s">
        <v>1846</v>
      </c>
      <c r="BF90" s="1056" t="s">
        <v>429</v>
      </c>
      <c r="BG90" s="1056" t="s">
        <v>2727</v>
      </c>
      <c r="BH90" s="1056" t="s">
        <v>2089</v>
      </c>
      <c r="BI90" s="1056" t="s">
        <v>2156</v>
      </c>
      <c r="BJ90" s="1056">
        <v>1099</v>
      </c>
      <c r="BK90" s="1056">
        <v>50</v>
      </c>
      <c r="BL90" s="1056">
        <v>1099</v>
      </c>
      <c r="BM90" s="1056">
        <v>335</v>
      </c>
      <c r="BN90" s="1056">
        <v>238</v>
      </c>
      <c r="BO90" s="1056">
        <v>163</v>
      </c>
      <c r="BP90" s="1056">
        <v>274</v>
      </c>
      <c r="BQ90" s="1056">
        <v>4</v>
      </c>
      <c r="BR90" s="1056">
        <v>163</v>
      </c>
      <c r="BS90" s="1056">
        <v>5</v>
      </c>
      <c r="BT90" s="1056" t="s">
        <v>1851</v>
      </c>
      <c r="BU90" s="1056">
        <v>16</v>
      </c>
      <c r="BV90" s="1056">
        <v>16</v>
      </c>
    </row>
    <row r="91" ht="75" customHeight="1" spans="1:74">
      <c r="A91" s="1056"/>
      <c r="B91" s="14" t="s">
        <v>498</v>
      </c>
      <c r="C91" s="14" t="s">
        <v>498</v>
      </c>
      <c r="D91" s="14" t="s">
        <v>826</v>
      </c>
      <c r="E91" s="14" t="s">
        <v>2728</v>
      </c>
      <c r="F91" s="14" t="s">
        <v>2729</v>
      </c>
      <c r="G91" s="14" t="s">
        <v>499</v>
      </c>
      <c r="H91" s="14" t="s">
        <v>2730</v>
      </c>
      <c r="I91" s="1056" t="s">
        <v>2731</v>
      </c>
      <c r="J91" s="14" t="s">
        <v>1839</v>
      </c>
      <c r="K91" s="14" t="s">
        <v>1812</v>
      </c>
      <c r="L91" s="14" t="s">
        <v>1813</v>
      </c>
      <c r="M91" s="14">
        <v>27337</v>
      </c>
      <c r="N91" s="14" t="s">
        <v>1814</v>
      </c>
      <c r="O91" s="14">
        <v>90</v>
      </c>
      <c r="P91" s="1056"/>
      <c r="Q91" s="1056"/>
      <c r="R91" s="14" t="s">
        <v>2732</v>
      </c>
      <c r="S91" s="14" t="s">
        <v>2733</v>
      </c>
      <c r="T91" s="14" t="s">
        <v>2734</v>
      </c>
      <c r="U91" s="1056"/>
      <c r="V91" s="14">
        <v>90</v>
      </c>
      <c r="W91" s="14" t="s">
        <v>1818</v>
      </c>
      <c r="X91" s="14">
        <v>1</v>
      </c>
      <c r="Y91" s="14" t="s">
        <v>1819</v>
      </c>
      <c r="Z91" s="14">
        <v>15.12</v>
      </c>
      <c r="AA91" s="14">
        <v>782</v>
      </c>
      <c r="AB91" s="14">
        <v>4.5</v>
      </c>
      <c r="AC91" s="14" t="s">
        <v>1820</v>
      </c>
      <c r="AD91" s="1056"/>
      <c r="AE91" s="1056"/>
      <c r="AF91" s="14" t="s">
        <v>500</v>
      </c>
      <c r="AG91" s="1056"/>
      <c r="AH91" s="1056"/>
      <c r="AI91" s="14">
        <v>1</v>
      </c>
      <c r="AJ91" s="14">
        <v>227</v>
      </c>
      <c r="AK91" s="14">
        <v>4083.73</v>
      </c>
      <c r="AL91" s="14">
        <v>17.99</v>
      </c>
      <c r="AM91" s="1057">
        <v>0.5827</v>
      </c>
      <c r="AN91" s="14">
        <v>4.81</v>
      </c>
      <c r="AO91" s="14">
        <v>4.5</v>
      </c>
      <c r="AP91" s="14">
        <v>779</v>
      </c>
      <c r="AQ91" s="14">
        <v>3.08</v>
      </c>
      <c r="AR91" s="14">
        <v>7</v>
      </c>
      <c r="AS91" s="1056"/>
      <c r="AT91" s="1056"/>
      <c r="AU91" s="14" t="s">
        <v>500</v>
      </c>
      <c r="AV91" s="1056"/>
      <c r="AW91" s="14">
        <v>1</v>
      </c>
      <c r="AX91" s="14">
        <v>2</v>
      </c>
      <c r="AY91" s="14" t="s">
        <v>45</v>
      </c>
      <c r="AZ91" s="14" t="s">
        <v>1822</v>
      </c>
      <c r="BA91" s="1056"/>
      <c r="BB91" s="14" t="s">
        <v>812</v>
      </c>
      <c r="BC91" s="14" t="s">
        <v>2534</v>
      </c>
      <c r="BD91" s="14" t="s">
        <v>2732</v>
      </c>
      <c r="BE91" s="1056" t="s">
        <v>1846</v>
      </c>
      <c r="BF91" s="1056" t="s">
        <v>501</v>
      </c>
      <c r="BG91" s="1056" t="s">
        <v>2735</v>
      </c>
      <c r="BH91" s="1056" t="s">
        <v>2736</v>
      </c>
      <c r="BI91" s="1056" t="s">
        <v>1865</v>
      </c>
      <c r="BJ91" s="1056">
        <v>1799</v>
      </c>
      <c r="BK91" s="1056">
        <v>50</v>
      </c>
      <c r="BL91" s="1056">
        <v>900</v>
      </c>
      <c r="BM91" s="1056">
        <v>241</v>
      </c>
      <c r="BN91" s="1056">
        <v>218</v>
      </c>
      <c r="BO91" s="1056">
        <v>214</v>
      </c>
      <c r="BP91" s="1056">
        <v>231</v>
      </c>
      <c r="BQ91" s="1056">
        <v>4</v>
      </c>
      <c r="BR91" s="1056">
        <v>214</v>
      </c>
      <c r="BS91" s="1056">
        <v>4</v>
      </c>
      <c r="BT91" s="1056" t="s">
        <v>1851</v>
      </c>
      <c r="BU91" s="1056">
        <v>43</v>
      </c>
      <c r="BV91" s="1056">
        <v>43</v>
      </c>
    </row>
    <row r="92" ht="75" customHeight="1" spans="1:74">
      <c r="A92" s="1056"/>
      <c r="B92" s="14" t="s">
        <v>502</v>
      </c>
      <c r="C92" s="14" t="s">
        <v>502</v>
      </c>
      <c r="D92" s="14" t="s">
        <v>826</v>
      </c>
      <c r="E92" s="14" t="s">
        <v>2737</v>
      </c>
      <c r="F92" s="14" t="s">
        <v>2738</v>
      </c>
      <c r="G92" s="14" t="s">
        <v>503</v>
      </c>
      <c r="H92" s="14" t="s">
        <v>2739</v>
      </c>
      <c r="I92" s="1056" t="s">
        <v>2740</v>
      </c>
      <c r="J92" s="14" t="s">
        <v>1857</v>
      </c>
      <c r="K92" s="14" t="s">
        <v>1812</v>
      </c>
      <c r="L92" s="14" t="s">
        <v>1813</v>
      </c>
      <c r="M92" s="14">
        <v>21279</v>
      </c>
      <c r="N92" s="14" t="s">
        <v>1814</v>
      </c>
      <c r="O92" s="14">
        <v>91</v>
      </c>
      <c r="P92" s="1056"/>
      <c r="Q92" s="1056"/>
      <c r="R92" s="14" t="s">
        <v>2741</v>
      </c>
      <c r="S92" s="14" t="s">
        <v>2742</v>
      </c>
      <c r="T92" s="14" t="s">
        <v>2713</v>
      </c>
      <c r="U92" s="1056"/>
      <c r="V92" s="14">
        <v>91</v>
      </c>
      <c r="W92" s="14" t="s">
        <v>1818</v>
      </c>
      <c r="X92" s="14">
        <v>1</v>
      </c>
      <c r="Y92" s="14" t="s">
        <v>1819</v>
      </c>
      <c r="Z92" s="14">
        <v>15.91</v>
      </c>
      <c r="AA92" s="14">
        <v>108</v>
      </c>
      <c r="AB92" s="14">
        <v>4.4</v>
      </c>
      <c r="AC92" s="14" t="s">
        <v>1820</v>
      </c>
      <c r="AD92" s="1056"/>
      <c r="AE92" s="1056"/>
      <c r="AF92" s="14" t="s">
        <v>490</v>
      </c>
      <c r="AG92" s="1056"/>
      <c r="AH92" s="1056"/>
      <c r="AI92" s="14">
        <v>1</v>
      </c>
      <c r="AJ92" s="14">
        <v>239</v>
      </c>
      <c r="AK92" s="14">
        <v>4060.61</v>
      </c>
      <c r="AL92" s="14">
        <v>16.99</v>
      </c>
      <c r="AM92" s="1057">
        <v>0.6152</v>
      </c>
      <c r="AN92" s="14">
        <v>3.99</v>
      </c>
      <c r="AO92" s="14">
        <v>4.4</v>
      </c>
      <c r="AP92" s="14">
        <v>100</v>
      </c>
      <c r="AQ92" s="14">
        <v>6.28</v>
      </c>
      <c r="AR92" s="14">
        <v>15</v>
      </c>
      <c r="AS92" s="1056"/>
      <c r="AT92" s="1056"/>
      <c r="AU92" s="14" t="s">
        <v>490</v>
      </c>
      <c r="AV92" s="1056"/>
      <c r="AW92" s="14">
        <v>1</v>
      </c>
      <c r="AX92" s="14">
        <v>1</v>
      </c>
      <c r="AY92" s="14" t="s">
        <v>504</v>
      </c>
      <c r="AZ92" s="14" t="s">
        <v>1844</v>
      </c>
      <c r="BA92" s="1056"/>
      <c r="BB92" s="14" t="s">
        <v>209</v>
      </c>
      <c r="BC92" s="14" t="s">
        <v>2713</v>
      </c>
      <c r="BD92" s="14" t="s">
        <v>2741</v>
      </c>
      <c r="BE92" s="1056" t="s">
        <v>1846</v>
      </c>
      <c r="BF92" s="1056" t="s">
        <v>2743</v>
      </c>
      <c r="BG92" s="1056" t="s">
        <v>2744</v>
      </c>
      <c r="BH92" s="1056" t="s">
        <v>2745</v>
      </c>
      <c r="BI92" s="1056" t="s">
        <v>1865</v>
      </c>
      <c r="BJ92" s="1056">
        <v>1699</v>
      </c>
      <c r="BK92" s="1056">
        <v>100</v>
      </c>
      <c r="BL92" s="1056">
        <v>1699</v>
      </c>
      <c r="BM92" s="1056">
        <v>84</v>
      </c>
      <c r="BN92" s="1056">
        <v>156</v>
      </c>
      <c r="BO92" s="1056">
        <v>221</v>
      </c>
      <c r="BP92" s="1056">
        <v>243</v>
      </c>
      <c r="BQ92" s="1056">
        <v>4</v>
      </c>
      <c r="BR92" s="1056">
        <v>84</v>
      </c>
      <c r="BS92" s="1056">
        <v>4</v>
      </c>
      <c r="BT92" s="1056" t="s">
        <v>1851</v>
      </c>
      <c r="BU92" s="1056">
        <v>25</v>
      </c>
      <c r="BV92" s="1056">
        <v>25</v>
      </c>
    </row>
    <row r="93" ht="75" customHeight="1" spans="1:74">
      <c r="A93" s="1056"/>
      <c r="B93" s="14" t="s">
        <v>359</v>
      </c>
      <c r="C93" s="14" t="s">
        <v>773</v>
      </c>
      <c r="D93" s="14" t="s">
        <v>1866</v>
      </c>
      <c r="E93" s="14" t="s">
        <v>2746</v>
      </c>
      <c r="F93" s="14" t="s">
        <v>2747</v>
      </c>
      <c r="G93" s="14" t="s">
        <v>360</v>
      </c>
      <c r="H93" s="14" t="s">
        <v>2748</v>
      </c>
      <c r="I93" s="1056" t="s">
        <v>2749</v>
      </c>
      <c r="J93" s="14" t="s">
        <v>1857</v>
      </c>
      <c r="K93" s="14" t="s">
        <v>1812</v>
      </c>
      <c r="L93" s="14" t="s">
        <v>1813</v>
      </c>
      <c r="M93" s="14">
        <v>10867</v>
      </c>
      <c r="N93" s="14" t="s">
        <v>1814</v>
      </c>
      <c r="O93" s="14">
        <v>92</v>
      </c>
      <c r="P93" s="1056"/>
      <c r="Q93" s="1056"/>
      <c r="R93" s="14" t="s">
        <v>2750</v>
      </c>
      <c r="S93" s="14" t="s">
        <v>2751</v>
      </c>
      <c r="T93" s="14" t="s">
        <v>2752</v>
      </c>
      <c r="U93" s="1056"/>
      <c r="V93" s="14">
        <v>92</v>
      </c>
      <c r="W93" s="14" t="s">
        <v>1818</v>
      </c>
      <c r="X93" s="14">
        <v>1</v>
      </c>
      <c r="Y93" s="14" t="s">
        <v>1819</v>
      </c>
      <c r="Z93" s="14">
        <v>39.74</v>
      </c>
      <c r="AA93" s="14">
        <v>1042</v>
      </c>
      <c r="AB93" s="14">
        <v>4.4</v>
      </c>
      <c r="AC93" s="14" t="s">
        <v>1820</v>
      </c>
      <c r="AD93" s="1056"/>
      <c r="AE93" s="1056"/>
      <c r="AF93" s="14" t="s">
        <v>2753</v>
      </c>
      <c r="AG93" s="1056"/>
      <c r="AH93" s="1056"/>
      <c r="AI93" s="14">
        <v>1</v>
      </c>
      <c r="AJ93" s="14">
        <v>336</v>
      </c>
      <c r="AK93" s="14">
        <v>6988.8</v>
      </c>
      <c r="AL93" s="14">
        <v>16.95</v>
      </c>
      <c r="AM93" s="1057">
        <v>0.6441</v>
      </c>
      <c r="AN93" s="14">
        <v>3.49</v>
      </c>
      <c r="AO93" s="14">
        <v>4.4</v>
      </c>
      <c r="AP93" s="14">
        <v>1033</v>
      </c>
      <c r="AQ93" s="14">
        <v>5.65</v>
      </c>
      <c r="AR93" s="14">
        <v>19</v>
      </c>
      <c r="AS93" s="1056"/>
      <c r="AT93" s="1056"/>
      <c r="AU93" s="14" t="s">
        <v>2753</v>
      </c>
      <c r="AV93" s="1056"/>
      <c r="AW93" s="14">
        <v>2</v>
      </c>
      <c r="AX93" s="14">
        <v>9</v>
      </c>
      <c r="AY93" s="14" t="s">
        <v>825</v>
      </c>
      <c r="AZ93" s="14" t="s">
        <v>1957</v>
      </c>
      <c r="BA93" s="1056"/>
      <c r="BB93" s="14" t="s">
        <v>209</v>
      </c>
      <c r="BC93" s="14" t="s">
        <v>2754</v>
      </c>
      <c r="BD93" s="14" t="s">
        <v>2750</v>
      </c>
      <c r="BE93" s="1056" t="s">
        <v>1846</v>
      </c>
      <c r="BF93" s="1056" t="s">
        <v>363</v>
      </c>
      <c r="BG93" s="1056" t="s">
        <v>2755</v>
      </c>
      <c r="BH93" s="1056" t="s">
        <v>2756</v>
      </c>
      <c r="BI93" s="1056" t="s">
        <v>1865</v>
      </c>
      <c r="BJ93" s="1056">
        <v>1962</v>
      </c>
      <c r="BK93" s="1056">
        <v>50</v>
      </c>
      <c r="BL93" s="1056">
        <v>1053</v>
      </c>
      <c r="BM93" s="1056">
        <v>119</v>
      </c>
      <c r="BN93" s="1056">
        <v>140</v>
      </c>
      <c r="BO93" s="1056">
        <v>214</v>
      </c>
      <c r="BP93" s="1056">
        <v>353</v>
      </c>
      <c r="BQ93" s="1056">
        <v>4</v>
      </c>
      <c r="BR93" s="1056">
        <v>119</v>
      </c>
      <c r="BS93" s="1056">
        <v>17</v>
      </c>
      <c r="BT93" s="1056" t="s">
        <v>1851</v>
      </c>
      <c r="BU93" s="1056">
        <v>77</v>
      </c>
      <c r="BV93" s="1056">
        <v>77</v>
      </c>
    </row>
    <row r="94" ht="75" customHeight="1" spans="1:74">
      <c r="A94" s="1056"/>
      <c r="B94" s="14" t="s">
        <v>406</v>
      </c>
      <c r="C94" s="14" t="s">
        <v>723</v>
      </c>
      <c r="D94" s="14" t="s">
        <v>2757</v>
      </c>
      <c r="E94" s="14" t="s">
        <v>2758</v>
      </c>
      <c r="F94" s="14" t="s">
        <v>2759</v>
      </c>
      <c r="G94" s="14" t="s">
        <v>407</v>
      </c>
      <c r="H94" s="14" t="s">
        <v>410</v>
      </c>
      <c r="I94" s="1056" t="s">
        <v>2760</v>
      </c>
      <c r="J94" s="14" t="s">
        <v>1839</v>
      </c>
      <c r="K94" s="14" t="s">
        <v>1812</v>
      </c>
      <c r="L94" s="14" t="s">
        <v>1813</v>
      </c>
      <c r="M94" s="14">
        <v>25926</v>
      </c>
      <c r="N94" s="14" t="s">
        <v>1814</v>
      </c>
      <c r="O94" s="14">
        <v>93</v>
      </c>
      <c r="P94" s="1056"/>
      <c r="Q94" s="1056"/>
      <c r="R94" s="14" t="s">
        <v>2761</v>
      </c>
      <c r="S94" s="14" t="s">
        <v>2762</v>
      </c>
      <c r="T94" s="14" t="s">
        <v>2586</v>
      </c>
      <c r="U94" s="1056"/>
      <c r="V94" s="14">
        <v>93</v>
      </c>
      <c r="W94" s="14" t="s">
        <v>1818</v>
      </c>
      <c r="X94" s="14">
        <v>1</v>
      </c>
      <c r="Y94" s="14" t="s">
        <v>1819</v>
      </c>
      <c r="Z94" s="14">
        <v>34.62</v>
      </c>
      <c r="AA94" s="14">
        <v>127</v>
      </c>
      <c r="AB94" s="14">
        <v>4.2</v>
      </c>
      <c r="AC94" s="14" t="s">
        <v>1820</v>
      </c>
      <c r="AD94" s="1056"/>
      <c r="AE94" s="1056"/>
      <c r="AF94" s="14" t="s">
        <v>409</v>
      </c>
      <c r="AG94" s="1056"/>
      <c r="AH94" s="1056"/>
      <c r="AI94" s="14">
        <v>1</v>
      </c>
      <c r="AJ94" s="14">
        <v>330</v>
      </c>
      <c r="AK94" s="14">
        <v>11840.4</v>
      </c>
      <c r="AL94" s="14">
        <v>34.95</v>
      </c>
      <c r="AM94" s="1057">
        <v>0.7693</v>
      </c>
      <c r="AN94" s="14">
        <v>2.82</v>
      </c>
      <c r="AO94" s="14">
        <v>4.3</v>
      </c>
      <c r="AP94" s="14">
        <v>123</v>
      </c>
      <c r="AQ94" s="14">
        <v>2.73</v>
      </c>
      <c r="AR94" s="14">
        <v>9</v>
      </c>
      <c r="AS94" s="1056"/>
      <c r="AT94" s="1056"/>
      <c r="AU94" s="14" t="s">
        <v>409</v>
      </c>
      <c r="AV94" s="1056"/>
      <c r="AW94" s="14">
        <v>3</v>
      </c>
      <c r="AX94" s="14">
        <v>11</v>
      </c>
      <c r="AY94" s="14" t="s">
        <v>45</v>
      </c>
      <c r="AZ94" s="14" t="s">
        <v>1822</v>
      </c>
      <c r="BA94" s="1056"/>
      <c r="BB94" s="14" t="s">
        <v>812</v>
      </c>
      <c r="BC94" s="14" t="s">
        <v>2280</v>
      </c>
      <c r="BD94" s="14" t="s">
        <v>2761</v>
      </c>
      <c r="BE94" s="1056" t="s">
        <v>1823</v>
      </c>
      <c r="BF94" s="1056"/>
      <c r="BG94" s="1056"/>
      <c r="BH94" s="1056"/>
      <c r="BI94" s="1056"/>
      <c r="BJ94" s="1056"/>
      <c r="BK94" s="1056"/>
      <c r="BL94" s="1056"/>
      <c r="BM94" s="1056">
        <v>311</v>
      </c>
      <c r="BN94" s="1056">
        <v>371</v>
      </c>
      <c r="BO94" s="1056">
        <v>514</v>
      </c>
      <c r="BP94" s="1056">
        <v>352</v>
      </c>
      <c r="BQ94" s="1056">
        <v>4</v>
      </c>
      <c r="BR94" s="1056">
        <v>311</v>
      </c>
      <c r="BS94" s="1056">
        <v>22</v>
      </c>
      <c r="BT94" s="1056" t="s">
        <v>1824</v>
      </c>
      <c r="BU94" s="1056"/>
      <c r="BV94" s="1056">
        <v>32</v>
      </c>
    </row>
    <row r="95" ht="75" customHeight="1" spans="1:74">
      <c r="A95" s="1056"/>
      <c r="B95" s="14" t="s">
        <v>483</v>
      </c>
      <c r="C95" s="14" t="s">
        <v>2763</v>
      </c>
      <c r="D95" s="14" t="s">
        <v>826</v>
      </c>
      <c r="E95" s="14" t="s">
        <v>2764</v>
      </c>
      <c r="F95" s="14" t="s">
        <v>2765</v>
      </c>
      <c r="G95" s="14" t="s">
        <v>407</v>
      </c>
      <c r="H95" s="14" t="s">
        <v>485</v>
      </c>
      <c r="I95" s="1056" t="s">
        <v>2766</v>
      </c>
      <c r="J95" s="14" t="s">
        <v>1839</v>
      </c>
      <c r="K95" s="14" t="s">
        <v>1812</v>
      </c>
      <c r="L95" s="14" t="s">
        <v>1813</v>
      </c>
      <c r="M95" s="14">
        <v>28896</v>
      </c>
      <c r="N95" s="14" t="s">
        <v>1814</v>
      </c>
      <c r="O95" s="14">
        <v>94</v>
      </c>
      <c r="P95" s="1056"/>
      <c r="Q95" s="1056"/>
      <c r="R95" s="14" t="s">
        <v>2767</v>
      </c>
      <c r="S95" s="14" t="s">
        <v>2768</v>
      </c>
      <c r="T95" s="14" t="s">
        <v>2769</v>
      </c>
      <c r="U95" s="1056"/>
      <c r="V95" s="14">
        <v>94</v>
      </c>
      <c r="W95" s="14" t="s">
        <v>1818</v>
      </c>
      <c r="X95" s="14">
        <v>1</v>
      </c>
      <c r="Y95" s="14" t="s">
        <v>1819</v>
      </c>
      <c r="Z95" s="14">
        <v>34.45</v>
      </c>
      <c r="AA95" s="14">
        <v>2956</v>
      </c>
      <c r="AB95" s="14">
        <v>4.6</v>
      </c>
      <c r="AC95" s="14" t="s">
        <v>1820</v>
      </c>
      <c r="AD95" s="1056"/>
      <c r="AE95" s="1056"/>
      <c r="AF95" s="14" t="s">
        <v>2770</v>
      </c>
      <c r="AG95" s="1056"/>
      <c r="AH95" s="1056"/>
      <c r="AI95" s="14">
        <v>1</v>
      </c>
      <c r="AJ95" s="14">
        <v>244</v>
      </c>
      <c r="AK95" s="14">
        <v>9962.52</v>
      </c>
      <c r="AL95" s="14">
        <v>40.99</v>
      </c>
      <c r="AM95" s="1057">
        <v>0.7522</v>
      </c>
      <c r="AN95" s="14">
        <v>4.01</v>
      </c>
      <c r="AO95" s="14">
        <v>4.6</v>
      </c>
      <c r="AP95" s="14">
        <v>2952</v>
      </c>
      <c r="AQ95" s="14">
        <v>0</v>
      </c>
      <c r="AR95" s="14">
        <v>0</v>
      </c>
      <c r="AS95" s="1056"/>
      <c r="AT95" s="1056"/>
      <c r="AU95" s="14" t="s">
        <v>2770</v>
      </c>
      <c r="AV95" s="1056"/>
      <c r="AW95" s="14">
        <v>1</v>
      </c>
      <c r="AX95" s="14">
        <v>16</v>
      </c>
      <c r="AY95" s="14" t="s">
        <v>45</v>
      </c>
      <c r="AZ95" s="14" t="s">
        <v>1822</v>
      </c>
      <c r="BA95" s="1056"/>
      <c r="BB95" s="14" t="s">
        <v>812</v>
      </c>
      <c r="BC95" s="14" t="s">
        <v>2771</v>
      </c>
      <c r="BD95" s="14" t="s">
        <v>2767</v>
      </c>
      <c r="BE95" s="1056" t="s">
        <v>2017</v>
      </c>
      <c r="BF95" s="1056"/>
      <c r="BG95" s="1056"/>
      <c r="BH95" s="1056"/>
      <c r="BI95" s="1056"/>
      <c r="BJ95" s="1056"/>
      <c r="BK95" s="1056"/>
      <c r="BL95" s="1056"/>
      <c r="BM95" s="1056"/>
      <c r="BN95" s="1056"/>
      <c r="BO95" s="1056"/>
      <c r="BP95" s="1056"/>
      <c r="BQ95" s="1056">
        <v>0</v>
      </c>
      <c r="BR95" s="1056"/>
      <c r="BS95" s="1056"/>
      <c r="BT95" s="1056" t="s">
        <v>1824</v>
      </c>
      <c r="BU95" s="1056"/>
      <c r="BV95" s="1056"/>
    </row>
    <row r="96" ht="75" customHeight="1" spans="1:74">
      <c r="A96" s="1056"/>
      <c r="B96" s="14" t="s">
        <v>603</v>
      </c>
      <c r="C96" s="14" t="s">
        <v>603</v>
      </c>
      <c r="D96" s="14" t="s">
        <v>826</v>
      </c>
      <c r="E96" s="14" t="s">
        <v>2772</v>
      </c>
      <c r="F96" s="14" t="s">
        <v>2773</v>
      </c>
      <c r="G96" s="14" t="s">
        <v>604</v>
      </c>
      <c r="H96" s="14" t="s">
        <v>2774</v>
      </c>
      <c r="I96" s="1056" t="s">
        <v>2775</v>
      </c>
      <c r="J96" s="14" t="s">
        <v>1883</v>
      </c>
      <c r="K96" s="14" t="s">
        <v>1812</v>
      </c>
      <c r="L96" s="14" t="s">
        <v>1813</v>
      </c>
      <c r="M96" s="14">
        <v>114957</v>
      </c>
      <c r="N96" s="14" t="s">
        <v>1814</v>
      </c>
      <c r="O96" s="14">
        <v>95</v>
      </c>
      <c r="P96" s="1056"/>
      <c r="Q96" s="1056"/>
      <c r="R96" s="14" t="s">
        <v>2776</v>
      </c>
      <c r="S96" s="14" t="s">
        <v>2777</v>
      </c>
      <c r="T96" s="14" t="s">
        <v>2726</v>
      </c>
      <c r="U96" s="1056"/>
      <c r="V96" s="14">
        <v>95</v>
      </c>
      <c r="W96" s="14" t="s">
        <v>1818</v>
      </c>
      <c r="X96" s="14">
        <v>1</v>
      </c>
      <c r="Y96" s="14" t="s">
        <v>1819</v>
      </c>
      <c r="Z96" s="14">
        <v>18.99</v>
      </c>
      <c r="AA96" s="14">
        <v>1</v>
      </c>
      <c r="AB96" s="14">
        <v>3</v>
      </c>
      <c r="AC96" s="14" t="s">
        <v>1820</v>
      </c>
      <c r="AD96" s="1056"/>
      <c r="AE96" s="1056"/>
      <c r="AF96" s="14" t="s">
        <v>606</v>
      </c>
      <c r="AG96" s="1056"/>
      <c r="AH96" s="1056"/>
      <c r="AI96" s="14">
        <v>1</v>
      </c>
      <c r="AJ96" s="14">
        <v>1</v>
      </c>
      <c r="AK96" s="14">
        <v>18.99</v>
      </c>
      <c r="AL96" s="14">
        <v>18.99</v>
      </c>
      <c r="AM96" s="1057">
        <v>0.6678</v>
      </c>
      <c r="AN96" s="14">
        <v>3.46</v>
      </c>
      <c r="AO96" s="14" t="s">
        <v>826</v>
      </c>
      <c r="AP96" s="14" t="s">
        <v>826</v>
      </c>
      <c r="AQ96" s="14" t="s">
        <v>826</v>
      </c>
      <c r="AR96" s="14" t="s">
        <v>826</v>
      </c>
      <c r="AS96" s="1056"/>
      <c r="AT96" s="1056"/>
      <c r="AU96" s="14" t="s">
        <v>606</v>
      </c>
      <c r="AV96" s="1056"/>
      <c r="AW96" s="14">
        <v>1</v>
      </c>
      <c r="AX96" s="14">
        <v>1</v>
      </c>
      <c r="AY96" s="14" t="s">
        <v>605</v>
      </c>
      <c r="AZ96" s="14" t="s">
        <v>1844</v>
      </c>
      <c r="BA96" s="1056"/>
      <c r="BB96" s="14" t="s">
        <v>209</v>
      </c>
      <c r="BC96" s="14" t="s">
        <v>2430</v>
      </c>
      <c r="BD96" s="14" t="s">
        <v>2776</v>
      </c>
      <c r="BE96" s="1056" t="s">
        <v>2017</v>
      </c>
      <c r="BF96" s="1056"/>
      <c r="BG96" s="1056"/>
      <c r="BH96" s="1056"/>
      <c r="BI96" s="1056"/>
      <c r="BJ96" s="1056"/>
      <c r="BK96" s="1056"/>
      <c r="BL96" s="1056"/>
      <c r="BM96" s="1056"/>
      <c r="BN96" s="1056"/>
      <c r="BO96" s="1056"/>
      <c r="BP96" s="1056"/>
      <c r="BQ96" s="1056">
        <v>0</v>
      </c>
      <c r="BR96" s="1056"/>
      <c r="BS96" s="1056"/>
      <c r="BT96" s="1056" t="s">
        <v>1824</v>
      </c>
      <c r="BU96" s="1056"/>
      <c r="BV96" s="1056"/>
    </row>
    <row r="97" ht="75" customHeight="1" spans="1:74">
      <c r="A97" s="1056"/>
      <c r="B97" s="14" t="s">
        <v>565</v>
      </c>
      <c r="C97" s="14" t="s">
        <v>2778</v>
      </c>
      <c r="D97" s="14" t="s">
        <v>2779</v>
      </c>
      <c r="E97" s="14" t="s">
        <v>2780</v>
      </c>
      <c r="F97" s="14" t="s">
        <v>2781</v>
      </c>
      <c r="G97" s="14" t="s">
        <v>62</v>
      </c>
      <c r="H97" s="14" t="s">
        <v>2782</v>
      </c>
      <c r="I97" s="1056" t="s">
        <v>2783</v>
      </c>
      <c r="J97" s="14" t="s">
        <v>1830</v>
      </c>
      <c r="K97" s="14" t="s">
        <v>1812</v>
      </c>
      <c r="L97" s="14" t="s">
        <v>1813</v>
      </c>
      <c r="M97" s="14">
        <v>53114</v>
      </c>
      <c r="N97" s="14" t="s">
        <v>1814</v>
      </c>
      <c r="O97" s="14">
        <v>96</v>
      </c>
      <c r="P97" s="1056"/>
      <c r="Q97" s="1056"/>
      <c r="R97" s="14" t="s">
        <v>2784</v>
      </c>
      <c r="S97" s="14" t="s">
        <v>2785</v>
      </c>
      <c r="T97" s="14" t="s">
        <v>2100</v>
      </c>
      <c r="U97" s="1056"/>
      <c r="V97" s="14">
        <v>96</v>
      </c>
      <c r="W97" s="14" t="s">
        <v>1818</v>
      </c>
      <c r="X97" s="14">
        <v>1</v>
      </c>
      <c r="Y97" s="14" t="s">
        <v>1819</v>
      </c>
      <c r="Z97" s="14">
        <v>12.99</v>
      </c>
      <c r="AA97" s="14">
        <v>168</v>
      </c>
      <c r="AB97" s="14">
        <v>4.6</v>
      </c>
      <c r="AC97" s="14" t="s">
        <v>1820</v>
      </c>
      <c r="AD97" s="1056"/>
      <c r="AE97" s="1056"/>
      <c r="AF97" s="14" t="s">
        <v>566</v>
      </c>
      <c r="AG97" s="1056"/>
      <c r="AH97" s="1056"/>
      <c r="AI97" s="14">
        <v>1</v>
      </c>
      <c r="AJ97" s="14">
        <v>142</v>
      </c>
      <c r="AK97" s="14">
        <v>1922.68</v>
      </c>
      <c r="AL97" s="14">
        <v>12.99</v>
      </c>
      <c r="AM97" s="1057">
        <v>0.5845</v>
      </c>
      <c r="AN97" s="14">
        <v>3.45</v>
      </c>
      <c r="AO97" s="14">
        <v>4.6</v>
      </c>
      <c r="AP97" s="14">
        <v>164</v>
      </c>
      <c r="AQ97" s="14">
        <v>4.23</v>
      </c>
      <c r="AR97" s="14">
        <v>6</v>
      </c>
      <c r="AS97" s="1056"/>
      <c r="AT97" s="1056"/>
      <c r="AU97" s="14" t="s">
        <v>566</v>
      </c>
      <c r="AV97" s="1056"/>
      <c r="AW97" s="14">
        <v>3</v>
      </c>
      <c r="AX97" s="14">
        <v>2</v>
      </c>
      <c r="AY97" s="14" t="s">
        <v>59</v>
      </c>
      <c r="AZ97" s="14" t="s">
        <v>1844</v>
      </c>
      <c r="BA97" s="1056"/>
      <c r="BB97" s="14" t="s">
        <v>209</v>
      </c>
      <c r="BC97" s="14" t="s">
        <v>2786</v>
      </c>
      <c r="BD97" s="14" t="s">
        <v>2784</v>
      </c>
      <c r="BE97" s="1056" t="s">
        <v>2017</v>
      </c>
      <c r="BF97" s="1056"/>
      <c r="BG97" s="1056"/>
      <c r="BH97" s="1056"/>
      <c r="BI97" s="1056"/>
      <c r="BJ97" s="1056"/>
      <c r="BK97" s="1056"/>
      <c r="BL97" s="1056"/>
      <c r="BM97" s="1056"/>
      <c r="BN97" s="1056"/>
      <c r="BO97" s="1056"/>
      <c r="BP97" s="1056"/>
      <c r="BQ97" s="1056">
        <v>0</v>
      </c>
      <c r="BR97" s="1056"/>
      <c r="BS97" s="1056"/>
      <c r="BT97" s="1056" t="s">
        <v>1824</v>
      </c>
      <c r="BU97" s="1056"/>
      <c r="BV97" s="1056"/>
    </row>
    <row r="98" ht="75" customHeight="1" spans="1:74">
      <c r="A98" s="1056"/>
      <c r="B98" s="14" t="s">
        <v>335</v>
      </c>
      <c r="C98" s="14" t="s">
        <v>2787</v>
      </c>
      <c r="D98" s="14" t="s">
        <v>2788</v>
      </c>
      <c r="E98" s="14" t="s">
        <v>2789</v>
      </c>
      <c r="F98" s="14" t="s">
        <v>2790</v>
      </c>
      <c r="G98" s="14" t="s">
        <v>336</v>
      </c>
      <c r="H98" s="14" t="s">
        <v>2791</v>
      </c>
      <c r="I98" s="1056" t="s">
        <v>2792</v>
      </c>
      <c r="J98" s="14" t="s">
        <v>1857</v>
      </c>
      <c r="K98" s="14" t="s">
        <v>1812</v>
      </c>
      <c r="L98" s="14" t="s">
        <v>1813</v>
      </c>
      <c r="M98" s="14">
        <v>8928</v>
      </c>
      <c r="N98" s="14" t="s">
        <v>1814</v>
      </c>
      <c r="O98" s="14">
        <v>97</v>
      </c>
      <c r="P98" s="1056"/>
      <c r="Q98" s="1056"/>
      <c r="R98" s="14" t="s">
        <v>2793</v>
      </c>
      <c r="S98" s="14" t="s">
        <v>826</v>
      </c>
      <c r="T98" s="14" t="s">
        <v>2794</v>
      </c>
      <c r="U98" s="1056"/>
      <c r="V98" s="14">
        <v>97</v>
      </c>
      <c r="W98" s="14" t="s">
        <v>1818</v>
      </c>
      <c r="X98" s="14">
        <v>1</v>
      </c>
      <c r="Y98" s="14" t="s">
        <v>1819</v>
      </c>
      <c r="Z98" s="14">
        <v>47.99</v>
      </c>
      <c r="AA98" s="14">
        <v>366</v>
      </c>
      <c r="AB98" s="14">
        <v>4.5</v>
      </c>
      <c r="AC98" s="14" t="s">
        <v>1820</v>
      </c>
      <c r="AD98" s="1056"/>
      <c r="AE98" s="1056"/>
      <c r="AF98" s="14" t="s">
        <v>338</v>
      </c>
      <c r="AG98" s="1056"/>
      <c r="AH98" s="1056"/>
      <c r="AI98" s="14">
        <v>1</v>
      </c>
      <c r="AJ98" s="14">
        <v>429</v>
      </c>
      <c r="AK98" s="14">
        <v>20587.71</v>
      </c>
      <c r="AL98" s="14">
        <v>47.99</v>
      </c>
      <c r="AM98" s="1057">
        <v>0.85</v>
      </c>
      <c r="AN98" s="14" t="s">
        <v>826</v>
      </c>
      <c r="AO98" s="14">
        <v>4.4</v>
      </c>
      <c r="AP98" s="14">
        <v>364</v>
      </c>
      <c r="AQ98" s="14">
        <v>1.4</v>
      </c>
      <c r="AR98" s="14">
        <v>6</v>
      </c>
      <c r="AS98" s="1056"/>
      <c r="AT98" s="1056"/>
      <c r="AU98" s="14" t="s">
        <v>338</v>
      </c>
      <c r="AV98" s="1056"/>
      <c r="AW98" s="14">
        <v>10</v>
      </c>
      <c r="AX98" s="14">
        <v>1</v>
      </c>
      <c r="AY98" s="14" t="s">
        <v>337</v>
      </c>
      <c r="AZ98" s="14" t="s">
        <v>1822</v>
      </c>
      <c r="BA98" s="1056"/>
      <c r="BB98" s="14" t="s">
        <v>339</v>
      </c>
      <c r="BC98" s="14" t="s">
        <v>2794</v>
      </c>
      <c r="BD98" s="14" t="s">
        <v>2793</v>
      </c>
      <c r="BE98" s="1056" t="s">
        <v>2017</v>
      </c>
      <c r="BF98" s="1056"/>
      <c r="BG98" s="1056"/>
      <c r="BH98" s="1056"/>
      <c r="BI98" s="1056"/>
      <c r="BJ98" s="1056"/>
      <c r="BK98" s="1056"/>
      <c r="BL98" s="1056"/>
      <c r="BM98" s="1056"/>
      <c r="BN98" s="1056"/>
      <c r="BO98" s="1056"/>
      <c r="BP98" s="1056"/>
      <c r="BQ98" s="1056">
        <v>0</v>
      </c>
      <c r="BR98" s="1056"/>
      <c r="BS98" s="1056"/>
      <c r="BT98" s="1056" t="s">
        <v>1824</v>
      </c>
      <c r="BU98" s="1056"/>
      <c r="BV98" s="1056"/>
    </row>
    <row r="99" ht="75" customHeight="1" spans="1:74">
      <c r="A99" s="1056"/>
      <c r="B99" s="14" t="s">
        <v>529</v>
      </c>
      <c r="C99" s="14" t="s">
        <v>2795</v>
      </c>
      <c r="D99" s="14" t="s">
        <v>2796</v>
      </c>
      <c r="E99" s="14" t="s">
        <v>2797</v>
      </c>
      <c r="F99" s="14" t="s">
        <v>2798</v>
      </c>
      <c r="G99" s="14" t="s">
        <v>530</v>
      </c>
      <c r="H99" s="14" t="s">
        <v>2799</v>
      </c>
      <c r="I99" s="1056" t="s">
        <v>2800</v>
      </c>
      <c r="J99" s="14" t="s">
        <v>1857</v>
      </c>
      <c r="K99" s="14" t="s">
        <v>1812</v>
      </c>
      <c r="L99" s="14" t="s">
        <v>1813</v>
      </c>
      <c r="M99" s="14">
        <v>29003</v>
      </c>
      <c r="N99" s="14" t="s">
        <v>1814</v>
      </c>
      <c r="O99" s="14">
        <v>98</v>
      </c>
      <c r="P99" s="1056"/>
      <c r="Q99" s="1056"/>
      <c r="R99" s="14" t="s">
        <v>2801</v>
      </c>
      <c r="S99" s="14" t="s">
        <v>2802</v>
      </c>
      <c r="T99" s="14" t="s">
        <v>2803</v>
      </c>
      <c r="U99" s="1056"/>
      <c r="V99" s="14">
        <v>98</v>
      </c>
      <c r="W99" s="14" t="s">
        <v>1818</v>
      </c>
      <c r="X99" s="14">
        <v>1</v>
      </c>
      <c r="Y99" s="14" t="s">
        <v>1819</v>
      </c>
      <c r="Z99" s="14">
        <v>65.99</v>
      </c>
      <c r="AA99" s="14">
        <v>49</v>
      </c>
      <c r="AB99" s="14">
        <v>4.6</v>
      </c>
      <c r="AC99" s="14" t="s">
        <v>1820</v>
      </c>
      <c r="AD99" s="1056"/>
      <c r="AE99" s="1056"/>
      <c r="AF99" s="14" t="s">
        <v>2804</v>
      </c>
      <c r="AG99" s="1056"/>
      <c r="AH99" s="1056"/>
      <c r="AI99" s="14">
        <v>1</v>
      </c>
      <c r="AJ99" s="14">
        <v>189</v>
      </c>
      <c r="AK99" s="14">
        <v>12487</v>
      </c>
      <c r="AL99" s="14">
        <v>66.99</v>
      </c>
      <c r="AM99" s="1057">
        <v>0.7696</v>
      </c>
      <c r="AN99" s="14">
        <v>5.39</v>
      </c>
      <c r="AO99" s="14">
        <v>4.6</v>
      </c>
      <c r="AP99" s="14">
        <v>48</v>
      </c>
      <c r="AQ99" s="14">
        <v>2.65</v>
      </c>
      <c r="AR99" s="14">
        <v>5</v>
      </c>
      <c r="AS99" s="1056"/>
      <c r="AT99" s="1056"/>
      <c r="AU99" s="14" t="s">
        <v>2804</v>
      </c>
      <c r="AV99" s="1056"/>
      <c r="AW99" s="14">
        <v>9</v>
      </c>
      <c r="AX99" s="14">
        <v>1</v>
      </c>
      <c r="AY99" s="14" t="s">
        <v>531</v>
      </c>
      <c r="AZ99" s="14" t="s">
        <v>1844</v>
      </c>
      <c r="BA99" s="1056"/>
      <c r="BB99" s="14" t="s">
        <v>209</v>
      </c>
      <c r="BC99" s="14" t="s">
        <v>2805</v>
      </c>
      <c r="BD99" s="14" t="s">
        <v>2801</v>
      </c>
      <c r="BE99" s="1056" t="s">
        <v>2017</v>
      </c>
      <c r="BF99" s="1056"/>
      <c r="BG99" s="1056"/>
      <c r="BH99" s="1056"/>
      <c r="BI99" s="1056"/>
      <c r="BJ99" s="1056"/>
      <c r="BK99" s="1056"/>
      <c r="BL99" s="1056"/>
      <c r="BM99" s="1056"/>
      <c r="BN99" s="1056"/>
      <c r="BO99" s="1056"/>
      <c r="BP99" s="1056"/>
      <c r="BQ99" s="1056">
        <v>0</v>
      </c>
      <c r="BR99" s="1056"/>
      <c r="BS99" s="1056"/>
      <c r="BT99" s="1056" t="s">
        <v>1824</v>
      </c>
      <c r="BU99" s="1056"/>
      <c r="BV99" s="1056"/>
    </row>
    <row r="100" ht="75" customHeight="1" spans="1:74">
      <c r="A100" s="1056"/>
      <c r="B100" s="14" t="s">
        <v>695</v>
      </c>
      <c r="C100" s="14" t="s">
        <v>694</v>
      </c>
      <c r="D100" s="14" t="s">
        <v>2806</v>
      </c>
      <c r="E100" s="14" t="s">
        <v>2807</v>
      </c>
      <c r="F100" s="14" t="s">
        <v>2808</v>
      </c>
      <c r="G100" s="14" t="s">
        <v>245</v>
      </c>
      <c r="H100" s="14" t="s">
        <v>2809</v>
      </c>
      <c r="I100" s="1056" t="s">
        <v>2810</v>
      </c>
      <c r="J100" s="14" t="s">
        <v>1839</v>
      </c>
      <c r="K100" s="14" t="s">
        <v>1812</v>
      </c>
      <c r="L100" s="14" t="s">
        <v>1813</v>
      </c>
      <c r="M100" s="14">
        <v>15101</v>
      </c>
      <c r="N100" s="14" t="s">
        <v>1814</v>
      </c>
      <c r="O100" s="14">
        <v>99</v>
      </c>
      <c r="P100" s="1056"/>
      <c r="Q100" s="1056"/>
      <c r="R100" s="14" t="s">
        <v>2811</v>
      </c>
      <c r="S100" s="14" t="s">
        <v>2812</v>
      </c>
      <c r="T100" s="14" t="s">
        <v>1909</v>
      </c>
      <c r="U100" s="1056"/>
      <c r="V100" s="14">
        <v>99</v>
      </c>
      <c r="W100" s="14" t="s">
        <v>1818</v>
      </c>
      <c r="X100" s="14">
        <v>1</v>
      </c>
      <c r="Y100" s="14" t="s">
        <v>1819</v>
      </c>
      <c r="Z100" s="14">
        <v>12.6</v>
      </c>
      <c r="AA100" s="14">
        <v>391</v>
      </c>
      <c r="AB100" s="14">
        <v>4.4</v>
      </c>
      <c r="AC100" s="14" t="s">
        <v>1820</v>
      </c>
      <c r="AD100" s="1056"/>
      <c r="AE100" s="1056"/>
      <c r="AF100" s="14" t="s">
        <v>2770</v>
      </c>
      <c r="AG100" s="1056"/>
      <c r="AH100" s="1056"/>
      <c r="AI100" s="14">
        <v>1</v>
      </c>
      <c r="AJ100" s="14">
        <v>182</v>
      </c>
      <c r="AK100" s="14">
        <v>2679.04</v>
      </c>
      <c r="AL100" s="14">
        <v>14.19</v>
      </c>
      <c r="AM100" s="1057">
        <v>0.633</v>
      </c>
      <c r="AN100" s="14">
        <v>3.08</v>
      </c>
      <c r="AO100" s="14">
        <v>4.4</v>
      </c>
      <c r="AP100" s="14">
        <v>391</v>
      </c>
      <c r="AQ100" s="14">
        <v>0</v>
      </c>
      <c r="AR100" s="14">
        <v>0</v>
      </c>
      <c r="AS100" s="1056"/>
      <c r="AT100" s="1056"/>
      <c r="AU100" s="14" t="s">
        <v>2770</v>
      </c>
      <c r="AV100" s="1056"/>
      <c r="AW100" s="14">
        <v>6</v>
      </c>
      <c r="AX100" s="14">
        <v>9</v>
      </c>
      <c r="AY100" s="14" t="s">
        <v>45</v>
      </c>
      <c r="AZ100" s="14" t="s">
        <v>1822</v>
      </c>
      <c r="BA100" s="1056"/>
      <c r="BB100" s="14" t="s">
        <v>812</v>
      </c>
      <c r="BC100" s="14" t="s">
        <v>2151</v>
      </c>
      <c r="BD100" s="14" t="s">
        <v>2811</v>
      </c>
      <c r="BE100" s="1056" t="s">
        <v>1846</v>
      </c>
      <c r="BF100" s="1056" t="s">
        <v>2809</v>
      </c>
      <c r="BG100" s="1056" t="s">
        <v>2813</v>
      </c>
      <c r="BH100" s="1056" t="s">
        <v>2814</v>
      </c>
      <c r="BI100" s="1056" t="s">
        <v>2156</v>
      </c>
      <c r="BJ100" s="1056">
        <v>732</v>
      </c>
      <c r="BK100" s="1056">
        <v>50</v>
      </c>
      <c r="BL100" s="1056">
        <v>736</v>
      </c>
      <c r="BM100" s="1056">
        <v>1471</v>
      </c>
      <c r="BN100" s="1056">
        <v>287</v>
      </c>
      <c r="BO100" s="1056">
        <v>176</v>
      </c>
      <c r="BP100" s="1056">
        <v>196</v>
      </c>
      <c r="BQ100" s="1056">
        <v>4</v>
      </c>
      <c r="BR100" s="1056">
        <v>176</v>
      </c>
      <c r="BS100" s="1056">
        <v>14</v>
      </c>
      <c r="BT100" s="1056" t="s">
        <v>1851</v>
      </c>
      <c r="BU100" s="1056">
        <v>10</v>
      </c>
      <c r="BV100" s="1056">
        <v>10</v>
      </c>
    </row>
    <row r="101" ht="75" customHeight="1" spans="1:74">
      <c r="A101" s="1056"/>
      <c r="B101" s="14" t="s">
        <v>575</v>
      </c>
      <c r="C101" s="14" t="s">
        <v>2815</v>
      </c>
      <c r="D101" s="14" t="s">
        <v>2816</v>
      </c>
      <c r="E101" s="14" t="s">
        <v>2817</v>
      </c>
      <c r="F101" s="14" t="s">
        <v>2818</v>
      </c>
      <c r="G101" s="14" t="s">
        <v>576</v>
      </c>
      <c r="H101" s="14" t="s">
        <v>2819</v>
      </c>
      <c r="I101" s="1056" t="s">
        <v>2820</v>
      </c>
      <c r="J101" s="14" t="s">
        <v>1839</v>
      </c>
      <c r="K101" s="14" t="s">
        <v>1812</v>
      </c>
      <c r="L101" s="14" t="s">
        <v>1813</v>
      </c>
      <c r="M101" s="14">
        <v>145566</v>
      </c>
      <c r="N101" s="14" t="s">
        <v>1814</v>
      </c>
      <c r="O101" s="14">
        <v>100</v>
      </c>
      <c r="P101" s="1056"/>
      <c r="Q101" s="1056"/>
      <c r="R101" s="14" t="s">
        <v>2821</v>
      </c>
      <c r="S101" s="14" t="s">
        <v>2822</v>
      </c>
      <c r="T101" s="14" t="s">
        <v>2823</v>
      </c>
      <c r="U101" s="1056"/>
      <c r="V101" s="14">
        <v>100</v>
      </c>
      <c r="W101" s="14" t="s">
        <v>1818</v>
      </c>
      <c r="X101" s="14">
        <v>1</v>
      </c>
      <c r="Y101" s="14" t="s">
        <v>1819</v>
      </c>
      <c r="Z101" s="14">
        <v>24.99</v>
      </c>
      <c r="AA101" s="14">
        <v>948</v>
      </c>
      <c r="AB101" s="14">
        <v>4.2</v>
      </c>
      <c r="AC101" s="14" t="s">
        <v>1820</v>
      </c>
      <c r="AD101" s="1056"/>
      <c r="AE101" s="1056"/>
      <c r="AF101" s="14" t="s">
        <v>578</v>
      </c>
      <c r="AG101" s="1056"/>
      <c r="AH101" s="1056"/>
      <c r="AI101" s="14">
        <v>1</v>
      </c>
      <c r="AJ101" s="14">
        <v>155</v>
      </c>
      <c r="AK101" s="14">
        <v>5390.9</v>
      </c>
      <c r="AL101" s="14">
        <v>39.7</v>
      </c>
      <c r="AM101" s="1057">
        <v>0.7178</v>
      </c>
      <c r="AN101" s="14">
        <v>3.37</v>
      </c>
      <c r="AO101" s="14">
        <v>4.2</v>
      </c>
      <c r="AP101" s="14">
        <v>931</v>
      </c>
      <c r="AQ101" s="14">
        <v>10.97</v>
      </c>
      <c r="AR101" s="14">
        <v>17</v>
      </c>
      <c r="AS101" s="1056"/>
      <c r="AT101" s="1056"/>
      <c r="AU101" s="14" t="s">
        <v>578</v>
      </c>
      <c r="AV101" s="1056"/>
      <c r="AW101" s="14">
        <v>2</v>
      </c>
      <c r="AX101" s="14">
        <v>2</v>
      </c>
      <c r="AY101" s="14" t="s">
        <v>577</v>
      </c>
      <c r="AZ101" s="14" t="s">
        <v>1844</v>
      </c>
      <c r="BA101" s="1056"/>
      <c r="BB101" s="14" t="s">
        <v>209</v>
      </c>
      <c r="BC101" s="14" t="s">
        <v>2388</v>
      </c>
      <c r="BD101" s="14" t="s">
        <v>2821</v>
      </c>
      <c r="BE101" s="1056" t="s">
        <v>2017</v>
      </c>
      <c r="BF101" s="1056"/>
      <c r="BG101" s="1056"/>
      <c r="BH101" s="1056"/>
      <c r="BI101" s="1056"/>
      <c r="BJ101" s="1056"/>
      <c r="BK101" s="1056"/>
      <c r="BL101" s="1056"/>
      <c r="BM101" s="1056"/>
      <c r="BN101" s="1056"/>
      <c r="BO101" s="1056"/>
      <c r="BP101" s="1056"/>
      <c r="BQ101" s="1056">
        <v>0</v>
      </c>
      <c r="BR101" s="1056"/>
      <c r="BS101" s="1056"/>
      <c r="BT101" s="1056" t="s">
        <v>1824</v>
      </c>
      <c r="BU101" s="1056"/>
      <c r="BV101" s="1056"/>
    </row>
    <row r="103" ht="35" customHeight="1" spans="1:74">
      <c r="A103" s="1061" t="s">
        <v>2824</v>
      </c>
      <c r="B103" s="1061"/>
      <c r="C103" s="1061"/>
      <c r="D103" s="1061"/>
      <c r="E103" s="1061"/>
      <c r="F103" s="1061"/>
      <c r="G103" s="1061"/>
      <c r="H103" s="1061"/>
    </row>
    <row r="104" ht="27" customHeight="1" spans="1:74">
      <c r="A104" s="11" t="s">
        <v>2825</v>
      </c>
      <c r="B104" s="11"/>
      <c r="C104" s="11"/>
      <c r="D104" s="11"/>
      <c r="E104" s="11"/>
      <c r="F104" s="11"/>
      <c r="G104" s="11"/>
      <c r="H104" s="11"/>
    </row>
    <row r="105" ht="27" customHeight="1" spans="1:74">
      <c r="A105" s="11" t="s">
        <v>2826</v>
      </c>
      <c r="B105" s="11"/>
      <c r="C105" s="11"/>
      <c r="D105" s="11"/>
      <c r="E105" s="11"/>
      <c r="F105" s="11"/>
      <c r="G105" s="11"/>
      <c r="H105" s="11"/>
    </row>
    <row r="106" ht="52" customHeight="1" spans="1:74">
      <c r="A106" s="1054" t="s">
        <v>1749</v>
      </c>
      <c r="B106" s="1054" t="s">
        <v>199</v>
      </c>
      <c r="C106" s="1054" t="s">
        <v>1740</v>
      </c>
      <c r="D106" s="1054" t="s">
        <v>1742</v>
      </c>
      <c r="E106" s="1054" t="s">
        <v>2827</v>
      </c>
      <c r="F106" s="1054" t="s">
        <v>1761</v>
      </c>
      <c r="G106" s="1054" t="s">
        <v>1760</v>
      </c>
      <c r="H106" s="1054" t="s">
        <v>1758</v>
      </c>
      <c r="I106" s="1054" t="s">
        <v>1757</v>
      </c>
      <c r="J106" s="1054" t="s">
        <v>36</v>
      </c>
      <c r="K106" s="1054" t="s">
        <v>680</v>
      </c>
      <c r="L106" s="1054" t="s">
        <v>2828</v>
      </c>
      <c r="M106" s="1054" t="s">
        <v>2829</v>
      </c>
      <c r="N106" s="1054" t="s">
        <v>2830</v>
      </c>
      <c r="O106" s="1054" t="s">
        <v>2831</v>
      </c>
      <c r="P106" s="1054" t="s">
        <v>1771</v>
      </c>
      <c r="Q106" s="1054" t="s">
        <v>2832</v>
      </c>
      <c r="R106" s="1054" t="s">
        <v>1773</v>
      </c>
      <c r="S106" s="1054" t="s">
        <v>1774</v>
      </c>
      <c r="T106" s="1054" t="s">
        <v>202</v>
      </c>
      <c r="U106" s="1054" t="s">
        <v>1782</v>
      </c>
      <c r="V106" s="1054" t="s">
        <v>1783</v>
      </c>
      <c r="W106" s="1054" t="s">
        <v>1785</v>
      </c>
      <c r="X106" s="1054" t="s">
        <v>2833</v>
      </c>
      <c r="Y106" s="1054" t="s">
        <v>2834</v>
      </c>
      <c r="Z106" s="1054" t="s">
        <v>1747</v>
      </c>
      <c r="AA106" s="1054" t="s">
        <v>2835</v>
      </c>
      <c r="AB106" s="1054" t="s">
        <v>2836</v>
      </c>
      <c r="AC106" s="1054" t="s">
        <v>2837</v>
      </c>
      <c r="AD106" s="1054" t="s">
        <v>2838</v>
      </c>
      <c r="AE106" s="1054" t="s">
        <v>2839</v>
      </c>
      <c r="AF106" s="1054" t="s">
        <v>2840</v>
      </c>
      <c r="AG106" s="1054" t="s">
        <v>2841</v>
      </c>
      <c r="AH106" s="1054" t="s">
        <v>2842</v>
      </c>
      <c r="AI106" s="1054" t="s">
        <v>2843</v>
      </c>
      <c r="AJ106" s="1054" t="s">
        <v>2844</v>
      </c>
      <c r="AK106" s="1054" t="s">
        <v>1776</v>
      </c>
      <c r="AL106" s="1054" t="s">
        <v>2845</v>
      </c>
      <c r="AM106" s="1054" t="s">
        <v>2846</v>
      </c>
      <c r="AN106" s="1054" t="s">
        <v>2847</v>
      </c>
      <c r="AO106" s="1054" t="s">
        <v>2848</v>
      </c>
      <c r="AP106" s="1054" t="s">
        <v>2849</v>
      </c>
      <c r="AQ106" s="1054" t="s">
        <v>2850</v>
      </c>
      <c r="AR106" s="1054" t="s">
        <v>2851</v>
      </c>
      <c r="AS106" s="1054" t="s">
        <v>2852</v>
      </c>
      <c r="AT106" s="1054" t="s">
        <v>2853</v>
      </c>
      <c r="AU106" s="1054" t="s">
        <v>2854</v>
      </c>
      <c r="AV106" s="1054" t="s">
        <v>2855</v>
      </c>
      <c r="AW106" s="1054" t="s">
        <v>2856</v>
      </c>
      <c r="AX106" s="1054" t="s">
        <v>2857</v>
      </c>
      <c r="AY106" s="1054" t="s">
        <v>2858</v>
      </c>
      <c r="AZ106" s="1054" t="s">
        <v>2859</v>
      </c>
      <c r="BA106" s="1054" t="s">
        <v>2860</v>
      </c>
      <c r="BB106" s="1054" t="s">
        <v>2861</v>
      </c>
      <c r="BC106" s="1054" t="s">
        <v>2862</v>
      </c>
    </row>
    <row r="107" ht="78" customHeight="1" spans="1:74">
      <c r="A107" s="1062">
        <v>1</v>
      </c>
      <c r="B107" s="1062" t="s">
        <v>207</v>
      </c>
      <c r="C107" s="1062" t="s">
        <v>1807</v>
      </c>
      <c r="D107" s="1062" t="s">
        <v>1809</v>
      </c>
      <c r="E107" s="1063">
        <v>4.46</v>
      </c>
      <c r="F107" s="1062">
        <v>4.4</v>
      </c>
      <c r="G107" s="1062">
        <v>2407</v>
      </c>
      <c r="H107" s="1062" t="s">
        <v>1819</v>
      </c>
      <c r="I107" s="1062">
        <v>1</v>
      </c>
      <c r="J107" s="1062" t="s">
        <v>52</v>
      </c>
      <c r="K107" s="1062" t="s">
        <v>749</v>
      </c>
      <c r="L107" s="1062">
        <v>6132</v>
      </c>
      <c r="M107" s="1063">
        <v>44763.6</v>
      </c>
      <c r="N107" s="1063">
        <v>8.99</v>
      </c>
      <c r="O107" s="1063">
        <v>7.3</v>
      </c>
      <c r="P107" s="1064">
        <v>0.5508</v>
      </c>
      <c r="Q107" s="1063">
        <v>2.69</v>
      </c>
      <c r="R107" s="1062">
        <v>4.4</v>
      </c>
      <c r="S107" s="1062">
        <v>2382</v>
      </c>
      <c r="T107" s="1062" t="s">
        <v>1821</v>
      </c>
      <c r="U107" s="1062" t="s">
        <v>45</v>
      </c>
      <c r="V107" s="1062" t="s">
        <v>1822</v>
      </c>
      <c r="W107" s="1062" t="s">
        <v>812</v>
      </c>
      <c r="X107" s="1062">
        <v>7</v>
      </c>
      <c r="Y107" s="1062">
        <v>13</v>
      </c>
      <c r="Z107" s="1062">
        <v>768</v>
      </c>
      <c r="AA107" s="1062" t="s">
        <v>1813</v>
      </c>
      <c r="AB107" s="1062" t="s">
        <v>1817</v>
      </c>
      <c r="AC107" s="1062" t="s">
        <v>1815</v>
      </c>
      <c r="AD107" s="1062" t="s">
        <v>1817</v>
      </c>
      <c r="AE107" s="1062" t="s">
        <v>1816</v>
      </c>
      <c r="AF107" s="1062" t="s">
        <v>1806</v>
      </c>
      <c r="AG107" s="1062">
        <v>2000</v>
      </c>
      <c r="AH107" s="1062">
        <v>1788036405449</v>
      </c>
      <c r="AI107" s="1062">
        <v>17980</v>
      </c>
      <c r="AJ107" s="1062">
        <v>80</v>
      </c>
      <c r="AK107" s="1062">
        <v>44</v>
      </c>
      <c r="AL107" s="1062">
        <v>0.72</v>
      </c>
      <c r="AM107" s="1062">
        <v>-265</v>
      </c>
      <c r="AN107" s="1062">
        <v>-52.68</v>
      </c>
      <c r="AO107" s="1062">
        <v>-1</v>
      </c>
      <c r="AP107" s="1062">
        <v>-1</v>
      </c>
      <c r="AQ107" s="1062">
        <v>79</v>
      </c>
      <c r="AR107" s="1062" t="s">
        <v>1812</v>
      </c>
      <c r="AS107" s="1062" t="s">
        <v>2863</v>
      </c>
      <c r="AT107" s="1062">
        <v>3177921031</v>
      </c>
      <c r="AU107" s="1062" t="s">
        <v>1809</v>
      </c>
      <c r="AV107" s="1062" t="s">
        <v>1808</v>
      </c>
      <c r="AW107" s="1062" t="s">
        <v>2864</v>
      </c>
      <c r="AX107" s="1062" t="s">
        <v>2865</v>
      </c>
      <c r="AY107" s="1062" t="s">
        <v>2865</v>
      </c>
      <c r="AZ107" s="1062" t="s">
        <v>1811</v>
      </c>
      <c r="BA107" s="1062" t="s">
        <v>2866</v>
      </c>
      <c r="BB107" s="1062">
        <v>0</v>
      </c>
      <c r="BC107" s="1062" t="s">
        <v>2867</v>
      </c>
    </row>
    <row r="108" ht="78" customHeight="1" spans="1:74">
      <c r="A108" s="1062">
        <v>2</v>
      </c>
      <c r="B108" s="1062" t="s">
        <v>225</v>
      </c>
      <c r="C108" s="1062" t="s">
        <v>1826</v>
      </c>
      <c r="D108" s="1062" t="s">
        <v>1828</v>
      </c>
      <c r="E108" s="1063">
        <v>14.99</v>
      </c>
      <c r="F108" s="1062">
        <v>4.3</v>
      </c>
      <c r="G108" s="1062">
        <v>395</v>
      </c>
      <c r="H108" s="1062" t="s">
        <v>1819</v>
      </c>
      <c r="I108" s="1062">
        <v>1</v>
      </c>
      <c r="J108" s="1062" t="s">
        <v>56</v>
      </c>
      <c r="K108" s="1062" t="s">
        <v>752</v>
      </c>
      <c r="L108" s="1062">
        <v>1376</v>
      </c>
      <c r="M108" s="1063">
        <v>18920</v>
      </c>
      <c r="N108" s="1063">
        <v>12.74</v>
      </c>
      <c r="O108" s="1063">
        <v>13.75</v>
      </c>
      <c r="P108" s="1064">
        <v>0.5368</v>
      </c>
      <c r="Q108" s="1063">
        <v>3.99</v>
      </c>
      <c r="R108" s="1062">
        <v>4.3</v>
      </c>
      <c r="S108" s="1062">
        <v>392</v>
      </c>
      <c r="T108" s="1062" t="s">
        <v>226</v>
      </c>
      <c r="U108" s="1062" t="s">
        <v>55</v>
      </c>
      <c r="V108" s="1062" t="s">
        <v>1822</v>
      </c>
      <c r="W108" s="1062" t="s">
        <v>209</v>
      </c>
      <c r="X108" s="1062">
        <v>5</v>
      </c>
      <c r="Y108" s="1062">
        <v>9</v>
      </c>
      <c r="Z108" s="1062">
        <v>1455</v>
      </c>
      <c r="AA108" s="1062" t="s">
        <v>1813</v>
      </c>
      <c r="AB108" s="1062" t="s">
        <v>1834</v>
      </c>
      <c r="AC108" s="1062" t="s">
        <v>1831</v>
      </c>
      <c r="AD108" s="1062" t="s">
        <v>1833</v>
      </c>
      <c r="AE108" s="1062" t="s">
        <v>1832</v>
      </c>
      <c r="AF108" s="1062" t="s">
        <v>1825</v>
      </c>
      <c r="AG108" s="1062">
        <v>100</v>
      </c>
      <c r="AH108" s="1062">
        <v>1788036516306</v>
      </c>
      <c r="AI108" s="1062">
        <v>1274</v>
      </c>
      <c r="AJ108" s="1062">
        <v>44</v>
      </c>
      <c r="AK108" s="1062">
        <v>26</v>
      </c>
      <c r="AL108" s="1062">
        <v>1.89</v>
      </c>
      <c r="AM108" s="1062">
        <v>3104</v>
      </c>
      <c r="AN108" s="1062">
        <v>68.09</v>
      </c>
      <c r="AO108" s="1062">
        <v>-1</v>
      </c>
      <c r="AP108" s="1062">
        <v>-1</v>
      </c>
      <c r="AQ108" s="1062">
        <v>99</v>
      </c>
      <c r="AR108" s="1062" t="s">
        <v>1812</v>
      </c>
      <c r="AS108" s="1062" t="s">
        <v>2863</v>
      </c>
      <c r="AT108" s="1062">
        <v>3177921031</v>
      </c>
      <c r="AU108" s="1062" t="s">
        <v>2868</v>
      </c>
      <c r="AV108" s="1062" t="s">
        <v>1827</v>
      </c>
      <c r="AW108" s="1062" t="s">
        <v>2869</v>
      </c>
      <c r="AX108" s="1062" t="s">
        <v>2870</v>
      </c>
      <c r="AY108" s="1062" t="s">
        <v>2870</v>
      </c>
      <c r="AZ108" s="1062" t="s">
        <v>1830</v>
      </c>
      <c r="BA108" s="1062" t="s">
        <v>2871</v>
      </c>
      <c r="BB108" s="1062">
        <v>0</v>
      </c>
      <c r="BC108" s="1062" t="s">
        <v>2872</v>
      </c>
    </row>
    <row r="109" ht="78" customHeight="1" spans="1:74">
      <c r="A109" s="1062">
        <v>3</v>
      </c>
      <c r="B109" s="1062" t="s">
        <v>239</v>
      </c>
      <c r="C109" s="1062" t="s">
        <v>1835</v>
      </c>
      <c r="D109" s="1062" t="s">
        <v>1837</v>
      </c>
      <c r="E109" s="1063">
        <v>16.3</v>
      </c>
      <c r="F109" s="1062">
        <v>4.5</v>
      </c>
      <c r="G109" s="1062">
        <v>624</v>
      </c>
      <c r="H109" s="1062" t="s">
        <v>1819</v>
      </c>
      <c r="I109" s="1062">
        <v>1</v>
      </c>
      <c r="J109" s="1062" t="s">
        <v>240</v>
      </c>
      <c r="K109" s="1062" t="s">
        <v>239</v>
      </c>
      <c r="L109" s="1062">
        <v>1382</v>
      </c>
      <c r="M109" s="1063">
        <v>24005.34</v>
      </c>
      <c r="N109" s="1063">
        <v>16.98</v>
      </c>
      <c r="O109" s="1063">
        <v>17.37</v>
      </c>
      <c r="P109" s="1064">
        <v>0.6281</v>
      </c>
      <c r="Q109" s="1063">
        <v>3.99</v>
      </c>
      <c r="R109" s="1062">
        <v>4.5</v>
      </c>
      <c r="S109" s="1062">
        <v>622</v>
      </c>
      <c r="T109" s="1062" t="s">
        <v>1843</v>
      </c>
      <c r="U109" s="1062" t="s">
        <v>241</v>
      </c>
      <c r="V109" s="1062" t="s">
        <v>1844</v>
      </c>
      <c r="W109" s="1062" t="s">
        <v>209</v>
      </c>
      <c r="X109" s="1062">
        <v>2</v>
      </c>
      <c r="Y109" s="1062">
        <v>1</v>
      </c>
      <c r="Z109" s="1062">
        <v>2366</v>
      </c>
      <c r="AA109" s="1062" t="s">
        <v>1813</v>
      </c>
      <c r="AB109" s="1062" t="s">
        <v>1845</v>
      </c>
      <c r="AC109" s="1062" t="s">
        <v>1840</v>
      </c>
      <c r="AD109" s="1062" t="s">
        <v>1842</v>
      </c>
      <c r="AE109" s="1062" t="s">
        <v>1841</v>
      </c>
      <c r="AF109" s="1062" t="s">
        <v>826</v>
      </c>
      <c r="AG109" s="1062">
        <v>900</v>
      </c>
      <c r="AH109" s="1062">
        <v>1788036200112</v>
      </c>
      <c r="AI109" s="1062">
        <v>15282</v>
      </c>
      <c r="AJ109" s="1062" t="s">
        <v>826</v>
      </c>
      <c r="AK109" s="1062">
        <v>21</v>
      </c>
      <c r="AL109" s="1062">
        <v>1.52</v>
      </c>
      <c r="AM109" s="1062">
        <v>-475</v>
      </c>
      <c r="AN109" s="1062">
        <v>-25.12</v>
      </c>
      <c r="AO109" s="1062">
        <v>-1</v>
      </c>
      <c r="AP109" s="1062">
        <v>-1</v>
      </c>
      <c r="AQ109" s="1062">
        <v>96</v>
      </c>
      <c r="AR109" s="1062" t="s">
        <v>1812</v>
      </c>
      <c r="AS109" s="1062" t="s">
        <v>2863</v>
      </c>
      <c r="AT109" s="1062">
        <v>3177921031</v>
      </c>
      <c r="AU109" s="1062" t="s">
        <v>1847</v>
      </c>
      <c r="AV109" s="1062" t="s">
        <v>1836</v>
      </c>
      <c r="AW109" s="1062" t="s">
        <v>2873</v>
      </c>
      <c r="AX109" s="1062" t="s">
        <v>2870</v>
      </c>
      <c r="AY109" s="1062" t="s">
        <v>2874</v>
      </c>
      <c r="AZ109" s="1062" t="s">
        <v>1839</v>
      </c>
      <c r="BA109" s="1062" t="s">
        <v>2875</v>
      </c>
      <c r="BB109" s="1062">
        <v>0</v>
      </c>
      <c r="BC109" s="1062" t="s">
        <v>2867</v>
      </c>
    </row>
    <row r="110" ht="78" customHeight="1" spans="1:74">
      <c r="A110" s="1062">
        <v>4</v>
      </c>
      <c r="B110" s="1062" t="s">
        <v>222</v>
      </c>
      <c r="C110" s="1062" t="s">
        <v>1853</v>
      </c>
      <c r="D110" s="1062" t="s">
        <v>1855</v>
      </c>
      <c r="E110" s="1063">
        <v>39.95</v>
      </c>
      <c r="F110" s="1062">
        <v>4.4</v>
      </c>
      <c r="G110" s="1062">
        <v>475</v>
      </c>
      <c r="H110" s="1062" t="s">
        <v>1819</v>
      </c>
      <c r="I110" s="1062">
        <v>1</v>
      </c>
      <c r="J110" s="1062" t="s">
        <v>48</v>
      </c>
      <c r="K110" s="1062" t="s">
        <v>757</v>
      </c>
      <c r="L110" s="1062">
        <v>1517</v>
      </c>
      <c r="M110" s="1063">
        <v>60604.15</v>
      </c>
      <c r="N110" s="1063">
        <v>39.95</v>
      </c>
      <c r="O110" s="1063">
        <v>39.95</v>
      </c>
      <c r="P110" s="1064">
        <v>0.7151</v>
      </c>
      <c r="Q110" s="1063">
        <v>5.39</v>
      </c>
      <c r="R110" s="1062">
        <v>4.4</v>
      </c>
      <c r="S110" s="1062">
        <v>463</v>
      </c>
      <c r="T110" s="1062" t="s">
        <v>223</v>
      </c>
      <c r="U110" s="1062" t="s">
        <v>49</v>
      </c>
      <c r="V110" s="1062" t="s">
        <v>1822</v>
      </c>
      <c r="W110" s="1062" t="s">
        <v>209</v>
      </c>
      <c r="X110" s="1062">
        <v>1</v>
      </c>
      <c r="Y110" s="1062">
        <v>17</v>
      </c>
      <c r="Z110" s="1062">
        <v>2021</v>
      </c>
      <c r="AA110" s="1062" t="s">
        <v>1813</v>
      </c>
      <c r="AB110" s="1062" t="s">
        <v>1861</v>
      </c>
      <c r="AC110" s="1062" t="s">
        <v>1858</v>
      </c>
      <c r="AD110" s="1062" t="s">
        <v>1860</v>
      </c>
      <c r="AE110" s="1062" t="s">
        <v>1859</v>
      </c>
      <c r="AF110" s="1062" t="s">
        <v>1852</v>
      </c>
      <c r="AG110" s="1062">
        <v>100</v>
      </c>
      <c r="AH110" s="1062">
        <v>1788036700377</v>
      </c>
      <c r="AI110" s="1062">
        <v>3995</v>
      </c>
      <c r="AJ110" s="1062" t="s">
        <v>826</v>
      </c>
      <c r="AK110" s="1062">
        <v>41</v>
      </c>
      <c r="AL110" s="1062">
        <v>2.7</v>
      </c>
      <c r="AM110" s="1062">
        <v>251</v>
      </c>
      <c r="AN110" s="1062">
        <v>11.05</v>
      </c>
      <c r="AO110" s="1062">
        <v>-1</v>
      </c>
      <c r="AP110" s="1062">
        <v>-1</v>
      </c>
      <c r="AQ110" s="1062">
        <v>95</v>
      </c>
      <c r="AR110" s="1062" t="s">
        <v>1812</v>
      </c>
      <c r="AS110" s="1062" t="s">
        <v>2863</v>
      </c>
      <c r="AT110" s="1062">
        <v>3177921031</v>
      </c>
      <c r="AU110" s="1062" t="s">
        <v>2876</v>
      </c>
      <c r="AV110" s="1062" t="s">
        <v>1854</v>
      </c>
      <c r="AW110" s="1062" t="s">
        <v>2877</v>
      </c>
      <c r="AX110" s="1062" t="s">
        <v>2878</v>
      </c>
      <c r="AY110" s="1062" t="s">
        <v>2878</v>
      </c>
      <c r="AZ110" s="1062" t="s">
        <v>1857</v>
      </c>
      <c r="BA110" s="1062" t="s">
        <v>2879</v>
      </c>
      <c r="BB110" s="1062">
        <v>0</v>
      </c>
      <c r="BC110" s="1062" t="s">
        <v>2872</v>
      </c>
    </row>
    <row r="111" ht="78" customHeight="1" spans="1:74">
      <c r="A111" s="1062">
        <v>5</v>
      </c>
      <c r="B111" s="1062" t="s">
        <v>219</v>
      </c>
      <c r="C111" s="1062" t="s">
        <v>1867</v>
      </c>
      <c r="D111" s="1062" t="s">
        <v>1869</v>
      </c>
      <c r="E111" s="1063">
        <v>14.28</v>
      </c>
      <c r="F111" s="1062">
        <v>4.5</v>
      </c>
      <c r="G111" s="1062">
        <v>9194</v>
      </c>
      <c r="H111" s="1062" t="s">
        <v>1819</v>
      </c>
      <c r="I111" s="1062">
        <v>1</v>
      </c>
      <c r="J111" s="1062" t="s">
        <v>64</v>
      </c>
      <c r="K111" s="1062" t="s">
        <v>758</v>
      </c>
      <c r="L111" s="1062">
        <v>1796</v>
      </c>
      <c r="M111" s="1063">
        <v>29202.96</v>
      </c>
      <c r="N111" s="1063">
        <v>16.99</v>
      </c>
      <c r="O111" s="1063">
        <v>16.26</v>
      </c>
      <c r="P111" s="1064">
        <v>0.6152</v>
      </c>
      <c r="Q111" s="1063">
        <v>3.99</v>
      </c>
      <c r="R111" s="1062">
        <v>4.5</v>
      </c>
      <c r="S111" s="1062">
        <v>9170</v>
      </c>
      <c r="T111" s="1062" t="s">
        <v>220</v>
      </c>
      <c r="U111" s="1062" t="s">
        <v>45</v>
      </c>
      <c r="V111" s="1062" t="s">
        <v>1822</v>
      </c>
      <c r="W111" s="1062" t="s">
        <v>812</v>
      </c>
      <c r="X111" s="1062">
        <v>2</v>
      </c>
      <c r="Y111" s="1062">
        <v>2</v>
      </c>
      <c r="Z111" s="1062">
        <v>2272</v>
      </c>
      <c r="AA111" s="1062" t="s">
        <v>1813</v>
      </c>
      <c r="AB111" s="1062" t="s">
        <v>1873</v>
      </c>
      <c r="AC111" s="1062" t="s">
        <v>1871</v>
      </c>
      <c r="AD111" s="1062" t="s">
        <v>1873</v>
      </c>
      <c r="AE111" s="1062" t="s">
        <v>1872</v>
      </c>
      <c r="AF111" s="1062" t="s">
        <v>1866</v>
      </c>
      <c r="AG111" s="1062">
        <v>1000</v>
      </c>
      <c r="AH111" s="1062">
        <v>1788036200112</v>
      </c>
      <c r="AI111" s="1062">
        <v>16990</v>
      </c>
      <c r="AJ111" s="1062">
        <v>18</v>
      </c>
      <c r="AK111" s="1062">
        <v>52</v>
      </c>
      <c r="AL111" s="1062">
        <v>2.9</v>
      </c>
      <c r="AM111" s="1062">
        <v>-538</v>
      </c>
      <c r="AN111" s="1062">
        <v>-31.03</v>
      </c>
      <c r="AO111" s="1062">
        <v>-1</v>
      </c>
      <c r="AP111" s="1062">
        <v>-1</v>
      </c>
      <c r="AQ111" s="1062">
        <v>96</v>
      </c>
      <c r="AR111" s="1062" t="s">
        <v>1812</v>
      </c>
      <c r="AS111" s="1062" t="s">
        <v>2863</v>
      </c>
      <c r="AT111" s="1062">
        <v>3177921031</v>
      </c>
      <c r="AU111" s="1062" t="s">
        <v>1874</v>
      </c>
      <c r="AV111" s="1062" t="s">
        <v>1868</v>
      </c>
      <c r="AW111" s="1062" t="s">
        <v>2880</v>
      </c>
      <c r="AX111" s="1062" t="s">
        <v>2870</v>
      </c>
      <c r="AY111" s="1062" t="s">
        <v>2870</v>
      </c>
      <c r="AZ111" s="1062" t="s">
        <v>1839</v>
      </c>
      <c r="BA111" s="1062" t="s">
        <v>2881</v>
      </c>
      <c r="BB111" s="1062">
        <v>-2</v>
      </c>
      <c r="BC111" s="1062" t="s">
        <v>2867</v>
      </c>
    </row>
    <row r="112" ht="78" customHeight="1" spans="1:74">
      <c r="A112" s="1062">
        <v>6</v>
      </c>
      <c r="B112" s="1062" t="s">
        <v>248</v>
      </c>
      <c r="C112" s="1062" t="s">
        <v>1879</v>
      </c>
      <c r="D112" s="1062" t="s">
        <v>1881</v>
      </c>
      <c r="E112" s="1063">
        <v>19.99</v>
      </c>
      <c r="F112" s="1062">
        <v>4.6</v>
      </c>
      <c r="G112" s="1062">
        <v>7055</v>
      </c>
      <c r="H112" s="1062" t="s">
        <v>1819</v>
      </c>
      <c r="I112" s="1062">
        <v>1</v>
      </c>
      <c r="J112" s="1062" t="s">
        <v>56</v>
      </c>
      <c r="K112" s="1062" t="s">
        <v>754</v>
      </c>
      <c r="L112" s="1062">
        <v>1789</v>
      </c>
      <c r="M112" s="1063">
        <v>29536.39</v>
      </c>
      <c r="N112" s="1063">
        <v>15.29</v>
      </c>
      <c r="O112" s="1063">
        <v>16.51</v>
      </c>
      <c r="P112" s="1064">
        <v>0.5878</v>
      </c>
      <c r="Q112" s="1063">
        <v>4.01</v>
      </c>
      <c r="R112" s="1062">
        <v>4.6</v>
      </c>
      <c r="S112" s="1062">
        <v>7051</v>
      </c>
      <c r="T112" s="1062" t="s">
        <v>249</v>
      </c>
      <c r="U112" s="1062" t="s">
        <v>55</v>
      </c>
      <c r="V112" s="1062" t="s">
        <v>1822</v>
      </c>
      <c r="W112" s="1062" t="s">
        <v>209</v>
      </c>
      <c r="X112" s="1062">
        <v>5</v>
      </c>
      <c r="Y112" s="1062">
        <v>3</v>
      </c>
      <c r="Z112" s="1062">
        <v>1949</v>
      </c>
      <c r="AA112" s="1062" t="s">
        <v>1813</v>
      </c>
      <c r="AB112" s="1062" t="s">
        <v>1886</v>
      </c>
      <c r="AC112" s="1062" t="s">
        <v>1884</v>
      </c>
      <c r="AD112" s="1062" t="s">
        <v>1886</v>
      </c>
      <c r="AE112" s="1062" t="s">
        <v>1885</v>
      </c>
      <c r="AF112" s="1062" t="s">
        <v>1878</v>
      </c>
      <c r="AG112" s="1062">
        <v>700</v>
      </c>
      <c r="AH112" s="1062">
        <v>1788036405449</v>
      </c>
      <c r="AI112" s="1062">
        <v>10703</v>
      </c>
      <c r="AJ112" s="1062">
        <v>7</v>
      </c>
      <c r="AK112" s="1062">
        <v>70</v>
      </c>
      <c r="AL112" s="1062">
        <v>3.91</v>
      </c>
      <c r="AM112" s="1062">
        <v>-8</v>
      </c>
      <c r="AN112" s="1062">
        <v>-0.41</v>
      </c>
      <c r="AO112" s="1062">
        <v>-1</v>
      </c>
      <c r="AP112" s="1062">
        <v>-1</v>
      </c>
      <c r="AQ112" s="1062">
        <v>99</v>
      </c>
      <c r="AR112" s="1062" t="s">
        <v>1812</v>
      </c>
      <c r="AS112" s="1062" t="s">
        <v>2863</v>
      </c>
      <c r="AT112" s="1062">
        <v>3177921031</v>
      </c>
      <c r="AU112" s="1062" t="s">
        <v>1881</v>
      </c>
      <c r="AV112" s="1062" t="s">
        <v>1880</v>
      </c>
      <c r="AW112" s="1062" t="s">
        <v>2869</v>
      </c>
      <c r="AX112" s="1062" t="s">
        <v>2870</v>
      </c>
      <c r="AY112" s="1062" t="s">
        <v>2870</v>
      </c>
      <c r="AZ112" s="1062" t="s">
        <v>1883</v>
      </c>
      <c r="BA112" s="1062" t="s">
        <v>2882</v>
      </c>
      <c r="BB112" s="1062">
        <v>0</v>
      </c>
      <c r="BC112" s="1062" t="s">
        <v>2867</v>
      </c>
    </row>
    <row r="113" ht="78" customHeight="1" spans="1:55">
      <c r="A113" s="1062">
        <v>7</v>
      </c>
      <c r="B113" s="1062" t="s">
        <v>215</v>
      </c>
      <c r="C113" s="1062" t="s">
        <v>1891</v>
      </c>
      <c r="D113" s="1062" t="s">
        <v>1893</v>
      </c>
      <c r="E113" s="1063">
        <v>30.24</v>
      </c>
      <c r="F113" s="1062">
        <v>4.6</v>
      </c>
      <c r="G113" s="1062">
        <v>3858</v>
      </c>
      <c r="H113" s="1062" t="s">
        <v>1819</v>
      </c>
      <c r="I113" s="1062">
        <v>1</v>
      </c>
      <c r="J113" s="1062" t="s">
        <v>46</v>
      </c>
      <c r="K113" s="1062" t="s">
        <v>751</v>
      </c>
      <c r="L113" s="1062">
        <v>1784</v>
      </c>
      <c r="M113" s="1063">
        <v>64206.16</v>
      </c>
      <c r="N113" s="1063">
        <v>35.99</v>
      </c>
      <c r="O113" s="1063">
        <v>35.99</v>
      </c>
      <c r="P113" s="1064">
        <v>0.7219</v>
      </c>
      <c r="Q113" s="1063">
        <v>4.61</v>
      </c>
      <c r="R113" s="1062">
        <v>4.6</v>
      </c>
      <c r="S113" s="1062">
        <v>3850</v>
      </c>
      <c r="T113" s="1062" t="s">
        <v>216</v>
      </c>
      <c r="U113" s="1062" t="s">
        <v>45</v>
      </c>
      <c r="V113" s="1062" t="s">
        <v>1822</v>
      </c>
      <c r="W113" s="1062" t="s">
        <v>812</v>
      </c>
      <c r="X113" s="1062">
        <v>21</v>
      </c>
      <c r="Y113" s="1062">
        <v>5</v>
      </c>
      <c r="Z113" s="1062">
        <v>1884</v>
      </c>
      <c r="AA113" s="1062" t="s">
        <v>1813</v>
      </c>
      <c r="AB113" s="1062" t="s">
        <v>1898</v>
      </c>
      <c r="AC113" s="1062" t="s">
        <v>1895</v>
      </c>
      <c r="AD113" s="1062" t="s">
        <v>1897</v>
      </c>
      <c r="AE113" s="1062" t="s">
        <v>1896</v>
      </c>
      <c r="AF113" s="1062" t="s">
        <v>1890</v>
      </c>
      <c r="AG113" s="1062">
        <v>700</v>
      </c>
      <c r="AH113" s="1062">
        <v>1788036405449</v>
      </c>
      <c r="AI113" s="1062">
        <v>25193</v>
      </c>
      <c r="AJ113" s="1062" t="s">
        <v>826</v>
      </c>
      <c r="AK113" s="1062">
        <v>14</v>
      </c>
      <c r="AL113" s="1062">
        <v>0.78</v>
      </c>
      <c r="AM113" s="1062">
        <v>-585</v>
      </c>
      <c r="AN113" s="1062">
        <v>-45.03</v>
      </c>
      <c r="AO113" s="1062">
        <v>-1</v>
      </c>
      <c r="AP113" s="1062">
        <v>-1</v>
      </c>
      <c r="AQ113" s="1062">
        <v>100</v>
      </c>
      <c r="AR113" s="1062" t="s">
        <v>1812</v>
      </c>
      <c r="AS113" s="1062" t="s">
        <v>2863</v>
      </c>
      <c r="AT113" s="1062">
        <v>3177921031</v>
      </c>
      <c r="AU113" s="1062" t="s">
        <v>218</v>
      </c>
      <c r="AV113" s="1062" t="s">
        <v>1892</v>
      </c>
      <c r="AW113" s="1062" t="s">
        <v>2883</v>
      </c>
      <c r="AX113" s="1062" t="s">
        <v>2870</v>
      </c>
      <c r="AY113" s="1062" t="s">
        <v>2870</v>
      </c>
      <c r="AZ113" s="1062" t="s">
        <v>1839</v>
      </c>
      <c r="BA113" s="1062" t="s">
        <v>2871</v>
      </c>
      <c r="BB113" s="1062">
        <v>1</v>
      </c>
      <c r="BC113" s="1062" t="s">
        <v>2867</v>
      </c>
    </row>
    <row r="114" ht="78" customHeight="1" spans="1:55">
      <c r="A114" s="1062">
        <v>8</v>
      </c>
      <c r="B114" s="1062" t="s">
        <v>235</v>
      </c>
      <c r="C114" s="1062" t="s">
        <v>1903</v>
      </c>
      <c r="D114" s="1062" t="s">
        <v>1905</v>
      </c>
      <c r="E114" s="1063">
        <v>22.94</v>
      </c>
      <c r="F114" s="1062">
        <v>4.3</v>
      </c>
      <c r="G114" s="1062">
        <v>4384</v>
      </c>
      <c r="H114" s="1062" t="s">
        <v>1819</v>
      </c>
      <c r="I114" s="1062">
        <v>1</v>
      </c>
      <c r="J114" s="1062" t="s">
        <v>236</v>
      </c>
      <c r="K114" s="1062" t="s">
        <v>762</v>
      </c>
      <c r="L114" s="1062">
        <v>1125</v>
      </c>
      <c r="M114" s="1063">
        <v>28462.5</v>
      </c>
      <c r="N114" s="1063">
        <v>26.99</v>
      </c>
      <c r="O114" s="1063">
        <v>25.3</v>
      </c>
      <c r="P114" s="1064">
        <v>0.7207</v>
      </c>
      <c r="Q114" s="1063">
        <v>3.49</v>
      </c>
      <c r="R114" s="1062">
        <v>4.3</v>
      </c>
      <c r="S114" s="1062">
        <v>4364</v>
      </c>
      <c r="T114" s="1062" t="s">
        <v>1910</v>
      </c>
      <c r="U114" s="1062" t="s">
        <v>63</v>
      </c>
      <c r="V114" s="1062" t="s">
        <v>1844</v>
      </c>
      <c r="W114" s="1062" t="s">
        <v>209</v>
      </c>
      <c r="X114" s="1062">
        <v>1</v>
      </c>
      <c r="Y114" s="1062">
        <v>6</v>
      </c>
      <c r="Z114" s="1062">
        <v>2058</v>
      </c>
      <c r="AA114" s="1062" t="s">
        <v>1813</v>
      </c>
      <c r="AB114" s="1062" t="s">
        <v>1911</v>
      </c>
      <c r="AC114" s="1062" t="s">
        <v>1907</v>
      </c>
      <c r="AD114" s="1062" t="s">
        <v>1909</v>
      </c>
      <c r="AE114" s="1062" t="s">
        <v>1908</v>
      </c>
      <c r="AF114" s="1062" t="s">
        <v>1902</v>
      </c>
      <c r="AG114" s="1062">
        <v>200</v>
      </c>
      <c r="AH114" s="1062">
        <v>1788036200112</v>
      </c>
      <c r="AI114" s="1062">
        <v>5398</v>
      </c>
      <c r="AJ114" s="1062">
        <v>21</v>
      </c>
      <c r="AK114" s="1062">
        <v>53</v>
      </c>
      <c r="AL114" s="1062">
        <v>4.71</v>
      </c>
      <c r="AM114" s="1062">
        <v>841</v>
      </c>
      <c r="AN114" s="1062">
        <v>29.01</v>
      </c>
      <c r="AO114" s="1062">
        <v>-1</v>
      </c>
      <c r="AP114" s="1062">
        <v>-1</v>
      </c>
      <c r="AQ114" s="1062">
        <v>98</v>
      </c>
      <c r="AR114" s="1062" t="s">
        <v>1812</v>
      </c>
      <c r="AS114" s="1062" t="s">
        <v>2863</v>
      </c>
      <c r="AT114" s="1062">
        <v>3177921031</v>
      </c>
      <c r="AU114" s="1062" t="s">
        <v>238</v>
      </c>
      <c r="AV114" s="1062" t="s">
        <v>1904</v>
      </c>
      <c r="AW114" s="1062" t="s">
        <v>2884</v>
      </c>
      <c r="AX114" s="1062" t="s">
        <v>2870</v>
      </c>
      <c r="AY114" s="1062" t="s">
        <v>2064</v>
      </c>
      <c r="AZ114" s="1062" t="s">
        <v>1830</v>
      </c>
      <c r="BA114" s="1062" t="s">
        <v>2881</v>
      </c>
      <c r="BB114" s="1062">
        <v>0</v>
      </c>
      <c r="BC114" s="1062" t="s">
        <v>2867</v>
      </c>
    </row>
    <row r="115" ht="78" customHeight="1" spans="1:55">
      <c r="A115" s="1062">
        <v>9</v>
      </c>
      <c r="B115" s="1062" t="s">
        <v>244</v>
      </c>
      <c r="C115" s="1062" t="s">
        <v>1916</v>
      </c>
      <c r="D115" s="1062" t="s">
        <v>1918</v>
      </c>
      <c r="E115" s="1063">
        <v>13.41</v>
      </c>
      <c r="F115" s="1062">
        <v>4.5</v>
      </c>
      <c r="G115" s="1062">
        <v>2456</v>
      </c>
      <c r="H115" s="1062" t="s">
        <v>1819</v>
      </c>
      <c r="I115" s="1062">
        <v>1</v>
      </c>
      <c r="J115" s="1062" t="s">
        <v>245</v>
      </c>
      <c r="K115" s="1062" t="s">
        <v>763</v>
      </c>
      <c r="L115" s="1062">
        <v>1044</v>
      </c>
      <c r="M115" s="1063">
        <v>18259.56</v>
      </c>
      <c r="N115" s="1063">
        <v>15.96</v>
      </c>
      <c r="O115" s="1063">
        <v>17.49</v>
      </c>
      <c r="P115" s="1064">
        <v>0.6313</v>
      </c>
      <c r="Q115" s="1063">
        <v>3.49</v>
      </c>
      <c r="R115" s="1062">
        <v>4.5</v>
      </c>
      <c r="S115" s="1062">
        <v>2452</v>
      </c>
      <c r="T115" s="1062" t="s">
        <v>246</v>
      </c>
      <c r="U115" s="1062" t="s">
        <v>45</v>
      </c>
      <c r="V115" s="1062" t="s">
        <v>1822</v>
      </c>
      <c r="W115" s="1062" t="s">
        <v>812</v>
      </c>
      <c r="X115" s="1062">
        <v>12</v>
      </c>
      <c r="Y115" s="1062">
        <v>6</v>
      </c>
      <c r="Z115" s="1062">
        <v>3501</v>
      </c>
      <c r="AA115" s="1062" t="s">
        <v>1813</v>
      </c>
      <c r="AB115" s="1062" t="s">
        <v>1923</v>
      </c>
      <c r="AC115" s="1062" t="s">
        <v>1920</v>
      </c>
      <c r="AD115" s="1062" t="s">
        <v>1922</v>
      </c>
      <c r="AE115" s="1062" t="s">
        <v>1921</v>
      </c>
      <c r="AF115" s="1062" t="s">
        <v>1915</v>
      </c>
      <c r="AG115" s="1062">
        <v>200</v>
      </c>
      <c r="AH115" s="1062">
        <v>1788036200112</v>
      </c>
      <c r="AI115" s="1062">
        <v>3192</v>
      </c>
      <c r="AJ115" s="1062" t="s">
        <v>826</v>
      </c>
      <c r="AK115" s="1062">
        <v>11</v>
      </c>
      <c r="AL115" s="1062">
        <v>1.05</v>
      </c>
      <c r="AM115" s="1062">
        <v>367</v>
      </c>
      <c r="AN115" s="1062">
        <v>9.49</v>
      </c>
      <c r="AO115" s="1062">
        <v>-1</v>
      </c>
      <c r="AP115" s="1062">
        <v>-1</v>
      </c>
      <c r="AQ115" s="1062">
        <v>99</v>
      </c>
      <c r="AR115" s="1062" t="s">
        <v>1812</v>
      </c>
      <c r="AS115" s="1062" t="s">
        <v>2863</v>
      </c>
      <c r="AT115" s="1062">
        <v>3177921031</v>
      </c>
      <c r="AU115" s="1062" t="s">
        <v>247</v>
      </c>
      <c r="AV115" s="1062" t="s">
        <v>1917</v>
      </c>
      <c r="AW115" s="1062" t="s">
        <v>2885</v>
      </c>
      <c r="AX115" s="1062" t="s">
        <v>2870</v>
      </c>
      <c r="AY115" s="1062" t="s">
        <v>2870</v>
      </c>
      <c r="AZ115" s="1062" t="s">
        <v>1839</v>
      </c>
      <c r="BA115" s="1062" t="s">
        <v>2886</v>
      </c>
      <c r="BB115" s="1062">
        <v>0</v>
      </c>
      <c r="BC115" s="1062" t="s">
        <v>2867</v>
      </c>
    </row>
    <row r="116" ht="78" customHeight="1" spans="1:55">
      <c r="A116" s="1062">
        <v>10</v>
      </c>
      <c r="B116" s="1062" t="s">
        <v>270</v>
      </c>
      <c r="C116" s="1062" t="s">
        <v>1926</v>
      </c>
      <c r="D116" s="1062" t="s">
        <v>1928</v>
      </c>
      <c r="E116" s="1063">
        <v>27.99</v>
      </c>
      <c r="F116" s="1062">
        <v>4.2</v>
      </c>
      <c r="G116" s="1062">
        <v>1087</v>
      </c>
      <c r="H116" s="1062" t="s">
        <v>1819</v>
      </c>
      <c r="I116" s="1062">
        <v>1</v>
      </c>
      <c r="J116" s="1062" t="s">
        <v>60</v>
      </c>
      <c r="K116" s="1062" t="s">
        <v>761</v>
      </c>
      <c r="L116" s="1062">
        <v>972</v>
      </c>
      <c r="M116" s="1063">
        <v>25991.28</v>
      </c>
      <c r="N116" s="1063">
        <v>27.99</v>
      </c>
      <c r="O116" s="1063">
        <v>26.74</v>
      </c>
      <c r="P116" s="1064">
        <v>0.7121</v>
      </c>
      <c r="Q116" s="1063">
        <v>3.86</v>
      </c>
      <c r="R116" s="1062">
        <v>4.2</v>
      </c>
      <c r="S116" s="1062">
        <v>1063</v>
      </c>
      <c r="T116" s="1062" t="s">
        <v>271</v>
      </c>
      <c r="U116" s="1062" t="s">
        <v>61</v>
      </c>
      <c r="V116" s="1062" t="s">
        <v>1844</v>
      </c>
      <c r="W116" s="1062" t="s">
        <v>209</v>
      </c>
      <c r="X116" s="1062">
        <v>1</v>
      </c>
      <c r="Y116" s="1062">
        <v>1</v>
      </c>
      <c r="Z116" s="1062">
        <v>3058</v>
      </c>
      <c r="AA116" s="1062" t="s">
        <v>1813</v>
      </c>
      <c r="AB116" s="1062" t="s">
        <v>1933</v>
      </c>
      <c r="AC116" s="1062" t="s">
        <v>1930</v>
      </c>
      <c r="AD116" s="1062" t="s">
        <v>1932</v>
      </c>
      <c r="AE116" s="1062" t="s">
        <v>1931</v>
      </c>
      <c r="AF116" s="1062" t="s">
        <v>826</v>
      </c>
      <c r="AG116" s="1062">
        <v>700</v>
      </c>
      <c r="AH116" s="1062">
        <v>1788035837148</v>
      </c>
      <c r="AI116" s="1062">
        <v>19593</v>
      </c>
      <c r="AJ116" s="1062">
        <v>155</v>
      </c>
      <c r="AK116" s="1062">
        <v>85</v>
      </c>
      <c r="AL116" s="1062">
        <v>8.74</v>
      </c>
      <c r="AM116" s="1062">
        <v>1650</v>
      </c>
      <c r="AN116" s="1062">
        <v>35.05</v>
      </c>
      <c r="AO116" s="1062">
        <v>-1</v>
      </c>
      <c r="AP116" s="1062">
        <v>-1</v>
      </c>
      <c r="AQ116" s="1062">
        <v>100</v>
      </c>
      <c r="AR116" s="1062" t="s">
        <v>1812</v>
      </c>
      <c r="AS116" s="1062" t="s">
        <v>2863</v>
      </c>
      <c r="AT116" s="1062">
        <v>3177921031</v>
      </c>
      <c r="AU116" s="1062" t="s">
        <v>272</v>
      </c>
      <c r="AV116" s="1062" t="s">
        <v>1927</v>
      </c>
      <c r="AW116" s="1062" t="s">
        <v>2887</v>
      </c>
      <c r="AX116" s="1062" t="s">
        <v>2870</v>
      </c>
      <c r="AY116" s="1062" t="s">
        <v>2870</v>
      </c>
      <c r="AZ116" s="1062" t="s">
        <v>1839</v>
      </c>
      <c r="BA116" s="1062" t="s">
        <v>2888</v>
      </c>
      <c r="BB116" s="1062">
        <v>8</v>
      </c>
      <c r="BC116" s="1062" t="s">
        <v>2867</v>
      </c>
    </row>
    <row r="117" ht="78" customHeight="1" spans="1:55">
      <c r="A117" s="1062">
        <v>11</v>
      </c>
      <c r="B117" s="1062" t="s">
        <v>281</v>
      </c>
      <c r="C117" s="1062" t="s">
        <v>1937</v>
      </c>
      <c r="D117" s="1062" t="s">
        <v>1939</v>
      </c>
      <c r="E117" s="1063">
        <v>19.49</v>
      </c>
      <c r="F117" s="1062">
        <v>3.8</v>
      </c>
      <c r="G117" s="1062">
        <v>246</v>
      </c>
      <c r="H117" s="1062" t="s">
        <v>1819</v>
      </c>
      <c r="I117" s="1062">
        <v>1</v>
      </c>
      <c r="J117" s="1062" t="s">
        <v>282</v>
      </c>
      <c r="K117" s="1062" t="s">
        <v>768</v>
      </c>
      <c r="L117" s="1062">
        <v>566</v>
      </c>
      <c r="M117" s="1063">
        <v>13255.72</v>
      </c>
      <c r="N117" s="1063">
        <v>19.49</v>
      </c>
      <c r="O117" s="1063">
        <v>23.42</v>
      </c>
      <c r="P117" s="1064">
        <v>0.6443</v>
      </c>
      <c r="Q117" s="1063">
        <v>4.01</v>
      </c>
      <c r="R117" s="1062">
        <v>3.8</v>
      </c>
      <c r="S117" s="1062">
        <v>241</v>
      </c>
      <c r="T117" s="1062" t="s">
        <v>284</v>
      </c>
      <c r="U117" s="1062" t="s">
        <v>283</v>
      </c>
      <c r="V117" s="1062" t="s">
        <v>1844</v>
      </c>
      <c r="W117" s="1062" t="s">
        <v>209</v>
      </c>
      <c r="X117" s="1062">
        <v>1</v>
      </c>
      <c r="Y117" s="1062">
        <v>3</v>
      </c>
      <c r="Z117" s="1062">
        <v>7088</v>
      </c>
      <c r="AA117" s="1062" t="s">
        <v>1813</v>
      </c>
      <c r="AB117" s="1062" t="s">
        <v>1944</v>
      </c>
      <c r="AC117" s="1062" t="s">
        <v>1941</v>
      </c>
      <c r="AD117" s="1062" t="s">
        <v>1943</v>
      </c>
      <c r="AE117" s="1062" t="s">
        <v>1942</v>
      </c>
      <c r="AF117" s="1062" t="s">
        <v>1936</v>
      </c>
      <c r="AG117" s="1062">
        <v>300</v>
      </c>
      <c r="AH117" s="1062">
        <v>1788035837148</v>
      </c>
      <c r="AI117" s="1062">
        <v>5847</v>
      </c>
      <c r="AJ117" s="1062">
        <v>226</v>
      </c>
      <c r="AK117" s="1062">
        <v>25</v>
      </c>
      <c r="AL117" s="1062">
        <v>4.42</v>
      </c>
      <c r="AM117" s="1062">
        <v>6899</v>
      </c>
      <c r="AN117" s="1062">
        <v>49.32</v>
      </c>
      <c r="AO117" s="1062">
        <v>-1</v>
      </c>
      <c r="AP117" s="1062">
        <v>-1</v>
      </c>
      <c r="AQ117" s="1062">
        <v>87</v>
      </c>
      <c r="AR117" s="1062" t="s">
        <v>1812</v>
      </c>
      <c r="AS117" s="1062" t="s">
        <v>2863</v>
      </c>
      <c r="AT117" s="1062">
        <v>3177921031</v>
      </c>
      <c r="AU117" s="1062" t="s">
        <v>1945</v>
      </c>
      <c r="AV117" s="1062" t="s">
        <v>1938</v>
      </c>
      <c r="AW117" s="1062" t="s">
        <v>2889</v>
      </c>
      <c r="AX117" s="1062" t="s">
        <v>2870</v>
      </c>
      <c r="AY117" s="1062" t="s">
        <v>2870</v>
      </c>
      <c r="AZ117" s="1062" t="s">
        <v>1883</v>
      </c>
      <c r="BA117" s="1062" t="s">
        <v>2890</v>
      </c>
      <c r="BB117" s="1062">
        <v>0</v>
      </c>
      <c r="BC117" s="1062" t="s">
        <v>2867</v>
      </c>
    </row>
    <row r="118" ht="78" customHeight="1" spans="1:55">
      <c r="A118" s="1062">
        <v>12</v>
      </c>
      <c r="B118" s="1062" t="s">
        <v>228</v>
      </c>
      <c r="C118" s="1062" t="s">
        <v>1950</v>
      </c>
      <c r="D118" s="1062" t="s">
        <v>1952</v>
      </c>
      <c r="E118" s="1063">
        <v>17.09</v>
      </c>
      <c r="F118" s="1062">
        <v>4.6</v>
      </c>
      <c r="G118" s="1062">
        <v>4884</v>
      </c>
      <c r="H118" s="1062" t="s">
        <v>1819</v>
      </c>
      <c r="I118" s="1062">
        <v>1</v>
      </c>
      <c r="J118" s="1062" t="s">
        <v>229</v>
      </c>
      <c r="K118" s="1062" t="s">
        <v>759</v>
      </c>
      <c r="L118" s="1062">
        <v>1215</v>
      </c>
      <c r="M118" s="1063">
        <v>22987.8</v>
      </c>
      <c r="N118" s="1063">
        <v>18.95</v>
      </c>
      <c r="O118" s="1063">
        <v>18.92</v>
      </c>
      <c r="P118" s="1064">
        <v>0.6463</v>
      </c>
      <c r="Q118" s="1063">
        <v>3.86</v>
      </c>
      <c r="R118" s="1062">
        <v>4.6</v>
      </c>
      <c r="S118" s="1062">
        <v>4796</v>
      </c>
      <c r="T118" s="1062" t="s">
        <v>230</v>
      </c>
      <c r="U118" s="1062" t="s">
        <v>823</v>
      </c>
      <c r="V118" s="1062" t="s">
        <v>1957</v>
      </c>
      <c r="W118" s="1062" t="s">
        <v>209</v>
      </c>
      <c r="X118" s="1062">
        <v>1</v>
      </c>
      <c r="Y118" s="1062">
        <v>18</v>
      </c>
      <c r="Z118" s="1062">
        <v>3375</v>
      </c>
      <c r="AA118" s="1062" t="s">
        <v>1813</v>
      </c>
      <c r="AB118" s="1062" t="s">
        <v>1958</v>
      </c>
      <c r="AC118" s="1062" t="s">
        <v>1954</v>
      </c>
      <c r="AD118" s="1062" t="s">
        <v>1956</v>
      </c>
      <c r="AE118" s="1062" t="s">
        <v>1955</v>
      </c>
      <c r="AF118" s="1062" t="s">
        <v>1949</v>
      </c>
      <c r="AG118" s="1062">
        <v>200</v>
      </c>
      <c r="AH118" s="1062">
        <v>1788036121641</v>
      </c>
      <c r="AI118" s="1062">
        <v>3790</v>
      </c>
      <c r="AJ118" s="1062">
        <v>48</v>
      </c>
      <c r="AK118" s="1062">
        <v>137</v>
      </c>
      <c r="AL118" s="1062">
        <v>11.28</v>
      </c>
      <c r="AM118" s="1062">
        <v>-845</v>
      </c>
      <c r="AN118" s="1062">
        <v>-33.4</v>
      </c>
      <c r="AO118" s="1062">
        <v>-1</v>
      </c>
      <c r="AP118" s="1062">
        <v>-1</v>
      </c>
      <c r="AQ118" s="1062">
        <v>96</v>
      </c>
      <c r="AR118" s="1062" t="s">
        <v>1812</v>
      </c>
      <c r="AS118" s="1062" t="s">
        <v>2863</v>
      </c>
      <c r="AT118" s="1062">
        <v>3177921031</v>
      </c>
      <c r="AU118" s="1062" t="s">
        <v>2891</v>
      </c>
      <c r="AV118" s="1062" t="s">
        <v>1951</v>
      </c>
      <c r="AW118" s="1062" t="s">
        <v>2892</v>
      </c>
      <c r="AX118" s="1062" t="s">
        <v>2870</v>
      </c>
      <c r="AY118" s="1062" t="s">
        <v>2870</v>
      </c>
      <c r="AZ118" s="1062" t="s">
        <v>1839</v>
      </c>
      <c r="BA118" s="1062" t="s">
        <v>2888</v>
      </c>
      <c r="BB118" s="1062">
        <v>3</v>
      </c>
      <c r="BC118" s="1062" t="s">
        <v>2867</v>
      </c>
    </row>
    <row r="119" ht="78" customHeight="1" spans="1:55">
      <c r="A119" s="1062">
        <v>13</v>
      </c>
      <c r="B119" s="1062" t="s">
        <v>232</v>
      </c>
      <c r="C119" s="1062" t="s">
        <v>1963</v>
      </c>
      <c r="D119" s="1062" t="s">
        <v>1965</v>
      </c>
      <c r="E119" s="1063">
        <v>16.99</v>
      </c>
      <c r="F119" s="1062">
        <v>4.6</v>
      </c>
      <c r="G119" s="1062">
        <v>724</v>
      </c>
      <c r="H119" s="1062" t="s">
        <v>1819</v>
      </c>
      <c r="I119" s="1062">
        <v>1</v>
      </c>
      <c r="J119" s="1062" t="s">
        <v>62</v>
      </c>
      <c r="K119" s="1062" t="s">
        <v>765</v>
      </c>
      <c r="L119" s="1062">
        <v>1252</v>
      </c>
      <c r="M119" s="1063">
        <v>21271.48</v>
      </c>
      <c r="N119" s="1063">
        <v>16.99</v>
      </c>
      <c r="O119" s="1063">
        <v>16.99</v>
      </c>
      <c r="P119" s="1064">
        <v>0.6899</v>
      </c>
      <c r="Q119" s="1063">
        <v>2.72</v>
      </c>
      <c r="R119" s="1062">
        <v>4.6</v>
      </c>
      <c r="S119" s="1062">
        <v>718</v>
      </c>
      <c r="T119" s="1062" t="s">
        <v>233</v>
      </c>
      <c r="U119" s="1062" t="s">
        <v>59</v>
      </c>
      <c r="V119" s="1062" t="s">
        <v>1844</v>
      </c>
      <c r="W119" s="1062" t="s">
        <v>209</v>
      </c>
      <c r="X119" s="1062">
        <v>1</v>
      </c>
      <c r="Y119" s="1062">
        <v>13</v>
      </c>
      <c r="Z119" s="1062">
        <v>4514</v>
      </c>
      <c r="AA119" s="1062" t="s">
        <v>1813</v>
      </c>
      <c r="AB119" s="1062" t="s">
        <v>1970</v>
      </c>
      <c r="AC119" s="1062" t="s">
        <v>1967</v>
      </c>
      <c r="AD119" s="1062" t="s">
        <v>1969</v>
      </c>
      <c r="AE119" s="1062" t="s">
        <v>1968</v>
      </c>
      <c r="AF119" s="1062" t="s">
        <v>1962</v>
      </c>
      <c r="AG119" s="1062">
        <v>100</v>
      </c>
      <c r="AH119" s="1062">
        <v>1788038955516</v>
      </c>
      <c r="AI119" s="1062">
        <v>1699</v>
      </c>
      <c r="AJ119" s="1062" t="s">
        <v>826</v>
      </c>
      <c r="AK119" s="1062">
        <v>25</v>
      </c>
      <c r="AL119" s="1062">
        <v>2</v>
      </c>
      <c r="AM119" s="1062">
        <v>-544</v>
      </c>
      <c r="AN119" s="1062">
        <v>-13.7</v>
      </c>
      <c r="AO119" s="1062">
        <v>-1</v>
      </c>
      <c r="AP119" s="1062">
        <v>-1</v>
      </c>
      <c r="AQ119" s="1062">
        <v>100</v>
      </c>
      <c r="AR119" s="1062" t="s">
        <v>1812</v>
      </c>
      <c r="AS119" s="1062" t="s">
        <v>2863</v>
      </c>
      <c r="AT119" s="1062">
        <v>3177921031</v>
      </c>
      <c r="AU119" s="1062" t="s">
        <v>2893</v>
      </c>
      <c r="AV119" s="1062" t="s">
        <v>1964</v>
      </c>
      <c r="AW119" s="1062" t="s">
        <v>2894</v>
      </c>
      <c r="AX119" s="1062" t="s">
        <v>2064</v>
      </c>
      <c r="AY119" s="1062" t="s">
        <v>2064</v>
      </c>
      <c r="AZ119" s="1062" t="s">
        <v>1830</v>
      </c>
      <c r="BA119" s="1062" t="s">
        <v>2895</v>
      </c>
      <c r="BB119" s="1062">
        <v>0</v>
      </c>
      <c r="BC119" s="1062" t="s">
        <v>2872</v>
      </c>
    </row>
    <row r="120" ht="78" customHeight="1" spans="1:55">
      <c r="A120" s="1062">
        <v>14</v>
      </c>
      <c r="B120" s="1062" t="s">
        <v>259</v>
      </c>
      <c r="C120" s="1062" t="s">
        <v>1972</v>
      </c>
      <c r="D120" s="1062" t="s">
        <v>1974</v>
      </c>
      <c r="E120" s="1063">
        <v>45.99</v>
      </c>
      <c r="F120" s="1062">
        <v>4.1</v>
      </c>
      <c r="G120" s="1062">
        <v>5</v>
      </c>
      <c r="H120" s="1062" t="s">
        <v>1819</v>
      </c>
      <c r="I120" s="1062">
        <v>1</v>
      </c>
      <c r="J120" s="1062" t="s">
        <v>58</v>
      </c>
      <c r="K120" s="1062" t="s">
        <v>755</v>
      </c>
      <c r="L120" s="1062">
        <v>875</v>
      </c>
      <c r="M120" s="1063">
        <v>36207.5</v>
      </c>
      <c r="N120" s="1063">
        <v>38.99</v>
      </c>
      <c r="O120" s="1063">
        <v>41.38</v>
      </c>
      <c r="P120" s="1064">
        <v>0.7318</v>
      </c>
      <c r="Q120" s="1063">
        <v>4.61</v>
      </c>
      <c r="R120" s="1062">
        <v>4.6</v>
      </c>
      <c r="S120" s="1062">
        <v>15</v>
      </c>
      <c r="T120" s="1062" t="s">
        <v>260</v>
      </c>
      <c r="U120" s="1062" t="s">
        <v>57</v>
      </c>
      <c r="V120" s="1062" t="s">
        <v>1844</v>
      </c>
      <c r="W120" s="1062" t="s">
        <v>209</v>
      </c>
      <c r="X120" s="1062">
        <v>1</v>
      </c>
      <c r="Y120" s="1062">
        <v>3</v>
      </c>
      <c r="Z120" s="1062">
        <v>1834</v>
      </c>
      <c r="AA120" s="1062" t="s">
        <v>1813</v>
      </c>
      <c r="AB120" s="1062" t="s">
        <v>1979</v>
      </c>
      <c r="AC120" s="1062" t="s">
        <v>1976</v>
      </c>
      <c r="AD120" s="1062" t="s">
        <v>1978</v>
      </c>
      <c r="AE120" s="1062" t="s">
        <v>1977</v>
      </c>
      <c r="AF120" s="1062" t="s">
        <v>1971</v>
      </c>
      <c r="AG120" s="1062">
        <v>100</v>
      </c>
      <c r="AH120" s="1062">
        <v>1788035837148</v>
      </c>
      <c r="AI120" s="1062">
        <v>3899</v>
      </c>
      <c r="AJ120" s="1062" t="s">
        <v>826</v>
      </c>
      <c r="AK120" s="1062">
        <v>0</v>
      </c>
      <c r="AL120" s="1062">
        <v>0</v>
      </c>
      <c r="AM120" s="1062">
        <v>5388</v>
      </c>
      <c r="AN120" s="1062">
        <v>74.61</v>
      </c>
      <c r="AO120" s="1062">
        <v>-1</v>
      </c>
      <c r="AP120" s="1062">
        <v>-1</v>
      </c>
      <c r="AQ120" s="1062">
        <v>96</v>
      </c>
      <c r="AR120" s="1062" t="s">
        <v>1812</v>
      </c>
      <c r="AS120" s="1062" t="s">
        <v>2863</v>
      </c>
      <c r="AT120" s="1062">
        <v>3177921031</v>
      </c>
      <c r="AU120" s="1062" t="s">
        <v>2896</v>
      </c>
      <c r="AV120" s="1062" t="s">
        <v>1973</v>
      </c>
      <c r="AW120" s="1062" t="s">
        <v>2897</v>
      </c>
      <c r="AX120" s="1062" t="s">
        <v>2870</v>
      </c>
      <c r="AY120" s="1062" t="s">
        <v>2870</v>
      </c>
      <c r="AZ120" s="1062" t="s">
        <v>1830</v>
      </c>
      <c r="BA120" s="1062" t="s">
        <v>2882</v>
      </c>
      <c r="BB120" s="1062">
        <v>3</v>
      </c>
      <c r="BC120" s="1062" t="s">
        <v>2867</v>
      </c>
    </row>
    <row r="121" ht="78" customHeight="1" spans="1:55">
      <c r="A121" s="1062">
        <v>15</v>
      </c>
      <c r="B121" s="1062" t="s">
        <v>506</v>
      </c>
      <c r="C121" s="1062" t="s">
        <v>1980</v>
      </c>
      <c r="D121" s="1062" t="s">
        <v>1982</v>
      </c>
      <c r="E121" s="1063">
        <v>49.95</v>
      </c>
      <c r="F121" s="1062">
        <v>4.6</v>
      </c>
      <c r="G121" s="1062">
        <v>45</v>
      </c>
      <c r="H121" s="1062" t="s">
        <v>1819</v>
      </c>
      <c r="I121" s="1062">
        <v>1</v>
      </c>
      <c r="J121" s="1062" t="s">
        <v>386</v>
      </c>
      <c r="K121" s="1062" t="s">
        <v>506</v>
      </c>
      <c r="L121" s="1062">
        <v>143</v>
      </c>
      <c r="M121" s="1063">
        <v>6473.61</v>
      </c>
      <c r="N121" s="1063">
        <v>37.95</v>
      </c>
      <c r="O121" s="1063">
        <v>45.27</v>
      </c>
      <c r="P121" s="1064">
        <v>0.714</v>
      </c>
      <c r="Q121" s="1063">
        <v>5.16</v>
      </c>
      <c r="R121" s="1062">
        <v>4.9</v>
      </c>
      <c r="S121" s="1062">
        <v>20</v>
      </c>
      <c r="T121" s="1062" t="s">
        <v>507</v>
      </c>
      <c r="U121" s="1062" t="s">
        <v>67</v>
      </c>
      <c r="V121" s="1062" t="s">
        <v>1987</v>
      </c>
      <c r="W121" s="1062" t="s">
        <v>209</v>
      </c>
      <c r="X121" s="1062">
        <v>1</v>
      </c>
      <c r="Y121" s="1062">
        <v>1</v>
      </c>
      <c r="Z121" s="1062">
        <v>9056</v>
      </c>
      <c r="AA121" s="1062" t="s">
        <v>1813</v>
      </c>
      <c r="AB121" s="1062" t="s">
        <v>1988</v>
      </c>
      <c r="AC121" s="1062" t="s">
        <v>1984</v>
      </c>
      <c r="AD121" s="1062" t="s">
        <v>1986</v>
      </c>
      <c r="AE121" s="1062" t="s">
        <v>1985</v>
      </c>
      <c r="AF121" s="1062" t="s">
        <v>826</v>
      </c>
      <c r="AG121" s="1062">
        <v>50</v>
      </c>
      <c r="AH121" s="1062">
        <v>1788036405449</v>
      </c>
      <c r="AI121" s="1062">
        <v>1897.5</v>
      </c>
      <c r="AJ121" s="1062" t="s">
        <v>826</v>
      </c>
      <c r="AK121" s="1062">
        <v>17</v>
      </c>
      <c r="AL121" s="1062">
        <v>11.89</v>
      </c>
      <c r="AM121" s="1062">
        <v>29472</v>
      </c>
      <c r="AN121" s="1062">
        <v>76.5</v>
      </c>
      <c r="AO121" s="1062">
        <v>-1</v>
      </c>
      <c r="AP121" s="1062">
        <v>-1</v>
      </c>
      <c r="AQ121" s="1062">
        <v>96</v>
      </c>
      <c r="AR121" s="1062" t="s">
        <v>1812</v>
      </c>
      <c r="AS121" s="1062" t="s">
        <v>2863</v>
      </c>
      <c r="AT121" s="1062">
        <v>3177921031</v>
      </c>
      <c r="AU121" s="1062" t="s">
        <v>1989</v>
      </c>
      <c r="AV121" s="1062" t="s">
        <v>1981</v>
      </c>
      <c r="AW121" s="1062" t="s">
        <v>2898</v>
      </c>
      <c r="AX121" s="1062" t="s">
        <v>2870</v>
      </c>
      <c r="AY121" s="1062" t="s">
        <v>2870</v>
      </c>
      <c r="AZ121" s="1062" t="s">
        <v>1839</v>
      </c>
      <c r="BA121" s="1062" t="s">
        <v>2899</v>
      </c>
      <c r="BB121" s="1062">
        <v>1</v>
      </c>
      <c r="BC121" s="1062" t="s">
        <v>2867</v>
      </c>
    </row>
    <row r="122" ht="78" customHeight="1" spans="1:55">
      <c r="A122" s="1062">
        <v>16</v>
      </c>
      <c r="B122" s="1062" t="s">
        <v>251</v>
      </c>
      <c r="C122" s="1062" t="s">
        <v>1993</v>
      </c>
      <c r="D122" s="1062" t="s">
        <v>1995</v>
      </c>
      <c r="E122" s="1063">
        <v>59.99</v>
      </c>
      <c r="F122" s="1062">
        <v>4.2</v>
      </c>
      <c r="G122" s="1062">
        <v>457</v>
      </c>
      <c r="H122" s="1062" t="s">
        <v>1819</v>
      </c>
      <c r="I122" s="1065">
        <v>2</v>
      </c>
      <c r="J122" s="1062" t="s">
        <v>50</v>
      </c>
      <c r="K122" s="1062" t="s">
        <v>760</v>
      </c>
      <c r="L122" s="1062">
        <v>1202</v>
      </c>
      <c r="M122" s="1063">
        <v>68634.2</v>
      </c>
      <c r="N122" s="1063">
        <v>59.99</v>
      </c>
      <c r="O122" s="1063">
        <v>57.1</v>
      </c>
      <c r="P122" s="1064">
        <v>0.7857</v>
      </c>
      <c r="Q122" s="1063">
        <v>3.86</v>
      </c>
      <c r="R122" s="1062">
        <v>4.1</v>
      </c>
      <c r="S122" s="1062">
        <v>574</v>
      </c>
      <c r="T122" s="1062" t="s">
        <v>2000</v>
      </c>
      <c r="U122" s="1062" t="s">
        <v>51</v>
      </c>
      <c r="V122" s="1062" t="s">
        <v>1844</v>
      </c>
      <c r="W122" s="1062" t="s">
        <v>209</v>
      </c>
      <c r="X122" s="1062">
        <v>2</v>
      </c>
      <c r="Y122" s="1062">
        <v>3</v>
      </c>
      <c r="Z122" s="1062">
        <v>2049</v>
      </c>
      <c r="AA122" s="1062" t="s">
        <v>1813</v>
      </c>
      <c r="AB122" s="1062" t="s">
        <v>2001</v>
      </c>
      <c r="AC122" s="1062" t="s">
        <v>1997</v>
      </c>
      <c r="AD122" s="1062" t="s">
        <v>1999</v>
      </c>
      <c r="AE122" s="1062" t="s">
        <v>1998</v>
      </c>
      <c r="AF122" s="1062" t="s">
        <v>1992</v>
      </c>
      <c r="AG122" s="1062">
        <v>200</v>
      </c>
      <c r="AH122" s="1062">
        <v>1788036200112</v>
      </c>
      <c r="AI122" s="1062">
        <v>11998</v>
      </c>
      <c r="AJ122" s="1062">
        <v>26</v>
      </c>
      <c r="AK122" s="1062">
        <v>56</v>
      </c>
      <c r="AL122" s="1062">
        <v>4.66</v>
      </c>
      <c r="AM122" s="1062">
        <v>1763</v>
      </c>
      <c r="AN122" s="1062">
        <v>46.25</v>
      </c>
      <c r="AO122" s="1062">
        <v>-1</v>
      </c>
      <c r="AP122" s="1062">
        <v>-1</v>
      </c>
      <c r="AQ122" s="1062">
        <v>96</v>
      </c>
      <c r="AR122" s="1062" t="s">
        <v>1812</v>
      </c>
      <c r="AS122" s="1062" t="s">
        <v>2863</v>
      </c>
      <c r="AT122" s="1062">
        <v>3177921031</v>
      </c>
      <c r="AU122" s="1062" t="s">
        <v>2900</v>
      </c>
      <c r="AV122" s="1062" t="s">
        <v>1994</v>
      </c>
      <c r="AW122" s="1062" t="s">
        <v>2901</v>
      </c>
      <c r="AX122" s="1062" t="s">
        <v>2870</v>
      </c>
      <c r="AY122" s="1062" t="s">
        <v>2870</v>
      </c>
      <c r="AZ122" s="1062" t="s">
        <v>1839</v>
      </c>
      <c r="BA122" s="1062" t="s">
        <v>2879</v>
      </c>
      <c r="BB122" s="1062">
        <v>5</v>
      </c>
      <c r="BC122" s="1062" t="s">
        <v>2872</v>
      </c>
    </row>
    <row r="123" ht="78" customHeight="1" spans="1:55">
      <c r="A123" s="1062">
        <v>17</v>
      </c>
      <c r="B123" s="1062" t="s">
        <v>266</v>
      </c>
      <c r="C123" s="1062" t="s">
        <v>2003</v>
      </c>
      <c r="D123" s="1062" t="s">
        <v>2005</v>
      </c>
      <c r="E123" s="1063">
        <v>12.96</v>
      </c>
      <c r="F123" s="1062">
        <v>4.1</v>
      </c>
      <c r="G123" s="1062">
        <v>577</v>
      </c>
      <c r="H123" s="1062" t="s">
        <v>1819</v>
      </c>
      <c r="I123" s="1062">
        <v>1</v>
      </c>
      <c r="J123" s="1062" t="s">
        <v>267</v>
      </c>
      <c r="K123" s="1062" t="s">
        <v>769</v>
      </c>
      <c r="L123" s="1062">
        <v>878</v>
      </c>
      <c r="M123" s="1063">
        <v>13538.76</v>
      </c>
      <c r="N123" s="1063">
        <v>15.42</v>
      </c>
      <c r="O123" s="1063">
        <v>15.42</v>
      </c>
      <c r="P123" s="1064">
        <v>0.6814</v>
      </c>
      <c r="Q123" s="1063">
        <v>2.6</v>
      </c>
      <c r="R123" s="1062">
        <v>4</v>
      </c>
      <c r="S123" s="1062">
        <v>568</v>
      </c>
      <c r="T123" s="1062" t="s">
        <v>268</v>
      </c>
      <c r="U123" s="1062" t="s">
        <v>45</v>
      </c>
      <c r="V123" s="1062" t="s">
        <v>1822</v>
      </c>
      <c r="W123" s="1062" t="s">
        <v>812</v>
      </c>
      <c r="X123" s="1062">
        <v>12</v>
      </c>
      <c r="Y123" s="1062">
        <v>8</v>
      </c>
      <c r="Z123" s="1062">
        <v>5270</v>
      </c>
      <c r="AA123" s="1062" t="s">
        <v>1813</v>
      </c>
      <c r="AB123" s="1062" t="s">
        <v>2009</v>
      </c>
      <c r="AC123" s="1062" t="s">
        <v>2007</v>
      </c>
      <c r="AD123" s="1062" t="s">
        <v>2009</v>
      </c>
      <c r="AE123" s="1062" t="s">
        <v>2008</v>
      </c>
      <c r="AF123" s="1062" t="s">
        <v>2002</v>
      </c>
      <c r="AG123" s="1062">
        <v>100</v>
      </c>
      <c r="AH123" s="1062">
        <v>1788036516306</v>
      </c>
      <c r="AI123" s="1062">
        <v>1542</v>
      </c>
      <c r="AJ123" s="1062" t="s">
        <v>826</v>
      </c>
      <c r="AK123" s="1062">
        <v>7</v>
      </c>
      <c r="AL123" s="1062">
        <v>0.8</v>
      </c>
      <c r="AM123" s="1062">
        <v>-763</v>
      </c>
      <c r="AN123" s="1062">
        <v>-16.93</v>
      </c>
      <c r="AO123" s="1062">
        <v>-1</v>
      </c>
      <c r="AP123" s="1062">
        <v>-1</v>
      </c>
      <c r="AQ123" s="1062">
        <v>96</v>
      </c>
      <c r="AR123" s="1062" t="s">
        <v>1812</v>
      </c>
      <c r="AS123" s="1062" t="s">
        <v>2863</v>
      </c>
      <c r="AT123" s="1062">
        <v>3177921031</v>
      </c>
      <c r="AU123" s="1062" t="s">
        <v>2010</v>
      </c>
      <c r="AV123" s="1062" t="s">
        <v>2004</v>
      </c>
      <c r="AW123" s="1062" t="s">
        <v>2902</v>
      </c>
      <c r="AX123" s="1062" t="s">
        <v>2064</v>
      </c>
      <c r="AY123" s="1062" t="s">
        <v>2064</v>
      </c>
      <c r="AZ123" s="1062" t="s">
        <v>1839</v>
      </c>
      <c r="BA123" s="1062" t="s">
        <v>2903</v>
      </c>
      <c r="BB123" s="1062">
        <v>1</v>
      </c>
      <c r="BC123" s="1062" t="s">
        <v>2872</v>
      </c>
    </row>
    <row r="124" ht="78" customHeight="1" spans="1:55">
      <c r="A124" s="1062">
        <v>18</v>
      </c>
      <c r="B124" s="1062" t="s">
        <v>519</v>
      </c>
      <c r="C124" s="1062" t="s">
        <v>2013</v>
      </c>
      <c r="D124" s="1062" t="s">
        <v>2014</v>
      </c>
      <c r="E124" s="1063" t="s">
        <v>826</v>
      </c>
      <c r="F124" s="1062">
        <v>5</v>
      </c>
      <c r="G124" s="1062">
        <v>18</v>
      </c>
      <c r="H124" s="1065" t="s">
        <v>2016</v>
      </c>
      <c r="I124" s="1062" t="s">
        <v>826</v>
      </c>
      <c r="J124" s="1062" t="s">
        <v>826</v>
      </c>
      <c r="K124" s="1062" t="s">
        <v>826</v>
      </c>
      <c r="L124" s="1062" t="s">
        <v>826</v>
      </c>
      <c r="M124" s="1063" t="s">
        <v>826</v>
      </c>
      <c r="N124" s="1063" t="s">
        <v>826</v>
      </c>
      <c r="O124" s="1063" t="s">
        <v>826</v>
      </c>
      <c r="P124" s="1064" t="s">
        <v>826</v>
      </c>
      <c r="Q124" s="1063" t="s">
        <v>826</v>
      </c>
      <c r="R124" s="1062" t="s">
        <v>826</v>
      </c>
      <c r="S124" s="1062" t="s">
        <v>826</v>
      </c>
      <c r="T124" s="1062" t="s">
        <v>826</v>
      </c>
      <c r="U124" s="1062" t="s">
        <v>826</v>
      </c>
      <c r="V124" s="1062" t="s">
        <v>826</v>
      </c>
      <c r="W124" s="1062" t="s">
        <v>826</v>
      </c>
      <c r="X124" s="1062" t="s">
        <v>826</v>
      </c>
      <c r="Y124" s="1062" t="s">
        <v>826</v>
      </c>
      <c r="Z124" s="1062" t="s">
        <v>826</v>
      </c>
      <c r="AA124" s="1062" t="s">
        <v>826</v>
      </c>
      <c r="AB124" s="1062" t="s">
        <v>826</v>
      </c>
      <c r="AC124" s="1062" t="s">
        <v>826</v>
      </c>
      <c r="AD124" s="1062" t="s">
        <v>826</v>
      </c>
      <c r="AE124" s="1062" t="s">
        <v>826</v>
      </c>
      <c r="AF124" s="1062" t="s">
        <v>826</v>
      </c>
      <c r="AG124" s="1062" t="s">
        <v>826</v>
      </c>
      <c r="AH124" s="1062" t="s">
        <v>826</v>
      </c>
      <c r="AI124" s="1062" t="s">
        <v>826</v>
      </c>
      <c r="AJ124" s="1062" t="s">
        <v>826</v>
      </c>
      <c r="AK124" s="1062" t="s">
        <v>826</v>
      </c>
      <c r="AL124" s="1062" t="s">
        <v>826</v>
      </c>
      <c r="AM124" s="1062" t="s">
        <v>826</v>
      </c>
      <c r="AN124" s="1062" t="s">
        <v>826</v>
      </c>
      <c r="AO124" s="1062" t="s">
        <v>826</v>
      </c>
      <c r="AP124" s="1062" t="s">
        <v>826</v>
      </c>
      <c r="AQ124" s="1062" t="s">
        <v>826</v>
      </c>
      <c r="AR124" s="1062" t="s">
        <v>826</v>
      </c>
      <c r="AS124" s="1062" t="s">
        <v>826</v>
      </c>
      <c r="AT124" s="1062" t="s">
        <v>826</v>
      </c>
      <c r="AU124" s="1062" t="s">
        <v>826</v>
      </c>
      <c r="AV124" s="1062" t="s">
        <v>826</v>
      </c>
      <c r="AW124" s="1062" t="s">
        <v>826</v>
      </c>
      <c r="AX124" s="1062" t="s">
        <v>826</v>
      </c>
      <c r="AY124" s="1062" t="s">
        <v>826</v>
      </c>
      <c r="AZ124" s="1062" t="s">
        <v>826</v>
      </c>
      <c r="BA124" s="1062" t="s">
        <v>826</v>
      </c>
      <c r="BB124" s="1062" t="s">
        <v>826</v>
      </c>
      <c r="BC124" s="1062" t="s">
        <v>826</v>
      </c>
    </row>
    <row r="125" ht="78" customHeight="1" spans="1:55">
      <c r="A125" s="1062">
        <v>19</v>
      </c>
      <c r="B125" s="1062" t="s">
        <v>254</v>
      </c>
      <c r="C125" s="1062" t="s">
        <v>2018</v>
      </c>
      <c r="D125" s="1062" t="s">
        <v>2020</v>
      </c>
      <c r="E125" s="1063">
        <v>16.83</v>
      </c>
      <c r="F125" s="1062">
        <v>3.9</v>
      </c>
      <c r="G125" s="1062">
        <v>121</v>
      </c>
      <c r="H125" s="1062" t="s">
        <v>1819</v>
      </c>
      <c r="I125" s="1062">
        <v>1</v>
      </c>
      <c r="J125" s="1062" t="s">
        <v>255</v>
      </c>
      <c r="K125" s="1062" t="s">
        <v>254</v>
      </c>
      <c r="L125" s="1062">
        <v>1163</v>
      </c>
      <c r="M125" s="1063">
        <v>23166.96</v>
      </c>
      <c r="N125" s="1063">
        <v>19.99</v>
      </c>
      <c r="O125" s="1063">
        <v>19.92</v>
      </c>
      <c r="P125" s="1064">
        <v>0.6494</v>
      </c>
      <c r="Q125" s="1063">
        <v>4.01</v>
      </c>
      <c r="R125" s="1062">
        <v>3.9</v>
      </c>
      <c r="S125" s="1062">
        <v>106</v>
      </c>
      <c r="T125" s="1062" t="s">
        <v>257</v>
      </c>
      <c r="U125" s="1062" t="s">
        <v>256</v>
      </c>
      <c r="V125" s="1062" t="s">
        <v>1844</v>
      </c>
      <c r="W125" s="1062" t="s">
        <v>209</v>
      </c>
      <c r="X125" s="1062">
        <v>1</v>
      </c>
      <c r="Y125" s="1062">
        <v>1</v>
      </c>
      <c r="Z125" s="1062">
        <v>3045</v>
      </c>
      <c r="AA125" s="1062" t="s">
        <v>1813</v>
      </c>
      <c r="AB125" s="1062" t="s">
        <v>2024</v>
      </c>
      <c r="AC125" s="1062" t="s">
        <v>2022</v>
      </c>
      <c r="AD125" s="1062" t="s">
        <v>1956</v>
      </c>
      <c r="AE125" s="1062" t="s">
        <v>2023</v>
      </c>
      <c r="AF125" s="1062" t="s">
        <v>826</v>
      </c>
      <c r="AG125" s="1062">
        <v>900</v>
      </c>
      <c r="AH125" s="1062">
        <v>1788035837148</v>
      </c>
      <c r="AI125" s="1062">
        <v>17991</v>
      </c>
      <c r="AJ125" s="1062">
        <v>44</v>
      </c>
      <c r="AK125" s="1062">
        <v>32</v>
      </c>
      <c r="AL125" s="1062">
        <v>2.75</v>
      </c>
      <c r="AM125" s="1062">
        <v>467</v>
      </c>
      <c r="AN125" s="1062">
        <v>13.3</v>
      </c>
      <c r="AO125" s="1062">
        <v>-1</v>
      </c>
      <c r="AP125" s="1062">
        <v>-1</v>
      </c>
      <c r="AQ125" s="1062">
        <v>95</v>
      </c>
      <c r="AR125" s="1062" t="s">
        <v>1812</v>
      </c>
      <c r="AS125" s="1062" t="s">
        <v>2863</v>
      </c>
      <c r="AT125" s="1062">
        <v>3177921031</v>
      </c>
      <c r="AU125" s="1062" t="s">
        <v>2904</v>
      </c>
      <c r="AV125" s="1062" t="s">
        <v>2019</v>
      </c>
      <c r="AW125" s="1062" t="s">
        <v>2905</v>
      </c>
      <c r="AX125" s="1062" t="s">
        <v>2870</v>
      </c>
      <c r="AY125" s="1062" t="s">
        <v>2874</v>
      </c>
      <c r="AZ125" s="1062" t="s">
        <v>1883</v>
      </c>
      <c r="BA125" s="1062" t="s">
        <v>2906</v>
      </c>
      <c r="BB125" s="1062">
        <v>2</v>
      </c>
      <c r="BC125" s="1062" t="s">
        <v>2867</v>
      </c>
    </row>
    <row r="126" ht="78" customHeight="1" spans="1:55">
      <c r="A126" s="1062">
        <v>20</v>
      </c>
      <c r="B126" s="1062" t="s">
        <v>286</v>
      </c>
      <c r="C126" s="1062" t="s">
        <v>2028</v>
      </c>
      <c r="D126" s="1062" t="s">
        <v>288</v>
      </c>
      <c r="E126" s="1063">
        <v>18.24</v>
      </c>
      <c r="F126" s="1062">
        <v>4.3</v>
      </c>
      <c r="G126" s="1062">
        <v>292</v>
      </c>
      <c r="H126" s="1062" t="s">
        <v>1819</v>
      </c>
      <c r="I126" s="1062">
        <v>1</v>
      </c>
      <c r="J126" s="1062" t="s">
        <v>52</v>
      </c>
      <c r="K126" s="1062" t="s">
        <v>770</v>
      </c>
      <c r="L126" s="1062">
        <v>712</v>
      </c>
      <c r="M126" s="1063">
        <v>16326.16</v>
      </c>
      <c r="N126" s="1063">
        <v>21.71</v>
      </c>
      <c r="O126" s="1063">
        <v>22.93</v>
      </c>
      <c r="P126" s="1064">
        <v>0.6377</v>
      </c>
      <c r="Q126" s="1063">
        <v>4.61</v>
      </c>
      <c r="R126" s="1062">
        <v>4.2</v>
      </c>
      <c r="S126" s="1062">
        <v>289</v>
      </c>
      <c r="T126" s="1062" t="s">
        <v>287</v>
      </c>
      <c r="U126" s="1062" t="s">
        <v>45</v>
      </c>
      <c r="V126" s="1062" t="s">
        <v>1822</v>
      </c>
      <c r="W126" s="1062" t="s">
        <v>812</v>
      </c>
      <c r="X126" s="1062">
        <v>10</v>
      </c>
      <c r="Y126" s="1062">
        <v>3</v>
      </c>
      <c r="Z126" s="1062">
        <v>6538</v>
      </c>
      <c r="AA126" s="1062" t="s">
        <v>1813</v>
      </c>
      <c r="AB126" s="1062" t="s">
        <v>2034</v>
      </c>
      <c r="AC126" s="1062" t="s">
        <v>2031</v>
      </c>
      <c r="AD126" s="1062" t="s">
        <v>2033</v>
      </c>
      <c r="AE126" s="1062" t="s">
        <v>2032</v>
      </c>
      <c r="AF126" s="1062" t="s">
        <v>2027</v>
      </c>
      <c r="AG126" s="1062">
        <v>300</v>
      </c>
      <c r="AH126" s="1062">
        <v>1788036405449</v>
      </c>
      <c r="AI126" s="1062">
        <v>6513</v>
      </c>
      <c r="AJ126" s="1062" t="s">
        <v>826</v>
      </c>
      <c r="AK126" s="1062">
        <v>13</v>
      </c>
      <c r="AL126" s="1062">
        <v>1.83</v>
      </c>
      <c r="AM126" s="1062">
        <v>1194</v>
      </c>
      <c r="AN126" s="1062">
        <v>15.44</v>
      </c>
      <c r="AO126" s="1062">
        <v>-1</v>
      </c>
      <c r="AP126" s="1062">
        <v>-1</v>
      </c>
      <c r="AQ126" s="1062">
        <v>91</v>
      </c>
      <c r="AR126" s="1062" t="s">
        <v>1812</v>
      </c>
      <c r="AS126" s="1062" t="s">
        <v>2863</v>
      </c>
      <c r="AT126" s="1062">
        <v>3177921031</v>
      </c>
      <c r="AU126" s="1062" t="s">
        <v>288</v>
      </c>
      <c r="AV126" s="1062" t="s">
        <v>2029</v>
      </c>
      <c r="AW126" s="1062" t="s">
        <v>2864</v>
      </c>
      <c r="AX126" s="1062" t="s">
        <v>2870</v>
      </c>
      <c r="AY126" s="1062" t="s">
        <v>2870</v>
      </c>
      <c r="AZ126" s="1062" t="s">
        <v>1839</v>
      </c>
      <c r="BA126" s="1062" t="s">
        <v>2907</v>
      </c>
      <c r="BB126" s="1062">
        <v>0</v>
      </c>
      <c r="BC126" s="1062" t="s">
        <v>2867</v>
      </c>
    </row>
    <row r="127" ht="78" customHeight="1" spans="1:55">
      <c r="A127" s="1062">
        <v>21</v>
      </c>
      <c r="B127" s="1062" t="s">
        <v>273</v>
      </c>
      <c r="C127" s="1062" t="s">
        <v>2038</v>
      </c>
      <c r="D127" s="1062" t="s">
        <v>275</v>
      </c>
      <c r="E127" s="1063">
        <v>17.99</v>
      </c>
      <c r="F127" s="1062">
        <v>4.6</v>
      </c>
      <c r="G127" s="1062">
        <v>410</v>
      </c>
      <c r="H127" s="1062" t="s">
        <v>1819</v>
      </c>
      <c r="I127" s="1062">
        <v>1</v>
      </c>
      <c r="J127" s="1062" t="s">
        <v>62</v>
      </c>
      <c r="K127" s="1062" t="s">
        <v>767</v>
      </c>
      <c r="L127" s="1062">
        <v>804</v>
      </c>
      <c r="M127" s="1063">
        <v>14021.76</v>
      </c>
      <c r="N127" s="1063">
        <v>15.29</v>
      </c>
      <c r="O127" s="1063">
        <v>17.44</v>
      </c>
      <c r="P127" s="1064">
        <v>0.6988</v>
      </c>
      <c r="Q127" s="1063">
        <v>2.72</v>
      </c>
      <c r="R127" s="1062">
        <v>4.6</v>
      </c>
      <c r="S127" s="1062">
        <v>407</v>
      </c>
      <c r="T127" s="1062" t="s">
        <v>274</v>
      </c>
      <c r="U127" s="1062" t="s">
        <v>59</v>
      </c>
      <c r="V127" s="1062" t="s">
        <v>1844</v>
      </c>
      <c r="W127" s="1062" t="s">
        <v>209</v>
      </c>
      <c r="X127" s="1062">
        <v>2</v>
      </c>
      <c r="Y127" s="1062">
        <v>12</v>
      </c>
      <c r="Z127" s="1062">
        <v>6288</v>
      </c>
      <c r="AA127" s="1062" t="s">
        <v>1813</v>
      </c>
      <c r="AB127" s="1062" t="s">
        <v>1969</v>
      </c>
      <c r="AC127" s="1062" t="s">
        <v>1967</v>
      </c>
      <c r="AD127" s="1062" t="s">
        <v>1969</v>
      </c>
      <c r="AE127" s="1062" t="s">
        <v>2041</v>
      </c>
      <c r="AF127" s="1062" t="s">
        <v>2037</v>
      </c>
      <c r="AG127" s="1062">
        <v>100</v>
      </c>
      <c r="AH127" s="1062">
        <v>1788036683052</v>
      </c>
      <c r="AI127" s="1062">
        <v>1529</v>
      </c>
      <c r="AJ127" s="1062">
        <v>10</v>
      </c>
      <c r="AK127" s="1062">
        <v>21</v>
      </c>
      <c r="AL127" s="1062">
        <v>2.61</v>
      </c>
      <c r="AM127" s="1062">
        <v>1237</v>
      </c>
      <c r="AN127" s="1062">
        <v>16.44</v>
      </c>
      <c r="AO127" s="1062">
        <v>-1</v>
      </c>
      <c r="AP127" s="1062">
        <v>-1</v>
      </c>
      <c r="AQ127" s="1062">
        <v>94</v>
      </c>
      <c r="AR127" s="1062" t="s">
        <v>1812</v>
      </c>
      <c r="AS127" s="1062" t="s">
        <v>2863</v>
      </c>
      <c r="AT127" s="1062">
        <v>3177921031</v>
      </c>
      <c r="AU127" s="1062" t="s">
        <v>2042</v>
      </c>
      <c r="AV127" s="1062" t="s">
        <v>2039</v>
      </c>
      <c r="AW127" s="1062" t="s">
        <v>2894</v>
      </c>
      <c r="AX127" s="1062" t="s">
        <v>2064</v>
      </c>
      <c r="AY127" s="1062" t="s">
        <v>2064</v>
      </c>
      <c r="AZ127" s="1062" t="s">
        <v>1830</v>
      </c>
      <c r="BA127" s="1062" t="s">
        <v>2903</v>
      </c>
      <c r="BB127" s="1062">
        <v>0</v>
      </c>
      <c r="BC127" s="1062" t="s">
        <v>2872</v>
      </c>
    </row>
    <row r="128" ht="78" customHeight="1" spans="1:55">
      <c r="A128" s="1062">
        <v>22</v>
      </c>
      <c r="B128" s="1062" t="s">
        <v>331</v>
      </c>
      <c r="C128" s="1062" t="s">
        <v>2046</v>
      </c>
      <c r="D128" s="1062" t="s">
        <v>2048</v>
      </c>
      <c r="E128" s="1063">
        <v>19.19</v>
      </c>
      <c r="F128" s="1062">
        <v>4.1</v>
      </c>
      <c r="G128" s="1062">
        <v>425</v>
      </c>
      <c r="H128" s="1062" t="s">
        <v>1819</v>
      </c>
      <c r="I128" s="1062">
        <v>1</v>
      </c>
      <c r="J128" s="1062" t="s">
        <v>332</v>
      </c>
      <c r="K128" s="1062" t="s">
        <v>743</v>
      </c>
      <c r="L128" s="1062">
        <v>547</v>
      </c>
      <c r="M128" s="1063">
        <v>14550.2</v>
      </c>
      <c r="N128" s="1063">
        <v>22.69</v>
      </c>
      <c r="O128" s="1063">
        <v>26.6</v>
      </c>
      <c r="P128" s="1064">
        <v>0.6733</v>
      </c>
      <c r="Q128" s="1063">
        <v>4.01</v>
      </c>
      <c r="R128" s="1062">
        <v>4</v>
      </c>
      <c r="S128" s="1062">
        <v>415</v>
      </c>
      <c r="T128" s="1062" t="s">
        <v>333</v>
      </c>
      <c r="U128" s="1062" t="s">
        <v>332</v>
      </c>
      <c r="V128" s="1062" t="s">
        <v>1844</v>
      </c>
      <c r="W128" s="1062" t="s">
        <v>209</v>
      </c>
      <c r="X128" s="1062">
        <v>1</v>
      </c>
      <c r="Y128" s="1062">
        <v>4</v>
      </c>
      <c r="Z128" s="1062">
        <v>16234</v>
      </c>
      <c r="AA128" s="1062" t="s">
        <v>1813</v>
      </c>
      <c r="AB128" s="1062" t="s">
        <v>2053</v>
      </c>
      <c r="AC128" s="1062" t="s">
        <v>2050</v>
      </c>
      <c r="AD128" s="1062" t="s">
        <v>2052</v>
      </c>
      <c r="AE128" s="1062" t="s">
        <v>2051</v>
      </c>
      <c r="AF128" s="1062" t="s">
        <v>2045</v>
      </c>
      <c r="AG128" s="1062">
        <v>300</v>
      </c>
      <c r="AH128" s="1062">
        <v>1788035837148</v>
      </c>
      <c r="AI128" s="1062">
        <v>6807</v>
      </c>
      <c r="AJ128" s="1062">
        <v>37</v>
      </c>
      <c r="AK128" s="1062">
        <v>55</v>
      </c>
      <c r="AL128" s="1062">
        <v>10.05</v>
      </c>
      <c r="AM128" s="1062">
        <v>-8280</v>
      </c>
      <c r="AN128" s="1062">
        <v>-104.1</v>
      </c>
      <c r="AO128" s="1062">
        <v>-1</v>
      </c>
      <c r="AP128" s="1062">
        <v>-1</v>
      </c>
      <c r="AQ128" s="1062">
        <v>96</v>
      </c>
      <c r="AR128" s="1062" t="s">
        <v>1812</v>
      </c>
      <c r="AS128" s="1062" t="s">
        <v>2863</v>
      </c>
      <c r="AT128" s="1062">
        <v>3177921031</v>
      </c>
      <c r="AU128" s="1062" t="s">
        <v>2908</v>
      </c>
      <c r="AV128" s="1062" t="s">
        <v>2047</v>
      </c>
      <c r="AW128" s="1062" t="s">
        <v>2909</v>
      </c>
      <c r="AX128" s="1062" t="s">
        <v>2870</v>
      </c>
      <c r="AY128" s="1062" t="s">
        <v>2870</v>
      </c>
      <c r="AZ128" s="1062" t="s">
        <v>1883</v>
      </c>
      <c r="BA128" s="1062" t="s">
        <v>2910</v>
      </c>
      <c r="BB128" s="1062">
        <v>0</v>
      </c>
      <c r="BC128" s="1062" t="s">
        <v>2867</v>
      </c>
    </row>
    <row r="129" ht="78" customHeight="1" spans="1:55">
      <c r="A129" s="1062">
        <v>23</v>
      </c>
      <c r="B129" s="1062" t="s">
        <v>401</v>
      </c>
      <c r="C129" s="1062" t="s">
        <v>2057</v>
      </c>
      <c r="D129" s="1062" t="s">
        <v>2059</v>
      </c>
      <c r="E129" s="1063">
        <v>37.99</v>
      </c>
      <c r="F129" s="1062">
        <v>4.4</v>
      </c>
      <c r="G129" s="1062">
        <v>197</v>
      </c>
      <c r="H129" s="1062" t="s">
        <v>1819</v>
      </c>
      <c r="I129" s="1062">
        <v>1</v>
      </c>
      <c r="J129" s="1062" t="s">
        <v>402</v>
      </c>
      <c r="K129" s="1062" t="s">
        <v>401</v>
      </c>
      <c r="L129" s="1062">
        <v>394</v>
      </c>
      <c r="M129" s="1063">
        <v>15440.86</v>
      </c>
      <c r="N129" s="1063">
        <v>39.99</v>
      </c>
      <c r="O129" s="1063">
        <v>39.19</v>
      </c>
      <c r="P129" s="1064">
        <v>0.7286</v>
      </c>
      <c r="Q129" s="1063">
        <v>4.61</v>
      </c>
      <c r="R129" s="1062">
        <v>4.4</v>
      </c>
      <c r="S129" s="1062">
        <v>185</v>
      </c>
      <c r="T129" s="1062" t="s">
        <v>404</v>
      </c>
      <c r="U129" s="1062" t="s">
        <v>403</v>
      </c>
      <c r="V129" s="1062" t="s">
        <v>2064</v>
      </c>
      <c r="W129" s="1062" t="s">
        <v>209</v>
      </c>
      <c r="X129" s="1062">
        <v>1</v>
      </c>
      <c r="Y129" s="1062">
        <v>1</v>
      </c>
      <c r="Z129" s="1062">
        <v>19874</v>
      </c>
      <c r="AA129" s="1062" t="s">
        <v>1813</v>
      </c>
      <c r="AB129" s="1062" t="s">
        <v>2065</v>
      </c>
      <c r="AC129" s="1062" t="s">
        <v>2061</v>
      </c>
      <c r="AD129" s="1062" t="s">
        <v>2063</v>
      </c>
      <c r="AE129" s="1062" t="s">
        <v>2062</v>
      </c>
      <c r="AF129" s="1062" t="s">
        <v>826</v>
      </c>
      <c r="AG129" s="1062">
        <v>200</v>
      </c>
      <c r="AH129" s="1062">
        <v>1788036405449</v>
      </c>
      <c r="AI129" s="1062">
        <v>7998</v>
      </c>
      <c r="AJ129" s="1062">
        <v>161</v>
      </c>
      <c r="AK129" s="1062">
        <v>22</v>
      </c>
      <c r="AL129" s="1062">
        <v>5.58</v>
      </c>
      <c r="AM129" s="1062">
        <v>-6892</v>
      </c>
      <c r="AN129" s="1062">
        <v>-53.09</v>
      </c>
      <c r="AO129" s="1062">
        <v>-1</v>
      </c>
      <c r="AP129" s="1062">
        <v>-1</v>
      </c>
      <c r="AQ129" s="1062">
        <v>100</v>
      </c>
      <c r="AR129" s="1062" t="s">
        <v>1812</v>
      </c>
      <c r="AS129" s="1062" t="s">
        <v>2863</v>
      </c>
      <c r="AT129" s="1062">
        <v>3177921031</v>
      </c>
      <c r="AU129" s="1062" t="s">
        <v>405</v>
      </c>
      <c r="AV129" s="1062" t="s">
        <v>2058</v>
      </c>
      <c r="AW129" s="1062" t="s">
        <v>2911</v>
      </c>
      <c r="AX129" s="1062" t="s">
        <v>2870</v>
      </c>
      <c r="AY129" s="1062" t="s">
        <v>2870</v>
      </c>
      <c r="AZ129" s="1062" t="s">
        <v>1830</v>
      </c>
      <c r="BA129" s="1062" t="s">
        <v>2912</v>
      </c>
      <c r="BB129" s="1062">
        <v>2</v>
      </c>
      <c r="BC129" s="1062" t="s">
        <v>2867</v>
      </c>
    </row>
    <row r="130" ht="78" customHeight="1" spans="1:55">
      <c r="A130" s="1062">
        <v>24</v>
      </c>
      <c r="B130" s="1062" t="s">
        <v>276</v>
      </c>
      <c r="C130" s="1062" t="s">
        <v>2069</v>
      </c>
      <c r="D130" s="1062" t="s">
        <v>2071</v>
      </c>
      <c r="E130" s="1063">
        <v>13.29</v>
      </c>
      <c r="F130" s="1062">
        <v>4.7</v>
      </c>
      <c r="G130" s="1062">
        <v>1102</v>
      </c>
      <c r="H130" s="1062" t="s">
        <v>1819</v>
      </c>
      <c r="I130" s="1062">
        <v>1</v>
      </c>
      <c r="J130" s="1062" t="s">
        <v>277</v>
      </c>
      <c r="K130" s="1062" t="s">
        <v>771</v>
      </c>
      <c r="L130" s="1062">
        <v>891</v>
      </c>
      <c r="M130" s="1063">
        <v>12233.43</v>
      </c>
      <c r="N130" s="1063">
        <v>13.55</v>
      </c>
      <c r="O130" s="1063">
        <v>13.73</v>
      </c>
      <c r="P130" s="1064">
        <v>0.5498</v>
      </c>
      <c r="Q130" s="1063">
        <v>3.99</v>
      </c>
      <c r="R130" s="1062">
        <v>4.6</v>
      </c>
      <c r="S130" s="1062">
        <v>1093</v>
      </c>
      <c r="T130" s="1062" t="s">
        <v>279</v>
      </c>
      <c r="U130" s="1062" t="s">
        <v>278</v>
      </c>
      <c r="V130" s="1062" t="s">
        <v>1844</v>
      </c>
      <c r="W130" s="1062" t="s">
        <v>209</v>
      </c>
      <c r="X130" s="1062">
        <v>1</v>
      </c>
      <c r="Y130" s="1062">
        <v>4</v>
      </c>
      <c r="Z130" s="1062">
        <v>9181</v>
      </c>
      <c r="AA130" s="1062" t="s">
        <v>1813</v>
      </c>
      <c r="AB130" s="1062" t="s">
        <v>2076</v>
      </c>
      <c r="AC130" s="1062" t="s">
        <v>2073</v>
      </c>
      <c r="AD130" s="1062" t="s">
        <v>2075</v>
      </c>
      <c r="AE130" s="1062" t="s">
        <v>2074</v>
      </c>
      <c r="AF130" s="1062" t="s">
        <v>2068</v>
      </c>
      <c r="AG130" s="1062">
        <v>600</v>
      </c>
      <c r="AH130" s="1062">
        <v>1788036200112</v>
      </c>
      <c r="AI130" s="1062">
        <v>8130</v>
      </c>
      <c r="AJ130" s="1062">
        <v>63</v>
      </c>
      <c r="AK130" s="1062">
        <v>19</v>
      </c>
      <c r="AL130" s="1062">
        <v>2.13</v>
      </c>
      <c r="AM130" s="1062">
        <v>-5205</v>
      </c>
      <c r="AN130" s="1062">
        <v>-130.91</v>
      </c>
      <c r="AO130" s="1062">
        <v>-1</v>
      </c>
      <c r="AP130" s="1062">
        <v>-1</v>
      </c>
      <c r="AQ130" s="1062">
        <v>95</v>
      </c>
      <c r="AR130" s="1062" t="s">
        <v>1812</v>
      </c>
      <c r="AS130" s="1062" t="s">
        <v>2863</v>
      </c>
      <c r="AT130" s="1062">
        <v>3177921031</v>
      </c>
      <c r="AU130" s="1062" t="s">
        <v>2077</v>
      </c>
      <c r="AV130" s="1062" t="s">
        <v>2070</v>
      </c>
      <c r="AW130" s="1062" t="s">
        <v>2913</v>
      </c>
      <c r="AX130" s="1062" t="s">
        <v>2870</v>
      </c>
      <c r="AY130" s="1062" t="s">
        <v>2870</v>
      </c>
      <c r="AZ130" s="1062" t="s">
        <v>1839</v>
      </c>
      <c r="BA130" s="1062" t="s">
        <v>2914</v>
      </c>
      <c r="BB130" s="1062">
        <v>0</v>
      </c>
      <c r="BC130" s="1062" t="s">
        <v>2867</v>
      </c>
    </row>
    <row r="131" ht="78" customHeight="1" spans="1:55">
      <c r="A131" s="1062">
        <v>25</v>
      </c>
      <c r="B131" s="1062" t="s">
        <v>345</v>
      </c>
      <c r="C131" s="1062" t="s">
        <v>2081</v>
      </c>
      <c r="D131" s="1062" t="s">
        <v>2083</v>
      </c>
      <c r="E131" s="1063">
        <v>19.99</v>
      </c>
      <c r="F131" s="1062">
        <v>4.5</v>
      </c>
      <c r="G131" s="1062">
        <v>37</v>
      </c>
      <c r="H131" s="1062" t="s">
        <v>1819</v>
      </c>
      <c r="I131" s="1062">
        <v>1</v>
      </c>
      <c r="J131" s="1062" t="s">
        <v>346</v>
      </c>
      <c r="K131" s="1062" t="s">
        <v>345</v>
      </c>
      <c r="L131" s="1062">
        <v>574</v>
      </c>
      <c r="M131" s="1063">
        <v>11990.86</v>
      </c>
      <c r="N131" s="1063">
        <v>19.99</v>
      </c>
      <c r="O131" s="1063">
        <v>20.89</v>
      </c>
      <c r="P131" s="1064">
        <v>0.6504</v>
      </c>
      <c r="Q131" s="1063">
        <v>3.99</v>
      </c>
      <c r="R131" s="1062">
        <v>4.5</v>
      </c>
      <c r="S131" s="1062">
        <v>37</v>
      </c>
      <c r="T131" s="1062" t="s">
        <v>348</v>
      </c>
      <c r="U131" s="1062" t="s">
        <v>824</v>
      </c>
      <c r="V131" s="1062" t="s">
        <v>1844</v>
      </c>
      <c r="W131" s="1062" t="s">
        <v>209</v>
      </c>
      <c r="X131" s="1062">
        <v>2</v>
      </c>
      <c r="Y131" s="1062">
        <v>1</v>
      </c>
      <c r="Z131" s="1062">
        <v>6174</v>
      </c>
      <c r="AA131" s="1062" t="s">
        <v>1813</v>
      </c>
      <c r="AB131" s="1062" t="s">
        <v>2087</v>
      </c>
      <c r="AC131" s="1062" t="s">
        <v>2085</v>
      </c>
      <c r="AD131" s="1062" t="s">
        <v>2087</v>
      </c>
      <c r="AE131" s="1062" t="s">
        <v>2086</v>
      </c>
      <c r="AF131" s="1062" t="s">
        <v>826</v>
      </c>
      <c r="AG131" s="1062">
        <v>400</v>
      </c>
      <c r="AH131" s="1062">
        <v>1788035837148</v>
      </c>
      <c r="AI131" s="1062">
        <v>7996</v>
      </c>
      <c r="AJ131" s="1062">
        <v>142</v>
      </c>
      <c r="AK131" s="1062">
        <v>8</v>
      </c>
      <c r="AL131" s="1062">
        <v>1.39</v>
      </c>
      <c r="AM131" s="1062">
        <v>5792</v>
      </c>
      <c r="AN131" s="1062">
        <v>48.4</v>
      </c>
      <c r="AO131" s="1062">
        <v>-1</v>
      </c>
      <c r="AP131" s="1062">
        <v>-1</v>
      </c>
      <c r="AQ131" s="1062">
        <v>100</v>
      </c>
      <c r="AR131" s="1062" t="s">
        <v>1812</v>
      </c>
      <c r="AS131" s="1062" t="s">
        <v>2863</v>
      </c>
      <c r="AT131" s="1062">
        <v>3177921031</v>
      </c>
      <c r="AU131" s="1062" t="s">
        <v>429</v>
      </c>
      <c r="AV131" s="1062" t="s">
        <v>2082</v>
      </c>
      <c r="AW131" s="1062" t="s">
        <v>2915</v>
      </c>
      <c r="AX131" s="1062" t="s">
        <v>2870</v>
      </c>
      <c r="AY131" s="1062" t="s">
        <v>2870</v>
      </c>
      <c r="AZ131" s="1062" t="s">
        <v>1857</v>
      </c>
      <c r="BA131" s="1062" t="s">
        <v>2916</v>
      </c>
      <c r="BB131" s="1062">
        <v>0</v>
      </c>
      <c r="BC131" s="1062" t="s">
        <v>2867</v>
      </c>
    </row>
    <row r="132" ht="78" customHeight="1" spans="1:55">
      <c r="A132" s="1062">
        <v>26</v>
      </c>
      <c r="B132" s="1062" t="s">
        <v>302</v>
      </c>
      <c r="C132" s="1062" t="s">
        <v>2092</v>
      </c>
      <c r="D132" s="1062" t="s">
        <v>2095</v>
      </c>
      <c r="E132" s="1063">
        <v>10.92</v>
      </c>
      <c r="F132" s="1062">
        <v>4.3</v>
      </c>
      <c r="G132" s="1062">
        <v>786</v>
      </c>
      <c r="H132" s="1062" t="s">
        <v>1819</v>
      </c>
      <c r="I132" s="1062">
        <v>1</v>
      </c>
      <c r="J132" s="1062" t="s">
        <v>2094</v>
      </c>
      <c r="K132" s="1062" t="s">
        <v>777</v>
      </c>
      <c r="L132" s="1062">
        <v>537</v>
      </c>
      <c r="M132" s="1063">
        <v>6975.63</v>
      </c>
      <c r="N132" s="1063">
        <v>12.99</v>
      </c>
      <c r="O132" s="1063">
        <v>12.99</v>
      </c>
      <c r="P132" s="1064">
        <v>0.6129</v>
      </c>
      <c r="Q132" s="1063">
        <v>3.08</v>
      </c>
      <c r="R132" s="1062">
        <v>4.3</v>
      </c>
      <c r="S132" s="1062">
        <v>785</v>
      </c>
      <c r="T132" s="1062" t="s">
        <v>304</v>
      </c>
      <c r="U132" s="1062" t="s">
        <v>45</v>
      </c>
      <c r="V132" s="1062" t="s">
        <v>1822</v>
      </c>
      <c r="W132" s="1062" t="s">
        <v>812</v>
      </c>
      <c r="X132" s="1062">
        <v>3</v>
      </c>
      <c r="Y132" s="1062">
        <v>6</v>
      </c>
      <c r="Z132" s="1062">
        <v>11290</v>
      </c>
      <c r="AA132" s="1062" t="s">
        <v>1813</v>
      </c>
      <c r="AB132" s="1062" t="s">
        <v>2100</v>
      </c>
      <c r="AC132" s="1062" t="s">
        <v>2097</v>
      </c>
      <c r="AD132" s="1062" t="s">
        <v>2099</v>
      </c>
      <c r="AE132" s="1062" t="s">
        <v>2098</v>
      </c>
      <c r="AF132" s="1062" t="s">
        <v>2091</v>
      </c>
      <c r="AG132" s="1062">
        <v>100</v>
      </c>
      <c r="AH132" s="1062">
        <v>1788036200112</v>
      </c>
      <c r="AI132" s="1062">
        <v>1299</v>
      </c>
      <c r="AJ132" s="1062" t="s">
        <v>826</v>
      </c>
      <c r="AK132" s="1062">
        <v>3</v>
      </c>
      <c r="AL132" s="1062">
        <v>0.56</v>
      </c>
      <c r="AM132" s="1062">
        <v>-739</v>
      </c>
      <c r="AN132" s="1062">
        <v>-7</v>
      </c>
      <c r="AO132" s="1062">
        <v>-1</v>
      </c>
      <c r="AP132" s="1062">
        <v>-1</v>
      </c>
      <c r="AQ132" s="1062">
        <v>100</v>
      </c>
      <c r="AR132" s="1062" t="s">
        <v>1812</v>
      </c>
      <c r="AS132" s="1062" t="s">
        <v>2863</v>
      </c>
      <c r="AT132" s="1062">
        <v>3177921031</v>
      </c>
      <c r="AU132" s="1062" t="s">
        <v>2917</v>
      </c>
      <c r="AV132" s="1062" t="s">
        <v>2093</v>
      </c>
      <c r="AW132" s="1062" t="s">
        <v>2918</v>
      </c>
      <c r="AX132" s="1062" t="s">
        <v>2865</v>
      </c>
      <c r="AY132" s="1062" t="s">
        <v>2064</v>
      </c>
      <c r="AZ132" s="1062" t="s">
        <v>1830</v>
      </c>
      <c r="BA132" s="1062" t="s">
        <v>2919</v>
      </c>
      <c r="BB132" s="1062">
        <v>0</v>
      </c>
      <c r="BC132" s="1062" t="s">
        <v>2867</v>
      </c>
    </row>
    <row r="133" ht="78" customHeight="1" spans="1:55">
      <c r="A133" s="1062">
        <v>27</v>
      </c>
      <c r="B133" s="1062" t="s">
        <v>289</v>
      </c>
      <c r="C133" s="1062" t="s">
        <v>2104</v>
      </c>
      <c r="D133" s="1062" t="s">
        <v>292</v>
      </c>
      <c r="E133" s="1063">
        <v>4.48</v>
      </c>
      <c r="F133" s="1062">
        <v>4.3</v>
      </c>
      <c r="G133" s="1062">
        <v>4869</v>
      </c>
      <c r="H133" s="1062" t="s">
        <v>1819</v>
      </c>
      <c r="I133" s="1062">
        <v>1</v>
      </c>
      <c r="J133" s="1062" t="s">
        <v>290</v>
      </c>
      <c r="K133" s="1062" t="s">
        <v>775</v>
      </c>
      <c r="L133" s="1062">
        <v>599</v>
      </c>
      <c r="M133" s="1063">
        <v>3372.37</v>
      </c>
      <c r="N133" s="1063">
        <v>5.55</v>
      </c>
      <c r="O133" s="1063">
        <v>5.63</v>
      </c>
      <c r="P133" s="1064">
        <v>0.2074</v>
      </c>
      <c r="Q133" s="1063">
        <v>3.47</v>
      </c>
      <c r="R133" s="1062">
        <v>4.3</v>
      </c>
      <c r="S133" s="1062">
        <v>4850</v>
      </c>
      <c r="T133" s="1062" t="s">
        <v>291</v>
      </c>
      <c r="U133" s="1062" t="s">
        <v>45</v>
      </c>
      <c r="V133" s="1062" t="s">
        <v>1822</v>
      </c>
      <c r="W133" s="1062" t="s">
        <v>812</v>
      </c>
      <c r="X133" s="1062">
        <v>1</v>
      </c>
      <c r="Y133" s="1062">
        <v>9</v>
      </c>
      <c r="Z133" s="1062">
        <v>9309</v>
      </c>
      <c r="AA133" s="1062" t="s">
        <v>1813</v>
      </c>
      <c r="AB133" s="1062" t="s">
        <v>2110</v>
      </c>
      <c r="AC133" s="1062" t="s">
        <v>2107</v>
      </c>
      <c r="AD133" s="1062" t="s">
        <v>2109</v>
      </c>
      <c r="AE133" s="1062" t="s">
        <v>2108</v>
      </c>
      <c r="AF133" s="1062" t="s">
        <v>2103</v>
      </c>
      <c r="AG133" s="1062">
        <v>100</v>
      </c>
      <c r="AH133" s="1062">
        <v>1788036200112</v>
      </c>
      <c r="AI133" s="1062">
        <v>555</v>
      </c>
      <c r="AJ133" s="1062" t="s">
        <v>826</v>
      </c>
      <c r="AK133" s="1062">
        <v>65</v>
      </c>
      <c r="AL133" s="1062">
        <v>10.85</v>
      </c>
      <c r="AM133" s="1062">
        <v>-2369</v>
      </c>
      <c r="AN133" s="1062">
        <v>-34.14</v>
      </c>
      <c r="AO133" s="1062">
        <v>-1</v>
      </c>
      <c r="AP133" s="1062">
        <v>-1</v>
      </c>
      <c r="AQ133" s="1062">
        <v>100</v>
      </c>
      <c r="AR133" s="1062" t="s">
        <v>1812</v>
      </c>
      <c r="AS133" s="1062" t="s">
        <v>2863</v>
      </c>
      <c r="AT133" s="1062">
        <v>3177921031</v>
      </c>
      <c r="AU133" s="1062" t="s">
        <v>292</v>
      </c>
      <c r="AV133" s="1062" t="s">
        <v>2105</v>
      </c>
      <c r="AW133" s="1062" t="s">
        <v>2920</v>
      </c>
      <c r="AX133" s="1062" t="s">
        <v>2870</v>
      </c>
      <c r="AY133" s="1062" t="s">
        <v>2870</v>
      </c>
      <c r="AZ133" s="1062" t="s">
        <v>1830</v>
      </c>
      <c r="BA133" s="1062" t="s">
        <v>2921</v>
      </c>
      <c r="BB133" s="1062">
        <v>-1</v>
      </c>
      <c r="BC133" s="1062" t="s">
        <v>2867</v>
      </c>
    </row>
    <row r="134" ht="78" customHeight="1" spans="1:55">
      <c r="A134" s="1062">
        <v>28</v>
      </c>
      <c r="B134" s="1062" t="s">
        <v>306</v>
      </c>
      <c r="C134" s="1062" t="s">
        <v>2114</v>
      </c>
      <c r="D134" s="1062" t="s">
        <v>2116</v>
      </c>
      <c r="E134" s="1063">
        <v>27.99</v>
      </c>
      <c r="F134" s="1062">
        <v>4.2</v>
      </c>
      <c r="G134" s="1062">
        <v>124</v>
      </c>
      <c r="H134" s="1062" t="s">
        <v>1819</v>
      </c>
      <c r="I134" s="1062">
        <v>1</v>
      </c>
      <c r="J134" s="1062" t="s">
        <v>54</v>
      </c>
      <c r="K134" s="1062" t="s">
        <v>764</v>
      </c>
      <c r="L134" s="1062">
        <v>468</v>
      </c>
      <c r="M134" s="1063">
        <v>12266.28</v>
      </c>
      <c r="N134" s="1063">
        <v>21.79</v>
      </c>
      <c r="O134" s="1063">
        <v>26.21</v>
      </c>
      <c r="P134" s="1064">
        <v>0.7086</v>
      </c>
      <c r="Q134" s="1063">
        <v>3.08</v>
      </c>
      <c r="R134" s="1062">
        <v>4.3</v>
      </c>
      <c r="S134" s="1062">
        <v>120</v>
      </c>
      <c r="T134" s="1062" t="s">
        <v>307</v>
      </c>
      <c r="U134" s="1062" t="s">
        <v>53</v>
      </c>
      <c r="V134" s="1062" t="s">
        <v>1844</v>
      </c>
      <c r="W134" s="1062" t="s">
        <v>209</v>
      </c>
      <c r="X134" s="1062">
        <v>1</v>
      </c>
      <c r="Y134" s="1062">
        <v>4</v>
      </c>
      <c r="Z134" s="1062">
        <v>7024</v>
      </c>
      <c r="AA134" s="1062" t="s">
        <v>1813</v>
      </c>
      <c r="AB134" s="1062" t="s">
        <v>2120</v>
      </c>
      <c r="AC134" s="1062" t="s">
        <v>2118</v>
      </c>
      <c r="AD134" s="1062" t="s">
        <v>2120</v>
      </c>
      <c r="AE134" s="1062" t="s">
        <v>2119</v>
      </c>
      <c r="AF134" s="1062" t="s">
        <v>2113</v>
      </c>
      <c r="AG134" s="1062">
        <v>100</v>
      </c>
      <c r="AH134" s="1062">
        <v>1788036442198</v>
      </c>
      <c r="AI134" s="1062">
        <v>2179</v>
      </c>
      <c r="AJ134" s="1062">
        <v>109</v>
      </c>
      <c r="AK134" s="1062">
        <v>11</v>
      </c>
      <c r="AL134" s="1062">
        <v>2.35</v>
      </c>
      <c r="AM134" s="1062">
        <v>5005</v>
      </c>
      <c r="AN134" s="1062">
        <v>41.61</v>
      </c>
      <c r="AO134" s="1062">
        <v>-1</v>
      </c>
      <c r="AP134" s="1062">
        <v>-1</v>
      </c>
      <c r="AQ134" s="1062">
        <v>96</v>
      </c>
      <c r="AR134" s="1062" t="s">
        <v>1812</v>
      </c>
      <c r="AS134" s="1062" t="s">
        <v>2863</v>
      </c>
      <c r="AT134" s="1062">
        <v>3177921031</v>
      </c>
      <c r="AU134" s="1062" t="s">
        <v>2121</v>
      </c>
      <c r="AV134" s="1062" t="s">
        <v>2115</v>
      </c>
      <c r="AW134" s="1062" t="s">
        <v>2922</v>
      </c>
      <c r="AX134" s="1062" t="s">
        <v>2874</v>
      </c>
      <c r="AY134" s="1062" t="s">
        <v>2923</v>
      </c>
      <c r="AZ134" s="1062" t="s">
        <v>1839</v>
      </c>
      <c r="BA134" s="1062" t="s">
        <v>2890</v>
      </c>
      <c r="BB134" s="1062">
        <v>0</v>
      </c>
      <c r="BC134" s="1062" t="s">
        <v>2867</v>
      </c>
    </row>
    <row r="135" ht="78" customHeight="1" spans="1:55">
      <c r="A135" s="1062">
        <v>29</v>
      </c>
      <c r="B135" s="1062" t="s">
        <v>212</v>
      </c>
      <c r="C135" s="1062" t="s">
        <v>2125</v>
      </c>
      <c r="D135" s="1062" t="s">
        <v>2128</v>
      </c>
      <c r="E135" s="1063">
        <v>16.95</v>
      </c>
      <c r="F135" s="1062">
        <v>4.6</v>
      </c>
      <c r="G135" s="1062">
        <v>7846</v>
      </c>
      <c r="H135" s="1062" t="s">
        <v>1819</v>
      </c>
      <c r="I135" s="1062">
        <v>1</v>
      </c>
      <c r="J135" s="1062" t="s">
        <v>2127</v>
      </c>
      <c r="K135" s="1062" t="s">
        <v>774</v>
      </c>
      <c r="L135" s="1062">
        <v>2728</v>
      </c>
      <c r="M135" s="1063">
        <v>44711.92</v>
      </c>
      <c r="N135" s="1063">
        <v>14.41</v>
      </c>
      <c r="O135" s="1063">
        <v>16.39</v>
      </c>
      <c r="P135" s="1064">
        <v>0.5718</v>
      </c>
      <c r="Q135" s="1063">
        <v>4.01</v>
      </c>
      <c r="R135" s="1062">
        <v>4.6</v>
      </c>
      <c r="S135" s="1062">
        <v>7755</v>
      </c>
      <c r="T135" s="1062" t="s">
        <v>213</v>
      </c>
      <c r="U135" s="1062" t="s">
        <v>47</v>
      </c>
      <c r="V135" s="1062" t="s">
        <v>1957</v>
      </c>
      <c r="W135" s="1062" t="s">
        <v>209</v>
      </c>
      <c r="X135" s="1062">
        <v>1</v>
      </c>
      <c r="Y135" s="1062">
        <v>3</v>
      </c>
      <c r="Z135" s="1062">
        <v>347</v>
      </c>
      <c r="AA135" s="1062" t="s">
        <v>1813</v>
      </c>
      <c r="AB135" s="1062" t="s">
        <v>2132</v>
      </c>
      <c r="AC135" s="1062" t="s">
        <v>2130</v>
      </c>
      <c r="AD135" s="1062" t="s">
        <v>2132</v>
      </c>
      <c r="AE135" s="1062" t="s">
        <v>2131</v>
      </c>
      <c r="AF135" s="1062" t="s">
        <v>2124</v>
      </c>
      <c r="AG135" s="1062">
        <v>100</v>
      </c>
      <c r="AH135" s="1062">
        <v>1788036105847</v>
      </c>
      <c r="AI135" s="1062">
        <v>1441</v>
      </c>
      <c r="AJ135" s="1062" t="s">
        <v>826</v>
      </c>
      <c r="AK135" s="1062">
        <v>4779</v>
      </c>
      <c r="AL135" s="1062">
        <v>0</v>
      </c>
      <c r="AM135" s="1062">
        <v>406</v>
      </c>
      <c r="AN135" s="1062">
        <v>53.92</v>
      </c>
      <c r="AO135" s="1062">
        <v>-1</v>
      </c>
      <c r="AP135" s="1062">
        <v>-1</v>
      </c>
      <c r="AQ135" s="1062">
        <v>95</v>
      </c>
      <c r="AR135" s="1062" t="s">
        <v>1812</v>
      </c>
      <c r="AS135" s="1062" t="s">
        <v>2863</v>
      </c>
      <c r="AT135" s="1062">
        <v>3177921031</v>
      </c>
      <c r="AU135" s="1062" t="s">
        <v>2924</v>
      </c>
      <c r="AV135" s="1062" t="s">
        <v>2126</v>
      </c>
      <c r="AW135" s="1062" t="s">
        <v>2925</v>
      </c>
      <c r="AX135" s="1062" t="s">
        <v>2870</v>
      </c>
      <c r="AY135" s="1062" t="s">
        <v>2870</v>
      </c>
      <c r="AZ135" s="1062" t="s">
        <v>1839</v>
      </c>
      <c r="BA135" s="1062" t="s">
        <v>2926</v>
      </c>
      <c r="BB135" s="1062">
        <v>0</v>
      </c>
      <c r="BC135" s="1062" t="s">
        <v>2872</v>
      </c>
    </row>
    <row r="136" ht="78" customHeight="1" spans="1:55">
      <c r="A136" s="1062">
        <v>30</v>
      </c>
      <c r="B136" s="1062" t="s">
        <v>262</v>
      </c>
      <c r="C136" s="1062" t="s">
        <v>2136</v>
      </c>
      <c r="D136" s="1062" t="s">
        <v>2138</v>
      </c>
      <c r="E136" s="1063" t="s">
        <v>826</v>
      </c>
      <c r="F136" s="1062">
        <v>3.9</v>
      </c>
      <c r="G136" s="1062">
        <v>143</v>
      </c>
      <c r="H136" s="1062" t="s">
        <v>1819</v>
      </c>
      <c r="I136" s="1065">
        <v>2</v>
      </c>
      <c r="J136" s="1062" t="s">
        <v>50</v>
      </c>
      <c r="K136" s="1062" t="s">
        <v>760</v>
      </c>
      <c r="L136" s="1062">
        <v>1202</v>
      </c>
      <c r="M136" s="1063">
        <v>66122.02</v>
      </c>
      <c r="N136" s="1063">
        <v>56.99</v>
      </c>
      <c r="O136" s="1063">
        <v>55.01</v>
      </c>
      <c r="P136" s="1064">
        <v>0.7823</v>
      </c>
      <c r="Q136" s="1063">
        <v>3.86</v>
      </c>
      <c r="R136" s="1062">
        <v>4.1</v>
      </c>
      <c r="S136" s="1062">
        <v>574</v>
      </c>
      <c r="T136" s="1062" t="s">
        <v>252</v>
      </c>
      <c r="U136" s="1062" t="s">
        <v>51</v>
      </c>
      <c r="V136" s="1062" t="s">
        <v>1844</v>
      </c>
      <c r="W136" s="1062" t="s">
        <v>209</v>
      </c>
      <c r="X136" s="1062">
        <v>1</v>
      </c>
      <c r="Y136" s="1062">
        <v>3</v>
      </c>
      <c r="Z136" s="1062">
        <v>2049</v>
      </c>
      <c r="AA136" s="1062" t="s">
        <v>1813</v>
      </c>
      <c r="AB136" s="1062" t="s">
        <v>2142</v>
      </c>
      <c r="AC136" s="1062" t="s">
        <v>1997</v>
      </c>
      <c r="AD136" s="1062" t="s">
        <v>2141</v>
      </c>
      <c r="AE136" s="1062" t="s">
        <v>2140</v>
      </c>
      <c r="AF136" s="1062" t="s">
        <v>1866</v>
      </c>
      <c r="AG136" s="1062">
        <v>300</v>
      </c>
      <c r="AH136" s="1062">
        <v>1788036200112</v>
      </c>
      <c r="AI136" s="1062">
        <v>17097</v>
      </c>
      <c r="AJ136" s="1062">
        <v>26</v>
      </c>
      <c r="AK136" s="1062">
        <v>56</v>
      </c>
      <c r="AL136" s="1062">
        <v>4.66</v>
      </c>
      <c r="AM136" s="1062">
        <v>1650</v>
      </c>
      <c r="AN136" s="1062">
        <v>44.61</v>
      </c>
      <c r="AO136" s="1062">
        <v>-1</v>
      </c>
      <c r="AP136" s="1062">
        <v>-1</v>
      </c>
      <c r="AQ136" s="1062">
        <v>96</v>
      </c>
      <c r="AR136" s="1062" t="s">
        <v>1812</v>
      </c>
      <c r="AS136" s="1062" t="s">
        <v>2863</v>
      </c>
      <c r="AT136" s="1062">
        <v>3177921031</v>
      </c>
      <c r="AU136" s="1062" t="s">
        <v>2143</v>
      </c>
      <c r="AV136" s="1062" t="s">
        <v>2137</v>
      </c>
      <c r="AW136" s="1062" t="s">
        <v>2901</v>
      </c>
      <c r="AX136" s="1062" t="s">
        <v>2870</v>
      </c>
      <c r="AY136" s="1062" t="s">
        <v>2870</v>
      </c>
      <c r="AZ136" s="1062" t="s">
        <v>1883</v>
      </c>
      <c r="BA136" s="1062" t="s">
        <v>2879</v>
      </c>
      <c r="BB136" s="1062">
        <v>3</v>
      </c>
      <c r="BC136" s="1062" t="s">
        <v>2867</v>
      </c>
    </row>
    <row r="137" ht="78" customHeight="1" spans="1:55">
      <c r="A137" s="1062">
        <v>31</v>
      </c>
      <c r="B137" s="1062" t="s">
        <v>378</v>
      </c>
      <c r="C137" s="1062" t="s">
        <v>2146</v>
      </c>
      <c r="D137" s="1062" t="s">
        <v>2148</v>
      </c>
      <c r="E137" s="1063">
        <v>27.99</v>
      </c>
      <c r="F137" s="1062">
        <v>4.4</v>
      </c>
      <c r="G137" s="1062">
        <v>114</v>
      </c>
      <c r="H137" s="1062" t="s">
        <v>1819</v>
      </c>
      <c r="I137" s="1062">
        <v>1</v>
      </c>
      <c r="J137" s="1062" t="s">
        <v>54</v>
      </c>
      <c r="K137" s="1062" t="s">
        <v>717</v>
      </c>
      <c r="L137" s="1062">
        <v>349</v>
      </c>
      <c r="M137" s="1063">
        <v>9660.32</v>
      </c>
      <c r="N137" s="1063">
        <v>27.54</v>
      </c>
      <c r="O137" s="1063">
        <v>27.68</v>
      </c>
      <c r="P137" s="1064">
        <v>0.74</v>
      </c>
      <c r="Q137" s="1063">
        <v>3.08</v>
      </c>
      <c r="R137" s="1062">
        <v>4.3</v>
      </c>
      <c r="S137" s="1062">
        <v>189</v>
      </c>
      <c r="T137" s="1062" t="s">
        <v>379</v>
      </c>
      <c r="U137" s="1062" t="s">
        <v>53</v>
      </c>
      <c r="V137" s="1062" t="s">
        <v>1844</v>
      </c>
      <c r="W137" s="1062" t="s">
        <v>209</v>
      </c>
      <c r="X137" s="1062">
        <v>1</v>
      </c>
      <c r="Y137" s="1062">
        <v>4</v>
      </c>
      <c r="Z137" s="1062">
        <v>12335</v>
      </c>
      <c r="AA137" s="1062" t="s">
        <v>1813</v>
      </c>
      <c r="AB137" s="1062" t="s">
        <v>2152</v>
      </c>
      <c r="AC137" s="1062" t="s">
        <v>2118</v>
      </c>
      <c r="AD137" s="1062" t="s">
        <v>2151</v>
      </c>
      <c r="AE137" s="1062" t="s">
        <v>2150</v>
      </c>
      <c r="AF137" s="1062" t="s">
        <v>2113</v>
      </c>
      <c r="AG137" s="1062">
        <v>50</v>
      </c>
      <c r="AH137" s="1062">
        <v>1788036405449</v>
      </c>
      <c r="AI137" s="1062">
        <v>1377</v>
      </c>
      <c r="AJ137" s="1062">
        <v>17</v>
      </c>
      <c r="AK137" s="1062">
        <v>1</v>
      </c>
      <c r="AL137" s="1062">
        <v>0.29</v>
      </c>
      <c r="AM137" s="1062">
        <v>-2275</v>
      </c>
      <c r="AN137" s="1062">
        <v>-22.61</v>
      </c>
      <c r="AO137" s="1062">
        <v>-1</v>
      </c>
      <c r="AP137" s="1062">
        <v>-1</v>
      </c>
      <c r="AQ137" s="1062">
        <v>80</v>
      </c>
      <c r="AR137" s="1062" t="s">
        <v>1812</v>
      </c>
      <c r="AS137" s="1062" t="s">
        <v>2863</v>
      </c>
      <c r="AT137" s="1062">
        <v>3177921031</v>
      </c>
      <c r="AU137" s="1062" t="s">
        <v>2153</v>
      </c>
      <c r="AV137" s="1062" t="s">
        <v>2147</v>
      </c>
      <c r="AW137" s="1062" t="s">
        <v>2922</v>
      </c>
      <c r="AX137" s="1062" t="s">
        <v>2865</v>
      </c>
      <c r="AY137" s="1062" t="s">
        <v>2923</v>
      </c>
      <c r="AZ137" s="1062" t="s">
        <v>1839</v>
      </c>
      <c r="BA137" s="1062" t="s">
        <v>2927</v>
      </c>
      <c r="BB137" s="1062">
        <v>-79</v>
      </c>
      <c r="BC137" s="1062" t="s">
        <v>2872</v>
      </c>
    </row>
    <row r="138" ht="78" customHeight="1" spans="1:55">
      <c r="A138" s="1062">
        <v>32</v>
      </c>
      <c r="B138" s="1062" t="s">
        <v>381</v>
      </c>
      <c r="C138" s="1062" t="s">
        <v>2158</v>
      </c>
      <c r="D138" s="1062" t="s">
        <v>2160</v>
      </c>
      <c r="E138" s="1063">
        <v>12.25</v>
      </c>
      <c r="F138" s="1062">
        <v>4.4</v>
      </c>
      <c r="G138" s="1062">
        <v>357</v>
      </c>
      <c r="H138" s="1062" t="s">
        <v>1819</v>
      </c>
      <c r="I138" s="1062">
        <v>1</v>
      </c>
      <c r="J138" s="1062" t="s">
        <v>382</v>
      </c>
      <c r="K138" s="1062" t="s">
        <v>785</v>
      </c>
      <c r="L138" s="1062">
        <v>467</v>
      </c>
      <c r="M138" s="1063">
        <v>5720.75</v>
      </c>
      <c r="N138" s="1063">
        <v>12.25</v>
      </c>
      <c r="O138" s="1063">
        <v>12.25</v>
      </c>
      <c r="P138" s="1064">
        <v>0.4573</v>
      </c>
      <c r="Q138" s="1063">
        <v>4.81</v>
      </c>
      <c r="R138" s="1062">
        <v>4.3</v>
      </c>
      <c r="S138" s="1062">
        <v>342</v>
      </c>
      <c r="T138" s="1062" t="s">
        <v>2165</v>
      </c>
      <c r="U138" s="1062" t="s">
        <v>45</v>
      </c>
      <c r="V138" s="1062" t="s">
        <v>1822</v>
      </c>
      <c r="W138" s="1062" t="s">
        <v>812</v>
      </c>
      <c r="X138" s="1062">
        <v>8</v>
      </c>
      <c r="Y138" s="1062">
        <v>14</v>
      </c>
      <c r="Z138" s="1062">
        <v>11203</v>
      </c>
      <c r="AA138" s="1062" t="s">
        <v>1813</v>
      </c>
      <c r="AB138" s="1062" t="s">
        <v>1956</v>
      </c>
      <c r="AC138" s="1062" t="s">
        <v>2162</v>
      </c>
      <c r="AD138" s="1062" t="s">
        <v>2164</v>
      </c>
      <c r="AE138" s="1062" t="s">
        <v>2163</v>
      </c>
      <c r="AF138" s="1062" t="s">
        <v>2157</v>
      </c>
      <c r="AG138" s="1062">
        <v>50</v>
      </c>
      <c r="AH138" s="1062">
        <v>1787868842544</v>
      </c>
      <c r="AI138" s="1062">
        <v>612.5</v>
      </c>
      <c r="AJ138" s="1062" t="s">
        <v>826</v>
      </c>
      <c r="AK138" s="1062">
        <v>12</v>
      </c>
      <c r="AL138" s="1062">
        <v>2.57</v>
      </c>
      <c r="AM138" s="1062">
        <v>1012</v>
      </c>
      <c r="AN138" s="1062">
        <v>8.28</v>
      </c>
      <c r="AO138" s="1062">
        <v>-1</v>
      </c>
      <c r="AP138" s="1062">
        <v>-1</v>
      </c>
      <c r="AQ138" s="1062">
        <v>87</v>
      </c>
      <c r="AR138" s="1062" t="s">
        <v>1812</v>
      </c>
      <c r="AS138" s="1062" t="s">
        <v>2863</v>
      </c>
      <c r="AT138" s="1062">
        <v>3177921031</v>
      </c>
      <c r="AU138" s="1062" t="s">
        <v>2166</v>
      </c>
      <c r="AV138" s="1062" t="s">
        <v>2159</v>
      </c>
      <c r="AW138" s="1062" t="s">
        <v>2928</v>
      </c>
      <c r="AX138" s="1062" t="s">
        <v>2929</v>
      </c>
      <c r="AY138" s="1062" t="s">
        <v>2870</v>
      </c>
      <c r="AZ138" s="1062" t="s">
        <v>1857</v>
      </c>
      <c r="BA138" s="1062" t="s">
        <v>2930</v>
      </c>
      <c r="BB138" s="1062">
        <v>0</v>
      </c>
      <c r="BC138" s="1062" t="s">
        <v>2872</v>
      </c>
    </row>
    <row r="139" ht="78" customHeight="1" spans="1:55">
      <c r="A139" s="1062">
        <v>33</v>
      </c>
      <c r="B139" s="1062" t="s">
        <v>550</v>
      </c>
      <c r="C139" s="1062" t="s">
        <v>2169</v>
      </c>
      <c r="D139" s="1062" t="s">
        <v>2171</v>
      </c>
      <c r="E139" s="1063">
        <v>49.95</v>
      </c>
      <c r="F139" s="1062">
        <v>4.7</v>
      </c>
      <c r="G139" s="1062">
        <v>91</v>
      </c>
      <c r="H139" s="1062" t="s">
        <v>1819</v>
      </c>
      <c r="I139" s="1062">
        <v>1</v>
      </c>
      <c r="J139" s="1062" t="s">
        <v>551</v>
      </c>
      <c r="K139" s="1062" t="s">
        <v>728</v>
      </c>
      <c r="L139" s="1062">
        <v>146</v>
      </c>
      <c r="M139" s="1063">
        <v>7957</v>
      </c>
      <c r="N139" s="1063">
        <v>59.59</v>
      </c>
      <c r="O139" s="1063">
        <v>54.5</v>
      </c>
      <c r="P139" s="1064">
        <v>0.7577</v>
      </c>
      <c r="Q139" s="1063">
        <v>4.61</v>
      </c>
      <c r="R139" s="1062">
        <v>4.6</v>
      </c>
      <c r="S139" s="1062">
        <v>92</v>
      </c>
      <c r="T139" s="1062" t="s">
        <v>2176</v>
      </c>
      <c r="U139" s="1062" t="s">
        <v>552</v>
      </c>
      <c r="V139" s="1062" t="s">
        <v>1844</v>
      </c>
      <c r="W139" s="1062" t="s">
        <v>209</v>
      </c>
      <c r="X139" s="1062">
        <v>1</v>
      </c>
      <c r="Y139" s="1062">
        <v>1</v>
      </c>
      <c r="Z139" s="1062">
        <v>56925</v>
      </c>
      <c r="AA139" s="1062" t="s">
        <v>1813</v>
      </c>
      <c r="AB139" s="1062" t="s">
        <v>2177</v>
      </c>
      <c r="AC139" s="1062" t="s">
        <v>2173</v>
      </c>
      <c r="AD139" s="1062" t="s">
        <v>2175</v>
      </c>
      <c r="AE139" s="1062" t="s">
        <v>2174</v>
      </c>
      <c r="AF139" s="1062" t="s">
        <v>826</v>
      </c>
      <c r="AG139" s="1062" t="s">
        <v>826</v>
      </c>
      <c r="AH139" s="1062" t="s">
        <v>826</v>
      </c>
      <c r="AI139" s="1062" t="s">
        <v>826</v>
      </c>
      <c r="AJ139" s="1062">
        <v>100</v>
      </c>
      <c r="AK139" s="1062">
        <v>0</v>
      </c>
      <c r="AL139" s="1062">
        <v>0</v>
      </c>
      <c r="AM139" s="1062">
        <v>-21554</v>
      </c>
      <c r="AN139" s="1062">
        <v>-60.94</v>
      </c>
      <c r="AO139" s="1062">
        <v>-1</v>
      </c>
      <c r="AP139" s="1062">
        <v>-1</v>
      </c>
      <c r="AQ139" s="1062">
        <v>100</v>
      </c>
      <c r="AR139" s="1062" t="s">
        <v>1812</v>
      </c>
      <c r="AS139" s="1062" t="s">
        <v>2863</v>
      </c>
      <c r="AT139" s="1062">
        <v>3177921031</v>
      </c>
      <c r="AU139" s="1062" t="s">
        <v>554</v>
      </c>
      <c r="AV139" s="1062" t="s">
        <v>2170</v>
      </c>
      <c r="AW139" s="1062" t="s">
        <v>2931</v>
      </c>
      <c r="AX139" s="1062" t="s">
        <v>2870</v>
      </c>
      <c r="AY139" s="1062" t="s">
        <v>2870</v>
      </c>
      <c r="AZ139" s="1062" t="s">
        <v>1857</v>
      </c>
      <c r="BA139" s="1062" t="s">
        <v>2932</v>
      </c>
      <c r="BB139" s="1062">
        <v>-2</v>
      </c>
      <c r="BC139" s="1062" t="s">
        <v>2867</v>
      </c>
    </row>
    <row r="140" ht="78" customHeight="1" spans="1:55">
      <c r="A140" s="1062">
        <v>34</v>
      </c>
      <c r="B140" s="1062" t="s">
        <v>385</v>
      </c>
      <c r="C140" s="1062" t="s">
        <v>2180</v>
      </c>
      <c r="D140" s="1062" t="s">
        <v>2182</v>
      </c>
      <c r="E140" s="1063">
        <v>44.95</v>
      </c>
      <c r="F140" s="1062">
        <v>4.5</v>
      </c>
      <c r="G140" s="1062">
        <v>599</v>
      </c>
      <c r="H140" s="1062" t="s">
        <v>1819</v>
      </c>
      <c r="I140" s="1062">
        <v>1</v>
      </c>
      <c r="J140" s="1062" t="s">
        <v>386</v>
      </c>
      <c r="K140" s="1062" t="s">
        <v>790</v>
      </c>
      <c r="L140" s="1062">
        <v>366</v>
      </c>
      <c r="M140" s="1063">
        <v>17970.6</v>
      </c>
      <c r="N140" s="1063">
        <v>49.95</v>
      </c>
      <c r="O140" s="1063">
        <v>49.1</v>
      </c>
      <c r="P140" s="1064">
        <v>0.7441</v>
      </c>
      <c r="Q140" s="1063">
        <v>5.29</v>
      </c>
      <c r="R140" s="1062">
        <v>4.5</v>
      </c>
      <c r="S140" s="1062">
        <v>590</v>
      </c>
      <c r="T140" s="1062" t="s">
        <v>2187</v>
      </c>
      <c r="U140" s="1062" t="s">
        <v>67</v>
      </c>
      <c r="V140" s="1062" t="s">
        <v>1987</v>
      </c>
      <c r="W140" s="1062" t="s">
        <v>209</v>
      </c>
      <c r="X140" s="1062">
        <v>1</v>
      </c>
      <c r="Y140" s="1062">
        <v>1</v>
      </c>
      <c r="Z140" s="1062">
        <v>11288</v>
      </c>
      <c r="AA140" s="1062" t="s">
        <v>1813</v>
      </c>
      <c r="AB140" s="1062" t="s">
        <v>2188</v>
      </c>
      <c r="AC140" s="1062" t="s">
        <v>2184</v>
      </c>
      <c r="AD140" s="1062" t="s">
        <v>2186</v>
      </c>
      <c r="AE140" s="1062" t="s">
        <v>2185</v>
      </c>
      <c r="AF140" s="1062" t="s">
        <v>826</v>
      </c>
      <c r="AG140" s="1062">
        <v>200</v>
      </c>
      <c r="AH140" s="1062">
        <v>1788036200112</v>
      </c>
      <c r="AI140" s="1062">
        <v>9990</v>
      </c>
      <c r="AJ140" s="1062">
        <v>46</v>
      </c>
      <c r="AK140" s="1062">
        <v>22</v>
      </c>
      <c r="AL140" s="1062">
        <v>6.01</v>
      </c>
      <c r="AM140" s="1062">
        <v>-2560</v>
      </c>
      <c r="AN140" s="1062">
        <v>-29.33</v>
      </c>
      <c r="AO140" s="1062">
        <v>-1</v>
      </c>
      <c r="AP140" s="1062">
        <v>-1</v>
      </c>
      <c r="AQ140" s="1062">
        <v>96</v>
      </c>
      <c r="AR140" s="1062" t="s">
        <v>1812</v>
      </c>
      <c r="AS140" s="1062" t="s">
        <v>2863</v>
      </c>
      <c r="AT140" s="1062">
        <v>3177921031</v>
      </c>
      <c r="AU140" s="1062" t="s">
        <v>2933</v>
      </c>
      <c r="AV140" s="1062" t="s">
        <v>2181</v>
      </c>
      <c r="AW140" s="1062" t="s">
        <v>2898</v>
      </c>
      <c r="AX140" s="1062" t="s">
        <v>2870</v>
      </c>
      <c r="AY140" s="1062" t="s">
        <v>2870</v>
      </c>
      <c r="AZ140" s="1062" t="s">
        <v>1839</v>
      </c>
      <c r="BA140" s="1062" t="s">
        <v>2934</v>
      </c>
      <c r="BB140" s="1062">
        <v>0</v>
      </c>
      <c r="BC140" s="1062" t="s">
        <v>2867</v>
      </c>
    </row>
    <row r="141" ht="78" customHeight="1" spans="1:55">
      <c r="A141" s="1062">
        <v>35</v>
      </c>
      <c r="B141" s="1062" t="s">
        <v>298</v>
      </c>
      <c r="C141" s="1062" t="s">
        <v>2193</v>
      </c>
      <c r="D141" s="1062" t="s">
        <v>2195</v>
      </c>
      <c r="E141" s="1063">
        <v>11.95</v>
      </c>
      <c r="F141" s="1062">
        <v>4.7</v>
      </c>
      <c r="G141" s="1062">
        <v>309</v>
      </c>
      <c r="H141" s="1062" t="s">
        <v>1819</v>
      </c>
      <c r="I141" s="1062">
        <v>1</v>
      </c>
      <c r="J141" s="1062" t="s">
        <v>299</v>
      </c>
      <c r="K141" s="1062" t="s">
        <v>776</v>
      </c>
      <c r="L141" s="1062">
        <v>550</v>
      </c>
      <c r="M141" s="1063">
        <v>6572.5</v>
      </c>
      <c r="N141" s="1063">
        <v>11.95</v>
      </c>
      <c r="O141" s="1063">
        <v>11.95</v>
      </c>
      <c r="P141" s="1064">
        <v>0.5162</v>
      </c>
      <c r="Q141" s="1063">
        <v>3.99</v>
      </c>
      <c r="R141" s="1062">
        <v>4.7</v>
      </c>
      <c r="S141" s="1062">
        <v>286</v>
      </c>
      <c r="T141" s="1062" t="s">
        <v>252</v>
      </c>
      <c r="U141" s="1062" t="s">
        <v>299</v>
      </c>
      <c r="V141" s="1062" t="s">
        <v>1957</v>
      </c>
      <c r="W141" s="1062" t="s">
        <v>209</v>
      </c>
      <c r="X141" s="1062">
        <v>2</v>
      </c>
      <c r="Y141" s="1062">
        <v>5</v>
      </c>
      <c r="Z141" s="1062">
        <v>8142</v>
      </c>
      <c r="AA141" s="1062" t="s">
        <v>1813</v>
      </c>
      <c r="AB141" s="1062" t="s">
        <v>2200</v>
      </c>
      <c r="AC141" s="1062" t="s">
        <v>2197</v>
      </c>
      <c r="AD141" s="1062" t="s">
        <v>2199</v>
      </c>
      <c r="AE141" s="1062" t="s">
        <v>2198</v>
      </c>
      <c r="AF141" s="1062" t="s">
        <v>2192</v>
      </c>
      <c r="AG141" s="1062">
        <v>200</v>
      </c>
      <c r="AH141" s="1062">
        <v>1788036405449</v>
      </c>
      <c r="AI141" s="1062">
        <v>2390</v>
      </c>
      <c r="AJ141" s="1062" t="s">
        <v>826</v>
      </c>
      <c r="AK141" s="1062">
        <v>33</v>
      </c>
      <c r="AL141" s="1062">
        <v>6</v>
      </c>
      <c r="AM141" s="1062">
        <v>287</v>
      </c>
      <c r="AN141" s="1062">
        <v>3.4</v>
      </c>
      <c r="AO141" s="1062">
        <v>-1</v>
      </c>
      <c r="AP141" s="1062">
        <v>-1</v>
      </c>
      <c r="AQ141" s="1062">
        <v>96</v>
      </c>
      <c r="AR141" s="1062" t="s">
        <v>1812</v>
      </c>
      <c r="AS141" s="1062" t="s">
        <v>2863</v>
      </c>
      <c r="AT141" s="1062">
        <v>3177921031</v>
      </c>
      <c r="AU141" s="1062" t="s">
        <v>2935</v>
      </c>
      <c r="AV141" s="1062" t="s">
        <v>2194</v>
      </c>
      <c r="AW141" s="1062" t="s">
        <v>2936</v>
      </c>
      <c r="AX141" s="1062" t="s">
        <v>2870</v>
      </c>
      <c r="AY141" s="1062" t="s">
        <v>2870</v>
      </c>
      <c r="AZ141" s="1062" t="s">
        <v>1830</v>
      </c>
      <c r="BA141" s="1062" t="s">
        <v>2937</v>
      </c>
      <c r="BB141" s="1062">
        <v>51</v>
      </c>
      <c r="BC141" s="1062" t="s">
        <v>2867</v>
      </c>
    </row>
    <row r="142" ht="78" customHeight="1" spans="1:55">
      <c r="A142" s="1062">
        <v>36</v>
      </c>
      <c r="B142" s="1062" t="s">
        <v>356</v>
      </c>
      <c r="C142" s="1062" t="s">
        <v>2206</v>
      </c>
      <c r="D142" s="1062" t="s">
        <v>2208</v>
      </c>
      <c r="E142" s="1063">
        <v>28.99</v>
      </c>
      <c r="F142" s="1062">
        <v>3.6</v>
      </c>
      <c r="G142" s="1062">
        <v>2428</v>
      </c>
      <c r="H142" s="1062" t="s">
        <v>1819</v>
      </c>
      <c r="I142" s="1062">
        <v>1</v>
      </c>
      <c r="J142" s="1062" t="s">
        <v>60</v>
      </c>
      <c r="K142" s="1062" t="s">
        <v>2204</v>
      </c>
      <c r="L142" s="1062">
        <v>408</v>
      </c>
      <c r="M142" s="1063">
        <v>10624.32</v>
      </c>
      <c r="N142" s="1063">
        <v>28.99</v>
      </c>
      <c r="O142" s="1063">
        <v>26.04</v>
      </c>
      <c r="P142" s="1064">
        <v>0.7334</v>
      </c>
      <c r="Q142" s="1063">
        <v>3.38</v>
      </c>
      <c r="R142" s="1062">
        <v>3.6</v>
      </c>
      <c r="S142" s="1062">
        <v>2372</v>
      </c>
      <c r="T142" s="1062" t="s">
        <v>357</v>
      </c>
      <c r="U142" s="1062" t="s">
        <v>61</v>
      </c>
      <c r="V142" s="1062" t="s">
        <v>1844</v>
      </c>
      <c r="W142" s="1062" t="s">
        <v>209</v>
      </c>
      <c r="X142" s="1062">
        <v>1</v>
      </c>
      <c r="Y142" s="1062">
        <v>3</v>
      </c>
      <c r="Z142" s="1062">
        <v>20440</v>
      </c>
      <c r="AA142" s="1062" t="s">
        <v>1813</v>
      </c>
      <c r="AB142" s="1062" t="s">
        <v>2213</v>
      </c>
      <c r="AC142" s="1062" t="s">
        <v>2210</v>
      </c>
      <c r="AD142" s="1062" t="s">
        <v>2212</v>
      </c>
      <c r="AE142" s="1062" t="s">
        <v>2211</v>
      </c>
      <c r="AF142" s="1062" t="s">
        <v>2205</v>
      </c>
      <c r="AG142" s="1062" t="s">
        <v>826</v>
      </c>
      <c r="AH142" s="1062" t="s">
        <v>826</v>
      </c>
      <c r="AI142" s="1062" t="s">
        <v>826</v>
      </c>
      <c r="AJ142" s="1062" t="s">
        <v>826</v>
      </c>
      <c r="AK142" s="1062">
        <v>119</v>
      </c>
      <c r="AL142" s="1062">
        <v>29.17</v>
      </c>
      <c r="AM142" s="1062">
        <v>-3139</v>
      </c>
      <c r="AN142" s="1062">
        <v>-18.14</v>
      </c>
      <c r="AO142" s="1062">
        <v>-1</v>
      </c>
      <c r="AP142" s="1062">
        <v>-1</v>
      </c>
      <c r="AQ142" s="1062">
        <v>95</v>
      </c>
      <c r="AR142" s="1062" t="s">
        <v>1812</v>
      </c>
      <c r="AS142" s="1062" t="s">
        <v>2863</v>
      </c>
      <c r="AT142" s="1062">
        <v>3177921031</v>
      </c>
      <c r="AU142" s="1062" t="s">
        <v>358</v>
      </c>
      <c r="AV142" s="1062" t="s">
        <v>2207</v>
      </c>
      <c r="AW142" s="1062" t="s">
        <v>2887</v>
      </c>
      <c r="AX142" s="1062" t="s">
        <v>2870</v>
      </c>
      <c r="AY142" s="1062" t="s">
        <v>2870</v>
      </c>
      <c r="AZ142" s="1062" t="s">
        <v>1883</v>
      </c>
      <c r="BA142" s="1062" t="s">
        <v>2938</v>
      </c>
      <c r="BB142" s="1062">
        <v>4</v>
      </c>
      <c r="BC142" s="1062" t="s">
        <v>2872</v>
      </c>
    </row>
    <row r="143" ht="78" customHeight="1" spans="1:55">
      <c r="A143" s="1062">
        <v>37</v>
      </c>
      <c r="B143" s="1062" t="s">
        <v>373</v>
      </c>
      <c r="C143" s="1062" t="s">
        <v>2215</v>
      </c>
      <c r="D143" s="1062" t="s">
        <v>2217</v>
      </c>
      <c r="E143" s="1063">
        <v>9.49</v>
      </c>
      <c r="F143" s="1062">
        <v>4.5</v>
      </c>
      <c r="G143" s="1062">
        <v>277</v>
      </c>
      <c r="H143" s="1062" t="s">
        <v>1819</v>
      </c>
      <c r="I143" s="1062">
        <v>1</v>
      </c>
      <c r="J143" s="1062" t="s">
        <v>374</v>
      </c>
      <c r="K143" s="1062" t="s">
        <v>781</v>
      </c>
      <c r="L143" s="1062">
        <v>309</v>
      </c>
      <c r="M143" s="1063">
        <v>3837.78</v>
      </c>
      <c r="N143" s="1063">
        <v>9.99</v>
      </c>
      <c r="O143" s="1063">
        <v>12.42</v>
      </c>
      <c r="P143" s="1064">
        <v>0.6066</v>
      </c>
      <c r="Q143" s="1063">
        <v>2.31</v>
      </c>
      <c r="R143" s="1062">
        <v>4.5</v>
      </c>
      <c r="S143" s="1062">
        <v>273</v>
      </c>
      <c r="T143" s="1062" t="s">
        <v>376</v>
      </c>
      <c r="U143" s="1062" t="s">
        <v>375</v>
      </c>
      <c r="V143" s="1062" t="s">
        <v>1844</v>
      </c>
      <c r="W143" s="1062" t="s">
        <v>209</v>
      </c>
      <c r="X143" s="1062">
        <v>1</v>
      </c>
      <c r="Y143" s="1062">
        <v>7</v>
      </c>
      <c r="Z143" s="1062">
        <v>14593</v>
      </c>
      <c r="AA143" s="1062" t="s">
        <v>1813</v>
      </c>
      <c r="AB143" s="1062" t="s">
        <v>2222</v>
      </c>
      <c r="AC143" s="1062" t="s">
        <v>2219</v>
      </c>
      <c r="AD143" s="1062" t="s">
        <v>2221</v>
      </c>
      <c r="AE143" s="1062" t="s">
        <v>2220</v>
      </c>
      <c r="AF143" s="1062" t="s">
        <v>2214</v>
      </c>
      <c r="AG143" s="1062" t="s">
        <v>826</v>
      </c>
      <c r="AH143" s="1062" t="s">
        <v>826</v>
      </c>
      <c r="AI143" s="1062" t="s">
        <v>826</v>
      </c>
      <c r="AJ143" s="1062" t="s">
        <v>826</v>
      </c>
      <c r="AK143" s="1062">
        <v>10</v>
      </c>
      <c r="AL143" s="1062">
        <v>3.24</v>
      </c>
      <c r="AM143" s="1062">
        <v>15679</v>
      </c>
      <c r="AN143" s="1062">
        <v>51.79</v>
      </c>
      <c r="AO143" s="1062">
        <v>-1</v>
      </c>
      <c r="AP143" s="1062">
        <v>-1</v>
      </c>
      <c r="AQ143" s="1062">
        <v>96</v>
      </c>
      <c r="AR143" s="1062" t="s">
        <v>1812</v>
      </c>
      <c r="AS143" s="1062" t="s">
        <v>2863</v>
      </c>
      <c r="AT143" s="1062">
        <v>3177921031</v>
      </c>
      <c r="AU143" s="1062" t="s">
        <v>377</v>
      </c>
      <c r="AV143" s="1062" t="s">
        <v>2216</v>
      </c>
      <c r="AW143" s="1062" t="s">
        <v>2939</v>
      </c>
      <c r="AX143" s="1062" t="s">
        <v>2064</v>
      </c>
      <c r="AY143" s="1062" t="s">
        <v>2064</v>
      </c>
      <c r="AZ143" s="1062" t="s">
        <v>1857</v>
      </c>
      <c r="BA143" s="1062" t="s">
        <v>2940</v>
      </c>
      <c r="BB143" s="1062">
        <v>0</v>
      </c>
      <c r="BC143" s="1062" t="s">
        <v>2872</v>
      </c>
    </row>
    <row r="144" ht="78" customHeight="1" spans="1:55">
      <c r="A144" s="1062">
        <v>38</v>
      </c>
      <c r="B144" s="1062" t="s">
        <v>364</v>
      </c>
      <c r="C144" s="1062" t="s">
        <v>2224</v>
      </c>
      <c r="D144" s="1062" t="s">
        <v>2226</v>
      </c>
      <c r="E144" s="1063">
        <v>15.28</v>
      </c>
      <c r="F144" s="1062">
        <v>4.5</v>
      </c>
      <c r="G144" s="1062">
        <v>367</v>
      </c>
      <c r="H144" s="1062" t="s">
        <v>1819</v>
      </c>
      <c r="I144" s="1062">
        <v>1</v>
      </c>
      <c r="J144" s="1062" t="s">
        <v>365</v>
      </c>
      <c r="K144" s="1062" t="s">
        <v>708</v>
      </c>
      <c r="L144" s="1062">
        <v>360</v>
      </c>
      <c r="M144" s="1063">
        <v>6786</v>
      </c>
      <c r="N144" s="1063">
        <v>19.99</v>
      </c>
      <c r="O144" s="1063">
        <v>18.85</v>
      </c>
      <c r="P144" s="1064">
        <v>0.6754</v>
      </c>
      <c r="Q144" s="1063">
        <v>3.49</v>
      </c>
      <c r="R144" s="1062">
        <v>4.5</v>
      </c>
      <c r="S144" s="1062">
        <v>361</v>
      </c>
      <c r="T144" s="1062" t="s">
        <v>512</v>
      </c>
      <c r="U144" s="1062" t="s">
        <v>365</v>
      </c>
      <c r="V144" s="1062" t="s">
        <v>1844</v>
      </c>
      <c r="W144" s="1062" t="s">
        <v>209</v>
      </c>
      <c r="X144" s="1062">
        <v>1</v>
      </c>
      <c r="Y144" s="1062">
        <v>7</v>
      </c>
      <c r="Z144" s="1062">
        <v>14398</v>
      </c>
      <c r="AA144" s="1062" t="s">
        <v>1813</v>
      </c>
      <c r="AB144" s="1062" t="s">
        <v>2099</v>
      </c>
      <c r="AC144" s="1062" t="s">
        <v>2228</v>
      </c>
      <c r="AD144" s="1062" t="s">
        <v>2099</v>
      </c>
      <c r="AE144" s="1062" t="s">
        <v>2229</v>
      </c>
      <c r="AF144" s="1062" t="s">
        <v>2223</v>
      </c>
      <c r="AG144" s="1062">
        <v>50</v>
      </c>
      <c r="AH144" s="1062">
        <v>1788036516306</v>
      </c>
      <c r="AI144" s="1062">
        <v>999.5</v>
      </c>
      <c r="AJ144" s="1062">
        <v>-6</v>
      </c>
      <c r="AK144" s="1062">
        <v>1</v>
      </c>
      <c r="AL144" s="1062">
        <v>0.28</v>
      </c>
      <c r="AM144" s="1062">
        <v>4906</v>
      </c>
      <c r="AN144" s="1062">
        <v>25.41</v>
      </c>
      <c r="AO144" s="1062">
        <v>-1</v>
      </c>
      <c r="AP144" s="1062">
        <v>-1</v>
      </c>
      <c r="AQ144" s="1062">
        <v>95</v>
      </c>
      <c r="AR144" s="1062" t="s">
        <v>1812</v>
      </c>
      <c r="AS144" s="1062" t="s">
        <v>2863</v>
      </c>
      <c r="AT144" s="1062">
        <v>3177921031</v>
      </c>
      <c r="AU144" s="1062" t="s">
        <v>2230</v>
      </c>
      <c r="AV144" s="1062" t="s">
        <v>2225</v>
      </c>
      <c r="AW144" s="1062" t="s">
        <v>2941</v>
      </c>
      <c r="AX144" s="1062" t="s">
        <v>2870</v>
      </c>
      <c r="AY144" s="1062" t="s">
        <v>2870</v>
      </c>
      <c r="AZ144" s="1062" t="s">
        <v>1830</v>
      </c>
      <c r="BA144" s="1062" t="s">
        <v>2942</v>
      </c>
      <c r="BB144" s="1062">
        <v>0</v>
      </c>
      <c r="BC144" s="1062" t="s">
        <v>2872</v>
      </c>
    </row>
    <row r="145" ht="78" customHeight="1" spans="1:55">
      <c r="A145" s="1062">
        <v>39</v>
      </c>
      <c r="B145" s="1062" t="s">
        <v>309</v>
      </c>
      <c r="C145" s="1062" t="s">
        <v>2234</v>
      </c>
      <c r="D145" s="1062" t="s">
        <v>2236</v>
      </c>
      <c r="E145" s="1063">
        <v>14.99</v>
      </c>
      <c r="F145" s="1062">
        <v>4.8</v>
      </c>
      <c r="G145" s="1062">
        <v>95</v>
      </c>
      <c r="H145" s="1062" t="s">
        <v>1819</v>
      </c>
      <c r="I145" s="1062">
        <v>1</v>
      </c>
      <c r="J145" s="1062" t="s">
        <v>310</v>
      </c>
      <c r="K145" s="1062" t="s">
        <v>791</v>
      </c>
      <c r="L145" s="1062">
        <v>486</v>
      </c>
      <c r="M145" s="1063">
        <v>7076.16</v>
      </c>
      <c r="N145" s="1063">
        <v>14.99</v>
      </c>
      <c r="O145" s="1063">
        <v>14.56</v>
      </c>
      <c r="P145" s="1064">
        <v>0.6341</v>
      </c>
      <c r="Q145" s="1063">
        <v>2.72</v>
      </c>
      <c r="R145" s="1062">
        <v>4.8</v>
      </c>
      <c r="S145" s="1062">
        <v>92</v>
      </c>
      <c r="T145" s="1062" t="s">
        <v>312</v>
      </c>
      <c r="U145" s="1062" t="s">
        <v>311</v>
      </c>
      <c r="V145" s="1062" t="s">
        <v>1844</v>
      </c>
      <c r="W145" s="1062" t="s">
        <v>209</v>
      </c>
      <c r="X145" s="1062">
        <v>1</v>
      </c>
      <c r="Y145" s="1062">
        <v>4</v>
      </c>
      <c r="Z145" s="1062">
        <v>13395</v>
      </c>
      <c r="AA145" s="1062" t="s">
        <v>1813</v>
      </c>
      <c r="AB145" s="1062" t="s">
        <v>2240</v>
      </c>
      <c r="AC145" s="1062" t="s">
        <v>2238</v>
      </c>
      <c r="AD145" s="1062" t="s">
        <v>2240</v>
      </c>
      <c r="AE145" s="1062" t="s">
        <v>2239</v>
      </c>
      <c r="AF145" s="1062" t="s">
        <v>2233</v>
      </c>
      <c r="AG145" s="1062">
        <v>100</v>
      </c>
      <c r="AH145" s="1062">
        <v>1788027134915</v>
      </c>
      <c r="AI145" s="1062">
        <v>1499</v>
      </c>
      <c r="AJ145" s="1062">
        <v>-1</v>
      </c>
      <c r="AK145" s="1062">
        <v>0</v>
      </c>
      <c r="AL145" s="1062">
        <v>0</v>
      </c>
      <c r="AM145" s="1062">
        <v>-4036</v>
      </c>
      <c r="AN145" s="1062">
        <v>-43.12</v>
      </c>
      <c r="AO145" s="1062">
        <v>-1</v>
      </c>
      <c r="AP145" s="1062">
        <v>-1</v>
      </c>
      <c r="AQ145" s="1062">
        <v>96</v>
      </c>
      <c r="AR145" s="1062" t="s">
        <v>1812</v>
      </c>
      <c r="AS145" s="1062" t="s">
        <v>2863</v>
      </c>
      <c r="AT145" s="1062">
        <v>3177921031</v>
      </c>
      <c r="AU145" s="1062" t="s">
        <v>2241</v>
      </c>
      <c r="AV145" s="1062" t="s">
        <v>2235</v>
      </c>
      <c r="AW145" s="1062" t="s">
        <v>2943</v>
      </c>
      <c r="AX145" s="1062" t="s">
        <v>2064</v>
      </c>
      <c r="AY145" s="1062" t="s">
        <v>2064</v>
      </c>
      <c r="AZ145" s="1062" t="s">
        <v>1830</v>
      </c>
      <c r="BA145" s="1062" t="s">
        <v>2919</v>
      </c>
      <c r="BB145" s="1062">
        <v>1</v>
      </c>
      <c r="BC145" s="1062" t="s">
        <v>2867</v>
      </c>
    </row>
    <row r="146" ht="78" customHeight="1" spans="1:55">
      <c r="A146" s="1062">
        <v>40</v>
      </c>
      <c r="B146" s="1062" t="s">
        <v>293</v>
      </c>
      <c r="C146" s="1062" t="s">
        <v>2245</v>
      </c>
      <c r="D146" s="1062" t="s">
        <v>2247</v>
      </c>
      <c r="E146" s="1063">
        <v>13.34</v>
      </c>
      <c r="F146" s="1062">
        <v>4</v>
      </c>
      <c r="G146" s="1062">
        <v>263</v>
      </c>
      <c r="H146" s="1062" t="s">
        <v>1819</v>
      </c>
      <c r="I146" s="1062">
        <v>1</v>
      </c>
      <c r="J146" s="1062" t="s">
        <v>294</v>
      </c>
      <c r="K146" s="1062" t="s">
        <v>787</v>
      </c>
      <c r="L146" s="1062">
        <v>440</v>
      </c>
      <c r="M146" s="1063">
        <v>6102.8</v>
      </c>
      <c r="N146" s="1063">
        <v>13.95</v>
      </c>
      <c r="O146" s="1063">
        <v>13.87</v>
      </c>
      <c r="P146" s="1064">
        <v>0.6077</v>
      </c>
      <c r="Q146" s="1063">
        <v>3.38</v>
      </c>
      <c r="R146" s="1062">
        <v>4</v>
      </c>
      <c r="S146" s="1062">
        <v>257</v>
      </c>
      <c r="T146" s="1062" t="s">
        <v>296</v>
      </c>
      <c r="U146" s="1062" t="s">
        <v>295</v>
      </c>
      <c r="V146" s="1062" t="s">
        <v>1822</v>
      </c>
      <c r="W146" s="1062" t="s">
        <v>209</v>
      </c>
      <c r="X146" s="1062">
        <v>1</v>
      </c>
      <c r="Y146" s="1062">
        <v>3</v>
      </c>
      <c r="Z146" s="1062">
        <v>9089</v>
      </c>
      <c r="AA146" s="1062" t="s">
        <v>1813</v>
      </c>
      <c r="AB146" s="1062" t="s">
        <v>2252</v>
      </c>
      <c r="AC146" s="1062" t="s">
        <v>2249</v>
      </c>
      <c r="AD146" s="1062" t="s">
        <v>2251</v>
      </c>
      <c r="AE146" s="1062" t="s">
        <v>2250</v>
      </c>
      <c r="AF146" s="1062" t="s">
        <v>2244</v>
      </c>
      <c r="AG146" s="1062">
        <v>200</v>
      </c>
      <c r="AH146" s="1062">
        <v>1788040433460</v>
      </c>
      <c r="AI146" s="1062">
        <v>2790</v>
      </c>
      <c r="AJ146" s="1062" t="s">
        <v>826</v>
      </c>
      <c r="AK146" s="1062">
        <v>13</v>
      </c>
      <c r="AL146" s="1062">
        <v>2.95</v>
      </c>
      <c r="AM146" s="1062">
        <v>-204</v>
      </c>
      <c r="AN146" s="1062">
        <v>-2.3</v>
      </c>
      <c r="AO146" s="1062">
        <v>-1</v>
      </c>
      <c r="AP146" s="1062">
        <v>-1</v>
      </c>
      <c r="AQ146" s="1062">
        <v>98</v>
      </c>
      <c r="AR146" s="1062" t="s">
        <v>1812</v>
      </c>
      <c r="AS146" s="1062" t="s">
        <v>2863</v>
      </c>
      <c r="AT146" s="1062">
        <v>3177921031</v>
      </c>
      <c r="AU146" s="1062" t="s">
        <v>297</v>
      </c>
      <c r="AV146" s="1062" t="s">
        <v>2246</v>
      </c>
      <c r="AW146" s="1062" t="s">
        <v>2944</v>
      </c>
      <c r="AX146" s="1062" t="s">
        <v>2870</v>
      </c>
      <c r="AY146" s="1062" t="s">
        <v>2874</v>
      </c>
      <c r="AZ146" s="1062" t="s">
        <v>1883</v>
      </c>
      <c r="BA146" s="1062" t="s">
        <v>2945</v>
      </c>
      <c r="BB146" s="1062">
        <v>0</v>
      </c>
      <c r="BC146" s="1062" t="s">
        <v>2867</v>
      </c>
    </row>
    <row r="147" ht="78" customHeight="1" spans="1:55">
      <c r="A147" s="1062">
        <v>41</v>
      </c>
      <c r="B147" s="1062" t="s">
        <v>341</v>
      </c>
      <c r="C147" s="1062" t="s">
        <v>2256</v>
      </c>
      <c r="D147" s="1062" t="s">
        <v>2258</v>
      </c>
      <c r="E147" s="1063">
        <v>12.95</v>
      </c>
      <c r="F147" s="1062">
        <v>4.5</v>
      </c>
      <c r="G147" s="1062">
        <v>5944</v>
      </c>
      <c r="H147" s="1062" t="s">
        <v>1819</v>
      </c>
      <c r="I147" s="1062">
        <v>1</v>
      </c>
      <c r="J147" s="1062" t="s">
        <v>342</v>
      </c>
      <c r="K147" s="1062" t="s">
        <v>795</v>
      </c>
      <c r="L147" s="1062">
        <v>391</v>
      </c>
      <c r="M147" s="1063">
        <v>5063.45</v>
      </c>
      <c r="N147" s="1063">
        <v>12.95</v>
      </c>
      <c r="O147" s="1063">
        <v>12.95</v>
      </c>
      <c r="P147" s="1064">
        <v>0.6122</v>
      </c>
      <c r="Q147" s="1063">
        <v>3.08</v>
      </c>
      <c r="R147" s="1062">
        <v>4.5</v>
      </c>
      <c r="S147" s="1062">
        <v>5912</v>
      </c>
      <c r="T147" s="1062" t="s">
        <v>291</v>
      </c>
      <c r="U147" s="1062" t="s">
        <v>343</v>
      </c>
      <c r="V147" s="1062" t="s">
        <v>1822</v>
      </c>
      <c r="W147" s="1062" t="s">
        <v>209</v>
      </c>
      <c r="X147" s="1062">
        <v>4</v>
      </c>
      <c r="Y147" s="1062">
        <v>3</v>
      </c>
      <c r="Z147" s="1062">
        <v>10481</v>
      </c>
      <c r="AA147" s="1062" t="s">
        <v>1813</v>
      </c>
      <c r="AB147" s="1062" t="s">
        <v>2263</v>
      </c>
      <c r="AC147" s="1062" t="s">
        <v>2260</v>
      </c>
      <c r="AD147" s="1062" t="s">
        <v>2262</v>
      </c>
      <c r="AE147" s="1062" t="s">
        <v>2261</v>
      </c>
      <c r="AF147" s="1062" t="s">
        <v>2255</v>
      </c>
      <c r="AG147" s="1062">
        <v>100</v>
      </c>
      <c r="AH147" s="1062">
        <v>1788036535946</v>
      </c>
      <c r="AI147" s="1062">
        <v>1295</v>
      </c>
      <c r="AJ147" s="1062" t="s">
        <v>826</v>
      </c>
      <c r="AK147" s="1062">
        <v>112</v>
      </c>
      <c r="AL147" s="1062">
        <v>28.64</v>
      </c>
      <c r="AM147" s="1062">
        <v>2681</v>
      </c>
      <c r="AN147" s="1062">
        <v>20.37</v>
      </c>
      <c r="AO147" s="1062">
        <v>-1</v>
      </c>
      <c r="AP147" s="1062">
        <v>-1</v>
      </c>
      <c r="AQ147" s="1062">
        <v>100</v>
      </c>
      <c r="AR147" s="1062" t="s">
        <v>1812</v>
      </c>
      <c r="AS147" s="1062" t="s">
        <v>2863</v>
      </c>
      <c r="AT147" s="1062">
        <v>3177921031</v>
      </c>
      <c r="AU147" s="1062" t="s">
        <v>344</v>
      </c>
      <c r="AV147" s="1062" t="s">
        <v>2257</v>
      </c>
      <c r="AW147" s="1062" t="s">
        <v>2946</v>
      </c>
      <c r="AX147" s="1062" t="s">
        <v>2947</v>
      </c>
      <c r="AY147" s="1062" t="s">
        <v>2947</v>
      </c>
      <c r="AZ147" s="1062" t="s">
        <v>1883</v>
      </c>
      <c r="BA147" s="1062" t="s">
        <v>2948</v>
      </c>
      <c r="BB147" s="1062">
        <v>0</v>
      </c>
      <c r="BC147" s="1062" t="s">
        <v>2867</v>
      </c>
    </row>
    <row r="148" ht="78" customHeight="1" spans="1:55">
      <c r="A148" s="1062">
        <v>42</v>
      </c>
      <c r="B148" s="1062" t="s">
        <v>585</v>
      </c>
      <c r="C148" s="1062" t="s">
        <v>2266</v>
      </c>
      <c r="D148" s="1062" t="s">
        <v>2268</v>
      </c>
      <c r="E148" s="1063">
        <v>4.53</v>
      </c>
      <c r="F148" s="1062">
        <v>4.7</v>
      </c>
      <c r="G148" s="1062">
        <v>44</v>
      </c>
      <c r="H148" s="1062" t="s">
        <v>1819</v>
      </c>
      <c r="I148" s="1062">
        <v>1</v>
      </c>
      <c r="J148" s="1062" t="s">
        <v>52</v>
      </c>
      <c r="K148" s="1062" t="s">
        <v>585</v>
      </c>
      <c r="L148" s="1062">
        <v>78</v>
      </c>
      <c r="M148" s="1063">
        <v>877.5</v>
      </c>
      <c r="N148" s="1063">
        <v>12.46</v>
      </c>
      <c r="O148" s="1063">
        <v>11.25</v>
      </c>
      <c r="P148" s="1064">
        <v>0.5815</v>
      </c>
      <c r="Q148" s="1063">
        <v>3.38</v>
      </c>
      <c r="R148" s="1062">
        <v>4.7</v>
      </c>
      <c r="S148" s="1062">
        <v>44</v>
      </c>
      <c r="T148" s="1062" t="s">
        <v>586</v>
      </c>
      <c r="U148" s="1062" t="s">
        <v>45</v>
      </c>
      <c r="V148" s="1062" t="s">
        <v>1822</v>
      </c>
      <c r="W148" s="1062" t="s">
        <v>812</v>
      </c>
      <c r="X148" s="1062">
        <v>9</v>
      </c>
      <c r="Y148" s="1062">
        <v>1</v>
      </c>
      <c r="Z148" s="1062">
        <v>70047</v>
      </c>
      <c r="AA148" s="1062" t="s">
        <v>1813</v>
      </c>
      <c r="AB148" s="1062" t="s">
        <v>2151</v>
      </c>
      <c r="AC148" s="1062" t="s">
        <v>2270</v>
      </c>
      <c r="AD148" s="1062" t="s">
        <v>2272</v>
      </c>
      <c r="AE148" s="1062" t="s">
        <v>2271</v>
      </c>
      <c r="AF148" s="1062" t="s">
        <v>826</v>
      </c>
      <c r="AG148" s="1062">
        <v>50</v>
      </c>
      <c r="AH148" s="1062">
        <v>1787105509860</v>
      </c>
      <c r="AI148" s="1062">
        <v>623</v>
      </c>
      <c r="AJ148" s="1062" t="s">
        <v>826</v>
      </c>
      <c r="AK148" s="1062">
        <v>0</v>
      </c>
      <c r="AL148" s="1062">
        <v>0</v>
      </c>
      <c r="AM148" s="1062">
        <v>-19627</v>
      </c>
      <c r="AN148" s="1062">
        <v>-38.93</v>
      </c>
      <c r="AO148" s="1062">
        <v>-1</v>
      </c>
      <c r="AP148" s="1062">
        <v>-1</v>
      </c>
      <c r="AQ148" s="1062">
        <v>93</v>
      </c>
      <c r="AR148" s="1062" t="s">
        <v>1812</v>
      </c>
      <c r="AS148" s="1062" t="s">
        <v>2863</v>
      </c>
      <c r="AT148" s="1062">
        <v>3177921031</v>
      </c>
      <c r="AU148" s="1062" t="s">
        <v>2268</v>
      </c>
      <c r="AV148" s="1062" t="s">
        <v>2267</v>
      </c>
      <c r="AW148" s="1062" t="s">
        <v>2864</v>
      </c>
      <c r="AX148" s="1062" t="s">
        <v>2870</v>
      </c>
      <c r="AY148" s="1062" t="s">
        <v>2870</v>
      </c>
      <c r="AZ148" s="1062" t="s">
        <v>1857</v>
      </c>
      <c r="BA148" s="1062" t="s">
        <v>2949</v>
      </c>
      <c r="BB148" s="1062">
        <v>0</v>
      </c>
      <c r="BC148" s="1062" t="s">
        <v>2867</v>
      </c>
    </row>
    <row r="149" ht="78" customHeight="1" spans="1:55">
      <c r="A149" s="1062">
        <v>43</v>
      </c>
      <c r="B149" s="1062" t="s">
        <v>414</v>
      </c>
      <c r="C149" s="1062" t="s">
        <v>2273</v>
      </c>
      <c r="D149" s="1062" t="s">
        <v>2275</v>
      </c>
      <c r="E149" s="1063">
        <v>21.11</v>
      </c>
      <c r="F149" s="1062">
        <v>4.9</v>
      </c>
      <c r="G149" s="1062">
        <v>10</v>
      </c>
      <c r="H149" s="1062" t="s">
        <v>1819</v>
      </c>
      <c r="I149" s="1062">
        <v>1</v>
      </c>
      <c r="J149" s="1062" t="s">
        <v>323</v>
      </c>
      <c r="K149" s="1062" t="s">
        <v>414</v>
      </c>
      <c r="L149" s="1062">
        <v>348</v>
      </c>
      <c r="M149" s="1063">
        <v>7311.48</v>
      </c>
      <c r="N149" s="1063">
        <v>19.99</v>
      </c>
      <c r="O149" s="1063">
        <v>21.01</v>
      </c>
      <c r="P149" s="1064">
        <v>0.6857</v>
      </c>
      <c r="Q149" s="1063">
        <v>3.45</v>
      </c>
      <c r="R149" s="1062">
        <v>4.8</v>
      </c>
      <c r="S149" s="1062">
        <v>9</v>
      </c>
      <c r="T149" s="1062" t="s">
        <v>415</v>
      </c>
      <c r="U149" s="1062" t="s">
        <v>324</v>
      </c>
      <c r="V149" s="1062" t="s">
        <v>1844</v>
      </c>
      <c r="W149" s="1062" t="s">
        <v>209</v>
      </c>
      <c r="X149" s="1062">
        <v>1</v>
      </c>
      <c r="Y149" s="1062">
        <v>1</v>
      </c>
      <c r="Z149" s="1062">
        <v>12170</v>
      </c>
      <c r="AA149" s="1062" t="s">
        <v>1813</v>
      </c>
      <c r="AB149" s="1062" t="s">
        <v>2280</v>
      </c>
      <c r="AC149" s="1062" t="s">
        <v>2278</v>
      </c>
      <c r="AD149" s="1062" t="s">
        <v>2280</v>
      </c>
      <c r="AE149" s="1062" t="s">
        <v>2279</v>
      </c>
      <c r="AF149" s="1062" t="s">
        <v>826</v>
      </c>
      <c r="AG149" s="1062">
        <v>200</v>
      </c>
      <c r="AH149" s="1062">
        <v>1788036173483</v>
      </c>
      <c r="AI149" s="1062">
        <v>3998</v>
      </c>
      <c r="AJ149" s="1062">
        <v>556</v>
      </c>
      <c r="AK149" s="1062">
        <v>2</v>
      </c>
      <c r="AL149" s="1062">
        <v>0.57</v>
      </c>
      <c r="AM149" s="1062">
        <v>7157</v>
      </c>
      <c r="AN149" s="1062">
        <v>37.03</v>
      </c>
      <c r="AO149" s="1062">
        <v>-1</v>
      </c>
      <c r="AP149" s="1062">
        <v>-1</v>
      </c>
      <c r="AQ149" s="1062">
        <v>80</v>
      </c>
      <c r="AR149" s="1062" t="s">
        <v>1812</v>
      </c>
      <c r="AS149" s="1062" t="s">
        <v>2863</v>
      </c>
      <c r="AT149" s="1062">
        <v>3177921031</v>
      </c>
      <c r="AU149" s="1062" t="s">
        <v>2950</v>
      </c>
      <c r="AV149" s="1062" t="s">
        <v>2274</v>
      </c>
      <c r="AW149" s="1062" t="s">
        <v>2951</v>
      </c>
      <c r="AX149" s="1062" t="s">
        <v>2874</v>
      </c>
      <c r="AY149" s="1062" t="s">
        <v>2865</v>
      </c>
      <c r="AZ149" s="1062" t="s">
        <v>2277</v>
      </c>
      <c r="BA149" s="1062" t="s">
        <v>2952</v>
      </c>
      <c r="BB149" s="1062">
        <v>0</v>
      </c>
      <c r="BC149" s="1062" t="s">
        <v>2867</v>
      </c>
    </row>
    <row r="150" ht="78" customHeight="1" spans="1:55">
      <c r="A150" s="1062">
        <v>44</v>
      </c>
      <c r="B150" s="1062" t="s">
        <v>593</v>
      </c>
      <c r="C150" s="1062" t="s">
        <v>2284</v>
      </c>
      <c r="D150" s="1062" t="s">
        <v>2286</v>
      </c>
      <c r="E150" s="1063">
        <v>18.99</v>
      </c>
      <c r="F150" s="1062">
        <v>5</v>
      </c>
      <c r="G150" s="1062">
        <v>1</v>
      </c>
      <c r="H150" s="1062" t="s">
        <v>1819</v>
      </c>
      <c r="I150" s="1062">
        <v>1</v>
      </c>
      <c r="J150" s="1062" t="s">
        <v>323</v>
      </c>
      <c r="K150" s="1062" t="s">
        <v>748</v>
      </c>
      <c r="L150" s="1062">
        <v>53</v>
      </c>
      <c r="M150" s="1063">
        <v>1006.47</v>
      </c>
      <c r="N150" s="1063">
        <v>18.99</v>
      </c>
      <c r="O150" s="1063">
        <v>18.99</v>
      </c>
      <c r="P150" s="1064">
        <v>0.6684</v>
      </c>
      <c r="Q150" s="1063">
        <v>3.45</v>
      </c>
      <c r="R150" s="1062">
        <v>5</v>
      </c>
      <c r="S150" s="1062">
        <v>1</v>
      </c>
      <c r="T150" s="1062" t="s">
        <v>544</v>
      </c>
      <c r="U150" s="1062" t="s">
        <v>324</v>
      </c>
      <c r="V150" s="1062" t="s">
        <v>1844</v>
      </c>
      <c r="W150" s="1062" t="s">
        <v>209</v>
      </c>
      <c r="X150" s="1062">
        <v>1</v>
      </c>
      <c r="Y150" s="1062">
        <v>8</v>
      </c>
      <c r="Z150" s="1062">
        <v>20690</v>
      </c>
      <c r="AA150" s="1062" t="s">
        <v>1813</v>
      </c>
      <c r="AB150" s="1062" t="s">
        <v>2291</v>
      </c>
      <c r="AC150" s="1062" t="s">
        <v>2289</v>
      </c>
      <c r="AD150" s="1062" t="s">
        <v>2291</v>
      </c>
      <c r="AE150" s="1062" t="s">
        <v>2290</v>
      </c>
      <c r="AF150" s="1062" t="s">
        <v>2283</v>
      </c>
      <c r="AG150" s="1062" t="s">
        <v>826</v>
      </c>
      <c r="AH150" s="1062" t="s">
        <v>826</v>
      </c>
      <c r="AI150" s="1062" t="s">
        <v>826</v>
      </c>
      <c r="AJ150" s="1062">
        <v>100</v>
      </c>
      <c r="AK150" s="1062">
        <v>0</v>
      </c>
      <c r="AL150" s="1062">
        <v>0</v>
      </c>
      <c r="AM150" s="1062">
        <v>383500</v>
      </c>
      <c r="AN150" s="1062">
        <v>94.88</v>
      </c>
      <c r="AO150" s="1062">
        <v>-1</v>
      </c>
      <c r="AP150" s="1062">
        <v>-1</v>
      </c>
      <c r="AQ150" s="1062">
        <v>76</v>
      </c>
      <c r="AR150" s="1062" t="s">
        <v>1812</v>
      </c>
      <c r="AS150" s="1062" t="s">
        <v>2863</v>
      </c>
      <c r="AT150" s="1062">
        <v>3177921031</v>
      </c>
      <c r="AU150" s="1062" t="s">
        <v>2953</v>
      </c>
      <c r="AV150" s="1062" t="s">
        <v>2285</v>
      </c>
      <c r="AW150" s="1062" t="s">
        <v>2951</v>
      </c>
      <c r="AX150" s="1062" t="s">
        <v>2874</v>
      </c>
      <c r="AY150" s="1062" t="s">
        <v>2865</v>
      </c>
      <c r="AZ150" s="1062" t="s">
        <v>2288</v>
      </c>
      <c r="BA150" s="1062" t="s">
        <v>2954</v>
      </c>
      <c r="BB150" s="1062">
        <v>0</v>
      </c>
      <c r="BC150" s="1062" t="s">
        <v>2867</v>
      </c>
    </row>
    <row r="151" ht="78" customHeight="1" spans="1:55">
      <c r="A151" s="1062">
        <v>45</v>
      </c>
      <c r="B151" s="1062" t="s">
        <v>353</v>
      </c>
      <c r="C151" s="1062" t="s">
        <v>2295</v>
      </c>
      <c r="D151" s="1062" t="s">
        <v>2297</v>
      </c>
      <c r="E151" s="1063">
        <v>50.57</v>
      </c>
      <c r="F151" s="1062">
        <v>4.6</v>
      </c>
      <c r="G151" s="1062">
        <v>3244</v>
      </c>
      <c r="H151" s="1062" t="s">
        <v>1819</v>
      </c>
      <c r="I151" s="1062">
        <v>1</v>
      </c>
      <c r="J151" s="1062" t="s">
        <v>66</v>
      </c>
      <c r="K151" s="1062" t="s">
        <v>778</v>
      </c>
      <c r="L151" s="1062">
        <v>342</v>
      </c>
      <c r="M151" s="1063">
        <v>19572.66</v>
      </c>
      <c r="N151" s="1063">
        <v>51.99</v>
      </c>
      <c r="O151" s="1063">
        <v>57.23</v>
      </c>
      <c r="P151" s="1064">
        <v>0.7648</v>
      </c>
      <c r="Q151" s="1063">
        <v>4.43</v>
      </c>
      <c r="R151" s="1062">
        <v>4.6</v>
      </c>
      <c r="S151" s="1062">
        <v>3229</v>
      </c>
      <c r="T151" s="1062" t="s">
        <v>2302</v>
      </c>
      <c r="U151" s="1062" t="s">
        <v>45</v>
      </c>
      <c r="V151" s="1062" t="s">
        <v>1822</v>
      </c>
      <c r="W151" s="1062" t="s">
        <v>812</v>
      </c>
      <c r="X151" s="1062">
        <v>19</v>
      </c>
      <c r="Y151" s="1062">
        <v>6</v>
      </c>
      <c r="Z151" s="1062">
        <v>11135</v>
      </c>
      <c r="AA151" s="1062" t="s">
        <v>1813</v>
      </c>
      <c r="AB151" s="1062" t="s">
        <v>2303</v>
      </c>
      <c r="AC151" s="1062" t="s">
        <v>2299</v>
      </c>
      <c r="AD151" s="1062" t="s">
        <v>2301</v>
      </c>
      <c r="AE151" s="1062" t="s">
        <v>2300</v>
      </c>
      <c r="AF151" s="1062" t="s">
        <v>2294</v>
      </c>
      <c r="AG151" s="1062">
        <v>100</v>
      </c>
      <c r="AH151" s="1062">
        <v>1788036200112</v>
      </c>
      <c r="AI151" s="1062">
        <v>5199</v>
      </c>
      <c r="AJ151" s="1062" t="s">
        <v>826</v>
      </c>
      <c r="AK151" s="1062">
        <v>8</v>
      </c>
      <c r="AL151" s="1062">
        <v>2.34</v>
      </c>
      <c r="AM151" s="1062">
        <v>-2702</v>
      </c>
      <c r="AN151" s="1062">
        <v>-32.04</v>
      </c>
      <c r="AO151" s="1062">
        <v>-1</v>
      </c>
      <c r="AP151" s="1062">
        <v>-1</v>
      </c>
      <c r="AQ151" s="1062">
        <v>100</v>
      </c>
      <c r="AR151" s="1062" t="s">
        <v>1812</v>
      </c>
      <c r="AS151" s="1062" t="s">
        <v>2863</v>
      </c>
      <c r="AT151" s="1062">
        <v>3177921031</v>
      </c>
      <c r="AU151" s="1062" t="s">
        <v>355</v>
      </c>
      <c r="AV151" s="1062" t="s">
        <v>2296</v>
      </c>
      <c r="AW151" s="1062" t="s">
        <v>2955</v>
      </c>
      <c r="AX151" s="1062" t="s">
        <v>2870</v>
      </c>
      <c r="AY151" s="1062" t="s">
        <v>2870</v>
      </c>
      <c r="AZ151" s="1062" t="s">
        <v>1839</v>
      </c>
      <c r="BA151" s="1062" t="s">
        <v>2956</v>
      </c>
      <c r="BB151" s="1062">
        <v>-2</v>
      </c>
      <c r="BC151" s="1062" t="s">
        <v>2867</v>
      </c>
    </row>
    <row r="152" ht="78" customHeight="1" spans="1:55">
      <c r="A152" s="1062">
        <v>46</v>
      </c>
      <c r="B152" s="1062" t="s">
        <v>456</v>
      </c>
      <c r="C152" s="1062" t="s">
        <v>2307</v>
      </c>
      <c r="D152" s="1062" t="s">
        <v>2309</v>
      </c>
      <c r="E152" s="1063">
        <v>17.09</v>
      </c>
      <c r="F152" s="1062">
        <v>5</v>
      </c>
      <c r="G152" s="1062">
        <v>11</v>
      </c>
      <c r="H152" s="1062" t="s">
        <v>1819</v>
      </c>
      <c r="I152" s="1062">
        <v>1</v>
      </c>
      <c r="J152" s="1062" t="s">
        <v>457</v>
      </c>
      <c r="K152" s="1062" t="s">
        <v>792</v>
      </c>
      <c r="L152" s="1062">
        <v>435</v>
      </c>
      <c r="M152" s="1063">
        <v>7825.65</v>
      </c>
      <c r="N152" s="1063">
        <v>17.99</v>
      </c>
      <c r="O152" s="1063">
        <v>17.99</v>
      </c>
      <c r="P152" s="1064">
        <v>0.6988</v>
      </c>
      <c r="Q152" s="1063">
        <v>2.72</v>
      </c>
      <c r="R152" s="1062">
        <v>5</v>
      </c>
      <c r="S152" s="1062">
        <v>10</v>
      </c>
      <c r="T152" s="1062" t="s">
        <v>459</v>
      </c>
      <c r="U152" s="1062" t="s">
        <v>458</v>
      </c>
      <c r="V152" s="1062" t="s">
        <v>1844</v>
      </c>
      <c r="W152" s="1062" t="s">
        <v>209</v>
      </c>
      <c r="X152" s="1062">
        <v>1</v>
      </c>
      <c r="Y152" s="1062">
        <v>14</v>
      </c>
      <c r="Z152" s="1062">
        <v>15526</v>
      </c>
      <c r="AA152" s="1062" t="s">
        <v>1813</v>
      </c>
      <c r="AB152" s="1062" t="s">
        <v>1970</v>
      </c>
      <c r="AC152" s="1062" t="s">
        <v>2311</v>
      </c>
      <c r="AD152" s="1062" t="s">
        <v>1970</v>
      </c>
      <c r="AE152" s="1062" t="s">
        <v>2312</v>
      </c>
      <c r="AF152" s="1062" t="s">
        <v>2306</v>
      </c>
      <c r="AG152" s="1062">
        <v>100</v>
      </c>
      <c r="AH152" s="1062">
        <v>1788035872006</v>
      </c>
      <c r="AI152" s="1062">
        <v>1799</v>
      </c>
      <c r="AJ152" s="1062">
        <v>100</v>
      </c>
      <c r="AK152" s="1062">
        <v>7</v>
      </c>
      <c r="AL152" s="1062">
        <v>1.61</v>
      </c>
      <c r="AM152" s="1062">
        <v>-1596</v>
      </c>
      <c r="AN152" s="1062">
        <v>-11.46</v>
      </c>
      <c r="AO152" s="1062">
        <v>-1</v>
      </c>
      <c r="AP152" s="1062">
        <v>-1</v>
      </c>
      <c r="AQ152" s="1062">
        <v>100</v>
      </c>
      <c r="AR152" s="1062" t="s">
        <v>1812</v>
      </c>
      <c r="AS152" s="1062" t="s">
        <v>2863</v>
      </c>
      <c r="AT152" s="1062">
        <v>3177921031</v>
      </c>
      <c r="AU152" s="1062" t="s">
        <v>460</v>
      </c>
      <c r="AV152" s="1062" t="s">
        <v>2308</v>
      </c>
      <c r="AW152" s="1062" t="s">
        <v>2957</v>
      </c>
      <c r="AX152" s="1062" t="s">
        <v>2064</v>
      </c>
      <c r="AY152" s="1062" t="s">
        <v>2064</v>
      </c>
      <c r="AZ152" s="1062" t="s">
        <v>1830</v>
      </c>
      <c r="BA152" s="1062" t="s">
        <v>2958</v>
      </c>
      <c r="BB152" s="1062">
        <v>0</v>
      </c>
      <c r="BC152" s="1062" t="s">
        <v>2867</v>
      </c>
    </row>
    <row r="153" ht="78" customHeight="1" spans="1:55">
      <c r="A153" s="1062">
        <v>47</v>
      </c>
      <c r="B153" s="1062" t="s">
        <v>327</v>
      </c>
      <c r="C153" s="1062" t="s">
        <v>2316</v>
      </c>
      <c r="D153" s="1062" t="s">
        <v>2318</v>
      </c>
      <c r="E153" s="1063">
        <v>29.95</v>
      </c>
      <c r="F153" s="1062">
        <v>4.4</v>
      </c>
      <c r="G153" s="1062">
        <v>56</v>
      </c>
      <c r="H153" s="1062" t="s">
        <v>1819</v>
      </c>
      <c r="I153" s="1062">
        <v>1</v>
      </c>
      <c r="J153" s="1062" t="s">
        <v>328</v>
      </c>
      <c r="K153" s="1062" t="s">
        <v>789</v>
      </c>
      <c r="L153" s="1062">
        <v>475</v>
      </c>
      <c r="M153" s="1063">
        <v>14041</v>
      </c>
      <c r="N153" s="1063">
        <v>26.96</v>
      </c>
      <c r="O153" s="1063">
        <v>29.56</v>
      </c>
      <c r="P153" s="1064">
        <v>0.722</v>
      </c>
      <c r="Q153" s="1063">
        <v>3.45</v>
      </c>
      <c r="R153" s="1062">
        <v>4.4</v>
      </c>
      <c r="S153" s="1062">
        <v>53</v>
      </c>
      <c r="T153" s="1062" t="s">
        <v>329</v>
      </c>
      <c r="U153" s="1062" t="s">
        <v>328</v>
      </c>
      <c r="V153" s="1062" t="s">
        <v>1822</v>
      </c>
      <c r="W153" s="1062" t="s">
        <v>209</v>
      </c>
      <c r="X153" s="1062">
        <v>1</v>
      </c>
      <c r="Y153" s="1062">
        <v>6</v>
      </c>
      <c r="Z153" s="1062">
        <v>10707</v>
      </c>
      <c r="AA153" s="1062" t="s">
        <v>1813</v>
      </c>
      <c r="AB153" s="1062" t="s">
        <v>2322</v>
      </c>
      <c r="AC153" s="1062" t="s">
        <v>2320</v>
      </c>
      <c r="AD153" s="1062" t="s">
        <v>2322</v>
      </c>
      <c r="AE153" s="1062" t="s">
        <v>2321</v>
      </c>
      <c r="AF153" s="1062" t="s">
        <v>2315</v>
      </c>
      <c r="AG153" s="1062">
        <v>100</v>
      </c>
      <c r="AH153" s="1062">
        <v>1788035837148</v>
      </c>
      <c r="AI153" s="1062">
        <v>2696</v>
      </c>
      <c r="AJ153" s="1062">
        <v>-33</v>
      </c>
      <c r="AK153" s="1062">
        <v>0</v>
      </c>
      <c r="AL153" s="1062">
        <v>0</v>
      </c>
      <c r="AM153" s="1062">
        <v>1741</v>
      </c>
      <c r="AN153" s="1062">
        <v>13.99</v>
      </c>
      <c r="AO153" s="1062">
        <v>-1</v>
      </c>
      <c r="AP153" s="1062">
        <v>-1</v>
      </c>
      <c r="AQ153" s="1062">
        <v>92</v>
      </c>
      <c r="AR153" s="1062" t="s">
        <v>1812</v>
      </c>
      <c r="AS153" s="1062" t="s">
        <v>2863</v>
      </c>
      <c r="AT153" s="1062">
        <v>3177921031</v>
      </c>
      <c r="AU153" s="1062" t="s">
        <v>2323</v>
      </c>
      <c r="AV153" s="1062" t="s">
        <v>2317</v>
      </c>
      <c r="AW153" s="1062" t="s">
        <v>2959</v>
      </c>
      <c r="AX153" s="1062" t="s">
        <v>2870</v>
      </c>
      <c r="AY153" s="1062" t="s">
        <v>2865</v>
      </c>
      <c r="AZ153" s="1062" t="s">
        <v>1830</v>
      </c>
      <c r="BA153" s="1062" t="s">
        <v>2958</v>
      </c>
      <c r="BB153" s="1062">
        <v>0</v>
      </c>
      <c r="BC153" s="1062" t="s">
        <v>2867</v>
      </c>
    </row>
    <row r="154" ht="78" customHeight="1" spans="1:55">
      <c r="A154" s="1062">
        <v>48</v>
      </c>
      <c r="B154" s="1062" t="s">
        <v>486</v>
      </c>
      <c r="C154" s="1062" t="s">
        <v>2327</v>
      </c>
      <c r="D154" s="1062" t="s">
        <v>2329</v>
      </c>
      <c r="E154" s="1063">
        <v>66.99</v>
      </c>
      <c r="F154" s="1062">
        <v>4</v>
      </c>
      <c r="G154" s="1062">
        <v>242</v>
      </c>
      <c r="H154" s="1062" t="s">
        <v>1819</v>
      </c>
      <c r="I154" s="1062">
        <v>1</v>
      </c>
      <c r="J154" s="1062" t="s">
        <v>54</v>
      </c>
      <c r="K154" s="1062" t="s">
        <v>725</v>
      </c>
      <c r="L154" s="1062">
        <v>192</v>
      </c>
      <c r="M154" s="1063">
        <v>13382.4</v>
      </c>
      <c r="N154" s="1063">
        <v>69.99</v>
      </c>
      <c r="O154" s="1063">
        <v>69.7</v>
      </c>
      <c r="P154" s="1064">
        <v>0.7841</v>
      </c>
      <c r="Q154" s="1063">
        <v>4.61</v>
      </c>
      <c r="R154" s="1062">
        <v>3.9</v>
      </c>
      <c r="S154" s="1062">
        <v>190</v>
      </c>
      <c r="T154" s="1062" t="s">
        <v>487</v>
      </c>
      <c r="U154" s="1062" t="s">
        <v>53</v>
      </c>
      <c r="V154" s="1062" t="s">
        <v>1844</v>
      </c>
      <c r="W154" s="1062" t="s">
        <v>209</v>
      </c>
      <c r="X154" s="1062">
        <v>1</v>
      </c>
      <c r="Y154" s="1062">
        <v>4</v>
      </c>
      <c r="Z154" s="1062">
        <v>23847</v>
      </c>
      <c r="AA154" s="1062" t="s">
        <v>1813</v>
      </c>
      <c r="AB154" s="1062" t="s">
        <v>2334</v>
      </c>
      <c r="AC154" s="1062" t="s">
        <v>2331</v>
      </c>
      <c r="AD154" s="1062" t="s">
        <v>2333</v>
      </c>
      <c r="AE154" s="1062" t="s">
        <v>2332</v>
      </c>
      <c r="AF154" s="1062" t="s">
        <v>2326</v>
      </c>
      <c r="AG154" s="1062">
        <v>50</v>
      </c>
      <c r="AH154" s="1062">
        <v>1788038599103</v>
      </c>
      <c r="AI154" s="1062">
        <v>3499.5</v>
      </c>
      <c r="AJ154" s="1062" t="s">
        <v>826</v>
      </c>
      <c r="AK154" s="1062">
        <v>173</v>
      </c>
      <c r="AL154" s="1062">
        <v>90.1</v>
      </c>
      <c r="AM154" s="1062">
        <v>3727</v>
      </c>
      <c r="AN154" s="1062">
        <v>13.52</v>
      </c>
      <c r="AO154" s="1062">
        <v>-1</v>
      </c>
      <c r="AP154" s="1062">
        <v>-1</v>
      </c>
      <c r="AQ154" s="1062">
        <v>91</v>
      </c>
      <c r="AR154" s="1062" t="s">
        <v>1812</v>
      </c>
      <c r="AS154" s="1062" t="s">
        <v>2863</v>
      </c>
      <c r="AT154" s="1062">
        <v>3177921031</v>
      </c>
      <c r="AU154" s="1062" t="s">
        <v>2335</v>
      </c>
      <c r="AV154" s="1062" t="s">
        <v>2328</v>
      </c>
      <c r="AW154" s="1062" t="s">
        <v>2922</v>
      </c>
      <c r="AX154" s="1062" t="s">
        <v>2870</v>
      </c>
      <c r="AY154" s="1062" t="s">
        <v>2870</v>
      </c>
      <c r="AZ154" s="1062" t="s">
        <v>1883</v>
      </c>
      <c r="BA154" s="1062" t="s">
        <v>2960</v>
      </c>
      <c r="BB154" s="1062">
        <v>0</v>
      </c>
      <c r="BC154" s="1062" t="s">
        <v>2872</v>
      </c>
    </row>
    <row r="155" ht="78" customHeight="1" spans="1:55">
      <c r="A155" s="1062">
        <v>49</v>
      </c>
      <c r="B155" s="1062" t="s">
        <v>350</v>
      </c>
      <c r="C155" s="1062" t="s">
        <v>2339</v>
      </c>
      <c r="D155" s="1062" t="s">
        <v>2341</v>
      </c>
      <c r="E155" s="1063">
        <v>15.99</v>
      </c>
      <c r="F155" s="1062">
        <v>4.5</v>
      </c>
      <c r="G155" s="1062">
        <v>112</v>
      </c>
      <c r="H155" s="1062" t="s">
        <v>1819</v>
      </c>
      <c r="I155" s="1062">
        <v>1</v>
      </c>
      <c r="J155" s="1062" t="s">
        <v>2127</v>
      </c>
      <c r="K155" s="1062" t="s">
        <v>730</v>
      </c>
      <c r="L155" s="1062">
        <v>158</v>
      </c>
      <c r="M155" s="1063">
        <v>3338.54</v>
      </c>
      <c r="N155" s="1063">
        <v>24.99</v>
      </c>
      <c r="O155" s="1063">
        <v>21.13</v>
      </c>
      <c r="P155" s="1064">
        <v>0.5617</v>
      </c>
      <c r="Q155" s="1063">
        <v>4.61</v>
      </c>
      <c r="R155" s="1062">
        <v>4.4</v>
      </c>
      <c r="S155" s="1062">
        <v>128</v>
      </c>
      <c r="T155" s="1062" t="s">
        <v>2346</v>
      </c>
      <c r="U155" s="1062" t="s">
        <v>47</v>
      </c>
      <c r="V155" s="1062" t="s">
        <v>1957</v>
      </c>
      <c r="W155" s="1062" t="s">
        <v>209</v>
      </c>
      <c r="X155" s="1062">
        <v>1</v>
      </c>
      <c r="Y155" s="1062">
        <v>2</v>
      </c>
      <c r="Z155" s="1062">
        <v>30888</v>
      </c>
      <c r="AA155" s="1062" t="s">
        <v>1813</v>
      </c>
      <c r="AB155" s="1062" t="s">
        <v>2347</v>
      </c>
      <c r="AC155" s="1062" t="s">
        <v>2343</v>
      </c>
      <c r="AD155" s="1062" t="s">
        <v>2345</v>
      </c>
      <c r="AE155" s="1062" t="s">
        <v>2344</v>
      </c>
      <c r="AF155" s="1062" t="s">
        <v>2338</v>
      </c>
      <c r="AG155" s="1062">
        <v>50</v>
      </c>
      <c r="AH155" s="1062">
        <v>1788036417475</v>
      </c>
      <c r="AI155" s="1062">
        <v>1249.5</v>
      </c>
      <c r="AJ155" s="1062" t="s">
        <v>826</v>
      </c>
      <c r="AK155" s="1062">
        <v>40</v>
      </c>
      <c r="AL155" s="1062">
        <v>25.32</v>
      </c>
      <c r="AM155" s="1062">
        <v>-1398</v>
      </c>
      <c r="AN155" s="1062">
        <v>-4.74</v>
      </c>
      <c r="AO155" s="1062">
        <v>-1</v>
      </c>
      <c r="AP155" s="1062">
        <v>-1</v>
      </c>
      <c r="AQ155" s="1062">
        <v>100</v>
      </c>
      <c r="AR155" s="1062" t="s">
        <v>1812</v>
      </c>
      <c r="AS155" s="1062" t="s">
        <v>2863</v>
      </c>
      <c r="AT155" s="1062">
        <v>3177921031</v>
      </c>
      <c r="AU155" s="1062" t="s">
        <v>2961</v>
      </c>
      <c r="AV155" s="1062" t="s">
        <v>2340</v>
      </c>
      <c r="AW155" s="1062" t="s">
        <v>2925</v>
      </c>
      <c r="AX155" s="1062" t="s">
        <v>2870</v>
      </c>
      <c r="AY155" s="1062" t="s">
        <v>2870</v>
      </c>
      <c r="AZ155" s="1062" t="s">
        <v>2288</v>
      </c>
      <c r="BA155" s="1062" t="s">
        <v>2962</v>
      </c>
      <c r="BB155" s="1062">
        <v>0</v>
      </c>
      <c r="BC155" s="1062" t="s">
        <v>2867</v>
      </c>
    </row>
    <row r="156" ht="78" customHeight="1" spans="1:55">
      <c r="A156" s="1062">
        <v>50</v>
      </c>
      <c r="B156" s="1062" t="s">
        <v>560</v>
      </c>
      <c r="C156" s="1062" t="s">
        <v>2349</v>
      </c>
      <c r="D156" s="1062" t="s">
        <v>2351</v>
      </c>
      <c r="E156" s="1063">
        <v>59.99</v>
      </c>
      <c r="F156" s="1062">
        <v>4.7</v>
      </c>
      <c r="G156" s="1062">
        <v>26</v>
      </c>
      <c r="H156" s="1062" t="s">
        <v>1819</v>
      </c>
      <c r="I156" s="1062">
        <v>1</v>
      </c>
      <c r="J156" s="1062" t="s">
        <v>561</v>
      </c>
      <c r="K156" s="1062" t="s">
        <v>794</v>
      </c>
      <c r="L156" s="1062">
        <v>179</v>
      </c>
      <c r="M156" s="1063">
        <v>10738.21</v>
      </c>
      <c r="N156" s="1063">
        <v>59.99</v>
      </c>
      <c r="O156" s="1063">
        <v>59.99</v>
      </c>
      <c r="P156" s="1064">
        <v>0.7762</v>
      </c>
      <c r="Q156" s="1063">
        <v>4.43</v>
      </c>
      <c r="R156" s="1062">
        <v>4.9</v>
      </c>
      <c r="S156" s="1062">
        <v>25</v>
      </c>
      <c r="T156" s="1062" t="s">
        <v>563</v>
      </c>
      <c r="U156" s="1062" t="s">
        <v>562</v>
      </c>
      <c r="V156" s="1062" t="s">
        <v>826</v>
      </c>
      <c r="W156" s="1062" t="s">
        <v>209</v>
      </c>
      <c r="X156" s="1062">
        <v>1</v>
      </c>
      <c r="Y156" s="1062">
        <v>3</v>
      </c>
      <c r="Z156" s="1062">
        <v>17526</v>
      </c>
      <c r="AA156" s="1062" t="s">
        <v>1813</v>
      </c>
      <c r="AB156" s="1062" t="s">
        <v>2354</v>
      </c>
      <c r="AC156" s="1062" t="s">
        <v>2061</v>
      </c>
      <c r="AD156" s="1062" t="s">
        <v>2334</v>
      </c>
      <c r="AE156" s="1062" t="s">
        <v>2353</v>
      </c>
      <c r="AF156" s="1062" t="s">
        <v>2348</v>
      </c>
      <c r="AG156" s="1062">
        <v>50</v>
      </c>
      <c r="AH156" s="1062">
        <v>1788036405449</v>
      </c>
      <c r="AI156" s="1062">
        <v>2999.5</v>
      </c>
      <c r="AJ156" s="1062" t="s">
        <v>826</v>
      </c>
      <c r="AK156" s="1062">
        <v>0</v>
      </c>
      <c r="AL156" s="1062">
        <v>0</v>
      </c>
      <c r="AM156" s="1062">
        <v>11748</v>
      </c>
      <c r="AN156" s="1062">
        <v>40.13</v>
      </c>
      <c r="AO156" s="1062">
        <v>-1</v>
      </c>
      <c r="AP156" s="1062">
        <v>-1</v>
      </c>
      <c r="AQ156" s="1062">
        <v>99</v>
      </c>
      <c r="AR156" s="1062" t="s">
        <v>1812</v>
      </c>
      <c r="AS156" s="1062" t="s">
        <v>2863</v>
      </c>
      <c r="AT156" s="1062">
        <v>3177921031</v>
      </c>
      <c r="AU156" s="1062" t="s">
        <v>2355</v>
      </c>
      <c r="AV156" s="1062" t="s">
        <v>2350</v>
      </c>
      <c r="AW156" s="1062" t="s">
        <v>2963</v>
      </c>
      <c r="AX156" s="1062" t="s">
        <v>2870</v>
      </c>
      <c r="AY156" s="1062" t="s">
        <v>2870</v>
      </c>
      <c r="AZ156" s="1062" t="s">
        <v>1857</v>
      </c>
      <c r="BA156" s="1062" t="s">
        <v>2964</v>
      </c>
      <c r="BB156" s="1062">
        <v>0</v>
      </c>
      <c r="BC156" s="1062" t="s">
        <v>2867</v>
      </c>
    </row>
    <row r="157" ht="78" customHeight="1" spans="1:55">
      <c r="A157" s="1062">
        <v>51</v>
      </c>
      <c r="B157" s="1062" t="s">
        <v>466</v>
      </c>
      <c r="C157" s="1062" t="s">
        <v>2358</v>
      </c>
      <c r="D157" s="1062" t="s">
        <v>2360</v>
      </c>
      <c r="E157" s="1063">
        <v>10.99</v>
      </c>
      <c r="F157" s="1062">
        <v>4.5</v>
      </c>
      <c r="G157" s="1062">
        <v>239</v>
      </c>
      <c r="H157" s="1062" t="s">
        <v>1819</v>
      </c>
      <c r="I157" s="1062">
        <v>1</v>
      </c>
      <c r="J157" s="1062" t="s">
        <v>467</v>
      </c>
      <c r="K157" s="1062" t="s">
        <v>466</v>
      </c>
      <c r="L157" s="1062">
        <v>227</v>
      </c>
      <c r="M157" s="1063">
        <v>2494.73</v>
      </c>
      <c r="N157" s="1063">
        <v>10.99</v>
      </c>
      <c r="O157" s="1063">
        <v>10.99</v>
      </c>
      <c r="P157" s="1064">
        <v>0.608</v>
      </c>
      <c r="Q157" s="1063">
        <v>2.66</v>
      </c>
      <c r="R157" s="1062">
        <v>4.4</v>
      </c>
      <c r="S157" s="1062">
        <v>236</v>
      </c>
      <c r="T157" s="1062" t="s">
        <v>469</v>
      </c>
      <c r="U157" s="1062" t="s">
        <v>468</v>
      </c>
      <c r="V157" s="1062" t="s">
        <v>2365</v>
      </c>
      <c r="W157" s="1062" t="s">
        <v>209</v>
      </c>
      <c r="X157" s="1062">
        <v>1</v>
      </c>
      <c r="Y157" s="1062">
        <v>1</v>
      </c>
      <c r="Z157" s="1062">
        <v>21886</v>
      </c>
      <c r="AA157" s="1062" t="s">
        <v>1813</v>
      </c>
      <c r="AB157" s="1062" t="s">
        <v>2364</v>
      </c>
      <c r="AC157" s="1062" t="s">
        <v>2362</v>
      </c>
      <c r="AD157" s="1062" t="s">
        <v>2364</v>
      </c>
      <c r="AE157" s="1062" t="s">
        <v>2363</v>
      </c>
      <c r="AF157" s="1062" t="s">
        <v>826</v>
      </c>
      <c r="AG157" s="1062">
        <v>100</v>
      </c>
      <c r="AH157" s="1062">
        <v>1788036200112</v>
      </c>
      <c r="AI157" s="1062">
        <v>1099</v>
      </c>
      <c r="AJ157" s="1062">
        <v>35</v>
      </c>
      <c r="AK157" s="1062">
        <v>7</v>
      </c>
      <c r="AL157" s="1062">
        <v>3.08</v>
      </c>
      <c r="AM157" s="1062">
        <v>-7390</v>
      </c>
      <c r="AN157" s="1062">
        <v>-50.98</v>
      </c>
      <c r="AO157" s="1062">
        <v>-1</v>
      </c>
      <c r="AP157" s="1062">
        <v>-1</v>
      </c>
      <c r="AQ157" s="1062">
        <v>82</v>
      </c>
      <c r="AR157" s="1062" t="s">
        <v>1812</v>
      </c>
      <c r="AS157" s="1062" t="s">
        <v>2863</v>
      </c>
      <c r="AT157" s="1062">
        <v>3177921031</v>
      </c>
      <c r="AU157" s="1062" t="s">
        <v>470</v>
      </c>
      <c r="AV157" s="1062" t="s">
        <v>2359</v>
      </c>
      <c r="AW157" s="1062" t="s">
        <v>2965</v>
      </c>
      <c r="AX157" s="1062" t="s">
        <v>2947</v>
      </c>
      <c r="AY157" s="1062" t="s">
        <v>2865</v>
      </c>
      <c r="AZ157" s="1062" t="s">
        <v>2277</v>
      </c>
      <c r="BA157" s="1062" t="s">
        <v>2942</v>
      </c>
      <c r="BB157" s="1062">
        <v>0</v>
      </c>
      <c r="BC157" s="1062" t="s">
        <v>2867</v>
      </c>
    </row>
    <row r="158" ht="78" customHeight="1" spans="1:55">
      <c r="A158" s="1062">
        <v>52</v>
      </c>
      <c r="B158" s="1062" t="s">
        <v>322</v>
      </c>
      <c r="C158" s="1062" t="s">
        <v>2369</v>
      </c>
      <c r="D158" s="1062" t="s">
        <v>2371</v>
      </c>
      <c r="E158" s="1063">
        <v>7.99</v>
      </c>
      <c r="F158" s="1062">
        <v>4.7</v>
      </c>
      <c r="G158" s="1062">
        <v>51</v>
      </c>
      <c r="H158" s="1062" t="s">
        <v>1819</v>
      </c>
      <c r="I158" s="1062">
        <v>1</v>
      </c>
      <c r="J158" s="1062" t="s">
        <v>323</v>
      </c>
      <c r="K158" s="1062" t="s">
        <v>772</v>
      </c>
      <c r="L158" s="1062">
        <v>455</v>
      </c>
      <c r="M158" s="1063">
        <v>4267.9</v>
      </c>
      <c r="N158" s="1063">
        <v>7.99</v>
      </c>
      <c r="O158" s="1063">
        <v>9.38</v>
      </c>
      <c r="P158" s="1064">
        <v>0.5609</v>
      </c>
      <c r="Q158" s="1063">
        <v>2.31</v>
      </c>
      <c r="R158" s="1062">
        <v>4.6</v>
      </c>
      <c r="S158" s="1062">
        <v>49</v>
      </c>
      <c r="T158" s="1062" t="s">
        <v>325</v>
      </c>
      <c r="U158" s="1062" t="s">
        <v>324</v>
      </c>
      <c r="V158" s="1062" t="s">
        <v>1844</v>
      </c>
      <c r="W158" s="1062" t="s">
        <v>209</v>
      </c>
      <c r="X158" s="1062">
        <v>1</v>
      </c>
      <c r="Y158" s="1062">
        <v>7</v>
      </c>
      <c r="Z158" s="1062">
        <v>7886</v>
      </c>
      <c r="AA158" s="1062" t="s">
        <v>1813</v>
      </c>
      <c r="AB158" s="1062" t="s">
        <v>2375</v>
      </c>
      <c r="AC158" s="1062" t="s">
        <v>2373</v>
      </c>
      <c r="AD158" s="1062" t="s">
        <v>2375</v>
      </c>
      <c r="AE158" s="1062" t="s">
        <v>2374</v>
      </c>
      <c r="AF158" s="1062" t="s">
        <v>2368</v>
      </c>
      <c r="AG158" s="1062">
        <v>100</v>
      </c>
      <c r="AH158" s="1062">
        <v>1788035871923</v>
      </c>
      <c r="AI158" s="1062">
        <v>799</v>
      </c>
      <c r="AJ158" s="1062" t="s">
        <v>826</v>
      </c>
      <c r="AK158" s="1062">
        <v>7</v>
      </c>
      <c r="AL158" s="1062">
        <v>1.54</v>
      </c>
      <c r="AM158" s="1062">
        <v>4973</v>
      </c>
      <c r="AN158" s="1062">
        <v>38.67</v>
      </c>
      <c r="AO158" s="1062">
        <v>-1</v>
      </c>
      <c r="AP158" s="1062">
        <v>-1</v>
      </c>
      <c r="AQ158" s="1062">
        <v>78</v>
      </c>
      <c r="AR158" s="1062" t="s">
        <v>1812</v>
      </c>
      <c r="AS158" s="1062" t="s">
        <v>2863</v>
      </c>
      <c r="AT158" s="1062">
        <v>3177921031</v>
      </c>
      <c r="AU158" s="1062" t="s">
        <v>2376</v>
      </c>
      <c r="AV158" s="1062" t="s">
        <v>2370</v>
      </c>
      <c r="AW158" s="1062" t="s">
        <v>2951</v>
      </c>
      <c r="AX158" s="1062" t="s">
        <v>2064</v>
      </c>
      <c r="AY158" s="1062" t="s">
        <v>2064</v>
      </c>
      <c r="AZ158" s="1062" t="s">
        <v>2277</v>
      </c>
      <c r="BA158" s="1062" t="s">
        <v>2966</v>
      </c>
      <c r="BB158" s="1062">
        <v>1</v>
      </c>
      <c r="BC158" s="1062" t="s">
        <v>2867</v>
      </c>
    </row>
    <row r="159" ht="78" customHeight="1" spans="1:55">
      <c r="A159" s="1062">
        <v>53</v>
      </c>
      <c r="B159" s="1062" t="s">
        <v>393</v>
      </c>
      <c r="C159" s="1062" t="s">
        <v>2380</v>
      </c>
      <c r="D159" s="1062" t="s">
        <v>397</v>
      </c>
      <c r="E159" s="1063">
        <v>6.64</v>
      </c>
      <c r="F159" s="1062">
        <v>4.1</v>
      </c>
      <c r="G159" s="1062">
        <v>1165</v>
      </c>
      <c r="H159" s="1062" t="s">
        <v>1819</v>
      </c>
      <c r="I159" s="1062">
        <v>1</v>
      </c>
      <c r="J159" s="1062" t="s">
        <v>394</v>
      </c>
      <c r="K159" s="1062" t="s">
        <v>693</v>
      </c>
      <c r="L159" s="1062">
        <v>307</v>
      </c>
      <c r="M159" s="1063">
        <v>2403.81</v>
      </c>
      <c r="N159" s="1063">
        <v>7.82</v>
      </c>
      <c r="O159" s="1063">
        <v>7.83</v>
      </c>
      <c r="P159" s="1064">
        <v>0.5078</v>
      </c>
      <c r="Q159" s="1063">
        <v>2.69</v>
      </c>
      <c r="R159" s="1062">
        <v>4.1</v>
      </c>
      <c r="S159" s="1062">
        <v>1162</v>
      </c>
      <c r="T159" s="1062" t="s">
        <v>2386</v>
      </c>
      <c r="U159" s="1062" t="s">
        <v>395</v>
      </c>
      <c r="V159" s="1062" t="s">
        <v>2387</v>
      </c>
      <c r="W159" s="1062" t="s">
        <v>209</v>
      </c>
      <c r="X159" s="1062">
        <v>11</v>
      </c>
      <c r="Y159" s="1062">
        <v>2</v>
      </c>
      <c r="Z159" s="1062">
        <v>15108</v>
      </c>
      <c r="AA159" s="1062" t="s">
        <v>1813</v>
      </c>
      <c r="AB159" s="1062" t="s">
        <v>2388</v>
      </c>
      <c r="AC159" s="1062" t="s">
        <v>2383</v>
      </c>
      <c r="AD159" s="1062" t="s">
        <v>2385</v>
      </c>
      <c r="AE159" s="1062" t="s">
        <v>2384</v>
      </c>
      <c r="AF159" s="1062" t="s">
        <v>2379</v>
      </c>
      <c r="AG159" s="1062">
        <v>100</v>
      </c>
      <c r="AH159" s="1062">
        <v>1788036417475</v>
      </c>
      <c r="AI159" s="1062">
        <v>782</v>
      </c>
      <c r="AJ159" s="1062" t="s">
        <v>826</v>
      </c>
      <c r="AK159" s="1062">
        <v>20</v>
      </c>
      <c r="AL159" s="1062">
        <v>6.51</v>
      </c>
      <c r="AM159" s="1062">
        <v>3223</v>
      </c>
      <c r="AN159" s="1062">
        <v>17.58</v>
      </c>
      <c r="AO159" s="1062">
        <v>-1</v>
      </c>
      <c r="AP159" s="1062">
        <v>-1</v>
      </c>
      <c r="AQ159" s="1062">
        <v>95</v>
      </c>
      <c r="AR159" s="1062" t="s">
        <v>1812</v>
      </c>
      <c r="AS159" s="1062" t="s">
        <v>2863</v>
      </c>
      <c r="AT159" s="1062">
        <v>3177921031</v>
      </c>
      <c r="AU159" s="1062" t="s">
        <v>397</v>
      </c>
      <c r="AV159" s="1062" t="s">
        <v>2381</v>
      </c>
      <c r="AW159" s="1062" t="s">
        <v>2967</v>
      </c>
      <c r="AX159" s="1062" t="s">
        <v>2865</v>
      </c>
      <c r="AY159" s="1062" t="s">
        <v>2874</v>
      </c>
      <c r="AZ159" s="1062" t="s">
        <v>1830</v>
      </c>
      <c r="BA159" s="1062" t="s">
        <v>2968</v>
      </c>
      <c r="BB159" s="1062">
        <v>0</v>
      </c>
      <c r="BC159" s="1062" t="s">
        <v>2867</v>
      </c>
    </row>
    <row r="160" ht="78" customHeight="1" spans="1:55">
      <c r="A160" s="1062">
        <v>54</v>
      </c>
      <c r="B160" s="1062" t="s">
        <v>411</v>
      </c>
      <c r="C160" s="1062" t="s">
        <v>2392</v>
      </c>
      <c r="D160" s="1062" t="s">
        <v>2394</v>
      </c>
      <c r="E160" s="1063">
        <v>12.99</v>
      </c>
      <c r="F160" s="1062">
        <v>4.6</v>
      </c>
      <c r="G160" s="1062">
        <v>227</v>
      </c>
      <c r="H160" s="1062" t="s">
        <v>1819</v>
      </c>
      <c r="I160" s="1062">
        <v>1</v>
      </c>
      <c r="J160" s="1062" t="s">
        <v>310</v>
      </c>
      <c r="K160" s="1062" t="s">
        <v>698</v>
      </c>
      <c r="L160" s="1062">
        <v>300</v>
      </c>
      <c r="M160" s="1063">
        <v>3801</v>
      </c>
      <c r="N160" s="1063">
        <v>12.99</v>
      </c>
      <c r="O160" s="1063">
        <v>12.67</v>
      </c>
      <c r="P160" s="1064">
        <v>0.6407</v>
      </c>
      <c r="Q160" s="1063">
        <v>2.72</v>
      </c>
      <c r="R160" s="1062">
        <v>4.6</v>
      </c>
      <c r="S160" s="1062">
        <v>224</v>
      </c>
      <c r="T160" s="1062" t="s">
        <v>412</v>
      </c>
      <c r="U160" s="1062" t="s">
        <v>311</v>
      </c>
      <c r="V160" s="1062" t="s">
        <v>1844</v>
      </c>
      <c r="W160" s="1062" t="s">
        <v>209</v>
      </c>
      <c r="X160" s="1062">
        <v>1</v>
      </c>
      <c r="Y160" s="1062">
        <v>2</v>
      </c>
      <c r="Z160" s="1062">
        <v>22455</v>
      </c>
      <c r="AA160" s="1062" t="s">
        <v>1813</v>
      </c>
      <c r="AB160" s="1062" t="s">
        <v>2398</v>
      </c>
      <c r="AC160" s="1062" t="s">
        <v>2396</v>
      </c>
      <c r="AD160" s="1062" t="s">
        <v>2398</v>
      </c>
      <c r="AE160" s="1062" t="s">
        <v>2397</v>
      </c>
      <c r="AF160" s="1062" t="s">
        <v>2391</v>
      </c>
      <c r="AG160" s="1062">
        <v>100</v>
      </c>
      <c r="AH160" s="1062">
        <v>1788036339487</v>
      </c>
      <c r="AI160" s="1062">
        <v>1299</v>
      </c>
      <c r="AJ160" s="1062">
        <v>9</v>
      </c>
      <c r="AK160" s="1062">
        <v>0</v>
      </c>
      <c r="AL160" s="1062">
        <v>0</v>
      </c>
      <c r="AM160" s="1062">
        <v>-4605</v>
      </c>
      <c r="AN160" s="1062">
        <v>-25.8</v>
      </c>
      <c r="AO160" s="1062">
        <v>-1</v>
      </c>
      <c r="AP160" s="1062">
        <v>-1</v>
      </c>
      <c r="AQ160" s="1062">
        <v>96</v>
      </c>
      <c r="AR160" s="1062" t="s">
        <v>1812</v>
      </c>
      <c r="AS160" s="1062" t="s">
        <v>2863</v>
      </c>
      <c r="AT160" s="1062">
        <v>3177921031</v>
      </c>
      <c r="AU160" s="1062" t="s">
        <v>2399</v>
      </c>
      <c r="AV160" s="1062" t="s">
        <v>2393</v>
      </c>
      <c r="AW160" s="1062" t="s">
        <v>2943</v>
      </c>
      <c r="AX160" s="1062" t="s">
        <v>2064</v>
      </c>
      <c r="AY160" s="1062" t="s">
        <v>2064</v>
      </c>
      <c r="AZ160" s="1062" t="s">
        <v>1839</v>
      </c>
      <c r="BA160" s="1062" t="s">
        <v>2969</v>
      </c>
      <c r="BB160" s="1062">
        <v>0</v>
      </c>
      <c r="BC160" s="1062" t="s">
        <v>2867</v>
      </c>
    </row>
    <row r="161" ht="78" customHeight="1" spans="1:55">
      <c r="A161" s="1062">
        <v>55</v>
      </c>
      <c r="B161" s="1062" t="s">
        <v>509</v>
      </c>
      <c r="C161" s="1062" t="s">
        <v>2403</v>
      </c>
      <c r="D161" s="1062" t="s">
        <v>2405</v>
      </c>
      <c r="E161" s="1063">
        <v>14.41</v>
      </c>
      <c r="F161" s="1062">
        <v>4.1</v>
      </c>
      <c r="G161" s="1062">
        <v>257</v>
      </c>
      <c r="H161" s="1062" t="s">
        <v>1819</v>
      </c>
      <c r="I161" s="1062">
        <v>1</v>
      </c>
      <c r="J161" s="1062" t="s">
        <v>510</v>
      </c>
      <c r="K161" s="1062" t="s">
        <v>729</v>
      </c>
      <c r="L161" s="1062">
        <v>234</v>
      </c>
      <c r="M161" s="1063">
        <v>3683.16</v>
      </c>
      <c r="N161" s="1063">
        <v>16.95</v>
      </c>
      <c r="O161" s="1063">
        <v>15.74</v>
      </c>
      <c r="P161" s="1064">
        <v>0.6106</v>
      </c>
      <c r="Q161" s="1063">
        <v>3.45</v>
      </c>
      <c r="R161" s="1062">
        <v>4.1</v>
      </c>
      <c r="S161" s="1062">
        <v>253</v>
      </c>
      <c r="T161" s="1062" t="s">
        <v>512</v>
      </c>
      <c r="U161" s="1062" t="s">
        <v>511</v>
      </c>
      <c r="V161" s="1062" t="s">
        <v>1957</v>
      </c>
      <c r="W161" s="1062" t="s">
        <v>209</v>
      </c>
      <c r="X161" s="1062">
        <v>1</v>
      </c>
      <c r="Y161" s="1062">
        <v>2</v>
      </c>
      <c r="Z161" s="1062">
        <v>32437</v>
      </c>
      <c r="AA161" s="1062" t="s">
        <v>1813</v>
      </c>
      <c r="AB161" s="1062" t="s">
        <v>2409</v>
      </c>
      <c r="AC161" s="1062" t="s">
        <v>2407</v>
      </c>
      <c r="AD161" s="1062" t="s">
        <v>2409</v>
      </c>
      <c r="AE161" s="1062" t="s">
        <v>2408</v>
      </c>
      <c r="AF161" s="1062" t="s">
        <v>2402</v>
      </c>
      <c r="AG161" s="1062">
        <v>50</v>
      </c>
      <c r="AH161" s="1062">
        <v>1788035837148</v>
      </c>
      <c r="AI161" s="1062">
        <v>847.5</v>
      </c>
      <c r="AJ161" s="1062" t="s">
        <v>826</v>
      </c>
      <c r="AK161" s="1062">
        <v>14</v>
      </c>
      <c r="AL161" s="1062">
        <v>5.98</v>
      </c>
      <c r="AM161" s="1062">
        <v>-15629</v>
      </c>
      <c r="AN161" s="1062">
        <v>-92.99</v>
      </c>
      <c r="AO161" s="1062">
        <v>-1</v>
      </c>
      <c r="AP161" s="1062">
        <v>-1</v>
      </c>
      <c r="AQ161" s="1062">
        <v>96</v>
      </c>
      <c r="AR161" s="1062" t="s">
        <v>1812</v>
      </c>
      <c r="AS161" s="1062" t="s">
        <v>2863</v>
      </c>
      <c r="AT161" s="1062">
        <v>3177921031</v>
      </c>
      <c r="AU161" s="1062" t="s">
        <v>2410</v>
      </c>
      <c r="AV161" s="1062" t="s">
        <v>2404</v>
      </c>
      <c r="AW161" s="1062" t="s">
        <v>2970</v>
      </c>
      <c r="AX161" s="1062" t="s">
        <v>2874</v>
      </c>
      <c r="AY161" s="1062" t="s">
        <v>2874</v>
      </c>
      <c r="AZ161" s="1062" t="s">
        <v>1830</v>
      </c>
      <c r="BA161" s="1062" t="s">
        <v>2971</v>
      </c>
      <c r="BB161" s="1062">
        <v>0</v>
      </c>
      <c r="BC161" s="1062" t="s">
        <v>2867</v>
      </c>
    </row>
    <row r="162" ht="78" customHeight="1" spans="1:55">
      <c r="A162" s="1062">
        <v>56</v>
      </c>
      <c r="B162" s="1062" t="s">
        <v>370</v>
      </c>
      <c r="C162" s="1062" t="s">
        <v>2414</v>
      </c>
      <c r="D162" s="1062" t="s">
        <v>372</v>
      </c>
      <c r="E162" s="1063">
        <v>11.34</v>
      </c>
      <c r="F162" s="1062">
        <v>4.3</v>
      </c>
      <c r="G162" s="1062">
        <v>1063</v>
      </c>
      <c r="H162" s="1062" t="s">
        <v>1819</v>
      </c>
      <c r="I162" s="1062">
        <v>1</v>
      </c>
      <c r="J162" s="1062" t="s">
        <v>46</v>
      </c>
      <c r="K162" s="1062" t="s">
        <v>690</v>
      </c>
      <c r="L162" s="1062">
        <v>284</v>
      </c>
      <c r="M162" s="1063">
        <v>3998.72</v>
      </c>
      <c r="N162" s="1063">
        <v>13.21</v>
      </c>
      <c r="O162" s="1063">
        <v>14.08</v>
      </c>
      <c r="P162" s="1064">
        <v>0.6168</v>
      </c>
      <c r="Q162" s="1063">
        <v>3.08</v>
      </c>
      <c r="R162" s="1062">
        <v>4.3</v>
      </c>
      <c r="S162" s="1062">
        <v>1063</v>
      </c>
      <c r="T162" s="1062" t="s">
        <v>371</v>
      </c>
      <c r="U162" s="1062" t="s">
        <v>45</v>
      </c>
      <c r="V162" s="1062" t="s">
        <v>1822</v>
      </c>
      <c r="W162" s="1062" t="s">
        <v>812</v>
      </c>
      <c r="X162" s="1062">
        <v>21</v>
      </c>
      <c r="Y162" s="1062">
        <v>3</v>
      </c>
      <c r="Z162" s="1062">
        <v>15219</v>
      </c>
      <c r="AA162" s="1062" t="s">
        <v>1813</v>
      </c>
      <c r="AB162" s="1062" t="s">
        <v>2420</v>
      </c>
      <c r="AC162" s="1062" t="s">
        <v>2417</v>
      </c>
      <c r="AD162" s="1062" t="s">
        <v>2419</v>
      </c>
      <c r="AE162" s="1062" t="s">
        <v>2418</v>
      </c>
      <c r="AF162" s="1062" t="s">
        <v>2413</v>
      </c>
      <c r="AG162" s="1062">
        <v>100</v>
      </c>
      <c r="AH162" s="1062">
        <v>1788036200112</v>
      </c>
      <c r="AI162" s="1062">
        <v>1321</v>
      </c>
      <c r="AJ162" s="1062" t="s">
        <v>826</v>
      </c>
      <c r="AK162" s="1062">
        <v>0</v>
      </c>
      <c r="AL162" s="1062">
        <v>0</v>
      </c>
      <c r="AM162" s="1062">
        <v>298</v>
      </c>
      <c r="AN162" s="1062">
        <v>1.92</v>
      </c>
      <c r="AO162" s="1062">
        <v>-1</v>
      </c>
      <c r="AP162" s="1062">
        <v>-1</v>
      </c>
      <c r="AQ162" s="1062">
        <v>97</v>
      </c>
      <c r="AR162" s="1062" t="s">
        <v>1812</v>
      </c>
      <c r="AS162" s="1062" t="s">
        <v>2863</v>
      </c>
      <c r="AT162" s="1062">
        <v>3177921031</v>
      </c>
      <c r="AU162" s="1062" t="s">
        <v>372</v>
      </c>
      <c r="AV162" s="1062" t="s">
        <v>2415</v>
      </c>
      <c r="AW162" s="1062" t="s">
        <v>2883</v>
      </c>
      <c r="AX162" s="1062" t="s">
        <v>2865</v>
      </c>
      <c r="AY162" s="1062" t="s">
        <v>2929</v>
      </c>
      <c r="AZ162" s="1062" t="s">
        <v>1839</v>
      </c>
      <c r="BA162" s="1062" t="s">
        <v>2972</v>
      </c>
      <c r="BB162" s="1062">
        <v>0</v>
      </c>
      <c r="BC162" s="1062" t="s">
        <v>2867</v>
      </c>
    </row>
    <row r="163" ht="78" customHeight="1" spans="1:55">
      <c r="A163" s="1062">
        <v>57</v>
      </c>
      <c r="B163" s="1062" t="s">
        <v>314</v>
      </c>
      <c r="C163" s="1062" t="s">
        <v>2424</v>
      </c>
      <c r="D163" s="1062" t="s">
        <v>2426</v>
      </c>
      <c r="E163" s="1063">
        <v>14.28</v>
      </c>
      <c r="F163" s="1062">
        <v>4.2</v>
      </c>
      <c r="G163" s="1062">
        <v>2208</v>
      </c>
      <c r="H163" s="1062" t="s">
        <v>1819</v>
      </c>
      <c r="I163" s="1062">
        <v>1</v>
      </c>
      <c r="J163" s="1062" t="s">
        <v>2094</v>
      </c>
      <c r="K163" s="1062" t="s">
        <v>783</v>
      </c>
      <c r="L163" s="1062">
        <v>446</v>
      </c>
      <c r="M163" s="1063">
        <v>7840.68</v>
      </c>
      <c r="N163" s="1063">
        <v>16.99</v>
      </c>
      <c r="O163" s="1063">
        <v>17.58</v>
      </c>
      <c r="P163" s="1064">
        <v>0.647</v>
      </c>
      <c r="Q163" s="1063">
        <v>3.45</v>
      </c>
      <c r="R163" s="1062">
        <v>4.2</v>
      </c>
      <c r="S163" s="1062">
        <v>2203</v>
      </c>
      <c r="T163" s="1062" t="s">
        <v>315</v>
      </c>
      <c r="U163" s="1062" t="s">
        <v>45</v>
      </c>
      <c r="V163" s="1062" t="s">
        <v>1822</v>
      </c>
      <c r="W163" s="1062" t="s">
        <v>812</v>
      </c>
      <c r="X163" s="1062">
        <v>2</v>
      </c>
      <c r="Y163" s="1062">
        <v>4</v>
      </c>
      <c r="Z163" s="1062">
        <v>6573</v>
      </c>
      <c r="AA163" s="1062" t="s">
        <v>1813</v>
      </c>
      <c r="AB163" s="1062" t="s">
        <v>1944</v>
      </c>
      <c r="AC163" s="1062" t="s">
        <v>2428</v>
      </c>
      <c r="AD163" s="1062" t="s">
        <v>2430</v>
      </c>
      <c r="AE163" s="1062" t="s">
        <v>2429</v>
      </c>
      <c r="AF163" s="1062" t="s">
        <v>2423</v>
      </c>
      <c r="AG163" s="1062" t="s">
        <v>826</v>
      </c>
      <c r="AH163" s="1062" t="s">
        <v>826</v>
      </c>
      <c r="AI163" s="1062" t="s">
        <v>826</v>
      </c>
      <c r="AJ163" s="1062" t="s">
        <v>826</v>
      </c>
      <c r="AK163" s="1062">
        <v>5</v>
      </c>
      <c r="AL163" s="1062">
        <v>1.12</v>
      </c>
      <c r="AM163" s="1062">
        <v>3670</v>
      </c>
      <c r="AN163" s="1062">
        <v>35.83</v>
      </c>
      <c r="AO163" s="1062">
        <v>-1</v>
      </c>
      <c r="AP163" s="1062">
        <v>-1</v>
      </c>
      <c r="AQ163" s="1062">
        <v>100</v>
      </c>
      <c r="AR163" s="1062" t="s">
        <v>1812</v>
      </c>
      <c r="AS163" s="1062" t="s">
        <v>2863</v>
      </c>
      <c r="AT163" s="1062">
        <v>3177921031</v>
      </c>
      <c r="AU163" s="1062" t="s">
        <v>2973</v>
      </c>
      <c r="AV163" s="1062" t="s">
        <v>2425</v>
      </c>
      <c r="AW163" s="1062" t="s">
        <v>2918</v>
      </c>
      <c r="AX163" s="1062" t="s">
        <v>2874</v>
      </c>
      <c r="AY163" s="1062" t="s">
        <v>2874</v>
      </c>
      <c r="AZ163" s="1062" t="s">
        <v>1857</v>
      </c>
      <c r="BA163" s="1062" t="s">
        <v>2974</v>
      </c>
      <c r="BB163" s="1062">
        <v>0</v>
      </c>
      <c r="BC163" s="1062" t="s">
        <v>2872</v>
      </c>
    </row>
    <row r="164" ht="78" customHeight="1" spans="1:55">
      <c r="A164" s="1062">
        <v>58</v>
      </c>
      <c r="B164" s="1062" t="s">
        <v>389</v>
      </c>
      <c r="C164" s="1062" t="s">
        <v>2432</v>
      </c>
      <c r="D164" s="1062" t="s">
        <v>2434</v>
      </c>
      <c r="E164" s="1063">
        <v>23.99</v>
      </c>
      <c r="F164" s="1062">
        <v>4.7</v>
      </c>
      <c r="G164" s="1062">
        <v>263</v>
      </c>
      <c r="H164" s="1062" t="s">
        <v>1819</v>
      </c>
      <c r="I164" s="1062">
        <v>1</v>
      </c>
      <c r="J164" s="1062" t="s">
        <v>390</v>
      </c>
      <c r="K164" s="1062" t="s">
        <v>702</v>
      </c>
      <c r="L164" s="1062">
        <v>312</v>
      </c>
      <c r="M164" s="1063">
        <v>7288.32</v>
      </c>
      <c r="N164" s="1063">
        <v>23.99</v>
      </c>
      <c r="O164" s="1063">
        <v>23.36</v>
      </c>
      <c r="P164" s="1064">
        <v>0.7366</v>
      </c>
      <c r="Q164" s="1063">
        <v>2.72</v>
      </c>
      <c r="R164" s="1062">
        <v>4.7</v>
      </c>
      <c r="S164" s="1062">
        <v>257</v>
      </c>
      <c r="T164" s="1062" t="s">
        <v>391</v>
      </c>
      <c r="U164" s="1062" t="s">
        <v>59</v>
      </c>
      <c r="V164" s="1062" t="s">
        <v>1844</v>
      </c>
      <c r="W164" s="1062" t="s">
        <v>209</v>
      </c>
      <c r="X164" s="1062">
        <v>1</v>
      </c>
      <c r="Y164" s="1062">
        <v>8</v>
      </c>
      <c r="Z164" s="1062">
        <v>21796</v>
      </c>
      <c r="AA164" s="1062" t="s">
        <v>1813</v>
      </c>
      <c r="AB164" s="1062" t="s">
        <v>1970</v>
      </c>
      <c r="AC164" s="1062" t="s">
        <v>2436</v>
      </c>
      <c r="AD164" s="1062" t="s">
        <v>2438</v>
      </c>
      <c r="AE164" s="1062" t="s">
        <v>2437</v>
      </c>
      <c r="AF164" s="1062" t="s">
        <v>2431</v>
      </c>
      <c r="AG164" s="1062" t="s">
        <v>826</v>
      </c>
      <c r="AH164" s="1062" t="s">
        <v>826</v>
      </c>
      <c r="AI164" s="1062" t="s">
        <v>826</v>
      </c>
      <c r="AJ164" s="1062">
        <v>51</v>
      </c>
      <c r="AK164" s="1062">
        <v>5</v>
      </c>
      <c r="AL164" s="1062">
        <v>1.6</v>
      </c>
      <c r="AM164" s="1062">
        <v>16278</v>
      </c>
      <c r="AN164" s="1062">
        <v>42.75</v>
      </c>
      <c r="AO164" s="1062">
        <v>-1</v>
      </c>
      <c r="AP164" s="1062">
        <v>-1</v>
      </c>
      <c r="AQ164" s="1062">
        <v>98</v>
      </c>
      <c r="AR164" s="1062" t="s">
        <v>1812</v>
      </c>
      <c r="AS164" s="1062" t="s">
        <v>2863</v>
      </c>
      <c r="AT164" s="1062">
        <v>3177921031</v>
      </c>
      <c r="AU164" s="1062" t="s">
        <v>392</v>
      </c>
      <c r="AV164" s="1062" t="s">
        <v>2433</v>
      </c>
      <c r="AW164" s="1062" t="s">
        <v>2975</v>
      </c>
      <c r="AX164" s="1062" t="s">
        <v>2064</v>
      </c>
      <c r="AY164" s="1062" t="s">
        <v>2064</v>
      </c>
      <c r="AZ164" s="1062" t="s">
        <v>1830</v>
      </c>
      <c r="BA164" s="1062" t="s">
        <v>2976</v>
      </c>
      <c r="BB164" s="1062">
        <v>4</v>
      </c>
      <c r="BC164" s="1062" t="s">
        <v>2872</v>
      </c>
    </row>
    <row r="165" ht="78" customHeight="1" spans="1:55">
      <c r="A165" s="1062">
        <v>59</v>
      </c>
      <c r="B165" s="1062" t="s">
        <v>317</v>
      </c>
      <c r="C165" s="1062" t="s">
        <v>2440</v>
      </c>
      <c r="D165" s="1062" t="s">
        <v>2442</v>
      </c>
      <c r="E165" s="1063">
        <v>13.8</v>
      </c>
      <c r="F165" s="1062">
        <v>4.2</v>
      </c>
      <c r="G165" s="1062">
        <v>1503</v>
      </c>
      <c r="H165" s="1062" t="s">
        <v>1819</v>
      </c>
      <c r="I165" s="1062">
        <v>1</v>
      </c>
      <c r="J165" s="1062" t="s">
        <v>318</v>
      </c>
      <c r="K165" s="1062" t="s">
        <v>701</v>
      </c>
      <c r="L165" s="1062">
        <v>560</v>
      </c>
      <c r="M165" s="1063">
        <v>8052.8</v>
      </c>
      <c r="N165" s="1063">
        <v>14.99</v>
      </c>
      <c r="O165" s="1063">
        <v>14.38</v>
      </c>
      <c r="P165" s="1064">
        <v>0.5839</v>
      </c>
      <c r="Q165" s="1063">
        <v>3.99</v>
      </c>
      <c r="R165" s="1062">
        <v>4.2</v>
      </c>
      <c r="S165" s="1062">
        <v>1502</v>
      </c>
      <c r="T165" s="1062" t="s">
        <v>320</v>
      </c>
      <c r="U165" s="1062" t="s">
        <v>319</v>
      </c>
      <c r="V165" s="1062" t="s">
        <v>1844</v>
      </c>
      <c r="W165" s="1062" t="s">
        <v>209</v>
      </c>
      <c r="X165" s="1062">
        <v>1</v>
      </c>
      <c r="Y165" s="1062">
        <v>3</v>
      </c>
      <c r="Z165" s="1062">
        <v>9751</v>
      </c>
      <c r="AA165" s="1062" t="s">
        <v>1813</v>
      </c>
      <c r="AB165" s="1062" t="s">
        <v>2447</v>
      </c>
      <c r="AC165" s="1062" t="s">
        <v>2444</v>
      </c>
      <c r="AD165" s="1062" t="s">
        <v>2446</v>
      </c>
      <c r="AE165" s="1062" t="s">
        <v>2445</v>
      </c>
      <c r="AF165" s="1062" t="s">
        <v>2439</v>
      </c>
      <c r="AG165" s="1062">
        <v>200</v>
      </c>
      <c r="AH165" s="1062">
        <v>1788036200112</v>
      </c>
      <c r="AI165" s="1062">
        <v>2998</v>
      </c>
      <c r="AJ165" s="1062">
        <v>1</v>
      </c>
      <c r="AK165" s="1062">
        <v>5</v>
      </c>
      <c r="AL165" s="1062">
        <v>0.89</v>
      </c>
      <c r="AM165" s="1062">
        <v>-2272</v>
      </c>
      <c r="AN165" s="1062">
        <v>-30.38</v>
      </c>
      <c r="AO165" s="1062">
        <v>-1</v>
      </c>
      <c r="AP165" s="1062">
        <v>-1</v>
      </c>
      <c r="AQ165" s="1062">
        <v>97</v>
      </c>
      <c r="AR165" s="1062" t="s">
        <v>1812</v>
      </c>
      <c r="AS165" s="1062" t="s">
        <v>2863</v>
      </c>
      <c r="AT165" s="1062">
        <v>3177921031</v>
      </c>
      <c r="AU165" s="1062" t="s">
        <v>2448</v>
      </c>
      <c r="AV165" s="1062" t="s">
        <v>2441</v>
      </c>
      <c r="AW165" s="1062" t="s">
        <v>2977</v>
      </c>
      <c r="AX165" s="1062" t="s">
        <v>2870</v>
      </c>
      <c r="AY165" s="1062" t="s">
        <v>2870</v>
      </c>
      <c r="AZ165" s="1062" t="s">
        <v>1830</v>
      </c>
      <c r="BA165" s="1062" t="s">
        <v>2978</v>
      </c>
      <c r="BB165" s="1062">
        <v>0</v>
      </c>
      <c r="BC165" s="1062" t="s">
        <v>2867</v>
      </c>
    </row>
    <row r="166" ht="78" customHeight="1" spans="1:55">
      <c r="A166" s="1062">
        <v>60</v>
      </c>
      <c r="B166" s="1062" t="s">
        <v>588</v>
      </c>
      <c r="C166" s="1062" t="s">
        <v>2451</v>
      </c>
      <c r="D166" s="1062" t="s">
        <v>2452</v>
      </c>
      <c r="E166" s="1063">
        <v>27.99</v>
      </c>
      <c r="F166" s="1062">
        <v>4.9</v>
      </c>
      <c r="G166" s="1062">
        <v>16</v>
      </c>
      <c r="H166" s="1065" t="s">
        <v>2016</v>
      </c>
      <c r="I166" s="1062" t="s">
        <v>826</v>
      </c>
      <c r="J166" s="1062" t="s">
        <v>826</v>
      </c>
      <c r="K166" s="1062" t="s">
        <v>826</v>
      </c>
      <c r="L166" s="1062" t="s">
        <v>826</v>
      </c>
      <c r="M166" s="1063" t="s">
        <v>826</v>
      </c>
      <c r="N166" s="1063" t="s">
        <v>826</v>
      </c>
      <c r="O166" s="1063" t="s">
        <v>826</v>
      </c>
      <c r="P166" s="1064" t="s">
        <v>826</v>
      </c>
      <c r="Q166" s="1063" t="s">
        <v>826</v>
      </c>
      <c r="R166" s="1062" t="s">
        <v>826</v>
      </c>
      <c r="S166" s="1062" t="s">
        <v>826</v>
      </c>
      <c r="T166" s="1062" t="s">
        <v>826</v>
      </c>
      <c r="U166" s="1062" t="s">
        <v>826</v>
      </c>
      <c r="V166" s="1062" t="s">
        <v>826</v>
      </c>
      <c r="W166" s="1062" t="s">
        <v>826</v>
      </c>
      <c r="X166" s="1062" t="s">
        <v>826</v>
      </c>
      <c r="Y166" s="1062" t="s">
        <v>826</v>
      </c>
      <c r="Z166" s="1062" t="s">
        <v>826</v>
      </c>
      <c r="AA166" s="1062" t="s">
        <v>826</v>
      </c>
      <c r="AB166" s="1062" t="s">
        <v>826</v>
      </c>
      <c r="AC166" s="1062" t="s">
        <v>826</v>
      </c>
      <c r="AD166" s="1062" t="s">
        <v>826</v>
      </c>
      <c r="AE166" s="1062" t="s">
        <v>826</v>
      </c>
      <c r="AF166" s="1062" t="s">
        <v>826</v>
      </c>
      <c r="AG166" s="1062" t="s">
        <v>826</v>
      </c>
      <c r="AH166" s="1062" t="s">
        <v>826</v>
      </c>
      <c r="AI166" s="1062" t="s">
        <v>826</v>
      </c>
      <c r="AJ166" s="1062" t="s">
        <v>826</v>
      </c>
      <c r="AK166" s="1062" t="s">
        <v>826</v>
      </c>
      <c r="AL166" s="1062" t="s">
        <v>826</v>
      </c>
      <c r="AM166" s="1062" t="s">
        <v>826</v>
      </c>
      <c r="AN166" s="1062" t="s">
        <v>826</v>
      </c>
      <c r="AO166" s="1062" t="s">
        <v>826</v>
      </c>
      <c r="AP166" s="1062" t="s">
        <v>826</v>
      </c>
      <c r="AQ166" s="1062" t="s">
        <v>826</v>
      </c>
      <c r="AR166" s="1062" t="s">
        <v>826</v>
      </c>
      <c r="AS166" s="1062" t="s">
        <v>826</v>
      </c>
      <c r="AT166" s="1062" t="s">
        <v>826</v>
      </c>
      <c r="AU166" s="1062" t="s">
        <v>826</v>
      </c>
      <c r="AV166" s="1062" t="s">
        <v>826</v>
      </c>
      <c r="AW166" s="1062" t="s">
        <v>826</v>
      </c>
      <c r="AX166" s="1062" t="s">
        <v>826</v>
      </c>
      <c r="AY166" s="1062" t="s">
        <v>826</v>
      </c>
      <c r="AZ166" s="1062" t="s">
        <v>826</v>
      </c>
      <c r="BA166" s="1062" t="s">
        <v>826</v>
      </c>
      <c r="BB166" s="1062" t="s">
        <v>826</v>
      </c>
      <c r="BC166" s="1062" t="s">
        <v>826</v>
      </c>
    </row>
    <row r="167" ht="78" customHeight="1" spans="1:55">
      <c r="A167" s="1062">
        <v>61</v>
      </c>
      <c r="B167" s="1062" t="s">
        <v>430</v>
      </c>
      <c r="C167" s="1062" t="s">
        <v>2454</v>
      </c>
      <c r="D167" s="1062" t="s">
        <v>2456</v>
      </c>
      <c r="E167" s="1063">
        <v>22.53</v>
      </c>
      <c r="F167" s="1062">
        <v>3.8</v>
      </c>
      <c r="G167" s="1062">
        <v>8</v>
      </c>
      <c r="H167" s="1062" t="s">
        <v>1819</v>
      </c>
      <c r="I167" s="1062">
        <v>1</v>
      </c>
      <c r="J167" s="1062" t="s">
        <v>431</v>
      </c>
      <c r="K167" s="1062" t="s">
        <v>793</v>
      </c>
      <c r="L167" s="1062">
        <v>289</v>
      </c>
      <c r="M167" s="1063">
        <v>6933.11</v>
      </c>
      <c r="N167" s="1063">
        <v>23.99</v>
      </c>
      <c r="O167" s="1063">
        <v>23.99</v>
      </c>
      <c r="P167" s="1064">
        <v>0.7375</v>
      </c>
      <c r="Q167" s="1063">
        <v>2.7</v>
      </c>
      <c r="R167" s="1062">
        <v>3.7</v>
      </c>
      <c r="S167" s="1062">
        <v>5</v>
      </c>
      <c r="T167" s="1062" t="s">
        <v>433</v>
      </c>
      <c r="U167" s="1062" t="s">
        <v>432</v>
      </c>
      <c r="V167" s="1062" t="s">
        <v>1844</v>
      </c>
      <c r="W167" s="1062" t="s">
        <v>209</v>
      </c>
      <c r="X167" s="1062">
        <v>1</v>
      </c>
      <c r="Y167" s="1062">
        <v>4</v>
      </c>
      <c r="Z167" s="1062">
        <v>27669</v>
      </c>
      <c r="AA167" s="1062" t="s">
        <v>1813</v>
      </c>
      <c r="AB167" s="1062" t="s">
        <v>2460</v>
      </c>
      <c r="AC167" s="1062" t="s">
        <v>2459</v>
      </c>
      <c r="AD167" s="1062" t="s">
        <v>2460</v>
      </c>
      <c r="AE167" s="1062" t="s">
        <v>2459</v>
      </c>
      <c r="AF167" s="1062" t="s">
        <v>2453</v>
      </c>
      <c r="AG167" s="1062">
        <v>50</v>
      </c>
      <c r="AH167" s="1062">
        <v>1788039258887</v>
      </c>
      <c r="AI167" s="1062">
        <v>1199.5</v>
      </c>
      <c r="AJ167" s="1062">
        <v>55</v>
      </c>
      <c r="AK167" s="1062">
        <v>4</v>
      </c>
      <c r="AL167" s="1062">
        <v>1.38</v>
      </c>
      <c r="AM167" s="1062">
        <v>5888</v>
      </c>
      <c r="AN167" s="1062">
        <v>17.55</v>
      </c>
      <c r="AO167" s="1062">
        <v>-1</v>
      </c>
      <c r="AP167" s="1062">
        <v>-1</v>
      </c>
      <c r="AQ167" s="1062">
        <v>89</v>
      </c>
      <c r="AR167" s="1062" t="s">
        <v>1812</v>
      </c>
      <c r="AS167" s="1062" t="s">
        <v>2863</v>
      </c>
      <c r="AT167" s="1062">
        <v>3177921031</v>
      </c>
      <c r="AU167" s="1062" t="s">
        <v>2461</v>
      </c>
      <c r="AV167" s="1062" t="s">
        <v>2455</v>
      </c>
      <c r="AW167" s="1062" t="s">
        <v>2979</v>
      </c>
      <c r="AX167" s="1062" t="s">
        <v>2064</v>
      </c>
      <c r="AY167" s="1062" t="s">
        <v>2064</v>
      </c>
      <c r="AZ167" s="1062" t="s">
        <v>2458</v>
      </c>
      <c r="BA167" s="1062" t="s">
        <v>2980</v>
      </c>
      <c r="BB167" s="1062">
        <v>2</v>
      </c>
      <c r="BC167" s="1062" t="s">
        <v>2872</v>
      </c>
    </row>
    <row r="168" ht="78" customHeight="1" spans="1:55">
      <c r="A168" s="1062">
        <v>62</v>
      </c>
      <c r="B168" s="1062" t="s">
        <v>555</v>
      </c>
      <c r="C168" s="1062" t="s">
        <v>2466</v>
      </c>
      <c r="D168" s="1062" t="s">
        <v>2468</v>
      </c>
      <c r="E168" s="1063">
        <v>23.99</v>
      </c>
      <c r="F168" s="1062">
        <v>4</v>
      </c>
      <c r="G168" s="1062">
        <v>198</v>
      </c>
      <c r="H168" s="1062" t="s">
        <v>1819</v>
      </c>
      <c r="I168" s="1062">
        <v>1</v>
      </c>
      <c r="J168" s="1062" t="s">
        <v>556</v>
      </c>
      <c r="K168" s="1062" t="s">
        <v>2464</v>
      </c>
      <c r="L168" s="1062">
        <v>188</v>
      </c>
      <c r="M168" s="1063">
        <v>5600.52</v>
      </c>
      <c r="N168" s="1063">
        <v>23.99</v>
      </c>
      <c r="O168" s="1063">
        <v>29.79</v>
      </c>
      <c r="P168" s="1064">
        <v>0.7216</v>
      </c>
      <c r="Q168" s="1063">
        <v>3.08</v>
      </c>
      <c r="R168" s="1062">
        <v>4</v>
      </c>
      <c r="S168" s="1062">
        <v>183</v>
      </c>
      <c r="T168" s="1062" t="s">
        <v>558</v>
      </c>
      <c r="U168" s="1062" t="s">
        <v>557</v>
      </c>
      <c r="V168" s="1062" t="s">
        <v>1844</v>
      </c>
      <c r="W168" s="1062" t="s">
        <v>209</v>
      </c>
      <c r="X168" s="1062">
        <v>1</v>
      </c>
      <c r="Y168" s="1062">
        <v>5</v>
      </c>
      <c r="Z168" s="1062">
        <v>122451</v>
      </c>
      <c r="AA168" s="1062" t="s">
        <v>1813</v>
      </c>
      <c r="AB168" s="1062" t="s">
        <v>2472</v>
      </c>
      <c r="AC168" s="1062" t="s">
        <v>2470</v>
      </c>
      <c r="AD168" s="1062" t="s">
        <v>2034</v>
      </c>
      <c r="AE168" s="1062" t="s">
        <v>2471</v>
      </c>
      <c r="AF168" s="1062" t="s">
        <v>2465</v>
      </c>
      <c r="AG168" s="1062">
        <v>50</v>
      </c>
      <c r="AH168" s="1062">
        <v>1788036200112</v>
      </c>
      <c r="AI168" s="1062">
        <v>1199.5</v>
      </c>
      <c r="AJ168" s="1062">
        <v>259</v>
      </c>
      <c r="AK168" s="1062">
        <v>0</v>
      </c>
      <c r="AL168" s="1062">
        <v>0</v>
      </c>
      <c r="AM168" s="1062">
        <v>-78981</v>
      </c>
      <c r="AN168" s="1062">
        <v>-181.69</v>
      </c>
      <c r="AO168" s="1062">
        <v>-1</v>
      </c>
      <c r="AP168" s="1062">
        <v>-1</v>
      </c>
      <c r="AQ168" s="1062">
        <v>95</v>
      </c>
      <c r="AR168" s="1062" t="s">
        <v>1812</v>
      </c>
      <c r="AS168" s="1062" t="s">
        <v>2863</v>
      </c>
      <c r="AT168" s="1062">
        <v>3177921031</v>
      </c>
      <c r="AU168" s="1062" t="s">
        <v>2981</v>
      </c>
      <c r="AV168" s="1062" t="s">
        <v>2467</v>
      </c>
      <c r="AW168" s="1062" t="s">
        <v>2982</v>
      </c>
      <c r="AX168" s="1062" t="s">
        <v>2865</v>
      </c>
      <c r="AY168" s="1062" t="s">
        <v>2064</v>
      </c>
      <c r="AZ168" s="1062" t="s">
        <v>1839</v>
      </c>
      <c r="BA168" s="1062" t="s">
        <v>2983</v>
      </c>
      <c r="BB168" s="1062">
        <v>0</v>
      </c>
      <c r="BC168" s="1062" t="s">
        <v>2867</v>
      </c>
    </row>
    <row r="169" ht="78" customHeight="1" spans="1:55">
      <c r="A169" s="1062">
        <v>63</v>
      </c>
      <c r="B169" s="1062" t="s">
        <v>495</v>
      </c>
      <c r="C169" s="1062" t="s">
        <v>2474</v>
      </c>
      <c r="D169" s="1062" t="s">
        <v>2476</v>
      </c>
      <c r="E169" s="1063">
        <v>10.01</v>
      </c>
      <c r="F169" s="1062">
        <v>4.3</v>
      </c>
      <c r="G169" s="1062">
        <v>288</v>
      </c>
      <c r="H169" s="1062" t="s">
        <v>1819</v>
      </c>
      <c r="I169" s="1062">
        <v>1</v>
      </c>
      <c r="J169" s="1062" t="s">
        <v>382</v>
      </c>
      <c r="K169" s="1062" t="s">
        <v>741</v>
      </c>
      <c r="L169" s="1062">
        <v>178</v>
      </c>
      <c r="M169" s="1063">
        <v>1860.1</v>
      </c>
      <c r="N169" s="1063">
        <v>10.45</v>
      </c>
      <c r="O169" s="1063">
        <v>10.45</v>
      </c>
      <c r="P169" s="1064">
        <v>0.4682</v>
      </c>
      <c r="Q169" s="1063">
        <v>3.99</v>
      </c>
      <c r="R169" s="1062">
        <v>4.3</v>
      </c>
      <c r="S169" s="1062">
        <v>288</v>
      </c>
      <c r="T169" s="1062" t="s">
        <v>496</v>
      </c>
      <c r="U169" s="1062" t="s">
        <v>45</v>
      </c>
      <c r="V169" s="1062" t="s">
        <v>1822</v>
      </c>
      <c r="W169" s="1062" t="s">
        <v>812</v>
      </c>
      <c r="X169" s="1062">
        <v>8</v>
      </c>
      <c r="Y169" s="1062">
        <v>16</v>
      </c>
      <c r="Z169" s="1062">
        <v>23363</v>
      </c>
      <c r="AA169" s="1062" t="s">
        <v>1813</v>
      </c>
      <c r="AB169" s="1062" t="s">
        <v>1923</v>
      </c>
      <c r="AC169" s="1062" t="s">
        <v>2478</v>
      </c>
      <c r="AD169" s="1062" t="s">
        <v>2480</v>
      </c>
      <c r="AE169" s="1062" t="s">
        <v>2479</v>
      </c>
      <c r="AF169" s="1062" t="s">
        <v>2473</v>
      </c>
      <c r="AG169" s="1062" t="s">
        <v>826</v>
      </c>
      <c r="AH169" s="1062" t="s">
        <v>826</v>
      </c>
      <c r="AI169" s="1062" t="s">
        <v>826</v>
      </c>
      <c r="AJ169" s="1062" t="s">
        <v>826</v>
      </c>
      <c r="AK169" s="1062">
        <v>3</v>
      </c>
      <c r="AL169" s="1062">
        <v>1.69</v>
      </c>
      <c r="AM169" s="1062">
        <v>20243</v>
      </c>
      <c r="AN169" s="1062">
        <v>46.42</v>
      </c>
      <c r="AO169" s="1062">
        <v>-1</v>
      </c>
      <c r="AP169" s="1062">
        <v>-1</v>
      </c>
      <c r="AQ169" s="1062">
        <v>95</v>
      </c>
      <c r="AR169" s="1062" t="s">
        <v>1812</v>
      </c>
      <c r="AS169" s="1062" t="s">
        <v>2863</v>
      </c>
      <c r="AT169" s="1062">
        <v>3177921031</v>
      </c>
      <c r="AU169" s="1062" t="s">
        <v>2984</v>
      </c>
      <c r="AV169" s="1062" t="s">
        <v>2475</v>
      </c>
      <c r="AW169" s="1062" t="s">
        <v>2928</v>
      </c>
      <c r="AX169" s="1062" t="s">
        <v>2870</v>
      </c>
      <c r="AY169" s="1062" t="s">
        <v>2870</v>
      </c>
      <c r="AZ169" s="1062" t="s">
        <v>1857</v>
      </c>
      <c r="BA169" s="1062" t="s">
        <v>2912</v>
      </c>
      <c r="BB169" s="1062">
        <v>0</v>
      </c>
      <c r="BC169" s="1062" t="s">
        <v>2872</v>
      </c>
    </row>
    <row r="170" ht="78" customHeight="1" spans="1:55">
      <c r="A170" s="1062">
        <v>64</v>
      </c>
      <c r="B170" s="1062" t="s">
        <v>448</v>
      </c>
      <c r="C170" s="1062" t="s">
        <v>2482</v>
      </c>
      <c r="D170" s="1062" t="s">
        <v>2484</v>
      </c>
      <c r="E170" s="1063">
        <v>11.43</v>
      </c>
      <c r="F170" s="1062">
        <v>4.2</v>
      </c>
      <c r="G170" s="1062">
        <v>2671</v>
      </c>
      <c r="H170" s="1062" t="s">
        <v>1819</v>
      </c>
      <c r="I170" s="1062">
        <v>1</v>
      </c>
      <c r="J170" s="1062" t="s">
        <v>66</v>
      </c>
      <c r="K170" s="1062" t="s">
        <v>711</v>
      </c>
      <c r="L170" s="1062">
        <v>244</v>
      </c>
      <c r="M170" s="1063">
        <v>3408.68</v>
      </c>
      <c r="N170" s="1063">
        <v>14.27</v>
      </c>
      <c r="O170" s="1063">
        <v>13.97</v>
      </c>
      <c r="P170" s="1064">
        <v>0.6075</v>
      </c>
      <c r="Q170" s="1063">
        <v>3.46</v>
      </c>
      <c r="R170" s="1062">
        <v>4.2</v>
      </c>
      <c r="S170" s="1062">
        <v>2663</v>
      </c>
      <c r="T170" s="1062" t="s">
        <v>449</v>
      </c>
      <c r="U170" s="1062" t="s">
        <v>45</v>
      </c>
      <c r="V170" s="1062" t="s">
        <v>1822</v>
      </c>
      <c r="W170" s="1062" t="s">
        <v>812</v>
      </c>
      <c r="X170" s="1062">
        <v>17</v>
      </c>
      <c r="Y170" s="1062">
        <v>7</v>
      </c>
      <c r="Z170" s="1062">
        <v>28080</v>
      </c>
      <c r="AA170" s="1062" t="s">
        <v>1813</v>
      </c>
      <c r="AB170" s="1062" t="s">
        <v>2489</v>
      </c>
      <c r="AC170" s="1062" t="s">
        <v>2486</v>
      </c>
      <c r="AD170" s="1062" t="s">
        <v>2488</v>
      </c>
      <c r="AE170" s="1062" t="s">
        <v>2487</v>
      </c>
      <c r="AF170" s="1062" t="s">
        <v>2481</v>
      </c>
      <c r="AG170" s="1062" t="s">
        <v>826</v>
      </c>
      <c r="AH170" s="1062" t="s">
        <v>826</v>
      </c>
      <c r="AI170" s="1062" t="s">
        <v>826</v>
      </c>
      <c r="AJ170" s="1062" t="s">
        <v>826</v>
      </c>
      <c r="AK170" s="1062">
        <v>16</v>
      </c>
      <c r="AL170" s="1062">
        <v>6.56</v>
      </c>
      <c r="AM170" s="1062">
        <v>-2585</v>
      </c>
      <c r="AN170" s="1062">
        <v>-10.14</v>
      </c>
      <c r="AO170" s="1062">
        <v>-1</v>
      </c>
      <c r="AP170" s="1062">
        <v>-1</v>
      </c>
      <c r="AQ170" s="1062">
        <v>89</v>
      </c>
      <c r="AR170" s="1062" t="s">
        <v>1812</v>
      </c>
      <c r="AS170" s="1062" t="s">
        <v>2863</v>
      </c>
      <c r="AT170" s="1062">
        <v>3177921031</v>
      </c>
      <c r="AU170" s="1062" t="s">
        <v>2985</v>
      </c>
      <c r="AV170" s="1062" t="s">
        <v>2483</v>
      </c>
      <c r="AW170" s="1062" t="s">
        <v>2955</v>
      </c>
      <c r="AX170" s="1062" t="s">
        <v>2874</v>
      </c>
      <c r="AY170" s="1062" t="s">
        <v>2870</v>
      </c>
      <c r="AZ170" s="1062" t="s">
        <v>1857</v>
      </c>
      <c r="BA170" s="1062" t="s">
        <v>2986</v>
      </c>
      <c r="BB170" s="1062">
        <v>0</v>
      </c>
      <c r="BC170" s="1062" t="s">
        <v>2872</v>
      </c>
    </row>
    <row r="171" ht="78" customHeight="1" spans="1:55">
      <c r="A171" s="1062">
        <v>65</v>
      </c>
      <c r="B171" s="1062" t="s">
        <v>514</v>
      </c>
      <c r="C171" s="1062" t="s">
        <v>2492</v>
      </c>
      <c r="D171" s="1062" t="s">
        <v>2494</v>
      </c>
      <c r="E171" s="1063">
        <v>8.58</v>
      </c>
      <c r="F171" s="1062">
        <v>4.1</v>
      </c>
      <c r="G171" s="1062">
        <v>219</v>
      </c>
      <c r="H171" s="1062" t="s">
        <v>1819</v>
      </c>
      <c r="I171" s="1062">
        <v>1</v>
      </c>
      <c r="J171" s="1062" t="s">
        <v>515</v>
      </c>
      <c r="K171" s="1062" t="s">
        <v>2490</v>
      </c>
      <c r="L171" s="1062">
        <v>206</v>
      </c>
      <c r="M171" s="1063">
        <v>1767.48</v>
      </c>
      <c r="N171" s="1063">
        <v>8.58</v>
      </c>
      <c r="O171" s="1063">
        <v>8.58</v>
      </c>
      <c r="P171" s="1064">
        <v>0.5808</v>
      </c>
      <c r="Q171" s="1063">
        <v>2.31</v>
      </c>
      <c r="R171" s="1062">
        <v>4.1</v>
      </c>
      <c r="S171" s="1062">
        <v>216</v>
      </c>
      <c r="T171" s="1062" t="s">
        <v>517</v>
      </c>
      <c r="U171" s="1062" t="s">
        <v>516</v>
      </c>
      <c r="V171" s="1062" t="s">
        <v>1844</v>
      </c>
      <c r="W171" s="1062" t="s">
        <v>209</v>
      </c>
      <c r="X171" s="1062">
        <v>1</v>
      </c>
      <c r="Y171" s="1062">
        <v>2</v>
      </c>
      <c r="Z171" s="1062">
        <v>27978</v>
      </c>
      <c r="AA171" s="1062" t="s">
        <v>1813</v>
      </c>
      <c r="AB171" s="1062" t="s">
        <v>2221</v>
      </c>
      <c r="AC171" s="1062" t="s">
        <v>2496</v>
      </c>
      <c r="AD171" s="1062" t="s">
        <v>2221</v>
      </c>
      <c r="AE171" s="1062" t="s">
        <v>2497</v>
      </c>
      <c r="AF171" s="1062" t="s">
        <v>2491</v>
      </c>
      <c r="AG171" s="1062">
        <v>50</v>
      </c>
      <c r="AH171" s="1062">
        <v>1788035837148</v>
      </c>
      <c r="AI171" s="1062">
        <v>429</v>
      </c>
      <c r="AJ171" s="1062" t="s">
        <v>826</v>
      </c>
      <c r="AK171" s="1062">
        <v>29</v>
      </c>
      <c r="AL171" s="1062">
        <v>14.08</v>
      </c>
      <c r="AM171" s="1062">
        <v>-4557</v>
      </c>
      <c r="AN171" s="1062">
        <v>-19.46</v>
      </c>
      <c r="AO171" s="1062">
        <v>-1</v>
      </c>
      <c r="AP171" s="1062">
        <v>-1</v>
      </c>
      <c r="AQ171" s="1062">
        <v>90</v>
      </c>
      <c r="AR171" s="1062" t="s">
        <v>1812</v>
      </c>
      <c r="AS171" s="1062" t="s">
        <v>2863</v>
      </c>
      <c r="AT171" s="1062">
        <v>3177921031</v>
      </c>
      <c r="AU171" s="1062" t="s">
        <v>2987</v>
      </c>
      <c r="AV171" s="1062" t="s">
        <v>2493</v>
      </c>
      <c r="AW171" s="1062" t="s">
        <v>2988</v>
      </c>
      <c r="AX171" s="1062" t="s">
        <v>2064</v>
      </c>
      <c r="AY171" s="1062" t="s">
        <v>2064</v>
      </c>
      <c r="AZ171" s="1062" t="s">
        <v>2277</v>
      </c>
      <c r="BA171" s="1062" t="s">
        <v>2989</v>
      </c>
      <c r="BB171" s="1062">
        <v>0</v>
      </c>
      <c r="BC171" s="1062" t="s">
        <v>2867</v>
      </c>
    </row>
    <row r="172" ht="78" customHeight="1" spans="1:55">
      <c r="A172" s="1062">
        <v>66</v>
      </c>
      <c r="B172" s="1062" t="s">
        <v>461</v>
      </c>
      <c r="C172" s="1062" t="s">
        <v>2499</v>
      </c>
      <c r="D172" s="1062" t="s">
        <v>465</v>
      </c>
      <c r="E172" s="1063">
        <v>19.9</v>
      </c>
      <c r="F172" s="1062">
        <v>4.4</v>
      </c>
      <c r="G172" s="1062">
        <v>225</v>
      </c>
      <c r="H172" s="1062" t="s">
        <v>1819</v>
      </c>
      <c r="I172" s="1062">
        <v>1</v>
      </c>
      <c r="J172" s="1062" t="s">
        <v>462</v>
      </c>
      <c r="K172" s="1062" t="s">
        <v>684</v>
      </c>
      <c r="L172" s="1062">
        <v>220</v>
      </c>
      <c r="M172" s="1063">
        <v>5489</v>
      </c>
      <c r="N172" s="1063">
        <v>24.95</v>
      </c>
      <c r="O172" s="1063">
        <v>24.95</v>
      </c>
      <c r="P172" s="1064">
        <v>0.7265</v>
      </c>
      <c r="Q172" s="1063">
        <v>3.08</v>
      </c>
      <c r="R172" s="1062">
        <v>4.4</v>
      </c>
      <c r="S172" s="1062">
        <v>223</v>
      </c>
      <c r="T172" s="1062" t="s">
        <v>464</v>
      </c>
      <c r="U172" s="1062" t="s">
        <v>463</v>
      </c>
      <c r="V172" s="1062" t="s">
        <v>826</v>
      </c>
      <c r="W172" s="1062" t="s">
        <v>209</v>
      </c>
      <c r="X172" s="1062">
        <v>1</v>
      </c>
      <c r="Y172" s="1062">
        <v>5</v>
      </c>
      <c r="Z172" s="1062">
        <v>22722</v>
      </c>
      <c r="AA172" s="1062" t="s">
        <v>1813</v>
      </c>
      <c r="AB172" s="1062" t="s">
        <v>2504</v>
      </c>
      <c r="AC172" s="1062" t="s">
        <v>2502</v>
      </c>
      <c r="AD172" s="1062" t="s">
        <v>2504</v>
      </c>
      <c r="AE172" s="1062" t="s">
        <v>2503</v>
      </c>
      <c r="AF172" s="1062" t="s">
        <v>2498</v>
      </c>
      <c r="AG172" s="1062" t="s">
        <v>826</v>
      </c>
      <c r="AH172" s="1062" t="s">
        <v>826</v>
      </c>
      <c r="AI172" s="1062" t="s">
        <v>826</v>
      </c>
      <c r="AJ172" s="1062" t="s">
        <v>826</v>
      </c>
      <c r="AK172" s="1062">
        <v>8</v>
      </c>
      <c r="AL172" s="1062">
        <v>3.64</v>
      </c>
      <c r="AM172" s="1062">
        <v>10474</v>
      </c>
      <c r="AN172" s="1062">
        <v>31.55</v>
      </c>
      <c r="AO172" s="1062">
        <v>-1</v>
      </c>
      <c r="AP172" s="1062">
        <v>-1</v>
      </c>
      <c r="AQ172" s="1062">
        <v>83</v>
      </c>
      <c r="AR172" s="1062" t="s">
        <v>1812</v>
      </c>
      <c r="AS172" s="1062" t="s">
        <v>2863</v>
      </c>
      <c r="AT172" s="1062">
        <v>3177921031</v>
      </c>
      <c r="AU172" s="1062" t="s">
        <v>465</v>
      </c>
      <c r="AV172" s="1062" t="s">
        <v>2500</v>
      </c>
      <c r="AW172" s="1062" t="s">
        <v>2990</v>
      </c>
      <c r="AX172" s="1062" t="s">
        <v>2865</v>
      </c>
      <c r="AY172" s="1062" t="s">
        <v>2865</v>
      </c>
      <c r="AZ172" s="1062" t="s">
        <v>2288</v>
      </c>
      <c r="BA172" s="1062" t="s">
        <v>2991</v>
      </c>
      <c r="BB172" s="1062">
        <v>1</v>
      </c>
      <c r="BC172" s="1062" t="s">
        <v>2872</v>
      </c>
    </row>
    <row r="173" ht="78" customHeight="1" spans="1:55">
      <c r="A173" s="1062">
        <v>67</v>
      </c>
      <c r="B173" s="1062" t="s">
        <v>546</v>
      </c>
      <c r="C173" s="1062" t="s">
        <v>2506</v>
      </c>
      <c r="D173" s="1062" t="s">
        <v>2508</v>
      </c>
      <c r="E173" s="1063">
        <v>25.99</v>
      </c>
      <c r="F173" s="1062">
        <v>3.8</v>
      </c>
      <c r="G173" s="1062">
        <v>6</v>
      </c>
      <c r="H173" s="1062" t="s">
        <v>1819</v>
      </c>
      <c r="I173" s="1062">
        <v>1</v>
      </c>
      <c r="J173" s="1062" t="s">
        <v>547</v>
      </c>
      <c r="K173" s="1062" t="s">
        <v>786</v>
      </c>
      <c r="L173" s="1062">
        <v>127</v>
      </c>
      <c r="M173" s="1063">
        <v>3248.66</v>
      </c>
      <c r="N173" s="1063">
        <v>25.99</v>
      </c>
      <c r="O173" s="1063">
        <v>25.58</v>
      </c>
      <c r="P173" s="1064">
        <v>0.6569</v>
      </c>
      <c r="Q173" s="1063">
        <v>5.02</v>
      </c>
      <c r="R173" s="1062">
        <v>3</v>
      </c>
      <c r="S173" s="1062">
        <v>1</v>
      </c>
      <c r="T173" s="1062" t="s">
        <v>548</v>
      </c>
      <c r="U173" s="1062" t="s">
        <v>547</v>
      </c>
      <c r="V173" s="1062" t="s">
        <v>1844</v>
      </c>
      <c r="W173" s="1062" t="s">
        <v>209</v>
      </c>
      <c r="X173" s="1062">
        <v>1</v>
      </c>
      <c r="Y173" s="1062">
        <v>2</v>
      </c>
      <c r="Z173" s="1062">
        <v>9438</v>
      </c>
      <c r="AA173" s="1062" t="s">
        <v>1813</v>
      </c>
      <c r="AB173" s="1062" t="s">
        <v>2513</v>
      </c>
      <c r="AC173" s="1062" t="s">
        <v>2510</v>
      </c>
      <c r="AD173" s="1062" t="s">
        <v>2512</v>
      </c>
      <c r="AE173" s="1062" t="s">
        <v>2511</v>
      </c>
      <c r="AF173" s="1062" t="s">
        <v>2505</v>
      </c>
      <c r="AG173" s="1062" t="s">
        <v>826</v>
      </c>
      <c r="AH173" s="1062" t="s">
        <v>826</v>
      </c>
      <c r="AI173" s="1062" t="s">
        <v>826</v>
      </c>
      <c r="AJ173" s="1062">
        <v>100</v>
      </c>
      <c r="AK173" s="1062" t="s">
        <v>826</v>
      </c>
      <c r="AL173" s="1062" t="s">
        <v>826</v>
      </c>
      <c r="AM173" s="1062">
        <v>47445</v>
      </c>
      <c r="AN173" s="1062">
        <v>83.41</v>
      </c>
      <c r="AO173" s="1062">
        <v>-1</v>
      </c>
      <c r="AP173" s="1062">
        <v>-1</v>
      </c>
      <c r="AQ173" s="1062">
        <v>81</v>
      </c>
      <c r="AR173" s="1062" t="s">
        <v>1812</v>
      </c>
      <c r="AS173" s="1062" t="s">
        <v>2863</v>
      </c>
      <c r="AT173" s="1062">
        <v>3177921031</v>
      </c>
      <c r="AU173" s="1062" t="s">
        <v>2514</v>
      </c>
      <c r="AV173" s="1062" t="s">
        <v>2507</v>
      </c>
      <c r="AW173" s="1062" t="s">
        <v>2992</v>
      </c>
      <c r="AX173" s="1062" t="s">
        <v>2878</v>
      </c>
      <c r="AY173" s="1062" t="s">
        <v>2878</v>
      </c>
      <c r="AZ173" s="1062" t="s">
        <v>1857</v>
      </c>
      <c r="BA173" s="1062" t="s">
        <v>2993</v>
      </c>
      <c r="BB173" s="1062" t="s">
        <v>826</v>
      </c>
      <c r="BC173" s="1062" t="s">
        <v>2872</v>
      </c>
    </row>
    <row r="174" ht="78" customHeight="1" spans="1:55">
      <c r="A174" s="1062">
        <v>68</v>
      </c>
      <c r="B174" s="1062" t="s">
        <v>417</v>
      </c>
      <c r="C174" s="1062" t="s">
        <v>2518</v>
      </c>
      <c r="D174" s="1062" t="s">
        <v>2520</v>
      </c>
      <c r="E174" s="1063">
        <v>14.99</v>
      </c>
      <c r="F174" s="1062">
        <v>4.6</v>
      </c>
      <c r="G174" s="1062">
        <v>397</v>
      </c>
      <c r="H174" s="1062" t="s">
        <v>1819</v>
      </c>
      <c r="I174" s="1062">
        <v>1</v>
      </c>
      <c r="J174" s="1062" t="s">
        <v>56</v>
      </c>
      <c r="K174" s="1062" t="s">
        <v>788</v>
      </c>
      <c r="L174" s="1062">
        <v>256</v>
      </c>
      <c r="M174" s="1063">
        <v>3540.48</v>
      </c>
      <c r="N174" s="1063">
        <v>12.74</v>
      </c>
      <c r="O174" s="1063">
        <v>13.83</v>
      </c>
      <c r="P174" s="1064">
        <v>0.5784</v>
      </c>
      <c r="Q174" s="1063">
        <v>3.46</v>
      </c>
      <c r="R174" s="1062">
        <v>4.6</v>
      </c>
      <c r="S174" s="1062">
        <v>396</v>
      </c>
      <c r="T174" s="1062" t="s">
        <v>418</v>
      </c>
      <c r="U174" s="1062" t="s">
        <v>55</v>
      </c>
      <c r="V174" s="1062" t="s">
        <v>1822</v>
      </c>
      <c r="W174" s="1062" t="s">
        <v>209</v>
      </c>
      <c r="X174" s="1062">
        <v>5</v>
      </c>
      <c r="Y174" s="1062">
        <v>2</v>
      </c>
      <c r="Z174" s="1062">
        <v>13710</v>
      </c>
      <c r="AA174" s="1062" t="s">
        <v>1813</v>
      </c>
      <c r="AB174" s="1062" t="s">
        <v>2524</v>
      </c>
      <c r="AC174" s="1062" t="s">
        <v>2522</v>
      </c>
      <c r="AD174" s="1062" t="s">
        <v>2075</v>
      </c>
      <c r="AE174" s="1062" t="s">
        <v>2523</v>
      </c>
      <c r="AF174" s="1062" t="s">
        <v>2517</v>
      </c>
      <c r="AG174" s="1062">
        <v>100</v>
      </c>
      <c r="AH174" s="1062">
        <v>1788036405449</v>
      </c>
      <c r="AI174" s="1062">
        <v>1274</v>
      </c>
      <c r="AJ174" s="1062" t="s">
        <v>826</v>
      </c>
      <c r="AK174" s="1062">
        <v>9</v>
      </c>
      <c r="AL174" s="1062">
        <v>3.52</v>
      </c>
      <c r="AM174" s="1062">
        <v>16263</v>
      </c>
      <c r="AN174" s="1062">
        <v>54.26</v>
      </c>
      <c r="AO174" s="1062">
        <v>-1</v>
      </c>
      <c r="AP174" s="1062">
        <v>-1</v>
      </c>
      <c r="AQ174" s="1062">
        <v>99</v>
      </c>
      <c r="AR174" s="1062" t="s">
        <v>1812</v>
      </c>
      <c r="AS174" s="1062" t="s">
        <v>2863</v>
      </c>
      <c r="AT174" s="1062">
        <v>3177921031</v>
      </c>
      <c r="AU174" s="1062" t="s">
        <v>419</v>
      </c>
      <c r="AV174" s="1062" t="s">
        <v>2519</v>
      </c>
      <c r="AW174" s="1062" t="s">
        <v>2869</v>
      </c>
      <c r="AX174" s="1062" t="s">
        <v>2874</v>
      </c>
      <c r="AY174" s="1062" t="s">
        <v>2874</v>
      </c>
      <c r="AZ174" s="1062" t="s">
        <v>1830</v>
      </c>
      <c r="BA174" s="1062" t="s">
        <v>2994</v>
      </c>
      <c r="BB174" s="1062">
        <v>0</v>
      </c>
      <c r="BC174" s="1062" t="s">
        <v>2867</v>
      </c>
    </row>
    <row r="175" ht="78" customHeight="1" spans="1:55">
      <c r="A175" s="1062">
        <v>69</v>
      </c>
      <c r="B175" s="1062" t="s">
        <v>568</v>
      </c>
      <c r="C175" s="1062" t="s">
        <v>2527</v>
      </c>
      <c r="D175" s="1062" t="s">
        <v>2529</v>
      </c>
      <c r="E175" s="1063">
        <v>59.99</v>
      </c>
      <c r="F175" s="1062">
        <v>4.6</v>
      </c>
      <c r="G175" s="1062">
        <v>73</v>
      </c>
      <c r="H175" s="1062" t="s">
        <v>1819</v>
      </c>
      <c r="I175" s="1062">
        <v>1</v>
      </c>
      <c r="J175" s="1062" t="s">
        <v>54</v>
      </c>
      <c r="K175" s="1062" t="s">
        <v>687</v>
      </c>
      <c r="L175" s="1062">
        <v>96</v>
      </c>
      <c r="M175" s="1063">
        <v>5343.36</v>
      </c>
      <c r="N175" s="1063">
        <v>49.99</v>
      </c>
      <c r="O175" s="1063">
        <v>55.66</v>
      </c>
      <c r="P175" s="1064">
        <v>0.7698</v>
      </c>
      <c r="Q175" s="1063">
        <v>4.01</v>
      </c>
      <c r="R175" s="1062">
        <v>4.6</v>
      </c>
      <c r="S175" s="1062">
        <v>48</v>
      </c>
      <c r="T175" s="1062" t="s">
        <v>569</v>
      </c>
      <c r="U175" s="1062" t="s">
        <v>53</v>
      </c>
      <c r="V175" s="1062" t="s">
        <v>1844</v>
      </c>
      <c r="W175" s="1062" t="s">
        <v>209</v>
      </c>
      <c r="X175" s="1062">
        <v>1</v>
      </c>
      <c r="Y175" s="1062">
        <v>2</v>
      </c>
      <c r="Z175" s="1062">
        <v>23243</v>
      </c>
      <c r="AA175" s="1062" t="s">
        <v>1813</v>
      </c>
      <c r="AB175" s="1062" t="s">
        <v>2534</v>
      </c>
      <c r="AC175" s="1062" t="s">
        <v>2531</v>
      </c>
      <c r="AD175" s="1062" t="s">
        <v>2533</v>
      </c>
      <c r="AE175" s="1062" t="s">
        <v>2532</v>
      </c>
      <c r="AF175" s="1062" t="s">
        <v>1866</v>
      </c>
      <c r="AG175" s="1062" t="s">
        <v>826</v>
      </c>
      <c r="AH175" s="1062" t="s">
        <v>826</v>
      </c>
      <c r="AI175" s="1062" t="s">
        <v>826</v>
      </c>
      <c r="AJ175" s="1062" t="s">
        <v>826</v>
      </c>
      <c r="AK175" s="1062">
        <v>39</v>
      </c>
      <c r="AL175" s="1062">
        <v>40.63</v>
      </c>
      <c r="AM175" s="1062">
        <v>75443</v>
      </c>
      <c r="AN175" s="1062">
        <v>76.45</v>
      </c>
      <c r="AO175" s="1062">
        <v>-1</v>
      </c>
      <c r="AP175" s="1062">
        <v>-1</v>
      </c>
      <c r="AQ175" s="1062">
        <v>96</v>
      </c>
      <c r="AR175" s="1062" t="s">
        <v>1812</v>
      </c>
      <c r="AS175" s="1062" t="s">
        <v>2863</v>
      </c>
      <c r="AT175" s="1062">
        <v>3177921031</v>
      </c>
      <c r="AU175" s="1062" t="s">
        <v>2995</v>
      </c>
      <c r="AV175" s="1062" t="s">
        <v>2528</v>
      </c>
      <c r="AW175" s="1062" t="s">
        <v>2922</v>
      </c>
      <c r="AX175" s="1062" t="s">
        <v>2870</v>
      </c>
      <c r="AY175" s="1062" t="s">
        <v>2870</v>
      </c>
      <c r="AZ175" s="1062" t="s">
        <v>1839</v>
      </c>
      <c r="BA175" s="1062" t="s">
        <v>2996</v>
      </c>
      <c r="BB175" s="1062">
        <v>0</v>
      </c>
      <c r="BC175" s="1062" t="s">
        <v>2867</v>
      </c>
    </row>
    <row r="176" ht="78" customHeight="1" spans="1:55">
      <c r="A176" s="1062">
        <v>70</v>
      </c>
      <c r="B176" s="1062" t="s">
        <v>524</v>
      </c>
      <c r="C176" s="1062" t="s">
        <v>2535</v>
      </c>
      <c r="D176" s="1062" t="s">
        <v>2537</v>
      </c>
      <c r="E176" s="1063">
        <v>14.99</v>
      </c>
      <c r="F176" s="1062">
        <v>4.7</v>
      </c>
      <c r="G176" s="1062">
        <v>210</v>
      </c>
      <c r="H176" s="1062" t="s">
        <v>1819</v>
      </c>
      <c r="I176" s="1062">
        <v>1</v>
      </c>
      <c r="J176" s="1062" t="s">
        <v>525</v>
      </c>
      <c r="K176" s="1062" t="s">
        <v>524</v>
      </c>
      <c r="L176" s="1062">
        <v>204</v>
      </c>
      <c r="M176" s="1063">
        <v>2896.8</v>
      </c>
      <c r="N176" s="1063">
        <v>14.99</v>
      </c>
      <c r="O176" s="1063">
        <v>14.2</v>
      </c>
      <c r="P176" s="1064">
        <v>0.6686</v>
      </c>
      <c r="Q176" s="1063">
        <v>2.72</v>
      </c>
      <c r="R176" s="1062">
        <v>4.6</v>
      </c>
      <c r="S176" s="1062">
        <v>208</v>
      </c>
      <c r="T176" s="1062" t="s">
        <v>527</v>
      </c>
      <c r="U176" s="1062" t="s">
        <v>526</v>
      </c>
      <c r="V176" s="1062" t="s">
        <v>1844</v>
      </c>
      <c r="W176" s="1062" t="s">
        <v>209</v>
      </c>
      <c r="X176" s="1062">
        <v>1</v>
      </c>
      <c r="Y176" s="1062">
        <v>1</v>
      </c>
      <c r="Z176" s="1062">
        <v>20258</v>
      </c>
      <c r="AA176" s="1062" t="s">
        <v>1813</v>
      </c>
      <c r="AB176" s="1062" t="s">
        <v>2100</v>
      </c>
      <c r="AC176" s="1062" t="s">
        <v>2539</v>
      </c>
      <c r="AD176" s="1062" t="s">
        <v>2100</v>
      </c>
      <c r="AE176" s="1062" t="s">
        <v>2540</v>
      </c>
      <c r="AF176" s="1062" t="s">
        <v>826</v>
      </c>
      <c r="AG176" s="1062">
        <v>100</v>
      </c>
      <c r="AH176" s="1062">
        <v>1788035956378</v>
      </c>
      <c r="AI176" s="1062">
        <v>1499</v>
      </c>
      <c r="AJ176" s="1062">
        <v>30.000002</v>
      </c>
      <c r="AK176" s="1062">
        <v>0</v>
      </c>
      <c r="AL176" s="1062">
        <v>0</v>
      </c>
      <c r="AM176" s="1062">
        <v>5016</v>
      </c>
      <c r="AN176" s="1062">
        <v>19.85</v>
      </c>
      <c r="AO176" s="1062">
        <v>-1</v>
      </c>
      <c r="AP176" s="1062">
        <v>-1</v>
      </c>
      <c r="AQ176" s="1062">
        <v>96</v>
      </c>
      <c r="AR176" s="1062" t="s">
        <v>1812</v>
      </c>
      <c r="AS176" s="1062" t="s">
        <v>2863</v>
      </c>
      <c r="AT176" s="1062">
        <v>3177921031</v>
      </c>
      <c r="AU176" s="1062" t="s">
        <v>528</v>
      </c>
      <c r="AV176" s="1062" t="s">
        <v>2536</v>
      </c>
      <c r="AW176" s="1062" t="s">
        <v>2997</v>
      </c>
      <c r="AX176" s="1062" t="s">
        <v>2064</v>
      </c>
      <c r="AY176" s="1062" t="s">
        <v>2064</v>
      </c>
      <c r="AZ176" s="1062" t="s">
        <v>1839</v>
      </c>
      <c r="BA176" s="1062" t="s">
        <v>2998</v>
      </c>
      <c r="BB176" s="1062">
        <v>1</v>
      </c>
      <c r="BC176" s="1062" t="s">
        <v>2867</v>
      </c>
    </row>
    <row r="177" ht="78" customHeight="1" spans="1:55">
      <c r="A177" s="1062">
        <v>71</v>
      </c>
      <c r="B177" s="1062" t="s">
        <v>435</v>
      </c>
      <c r="C177" s="1062" t="s">
        <v>2542</v>
      </c>
      <c r="D177" s="1062" t="s">
        <v>2544</v>
      </c>
      <c r="E177" s="1063">
        <v>36.54</v>
      </c>
      <c r="F177" s="1062">
        <v>4.1</v>
      </c>
      <c r="G177" s="1062">
        <v>187</v>
      </c>
      <c r="H177" s="1062" t="s">
        <v>1819</v>
      </c>
      <c r="I177" s="1062">
        <v>1</v>
      </c>
      <c r="J177" s="1062" t="s">
        <v>436</v>
      </c>
      <c r="K177" s="1062" t="s">
        <v>720</v>
      </c>
      <c r="L177" s="1062">
        <v>285</v>
      </c>
      <c r="M177" s="1063">
        <v>11764.8</v>
      </c>
      <c r="N177" s="1063">
        <v>42.99</v>
      </c>
      <c r="O177" s="1063">
        <v>41.28</v>
      </c>
      <c r="P177" s="1064">
        <v>0.7697</v>
      </c>
      <c r="Q177" s="1063">
        <v>3.45</v>
      </c>
      <c r="R177" s="1062">
        <v>4.2</v>
      </c>
      <c r="S177" s="1062">
        <v>175</v>
      </c>
      <c r="T177" s="1062" t="s">
        <v>438</v>
      </c>
      <c r="U177" s="1062" t="s">
        <v>437</v>
      </c>
      <c r="V177" s="1062" t="s">
        <v>2365</v>
      </c>
      <c r="W177" s="1062" t="s">
        <v>209</v>
      </c>
      <c r="X177" s="1062">
        <v>2</v>
      </c>
      <c r="Y177" s="1062">
        <v>2</v>
      </c>
      <c r="Z177" s="1062">
        <v>15375</v>
      </c>
      <c r="AA177" s="1062" t="s">
        <v>1813</v>
      </c>
      <c r="AB177" s="1062" t="s">
        <v>2419</v>
      </c>
      <c r="AC177" s="1062" t="s">
        <v>2546</v>
      </c>
      <c r="AD177" s="1062" t="s">
        <v>1834</v>
      </c>
      <c r="AE177" s="1062" t="s">
        <v>2547</v>
      </c>
      <c r="AF177" s="1062" t="s">
        <v>2541</v>
      </c>
      <c r="AG177" s="1062">
        <v>50</v>
      </c>
      <c r="AH177" s="1062">
        <v>1788036516306</v>
      </c>
      <c r="AI177" s="1062">
        <v>2149.5</v>
      </c>
      <c r="AJ177" s="1062">
        <v>343</v>
      </c>
      <c r="AK177" s="1062">
        <v>27</v>
      </c>
      <c r="AL177" s="1062">
        <v>9.47</v>
      </c>
      <c r="AM177" s="1062">
        <v>4841</v>
      </c>
      <c r="AN177" s="1062">
        <v>23.95</v>
      </c>
      <c r="AO177" s="1062">
        <v>-1</v>
      </c>
      <c r="AP177" s="1062">
        <v>-1</v>
      </c>
      <c r="AQ177" s="1062">
        <v>96</v>
      </c>
      <c r="AR177" s="1062" t="s">
        <v>1812</v>
      </c>
      <c r="AS177" s="1062" t="s">
        <v>2863</v>
      </c>
      <c r="AT177" s="1062">
        <v>3177921031</v>
      </c>
      <c r="AU177" s="1062" t="s">
        <v>2999</v>
      </c>
      <c r="AV177" s="1062" t="s">
        <v>2543</v>
      </c>
      <c r="AW177" s="1062" t="s">
        <v>3000</v>
      </c>
      <c r="AX177" s="1062" t="s">
        <v>2874</v>
      </c>
      <c r="AY177" s="1062" t="s">
        <v>2874</v>
      </c>
      <c r="AZ177" s="1062" t="s">
        <v>1883</v>
      </c>
      <c r="BA177" s="1062" t="s">
        <v>3001</v>
      </c>
      <c r="BB177" s="1062">
        <v>0</v>
      </c>
      <c r="BC177" s="1062" t="s">
        <v>2867</v>
      </c>
    </row>
    <row r="178" ht="78" customHeight="1" spans="1:55">
      <c r="A178" s="1062">
        <v>72</v>
      </c>
      <c r="B178" s="1062" t="s">
        <v>534</v>
      </c>
      <c r="C178" s="1062" t="s">
        <v>2553</v>
      </c>
      <c r="D178" s="1062" t="s">
        <v>2555</v>
      </c>
      <c r="E178" s="1063">
        <v>12.59</v>
      </c>
      <c r="F178" s="1062">
        <v>4.8</v>
      </c>
      <c r="G178" s="1062">
        <v>153</v>
      </c>
      <c r="H178" s="1062" t="s">
        <v>1819</v>
      </c>
      <c r="I178" s="1062">
        <v>1</v>
      </c>
      <c r="J178" s="1062" t="s">
        <v>535</v>
      </c>
      <c r="K178" s="1062" t="s">
        <v>2551</v>
      </c>
      <c r="L178" s="1062">
        <v>180</v>
      </c>
      <c r="M178" s="1063">
        <v>2473.2</v>
      </c>
      <c r="N178" s="1063">
        <v>13.99</v>
      </c>
      <c r="O178" s="1063">
        <v>13.74</v>
      </c>
      <c r="P178" s="1064">
        <v>0.6454</v>
      </c>
      <c r="Q178" s="1063">
        <v>2.72</v>
      </c>
      <c r="R178" s="1062">
        <v>4.8</v>
      </c>
      <c r="S178" s="1062">
        <v>153</v>
      </c>
      <c r="T178" s="1062" t="s">
        <v>537</v>
      </c>
      <c r="U178" s="1062" t="s">
        <v>536</v>
      </c>
      <c r="V178" s="1062" t="s">
        <v>1844</v>
      </c>
      <c r="W178" s="1062" t="s">
        <v>209</v>
      </c>
      <c r="X178" s="1062">
        <v>1</v>
      </c>
      <c r="Y178" s="1062">
        <v>5</v>
      </c>
      <c r="Z178" s="1062">
        <v>53833</v>
      </c>
      <c r="AA178" s="1062" t="s">
        <v>1813</v>
      </c>
      <c r="AB178" s="1062" t="s">
        <v>2558</v>
      </c>
      <c r="AC178" s="1062" t="s">
        <v>2219</v>
      </c>
      <c r="AD178" s="1062" t="s">
        <v>2558</v>
      </c>
      <c r="AE178" s="1062" t="s">
        <v>2557</v>
      </c>
      <c r="AF178" s="1062" t="s">
        <v>2552</v>
      </c>
      <c r="AG178" s="1062">
        <v>50</v>
      </c>
      <c r="AH178" s="1062">
        <v>1788038959365</v>
      </c>
      <c r="AI178" s="1062">
        <v>699.5</v>
      </c>
      <c r="AJ178" s="1062">
        <v>-4</v>
      </c>
      <c r="AK178" s="1062">
        <v>12</v>
      </c>
      <c r="AL178" s="1062">
        <v>6.67</v>
      </c>
      <c r="AM178" s="1062">
        <v>-10574</v>
      </c>
      <c r="AN178" s="1062">
        <v>-24.44</v>
      </c>
      <c r="AO178" s="1062">
        <v>-1</v>
      </c>
      <c r="AP178" s="1062">
        <v>-1</v>
      </c>
      <c r="AQ178" s="1062">
        <v>96</v>
      </c>
      <c r="AR178" s="1062" t="s">
        <v>1812</v>
      </c>
      <c r="AS178" s="1062" t="s">
        <v>2863</v>
      </c>
      <c r="AT178" s="1062">
        <v>3177921031</v>
      </c>
      <c r="AU178" s="1062" t="s">
        <v>538</v>
      </c>
      <c r="AV178" s="1062" t="s">
        <v>2554</v>
      </c>
      <c r="AW178" s="1062" t="s">
        <v>3002</v>
      </c>
      <c r="AX178" s="1062" t="s">
        <v>2064</v>
      </c>
      <c r="AY178" s="1062" t="s">
        <v>2064</v>
      </c>
      <c r="AZ178" s="1062" t="s">
        <v>1830</v>
      </c>
      <c r="BA178" s="1062" t="s">
        <v>3003</v>
      </c>
      <c r="BB178" s="1062">
        <v>0</v>
      </c>
      <c r="BC178" s="1062" t="s">
        <v>2867</v>
      </c>
    </row>
    <row r="179" ht="78" customHeight="1" spans="1:55">
      <c r="A179" s="1062">
        <v>73</v>
      </c>
      <c r="B179" s="1062" t="s">
        <v>445</v>
      </c>
      <c r="C179" s="1062" t="s">
        <v>2561</v>
      </c>
      <c r="D179" s="1062" t="s">
        <v>447</v>
      </c>
      <c r="E179" s="1063">
        <v>5.64</v>
      </c>
      <c r="F179" s="1062">
        <v>4.4</v>
      </c>
      <c r="G179" s="1062">
        <v>6039</v>
      </c>
      <c r="H179" s="1062" t="s">
        <v>1819</v>
      </c>
      <c r="I179" s="1062">
        <v>1</v>
      </c>
      <c r="J179" s="1062" t="s">
        <v>394</v>
      </c>
      <c r="K179" s="1062" t="s">
        <v>2559</v>
      </c>
      <c r="L179" s="1062">
        <v>266</v>
      </c>
      <c r="M179" s="1063">
        <v>1697.08</v>
      </c>
      <c r="N179" s="1063">
        <v>4.99</v>
      </c>
      <c r="O179" s="1063">
        <v>6.38</v>
      </c>
      <c r="P179" s="1064">
        <v>0.5648</v>
      </c>
      <c r="Q179" s="1063">
        <v>2.31</v>
      </c>
      <c r="R179" s="1062">
        <v>4.4</v>
      </c>
      <c r="S179" s="1062">
        <v>6037</v>
      </c>
      <c r="T179" s="1062" t="s">
        <v>446</v>
      </c>
      <c r="U179" s="1062" t="s">
        <v>2567</v>
      </c>
      <c r="V179" s="1062" t="s">
        <v>1822</v>
      </c>
      <c r="W179" s="1062" t="s">
        <v>339</v>
      </c>
      <c r="X179" s="1062">
        <v>4</v>
      </c>
      <c r="Y179" s="1062">
        <v>7</v>
      </c>
      <c r="Z179" s="1062">
        <v>27499</v>
      </c>
      <c r="AA179" s="1062" t="s">
        <v>1813</v>
      </c>
      <c r="AB179" s="1062" t="s">
        <v>2568</v>
      </c>
      <c r="AC179" s="1062" t="s">
        <v>2564</v>
      </c>
      <c r="AD179" s="1062" t="s">
        <v>2566</v>
      </c>
      <c r="AE179" s="1062" t="s">
        <v>2565</v>
      </c>
      <c r="AF179" s="1062" t="s">
        <v>2560</v>
      </c>
      <c r="AG179" s="1062" t="s">
        <v>826</v>
      </c>
      <c r="AH179" s="1062" t="s">
        <v>826</v>
      </c>
      <c r="AI179" s="1062" t="s">
        <v>826</v>
      </c>
      <c r="AJ179" s="1062" t="s">
        <v>826</v>
      </c>
      <c r="AK179" s="1062">
        <v>0</v>
      </c>
      <c r="AL179" s="1062">
        <v>0</v>
      </c>
      <c r="AM179" s="1062">
        <v>-3101</v>
      </c>
      <c r="AN179" s="1062">
        <v>-12.71</v>
      </c>
      <c r="AO179" s="1062">
        <v>-1</v>
      </c>
      <c r="AP179" s="1062">
        <v>-1</v>
      </c>
      <c r="AQ179" s="1062">
        <v>83</v>
      </c>
      <c r="AR179" s="1062" t="s">
        <v>1812</v>
      </c>
      <c r="AS179" s="1062" t="s">
        <v>2863</v>
      </c>
      <c r="AT179" s="1062">
        <v>3177921031</v>
      </c>
      <c r="AU179" s="1062" t="s">
        <v>447</v>
      </c>
      <c r="AV179" s="1062" t="s">
        <v>2562</v>
      </c>
      <c r="AW179" s="1062" t="s">
        <v>2967</v>
      </c>
      <c r="AX179" s="1062" t="s">
        <v>2064</v>
      </c>
      <c r="AY179" s="1062" t="s">
        <v>2064</v>
      </c>
      <c r="AZ179" s="1062" t="s">
        <v>1857</v>
      </c>
      <c r="BA179" s="1062" t="s">
        <v>3004</v>
      </c>
      <c r="BB179" s="1062">
        <v>0</v>
      </c>
      <c r="BC179" s="1062" t="s">
        <v>2872</v>
      </c>
    </row>
    <row r="180" ht="78" customHeight="1" spans="1:55">
      <c r="A180" s="1062">
        <v>74</v>
      </c>
      <c r="B180" s="1062" t="s">
        <v>476</v>
      </c>
      <c r="C180" s="1062" t="s">
        <v>2569</v>
      </c>
      <c r="D180" s="1062" t="s">
        <v>2571</v>
      </c>
      <c r="E180" s="1063">
        <v>9.99</v>
      </c>
      <c r="F180" s="1062">
        <v>4.2</v>
      </c>
      <c r="G180" s="1062">
        <v>295</v>
      </c>
      <c r="H180" s="1062" t="s">
        <v>1819</v>
      </c>
      <c r="I180" s="1062">
        <v>1</v>
      </c>
      <c r="J180" s="1062" t="s">
        <v>477</v>
      </c>
      <c r="K180" s="1062" t="s">
        <v>476</v>
      </c>
      <c r="L180" s="1062">
        <v>241</v>
      </c>
      <c r="M180" s="1063">
        <v>2356.98</v>
      </c>
      <c r="N180" s="1063">
        <v>9.99</v>
      </c>
      <c r="O180" s="1063">
        <v>9.78</v>
      </c>
      <c r="P180" s="1064">
        <v>0.6188</v>
      </c>
      <c r="Q180" s="1063">
        <v>2.31</v>
      </c>
      <c r="R180" s="1062">
        <v>4.2</v>
      </c>
      <c r="S180" s="1062">
        <v>292</v>
      </c>
      <c r="T180" s="1062" t="s">
        <v>479</v>
      </c>
      <c r="U180" s="1062" t="s">
        <v>478</v>
      </c>
      <c r="V180" s="1062" t="s">
        <v>1844</v>
      </c>
      <c r="W180" s="1062" t="s">
        <v>209</v>
      </c>
      <c r="X180" s="1062">
        <v>1</v>
      </c>
      <c r="Y180" s="1062">
        <v>1</v>
      </c>
      <c r="Z180" s="1062">
        <v>23166</v>
      </c>
      <c r="AA180" s="1062" t="s">
        <v>1813</v>
      </c>
      <c r="AB180" s="1062" t="s">
        <v>2240</v>
      </c>
      <c r="AC180" s="1062" t="s">
        <v>2573</v>
      </c>
      <c r="AD180" s="1062" t="s">
        <v>2240</v>
      </c>
      <c r="AE180" s="1062" t="s">
        <v>2574</v>
      </c>
      <c r="AF180" s="1062" t="s">
        <v>826</v>
      </c>
      <c r="AG180" s="1062">
        <v>100</v>
      </c>
      <c r="AH180" s="1062">
        <v>1788035837148</v>
      </c>
      <c r="AI180" s="1062">
        <v>999</v>
      </c>
      <c r="AJ180" s="1062" t="s">
        <v>826</v>
      </c>
      <c r="AK180" s="1062">
        <v>15</v>
      </c>
      <c r="AL180" s="1062">
        <v>6.22</v>
      </c>
      <c r="AM180" s="1062">
        <v>8974</v>
      </c>
      <c r="AN180" s="1062">
        <v>27.92</v>
      </c>
      <c r="AO180" s="1062">
        <v>-1</v>
      </c>
      <c r="AP180" s="1062">
        <v>-1</v>
      </c>
      <c r="AQ180" s="1062">
        <v>82</v>
      </c>
      <c r="AR180" s="1062" t="s">
        <v>1812</v>
      </c>
      <c r="AS180" s="1062" t="s">
        <v>2863</v>
      </c>
      <c r="AT180" s="1062">
        <v>3177921031</v>
      </c>
      <c r="AU180" s="1062" t="s">
        <v>2575</v>
      </c>
      <c r="AV180" s="1062" t="s">
        <v>2570</v>
      </c>
      <c r="AW180" s="1062" t="s">
        <v>3005</v>
      </c>
      <c r="AX180" s="1062" t="s">
        <v>2064</v>
      </c>
      <c r="AY180" s="1062" t="s">
        <v>2064</v>
      </c>
      <c r="AZ180" s="1062" t="s">
        <v>2288</v>
      </c>
      <c r="BA180" s="1062" t="s">
        <v>3006</v>
      </c>
      <c r="BB180" s="1062">
        <v>0</v>
      </c>
      <c r="BC180" s="1062" t="s">
        <v>2867</v>
      </c>
    </row>
    <row r="181" ht="78" customHeight="1" spans="1:55">
      <c r="A181" s="1062">
        <v>75</v>
      </c>
      <c r="B181" s="1062" t="s">
        <v>489</v>
      </c>
      <c r="C181" s="1062" t="s">
        <v>2580</v>
      </c>
      <c r="D181" s="1062" t="s">
        <v>2582</v>
      </c>
      <c r="E181" s="1063">
        <v>20.39</v>
      </c>
      <c r="F181" s="1062">
        <v>4.7</v>
      </c>
      <c r="G181" s="1062">
        <v>71</v>
      </c>
      <c r="H181" s="1062" t="s">
        <v>1819</v>
      </c>
      <c r="I181" s="1062">
        <v>1</v>
      </c>
      <c r="J181" s="1062" t="s">
        <v>365</v>
      </c>
      <c r="K181" s="1062" t="s">
        <v>2578</v>
      </c>
      <c r="L181" s="1062">
        <v>217</v>
      </c>
      <c r="M181" s="1063">
        <v>4737.11</v>
      </c>
      <c r="N181" s="1063">
        <v>20.39</v>
      </c>
      <c r="O181" s="1063">
        <v>21.83</v>
      </c>
      <c r="P181" s="1064">
        <v>0.7045</v>
      </c>
      <c r="Q181" s="1063">
        <v>3.49</v>
      </c>
      <c r="R181" s="1062">
        <v>4.7</v>
      </c>
      <c r="S181" s="1062">
        <v>70</v>
      </c>
      <c r="T181" s="1062" t="s">
        <v>2587</v>
      </c>
      <c r="U181" s="1062" t="s">
        <v>365</v>
      </c>
      <c r="V181" s="1062" t="s">
        <v>1844</v>
      </c>
      <c r="W181" s="1062" t="s">
        <v>209</v>
      </c>
      <c r="X181" s="1062">
        <v>1</v>
      </c>
      <c r="Y181" s="1062">
        <v>6</v>
      </c>
      <c r="Z181" s="1062">
        <v>17081</v>
      </c>
      <c r="AA181" s="1062" t="s">
        <v>1813</v>
      </c>
      <c r="AB181" s="1062" t="s">
        <v>2109</v>
      </c>
      <c r="AC181" s="1062" t="s">
        <v>2584</v>
      </c>
      <c r="AD181" s="1062" t="s">
        <v>2586</v>
      </c>
      <c r="AE181" s="1062" t="s">
        <v>2585</v>
      </c>
      <c r="AF181" s="1062" t="s">
        <v>2579</v>
      </c>
      <c r="AG181" s="1062" t="s">
        <v>826</v>
      </c>
      <c r="AH181" s="1062" t="s">
        <v>826</v>
      </c>
      <c r="AI181" s="1062" t="s">
        <v>826</v>
      </c>
      <c r="AJ181" s="1062" t="s">
        <v>826</v>
      </c>
      <c r="AK181" s="1062">
        <v>1</v>
      </c>
      <c r="AL181" s="1062">
        <v>0.46</v>
      </c>
      <c r="AM181" s="1062">
        <v>9408</v>
      </c>
      <c r="AN181" s="1062">
        <v>35.52</v>
      </c>
      <c r="AO181" s="1062">
        <v>-1</v>
      </c>
      <c r="AP181" s="1062">
        <v>-1</v>
      </c>
      <c r="AQ181" s="1062">
        <v>99</v>
      </c>
      <c r="AR181" s="1062" t="s">
        <v>1812</v>
      </c>
      <c r="AS181" s="1062" t="s">
        <v>2863</v>
      </c>
      <c r="AT181" s="1062">
        <v>3177921031</v>
      </c>
      <c r="AU181" s="1062" t="s">
        <v>3007</v>
      </c>
      <c r="AV181" s="1062" t="s">
        <v>2581</v>
      </c>
      <c r="AW181" s="1062" t="s">
        <v>2941</v>
      </c>
      <c r="AX181" s="1062" t="s">
        <v>2870</v>
      </c>
      <c r="AY181" s="1062" t="s">
        <v>2870</v>
      </c>
      <c r="AZ181" s="1062" t="s">
        <v>1857</v>
      </c>
      <c r="BA181" s="1062" t="s">
        <v>3008</v>
      </c>
      <c r="BB181" s="1062">
        <v>0</v>
      </c>
      <c r="BC181" s="1062" t="s">
        <v>2872</v>
      </c>
    </row>
    <row r="182" ht="78" customHeight="1" spans="1:55">
      <c r="A182" s="1062">
        <v>76</v>
      </c>
      <c r="B182" s="1062" t="s">
        <v>571</v>
      </c>
      <c r="C182" s="1062" t="s">
        <v>2590</v>
      </c>
      <c r="D182" s="1062" t="s">
        <v>2592</v>
      </c>
      <c r="E182" s="1063">
        <v>9.73</v>
      </c>
      <c r="F182" s="1062">
        <v>4.1</v>
      </c>
      <c r="G182" s="1062">
        <v>1185</v>
      </c>
      <c r="H182" s="1062" t="s">
        <v>1819</v>
      </c>
      <c r="I182" s="1062">
        <v>1</v>
      </c>
      <c r="J182" s="1062" t="s">
        <v>2094</v>
      </c>
      <c r="K182" s="1062" t="s">
        <v>2588</v>
      </c>
      <c r="L182" s="1062">
        <v>121</v>
      </c>
      <c r="M182" s="1063">
        <v>1009.14</v>
      </c>
      <c r="N182" s="1063">
        <v>9.99</v>
      </c>
      <c r="O182" s="1063">
        <v>8.34</v>
      </c>
      <c r="P182" s="1064">
        <v>0.5027</v>
      </c>
      <c r="Q182" s="1063">
        <v>3.47</v>
      </c>
      <c r="R182" s="1062">
        <v>4.1</v>
      </c>
      <c r="S182" s="1062">
        <v>1183</v>
      </c>
      <c r="T182" s="1062" t="s">
        <v>573</v>
      </c>
      <c r="U182" s="1062" t="s">
        <v>572</v>
      </c>
      <c r="V182" s="1062" t="s">
        <v>1822</v>
      </c>
      <c r="W182" s="1062" t="s">
        <v>209</v>
      </c>
      <c r="X182" s="1062">
        <v>2</v>
      </c>
      <c r="Y182" s="1062">
        <v>4</v>
      </c>
      <c r="Z182" s="1062">
        <v>40677</v>
      </c>
      <c r="AA182" s="1062" t="s">
        <v>1813</v>
      </c>
      <c r="AB182" s="1062" t="s">
        <v>2597</v>
      </c>
      <c r="AC182" s="1062" t="s">
        <v>2594</v>
      </c>
      <c r="AD182" s="1062" t="s">
        <v>2596</v>
      </c>
      <c r="AE182" s="1062" t="s">
        <v>2595</v>
      </c>
      <c r="AF182" s="1062" t="s">
        <v>2589</v>
      </c>
      <c r="AG182" s="1062">
        <v>50</v>
      </c>
      <c r="AH182" s="1062">
        <v>1787349154647</v>
      </c>
      <c r="AI182" s="1062">
        <v>499.5</v>
      </c>
      <c r="AJ182" s="1062" t="s">
        <v>826</v>
      </c>
      <c r="AK182" s="1062">
        <v>2</v>
      </c>
      <c r="AL182" s="1062">
        <v>1.65</v>
      </c>
      <c r="AM182" s="1062">
        <v>13436</v>
      </c>
      <c r="AN182" s="1062">
        <v>24.83</v>
      </c>
      <c r="AO182" s="1062">
        <v>-1</v>
      </c>
      <c r="AP182" s="1062">
        <v>-1</v>
      </c>
      <c r="AQ182" s="1062">
        <v>100</v>
      </c>
      <c r="AR182" s="1062" t="s">
        <v>1812</v>
      </c>
      <c r="AS182" s="1062" t="s">
        <v>2863</v>
      </c>
      <c r="AT182" s="1062">
        <v>3177921031</v>
      </c>
      <c r="AU182" s="1062" t="s">
        <v>3009</v>
      </c>
      <c r="AV182" s="1062" t="s">
        <v>2591</v>
      </c>
      <c r="AW182" s="1062" t="s">
        <v>2918</v>
      </c>
      <c r="AX182" s="1062" t="s">
        <v>2870</v>
      </c>
      <c r="AY182" s="1062" t="s">
        <v>2870</v>
      </c>
      <c r="AZ182" s="1062" t="s">
        <v>1830</v>
      </c>
      <c r="BA182" s="1062" t="s">
        <v>3010</v>
      </c>
      <c r="BB182" s="1062">
        <v>0</v>
      </c>
      <c r="BC182" s="1062" t="s">
        <v>2867</v>
      </c>
    </row>
    <row r="183" ht="78" customHeight="1" spans="1:55">
      <c r="A183" s="1062">
        <v>77</v>
      </c>
      <c r="B183" s="1062" t="s">
        <v>398</v>
      </c>
      <c r="C183" s="1062" t="s">
        <v>2599</v>
      </c>
      <c r="D183" s="1062" t="s">
        <v>400</v>
      </c>
      <c r="E183" s="1063">
        <v>17.49</v>
      </c>
      <c r="F183" s="1062">
        <v>4.5</v>
      </c>
      <c r="G183" s="1062">
        <v>5461</v>
      </c>
      <c r="H183" s="1062" t="s">
        <v>1819</v>
      </c>
      <c r="I183" s="1062">
        <v>1</v>
      </c>
      <c r="J183" s="1062" t="s">
        <v>52</v>
      </c>
      <c r="K183" s="1062" t="s">
        <v>398</v>
      </c>
      <c r="L183" s="1062">
        <v>275</v>
      </c>
      <c r="M183" s="1063">
        <v>4463.25</v>
      </c>
      <c r="N183" s="1063">
        <v>11.9</v>
      </c>
      <c r="O183" s="1063">
        <v>16.23</v>
      </c>
      <c r="P183" s="1064">
        <v>0.413</v>
      </c>
      <c r="Q183" s="1063">
        <v>5.2</v>
      </c>
      <c r="R183" s="1062">
        <v>4.5</v>
      </c>
      <c r="S183" s="1062">
        <v>5460</v>
      </c>
      <c r="T183" s="1062" t="s">
        <v>2605</v>
      </c>
      <c r="U183" s="1062" t="s">
        <v>45</v>
      </c>
      <c r="V183" s="1062" t="s">
        <v>1822</v>
      </c>
      <c r="W183" s="1062" t="s">
        <v>826</v>
      </c>
      <c r="X183" s="1062">
        <v>4</v>
      </c>
      <c r="Y183" s="1062">
        <v>8</v>
      </c>
      <c r="Z183" s="1062">
        <v>7818</v>
      </c>
      <c r="AA183" s="1062" t="s">
        <v>1813</v>
      </c>
      <c r="AB183" s="1062" t="s">
        <v>2606</v>
      </c>
      <c r="AC183" s="1062" t="s">
        <v>2602</v>
      </c>
      <c r="AD183" s="1062" t="s">
        <v>2604</v>
      </c>
      <c r="AE183" s="1062" t="s">
        <v>2603</v>
      </c>
      <c r="AF183" s="1062" t="s">
        <v>2598</v>
      </c>
      <c r="AG183" s="1062">
        <v>100</v>
      </c>
      <c r="AH183" s="1062">
        <v>1788035898327</v>
      </c>
      <c r="AI183" s="1062">
        <v>1190</v>
      </c>
      <c r="AJ183" s="1062">
        <v>0</v>
      </c>
      <c r="AK183" s="1062">
        <v>14</v>
      </c>
      <c r="AL183" s="1062">
        <v>5.09</v>
      </c>
      <c r="AM183" s="1062">
        <v>5303</v>
      </c>
      <c r="AN183" s="1062">
        <v>40.42</v>
      </c>
      <c r="AO183" s="1062">
        <v>-1</v>
      </c>
      <c r="AP183" s="1062">
        <v>-1</v>
      </c>
      <c r="AQ183" s="1062">
        <v>95</v>
      </c>
      <c r="AR183" s="1062" t="s">
        <v>1812</v>
      </c>
      <c r="AS183" s="1062" t="s">
        <v>2863</v>
      </c>
      <c r="AT183" s="1062">
        <v>3177921031</v>
      </c>
      <c r="AU183" s="1062" t="s">
        <v>400</v>
      </c>
      <c r="AV183" s="1062" t="s">
        <v>2600</v>
      </c>
      <c r="AW183" s="1062" t="s">
        <v>2864</v>
      </c>
      <c r="AX183" s="1062" t="s">
        <v>2878</v>
      </c>
      <c r="AY183" s="1062" t="s">
        <v>2878</v>
      </c>
      <c r="AZ183" s="1062" t="s">
        <v>1883</v>
      </c>
      <c r="BA183" s="1062" t="s">
        <v>3011</v>
      </c>
      <c r="BB183" s="1062">
        <v>-1</v>
      </c>
      <c r="BC183" s="1062" t="s">
        <v>2867</v>
      </c>
    </row>
    <row r="184" ht="78" customHeight="1" spans="1:55">
      <c r="A184" s="1062">
        <v>78</v>
      </c>
      <c r="B184" s="1062" t="s">
        <v>481</v>
      </c>
      <c r="C184" s="1062" t="s">
        <v>2610</v>
      </c>
      <c r="D184" s="1062" t="s">
        <v>2612</v>
      </c>
      <c r="E184" s="1063">
        <v>5.03</v>
      </c>
      <c r="F184" s="1062">
        <v>4.4</v>
      </c>
      <c r="G184" s="1062">
        <v>39</v>
      </c>
      <c r="H184" s="1062" t="s">
        <v>1819</v>
      </c>
      <c r="I184" s="1062">
        <v>1</v>
      </c>
      <c r="J184" s="1062" t="s">
        <v>52</v>
      </c>
      <c r="K184" s="1062" t="s">
        <v>726</v>
      </c>
      <c r="L184" s="1062">
        <v>222</v>
      </c>
      <c r="M184" s="1063">
        <v>1327.56</v>
      </c>
      <c r="N184" s="1063">
        <v>5.97</v>
      </c>
      <c r="O184" s="1063">
        <v>5.98</v>
      </c>
      <c r="P184" s="1064">
        <v>0.2655</v>
      </c>
      <c r="Q184" s="1063">
        <v>3.49</v>
      </c>
      <c r="R184" s="1062">
        <v>4.4</v>
      </c>
      <c r="S184" s="1062">
        <v>39</v>
      </c>
      <c r="T184" s="1062" t="s">
        <v>482</v>
      </c>
      <c r="U184" s="1062" t="s">
        <v>45</v>
      </c>
      <c r="V184" s="1062" t="s">
        <v>1822</v>
      </c>
      <c r="W184" s="1062" t="s">
        <v>812</v>
      </c>
      <c r="X184" s="1062">
        <v>3</v>
      </c>
      <c r="Y184" s="1062">
        <v>2</v>
      </c>
      <c r="Z184" s="1062">
        <v>36786</v>
      </c>
      <c r="AA184" s="1062" t="s">
        <v>1813</v>
      </c>
      <c r="AB184" s="1062" t="s">
        <v>2617</v>
      </c>
      <c r="AC184" s="1062" t="s">
        <v>2614</v>
      </c>
      <c r="AD184" s="1062" t="s">
        <v>2616</v>
      </c>
      <c r="AE184" s="1062" t="s">
        <v>2615</v>
      </c>
      <c r="AF184" s="1062" t="s">
        <v>2609</v>
      </c>
      <c r="AG184" s="1062">
        <v>100</v>
      </c>
      <c r="AH184" s="1062">
        <v>1786741467500</v>
      </c>
      <c r="AI184" s="1062">
        <v>597</v>
      </c>
      <c r="AJ184" s="1062" t="s">
        <v>826</v>
      </c>
      <c r="AK184" s="1062">
        <v>5</v>
      </c>
      <c r="AL184" s="1062">
        <v>2.25</v>
      </c>
      <c r="AM184" s="1062">
        <v>-4474</v>
      </c>
      <c r="AN184" s="1062">
        <v>-13.85</v>
      </c>
      <c r="AO184" s="1062">
        <v>-1</v>
      </c>
      <c r="AP184" s="1062">
        <v>-1</v>
      </c>
      <c r="AQ184" s="1062">
        <v>93</v>
      </c>
      <c r="AR184" s="1062" t="s">
        <v>1812</v>
      </c>
      <c r="AS184" s="1062" t="s">
        <v>2863</v>
      </c>
      <c r="AT184" s="1062">
        <v>3177921031</v>
      </c>
      <c r="AU184" s="1062" t="s">
        <v>2612</v>
      </c>
      <c r="AV184" s="1062" t="s">
        <v>2611</v>
      </c>
      <c r="AW184" s="1062" t="s">
        <v>2864</v>
      </c>
      <c r="AX184" s="1062" t="s">
        <v>2870</v>
      </c>
      <c r="AY184" s="1062" t="s">
        <v>2870</v>
      </c>
      <c r="AZ184" s="1062" t="s">
        <v>1857</v>
      </c>
      <c r="BA184" s="1062" t="s">
        <v>3012</v>
      </c>
      <c r="BB184" s="1062">
        <v>0</v>
      </c>
      <c r="BC184" s="1062" t="s">
        <v>2867</v>
      </c>
    </row>
    <row r="185" ht="78" customHeight="1" spans="1:55">
      <c r="A185" s="1062">
        <v>79</v>
      </c>
      <c r="B185" s="1062" t="s">
        <v>599</v>
      </c>
      <c r="C185" s="1062" t="s">
        <v>2620</v>
      </c>
      <c r="D185" s="1062" t="s">
        <v>2622</v>
      </c>
      <c r="E185" s="1063">
        <v>35.99</v>
      </c>
      <c r="F185" s="1062">
        <v>2.8</v>
      </c>
      <c r="G185" s="1062">
        <v>5</v>
      </c>
      <c r="H185" s="1062" t="s">
        <v>1819</v>
      </c>
      <c r="I185" s="1062">
        <v>1</v>
      </c>
      <c r="J185" s="1062" t="s">
        <v>600</v>
      </c>
      <c r="K185" s="1062" t="s">
        <v>2619</v>
      </c>
      <c r="L185" s="1062">
        <v>9</v>
      </c>
      <c r="M185" s="1063">
        <v>323.91</v>
      </c>
      <c r="N185" s="1063">
        <v>35.99</v>
      </c>
      <c r="O185" s="1063">
        <v>0</v>
      </c>
      <c r="P185" s="1064">
        <v>0.85</v>
      </c>
      <c r="Q185" s="1063" t="s">
        <v>826</v>
      </c>
      <c r="R185" s="1062">
        <v>2.8</v>
      </c>
      <c r="S185" s="1062">
        <v>5</v>
      </c>
      <c r="T185" s="1062" t="s">
        <v>351</v>
      </c>
      <c r="U185" s="1062" t="s">
        <v>2625</v>
      </c>
      <c r="V185" s="1062" t="s">
        <v>1844</v>
      </c>
      <c r="W185" s="1062" t="s">
        <v>339</v>
      </c>
      <c r="X185" s="1062">
        <v>1</v>
      </c>
      <c r="Y185" s="1062">
        <v>3</v>
      </c>
      <c r="Z185" s="1062">
        <v>575952</v>
      </c>
      <c r="AA185" s="1062" t="s">
        <v>1813</v>
      </c>
      <c r="AB185" s="1062" t="s">
        <v>826</v>
      </c>
      <c r="AC185" s="1062" t="s">
        <v>2624</v>
      </c>
      <c r="AD185" s="1062" t="s">
        <v>826</v>
      </c>
      <c r="AE185" s="1062" t="s">
        <v>826</v>
      </c>
      <c r="AF185" s="1062" t="s">
        <v>2223</v>
      </c>
      <c r="AG185" s="1062" t="s">
        <v>826</v>
      </c>
      <c r="AH185" s="1062" t="s">
        <v>826</v>
      </c>
      <c r="AI185" s="1062" t="s">
        <v>826</v>
      </c>
      <c r="AJ185" s="1062" t="s">
        <v>826</v>
      </c>
      <c r="AK185" s="1062" t="s">
        <v>826</v>
      </c>
      <c r="AL185" s="1062" t="s">
        <v>826</v>
      </c>
      <c r="AM185" s="1062" t="s">
        <v>826</v>
      </c>
      <c r="AN185" s="1062" t="s">
        <v>826</v>
      </c>
      <c r="AO185" s="1062">
        <v>-1</v>
      </c>
      <c r="AP185" s="1062">
        <v>-1</v>
      </c>
      <c r="AQ185" s="1062">
        <v>72</v>
      </c>
      <c r="AR185" s="1062" t="s">
        <v>1812</v>
      </c>
      <c r="AS185" s="1062" t="s">
        <v>2863</v>
      </c>
      <c r="AT185" s="1062">
        <v>3177921031</v>
      </c>
      <c r="AU185" s="1062" t="s">
        <v>602</v>
      </c>
      <c r="AV185" s="1062" t="s">
        <v>2621</v>
      </c>
      <c r="AW185" s="1062" t="s">
        <v>3013</v>
      </c>
      <c r="AX185" s="1062" t="s">
        <v>826</v>
      </c>
      <c r="AY185" s="1062" t="s">
        <v>2923</v>
      </c>
      <c r="AZ185" s="1062" t="s">
        <v>2288</v>
      </c>
      <c r="BA185" s="1062" t="s">
        <v>3014</v>
      </c>
      <c r="BB185" s="1062" t="s">
        <v>826</v>
      </c>
      <c r="BC185" s="1062" t="s">
        <v>2872</v>
      </c>
    </row>
    <row r="186" ht="78" customHeight="1" spans="1:55">
      <c r="A186" s="1062">
        <v>80</v>
      </c>
      <c r="B186" s="1062" t="s">
        <v>580</v>
      </c>
      <c r="C186" s="1062" t="s">
        <v>2626</v>
      </c>
      <c r="D186" s="1062" t="s">
        <v>2628</v>
      </c>
      <c r="E186" s="1063">
        <v>39.99</v>
      </c>
      <c r="F186" s="1062">
        <v>4.3</v>
      </c>
      <c r="G186" s="1062">
        <v>167</v>
      </c>
      <c r="H186" s="1062" t="s">
        <v>1819</v>
      </c>
      <c r="I186" s="1062">
        <v>1</v>
      </c>
      <c r="J186" s="1062" t="s">
        <v>581</v>
      </c>
      <c r="K186" s="1062" t="s">
        <v>580</v>
      </c>
      <c r="L186" s="1062">
        <v>160</v>
      </c>
      <c r="M186" s="1063">
        <v>7254.4</v>
      </c>
      <c r="N186" s="1063">
        <v>47.99</v>
      </c>
      <c r="O186" s="1063">
        <v>45.34</v>
      </c>
      <c r="P186" s="1064">
        <v>0.7177</v>
      </c>
      <c r="Q186" s="1063">
        <v>5.29</v>
      </c>
      <c r="R186" s="1062">
        <v>4.4</v>
      </c>
      <c r="S186" s="1062">
        <v>162</v>
      </c>
      <c r="T186" s="1062" t="s">
        <v>583</v>
      </c>
      <c r="U186" s="1062" t="s">
        <v>582</v>
      </c>
      <c r="V186" s="1062" t="s">
        <v>2633</v>
      </c>
      <c r="W186" s="1062" t="s">
        <v>209</v>
      </c>
      <c r="X186" s="1062">
        <v>1</v>
      </c>
      <c r="Y186" s="1062">
        <v>1</v>
      </c>
      <c r="Z186" s="1062">
        <v>30727</v>
      </c>
      <c r="AA186" s="1062" t="s">
        <v>1813</v>
      </c>
      <c r="AB186" s="1062" t="s">
        <v>2634</v>
      </c>
      <c r="AC186" s="1062" t="s">
        <v>2630</v>
      </c>
      <c r="AD186" s="1062" t="s">
        <v>2632</v>
      </c>
      <c r="AE186" s="1062" t="s">
        <v>2631</v>
      </c>
      <c r="AF186" s="1062" t="s">
        <v>826</v>
      </c>
      <c r="AG186" s="1062">
        <v>50</v>
      </c>
      <c r="AH186" s="1062">
        <v>1788036405449</v>
      </c>
      <c r="AI186" s="1062">
        <v>2399.5</v>
      </c>
      <c r="AJ186" s="1062">
        <v>-2</v>
      </c>
      <c r="AK186" s="1062">
        <v>16</v>
      </c>
      <c r="AL186" s="1062">
        <v>10</v>
      </c>
      <c r="AM186" s="1062">
        <v>31935</v>
      </c>
      <c r="AN186" s="1062">
        <v>50.96</v>
      </c>
      <c r="AO186" s="1062">
        <v>-1</v>
      </c>
      <c r="AP186" s="1062">
        <v>-1</v>
      </c>
      <c r="AQ186" s="1062">
        <v>92</v>
      </c>
      <c r="AR186" s="1062" t="s">
        <v>1812</v>
      </c>
      <c r="AS186" s="1062" t="s">
        <v>2863</v>
      </c>
      <c r="AT186" s="1062">
        <v>3177921031</v>
      </c>
      <c r="AU186" s="1062" t="s">
        <v>584</v>
      </c>
      <c r="AV186" s="1062" t="s">
        <v>2627</v>
      </c>
      <c r="AW186" s="1062" t="s">
        <v>3015</v>
      </c>
      <c r="AX186" s="1062" t="s">
        <v>2870</v>
      </c>
      <c r="AY186" s="1062" t="s">
        <v>2923</v>
      </c>
      <c r="AZ186" s="1062" t="s">
        <v>1839</v>
      </c>
      <c r="BA186" s="1062" t="s">
        <v>3016</v>
      </c>
      <c r="BB186" s="1062">
        <v>0</v>
      </c>
      <c r="BC186" s="1062" t="s">
        <v>2867</v>
      </c>
    </row>
    <row r="187" ht="78" customHeight="1" spans="1:55">
      <c r="A187" s="1062">
        <v>81</v>
      </c>
      <c r="B187" s="1062" t="s">
        <v>539</v>
      </c>
      <c r="C187" s="1062" t="s">
        <v>2638</v>
      </c>
      <c r="D187" s="1062" t="s">
        <v>2640</v>
      </c>
      <c r="E187" s="1063">
        <v>6.71</v>
      </c>
      <c r="F187" s="1062">
        <v>4.4</v>
      </c>
      <c r="G187" s="1062">
        <v>620</v>
      </c>
      <c r="H187" s="1062" t="s">
        <v>1819</v>
      </c>
      <c r="I187" s="1062">
        <v>1</v>
      </c>
      <c r="J187" s="1062" t="s">
        <v>540</v>
      </c>
      <c r="K187" s="1062" t="s">
        <v>713</v>
      </c>
      <c r="L187" s="1062">
        <v>117</v>
      </c>
      <c r="M187" s="1063">
        <v>1347.84</v>
      </c>
      <c r="N187" s="1063">
        <v>6.39</v>
      </c>
      <c r="O187" s="1063">
        <v>11.52</v>
      </c>
      <c r="P187" s="1064">
        <v>0.3039</v>
      </c>
      <c r="Q187" s="1063">
        <v>3.49</v>
      </c>
      <c r="R187" s="1062">
        <v>4.4</v>
      </c>
      <c r="S187" s="1062">
        <v>618</v>
      </c>
      <c r="T187" s="1062" t="s">
        <v>541</v>
      </c>
      <c r="U187" s="1062" t="s">
        <v>45</v>
      </c>
      <c r="V187" s="1062" t="s">
        <v>1822</v>
      </c>
      <c r="W187" s="1062" t="s">
        <v>812</v>
      </c>
      <c r="X187" s="1062">
        <v>1</v>
      </c>
      <c r="Y187" s="1062">
        <v>4</v>
      </c>
      <c r="Z187" s="1062">
        <v>13784</v>
      </c>
      <c r="AA187" s="1062" t="s">
        <v>2642</v>
      </c>
      <c r="AB187" s="1062" t="s">
        <v>2645</v>
      </c>
      <c r="AC187" s="1062" t="s">
        <v>2643</v>
      </c>
      <c r="AD187" s="1062" t="s">
        <v>2364</v>
      </c>
      <c r="AE187" s="1062" t="s">
        <v>2644</v>
      </c>
      <c r="AF187" s="1062" t="s">
        <v>2637</v>
      </c>
      <c r="AG187" s="1062">
        <v>50</v>
      </c>
      <c r="AH187" s="1062">
        <v>1787776654600</v>
      </c>
      <c r="AI187" s="1062">
        <v>319.5</v>
      </c>
      <c r="AJ187" s="1062" t="s">
        <v>826</v>
      </c>
      <c r="AK187" s="1062">
        <v>6</v>
      </c>
      <c r="AL187" s="1062">
        <v>5.13</v>
      </c>
      <c r="AM187" s="1062">
        <v>25524</v>
      </c>
      <c r="AN187" s="1062">
        <v>64.93</v>
      </c>
      <c r="AO187" s="1062">
        <v>-1</v>
      </c>
      <c r="AP187" s="1062">
        <v>-1</v>
      </c>
      <c r="AQ187" s="1062">
        <v>99</v>
      </c>
      <c r="AR187" s="1062" t="s">
        <v>1812</v>
      </c>
      <c r="AS187" s="1062" t="s">
        <v>2863</v>
      </c>
      <c r="AT187" s="1062">
        <v>3177921031</v>
      </c>
      <c r="AU187" s="1062" t="s">
        <v>3017</v>
      </c>
      <c r="AV187" s="1062" t="s">
        <v>2639</v>
      </c>
      <c r="AW187" s="1062" t="s">
        <v>3018</v>
      </c>
      <c r="AX187" s="1062" t="s">
        <v>2870</v>
      </c>
      <c r="AY187" s="1062" t="s">
        <v>2870</v>
      </c>
      <c r="AZ187" s="1062" t="s">
        <v>1830</v>
      </c>
      <c r="BA187" s="1062" t="s">
        <v>3019</v>
      </c>
      <c r="BB187" s="1062">
        <v>0</v>
      </c>
      <c r="BC187" s="1062" t="s">
        <v>2867</v>
      </c>
    </row>
    <row r="188" ht="78" customHeight="1" spans="1:55">
      <c r="A188" s="1062">
        <v>82</v>
      </c>
      <c r="B188" s="1062" t="s">
        <v>451</v>
      </c>
      <c r="C188" s="1062" t="s">
        <v>2649</v>
      </c>
      <c r="D188" s="1062" t="s">
        <v>2651</v>
      </c>
      <c r="E188" s="1063">
        <v>13.99</v>
      </c>
      <c r="F188" s="1062">
        <v>4</v>
      </c>
      <c r="G188" s="1062">
        <v>38</v>
      </c>
      <c r="H188" s="1062" t="s">
        <v>1819</v>
      </c>
      <c r="I188" s="1062">
        <v>1</v>
      </c>
      <c r="J188" s="1062" t="s">
        <v>452</v>
      </c>
      <c r="K188" s="1062" t="s">
        <v>797</v>
      </c>
      <c r="L188" s="1062">
        <v>201</v>
      </c>
      <c r="M188" s="1063">
        <v>2194.92</v>
      </c>
      <c r="N188" s="1063">
        <v>9.49</v>
      </c>
      <c r="O188" s="1063">
        <v>10.92</v>
      </c>
      <c r="P188" s="1064">
        <v>0.5173</v>
      </c>
      <c r="Q188" s="1063">
        <v>3.99</v>
      </c>
      <c r="R188" s="1062">
        <v>4.1</v>
      </c>
      <c r="S188" s="1062">
        <v>36</v>
      </c>
      <c r="T188" s="1062" t="s">
        <v>454</v>
      </c>
      <c r="U188" s="1062" t="s">
        <v>453</v>
      </c>
      <c r="V188" s="1062" t="s">
        <v>1844</v>
      </c>
      <c r="W188" s="1062" t="s">
        <v>209</v>
      </c>
      <c r="X188" s="1062">
        <v>1</v>
      </c>
      <c r="Y188" s="1062">
        <v>2</v>
      </c>
      <c r="Z188" s="1062">
        <v>17260</v>
      </c>
      <c r="AA188" s="1062" t="s">
        <v>1813</v>
      </c>
      <c r="AB188" s="1062" t="s">
        <v>2656</v>
      </c>
      <c r="AC188" s="1062" t="s">
        <v>2653</v>
      </c>
      <c r="AD188" s="1062" t="s">
        <v>2655</v>
      </c>
      <c r="AE188" s="1062" t="s">
        <v>2654</v>
      </c>
      <c r="AF188" s="1062" t="s">
        <v>2648</v>
      </c>
      <c r="AG188" s="1062">
        <v>100</v>
      </c>
      <c r="AH188" s="1062">
        <v>1788036200112</v>
      </c>
      <c r="AI188" s="1062">
        <v>949</v>
      </c>
      <c r="AJ188" s="1062" t="s">
        <v>826</v>
      </c>
      <c r="AK188" s="1062">
        <v>24</v>
      </c>
      <c r="AL188" s="1062">
        <v>11.94</v>
      </c>
      <c r="AM188" s="1062">
        <v>2389</v>
      </c>
      <c r="AN188" s="1062">
        <v>12.16</v>
      </c>
      <c r="AO188" s="1062">
        <v>-1</v>
      </c>
      <c r="AP188" s="1062">
        <v>-1</v>
      </c>
      <c r="AQ188" s="1062">
        <v>99</v>
      </c>
      <c r="AR188" s="1062" t="s">
        <v>1812</v>
      </c>
      <c r="AS188" s="1062" t="s">
        <v>2863</v>
      </c>
      <c r="AT188" s="1062">
        <v>3177921031</v>
      </c>
      <c r="AU188" s="1062" t="s">
        <v>3020</v>
      </c>
      <c r="AV188" s="1062" t="s">
        <v>2650</v>
      </c>
      <c r="AW188" s="1062" t="s">
        <v>3021</v>
      </c>
      <c r="AX188" s="1062" t="s">
        <v>2870</v>
      </c>
      <c r="AY188" s="1062" t="s">
        <v>2870</v>
      </c>
      <c r="AZ188" s="1062" t="s">
        <v>1857</v>
      </c>
      <c r="BA188" s="1062" t="s">
        <v>2974</v>
      </c>
      <c r="BB188" s="1062">
        <v>1</v>
      </c>
      <c r="BC188" s="1062" t="s">
        <v>2867</v>
      </c>
    </row>
    <row r="189" ht="78" customHeight="1" spans="1:55">
      <c r="A189" s="1062">
        <v>83</v>
      </c>
      <c r="B189" s="1062" t="s">
        <v>471</v>
      </c>
      <c r="C189" s="1062" t="s">
        <v>2660</v>
      </c>
      <c r="D189" s="1062" t="s">
        <v>2662</v>
      </c>
      <c r="E189" s="1063">
        <v>15.99</v>
      </c>
      <c r="F189" s="1062">
        <v>4.4</v>
      </c>
      <c r="G189" s="1062">
        <v>159</v>
      </c>
      <c r="H189" s="1062" t="s">
        <v>1819</v>
      </c>
      <c r="I189" s="1062">
        <v>1</v>
      </c>
      <c r="J189" s="1062" t="s">
        <v>472</v>
      </c>
      <c r="K189" s="1062" t="s">
        <v>744</v>
      </c>
      <c r="L189" s="1062">
        <v>286</v>
      </c>
      <c r="M189" s="1063">
        <v>4573.14</v>
      </c>
      <c r="N189" s="1063">
        <v>15.99</v>
      </c>
      <c r="O189" s="1063">
        <v>15.99</v>
      </c>
      <c r="P189" s="1064">
        <v>0.6337</v>
      </c>
      <c r="Q189" s="1063">
        <v>3.46</v>
      </c>
      <c r="R189" s="1062">
        <v>4.4</v>
      </c>
      <c r="S189" s="1062">
        <v>155</v>
      </c>
      <c r="T189" s="1062" t="s">
        <v>474</v>
      </c>
      <c r="U189" s="1062" t="s">
        <v>473</v>
      </c>
      <c r="V189" s="1062" t="s">
        <v>1822</v>
      </c>
      <c r="W189" s="1062" t="s">
        <v>209</v>
      </c>
      <c r="X189" s="1062">
        <v>1</v>
      </c>
      <c r="Y189" s="1062">
        <v>1</v>
      </c>
      <c r="Z189" s="1062">
        <v>28031</v>
      </c>
      <c r="AA189" s="1062" t="s">
        <v>1813</v>
      </c>
      <c r="AB189" s="1062" t="s">
        <v>2142</v>
      </c>
      <c r="AC189" s="1062" t="s">
        <v>2664</v>
      </c>
      <c r="AD189" s="1062" t="s">
        <v>2141</v>
      </c>
      <c r="AE189" s="1062" t="s">
        <v>2665</v>
      </c>
      <c r="AF189" s="1062" t="s">
        <v>826</v>
      </c>
      <c r="AG189" s="1062">
        <v>100</v>
      </c>
      <c r="AH189" s="1062">
        <v>1788036200112</v>
      </c>
      <c r="AI189" s="1062">
        <v>1599</v>
      </c>
      <c r="AJ189" s="1062" t="s">
        <v>826</v>
      </c>
      <c r="AK189" s="1062">
        <v>4</v>
      </c>
      <c r="AL189" s="1062">
        <v>1.4</v>
      </c>
      <c r="AM189" s="1062">
        <v>-15719</v>
      </c>
      <c r="AN189" s="1062">
        <v>-127.67</v>
      </c>
      <c r="AO189" s="1062">
        <v>-1</v>
      </c>
      <c r="AP189" s="1062">
        <v>-1</v>
      </c>
      <c r="AQ189" s="1062">
        <v>99</v>
      </c>
      <c r="AR189" s="1062" t="s">
        <v>1812</v>
      </c>
      <c r="AS189" s="1062" t="s">
        <v>2863</v>
      </c>
      <c r="AT189" s="1062">
        <v>3177921031</v>
      </c>
      <c r="AU189" s="1062" t="s">
        <v>3022</v>
      </c>
      <c r="AV189" s="1062" t="s">
        <v>2661</v>
      </c>
      <c r="AW189" s="1062" t="s">
        <v>3023</v>
      </c>
      <c r="AX189" s="1062" t="s">
        <v>2874</v>
      </c>
      <c r="AY189" s="1062" t="s">
        <v>2874</v>
      </c>
      <c r="AZ189" s="1062" t="s">
        <v>1830</v>
      </c>
      <c r="BA189" s="1062" t="s">
        <v>3024</v>
      </c>
      <c r="BB189" s="1062">
        <v>0</v>
      </c>
      <c r="BC189" s="1062" t="s">
        <v>2867</v>
      </c>
    </row>
    <row r="190" ht="78" customHeight="1" spans="1:55">
      <c r="A190" s="1062">
        <v>84</v>
      </c>
      <c r="B190" s="1062" t="s">
        <v>492</v>
      </c>
      <c r="C190" s="1062" t="s">
        <v>2671</v>
      </c>
      <c r="D190" s="1062" t="s">
        <v>2673</v>
      </c>
      <c r="E190" s="1063">
        <v>61.95</v>
      </c>
      <c r="F190" s="1062">
        <v>4.4</v>
      </c>
      <c r="G190" s="1062">
        <v>471</v>
      </c>
      <c r="H190" s="1062" t="s">
        <v>1819</v>
      </c>
      <c r="I190" s="1062">
        <v>1</v>
      </c>
      <c r="J190" s="1062" t="s">
        <v>2127</v>
      </c>
      <c r="K190" s="1062" t="s">
        <v>2669</v>
      </c>
      <c r="L190" s="1062">
        <v>255</v>
      </c>
      <c r="M190" s="1063">
        <v>15376.5</v>
      </c>
      <c r="N190" s="1063">
        <v>61.95</v>
      </c>
      <c r="O190" s="1063">
        <v>60.3</v>
      </c>
      <c r="P190" s="1064">
        <v>0.7572</v>
      </c>
      <c r="Q190" s="1063">
        <v>5.75</v>
      </c>
      <c r="R190" s="1062">
        <v>4.4</v>
      </c>
      <c r="S190" s="1062">
        <v>448</v>
      </c>
      <c r="T190" s="1062" t="s">
        <v>493</v>
      </c>
      <c r="U190" s="1062" t="s">
        <v>47</v>
      </c>
      <c r="V190" s="1062" t="s">
        <v>1957</v>
      </c>
      <c r="W190" s="1062" t="s">
        <v>209</v>
      </c>
      <c r="X190" s="1062">
        <v>1</v>
      </c>
      <c r="Y190" s="1062">
        <v>3</v>
      </c>
      <c r="Z190" s="1062">
        <v>24098</v>
      </c>
      <c r="AA190" s="1062" t="s">
        <v>1813</v>
      </c>
      <c r="AB190" s="1062" t="s">
        <v>2677</v>
      </c>
      <c r="AC190" s="1062" t="s">
        <v>2675</v>
      </c>
      <c r="AD190" s="1062" t="s">
        <v>2677</v>
      </c>
      <c r="AE190" s="1062" t="s">
        <v>2676</v>
      </c>
      <c r="AF190" s="1062" t="s">
        <v>2670</v>
      </c>
      <c r="AG190" s="1062">
        <v>50</v>
      </c>
      <c r="AH190" s="1062">
        <v>1788036405449</v>
      </c>
      <c r="AI190" s="1062">
        <v>3097.5</v>
      </c>
      <c r="AJ190" s="1062" t="s">
        <v>826</v>
      </c>
      <c r="AK190" s="1062">
        <v>92</v>
      </c>
      <c r="AL190" s="1062">
        <v>36.08</v>
      </c>
      <c r="AM190" s="1062">
        <v>12861</v>
      </c>
      <c r="AN190" s="1062">
        <v>34.8</v>
      </c>
      <c r="AO190" s="1062">
        <v>-1</v>
      </c>
      <c r="AP190" s="1062">
        <v>-1</v>
      </c>
      <c r="AQ190" s="1062">
        <v>96</v>
      </c>
      <c r="AR190" s="1062" t="s">
        <v>1812</v>
      </c>
      <c r="AS190" s="1062" t="s">
        <v>2863</v>
      </c>
      <c r="AT190" s="1062">
        <v>3177921031</v>
      </c>
      <c r="AU190" s="1062" t="s">
        <v>3025</v>
      </c>
      <c r="AV190" s="1062" t="s">
        <v>2672</v>
      </c>
      <c r="AW190" s="1062" t="s">
        <v>2925</v>
      </c>
      <c r="AX190" s="1062" t="s">
        <v>2878</v>
      </c>
      <c r="AY190" s="1062" t="s">
        <v>2878</v>
      </c>
      <c r="AZ190" s="1062" t="s">
        <v>1857</v>
      </c>
      <c r="BA190" s="1062" t="s">
        <v>3026</v>
      </c>
      <c r="BB190" s="1062">
        <v>9</v>
      </c>
      <c r="BC190" s="1062" t="s">
        <v>2872</v>
      </c>
    </row>
    <row r="191" ht="78" customHeight="1" spans="1:55">
      <c r="A191" s="1062">
        <v>85</v>
      </c>
      <c r="B191" s="1062" t="s">
        <v>420</v>
      </c>
      <c r="C191" s="1062" t="s">
        <v>2679</v>
      </c>
      <c r="D191" s="1062" t="s">
        <v>2681</v>
      </c>
      <c r="E191" s="1063">
        <v>27.9</v>
      </c>
      <c r="F191" s="1062">
        <v>4.6</v>
      </c>
      <c r="G191" s="1062">
        <v>35</v>
      </c>
      <c r="H191" s="1062" t="s">
        <v>1819</v>
      </c>
      <c r="I191" s="1062">
        <v>1</v>
      </c>
      <c r="J191" s="1062" t="s">
        <v>421</v>
      </c>
      <c r="K191" s="1062" t="s">
        <v>2678</v>
      </c>
      <c r="L191" s="1062">
        <v>277</v>
      </c>
      <c r="M191" s="1063">
        <v>7728.3</v>
      </c>
      <c r="N191" s="1063">
        <v>27.9</v>
      </c>
      <c r="O191" s="1063">
        <v>27.9</v>
      </c>
      <c r="P191" s="1064">
        <v>0.7249</v>
      </c>
      <c r="Q191" s="1063">
        <v>3.49</v>
      </c>
      <c r="R191" s="1062">
        <v>4.5</v>
      </c>
      <c r="S191" s="1062">
        <v>32</v>
      </c>
      <c r="T191" s="1062" t="s">
        <v>2685</v>
      </c>
      <c r="U191" s="1062" t="s">
        <v>422</v>
      </c>
      <c r="V191" s="1062" t="s">
        <v>1822</v>
      </c>
      <c r="W191" s="1062" t="s">
        <v>209</v>
      </c>
      <c r="X191" s="1062">
        <v>2</v>
      </c>
      <c r="Y191" s="1062">
        <v>4</v>
      </c>
      <c r="Z191" s="1062">
        <v>24021</v>
      </c>
      <c r="AA191" s="1062" t="s">
        <v>1813</v>
      </c>
      <c r="AB191" s="1062" t="s">
        <v>1944</v>
      </c>
      <c r="AC191" s="1062" t="s">
        <v>2683</v>
      </c>
      <c r="AD191" s="1062" t="s">
        <v>1944</v>
      </c>
      <c r="AE191" s="1062" t="s">
        <v>2684</v>
      </c>
      <c r="AF191" s="1062" t="s">
        <v>2541</v>
      </c>
      <c r="AG191" s="1062">
        <v>50</v>
      </c>
      <c r="AH191" s="1062">
        <v>1788078667616</v>
      </c>
      <c r="AI191" s="1062">
        <v>1395</v>
      </c>
      <c r="AJ191" s="1062" t="s">
        <v>826</v>
      </c>
      <c r="AK191" s="1062">
        <v>4</v>
      </c>
      <c r="AL191" s="1062">
        <v>1.44</v>
      </c>
      <c r="AM191" s="1062">
        <v>-11422</v>
      </c>
      <c r="AN191" s="1062">
        <v>-90.66</v>
      </c>
      <c r="AO191" s="1062">
        <v>-1</v>
      </c>
      <c r="AP191" s="1062">
        <v>-1</v>
      </c>
      <c r="AQ191" s="1062">
        <v>96</v>
      </c>
      <c r="AR191" s="1062" t="s">
        <v>1812</v>
      </c>
      <c r="AS191" s="1062" t="s">
        <v>2863</v>
      </c>
      <c r="AT191" s="1062">
        <v>3177921031</v>
      </c>
      <c r="AU191" s="1062" t="s">
        <v>3027</v>
      </c>
      <c r="AV191" s="1062" t="s">
        <v>2680</v>
      </c>
      <c r="AW191" s="1062" t="s">
        <v>3028</v>
      </c>
      <c r="AX191" s="1062" t="s">
        <v>2870</v>
      </c>
      <c r="AY191" s="1062" t="s">
        <v>2870</v>
      </c>
      <c r="AZ191" s="1062" t="s">
        <v>1830</v>
      </c>
      <c r="BA191" s="1062" t="s">
        <v>2912</v>
      </c>
      <c r="BB191" s="1062">
        <v>0</v>
      </c>
      <c r="BC191" s="1062" t="s">
        <v>2872</v>
      </c>
    </row>
    <row r="192" ht="78" customHeight="1" spans="1:55">
      <c r="A192" s="1062">
        <v>86</v>
      </c>
      <c r="B192" s="1062" t="s">
        <v>440</v>
      </c>
      <c r="C192" s="1062" t="s">
        <v>2687</v>
      </c>
      <c r="D192" s="1062" t="s">
        <v>2689</v>
      </c>
      <c r="E192" s="1063">
        <v>12.99</v>
      </c>
      <c r="F192" s="1062">
        <v>4.6</v>
      </c>
      <c r="G192" s="1062">
        <v>92</v>
      </c>
      <c r="H192" s="1062" t="s">
        <v>1819</v>
      </c>
      <c r="I192" s="1062">
        <v>1</v>
      </c>
      <c r="J192" s="1062" t="s">
        <v>441</v>
      </c>
      <c r="K192" s="1062" t="s">
        <v>732</v>
      </c>
      <c r="L192" s="1062">
        <v>264</v>
      </c>
      <c r="M192" s="1063">
        <v>3429.36</v>
      </c>
      <c r="N192" s="1063">
        <v>12.99</v>
      </c>
      <c r="O192" s="1063">
        <v>12.99</v>
      </c>
      <c r="P192" s="1064">
        <v>0.6407</v>
      </c>
      <c r="Q192" s="1063">
        <v>2.72</v>
      </c>
      <c r="R192" s="1062">
        <v>4.6</v>
      </c>
      <c r="S192" s="1062">
        <v>90</v>
      </c>
      <c r="T192" s="1062" t="s">
        <v>443</v>
      </c>
      <c r="U192" s="1062" t="s">
        <v>442</v>
      </c>
      <c r="V192" s="1062" t="s">
        <v>1844</v>
      </c>
      <c r="W192" s="1062" t="s">
        <v>209</v>
      </c>
      <c r="X192" s="1062">
        <v>1</v>
      </c>
      <c r="Y192" s="1062">
        <v>12</v>
      </c>
      <c r="Z192" s="1062">
        <v>26109</v>
      </c>
      <c r="AA192" s="1062" t="s">
        <v>1813</v>
      </c>
      <c r="AB192" s="1062" t="s">
        <v>2693</v>
      </c>
      <c r="AC192" s="1062" t="s">
        <v>2691</v>
      </c>
      <c r="AD192" s="1062" t="s">
        <v>2221</v>
      </c>
      <c r="AE192" s="1062" t="s">
        <v>2692</v>
      </c>
      <c r="AF192" s="1062" t="s">
        <v>2686</v>
      </c>
      <c r="AG192" s="1062">
        <v>50</v>
      </c>
      <c r="AH192" s="1062">
        <v>1788036339487</v>
      </c>
      <c r="AI192" s="1062">
        <v>649.5</v>
      </c>
      <c r="AJ192" s="1062">
        <v>11</v>
      </c>
      <c r="AK192" s="1062">
        <v>9</v>
      </c>
      <c r="AL192" s="1062">
        <v>3.41</v>
      </c>
      <c r="AM192" s="1062">
        <v>552</v>
      </c>
      <c r="AN192" s="1062">
        <v>2.07</v>
      </c>
      <c r="AO192" s="1062">
        <v>-1</v>
      </c>
      <c r="AP192" s="1062">
        <v>-1</v>
      </c>
      <c r="AQ192" s="1062">
        <v>100</v>
      </c>
      <c r="AR192" s="1062" t="s">
        <v>1812</v>
      </c>
      <c r="AS192" s="1062" t="s">
        <v>2863</v>
      </c>
      <c r="AT192" s="1062">
        <v>3177921031</v>
      </c>
      <c r="AU192" s="1062" t="s">
        <v>444</v>
      </c>
      <c r="AV192" s="1062" t="s">
        <v>2688</v>
      </c>
      <c r="AW192" s="1062" t="s">
        <v>3029</v>
      </c>
      <c r="AX192" s="1062" t="s">
        <v>2064</v>
      </c>
      <c r="AY192" s="1062" t="s">
        <v>2064</v>
      </c>
      <c r="AZ192" s="1062" t="s">
        <v>1839</v>
      </c>
      <c r="BA192" s="1062" t="s">
        <v>3030</v>
      </c>
      <c r="BB192" s="1062">
        <v>0</v>
      </c>
      <c r="BC192" s="1062" t="s">
        <v>2872</v>
      </c>
    </row>
    <row r="193" ht="78" customHeight="1" spans="1:55">
      <c r="A193" s="1062">
        <v>87</v>
      </c>
      <c r="B193" s="1062" t="s">
        <v>368</v>
      </c>
      <c r="C193" s="1062" t="s">
        <v>2697</v>
      </c>
      <c r="D193" s="1062" t="s">
        <v>2699</v>
      </c>
      <c r="E193" s="1063">
        <v>9.72</v>
      </c>
      <c r="F193" s="1062">
        <v>4.4</v>
      </c>
      <c r="G193" s="1062">
        <v>1444</v>
      </c>
      <c r="H193" s="1062" t="s">
        <v>1819</v>
      </c>
      <c r="I193" s="1062">
        <v>1</v>
      </c>
      <c r="J193" s="1062" t="s">
        <v>52</v>
      </c>
      <c r="K193" s="1062" t="s">
        <v>689</v>
      </c>
      <c r="L193" s="1062">
        <v>328</v>
      </c>
      <c r="M193" s="1063">
        <v>3886.8</v>
      </c>
      <c r="N193" s="1063">
        <v>11.57</v>
      </c>
      <c r="O193" s="1063">
        <v>11.85</v>
      </c>
      <c r="P193" s="1064">
        <v>0.4162</v>
      </c>
      <c r="Q193" s="1063">
        <v>5.02</v>
      </c>
      <c r="R193" s="1062">
        <v>4.4</v>
      </c>
      <c r="S193" s="1062">
        <v>1445</v>
      </c>
      <c r="T193" s="1062" t="s">
        <v>369</v>
      </c>
      <c r="U193" s="1062" t="s">
        <v>45</v>
      </c>
      <c r="V193" s="1062" t="s">
        <v>1822</v>
      </c>
      <c r="W193" s="1062" t="s">
        <v>812</v>
      </c>
      <c r="X193" s="1062">
        <v>12</v>
      </c>
      <c r="Y193" s="1062">
        <v>3</v>
      </c>
      <c r="Z193" s="1062">
        <v>18148</v>
      </c>
      <c r="AA193" s="1062" t="s">
        <v>1813</v>
      </c>
      <c r="AB193" s="1062" t="s">
        <v>2703</v>
      </c>
      <c r="AC193" s="1062" t="s">
        <v>2701</v>
      </c>
      <c r="AD193" s="1062" t="s">
        <v>2354</v>
      </c>
      <c r="AE193" s="1062" t="s">
        <v>2702</v>
      </c>
      <c r="AF193" s="1062" t="s">
        <v>2696</v>
      </c>
      <c r="AG193" s="1062">
        <v>50</v>
      </c>
      <c r="AH193" s="1062">
        <v>1788036105847</v>
      </c>
      <c r="AI193" s="1062">
        <v>578.5</v>
      </c>
      <c r="AJ193" s="1062" t="s">
        <v>826</v>
      </c>
      <c r="AK193" s="1062">
        <v>0</v>
      </c>
      <c r="AL193" s="1062">
        <v>0</v>
      </c>
      <c r="AM193" s="1062">
        <v>3107</v>
      </c>
      <c r="AN193" s="1062">
        <v>14.62</v>
      </c>
      <c r="AO193" s="1062">
        <v>-1</v>
      </c>
      <c r="AP193" s="1062">
        <v>-1</v>
      </c>
      <c r="AQ193" s="1062">
        <v>75</v>
      </c>
      <c r="AR193" s="1062" t="s">
        <v>1812</v>
      </c>
      <c r="AS193" s="1062" t="s">
        <v>2863</v>
      </c>
      <c r="AT193" s="1062">
        <v>3177921031</v>
      </c>
      <c r="AU193" s="1062" t="s">
        <v>2699</v>
      </c>
      <c r="AV193" s="1062" t="s">
        <v>2698</v>
      </c>
      <c r="AW193" s="1062" t="s">
        <v>2864</v>
      </c>
      <c r="AX193" s="1062" t="s">
        <v>2878</v>
      </c>
      <c r="AY193" s="1062" t="s">
        <v>2929</v>
      </c>
      <c r="AZ193" s="1062" t="s">
        <v>1857</v>
      </c>
      <c r="BA193" s="1062" t="s">
        <v>3031</v>
      </c>
      <c r="BB193" s="1062">
        <v>0</v>
      </c>
      <c r="BC193" s="1062" t="s">
        <v>2872</v>
      </c>
    </row>
    <row r="194" ht="78" customHeight="1" spans="1:55">
      <c r="A194" s="1062">
        <v>88</v>
      </c>
      <c r="B194" s="1062" t="s">
        <v>543</v>
      </c>
      <c r="C194" s="1062" t="s">
        <v>2707</v>
      </c>
      <c r="D194" s="1062" t="s">
        <v>2709</v>
      </c>
      <c r="E194" s="1063">
        <v>44.99</v>
      </c>
      <c r="F194" s="1062">
        <v>4</v>
      </c>
      <c r="G194" s="1062">
        <v>50</v>
      </c>
      <c r="H194" s="1062" t="s">
        <v>1819</v>
      </c>
      <c r="I194" s="1062">
        <v>1</v>
      </c>
      <c r="J194" s="1062" t="s">
        <v>54</v>
      </c>
      <c r="K194" s="1062" t="s">
        <v>727</v>
      </c>
      <c r="L194" s="1062">
        <v>140</v>
      </c>
      <c r="M194" s="1063">
        <v>6717.2</v>
      </c>
      <c r="N194" s="1063">
        <v>47.71</v>
      </c>
      <c r="O194" s="1063">
        <v>47.98</v>
      </c>
      <c r="P194" s="1064">
        <v>0.7775</v>
      </c>
      <c r="Q194" s="1063">
        <v>3.46</v>
      </c>
      <c r="R194" s="1062">
        <v>4.2</v>
      </c>
      <c r="S194" s="1062">
        <v>36</v>
      </c>
      <c r="T194" s="1062" t="s">
        <v>2714</v>
      </c>
      <c r="U194" s="1062" t="s">
        <v>53</v>
      </c>
      <c r="V194" s="1062" t="s">
        <v>1844</v>
      </c>
      <c r="W194" s="1062" t="s">
        <v>209</v>
      </c>
      <c r="X194" s="1062">
        <v>1</v>
      </c>
      <c r="Y194" s="1062">
        <v>3</v>
      </c>
      <c r="Z194" s="1062">
        <v>21250</v>
      </c>
      <c r="AA194" s="1062" t="s">
        <v>1813</v>
      </c>
      <c r="AB194" s="1062" t="s">
        <v>2713</v>
      </c>
      <c r="AC194" s="1062" t="s">
        <v>2711</v>
      </c>
      <c r="AD194" s="1062" t="s">
        <v>2713</v>
      </c>
      <c r="AE194" s="1062" t="s">
        <v>2712</v>
      </c>
      <c r="AF194" s="1062" t="s">
        <v>2706</v>
      </c>
      <c r="AG194" s="1062" t="s">
        <v>826</v>
      </c>
      <c r="AH194" s="1062" t="s">
        <v>826</v>
      </c>
      <c r="AI194" s="1062" t="s">
        <v>826</v>
      </c>
      <c r="AJ194" s="1062" t="s">
        <v>826</v>
      </c>
      <c r="AK194" s="1062">
        <v>32</v>
      </c>
      <c r="AL194" s="1062">
        <v>22.86</v>
      </c>
      <c r="AM194" s="1062">
        <v>12987</v>
      </c>
      <c r="AN194" s="1062">
        <v>37.93</v>
      </c>
      <c r="AO194" s="1062">
        <v>-1</v>
      </c>
      <c r="AP194" s="1062">
        <v>-1</v>
      </c>
      <c r="AQ194" s="1062">
        <v>96</v>
      </c>
      <c r="AR194" s="1062" t="s">
        <v>1812</v>
      </c>
      <c r="AS194" s="1062" t="s">
        <v>2863</v>
      </c>
      <c r="AT194" s="1062">
        <v>3177921031</v>
      </c>
      <c r="AU194" s="1062" t="s">
        <v>2715</v>
      </c>
      <c r="AV194" s="1062" t="s">
        <v>2708</v>
      </c>
      <c r="AW194" s="1062" t="s">
        <v>2922</v>
      </c>
      <c r="AX194" s="1062" t="s">
        <v>2874</v>
      </c>
      <c r="AY194" s="1062" t="s">
        <v>2874</v>
      </c>
      <c r="AZ194" s="1062" t="s">
        <v>1883</v>
      </c>
      <c r="BA194" s="1062" t="s">
        <v>3032</v>
      </c>
      <c r="BB194" s="1062">
        <v>5</v>
      </c>
      <c r="BC194" s="1062" t="s">
        <v>2872</v>
      </c>
    </row>
    <row r="195" ht="78" customHeight="1" spans="1:55">
      <c r="A195" s="1062">
        <v>89</v>
      </c>
      <c r="B195" s="1062" t="s">
        <v>425</v>
      </c>
      <c r="C195" s="1062" t="s">
        <v>2719</v>
      </c>
      <c r="D195" s="1062" t="s">
        <v>2721</v>
      </c>
      <c r="E195" s="1063">
        <v>21.98</v>
      </c>
      <c r="F195" s="1062">
        <v>4.4</v>
      </c>
      <c r="G195" s="1062">
        <v>391</v>
      </c>
      <c r="H195" s="1062" t="s">
        <v>1819</v>
      </c>
      <c r="I195" s="1062">
        <v>1</v>
      </c>
      <c r="J195" s="1062" t="s">
        <v>426</v>
      </c>
      <c r="K195" s="1062" t="s">
        <v>704</v>
      </c>
      <c r="L195" s="1062">
        <v>269</v>
      </c>
      <c r="M195" s="1063">
        <v>5912.62</v>
      </c>
      <c r="N195" s="1063">
        <v>21.98</v>
      </c>
      <c r="O195" s="1063">
        <v>21.98</v>
      </c>
      <c r="P195" s="1064">
        <v>0.6685</v>
      </c>
      <c r="Q195" s="1063">
        <v>3.99</v>
      </c>
      <c r="R195" s="1062">
        <v>4.4</v>
      </c>
      <c r="S195" s="1062">
        <v>386</v>
      </c>
      <c r="T195" s="1062" t="s">
        <v>2725</v>
      </c>
      <c r="U195" s="1062" t="s">
        <v>427</v>
      </c>
      <c r="V195" s="1062" t="s">
        <v>1844</v>
      </c>
      <c r="W195" s="1062" t="s">
        <v>209</v>
      </c>
      <c r="X195" s="1062">
        <v>1</v>
      </c>
      <c r="Y195" s="1062">
        <v>4</v>
      </c>
      <c r="Z195" s="1062">
        <v>19906</v>
      </c>
      <c r="AA195" s="1062" t="s">
        <v>1813</v>
      </c>
      <c r="AB195" s="1062" t="s">
        <v>2726</v>
      </c>
      <c r="AC195" s="1062" t="s">
        <v>2085</v>
      </c>
      <c r="AD195" s="1062" t="s">
        <v>2724</v>
      </c>
      <c r="AE195" s="1062" t="s">
        <v>2723</v>
      </c>
      <c r="AF195" s="1062" t="s">
        <v>2718</v>
      </c>
      <c r="AG195" s="1062">
        <v>50</v>
      </c>
      <c r="AH195" s="1062">
        <v>1788100150235</v>
      </c>
      <c r="AI195" s="1062">
        <v>1099</v>
      </c>
      <c r="AJ195" s="1062">
        <v>68</v>
      </c>
      <c r="AK195" s="1062">
        <v>8</v>
      </c>
      <c r="AL195" s="1062">
        <v>2.97</v>
      </c>
      <c r="AM195" s="1062">
        <v>-1934</v>
      </c>
      <c r="AN195" s="1062">
        <v>-10.76</v>
      </c>
      <c r="AO195" s="1062">
        <v>-1</v>
      </c>
      <c r="AP195" s="1062">
        <v>-1</v>
      </c>
      <c r="AQ195" s="1062">
        <v>100</v>
      </c>
      <c r="AR195" s="1062" t="s">
        <v>1812</v>
      </c>
      <c r="AS195" s="1062" t="s">
        <v>2863</v>
      </c>
      <c r="AT195" s="1062">
        <v>3177921031</v>
      </c>
      <c r="AU195" s="1062" t="s">
        <v>429</v>
      </c>
      <c r="AV195" s="1062" t="s">
        <v>2720</v>
      </c>
      <c r="AW195" s="1062" t="s">
        <v>3033</v>
      </c>
      <c r="AX195" s="1062" t="s">
        <v>2870</v>
      </c>
      <c r="AY195" s="1062" t="s">
        <v>2870</v>
      </c>
      <c r="AZ195" s="1062" t="s">
        <v>1857</v>
      </c>
      <c r="BA195" s="1062" t="s">
        <v>2976</v>
      </c>
      <c r="BB195" s="1062">
        <v>-1</v>
      </c>
      <c r="BC195" s="1062" t="s">
        <v>2872</v>
      </c>
    </row>
    <row r="196" ht="78" customHeight="1" spans="1:55">
      <c r="A196" s="1062">
        <v>90</v>
      </c>
      <c r="B196" s="1062" t="s">
        <v>498</v>
      </c>
      <c r="C196" s="1062" t="s">
        <v>2728</v>
      </c>
      <c r="D196" s="1062" t="s">
        <v>2730</v>
      </c>
      <c r="E196" s="1063">
        <v>15.12</v>
      </c>
      <c r="F196" s="1062">
        <v>4.5</v>
      </c>
      <c r="G196" s="1062">
        <v>782</v>
      </c>
      <c r="H196" s="1062" t="s">
        <v>1819</v>
      </c>
      <c r="I196" s="1062">
        <v>1</v>
      </c>
      <c r="J196" s="1062" t="s">
        <v>499</v>
      </c>
      <c r="K196" s="1062" t="s">
        <v>498</v>
      </c>
      <c r="L196" s="1062">
        <v>227</v>
      </c>
      <c r="M196" s="1063">
        <v>4083.73</v>
      </c>
      <c r="N196" s="1063">
        <v>17.99</v>
      </c>
      <c r="O196" s="1063">
        <v>17.99</v>
      </c>
      <c r="P196" s="1064">
        <v>0.5827</v>
      </c>
      <c r="Q196" s="1063">
        <v>4.81</v>
      </c>
      <c r="R196" s="1062">
        <v>4.5</v>
      </c>
      <c r="S196" s="1062">
        <v>779</v>
      </c>
      <c r="T196" s="1062" t="s">
        <v>500</v>
      </c>
      <c r="U196" s="1062" t="s">
        <v>45</v>
      </c>
      <c r="V196" s="1062" t="s">
        <v>1822</v>
      </c>
      <c r="W196" s="1062" t="s">
        <v>812</v>
      </c>
      <c r="X196" s="1062">
        <v>2</v>
      </c>
      <c r="Y196" s="1062">
        <v>1</v>
      </c>
      <c r="Z196" s="1062">
        <v>27337</v>
      </c>
      <c r="AA196" s="1062" t="s">
        <v>1813</v>
      </c>
      <c r="AB196" s="1062" t="s">
        <v>2534</v>
      </c>
      <c r="AC196" s="1062" t="s">
        <v>2732</v>
      </c>
      <c r="AD196" s="1062" t="s">
        <v>2734</v>
      </c>
      <c r="AE196" s="1062" t="s">
        <v>2733</v>
      </c>
      <c r="AF196" s="1062" t="s">
        <v>826</v>
      </c>
      <c r="AG196" s="1062">
        <v>100</v>
      </c>
      <c r="AH196" s="1062">
        <v>1788035705519</v>
      </c>
      <c r="AI196" s="1062">
        <v>1799</v>
      </c>
      <c r="AJ196" s="1062">
        <v>1</v>
      </c>
      <c r="AK196" s="1062">
        <v>7</v>
      </c>
      <c r="AL196" s="1062">
        <v>3.08</v>
      </c>
      <c r="AM196" s="1062">
        <v>3448</v>
      </c>
      <c r="AN196" s="1062">
        <v>11.2</v>
      </c>
      <c r="AO196" s="1062">
        <v>-1</v>
      </c>
      <c r="AP196" s="1062">
        <v>-1</v>
      </c>
      <c r="AQ196" s="1062">
        <v>96</v>
      </c>
      <c r="AR196" s="1062" t="s">
        <v>1812</v>
      </c>
      <c r="AS196" s="1062" t="s">
        <v>2863</v>
      </c>
      <c r="AT196" s="1062">
        <v>3177921031</v>
      </c>
      <c r="AU196" s="1062" t="s">
        <v>501</v>
      </c>
      <c r="AV196" s="1062" t="s">
        <v>2729</v>
      </c>
      <c r="AW196" s="1062" t="s">
        <v>3034</v>
      </c>
      <c r="AX196" s="1062" t="s">
        <v>2929</v>
      </c>
      <c r="AY196" s="1062" t="s">
        <v>2929</v>
      </c>
      <c r="AZ196" s="1062" t="s">
        <v>1839</v>
      </c>
      <c r="BA196" s="1062" t="s">
        <v>3035</v>
      </c>
      <c r="BB196" s="1062">
        <v>0</v>
      </c>
      <c r="BC196" s="1062" t="s">
        <v>2867</v>
      </c>
    </row>
    <row r="197" ht="78" customHeight="1" spans="1:55">
      <c r="A197" s="1062">
        <v>91</v>
      </c>
      <c r="B197" s="1062" t="s">
        <v>502</v>
      </c>
      <c r="C197" s="1062" t="s">
        <v>2737</v>
      </c>
      <c r="D197" s="1062" t="s">
        <v>2739</v>
      </c>
      <c r="E197" s="1063">
        <v>15.91</v>
      </c>
      <c r="F197" s="1062">
        <v>4.4</v>
      </c>
      <c r="G197" s="1062">
        <v>108</v>
      </c>
      <c r="H197" s="1062" t="s">
        <v>1819</v>
      </c>
      <c r="I197" s="1062">
        <v>1</v>
      </c>
      <c r="J197" s="1062" t="s">
        <v>503</v>
      </c>
      <c r="K197" s="1062" t="s">
        <v>502</v>
      </c>
      <c r="L197" s="1062">
        <v>239</v>
      </c>
      <c r="M197" s="1063">
        <v>4060.61</v>
      </c>
      <c r="N197" s="1063">
        <v>16.99</v>
      </c>
      <c r="O197" s="1063">
        <v>16.99</v>
      </c>
      <c r="P197" s="1064">
        <v>0.6152</v>
      </c>
      <c r="Q197" s="1063">
        <v>3.99</v>
      </c>
      <c r="R197" s="1062">
        <v>4.4</v>
      </c>
      <c r="S197" s="1062">
        <v>100</v>
      </c>
      <c r="T197" s="1062" t="s">
        <v>490</v>
      </c>
      <c r="U197" s="1062" t="s">
        <v>504</v>
      </c>
      <c r="V197" s="1062" t="s">
        <v>1844</v>
      </c>
      <c r="W197" s="1062" t="s">
        <v>209</v>
      </c>
      <c r="X197" s="1062">
        <v>1</v>
      </c>
      <c r="Y197" s="1062">
        <v>1</v>
      </c>
      <c r="Z197" s="1062">
        <v>21279</v>
      </c>
      <c r="AA197" s="1062" t="s">
        <v>1813</v>
      </c>
      <c r="AB197" s="1062" t="s">
        <v>2713</v>
      </c>
      <c r="AC197" s="1062" t="s">
        <v>2741</v>
      </c>
      <c r="AD197" s="1062" t="s">
        <v>2713</v>
      </c>
      <c r="AE197" s="1062" t="s">
        <v>2742</v>
      </c>
      <c r="AF197" s="1062" t="s">
        <v>826</v>
      </c>
      <c r="AG197" s="1062">
        <v>100</v>
      </c>
      <c r="AH197" s="1062">
        <v>1788035837148</v>
      </c>
      <c r="AI197" s="1062">
        <v>1699</v>
      </c>
      <c r="AJ197" s="1062">
        <v>12</v>
      </c>
      <c r="AK197" s="1062">
        <v>15</v>
      </c>
      <c r="AL197" s="1062">
        <v>6.28</v>
      </c>
      <c r="AM197" s="1062">
        <v>3133</v>
      </c>
      <c r="AN197" s="1062">
        <v>12.83</v>
      </c>
      <c r="AO197" s="1062">
        <v>-1</v>
      </c>
      <c r="AP197" s="1062">
        <v>-1</v>
      </c>
      <c r="AQ197" s="1062">
        <v>96</v>
      </c>
      <c r="AR197" s="1062" t="s">
        <v>1812</v>
      </c>
      <c r="AS197" s="1062" t="s">
        <v>2863</v>
      </c>
      <c r="AT197" s="1062">
        <v>3177921031</v>
      </c>
      <c r="AU197" s="1062" t="s">
        <v>2743</v>
      </c>
      <c r="AV197" s="1062" t="s">
        <v>2738</v>
      </c>
      <c r="AW197" s="1062" t="s">
        <v>3036</v>
      </c>
      <c r="AX197" s="1062" t="s">
        <v>2870</v>
      </c>
      <c r="AY197" s="1062" t="s">
        <v>2870</v>
      </c>
      <c r="AZ197" s="1062" t="s">
        <v>1857</v>
      </c>
      <c r="BA197" s="1062" t="s">
        <v>3004</v>
      </c>
      <c r="BB197" s="1062">
        <v>0</v>
      </c>
      <c r="BC197" s="1062" t="s">
        <v>2867</v>
      </c>
    </row>
    <row r="198" ht="78" customHeight="1" spans="1:55">
      <c r="A198" s="1062">
        <v>92</v>
      </c>
      <c r="B198" s="1062" t="s">
        <v>359</v>
      </c>
      <c r="C198" s="1062" t="s">
        <v>2746</v>
      </c>
      <c r="D198" s="1062" t="s">
        <v>2748</v>
      </c>
      <c r="E198" s="1063">
        <v>39.74</v>
      </c>
      <c r="F198" s="1062">
        <v>4.4</v>
      </c>
      <c r="G198" s="1062">
        <v>1042</v>
      </c>
      <c r="H198" s="1062" t="s">
        <v>1819</v>
      </c>
      <c r="I198" s="1062">
        <v>1</v>
      </c>
      <c r="J198" s="1062" t="s">
        <v>360</v>
      </c>
      <c r="K198" s="1062" t="s">
        <v>773</v>
      </c>
      <c r="L198" s="1062">
        <v>336</v>
      </c>
      <c r="M198" s="1063">
        <v>6988.8</v>
      </c>
      <c r="N198" s="1063">
        <v>16.95</v>
      </c>
      <c r="O198" s="1063">
        <v>20.8</v>
      </c>
      <c r="P198" s="1064">
        <v>0.6441</v>
      </c>
      <c r="Q198" s="1063">
        <v>3.49</v>
      </c>
      <c r="R198" s="1062">
        <v>4.4</v>
      </c>
      <c r="S198" s="1062">
        <v>1033</v>
      </c>
      <c r="T198" s="1062" t="s">
        <v>2753</v>
      </c>
      <c r="U198" s="1062" t="s">
        <v>825</v>
      </c>
      <c r="V198" s="1062" t="s">
        <v>1957</v>
      </c>
      <c r="W198" s="1062" t="s">
        <v>209</v>
      </c>
      <c r="X198" s="1062">
        <v>9</v>
      </c>
      <c r="Y198" s="1062">
        <v>2</v>
      </c>
      <c r="Z198" s="1062">
        <v>10867</v>
      </c>
      <c r="AA198" s="1062" t="s">
        <v>1813</v>
      </c>
      <c r="AB198" s="1062" t="s">
        <v>2754</v>
      </c>
      <c r="AC198" s="1062" t="s">
        <v>2750</v>
      </c>
      <c r="AD198" s="1062" t="s">
        <v>2752</v>
      </c>
      <c r="AE198" s="1062" t="s">
        <v>2751</v>
      </c>
      <c r="AF198" s="1062" t="s">
        <v>1866</v>
      </c>
      <c r="AG198" s="1062">
        <v>100</v>
      </c>
      <c r="AH198" s="1062">
        <v>1788023463410</v>
      </c>
      <c r="AI198" s="1062">
        <v>1695</v>
      </c>
      <c r="AJ198" s="1062">
        <v>58.999996</v>
      </c>
      <c r="AK198" s="1062">
        <v>19</v>
      </c>
      <c r="AL198" s="1062">
        <v>5.65</v>
      </c>
      <c r="AM198" s="1062">
        <v>33983</v>
      </c>
      <c r="AN198" s="1062">
        <v>75.77</v>
      </c>
      <c r="AO198" s="1062">
        <v>-1</v>
      </c>
      <c r="AP198" s="1062">
        <v>-1</v>
      </c>
      <c r="AQ198" s="1062">
        <v>96</v>
      </c>
      <c r="AR198" s="1062" t="s">
        <v>1812</v>
      </c>
      <c r="AS198" s="1062" t="s">
        <v>2863</v>
      </c>
      <c r="AT198" s="1062">
        <v>3177921031</v>
      </c>
      <c r="AU198" s="1062" t="s">
        <v>3037</v>
      </c>
      <c r="AV198" s="1062" t="s">
        <v>2747</v>
      </c>
      <c r="AW198" s="1062" t="s">
        <v>3038</v>
      </c>
      <c r="AX198" s="1062" t="s">
        <v>2870</v>
      </c>
      <c r="AY198" s="1062" t="s">
        <v>2870</v>
      </c>
      <c r="AZ198" s="1062" t="s">
        <v>1857</v>
      </c>
      <c r="BA198" s="1062" t="s">
        <v>2930</v>
      </c>
      <c r="BB198" s="1062">
        <v>0</v>
      </c>
      <c r="BC198" s="1062" t="s">
        <v>2867</v>
      </c>
    </row>
    <row r="199" ht="78" customHeight="1" spans="1:55">
      <c r="A199" s="1062">
        <v>93</v>
      </c>
      <c r="B199" s="1062" t="s">
        <v>406</v>
      </c>
      <c r="C199" s="1062" t="s">
        <v>2758</v>
      </c>
      <c r="D199" s="1062" t="s">
        <v>410</v>
      </c>
      <c r="E199" s="1063">
        <v>34.62</v>
      </c>
      <c r="F199" s="1062">
        <v>4.2</v>
      </c>
      <c r="G199" s="1062">
        <v>127</v>
      </c>
      <c r="H199" s="1062" t="s">
        <v>1819</v>
      </c>
      <c r="I199" s="1062">
        <v>1</v>
      </c>
      <c r="J199" s="1062" t="s">
        <v>407</v>
      </c>
      <c r="K199" s="1062" t="s">
        <v>723</v>
      </c>
      <c r="L199" s="1062">
        <v>330</v>
      </c>
      <c r="M199" s="1063">
        <v>11840.4</v>
      </c>
      <c r="N199" s="1063">
        <v>34.95</v>
      </c>
      <c r="O199" s="1063">
        <v>35.88</v>
      </c>
      <c r="P199" s="1064">
        <v>0.7693</v>
      </c>
      <c r="Q199" s="1063">
        <v>2.82</v>
      </c>
      <c r="R199" s="1062">
        <v>4.3</v>
      </c>
      <c r="S199" s="1062">
        <v>123</v>
      </c>
      <c r="T199" s="1062" t="s">
        <v>409</v>
      </c>
      <c r="U199" s="1062" t="s">
        <v>45</v>
      </c>
      <c r="V199" s="1062" t="s">
        <v>1822</v>
      </c>
      <c r="W199" s="1062" t="s">
        <v>812</v>
      </c>
      <c r="X199" s="1062">
        <v>11</v>
      </c>
      <c r="Y199" s="1062">
        <v>3</v>
      </c>
      <c r="Z199" s="1062">
        <v>25926</v>
      </c>
      <c r="AA199" s="1062" t="s">
        <v>1813</v>
      </c>
      <c r="AB199" s="1062" t="s">
        <v>2280</v>
      </c>
      <c r="AC199" s="1062" t="s">
        <v>2761</v>
      </c>
      <c r="AD199" s="1062" t="s">
        <v>2586</v>
      </c>
      <c r="AE199" s="1062" t="s">
        <v>2762</v>
      </c>
      <c r="AF199" s="1062" t="s">
        <v>2757</v>
      </c>
      <c r="AG199" s="1062">
        <v>50</v>
      </c>
      <c r="AH199" s="1062">
        <v>1788036200112</v>
      </c>
      <c r="AI199" s="1062">
        <v>1747.5</v>
      </c>
      <c r="AJ199" s="1062" t="s">
        <v>826</v>
      </c>
      <c r="AK199" s="1062">
        <v>9</v>
      </c>
      <c r="AL199" s="1062">
        <v>2.73</v>
      </c>
      <c r="AM199" s="1062">
        <v>-8748</v>
      </c>
      <c r="AN199" s="1062">
        <v>-50.93</v>
      </c>
      <c r="AO199" s="1062">
        <v>-1</v>
      </c>
      <c r="AP199" s="1062">
        <v>-1</v>
      </c>
      <c r="AQ199" s="1062">
        <v>100</v>
      </c>
      <c r="AR199" s="1062" t="s">
        <v>1812</v>
      </c>
      <c r="AS199" s="1062" t="s">
        <v>2863</v>
      </c>
      <c r="AT199" s="1062">
        <v>3177921031</v>
      </c>
      <c r="AU199" s="1062" t="s">
        <v>410</v>
      </c>
      <c r="AV199" s="1062" t="s">
        <v>2759</v>
      </c>
      <c r="AW199" s="1062" t="s">
        <v>3039</v>
      </c>
      <c r="AX199" s="1062" t="s">
        <v>2865</v>
      </c>
      <c r="AY199" s="1062" t="s">
        <v>2865</v>
      </c>
      <c r="AZ199" s="1062" t="s">
        <v>1839</v>
      </c>
      <c r="BA199" s="1062" t="s">
        <v>3040</v>
      </c>
      <c r="BB199" s="1062">
        <v>0</v>
      </c>
      <c r="BC199" s="1062" t="s">
        <v>2872</v>
      </c>
    </row>
    <row r="200" ht="78" customHeight="1" spans="1:55">
      <c r="A200" s="1062">
        <v>94</v>
      </c>
      <c r="B200" s="1062" t="s">
        <v>483</v>
      </c>
      <c r="C200" s="1062" t="s">
        <v>2764</v>
      </c>
      <c r="D200" s="1062" t="s">
        <v>485</v>
      </c>
      <c r="E200" s="1063">
        <v>34.45</v>
      </c>
      <c r="F200" s="1062">
        <v>4.6</v>
      </c>
      <c r="G200" s="1062">
        <v>2956</v>
      </c>
      <c r="H200" s="1062" t="s">
        <v>1819</v>
      </c>
      <c r="I200" s="1062">
        <v>1</v>
      </c>
      <c r="J200" s="1062" t="s">
        <v>407</v>
      </c>
      <c r="K200" s="1062" t="s">
        <v>2763</v>
      </c>
      <c r="L200" s="1062">
        <v>244</v>
      </c>
      <c r="M200" s="1063">
        <v>9962.52</v>
      </c>
      <c r="N200" s="1063">
        <v>40.99</v>
      </c>
      <c r="O200" s="1063">
        <v>40.83</v>
      </c>
      <c r="P200" s="1064">
        <v>0.7522</v>
      </c>
      <c r="Q200" s="1063">
        <v>4.01</v>
      </c>
      <c r="R200" s="1062">
        <v>4.6</v>
      </c>
      <c r="S200" s="1062">
        <v>2952</v>
      </c>
      <c r="T200" s="1062" t="s">
        <v>2770</v>
      </c>
      <c r="U200" s="1062" t="s">
        <v>45</v>
      </c>
      <c r="V200" s="1062" t="s">
        <v>1822</v>
      </c>
      <c r="W200" s="1062" t="s">
        <v>812</v>
      </c>
      <c r="X200" s="1062">
        <v>16</v>
      </c>
      <c r="Y200" s="1062">
        <v>1</v>
      </c>
      <c r="Z200" s="1062">
        <v>28896</v>
      </c>
      <c r="AA200" s="1062" t="s">
        <v>1813</v>
      </c>
      <c r="AB200" s="1062" t="s">
        <v>2771</v>
      </c>
      <c r="AC200" s="1062" t="s">
        <v>2767</v>
      </c>
      <c r="AD200" s="1062" t="s">
        <v>2769</v>
      </c>
      <c r="AE200" s="1062" t="s">
        <v>2768</v>
      </c>
      <c r="AF200" s="1062" t="s">
        <v>826</v>
      </c>
      <c r="AG200" s="1062" t="s">
        <v>826</v>
      </c>
      <c r="AH200" s="1062" t="s">
        <v>826</v>
      </c>
      <c r="AI200" s="1062" t="s">
        <v>826</v>
      </c>
      <c r="AJ200" s="1062" t="s">
        <v>826</v>
      </c>
      <c r="AK200" s="1062">
        <v>0</v>
      </c>
      <c r="AL200" s="1062">
        <v>0</v>
      </c>
      <c r="AM200" s="1062">
        <v>-8871</v>
      </c>
      <c r="AN200" s="1062">
        <v>-44.3</v>
      </c>
      <c r="AO200" s="1062">
        <v>-1</v>
      </c>
      <c r="AP200" s="1062">
        <v>-1</v>
      </c>
      <c r="AQ200" s="1062">
        <v>99</v>
      </c>
      <c r="AR200" s="1062" t="s">
        <v>1812</v>
      </c>
      <c r="AS200" s="1062" t="s">
        <v>2863</v>
      </c>
      <c r="AT200" s="1062">
        <v>3177921031</v>
      </c>
      <c r="AU200" s="1062" t="s">
        <v>485</v>
      </c>
      <c r="AV200" s="1062" t="s">
        <v>2765</v>
      </c>
      <c r="AW200" s="1062" t="s">
        <v>3039</v>
      </c>
      <c r="AX200" s="1062" t="s">
        <v>2870</v>
      </c>
      <c r="AY200" s="1062" t="s">
        <v>2870</v>
      </c>
      <c r="AZ200" s="1062" t="s">
        <v>1839</v>
      </c>
      <c r="BA200" s="1062" t="s">
        <v>3024</v>
      </c>
      <c r="BB200" s="1062">
        <v>0</v>
      </c>
      <c r="BC200" s="1062" t="s">
        <v>2867</v>
      </c>
    </row>
    <row r="201" ht="78" customHeight="1" spans="1:55">
      <c r="A201" s="1062">
        <v>95</v>
      </c>
      <c r="B201" s="1062" t="s">
        <v>603</v>
      </c>
      <c r="C201" s="1062" t="s">
        <v>2772</v>
      </c>
      <c r="D201" s="1062" t="s">
        <v>2774</v>
      </c>
      <c r="E201" s="1063">
        <v>18.99</v>
      </c>
      <c r="F201" s="1062">
        <v>3</v>
      </c>
      <c r="G201" s="1062">
        <v>1</v>
      </c>
      <c r="H201" s="1062" t="s">
        <v>1819</v>
      </c>
      <c r="I201" s="1062">
        <v>1</v>
      </c>
      <c r="J201" s="1062" t="s">
        <v>604</v>
      </c>
      <c r="K201" s="1062" t="s">
        <v>603</v>
      </c>
      <c r="L201" s="1062">
        <v>1</v>
      </c>
      <c r="M201" s="1063">
        <v>18.99</v>
      </c>
      <c r="N201" s="1063">
        <v>18.99</v>
      </c>
      <c r="O201" s="1063">
        <v>0</v>
      </c>
      <c r="P201" s="1064">
        <v>0.6678</v>
      </c>
      <c r="Q201" s="1063">
        <v>3.46</v>
      </c>
      <c r="R201" s="1062" t="s">
        <v>826</v>
      </c>
      <c r="S201" s="1062" t="s">
        <v>826</v>
      </c>
      <c r="T201" s="1062" t="s">
        <v>606</v>
      </c>
      <c r="U201" s="1062" t="s">
        <v>605</v>
      </c>
      <c r="V201" s="1062" t="s">
        <v>1844</v>
      </c>
      <c r="W201" s="1062" t="s">
        <v>209</v>
      </c>
      <c r="X201" s="1062">
        <v>1</v>
      </c>
      <c r="Y201" s="1062">
        <v>1</v>
      </c>
      <c r="Z201" s="1062">
        <v>114957</v>
      </c>
      <c r="AA201" s="1062" t="s">
        <v>1813</v>
      </c>
      <c r="AB201" s="1062" t="s">
        <v>2430</v>
      </c>
      <c r="AC201" s="1062" t="s">
        <v>2776</v>
      </c>
      <c r="AD201" s="1062" t="s">
        <v>2726</v>
      </c>
      <c r="AE201" s="1062" t="s">
        <v>2777</v>
      </c>
      <c r="AF201" s="1062" t="s">
        <v>826</v>
      </c>
      <c r="AG201" s="1062" t="s">
        <v>826</v>
      </c>
      <c r="AH201" s="1062" t="s">
        <v>826</v>
      </c>
      <c r="AI201" s="1062" t="s">
        <v>826</v>
      </c>
      <c r="AJ201" s="1062" t="s">
        <v>826</v>
      </c>
      <c r="AK201" s="1062" t="s">
        <v>826</v>
      </c>
      <c r="AL201" s="1062" t="s">
        <v>826</v>
      </c>
      <c r="AM201" s="1062" t="s">
        <v>826</v>
      </c>
      <c r="AN201" s="1062" t="s">
        <v>826</v>
      </c>
      <c r="AO201" s="1062">
        <v>-1</v>
      </c>
      <c r="AP201" s="1062">
        <v>-1</v>
      </c>
      <c r="AQ201" s="1062">
        <v>76</v>
      </c>
      <c r="AR201" s="1062" t="s">
        <v>1812</v>
      </c>
      <c r="AS201" s="1062" t="s">
        <v>2863</v>
      </c>
      <c r="AT201" s="1062">
        <v>3177921031</v>
      </c>
      <c r="AU201" s="1062" t="s">
        <v>607</v>
      </c>
      <c r="AV201" s="1062" t="s">
        <v>2773</v>
      </c>
      <c r="AW201" s="1062" t="s">
        <v>3041</v>
      </c>
      <c r="AX201" s="1062" t="s">
        <v>2874</v>
      </c>
      <c r="AY201" s="1062" t="s">
        <v>2865</v>
      </c>
      <c r="AZ201" s="1062" t="s">
        <v>1883</v>
      </c>
      <c r="BA201" s="1062" t="s">
        <v>3042</v>
      </c>
      <c r="BB201" s="1062" t="s">
        <v>826</v>
      </c>
      <c r="BC201" s="1062" t="s">
        <v>2867</v>
      </c>
    </row>
    <row r="202" ht="78" customHeight="1" spans="1:55">
      <c r="A202" s="1062">
        <v>96</v>
      </c>
      <c r="B202" s="1062" t="s">
        <v>565</v>
      </c>
      <c r="C202" s="1062" t="s">
        <v>2780</v>
      </c>
      <c r="D202" s="1062" t="s">
        <v>2782</v>
      </c>
      <c r="E202" s="1063">
        <v>12.99</v>
      </c>
      <c r="F202" s="1062">
        <v>4.6</v>
      </c>
      <c r="G202" s="1062">
        <v>168</v>
      </c>
      <c r="H202" s="1062" t="s">
        <v>1819</v>
      </c>
      <c r="I202" s="1062">
        <v>1</v>
      </c>
      <c r="J202" s="1062" t="s">
        <v>62</v>
      </c>
      <c r="K202" s="1062" t="s">
        <v>2778</v>
      </c>
      <c r="L202" s="1062">
        <v>142</v>
      </c>
      <c r="M202" s="1063">
        <v>1922.68</v>
      </c>
      <c r="N202" s="1063">
        <v>12.99</v>
      </c>
      <c r="O202" s="1063">
        <v>13.54</v>
      </c>
      <c r="P202" s="1064">
        <v>0.5845</v>
      </c>
      <c r="Q202" s="1063">
        <v>3.45</v>
      </c>
      <c r="R202" s="1062">
        <v>4.6</v>
      </c>
      <c r="S202" s="1062">
        <v>164</v>
      </c>
      <c r="T202" s="1062" t="s">
        <v>566</v>
      </c>
      <c r="U202" s="1062" t="s">
        <v>59</v>
      </c>
      <c r="V202" s="1062" t="s">
        <v>1844</v>
      </c>
      <c r="W202" s="1062" t="s">
        <v>209</v>
      </c>
      <c r="X202" s="1062">
        <v>2</v>
      </c>
      <c r="Y202" s="1062">
        <v>3</v>
      </c>
      <c r="Z202" s="1062">
        <v>53114</v>
      </c>
      <c r="AA202" s="1062" t="s">
        <v>1813</v>
      </c>
      <c r="AB202" s="1062" t="s">
        <v>2786</v>
      </c>
      <c r="AC202" s="1062" t="s">
        <v>2784</v>
      </c>
      <c r="AD202" s="1062" t="s">
        <v>2100</v>
      </c>
      <c r="AE202" s="1062" t="s">
        <v>2785</v>
      </c>
      <c r="AF202" s="1062" t="s">
        <v>2779</v>
      </c>
      <c r="AG202" s="1062">
        <v>50</v>
      </c>
      <c r="AH202" s="1062">
        <v>1788036173483</v>
      </c>
      <c r="AI202" s="1062">
        <v>649.5</v>
      </c>
      <c r="AJ202" s="1062">
        <v>6</v>
      </c>
      <c r="AK202" s="1062">
        <v>6</v>
      </c>
      <c r="AL202" s="1062">
        <v>4.23</v>
      </c>
      <c r="AM202" s="1062">
        <v>-7149</v>
      </c>
      <c r="AN202" s="1062">
        <v>-15.55</v>
      </c>
      <c r="AO202" s="1062">
        <v>-1</v>
      </c>
      <c r="AP202" s="1062">
        <v>-1</v>
      </c>
      <c r="AQ202" s="1062">
        <v>98</v>
      </c>
      <c r="AR202" s="1062" t="s">
        <v>1812</v>
      </c>
      <c r="AS202" s="1062" t="s">
        <v>2863</v>
      </c>
      <c r="AT202" s="1062">
        <v>3177921031</v>
      </c>
      <c r="AU202" s="1062" t="s">
        <v>567</v>
      </c>
      <c r="AV202" s="1062" t="s">
        <v>2781</v>
      </c>
      <c r="AW202" s="1062" t="s">
        <v>2894</v>
      </c>
      <c r="AX202" s="1062" t="s">
        <v>2870</v>
      </c>
      <c r="AY202" s="1062" t="s">
        <v>2064</v>
      </c>
      <c r="AZ202" s="1062" t="s">
        <v>1830</v>
      </c>
      <c r="BA202" s="1062" t="s">
        <v>3043</v>
      </c>
      <c r="BB202" s="1062">
        <v>1</v>
      </c>
      <c r="BC202" s="1062" t="s">
        <v>2867</v>
      </c>
    </row>
    <row r="203" ht="78" customHeight="1" spans="1:55">
      <c r="A203" s="1062">
        <v>97</v>
      </c>
      <c r="B203" s="1062" t="s">
        <v>335</v>
      </c>
      <c r="C203" s="1062" t="s">
        <v>2789</v>
      </c>
      <c r="D203" s="1062" t="s">
        <v>2791</v>
      </c>
      <c r="E203" s="1063">
        <v>47.99</v>
      </c>
      <c r="F203" s="1062">
        <v>4.5</v>
      </c>
      <c r="G203" s="1062">
        <v>366</v>
      </c>
      <c r="H203" s="1062" t="s">
        <v>1819</v>
      </c>
      <c r="I203" s="1062">
        <v>1</v>
      </c>
      <c r="J203" s="1062" t="s">
        <v>336</v>
      </c>
      <c r="K203" s="1062" t="s">
        <v>2787</v>
      </c>
      <c r="L203" s="1062">
        <v>429</v>
      </c>
      <c r="M203" s="1063">
        <v>20587.71</v>
      </c>
      <c r="N203" s="1063">
        <v>47.99</v>
      </c>
      <c r="O203" s="1063">
        <v>47.99</v>
      </c>
      <c r="P203" s="1064">
        <v>0.85</v>
      </c>
      <c r="Q203" s="1063" t="s">
        <v>826</v>
      </c>
      <c r="R203" s="1062">
        <v>4.4</v>
      </c>
      <c r="S203" s="1062">
        <v>364</v>
      </c>
      <c r="T203" s="1062" t="s">
        <v>338</v>
      </c>
      <c r="U203" s="1062" t="s">
        <v>337</v>
      </c>
      <c r="V203" s="1062" t="s">
        <v>1822</v>
      </c>
      <c r="W203" s="1062" t="s">
        <v>339</v>
      </c>
      <c r="X203" s="1062">
        <v>1</v>
      </c>
      <c r="Y203" s="1062">
        <v>10</v>
      </c>
      <c r="Z203" s="1062">
        <v>8928</v>
      </c>
      <c r="AA203" s="1062" t="s">
        <v>1813</v>
      </c>
      <c r="AB203" s="1062" t="s">
        <v>2794</v>
      </c>
      <c r="AC203" s="1062" t="s">
        <v>2793</v>
      </c>
      <c r="AD203" s="1062" t="s">
        <v>2794</v>
      </c>
      <c r="AE203" s="1062" t="s">
        <v>826</v>
      </c>
      <c r="AF203" s="1062" t="s">
        <v>2788</v>
      </c>
      <c r="AG203" s="1062" t="s">
        <v>826</v>
      </c>
      <c r="AH203" s="1062" t="s">
        <v>826</v>
      </c>
      <c r="AI203" s="1062" t="s">
        <v>826</v>
      </c>
      <c r="AJ203" s="1062" t="s">
        <v>826</v>
      </c>
      <c r="AK203" s="1062">
        <v>6</v>
      </c>
      <c r="AL203" s="1062">
        <v>1.4</v>
      </c>
      <c r="AM203" s="1062">
        <v>1785</v>
      </c>
      <c r="AN203" s="1062">
        <v>16.66</v>
      </c>
      <c r="AO203" s="1062">
        <v>-1</v>
      </c>
      <c r="AP203" s="1062">
        <v>-1</v>
      </c>
      <c r="AQ203" s="1062">
        <v>100</v>
      </c>
      <c r="AR203" s="1062" t="s">
        <v>1812</v>
      </c>
      <c r="AS203" s="1062" t="s">
        <v>2863</v>
      </c>
      <c r="AT203" s="1062">
        <v>3177921031</v>
      </c>
      <c r="AU203" s="1062" t="s">
        <v>3044</v>
      </c>
      <c r="AV203" s="1062" t="s">
        <v>2790</v>
      </c>
      <c r="AW203" s="1062" t="s">
        <v>3045</v>
      </c>
      <c r="AX203" s="1062" t="s">
        <v>826</v>
      </c>
      <c r="AY203" s="1062" t="s">
        <v>2878</v>
      </c>
      <c r="AZ203" s="1062" t="s">
        <v>1857</v>
      </c>
      <c r="BA203" s="1062" t="s">
        <v>3046</v>
      </c>
      <c r="BB203" s="1062">
        <v>-1</v>
      </c>
      <c r="BC203" s="1062" t="s">
        <v>2872</v>
      </c>
    </row>
    <row r="204" ht="78" customHeight="1" spans="1:55">
      <c r="A204" s="1062">
        <v>98</v>
      </c>
      <c r="B204" s="1062" t="s">
        <v>529</v>
      </c>
      <c r="C204" s="1062" t="s">
        <v>2797</v>
      </c>
      <c r="D204" s="1062" t="s">
        <v>2799</v>
      </c>
      <c r="E204" s="1063">
        <v>65.99</v>
      </c>
      <c r="F204" s="1062">
        <v>4.6</v>
      </c>
      <c r="G204" s="1062">
        <v>49</v>
      </c>
      <c r="H204" s="1062" t="s">
        <v>1819</v>
      </c>
      <c r="I204" s="1062">
        <v>1</v>
      </c>
      <c r="J204" s="1062" t="s">
        <v>530</v>
      </c>
      <c r="K204" s="1062" t="s">
        <v>2795</v>
      </c>
      <c r="L204" s="1062">
        <v>189</v>
      </c>
      <c r="M204" s="1063">
        <v>12487</v>
      </c>
      <c r="N204" s="1063">
        <v>66.99</v>
      </c>
      <c r="O204" s="1063">
        <v>66.07</v>
      </c>
      <c r="P204" s="1064">
        <v>0.7696</v>
      </c>
      <c r="Q204" s="1063">
        <v>5.39</v>
      </c>
      <c r="R204" s="1062">
        <v>4.6</v>
      </c>
      <c r="S204" s="1062">
        <v>48</v>
      </c>
      <c r="T204" s="1062" t="s">
        <v>2804</v>
      </c>
      <c r="U204" s="1062" t="s">
        <v>531</v>
      </c>
      <c r="V204" s="1062" t="s">
        <v>1844</v>
      </c>
      <c r="W204" s="1062" t="s">
        <v>209</v>
      </c>
      <c r="X204" s="1062">
        <v>1</v>
      </c>
      <c r="Y204" s="1062">
        <v>9</v>
      </c>
      <c r="Z204" s="1062">
        <v>29003</v>
      </c>
      <c r="AA204" s="1062" t="s">
        <v>1813</v>
      </c>
      <c r="AB204" s="1062" t="s">
        <v>2805</v>
      </c>
      <c r="AC204" s="1062" t="s">
        <v>2801</v>
      </c>
      <c r="AD204" s="1062" t="s">
        <v>2803</v>
      </c>
      <c r="AE204" s="1062" t="s">
        <v>2802</v>
      </c>
      <c r="AF204" s="1062" t="s">
        <v>2796</v>
      </c>
      <c r="AG204" s="1062" t="s">
        <v>826</v>
      </c>
      <c r="AH204" s="1062" t="s">
        <v>826</v>
      </c>
      <c r="AI204" s="1062" t="s">
        <v>826</v>
      </c>
      <c r="AJ204" s="1062" t="s">
        <v>826</v>
      </c>
      <c r="AK204" s="1062">
        <v>5</v>
      </c>
      <c r="AL204" s="1062">
        <v>2.65</v>
      </c>
      <c r="AM204" s="1062">
        <v>-7973</v>
      </c>
      <c r="AN204" s="1062">
        <v>-37.91</v>
      </c>
      <c r="AO204" s="1062">
        <v>-1</v>
      </c>
      <c r="AP204" s="1062">
        <v>-1</v>
      </c>
      <c r="AQ204" s="1062">
        <v>100</v>
      </c>
      <c r="AR204" s="1062" t="s">
        <v>1812</v>
      </c>
      <c r="AS204" s="1062" t="s">
        <v>2863</v>
      </c>
      <c r="AT204" s="1062">
        <v>3177921031</v>
      </c>
      <c r="AU204" s="1062" t="s">
        <v>3047</v>
      </c>
      <c r="AV204" s="1062" t="s">
        <v>2798</v>
      </c>
      <c r="AW204" s="1062" t="s">
        <v>3048</v>
      </c>
      <c r="AX204" s="1062" t="s">
        <v>2878</v>
      </c>
      <c r="AY204" s="1062" t="s">
        <v>2878</v>
      </c>
      <c r="AZ204" s="1062" t="s">
        <v>1857</v>
      </c>
      <c r="BA204" s="1062" t="s">
        <v>3049</v>
      </c>
      <c r="BB204" s="1062">
        <v>0</v>
      </c>
      <c r="BC204" s="1062" t="s">
        <v>2867</v>
      </c>
    </row>
    <row r="205" ht="78" customHeight="1" spans="1:55">
      <c r="A205" s="1062">
        <v>99</v>
      </c>
      <c r="B205" s="1062" t="s">
        <v>695</v>
      </c>
      <c r="C205" s="1062" t="s">
        <v>2807</v>
      </c>
      <c r="D205" s="1062" t="s">
        <v>2809</v>
      </c>
      <c r="E205" s="1063">
        <v>12.6</v>
      </c>
      <c r="F205" s="1062">
        <v>4.4</v>
      </c>
      <c r="G205" s="1062">
        <v>391</v>
      </c>
      <c r="H205" s="1062" t="s">
        <v>1819</v>
      </c>
      <c r="I205" s="1062">
        <v>1</v>
      </c>
      <c r="J205" s="1062" t="s">
        <v>245</v>
      </c>
      <c r="K205" s="1062" t="s">
        <v>694</v>
      </c>
      <c r="L205" s="1062">
        <v>182</v>
      </c>
      <c r="M205" s="1063">
        <v>2679.04</v>
      </c>
      <c r="N205" s="1063">
        <v>14.19</v>
      </c>
      <c r="O205" s="1063">
        <v>14.72</v>
      </c>
      <c r="P205" s="1064">
        <v>0.633</v>
      </c>
      <c r="Q205" s="1063">
        <v>3.08</v>
      </c>
      <c r="R205" s="1062">
        <v>4.4</v>
      </c>
      <c r="S205" s="1062">
        <v>391</v>
      </c>
      <c r="T205" s="1062" t="s">
        <v>2770</v>
      </c>
      <c r="U205" s="1062" t="s">
        <v>45</v>
      </c>
      <c r="V205" s="1062" t="s">
        <v>1822</v>
      </c>
      <c r="W205" s="1062" t="s">
        <v>812</v>
      </c>
      <c r="X205" s="1062">
        <v>9</v>
      </c>
      <c r="Y205" s="1062">
        <v>6</v>
      </c>
      <c r="Z205" s="1062">
        <v>15101</v>
      </c>
      <c r="AA205" s="1062" t="s">
        <v>1813</v>
      </c>
      <c r="AB205" s="1062" t="s">
        <v>2151</v>
      </c>
      <c r="AC205" s="1062" t="s">
        <v>2811</v>
      </c>
      <c r="AD205" s="1062" t="s">
        <v>1909</v>
      </c>
      <c r="AE205" s="1062" t="s">
        <v>2812</v>
      </c>
      <c r="AF205" s="1062" t="s">
        <v>2806</v>
      </c>
      <c r="AG205" s="1062">
        <v>50</v>
      </c>
      <c r="AH205" s="1062">
        <v>1788036200112</v>
      </c>
      <c r="AI205" s="1062">
        <v>709.5</v>
      </c>
      <c r="AJ205" s="1062" t="s">
        <v>826</v>
      </c>
      <c r="AK205" s="1062">
        <v>0</v>
      </c>
      <c r="AL205" s="1062">
        <v>0</v>
      </c>
      <c r="AM205" s="1062">
        <v>21435</v>
      </c>
      <c r="AN205" s="1062">
        <v>58.67</v>
      </c>
      <c r="AO205" s="1062">
        <v>-1</v>
      </c>
      <c r="AP205" s="1062">
        <v>-1</v>
      </c>
      <c r="AQ205" s="1062">
        <v>99</v>
      </c>
      <c r="AR205" s="1062" t="s">
        <v>1812</v>
      </c>
      <c r="AS205" s="1062" t="s">
        <v>2863</v>
      </c>
      <c r="AT205" s="1062">
        <v>3177921031</v>
      </c>
      <c r="AU205" s="1062" t="s">
        <v>2809</v>
      </c>
      <c r="AV205" s="1062" t="s">
        <v>2808</v>
      </c>
      <c r="AW205" s="1062" t="s">
        <v>2885</v>
      </c>
      <c r="AX205" s="1062" t="s">
        <v>2865</v>
      </c>
      <c r="AY205" s="1062" t="s">
        <v>2865</v>
      </c>
      <c r="AZ205" s="1062" t="s">
        <v>1839</v>
      </c>
      <c r="BA205" s="1062" t="s">
        <v>3050</v>
      </c>
      <c r="BB205" s="1062">
        <v>0</v>
      </c>
      <c r="BC205" s="1062" t="s">
        <v>2867</v>
      </c>
    </row>
    <row r="206" ht="78" customHeight="1" spans="1:55">
      <c r="A206" s="1062">
        <v>100</v>
      </c>
      <c r="B206" s="1062" t="s">
        <v>575</v>
      </c>
      <c r="C206" s="1062" t="s">
        <v>2817</v>
      </c>
      <c r="D206" s="1062" t="s">
        <v>2819</v>
      </c>
      <c r="E206" s="1063">
        <v>24.99</v>
      </c>
      <c r="F206" s="1062">
        <v>4.2</v>
      </c>
      <c r="G206" s="1062">
        <v>948</v>
      </c>
      <c r="H206" s="1062" t="s">
        <v>1819</v>
      </c>
      <c r="I206" s="1062">
        <v>1</v>
      </c>
      <c r="J206" s="1062" t="s">
        <v>576</v>
      </c>
      <c r="K206" s="1062" t="s">
        <v>2815</v>
      </c>
      <c r="L206" s="1062">
        <v>155</v>
      </c>
      <c r="M206" s="1063">
        <v>5390.9</v>
      </c>
      <c r="N206" s="1063">
        <v>39.7</v>
      </c>
      <c r="O206" s="1063">
        <v>34.78</v>
      </c>
      <c r="P206" s="1064">
        <v>0.7178</v>
      </c>
      <c r="Q206" s="1063">
        <v>3.37</v>
      </c>
      <c r="R206" s="1062">
        <v>4.2</v>
      </c>
      <c r="S206" s="1062">
        <v>931</v>
      </c>
      <c r="T206" s="1062" t="s">
        <v>578</v>
      </c>
      <c r="U206" s="1062" t="s">
        <v>577</v>
      </c>
      <c r="V206" s="1062" t="s">
        <v>1844</v>
      </c>
      <c r="W206" s="1062" t="s">
        <v>209</v>
      </c>
      <c r="X206" s="1062">
        <v>2</v>
      </c>
      <c r="Y206" s="1062">
        <v>2</v>
      </c>
      <c r="Z206" s="1062">
        <v>145566</v>
      </c>
      <c r="AA206" s="1062" t="s">
        <v>1813</v>
      </c>
      <c r="AB206" s="1062" t="s">
        <v>2388</v>
      </c>
      <c r="AC206" s="1062" t="s">
        <v>2821</v>
      </c>
      <c r="AD206" s="1062" t="s">
        <v>2823</v>
      </c>
      <c r="AE206" s="1062" t="s">
        <v>2822</v>
      </c>
      <c r="AF206" s="1062" t="s">
        <v>2816</v>
      </c>
      <c r="AG206" s="1062">
        <v>50</v>
      </c>
      <c r="AH206" s="1062">
        <v>1788036417475</v>
      </c>
      <c r="AI206" s="1062">
        <v>1985</v>
      </c>
      <c r="AJ206" s="1062" t="s">
        <v>826</v>
      </c>
      <c r="AK206" s="1062">
        <v>17</v>
      </c>
      <c r="AL206" s="1062">
        <v>10.97</v>
      </c>
      <c r="AM206" s="1062">
        <v>-92978</v>
      </c>
      <c r="AN206" s="1062">
        <v>-176.8</v>
      </c>
      <c r="AO206" s="1062">
        <v>-1</v>
      </c>
      <c r="AP206" s="1062">
        <v>-1</v>
      </c>
      <c r="AQ206" s="1062">
        <v>96</v>
      </c>
      <c r="AR206" s="1062" t="s">
        <v>1812</v>
      </c>
      <c r="AS206" s="1062" t="s">
        <v>2863</v>
      </c>
      <c r="AT206" s="1062">
        <v>3177921031</v>
      </c>
      <c r="AU206" s="1062" t="s">
        <v>579</v>
      </c>
      <c r="AV206" s="1062" t="s">
        <v>2818</v>
      </c>
      <c r="AW206" s="1062" t="s">
        <v>3051</v>
      </c>
      <c r="AX206" s="1062" t="s">
        <v>2874</v>
      </c>
      <c r="AY206" s="1062" t="s">
        <v>2865</v>
      </c>
      <c r="AZ206" s="1062" t="s">
        <v>1839</v>
      </c>
      <c r="BA206" s="1062" t="s">
        <v>3052</v>
      </c>
      <c r="BB206" s="1062">
        <v>0</v>
      </c>
      <c r="BC206" s="1062" t="s">
        <v>2867</v>
      </c>
    </row>
    <row r="208" ht="34" customHeight="1" spans="1:55">
      <c r="A208" s="1066" t="s">
        <v>3053</v>
      </c>
      <c r="B208" s="1066"/>
      <c r="C208" s="1066"/>
      <c r="D208" s="1066"/>
      <c r="E208" s="1066"/>
      <c r="F208" s="1066"/>
      <c r="G208" s="1066"/>
      <c r="H208" s="1066"/>
      <c r="I208" s="1066"/>
    </row>
    <row r="209" ht="62" customHeight="1" spans="1:9">
      <c r="A209" s="1067" t="s">
        <v>3054</v>
      </c>
      <c r="B209" s="1067"/>
      <c r="C209" s="1067"/>
      <c r="D209" s="14" t="s">
        <v>3055</v>
      </c>
      <c r="E209" s="14"/>
      <c r="F209" s="14"/>
      <c r="G209" s="14"/>
      <c r="H209" s="14"/>
      <c r="I209" s="14"/>
    </row>
    <row r="210" ht="62" customHeight="1" spans="1:9">
      <c r="A210" s="1067" t="s">
        <v>3056</v>
      </c>
      <c r="B210" s="1067"/>
      <c r="C210" s="1067"/>
      <c r="D210" s="14" t="s">
        <v>3057</v>
      </c>
      <c r="E210" s="14"/>
      <c r="F210" s="14"/>
      <c r="G210" s="14"/>
      <c r="H210" s="14"/>
      <c r="I210" s="14"/>
    </row>
    <row r="211" ht="34" customHeight="1" spans="1:9">
      <c r="A211" s="1068" t="s">
        <v>3058</v>
      </c>
      <c r="B211" s="1068"/>
      <c r="C211" s="1068"/>
      <c r="D211" s="1068"/>
      <c r="E211" s="1068"/>
      <c r="F211" s="1068"/>
      <c r="G211" s="1068"/>
      <c r="H211" s="1068"/>
      <c r="I211" s="1068"/>
    </row>
    <row r="212" ht="62" customHeight="1" spans="1:9">
      <c r="A212" s="1067" t="s">
        <v>3059</v>
      </c>
      <c r="B212" s="1067"/>
      <c r="C212" s="1067"/>
      <c r="D212" s="14" t="s">
        <v>3060</v>
      </c>
      <c r="E212" s="14"/>
      <c r="F212" s="14"/>
      <c r="G212" s="14"/>
      <c r="H212" s="14"/>
      <c r="I212" s="14"/>
    </row>
    <row r="213" ht="62" customHeight="1" spans="1:9">
      <c r="A213" s="1067" t="s">
        <v>3061</v>
      </c>
      <c r="B213" s="1067"/>
      <c r="C213" s="1067"/>
      <c r="D213" s="14" t="s">
        <v>3062</v>
      </c>
      <c r="E213" s="14"/>
      <c r="F213" s="14"/>
      <c r="G213" s="14"/>
      <c r="H213" s="14"/>
      <c r="I213" s="14"/>
    </row>
    <row r="214" ht="62" customHeight="1" spans="1:9">
      <c r="A214" s="1067" t="s">
        <v>3063</v>
      </c>
      <c r="B214" s="1067"/>
      <c r="C214" s="1067"/>
      <c r="D214" s="14" t="s">
        <v>3064</v>
      </c>
      <c r="E214" s="14"/>
      <c r="F214" s="14"/>
      <c r="G214" s="14"/>
      <c r="H214" s="14"/>
      <c r="I214" s="14"/>
    </row>
    <row r="215" ht="62" customHeight="1" spans="1:9">
      <c r="A215" s="1067" t="s">
        <v>3065</v>
      </c>
      <c r="B215" s="1067"/>
      <c r="C215" s="1067"/>
      <c r="D215" s="14" t="s">
        <v>3066</v>
      </c>
      <c r="E215" s="14"/>
      <c r="F215" s="14"/>
      <c r="G215" s="14"/>
      <c r="H215" s="14"/>
      <c r="I215" s="14"/>
    </row>
    <row r="216" ht="62" customHeight="1" spans="1:9">
      <c r="A216" s="1067" t="s">
        <v>3067</v>
      </c>
      <c r="B216" s="1067"/>
      <c r="C216" s="1067"/>
      <c r="D216" s="14" t="s">
        <v>3068</v>
      </c>
      <c r="E216" s="14"/>
      <c r="F216" s="14"/>
      <c r="G216" s="14"/>
      <c r="H216" s="14"/>
      <c r="I216" s="14"/>
    </row>
    <row r="217" ht="62" customHeight="1" spans="1:9">
      <c r="A217" s="1067" t="s">
        <v>3069</v>
      </c>
      <c r="B217" s="1067"/>
      <c r="C217" s="1067"/>
      <c r="D217" s="14" t="s">
        <v>3070</v>
      </c>
      <c r="E217" s="14"/>
      <c r="F217" s="14"/>
      <c r="G217" s="14"/>
      <c r="H217" s="14"/>
      <c r="I217" s="14"/>
    </row>
    <row r="218" ht="62" customHeight="1" spans="1:9">
      <c r="A218" s="1067" t="s">
        <v>3071</v>
      </c>
      <c r="B218" s="1067"/>
      <c r="C218" s="1067"/>
      <c r="D218" s="14" t="s">
        <v>3072</v>
      </c>
      <c r="E218" s="14"/>
      <c r="F218" s="14"/>
      <c r="G218" s="14"/>
      <c r="H218" s="14"/>
      <c r="I218" s="14"/>
    </row>
    <row r="219" ht="62" customHeight="1" spans="1:9">
      <c r="A219" s="1067" t="s">
        <v>3073</v>
      </c>
      <c r="B219" s="1067"/>
      <c r="C219" s="1067"/>
      <c r="D219" s="14" t="s">
        <v>3074</v>
      </c>
      <c r="E219" s="14"/>
      <c r="F219" s="14"/>
      <c r="G219" s="14"/>
      <c r="H219" s="14"/>
      <c r="I219" s="14"/>
    </row>
    <row r="220" ht="62" customHeight="1" spans="1:9">
      <c r="A220" s="1067" t="s">
        <v>3075</v>
      </c>
      <c r="B220" s="1067"/>
      <c r="C220" s="1067"/>
      <c r="D220" s="14" t="s">
        <v>3076</v>
      </c>
      <c r="E220" s="14"/>
      <c r="F220" s="14"/>
      <c r="G220" s="14"/>
      <c r="H220" s="14"/>
      <c r="I220" s="14"/>
    </row>
    <row r="221" ht="62" customHeight="1" spans="1:9">
      <c r="A221" s="1067" t="s">
        <v>3077</v>
      </c>
      <c r="B221" s="1067"/>
      <c r="C221" s="1067"/>
      <c r="D221" s="14" t="s">
        <v>3078</v>
      </c>
      <c r="E221" s="14"/>
      <c r="F221" s="14"/>
      <c r="G221" s="14"/>
      <c r="H221" s="14"/>
      <c r="I221" s="14"/>
    </row>
    <row r="222" ht="62" customHeight="1" spans="1:9">
      <c r="A222" s="1067" t="s">
        <v>3079</v>
      </c>
      <c r="B222" s="1067"/>
      <c r="C222" s="1067"/>
      <c r="D222" s="14" t="s">
        <v>3080</v>
      </c>
      <c r="E222" s="14"/>
      <c r="F222" s="14"/>
      <c r="G222" s="14"/>
      <c r="H222" s="14"/>
      <c r="I222" s="14"/>
    </row>
    <row r="223" ht="62" customHeight="1" spans="1:9">
      <c r="A223" s="1067" t="s">
        <v>3081</v>
      </c>
      <c r="B223" s="1067"/>
      <c r="C223" s="1067"/>
      <c r="D223" s="14" t="s">
        <v>3082</v>
      </c>
      <c r="E223" s="14"/>
      <c r="F223" s="14"/>
      <c r="G223" s="14"/>
      <c r="H223" s="14"/>
      <c r="I223" s="14"/>
    </row>
    <row r="224" ht="62" customHeight="1" spans="1:9">
      <c r="A224" s="1067" t="s">
        <v>3083</v>
      </c>
      <c r="B224" s="1067"/>
      <c r="C224" s="1067"/>
      <c r="D224" s="14" t="s">
        <v>3084</v>
      </c>
      <c r="E224" s="14"/>
      <c r="F224" s="14"/>
      <c r="G224" s="14"/>
      <c r="H224" s="14"/>
      <c r="I224" s="14"/>
    </row>
    <row r="225" ht="62" customHeight="1" spans="1:9">
      <c r="A225" s="1067" t="s">
        <v>3085</v>
      </c>
      <c r="B225" s="1067"/>
      <c r="C225" s="1067"/>
      <c r="D225" s="14" t="s">
        <v>3086</v>
      </c>
      <c r="E225" s="14"/>
      <c r="F225" s="14"/>
      <c r="G225" s="14"/>
      <c r="H225" s="14"/>
      <c r="I225" s="14"/>
    </row>
    <row r="226" ht="62" customHeight="1" spans="1:9">
      <c r="A226" s="1067" t="s">
        <v>3087</v>
      </c>
      <c r="B226" s="1067"/>
      <c r="C226" s="1067"/>
      <c r="D226" s="14" t="s">
        <v>3088</v>
      </c>
      <c r="E226" s="14"/>
      <c r="F226" s="14"/>
      <c r="G226" s="14"/>
      <c r="H226" s="14"/>
      <c r="I226" s="14"/>
    </row>
    <row r="227" ht="62" customHeight="1" spans="1:9">
      <c r="A227" s="1067" t="s">
        <v>3089</v>
      </c>
      <c r="B227" s="1067"/>
      <c r="C227" s="1067"/>
      <c r="D227" s="14" t="s">
        <v>3090</v>
      </c>
      <c r="E227" s="14"/>
      <c r="F227" s="14"/>
      <c r="G227" s="14"/>
      <c r="H227" s="14"/>
      <c r="I227" s="14"/>
    </row>
    <row r="228" ht="62" customHeight="1" spans="1:9">
      <c r="A228" s="1067" t="s">
        <v>3091</v>
      </c>
      <c r="B228" s="1067"/>
      <c r="C228" s="1067"/>
      <c r="D228" s="14" t="s">
        <v>3092</v>
      </c>
      <c r="E228" s="14"/>
      <c r="F228" s="14"/>
      <c r="G228" s="14"/>
      <c r="H228" s="14"/>
      <c r="I228" s="14"/>
    </row>
    <row r="229" ht="62" customHeight="1" spans="1:9">
      <c r="A229" s="1067" t="s">
        <v>3093</v>
      </c>
      <c r="B229" s="1067"/>
      <c r="C229" s="1067"/>
      <c r="D229" s="14" t="s">
        <v>3094</v>
      </c>
      <c r="E229" s="14"/>
      <c r="F229" s="14"/>
      <c r="G229" s="14"/>
      <c r="H229" s="14"/>
      <c r="I229" s="14"/>
    </row>
    <row r="230" ht="62" customHeight="1" spans="1:9">
      <c r="A230" s="1067" t="s">
        <v>3095</v>
      </c>
      <c r="B230" s="1067"/>
      <c r="C230" s="1067"/>
      <c r="D230" s="14" t="s">
        <v>3096</v>
      </c>
      <c r="E230" s="14"/>
      <c r="F230" s="14"/>
      <c r="G230" s="14"/>
      <c r="H230" s="14"/>
      <c r="I230" s="14"/>
    </row>
    <row r="231" ht="34" customHeight="1" spans="1:9">
      <c r="A231" s="1068" t="s">
        <v>3097</v>
      </c>
      <c r="B231" s="1068"/>
      <c r="C231" s="1068"/>
      <c r="D231" s="1068"/>
      <c r="E231" s="1068"/>
      <c r="F231" s="1068"/>
      <c r="G231" s="1068"/>
      <c r="H231" s="1068"/>
      <c r="I231" s="1068"/>
    </row>
    <row r="232" ht="76" customHeight="1" spans="1:9">
      <c r="A232" s="1067" t="s">
        <v>3098</v>
      </c>
      <c r="B232" s="1067"/>
      <c r="C232" s="1067"/>
      <c r="D232" s="14" t="s">
        <v>3099</v>
      </c>
      <c r="E232" s="14"/>
      <c r="F232" s="14"/>
      <c r="G232" s="14"/>
      <c r="H232" s="14"/>
      <c r="I232" s="14"/>
    </row>
    <row r="233" ht="62" customHeight="1" spans="1:9">
      <c r="A233" s="1067" t="s">
        <v>3100</v>
      </c>
      <c r="B233" s="1067"/>
      <c r="C233" s="1067"/>
      <c r="D233" s="14" t="s">
        <v>3101</v>
      </c>
      <c r="E233" s="14"/>
      <c r="F233" s="14"/>
      <c r="G233" s="14"/>
      <c r="H233" s="14"/>
      <c r="I233" s="14"/>
    </row>
    <row r="234" ht="62" customHeight="1" spans="1:9">
      <c r="A234" s="1067" t="s">
        <v>3102</v>
      </c>
      <c r="B234" s="1067"/>
      <c r="C234" s="1067"/>
      <c r="D234" s="14" t="s">
        <v>3103</v>
      </c>
      <c r="E234" s="14"/>
      <c r="F234" s="14"/>
      <c r="G234" s="14"/>
      <c r="H234" s="14"/>
      <c r="I234" s="14"/>
    </row>
    <row r="235" ht="62" customHeight="1" spans="1:9">
      <c r="A235" s="1067" t="s">
        <v>3104</v>
      </c>
      <c r="B235" s="1067"/>
      <c r="C235" s="1067"/>
      <c r="D235" s="14" t="s">
        <v>3105</v>
      </c>
      <c r="E235" s="14"/>
      <c r="F235" s="14"/>
      <c r="G235" s="14"/>
      <c r="H235" s="14"/>
      <c r="I235" s="14"/>
    </row>
    <row r="236" ht="62" customHeight="1" spans="1:9">
      <c r="A236" s="1067" t="s">
        <v>3106</v>
      </c>
      <c r="B236" s="1067"/>
      <c r="C236" s="1067"/>
      <c r="D236" s="14" t="s">
        <v>3107</v>
      </c>
      <c r="E236" s="14"/>
      <c r="F236" s="14"/>
      <c r="G236" s="14"/>
      <c r="H236" s="14"/>
      <c r="I236" s="14"/>
    </row>
    <row r="237" ht="34" customHeight="1" spans="1:9">
      <c r="A237" s="1068" t="s">
        <v>3108</v>
      </c>
      <c r="B237" s="1068"/>
      <c r="C237" s="1068"/>
      <c r="D237" s="1068"/>
      <c r="E237" s="1068"/>
      <c r="F237" s="1068"/>
      <c r="G237" s="1068"/>
      <c r="H237" s="1068"/>
      <c r="I237" s="1068"/>
    </row>
    <row r="238" ht="62" customHeight="1" spans="1:9">
      <c r="A238" s="1067" t="s">
        <v>3109</v>
      </c>
      <c r="B238" s="1067"/>
      <c r="C238" s="1067"/>
      <c r="D238" s="14" t="s">
        <v>3110</v>
      </c>
      <c r="E238" s="14"/>
      <c r="F238" s="14"/>
      <c r="G238" s="14"/>
      <c r="H238" s="14"/>
      <c r="I238" s="14"/>
    </row>
    <row r="239" ht="62" customHeight="1" spans="1:9">
      <c r="A239" s="1067" t="s">
        <v>3111</v>
      </c>
      <c r="B239" s="1067"/>
      <c r="C239" s="1067"/>
      <c r="D239" s="14" t="s">
        <v>3112</v>
      </c>
      <c r="E239" s="14"/>
      <c r="F239" s="14"/>
      <c r="G239" s="14"/>
      <c r="H239" s="14"/>
      <c r="I239" s="14"/>
    </row>
    <row r="240" ht="62" customHeight="1" spans="1:9">
      <c r="A240" s="1067" t="s">
        <v>3113</v>
      </c>
      <c r="B240" s="1067"/>
      <c r="C240" s="1067"/>
      <c r="D240" s="14" t="s">
        <v>3114</v>
      </c>
      <c r="E240" s="14"/>
      <c r="F240" s="14"/>
      <c r="G240" s="14"/>
      <c r="H240" s="14"/>
      <c r="I240" s="14"/>
    </row>
    <row r="241" ht="62" customHeight="1" spans="1:9">
      <c r="A241" s="1067" t="s">
        <v>3115</v>
      </c>
      <c r="B241" s="1067"/>
      <c r="C241" s="1067"/>
      <c r="D241" s="14" t="s">
        <v>3116</v>
      </c>
      <c r="E241" s="14"/>
      <c r="F241" s="14"/>
      <c r="G241" s="14"/>
      <c r="H241" s="14"/>
      <c r="I241" s="14"/>
    </row>
    <row r="242" ht="34" customHeight="1" spans="1:9">
      <c r="A242" s="1068" t="s">
        <v>3117</v>
      </c>
      <c r="B242" s="1068"/>
      <c r="C242" s="1068"/>
      <c r="D242" s="1068"/>
      <c r="E242" s="1068"/>
      <c r="F242" s="1068"/>
      <c r="G242" s="1068"/>
      <c r="H242" s="1068"/>
      <c r="I242" s="1068"/>
    </row>
    <row r="243" ht="62" customHeight="1" spans="1:9">
      <c r="A243" s="1067" t="s">
        <v>3118</v>
      </c>
      <c r="B243" s="1067"/>
      <c r="C243" s="1067"/>
      <c r="D243" s="14" t="s">
        <v>3119</v>
      </c>
      <c r="E243" s="14"/>
      <c r="F243" s="14"/>
      <c r="G243" s="14"/>
      <c r="H243" s="14"/>
      <c r="I243" s="14"/>
    </row>
    <row r="244" ht="62" customHeight="1" spans="1:9">
      <c r="A244" s="1067" t="s">
        <v>3120</v>
      </c>
      <c r="B244" s="1067"/>
      <c r="C244" s="1067"/>
      <c r="D244" s="14" t="s">
        <v>3121</v>
      </c>
      <c r="E244" s="14"/>
      <c r="F244" s="14"/>
      <c r="G244" s="14"/>
      <c r="H244" s="14"/>
      <c r="I244" s="14"/>
    </row>
    <row r="245" ht="62" customHeight="1" spans="1:9">
      <c r="A245" s="1067" t="s">
        <v>3122</v>
      </c>
      <c r="B245" s="1067"/>
      <c r="C245" s="1067"/>
      <c r="D245" s="14" t="s">
        <v>3123</v>
      </c>
      <c r="E245" s="14"/>
      <c r="F245" s="14"/>
      <c r="G245" s="14"/>
      <c r="H245" s="14"/>
      <c r="I245" s="14"/>
    </row>
    <row r="246" ht="34" customHeight="1" spans="1:9">
      <c r="A246" s="1068" t="s">
        <v>3124</v>
      </c>
      <c r="B246" s="1068"/>
      <c r="C246" s="1068"/>
      <c r="D246" s="1068"/>
      <c r="E246" s="1068"/>
      <c r="F246" s="1068"/>
      <c r="G246" s="1068"/>
      <c r="H246" s="1068"/>
      <c r="I246" s="1068"/>
    </row>
    <row r="247" ht="62" customHeight="1" spans="1:9">
      <c r="A247" s="1067" t="s">
        <v>3125</v>
      </c>
      <c r="B247" s="1067"/>
      <c r="C247" s="1067"/>
      <c r="D247" s="14" t="s">
        <v>3126</v>
      </c>
      <c r="E247" s="14"/>
      <c r="F247" s="14"/>
      <c r="G247" s="14"/>
      <c r="H247" s="14"/>
      <c r="I247" s="14"/>
    </row>
    <row r="248" ht="62" customHeight="1" spans="1:9">
      <c r="A248" s="1067" t="s">
        <v>3127</v>
      </c>
      <c r="B248" s="1067"/>
      <c r="C248" s="1067"/>
      <c r="D248" s="14" t="s">
        <v>3128</v>
      </c>
      <c r="E248" s="14"/>
      <c r="F248" s="14"/>
      <c r="G248" s="14"/>
      <c r="H248" s="14"/>
      <c r="I248" s="14"/>
    </row>
    <row r="249" ht="62" customHeight="1" spans="1:9">
      <c r="A249" s="1067" t="s">
        <v>3129</v>
      </c>
      <c r="B249" s="1067"/>
      <c r="C249" s="1067"/>
      <c r="D249" s="14" t="s">
        <v>3130</v>
      </c>
      <c r="E249" s="14"/>
      <c r="F249" s="14"/>
      <c r="G249" s="14"/>
      <c r="H249" s="14"/>
      <c r="I249" s="14"/>
    </row>
    <row r="250" ht="34" customHeight="1" spans="1:9">
      <c r="A250" s="1068" t="s">
        <v>3131</v>
      </c>
      <c r="B250" s="1068"/>
      <c r="C250" s="1068"/>
      <c r="D250" s="1068"/>
      <c r="E250" s="1068"/>
      <c r="F250" s="1068"/>
      <c r="G250" s="1068"/>
      <c r="H250" s="1068"/>
      <c r="I250" s="1068"/>
    </row>
    <row r="251" ht="62" customHeight="1" spans="1:9">
      <c r="A251" s="1067" t="s">
        <v>3132</v>
      </c>
      <c r="B251" s="1067"/>
      <c r="C251" s="1067"/>
      <c r="D251" s="14" t="s">
        <v>3133</v>
      </c>
      <c r="E251" s="14"/>
      <c r="F251" s="14"/>
      <c r="G251" s="14"/>
      <c r="H251" s="14"/>
      <c r="I251" s="14"/>
    </row>
    <row r="252" ht="62" customHeight="1" spans="1:9">
      <c r="A252" s="1067" t="s">
        <v>3134</v>
      </c>
      <c r="B252" s="1067"/>
      <c r="C252" s="1067"/>
      <c r="D252" s="14" t="s">
        <v>3135</v>
      </c>
      <c r="E252" s="14"/>
      <c r="F252" s="14"/>
      <c r="G252" s="14"/>
      <c r="H252" s="14"/>
      <c r="I252" s="14"/>
    </row>
    <row r="253" ht="62" customHeight="1" spans="1:9">
      <c r="A253" s="1067" t="s">
        <v>3136</v>
      </c>
      <c r="B253" s="1067"/>
      <c r="C253" s="1067"/>
      <c r="D253" s="14" t="s">
        <v>3137</v>
      </c>
      <c r="E253" s="14"/>
      <c r="F253" s="14"/>
      <c r="G253" s="14"/>
      <c r="H253" s="14"/>
      <c r="I253" s="14"/>
    </row>
    <row r="254" ht="62" customHeight="1" spans="1:9">
      <c r="A254" s="1067" t="s">
        <v>3138</v>
      </c>
      <c r="B254" s="1067"/>
      <c r="C254" s="1067"/>
      <c r="D254" s="14" t="s">
        <v>3139</v>
      </c>
      <c r="E254" s="14"/>
      <c r="F254" s="14"/>
      <c r="G254" s="14"/>
      <c r="H254" s="14"/>
      <c r="I254" s="14"/>
    </row>
    <row r="255" ht="62" customHeight="1" spans="1:9">
      <c r="A255" s="1067" t="s">
        <v>3140</v>
      </c>
      <c r="B255" s="1067"/>
      <c r="C255" s="1067"/>
      <c r="D255" s="14" t="s">
        <v>3141</v>
      </c>
      <c r="E255" s="14"/>
      <c r="F255" s="14"/>
      <c r="G255" s="14"/>
      <c r="H255" s="14"/>
      <c r="I255" s="14"/>
    </row>
    <row r="256" ht="34" customHeight="1" spans="1:9">
      <c r="A256" s="1068" t="s">
        <v>3142</v>
      </c>
      <c r="B256" s="1068"/>
      <c r="C256" s="1068"/>
      <c r="D256" s="1068"/>
      <c r="E256" s="1068"/>
      <c r="F256" s="1068"/>
      <c r="G256" s="1068"/>
      <c r="H256" s="1068"/>
      <c r="I256" s="1068"/>
    </row>
    <row r="257" ht="62" customHeight="1" spans="1:9">
      <c r="A257" s="1067" t="s">
        <v>3143</v>
      </c>
      <c r="B257" s="1067"/>
      <c r="C257" s="1067"/>
      <c r="D257" s="14" t="s">
        <v>3144</v>
      </c>
      <c r="E257" s="14"/>
      <c r="F257" s="14"/>
      <c r="G257" s="14"/>
      <c r="H257" s="14"/>
      <c r="I257" s="14"/>
    </row>
    <row r="258" ht="62" customHeight="1" spans="1:9">
      <c r="A258" s="1067" t="s">
        <v>3145</v>
      </c>
      <c r="B258" s="1067"/>
      <c r="C258" s="1067"/>
      <c r="D258" s="14" t="s">
        <v>3146</v>
      </c>
      <c r="E258" s="14"/>
      <c r="F258" s="14"/>
      <c r="G258" s="14"/>
      <c r="H258" s="14"/>
      <c r="I258" s="14"/>
    </row>
    <row r="259" ht="62" customHeight="1" spans="1:9">
      <c r="A259" s="1067" t="s">
        <v>3147</v>
      </c>
      <c r="B259" s="1067"/>
      <c r="C259" s="1067"/>
      <c r="D259" s="14" t="s">
        <v>3148</v>
      </c>
      <c r="E259" s="14"/>
      <c r="F259" s="14"/>
      <c r="G259" s="14"/>
      <c r="H259" s="14"/>
      <c r="I259" s="14"/>
    </row>
    <row r="261" ht="34" customHeight="1" spans="1:9">
      <c r="A261" s="1069" t="s">
        <v>3149</v>
      </c>
      <c r="B261" s="1069"/>
      <c r="C261" s="1069"/>
      <c r="D261" s="1069"/>
      <c r="E261" s="1069"/>
      <c r="F261" s="1069"/>
      <c r="G261" s="1069"/>
      <c r="H261" s="1069"/>
      <c r="I261" s="1069"/>
    </row>
    <row r="262" ht="54" customHeight="1" spans="1:9">
      <c r="A262" s="1070" t="s">
        <v>3150</v>
      </c>
      <c r="B262" s="1070" t="s">
        <v>3151</v>
      </c>
      <c r="C262" s="1070" t="s">
        <v>680</v>
      </c>
      <c r="D262" s="1070" t="s">
        <v>3152</v>
      </c>
      <c r="E262" s="1070" t="s">
        <v>3153</v>
      </c>
      <c r="F262" s="1070" t="s">
        <v>3154</v>
      </c>
      <c r="G262" s="1070" t="s">
        <v>3155</v>
      </c>
      <c r="H262" s="1070" t="s">
        <v>3156</v>
      </c>
      <c r="I262" s="1070" t="s">
        <v>3157</v>
      </c>
    </row>
    <row r="263" ht="150" customHeight="1" spans="1:9">
      <c r="A263" s="1071">
        <v>2</v>
      </c>
      <c r="B263" s="1072" t="s">
        <v>207</v>
      </c>
      <c r="C263" s="1072" t="s">
        <v>749</v>
      </c>
      <c r="D263" s="1072" t="s">
        <v>3158</v>
      </c>
      <c r="E263" s="1072" t="s">
        <v>3159</v>
      </c>
      <c r="F263" s="1072" t="s">
        <v>3160</v>
      </c>
      <c r="G263" s="1072" t="s">
        <v>3161</v>
      </c>
      <c r="H263" s="1072" t="s">
        <v>1810</v>
      </c>
      <c r="I263" s="1072" t="s">
        <v>3162</v>
      </c>
    </row>
    <row r="264" ht="150" customHeight="1" spans="1:9">
      <c r="A264" s="1071">
        <v>3</v>
      </c>
      <c r="B264" s="1072" t="s">
        <v>225</v>
      </c>
      <c r="C264" s="1072" t="s">
        <v>752</v>
      </c>
      <c r="D264" s="1072" t="s">
        <v>3163</v>
      </c>
      <c r="E264" s="1072" t="s">
        <v>3164</v>
      </c>
      <c r="F264" s="1072" t="s">
        <v>3160</v>
      </c>
      <c r="G264" s="1072" t="s">
        <v>3165</v>
      </c>
      <c r="H264" s="1072" t="s">
        <v>1829</v>
      </c>
      <c r="I264" s="1072" t="s">
        <v>3166</v>
      </c>
    </row>
    <row r="265" ht="150" customHeight="1" spans="1:9">
      <c r="A265" s="1071">
        <v>4</v>
      </c>
      <c r="B265" s="1072" t="s">
        <v>239</v>
      </c>
      <c r="C265" s="1072" t="s">
        <v>239</v>
      </c>
      <c r="D265" s="1072" t="s">
        <v>3167</v>
      </c>
      <c r="E265" s="1072" t="s">
        <v>3168</v>
      </c>
      <c r="F265" s="1072" t="s">
        <v>3169</v>
      </c>
      <c r="G265" s="1072" t="s">
        <v>3170</v>
      </c>
      <c r="H265" s="1072" t="s">
        <v>1838</v>
      </c>
      <c r="I265" s="1072" t="s">
        <v>3171</v>
      </c>
    </row>
    <row r="266" ht="150" customHeight="1" spans="1:9">
      <c r="A266" s="1071">
        <v>5</v>
      </c>
      <c r="B266" s="1072" t="s">
        <v>222</v>
      </c>
      <c r="C266" s="1072" t="s">
        <v>757</v>
      </c>
      <c r="D266" s="1072" t="s">
        <v>3163</v>
      </c>
      <c r="E266" s="1072" t="s">
        <v>3172</v>
      </c>
      <c r="F266" s="1072" t="s">
        <v>3173</v>
      </c>
      <c r="G266" s="1072" t="s">
        <v>3161</v>
      </c>
      <c r="H266" s="1072" t="s">
        <v>1856</v>
      </c>
      <c r="I266" s="1072" t="s">
        <v>3174</v>
      </c>
    </row>
    <row r="267" ht="150" customHeight="1" spans="1:9">
      <c r="A267" s="1071">
        <v>6</v>
      </c>
      <c r="B267" s="1072" t="s">
        <v>219</v>
      </c>
      <c r="C267" s="1072" t="s">
        <v>758</v>
      </c>
      <c r="D267" s="1072" t="s">
        <v>3163</v>
      </c>
      <c r="E267" s="1072" t="s">
        <v>3172</v>
      </c>
      <c r="F267" s="1072" t="s">
        <v>3169</v>
      </c>
      <c r="G267" s="1072" t="s">
        <v>3170</v>
      </c>
      <c r="H267" s="1072" t="s">
        <v>1870</v>
      </c>
      <c r="I267" s="1072" t="s">
        <v>3175</v>
      </c>
    </row>
    <row r="268" ht="150" customHeight="1" spans="1:9">
      <c r="A268" s="1071">
        <v>7</v>
      </c>
      <c r="B268" s="1072" t="s">
        <v>248</v>
      </c>
      <c r="C268" s="1072" t="s">
        <v>754</v>
      </c>
      <c r="D268" s="1072" t="s">
        <v>3176</v>
      </c>
      <c r="E268" s="1072" t="s">
        <v>3177</v>
      </c>
      <c r="F268" s="1072" t="s">
        <v>3169</v>
      </c>
      <c r="G268" s="1072" t="s">
        <v>3161</v>
      </c>
      <c r="H268" s="1072" t="s">
        <v>1882</v>
      </c>
      <c r="I268" s="1072" t="s">
        <v>3178</v>
      </c>
    </row>
    <row r="269" ht="150" customHeight="1" spans="1:9">
      <c r="A269" s="1071">
        <v>8</v>
      </c>
      <c r="B269" s="1072" t="s">
        <v>215</v>
      </c>
      <c r="C269" s="1072" t="s">
        <v>751</v>
      </c>
      <c r="D269" s="1072" t="s">
        <v>3158</v>
      </c>
      <c r="E269" s="1072" t="s">
        <v>3179</v>
      </c>
      <c r="F269" s="1072" t="s">
        <v>3173</v>
      </c>
      <c r="G269" s="1072" t="s">
        <v>3161</v>
      </c>
      <c r="H269" s="1072" t="s">
        <v>1894</v>
      </c>
      <c r="I269" s="1072" t="s">
        <v>3180</v>
      </c>
    </row>
    <row r="270" ht="150" customHeight="1" spans="1:9">
      <c r="A270" s="1071">
        <v>9</v>
      </c>
      <c r="B270" s="1072" t="s">
        <v>235</v>
      </c>
      <c r="C270" s="1072" t="s">
        <v>762</v>
      </c>
      <c r="D270" s="1072" t="s">
        <v>3163</v>
      </c>
      <c r="E270" s="1072" t="s">
        <v>3181</v>
      </c>
      <c r="F270" s="1072" t="s">
        <v>3169</v>
      </c>
      <c r="G270" s="1072" t="s">
        <v>3165</v>
      </c>
      <c r="H270" s="1072" t="s">
        <v>1906</v>
      </c>
      <c r="I270" s="1072" t="s">
        <v>3182</v>
      </c>
    </row>
    <row r="271" ht="150" customHeight="1" spans="1:9">
      <c r="A271" s="1071">
        <v>10</v>
      </c>
      <c r="B271" s="1072" t="s">
        <v>244</v>
      </c>
      <c r="C271" s="1072" t="s">
        <v>763</v>
      </c>
      <c r="D271" s="1072" t="s">
        <v>3163</v>
      </c>
      <c r="E271" s="1072" t="s">
        <v>3172</v>
      </c>
      <c r="F271" s="1072" t="s">
        <v>3169</v>
      </c>
      <c r="G271" s="1072" t="s">
        <v>3161</v>
      </c>
      <c r="H271" s="1072" t="s">
        <v>1919</v>
      </c>
      <c r="I271" s="1072" t="s">
        <v>3183</v>
      </c>
    </row>
    <row r="272" ht="150" customHeight="1" spans="1:9">
      <c r="A272" s="1071">
        <v>11</v>
      </c>
      <c r="B272" s="1072" t="s">
        <v>270</v>
      </c>
      <c r="C272" s="1072" t="s">
        <v>761</v>
      </c>
      <c r="D272" s="1072" t="s">
        <v>3184</v>
      </c>
      <c r="E272" s="1072" t="s">
        <v>3185</v>
      </c>
      <c r="F272" s="1072" t="s">
        <v>3169</v>
      </c>
      <c r="G272" s="1072" t="s">
        <v>3186</v>
      </c>
      <c r="H272" s="1072" t="s">
        <v>1929</v>
      </c>
      <c r="I272" s="1072" t="s">
        <v>3187</v>
      </c>
    </row>
    <row r="273" ht="150" customHeight="1" spans="1:9">
      <c r="A273" s="1071">
        <v>12</v>
      </c>
      <c r="B273" s="1072" t="s">
        <v>281</v>
      </c>
      <c r="C273" s="1072" t="s">
        <v>768</v>
      </c>
      <c r="D273" s="1072" t="s">
        <v>3188</v>
      </c>
      <c r="E273" s="1072" t="s">
        <v>3189</v>
      </c>
      <c r="F273" s="1072" t="s">
        <v>3169</v>
      </c>
      <c r="G273" s="1072" t="s">
        <v>3170</v>
      </c>
      <c r="H273" s="1072" t="s">
        <v>1940</v>
      </c>
      <c r="I273" s="1072" t="s">
        <v>3190</v>
      </c>
    </row>
    <row r="274" ht="150" customHeight="1" spans="1:9">
      <c r="A274" s="1071">
        <v>13</v>
      </c>
      <c r="B274" s="1072" t="s">
        <v>228</v>
      </c>
      <c r="C274" s="1072" t="s">
        <v>759</v>
      </c>
      <c r="D274" s="1072" t="s">
        <v>3191</v>
      </c>
      <c r="E274" s="1072" t="s">
        <v>3192</v>
      </c>
      <c r="F274" s="1072" t="s">
        <v>3169</v>
      </c>
      <c r="G274" s="1072" t="s">
        <v>3161</v>
      </c>
      <c r="H274" s="1072" t="s">
        <v>1953</v>
      </c>
      <c r="I274" s="1072" t="s">
        <v>3193</v>
      </c>
    </row>
    <row r="275" ht="150" customHeight="1" spans="1:9">
      <c r="A275" s="1071">
        <v>14</v>
      </c>
      <c r="B275" s="1072" t="s">
        <v>232</v>
      </c>
      <c r="C275" s="1072" t="s">
        <v>765</v>
      </c>
      <c r="D275" s="1072" t="s">
        <v>3176</v>
      </c>
      <c r="E275" s="1072" t="s">
        <v>3185</v>
      </c>
      <c r="F275" s="1072" t="s">
        <v>3169</v>
      </c>
      <c r="G275" s="1072" t="s">
        <v>3161</v>
      </c>
      <c r="H275" s="1072" t="s">
        <v>1966</v>
      </c>
      <c r="I275" s="1072" t="s">
        <v>3194</v>
      </c>
    </row>
    <row r="276" ht="150" customHeight="1" spans="1:9">
      <c r="A276" s="1071">
        <v>15</v>
      </c>
      <c r="B276" s="1072" t="s">
        <v>259</v>
      </c>
      <c r="C276" s="1072" t="s">
        <v>755</v>
      </c>
      <c r="D276" s="1072" t="s">
        <v>3195</v>
      </c>
      <c r="E276" s="1072" t="s">
        <v>3185</v>
      </c>
      <c r="F276" s="1072" t="s">
        <v>3173</v>
      </c>
      <c r="G276" s="1072" t="s">
        <v>3170</v>
      </c>
      <c r="H276" s="1072" t="s">
        <v>1975</v>
      </c>
      <c r="I276" s="1072" t="s">
        <v>3196</v>
      </c>
    </row>
    <row r="277" ht="150" customHeight="1" spans="1:9">
      <c r="A277" s="1071">
        <v>16</v>
      </c>
      <c r="B277" s="1072" t="s">
        <v>506</v>
      </c>
      <c r="C277" s="1072" t="s">
        <v>506</v>
      </c>
      <c r="D277" s="1072" t="s">
        <v>3158</v>
      </c>
      <c r="E277" s="1072" t="s">
        <v>3185</v>
      </c>
      <c r="F277" s="1072" t="s">
        <v>3173</v>
      </c>
      <c r="G277" s="1072" t="s">
        <v>3170</v>
      </c>
      <c r="H277" s="1072" t="s">
        <v>1983</v>
      </c>
      <c r="I277" s="1072" t="s">
        <v>3197</v>
      </c>
    </row>
    <row r="278" ht="150" customHeight="1" spans="1:9">
      <c r="A278" s="1071">
        <v>17</v>
      </c>
      <c r="B278" s="1072" t="s">
        <v>251</v>
      </c>
      <c r="C278" s="1072" t="s">
        <v>760</v>
      </c>
      <c r="D278" s="1072" t="s">
        <v>3198</v>
      </c>
      <c r="E278" s="1072" t="s">
        <v>3199</v>
      </c>
      <c r="F278" s="1072" t="s">
        <v>3173</v>
      </c>
      <c r="G278" s="1072" t="s">
        <v>3165</v>
      </c>
      <c r="H278" s="1072" t="s">
        <v>1996</v>
      </c>
      <c r="I278" s="1072" t="s">
        <v>3196</v>
      </c>
    </row>
    <row r="279" ht="150" customHeight="1" spans="1:9">
      <c r="A279" s="1071">
        <v>18</v>
      </c>
      <c r="B279" s="1072" t="s">
        <v>266</v>
      </c>
      <c r="C279" s="1072" t="s">
        <v>769</v>
      </c>
      <c r="D279" s="1072" t="s">
        <v>3198</v>
      </c>
      <c r="E279" s="1072" t="s">
        <v>3172</v>
      </c>
      <c r="F279" s="1072" t="s">
        <v>3169</v>
      </c>
      <c r="G279" s="1072" t="s">
        <v>3161</v>
      </c>
      <c r="H279" s="1072" t="s">
        <v>2006</v>
      </c>
      <c r="I279" s="1072" t="s">
        <v>3200</v>
      </c>
    </row>
    <row r="280" ht="150" customHeight="1" spans="1:9">
      <c r="A280" s="1071">
        <v>19</v>
      </c>
      <c r="B280" s="1072" t="s">
        <v>519</v>
      </c>
      <c r="C280" s="1072" t="s">
        <v>826</v>
      </c>
      <c r="D280" s="1072" t="s">
        <v>3188</v>
      </c>
      <c r="E280" s="1072" t="s">
        <v>3185</v>
      </c>
      <c r="F280" s="1072" t="s">
        <v>3201</v>
      </c>
      <c r="G280" s="1072" t="s">
        <v>3170</v>
      </c>
      <c r="H280" s="1072" t="s">
        <v>2015</v>
      </c>
      <c r="I280" s="1072" t="s">
        <v>3202</v>
      </c>
    </row>
    <row r="281" ht="150" customHeight="1" spans="1:9">
      <c r="A281" s="1071">
        <v>20</v>
      </c>
      <c r="B281" s="1072" t="s">
        <v>254</v>
      </c>
      <c r="C281" s="1072" t="s">
        <v>254</v>
      </c>
      <c r="D281" s="1072" t="s">
        <v>3188</v>
      </c>
      <c r="E281" s="1072" t="s">
        <v>3189</v>
      </c>
      <c r="F281" s="1072" t="s">
        <v>3169</v>
      </c>
      <c r="G281" s="1072" t="s">
        <v>3170</v>
      </c>
      <c r="H281" s="1072" t="s">
        <v>2021</v>
      </c>
      <c r="I281" s="1072" t="s">
        <v>3203</v>
      </c>
    </row>
    <row r="282" ht="150" customHeight="1" spans="1:9">
      <c r="A282" s="1071">
        <v>21</v>
      </c>
      <c r="B282" s="1072" t="s">
        <v>286</v>
      </c>
      <c r="C282" s="1072" t="s">
        <v>770</v>
      </c>
      <c r="D282" s="1072" t="s">
        <v>3158</v>
      </c>
      <c r="E282" s="1072" t="s">
        <v>3159</v>
      </c>
      <c r="F282" s="1072" t="s">
        <v>3169</v>
      </c>
      <c r="G282" s="1072" t="s">
        <v>3161</v>
      </c>
      <c r="H282" s="1072" t="s">
        <v>2030</v>
      </c>
      <c r="I282" s="1072" t="s">
        <v>3204</v>
      </c>
    </row>
    <row r="283" ht="150" customHeight="1" spans="1:9">
      <c r="A283" s="1071">
        <v>22</v>
      </c>
      <c r="B283" s="1072" t="s">
        <v>273</v>
      </c>
      <c r="C283" s="1072" t="s">
        <v>767</v>
      </c>
      <c r="D283" s="1072" t="s">
        <v>3176</v>
      </c>
      <c r="E283" s="1072" t="s">
        <v>3185</v>
      </c>
      <c r="F283" s="1072" t="s">
        <v>3169</v>
      </c>
      <c r="G283" s="1072" t="s">
        <v>3186</v>
      </c>
      <c r="H283" s="1072" t="s">
        <v>2040</v>
      </c>
      <c r="I283" s="1072" t="s">
        <v>3205</v>
      </c>
    </row>
    <row r="284" ht="150" customHeight="1" spans="1:9">
      <c r="A284" s="1071">
        <v>23</v>
      </c>
      <c r="B284" s="1072" t="s">
        <v>331</v>
      </c>
      <c r="C284" s="1072" t="s">
        <v>743</v>
      </c>
      <c r="D284" s="1072" t="s">
        <v>3188</v>
      </c>
      <c r="E284" s="1072" t="s">
        <v>3185</v>
      </c>
      <c r="F284" s="1072" t="s">
        <v>3169</v>
      </c>
      <c r="G284" s="1072" t="s">
        <v>3170</v>
      </c>
      <c r="H284" s="1072" t="s">
        <v>2049</v>
      </c>
      <c r="I284" s="1072" t="s">
        <v>3206</v>
      </c>
    </row>
    <row r="285" ht="150" customHeight="1" spans="1:9">
      <c r="A285" s="1071">
        <v>24</v>
      </c>
      <c r="B285" s="1072" t="s">
        <v>401</v>
      </c>
      <c r="C285" s="1072" t="s">
        <v>401</v>
      </c>
      <c r="D285" s="1072" t="s">
        <v>3158</v>
      </c>
      <c r="E285" s="1072" t="s">
        <v>3179</v>
      </c>
      <c r="F285" s="1072" t="s">
        <v>3173</v>
      </c>
      <c r="G285" s="1072" t="s">
        <v>3186</v>
      </c>
      <c r="H285" s="1072" t="s">
        <v>2060</v>
      </c>
      <c r="I285" s="1072" t="s">
        <v>3207</v>
      </c>
    </row>
    <row r="286" ht="150" customHeight="1" spans="1:9">
      <c r="A286" s="1071">
        <v>25</v>
      </c>
      <c r="B286" s="1072" t="s">
        <v>276</v>
      </c>
      <c r="C286" s="1072" t="s">
        <v>771</v>
      </c>
      <c r="D286" s="1072" t="s">
        <v>3163</v>
      </c>
      <c r="E286" s="1072" t="s">
        <v>3208</v>
      </c>
      <c r="F286" s="1072" t="s">
        <v>3169</v>
      </c>
      <c r="G286" s="1072" t="s">
        <v>3170</v>
      </c>
      <c r="H286" s="1072" t="s">
        <v>2072</v>
      </c>
      <c r="I286" s="1072" t="s">
        <v>3209</v>
      </c>
    </row>
    <row r="287" ht="150" customHeight="1" spans="1:9">
      <c r="A287" s="1071">
        <v>26</v>
      </c>
      <c r="B287" s="1072" t="s">
        <v>345</v>
      </c>
      <c r="C287" s="1072" t="s">
        <v>345</v>
      </c>
      <c r="D287" s="1072" t="s">
        <v>3210</v>
      </c>
      <c r="E287" s="1072" t="s">
        <v>3185</v>
      </c>
      <c r="F287" s="1072" t="s">
        <v>3169</v>
      </c>
      <c r="G287" s="1072" t="s">
        <v>3161</v>
      </c>
      <c r="H287" s="1072" t="s">
        <v>2084</v>
      </c>
      <c r="I287" s="1072" t="s">
        <v>3211</v>
      </c>
    </row>
    <row r="288" ht="150" customHeight="1" spans="1:9">
      <c r="A288" s="1071">
        <v>27</v>
      </c>
      <c r="B288" s="1072" t="s">
        <v>302</v>
      </c>
      <c r="C288" s="1072" t="s">
        <v>777</v>
      </c>
      <c r="D288" s="1072" t="s">
        <v>3163</v>
      </c>
      <c r="E288" s="1072" t="s">
        <v>3185</v>
      </c>
      <c r="F288" s="1072" t="s">
        <v>3160</v>
      </c>
      <c r="G288" s="1072" t="s">
        <v>3165</v>
      </c>
      <c r="H288" s="1072" t="s">
        <v>2096</v>
      </c>
      <c r="I288" s="1072" t="s">
        <v>3212</v>
      </c>
    </row>
    <row r="289" ht="150" customHeight="1" spans="1:9">
      <c r="A289" s="1071">
        <v>28</v>
      </c>
      <c r="B289" s="1072" t="s">
        <v>289</v>
      </c>
      <c r="C289" s="1072" t="s">
        <v>775</v>
      </c>
      <c r="D289" s="1072" t="s">
        <v>3163</v>
      </c>
      <c r="E289" s="1072" t="s">
        <v>3213</v>
      </c>
      <c r="F289" s="1072" t="s">
        <v>3160</v>
      </c>
      <c r="G289" s="1072" t="s">
        <v>3186</v>
      </c>
      <c r="H289" s="1072" t="s">
        <v>2106</v>
      </c>
      <c r="I289" s="1072" t="s">
        <v>3214</v>
      </c>
    </row>
    <row r="290" ht="150" customHeight="1" spans="1:9">
      <c r="A290" s="1071">
        <v>29</v>
      </c>
      <c r="B290" s="1072" t="s">
        <v>306</v>
      </c>
      <c r="C290" s="1072" t="s">
        <v>764</v>
      </c>
      <c r="D290" s="1072" t="s">
        <v>3198</v>
      </c>
      <c r="E290" s="1072" t="s">
        <v>3172</v>
      </c>
      <c r="F290" s="1072" t="s">
        <v>3169</v>
      </c>
      <c r="G290" s="1072" t="s">
        <v>3161</v>
      </c>
      <c r="H290" s="1072" t="s">
        <v>2117</v>
      </c>
      <c r="I290" s="1072" t="s">
        <v>3215</v>
      </c>
    </row>
    <row r="291" ht="150" customHeight="1" spans="1:9">
      <c r="A291" s="1071">
        <v>30</v>
      </c>
      <c r="B291" s="1072" t="s">
        <v>212</v>
      </c>
      <c r="C291" s="1072" t="s">
        <v>774</v>
      </c>
      <c r="D291" s="1072" t="s">
        <v>3176</v>
      </c>
      <c r="E291" s="1072" t="s">
        <v>3216</v>
      </c>
      <c r="F291" s="1072" t="s">
        <v>3169</v>
      </c>
      <c r="G291" s="1072" t="s">
        <v>3161</v>
      </c>
      <c r="H291" s="1072" t="s">
        <v>2129</v>
      </c>
      <c r="I291" s="1072" t="s">
        <v>3217</v>
      </c>
    </row>
    <row r="292" ht="150" customHeight="1" spans="1:9">
      <c r="A292" s="1071">
        <v>31</v>
      </c>
      <c r="B292" s="1072" t="s">
        <v>262</v>
      </c>
      <c r="C292" s="1072" t="s">
        <v>760</v>
      </c>
      <c r="D292" s="1072" t="s">
        <v>3198</v>
      </c>
      <c r="E292" s="1072" t="s">
        <v>3172</v>
      </c>
      <c r="F292" s="1072" t="s">
        <v>3173</v>
      </c>
      <c r="G292" s="1072" t="s">
        <v>3165</v>
      </c>
      <c r="H292" s="1072" t="s">
        <v>2139</v>
      </c>
      <c r="I292" s="1072" t="s">
        <v>3218</v>
      </c>
    </row>
    <row r="293" ht="150" customHeight="1" spans="1:9">
      <c r="A293" s="1071">
        <v>32</v>
      </c>
      <c r="B293" s="1072" t="s">
        <v>378</v>
      </c>
      <c r="C293" s="1072" t="s">
        <v>717</v>
      </c>
      <c r="D293" s="1072" t="s">
        <v>3198</v>
      </c>
      <c r="E293" s="1072" t="s">
        <v>3172</v>
      </c>
      <c r="F293" s="1072" t="s">
        <v>3169</v>
      </c>
      <c r="G293" s="1072" t="s">
        <v>3161</v>
      </c>
      <c r="H293" s="1072" t="s">
        <v>2149</v>
      </c>
      <c r="I293" s="1072" t="s">
        <v>3219</v>
      </c>
    </row>
    <row r="294" ht="150" customHeight="1" spans="1:9">
      <c r="A294" s="1071">
        <v>33</v>
      </c>
      <c r="B294" s="1072" t="s">
        <v>381</v>
      </c>
      <c r="C294" s="1072" t="s">
        <v>785</v>
      </c>
      <c r="D294" s="1072" t="s">
        <v>3163</v>
      </c>
      <c r="E294" s="1072" t="s">
        <v>3213</v>
      </c>
      <c r="F294" s="1072" t="s">
        <v>3160</v>
      </c>
      <c r="G294" s="1072" t="s">
        <v>3161</v>
      </c>
      <c r="H294" s="1072" t="s">
        <v>2161</v>
      </c>
      <c r="I294" s="1072" t="s">
        <v>3220</v>
      </c>
    </row>
    <row r="295" ht="150" customHeight="1" spans="1:9">
      <c r="A295" s="1071">
        <v>34</v>
      </c>
      <c r="B295" s="1072" t="s">
        <v>550</v>
      </c>
      <c r="C295" s="1072" t="s">
        <v>728</v>
      </c>
      <c r="D295" s="1072" t="s">
        <v>3188</v>
      </c>
      <c r="E295" s="1072" t="s">
        <v>3185</v>
      </c>
      <c r="F295" s="1072" t="s">
        <v>3173</v>
      </c>
      <c r="G295" s="1072" t="s">
        <v>3170</v>
      </c>
      <c r="H295" s="1072" t="s">
        <v>2172</v>
      </c>
      <c r="I295" s="1072" t="s">
        <v>3221</v>
      </c>
    </row>
    <row r="296" ht="150" customHeight="1" spans="1:9">
      <c r="A296" s="1071">
        <v>35</v>
      </c>
      <c r="B296" s="1072" t="s">
        <v>385</v>
      </c>
      <c r="C296" s="1072" t="s">
        <v>790</v>
      </c>
      <c r="D296" s="1072" t="s">
        <v>3158</v>
      </c>
      <c r="E296" s="1072" t="s">
        <v>3185</v>
      </c>
      <c r="F296" s="1072" t="s">
        <v>3173</v>
      </c>
      <c r="G296" s="1072" t="s">
        <v>3170</v>
      </c>
      <c r="H296" s="1072" t="s">
        <v>2183</v>
      </c>
      <c r="I296" s="1072" t="s">
        <v>3222</v>
      </c>
    </row>
    <row r="297" ht="150" customHeight="1" spans="1:9">
      <c r="A297" s="1071">
        <v>36</v>
      </c>
      <c r="B297" s="1072" t="s">
        <v>298</v>
      </c>
      <c r="C297" s="1072" t="s">
        <v>776</v>
      </c>
      <c r="D297" s="1072" t="s">
        <v>3176</v>
      </c>
      <c r="E297" s="1072" t="s">
        <v>3216</v>
      </c>
      <c r="F297" s="1072" t="s">
        <v>3160</v>
      </c>
      <c r="G297" s="1072" t="s">
        <v>3186</v>
      </c>
      <c r="H297" s="1072" t="s">
        <v>2196</v>
      </c>
      <c r="I297" s="1072" t="s">
        <v>3223</v>
      </c>
    </row>
    <row r="298" ht="150" customHeight="1" spans="1:9">
      <c r="A298" s="1071">
        <v>37</v>
      </c>
      <c r="B298" s="1072" t="s">
        <v>356</v>
      </c>
      <c r="C298" s="1072" t="s">
        <v>2204</v>
      </c>
      <c r="D298" s="1072" t="s">
        <v>3195</v>
      </c>
      <c r="E298" s="1072" t="s">
        <v>3185</v>
      </c>
      <c r="F298" s="1072" t="s">
        <v>3169</v>
      </c>
      <c r="G298" s="1072" t="s">
        <v>3161</v>
      </c>
      <c r="H298" s="1072" t="s">
        <v>2209</v>
      </c>
      <c r="I298" s="1072" t="s">
        <v>3224</v>
      </c>
    </row>
    <row r="299" ht="150" customHeight="1" spans="1:9">
      <c r="A299" s="1071">
        <v>38</v>
      </c>
      <c r="B299" s="1072" t="s">
        <v>373</v>
      </c>
      <c r="C299" s="1072" t="s">
        <v>781</v>
      </c>
      <c r="D299" s="1072" t="s">
        <v>3176</v>
      </c>
      <c r="E299" s="1072" t="s">
        <v>3185</v>
      </c>
      <c r="F299" s="1072" t="s">
        <v>3160</v>
      </c>
      <c r="G299" s="1072" t="s">
        <v>3161</v>
      </c>
      <c r="H299" s="1072" t="s">
        <v>2218</v>
      </c>
      <c r="I299" s="1072" t="s">
        <v>3225</v>
      </c>
    </row>
    <row r="300" ht="150" customHeight="1" spans="1:9">
      <c r="A300" s="1071">
        <v>39</v>
      </c>
      <c r="B300" s="1072" t="s">
        <v>364</v>
      </c>
      <c r="C300" s="1072" t="s">
        <v>708</v>
      </c>
      <c r="D300" s="1072" t="s">
        <v>3163</v>
      </c>
      <c r="E300" s="1072" t="s">
        <v>3185</v>
      </c>
      <c r="F300" s="1072" t="s">
        <v>3169</v>
      </c>
      <c r="G300" s="1072" t="s">
        <v>3161</v>
      </c>
      <c r="H300" s="1072" t="s">
        <v>2227</v>
      </c>
      <c r="I300" s="1072" t="s">
        <v>3226</v>
      </c>
    </row>
    <row r="301" ht="150" customHeight="1" spans="1:9">
      <c r="A301" s="1071">
        <v>40</v>
      </c>
      <c r="B301" s="1072" t="s">
        <v>309</v>
      </c>
      <c r="C301" s="1072" t="s">
        <v>791</v>
      </c>
      <c r="D301" s="1072" t="s">
        <v>3176</v>
      </c>
      <c r="E301" s="1072" t="s">
        <v>3227</v>
      </c>
      <c r="F301" s="1072" t="s">
        <v>3169</v>
      </c>
      <c r="G301" s="1072" t="s">
        <v>3186</v>
      </c>
      <c r="H301" s="1072" t="s">
        <v>2237</v>
      </c>
      <c r="I301" s="1072" t="s">
        <v>3194</v>
      </c>
    </row>
    <row r="302" ht="150" customHeight="1" spans="1:9">
      <c r="A302" s="1071">
        <v>41</v>
      </c>
      <c r="B302" s="1072" t="s">
        <v>293</v>
      </c>
      <c r="C302" s="1072" t="s">
        <v>787</v>
      </c>
      <c r="D302" s="1072" t="s">
        <v>3158</v>
      </c>
      <c r="E302" s="1072" t="s">
        <v>3179</v>
      </c>
      <c r="F302" s="1072" t="s">
        <v>3169</v>
      </c>
      <c r="G302" s="1072" t="s">
        <v>3228</v>
      </c>
      <c r="H302" s="1072" t="s">
        <v>2248</v>
      </c>
      <c r="I302" s="1072" t="s">
        <v>3229</v>
      </c>
    </row>
    <row r="303" ht="150" customHeight="1" spans="1:9">
      <c r="A303" s="1071">
        <v>42</v>
      </c>
      <c r="B303" s="1072" t="s">
        <v>341</v>
      </c>
      <c r="C303" s="1072" t="s">
        <v>795</v>
      </c>
      <c r="D303" s="1072" t="s">
        <v>3230</v>
      </c>
      <c r="E303" s="1072" t="s">
        <v>3185</v>
      </c>
      <c r="F303" s="1072" t="s">
        <v>3160</v>
      </c>
      <c r="G303" s="1072" t="s">
        <v>3231</v>
      </c>
      <c r="H303" s="1072" t="s">
        <v>2259</v>
      </c>
      <c r="I303" s="1072" t="s">
        <v>3232</v>
      </c>
    </row>
    <row r="304" ht="150" customHeight="1" spans="1:9">
      <c r="A304" s="1071">
        <v>43</v>
      </c>
      <c r="B304" s="1072" t="s">
        <v>585</v>
      </c>
      <c r="C304" s="1072" t="s">
        <v>585</v>
      </c>
      <c r="D304" s="1072" t="s">
        <v>3230</v>
      </c>
      <c r="E304" s="1072" t="s">
        <v>3179</v>
      </c>
      <c r="F304" s="1072" t="s">
        <v>3160</v>
      </c>
      <c r="G304" s="1072" t="s">
        <v>3231</v>
      </c>
      <c r="H304" s="1072" t="s">
        <v>2269</v>
      </c>
      <c r="I304" s="1072" t="s">
        <v>3233</v>
      </c>
    </row>
    <row r="305" ht="150" customHeight="1" spans="1:9">
      <c r="A305" s="1071">
        <v>44</v>
      </c>
      <c r="B305" s="1072" t="s">
        <v>414</v>
      </c>
      <c r="C305" s="1072" t="s">
        <v>414</v>
      </c>
      <c r="D305" s="1072" t="s">
        <v>3158</v>
      </c>
      <c r="E305" s="1072" t="s">
        <v>3185</v>
      </c>
      <c r="F305" s="1072" t="s">
        <v>3169</v>
      </c>
      <c r="G305" s="1072" t="s">
        <v>3228</v>
      </c>
      <c r="H305" s="1072" t="s">
        <v>2276</v>
      </c>
      <c r="I305" s="1072" t="s">
        <v>3234</v>
      </c>
    </row>
    <row r="306" ht="150" customHeight="1" spans="1:9">
      <c r="A306" s="1071">
        <v>45</v>
      </c>
      <c r="B306" s="1072" t="s">
        <v>593</v>
      </c>
      <c r="C306" s="1072" t="s">
        <v>748</v>
      </c>
      <c r="D306" s="1072" t="s">
        <v>3176</v>
      </c>
      <c r="E306" s="1072" t="s">
        <v>3185</v>
      </c>
      <c r="F306" s="1072" t="s">
        <v>3169</v>
      </c>
      <c r="G306" s="1072" t="s">
        <v>3228</v>
      </c>
      <c r="H306" s="1072" t="s">
        <v>2287</v>
      </c>
      <c r="I306" s="1072" t="s">
        <v>3235</v>
      </c>
    </row>
    <row r="307" ht="150" customHeight="1" spans="1:9">
      <c r="A307" s="1071">
        <v>46</v>
      </c>
      <c r="B307" s="1072" t="s">
        <v>353</v>
      </c>
      <c r="C307" s="1072" t="s">
        <v>778</v>
      </c>
      <c r="D307" s="1072" t="s">
        <v>3163</v>
      </c>
      <c r="E307" s="1072" t="s">
        <v>3236</v>
      </c>
      <c r="F307" s="1072" t="s">
        <v>3173</v>
      </c>
      <c r="G307" s="1072" t="s">
        <v>3237</v>
      </c>
      <c r="H307" s="1072" t="s">
        <v>2298</v>
      </c>
      <c r="I307" s="1072" t="s">
        <v>3238</v>
      </c>
    </row>
    <row r="308" ht="150" customHeight="1" spans="1:9">
      <c r="A308" s="1071">
        <v>47</v>
      </c>
      <c r="B308" s="1072" t="s">
        <v>456</v>
      </c>
      <c r="C308" s="1072" t="s">
        <v>792</v>
      </c>
      <c r="D308" s="1072" t="s">
        <v>3176</v>
      </c>
      <c r="E308" s="1072" t="s">
        <v>3185</v>
      </c>
      <c r="F308" s="1072" t="s">
        <v>3169</v>
      </c>
      <c r="G308" s="1072" t="s">
        <v>3186</v>
      </c>
      <c r="H308" s="1072" t="s">
        <v>2310</v>
      </c>
      <c r="I308" s="1072" t="s">
        <v>3225</v>
      </c>
    </row>
    <row r="309" ht="150" customHeight="1" spans="1:9">
      <c r="A309" s="1071">
        <v>48</v>
      </c>
      <c r="B309" s="1072" t="s">
        <v>327</v>
      </c>
      <c r="C309" s="1072" t="s">
        <v>789</v>
      </c>
      <c r="D309" s="1072" t="s">
        <v>3210</v>
      </c>
      <c r="E309" s="1072" t="s">
        <v>3185</v>
      </c>
      <c r="F309" s="1072" t="s">
        <v>3169</v>
      </c>
      <c r="G309" s="1072" t="s">
        <v>3161</v>
      </c>
      <c r="H309" s="1072" t="s">
        <v>2319</v>
      </c>
      <c r="I309" s="1072" t="s">
        <v>3239</v>
      </c>
    </row>
    <row r="310" ht="150" customHeight="1" spans="1:9">
      <c r="A310" s="1071">
        <v>49</v>
      </c>
      <c r="B310" s="1072" t="s">
        <v>486</v>
      </c>
      <c r="C310" s="1072" t="s">
        <v>725</v>
      </c>
      <c r="D310" s="1072" t="s">
        <v>3198</v>
      </c>
      <c r="E310" s="1072" t="s">
        <v>3172</v>
      </c>
      <c r="F310" s="1072" t="s">
        <v>3173</v>
      </c>
      <c r="G310" s="1072" t="s">
        <v>3170</v>
      </c>
      <c r="H310" s="1072" t="s">
        <v>2330</v>
      </c>
      <c r="I310" s="1072" t="s">
        <v>3240</v>
      </c>
    </row>
    <row r="311" ht="150" customHeight="1" spans="1:9">
      <c r="A311" s="1071">
        <v>50</v>
      </c>
      <c r="B311" s="1072" t="s">
        <v>350</v>
      </c>
      <c r="C311" s="1072" t="s">
        <v>730</v>
      </c>
      <c r="D311" s="1072" t="s">
        <v>3191</v>
      </c>
      <c r="E311" s="1072" t="s">
        <v>3192</v>
      </c>
      <c r="F311" s="1072" t="s">
        <v>3169</v>
      </c>
      <c r="G311" s="1072" t="s">
        <v>3186</v>
      </c>
      <c r="H311" s="1072" t="s">
        <v>2342</v>
      </c>
      <c r="I311" s="1072" t="s">
        <v>3193</v>
      </c>
    </row>
    <row r="312" ht="150" customHeight="1" spans="1:9">
      <c r="A312" s="1071">
        <v>51</v>
      </c>
      <c r="B312" s="1072" t="s">
        <v>560</v>
      </c>
      <c r="C312" s="1072" t="s">
        <v>794</v>
      </c>
      <c r="D312" s="1072" t="s">
        <v>3158</v>
      </c>
      <c r="E312" s="1072" t="s">
        <v>3179</v>
      </c>
      <c r="F312" s="1072" t="s">
        <v>3173</v>
      </c>
      <c r="G312" s="1072" t="s">
        <v>3161</v>
      </c>
      <c r="H312" s="1072" t="s">
        <v>2352</v>
      </c>
      <c r="I312" s="1072" t="s">
        <v>3241</v>
      </c>
    </row>
    <row r="313" ht="150" customHeight="1" spans="1:9">
      <c r="A313" s="1071">
        <v>52</v>
      </c>
      <c r="B313" s="1072" t="s">
        <v>466</v>
      </c>
      <c r="C313" s="1072" t="s">
        <v>466</v>
      </c>
      <c r="D313" s="1072" t="s">
        <v>3163</v>
      </c>
      <c r="E313" s="1072" t="s">
        <v>3164</v>
      </c>
      <c r="F313" s="1072" t="s">
        <v>3160</v>
      </c>
      <c r="G313" s="1072" t="s">
        <v>3237</v>
      </c>
      <c r="H313" s="1072" t="s">
        <v>2361</v>
      </c>
      <c r="I313" s="1072" t="s">
        <v>3242</v>
      </c>
    </row>
    <row r="314" ht="150" customHeight="1" spans="1:9">
      <c r="A314" s="1071">
        <v>53</v>
      </c>
      <c r="B314" s="1072" t="s">
        <v>322</v>
      </c>
      <c r="C314" s="1072" t="s">
        <v>772</v>
      </c>
      <c r="D314" s="1072" t="s">
        <v>3243</v>
      </c>
      <c r="E314" s="1072" t="s">
        <v>3185</v>
      </c>
      <c r="F314" s="1072" t="s">
        <v>3160</v>
      </c>
      <c r="G314" s="1072" t="s">
        <v>3186</v>
      </c>
      <c r="H314" s="1072" t="s">
        <v>2372</v>
      </c>
      <c r="I314" s="1072" t="s">
        <v>3244</v>
      </c>
    </row>
    <row r="315" ht="150" customHeight="1" spans="1:9">
      <c r="A315" s="1071">
        <v>54</v>
      </c>
      <c r="B315" s="1072" t="s">
        <v>393</v>
      </c>
      <c r="C315" s="1072" t="s">
        <v>693</v>
      </c>
      <c r="D315" s="1072" t="s">
        <v>3191</v>
      </c>
      <c r="E315" s="1072" t="s">
        <v>3245</v>
      </c>
      <c r="F315" s="1072" t="s">
        <v>3160</v>
      </c>
      <c r="G315" s="1072" t="s">
        <v>3165</v>
      </c>
      <c r="H315" s="1072" t="s">
        <v>2382</v>
      </c>
      <c r="I315" s="1072" t="s">
        <v>3246</v>
      </c>
    </row>
    <row r="316" ht="150" customHeight="1" spans="1:9">
      <c r="A316" s="1071">
        <v>55</v>
      </c>
      <c r="B316" s="1072" t="s">
        <v>411</v>
      </c>
      <c r="C316" s="1072" t="s">
        <v>698</v>
      </c>
      <c r="D316" s="1072" t="s">
        <v>3176</v>
      </c>
      <c r="E316" s="1072" t="s">
        <v>3179</v>
      </c>
      <c r="F316" s="1072" t="s">
        <v>3160</v>
      </c>
      <c r="G316" s="1072" t="s">
        <v>3161</v>
      </c>
      <c r="H316" s="1072" t="s">
        <v>2395</v>
      </c>
      <c r="I316" s="1072" t="s">
        <v>3247</v>
      </c>
    </row>
    <row r="317" ht="150" customHeight="1" spans="1:9">
      <c r="A317" s="1071">
        <v>56</v>
      </c>
      <c r="B317" s="1072" t="s">
        <v>509</v>
      </c>
      <c r="C317" s="1072" t="s">
        <v>729</v>
      </c>
      <c r="D317" s="1072" t="s">
        <v>3210</v>
      </c>
      <c r="E317" s="1072" t="s">
        <v>3185</v>
      </c>
      <c r="F317" s="1072" t="s">
        <v>3169</v>
      </c>
      <c r="G317" s="1072" t="s">
        <v>3165</v>
      </c>
      <c r="H317" s="1072" t="s">
        <v>2406</v>
      </c>
      <c r="I317" s="1072" t="s">
        <v>3248</v>
      </c>
    </row>
    <row r="318" ht="150" customHeight="1" spans="1:9">
      <c r="A318" s="1071">
        <v>57</v>
      </c>
      <c r="B318" s="1072" t="s">
        <v>370</v>
      </c>
      <c r="C318" s="1072" t="s">
        <v>690</v>
      </c>
      <c r="D318" s="1072" t="s">
        <v>3249</v>
      </c>
      <c r="E318" s="1072" t="s">
        <v>3172</v>
      </c>
      <c r="F318" s="1072" t="s">
        <v>3169</v>
      </c>
      <c r="G318" s="1072" t="s">
        <v>3186</v>
      </c>
      <c r="H318" s="1072" t="s">
        <v>2416</v>
      </c>
      <c r="I318" s="1072" t="s">
        <v>3250</v>
      </c>
    </row>
    <row r="319" ht="150" customHeight="1" spans="1:9">
      <c r="A319" s="1071">
        <v>58</v>
      </c>
      <c r="B319" s="1072" t="s">
        <v>314</v>
      </c>
      <c r="C319" s="1072" t="s">
        <v>783</v>
      </c>
      <c r="D319" s="1072" t="s">
        <v>3163</v>
      </c>
      <c r="E319" s="1072" t="s">
        <v>3251</v>
      </c>
      <c r="F319" s="1072" t="s">
        <v>3169</v>
      </c>
      <c r="G319" s="1072" t="s">
        <v>3237</v>
      </c>
      <c r="H319" s="1072" t="s">
        <v>2427</v>
      </c>
      <c r="I319" s="1072" t="s">
        <v>3252</v>
      </c>
    </row>
    <row r="320" ht="150" customHeight="1" spans="1:9">
      <c r="A320" s="1071">
        <v>59</v>
      </c>
      <c r="B320" s="1072" t="s">
        <v>389</v>
      </c>
      <c r="C320" s="1072" t="s">
        <v>702</v>
      </c>
      <c r="D320" s="1072" t="s">
        <v>3176</v>
      </c>
      <c r="E320" s="1072" t="s">
        <v>3185</v>
      </c>
      <c r="F320" s="1072" t="s">
        <v>3169</v>
      </c>
      <c r="G320" s="1072" t="s">
        <v>3161</v>
      </c>
      <c r="H320" s="1072" t="s">
        <v>2435</v>
      </c>
      <c r="I320" s="1072" t="s">
        <v>3225</v>
      </c>
    </row>
    <row r="321" ht="150" customHeight="1" spans="1:9">
      <c r="A321" s="1071">
        <v>60</v>
      </c>
      <c r="B321" s="1072" t="s">
        <v>317</v>
      </c>
      <c r="C321" s="1072" t="s">
        <v>701</v>
      </c>
      <c r="D321" s="1072" t="s">
        <v>3163</v>
      </c>
      <c r="E321" s="1072" t="s">
        <v>3172</v>
      </c>
      <c r="F321" s="1072" t="s">
        <v>3169</v>
      </c>
      <c r="G321" s="1072" t="s">
        <v>3170</v>
      </c>
      <c r="H321" s="1072" t="s">
        <v>2443</v>
      </c>
      <c r="I321" s="1072" t="s">
        <v>3209</v>
      </c>
    </row>
    <row r="322" ht="150" customHeight="1" spans="1:9">
      <c r="A322" s="1071">
        <v>61</v>
      </c>
      <c r="B322" s="1072" t="s">
        <v>588</v>
      </c>
      <c r="C322" s="1072" t="s">
        <v>826</v>
      </c>
      <c r="D322" s="1072" t="s">
        <v>3188</v>
      </c>
      <c r="E322" s="1072" t="s">
        <v>3185</v>
      </c>
      <c r="F322" s="1072" t="s">
        <v>3201</v>
      </c>
      <c r="G322" s="1072" t="s">
        <v>3170</v>
      </c>
      <c r="H322" s="1072" t="s">
        <v>2021</v>
      </c>
      <c r="I322" s="1072" t="s">
        <v>3202</v>
      </c>
    </row>
    <row r="323" ht="150" customHeight="1" spans="1:9">
      <c r="A323" s="1071">
        <v>62</v>
      </c>
      <c r="B323" s="1072" t="s">
        <v>430</v>
      </c>
      <c r="C323" s="1072" t="s">
        <v>793</v>
      </c>
      <c r="D323" s="1072" t="s">
        <v>3158</v>
      </c>
      <c r="E323" s="1072" t="s">
        <v>3185</v>
      </c>
      <c r="F323" s="1072" t="s">
        <v>3169</v>
      </c>
      <c r="G323" s="1072" t="s">
        <v>3228</v>
      </c>
      <c r="H323" s="1072" t="s">
        <v>2457</v>
      </c>
      <c r="I323" s="1072" t="s">
        <v>3234</v>
      </c>
    </row>
    <row r="324" ht="150" customHeight="1" spans="1:9">
      <c r="A324" s="1071">
        <v>63</v>
      </c>
      <c r="B324" s="1072" t="s">
        <v>555</v>
      </c>
      <c r="C324" s="1072" t="s">
        <v>2464</v>
      </c>
      <c r="D324" s="1072" t="s">
        <v>3195</v>
      </c>
      <c r="E324" s="1072" t="s">
        <v>3185</v>
      </c>
      <c r="F324" s="1072" t="s">
        <v>3169</v>
      </c>
      <c r="G324" s="1072" t="s">
        <v>3186</v>
      </c>
      <c r="H324" s="1072" t="s">
        <v>2469</v>
      </c>
      <c r="I324" s="1072" t="s">
        <v>3253</v>
      </c>
    </row>
    <row r="325" ht="150" customHeight="1" spans="1:9">
      <c r="A325" s="1071">
        <v>64</v>
      </c>
      <c r="B325" s="1072" t="s">
        <v>495</v>
      </c>
      <c r="C325" s="1072" t="s">
        <v>741</v>
      </c>
      <c r="D325" s="1072" t="s">
        <v>3163</v>
      </c>
      <c r="E325" s="1072" t="s">
        <v>3199</v>
      </c>
      <c r="F325" s="1072" t="s">
        <v>3160</v>
      </c>
      <c r="G325" s="1072" t="s">
        <v>3161</v>
      </c>
      <c r="H325" s="1072" t="s">
        <v>2477</v>
      </c>
      <c r="I325" s="1072" t="s">
        <v>3254</v>
      </c>
    </row>
    <row r="326" ht="150" customHeight="1" spans="1:9">
      <c r="A326" s="1071">
        <v>65</v>
      </c>
      <c r="B326" s="1072" t="s">
        <v>448</v>
      </c>
      <c r="C326" s="1072" t="s">
        <v>711</v>
      </c>
      <c r="D326" s="1072" t="s">
        <v>3255</v>
      </c>
      <c r="E326" s="1072" t="s">
        <v>3199</v>
      </c>
      <c r="F326" s="1072" t="s">
        <v>3169</v>
      </c>
      <c r="G326" s="1072" t="s">
        <v>3161</v>
      </c>
      <c r="H326" s="1072" t="s">
        <v>2485</v>
      </c>
      <c r="I326" s="1072" t="s">
        <v>3256</v>
      </c>
    </row>
    <row r="327" ht="150" customHeight="1" spans="1:9">
      <c r="A327" s="1071">
        <v>66</v>
      </c>
      <c r="B327" s="1072" t="s">
        <v>514</v>
      </c>
      <c r="C327" s="1072" t="s">
        <v>2490</v>
      </c>
      <c r="D327" s="1072" t="s">
        <v>3188</v>
      </c>
      <c r="E327" s="1072" t="s">
        <v>3185</v>
      </c>
      <c r="F327" s="1072" t="s">
        <v>3160</v>
      </c>
      <c r="G327" s="1072" t="s">
        <v>3186</v>
      </c>
      <c r="H327" s="1072" t="s">
        <v>2495</v>
      </c>
      <c r="I327" s="1072" t="s">
        <v>3257</v>
      </c>
    </row>
    <row r="328" ht="150" customHeight="1" spans="1:9">
      <c r="A328" s="1071">
        <v>67</v>
      </c>
      <c r="B328" s="1072" t="s">
        <v>461</v>
      </c>
      <c r="C328" s="1072" t="s">
        <v>684</v>
      </c>
      <c r="D328" s="1072" t="s">
        <v>3158</v>
      </c>
      <c r="E328" s="1072" t="s">
        <v>3185</v>
      </c>
      <c r="F328" s="1072" t="s">
        <v>3169</v>
      </c>
      <c r="G328" s="1072" t="s">
        <v>3161</v>
      </c>
      <c r="H328" s="1072" t="s">
        <v>2501</v>
      </c>
      <c r="I328" s="1072" t="s">
        <v>3258</v>
      </c>
    </row>
    <row r="329" ht="150" customHeight="1" spans="1:9">
      <c r="A329" s="1071">
        <v>68</v>
      </c>
      <c r="B329" s="1072" t="s">
        <v>546</v>
      </c>
      <c r="C329" s="1072" t="s">
        <v>786</v>
      </c>
      <c r="D329" s="1072" t="s">
        <v>3210</v>
      </c>
      <c r="E329" s="1072" t="s">
        <v>3189</v>
      </c>
      <c r="F329" s="1072" t="s">
        <v>3169</v>
      </c>
      <c r="G329" s="1072" t="s">
        <v>3186</v>
      </c>
      <c r="H329" s="1072" t="s">
        <v>2509</v>
      </c>
      <c r="I329" s="1072" t="s">
        <v>3259</v>
      </c>
    </row>
    <row r="330" ht="150" customHeight="1" spans="1:9">
      <c r="A330" s="1071">
        <v>69</v>
      </c>
      <c r="B330" s="1072" t="s">
        <v>417</v>
      </c>
      <c r="C330" s="1072" t="s">
        <v>788</v>
      </c>
      <c r="D330" s="1072" t="s">
        <v>3176</v>
      </c>
      <c r="E330" s="1072" t="s">
        <v>3185</v>
      </c>
      <c r="F330" s="1072" t="s">
        <v>3160</v>
      </c>
      <c r="G330" s="1072" t="s">
        <v>3260</v>
      </c>
      <c r="H330" s="1072" t="s">
        <v>2521</v>
      </c>
      <c r="I330" s="1072" t="s">
        <v>3261</v>
      </c>
    </row>
    <row r="331" ht="150" customHeight="1" spans="1:9">
      <c r="A331" s="1071">
        <v>70</v>
      </c>
      <c r="B331" s="1072" t="s">
        <v>568</v>
      </c>
      <c r="C331" s="1072" t="s">
        <v>687</v>
      </c>
      <c r="D331" s="1072" t="s">
        <v>3198</v>
      </c>
      <c r="E331" s="1072" t="s">
        <v>3172</v>
      </c>
      <c r="F331" s="1072" t="s">
        <v>3173</v>
      </c>
      <c r="G331" s="1072" t="s">
        <v>3165</v>
      </c>
      <c r="H331" s="1072" t="s">
        <v>2530</v>
      </c>
      <c r="I331" s="1072" t="s">
        <v>3171</v>
      </c>
    </row>
    <row r="332" ht="150" customHeight="1" spans="1:9">
      <c r="A332" s="1071">
        <v>71</v>
      </c>
      <c r="B332" s="1072" t="s">
        <v>524</v>
      </c>
      <c r="C332" s="1072" t="s">
        <v>524</v>
      </c>
      <c r="D332" s="1072" t="s">
        <v>3255</v>
      </c>
      <c r="E332" s="1072" t="s">
        <v>3185</v>
      </c>
      <c r="F332" s="1072" t="s">
        <v>3169</v>
      </c>
      <c r="G332" s="1072" t="s">
        <v>3161</v>
      </c>
      <c r="H332" s="1072" t="s">
        <v>2538</v>
      </c>
      <c r="I332" s="1072" t="s">
        <v>3262</v>
      </c>
    </row>
    <row r="333" ht="150" customHeight="1" spans="1:9">
      <c r="A333" s="1071">
        <v>72</v>
      </c>
      <c r="B333" s="1072" t="s">
        <v>435</v>
      </c>
      <c r="C333" s="1072" t="s">
        <v>720</v>
      </c>
      <c r="D333" s="1072" t="s">
        <v>3195</v>
      </c>
      <c r="E333" s="1072" t="s">
        <v>3189</v>
      </c>
      <c r="F333" s="1072" t="s">
        <v>3173</v>
      </c>
      <c r="G333" s="1072" t="s">
        <v>3186</v>
      </c>
      <c r="H333" s="1072" t="s">
        <v>2545</v>
      </c>
      <c r="I333" s="1072" t="s">
        <v>3263</v>
      </c>
    </row>
    <row r="334" ht="150" customHeight="1" spans="1:9">
      <c r="A334" s="1071">
        <v>73</v>
      </c>
      <c r="B334" s="1072" t="s">
        <v>534</v>
      </c>
      <c r="C334" s="1072" t="s">
        <v>2551</v>
      </c>
      <c r="D334" s="1072" t="s">
        <v>3176</v>
      </c>
      <c r="E334" s="1072" t="s">
        <v>3185</v>
      </c>
      <c r="F334" s="1072" t="s">
        <v>3169</v>
      </c>
      <c r="G334" s="1072" t="s">
        <v>3161</v>
      </c>
      <c r="H334" s="1072" t="s">
        <v>2556</v>
      </c>
      <c r="I334" s="1072" t="s">
        <v>3225</v>
      </c>
    </row>
    <row r="335" ht="150" customHeight="1" spans="1:9">
      <c r="A335" s="1071">
        <v>74</v>
      </c>
      <c r="B335" s="1072" t="s">
        <v>445</v>
      </c>
      <c r="C335" s="1072" t="s">
        <v>2559</v>
      </c>
      <c r="D335" s="1072" t="s">
        <v>3163</v>
      </c>
      <c r="E335" s="1072" t="s">
        <v>3264</v>
      </c>
      <c r="F335" s="1072" t="s">
        <v>3160</v>
      </c>
      <c r="G335" s="1072" t="s">
        <v>3161</v>
      </c>
      <c r="H335" s="1072" t="s">
        <v>2563</v>
      </c>
      <c r="I335" s="1072" t="s">
        <v>3265</v>
      </c>
    </row>
    <row r="336" ht="150" customHeight="1" spans="1:9">
      <c r="A336" s="1071">
        <v>75</v>
      </c>
      <c r="B336" s="1072" t="s">
        <v>476</v>
      </c>
      <c r="C336" s="1072" t="s">
        <v>476</v>
      </c>
      <c r="D336" s="1072" t="s">
        <v>3188</v>
      </c>
      <c r="E336" s="1072" t="s">
        <v>3266</v>
      </c>
      <c r="F336" s="1072" t="s">
        <v>3160</v>
      </c>
      <c r="G336" s="1072" t="s">
        <v>3165</v>
      </c>
      <c r="H336" s="1072" t="s">
        <v>2572</v>
      </c>
      <c r="I336" s="1072" t="s">
        <v>3267</v>
      </c>
    </row>
    <row r="337" ht="150" customHeight="1" spans="1:9">
      <c r="A337" s="1071">
        <v>76</v>
      </c>
      <c r="B337" s="1072" t="s">
        <v>489</v>
      </c>
      <c r="C337" s="1072" t="s">
        <v>2578</v>
      </c>
      <c r="D337" s="1072" t="s">
        <v>3163</v>
      </c>
      <c r="E337" s="1072" t="s">
        <v>3268</v>
      </c>
      <c r="F337" s="1072" t="s">
        <v>3169</v>
      </c>
      <c r="G337" s="1072" t="s">
        <v>3165</v>
      </c>
      <c r="H337" s="1072" t="s">
        <v>2583</v>
      </c>
      <c r="I337" s="1072" t="s">
        <v>3269</v>
      </c>
    </row>
    <row r="338" ht="150" customHeight="1" spans="1:9">
      <c r="A338" s="1071">
        <v>77</v>
      </c>
      <c r="B338" s="1072" t="s">
        <v>571</v>
      </c>
      <c r="C338" s="1072" t="s">
        <v>2588</v>
      </c>
      <c r="D338" s="1072" t="s">
        <v>3163</v>
      </c>
      <c r="E338" s="1072" t="s">
        <v>3185</v>
      </c>
      <c r="F338" s="1072" t="s">
        <v>3160</v>
      </c>
      <c r="G338" s="1072" t="s">
        <v>3237</v>
      </c>
      <c r="H338" s="1072" t="s">
        <v>2593</v>
      </c>
      <c r="I338" s="1072" t="s">
        <v>3270</v>
      </c>
    </row>
    <row r="339" ht="150" customHeight="1" spans="1:9">
      <c r="A339" s="1071">
        <v>78</v>
      </c>
      <c r="B339" s="1072" t="s">
        <v>398</v>
      </c>
      <c r="C339" s="1072" t="s">
        <v>398</v>
      </c>
      <c r="D339" s="1072" t="s">
        <v>3191</v>
      </c>
      <c r="E339" s="1072" t="s">
        <v>3208</v>
      </c>
      <c r="F339" s="1072" t="s">
        <v>3160</v>
      </c>
      <c r="G339" s="1072" t="s">
        <v>3161</v>
      </c>
      <c r="H339" s="1072" t="s">
        <v>2601</v>
      </c>
      <c r="I339" s="1072" t="s">
        <v>3271</v>
      </c>
    </row>
    <row r="340" ht="150" customHeight="1" spans="1:9">
      <c r="A340" s="1071">
        <v>79</v>
      </c>
      <c r="B340" s="1072" t="s">
        <v>481</v>
      </c>
      <c r="C340" s="1072" t="s">
        <v>726</v>
      </c>
      <c r="D340" s="1072" t="s">
        <v>3176</v>
      </c>
      <c r="E340" s="1072" t="s">
        <v>3179</v>
      </c>
      <c r="F340" s="1072" t="s">
        <v>3160</v>
      </c>
      <c r="G340" s="1072" t="s">
        <v>3161</v>
      </c>
      <c r="H340" s="1072" t="s">
        <v>2613</v>
      </c>
      <c r="I340" s="1072" t="s">
        <v>3272</v>
      </c>
    </row>
    <row r="341" ht="150" customHeight="1" spans="1:9">
      <c r="A341" s="1071">
        <v>80</v>
      </c>
      <c r="B341" s="1072" t="s">
        <v>599</v>
      </c>
      <c r="C341" s="1072" t="s">
        <v>2619</v>
      </c>
      <c r="D341" s="1072" t="s">
        <v>3195</v>
      </c>
      <c r="E341" s="1072" t="s">
        <v>3185</v>
      </c>
      <c r="F341" s="1072" t="s">
        <v>3173</v>
      </c>
      <c r="G341" s="1072" t="s">
        <v>3161</v>
      </c>
      <c r="H341" s="1072" t="s">
        <v>2623</v>
      </c>
      <c r="I341" s="1072" t="s">
        <v>3273</v>
      </c>
    </row>
    <row r="342" ht="150" customHeight="1" spans="1:9">
      <c r="A342" s="1071">
        <v>81</v>
      </c>
      <c r="B342" s="1072" t="s">
        <v>580</v>
      </c>
      <c r="C342" s="1072" t="s">
        <v>580</v>
      </c>
      <c r="D342" s="1072" t="s">
        <v>3158</v>
      </c>
      <c r="E342" s="1072" t="s">
        <v>3177</v>
      </c>
      <c r="F342" s="1072" t="s">
        <v>3173</v>
      </c>
      <c r="G342" s="1072" t="s">
        <v>3170</v>
      </c>
      <c r="H342" s="1072" t="s">
        <v>2629</v>
      </c>
      <c r="I342" s="1072" t="s">
        <v>3274</v>
      </c>
    </row>
    <row r="343" ht="150" customHeight="1" spans="1:9">
      <c r="A343" s="1071">
        <v>82</v>
      </c>
      <c r="B343" s="1072" t="s">
        <v>539</v>
      </c>
      <c r="C343" s="1072" t="s">
        <v>713</v>
      </c>
      <c r="D343" s="1072" t="s">
        <v>3176</v>
      </c>
      <c r="E343" s="1072" t="s">
        <v>3164</v>
      </c>
      <c r="F343" s="1072" t="s">
        <v>3160</v>
      </c>
      <c r="G343" s="1072" t="s">
        <v>3186</v>
      </c>
      <c r="H343" s="1072" t="s">
        <v>2641</v>
      </c>
      <c r="I343" s="1072" t="s">
        <v>3275</v>
      </c>
    </row>
    <row r="344" ht="150" customHeight="1" spans="1:9">
      <c r="A344" s="1071">
        <v>83</v>
      </c>
      <c r="B344" s="1072" t="s">
        <v>451</v>
      </c>
      <c r="C344" s="1072" t="s">
        <v>797</v>
      </c>
      <c r="D344" s="1072" t="s">
        <v>3195</v>
      </c>
      <c r="E344" s="1072" t="s">
        <v>3213</v>
      </c>
      <c r="F344" s="1072" t="s">
        <v>3160</v>
      </c>
      <c r="G344" s="1072" t="s">
        <v>3186</v>
      </c>
      <c r="H344" s="1072" t="s">
        <v>2652</v>
      </c>
      <c r="I344" s="1072" t="s">
        <v>3276</v>
      </c>
    </row>
    <row r="345" ht="150" customHeight="1" spans="1:9">
      <c r="A345" s="1071">
        <v>84</v>
      </c>
      <c r="B345" s="1072" t="s">
        <v>471</v>
      </c>
      <c r="C345" s="1072" t="s">
        <v>744</v>
      </c>
      <c r="D345" s="1072" t="s">
        <v>3163</v>
      </c>
      <c r="E345" s="1072" t="s">
        <v>3164</v>
      </c>
      <c r="F345" s="1072" t="s">
        <v>3169</v>
      </c>
      <c r="G345" s="1072" t="s">
        <v>3161</v>
      </c>
      <c r="H345" s="1072" t="s">
        <v>2663</v>
      </c>
      <c r="I345" s="1072" t="s">
        <v>3277</v>
      </c>
    </row>
    <row r="346" ht="150" customHeight="1" spans="1:9">
      <c r="A346" s="1071">
        <v>85</v>
      </c>
      <c r="B346" s="1072" t="s">
        <v>492</v>
      </c>
      <c r="C346" s="1072" t="s">
        <v>2669</v>
      </c>
      <c r="D346" s="1072" t="s">
        <v>3176</v>
      </c>
      <c r="E346" s="1072" t="s">
        <v>3185</v>
      </c>
      <c r="F346" s="1072" t="s">
        <v>3173</v>
      </c>
      <c r="G346" s="1072" t="s">
        <v>3161</v>
      </c>
      <c r="H346" s="1072" t="s">
        <v>2674</v>
      </c>
      <c r="I346" s="1072" t="s">
        <v>3278</v>
      </c>
    </row>
    <row r="347" ht="150" customHeight="1" spans="1:9">
      <c r="A347" s="1071">
        <v>86</v>
      </c>
      <c r="B347" s="1072" t="s">
        <v>420</v>
      </c>
      <c r="C347" s="1072" t="s">
        <v>2678</v>
      </c>
      <c r="D347" s="1072" t="s">
        <v>3255</v>
      </c>
      <c r="E347" s="1072" t="s">
        <v>3185</v>
      </c>
      <c r="F347" s="1072" t="s">
        <v>3169</v>
      </c>
      <c r="G347" s="1072" t="s">
        <v>3161</v>
      </c>
      <c r="H347" s="1072" t="s">
        <v>2682</v>
      </c>
      <c r="I347" s="1072" t="s">
        <v>3279</v>
      </c>
    </row>
    <row r="348" ht="150" customHeight="1" spans="1:9">
      <c r="A348" s="1071">
        <v>87</v>
      </c>
      <c r="B348" s="1072" t="s">
        <v>440</v>
      </c>
      <c r="C348" s="1072" t="s">
        <v>732</v>
      </c>
      <c r="D348" s="1072" t="s">
        <v>3176</v>
      </c>
      <c r="E348" s="1072" t="s">
        <v>3185</v>
      </c>
      <c r="F348" s="1072" t="s">
        <v>3160</v>
      </c>
      <c r="G348" s="1072" t="s">
        <v>3161</v>
      </c>
      <c r="H348" s="1072" t="s">
        <v>2690</v>
      </c>
      <c r="I348" s="1072" t="s">
        <v>3247</v>
      </c>
    </row>
    <row r="349" ht="150" customHeight="1" spans="1:9">
      <c r="A349" s="1071">
        <v>88</v>
      </c>
      <c r="B349" s="1072" t="s">
        <v>368</v>
      </c>
      <c r="C349" s="1072" t="s">
        <v>689</v>
      </c>
      <c r="D349" s="1072" t="s">
        <v>3176</v>
      </c>
      <c r="E349" s="1072" t="s">
        <v>3159</v>
      </c>
      <c r="F349" s="1072" t="s">
        <v>3160</v>
      </c>
      <c r="G349" s="1072" t="s">
        <v>3186</v>
      </c>
      <c r="H349" s="1072" t="s">
        <v>2700</v>
      </c>
      <c r="I349" s="1072" t="s">
        <v>3280</v>
      </c>
    </row>
    <row r="350" ht="150" customHeight="1" spans="1:9">
      <c r="A350" s="1071">
        <v>89</v>
      </c>
      <c r="B350" s="1072" t="s">
        <v>543</v>
      </c>
      <c r="C350" s="1072" t="s">
        <v>727</v>
      </c>
      <c r="D350" s="1072" t="s">
        <v>3198</v>
      </c>
      <c r="E350" s="1072" t="s">
        <v>3172</v>
      </c>
      <c r="F350" s="1072" t="s">
        <v>3173</v>
      </c>
      <c r="G350" s="1072" t="s">
        <v>3165</v>
      </c>
      <c r="H350" s="1072" t="s">
        <v>2710</v>
      </c>
      <c r="I350" s="1072" t="s">
        <v>3171</v>
      </c>
    </row>
    <row r="351" ht="150" customHeight="1" spans="1:9">
      <c r="A351" s="1071">
        <v>90</v>
      </c>
      <c r="B351" s="1072" t="s">
        <v>425</v>
      </c>
      <c r="C351" s="1072" t="s">
        <v>704</v>
      </c>
      <c r="D351" s="1072" t="s">
        <v>3210</v>
      </c>
      <c r="E351" s="1072" t="s">
        <v>3185</v>
      </c>
      <c r="F351" s="1072" t="s">
        <v>3169</v>
      </c>
      <c r="G351" s="1072" t="s">
        <v>3161</v>
      </c>
      <c r="H351" s="1072" t="s">
        <v>2722</v>
      </c>
      <c r="I351" s="1072" t="s">
        <v>3211</v>
      </c>
    </row>
    <row r="352" ht="150" customHeight="1" spans="1:9">
      <c r="A352" s="1071">
        <v>91</v>
      </c>
      <c r="B352" s="1072" t="s">
        <v>498</v>
      </c>
      <c r="C352" s="1072" t="s">
        <v>498</v>
      </c>
      <c r="D352" s="1072" t="s">
        <v>3176</v>
      </c>
      <c r="E352" s="1072" t="s">
        <v>3227</v>
      </c>
      <c r="F352" s="1072" t="s">
        <v>3169</v>
      </c>
      <c r="G352" s="1072" t="s">
        <v>3186</v>
      </c>
      <c r="H352" s="1072" t="s">
        <v>2731</v>
      </c>
      <c r="I352" s="1072" t="s">
        <v>3281</v>
      </c>
    </row>
    <row r="353" ht="150" customHeight="1" spans="1:9">
      <c r="A353" s="1071">
        <v>92</v>
      </c>
      <c r="B353" s="1072" t="s">
        <v>502</v>
      </c>
      <c r="C353" s="1072" t="s">
        <v>502</v>
      </c>
      <c r="D353" s="1072" t="s">
        <v>3210</v>
      </c>
      <c r="E353" s="1072" t="s">
        <v>3189</v>
      </c>
      <c r="F353" s="1072" t="s">
        <v>3169</v>
      </c>
      <c r="G353" s="1072" t="s">
        <v>3186</v>
      </c>
      <c r="H353" s="1072" t="s">
        <v>2740</v>
      </c>
      <c r="I353" s="1072" t="s">
        <v>3282</v>
      </c>
    </row>
    <row r="354" ht="150" customHeight="1" spans="1:9">
      <c r="A354" s="1071">
        <v>93</v>
      </c>
      <c r="B354" s="1072" t="s">
        <v>359</v>
      </c>
      <c r="C354" s="1072" t="s">
        <v>773</v>
      </c>
      <c r="D354" s="1072" t="s">
        <v>3163</v>
      </c>
      <c r="E354" s="1072" t="s">
        <v>3172</v>
      </c>
      <c r="F354" s="1072" t="s">
        <v>3169</v>
      </c>
      <c r="G354" s="1072" t="s">
        <v>3186</v>
      </c>
      <c r="H354" s="1072" t="s">
        <v>2749</v>
      </c>
      <c r="I354" s="1072" t="s">
        <v>3283</v>
      </c>
    </row>
    <row r="355" ht="150" customHeight="1" spans="1:9">
      <c r="A355" s="1071">
        <v>94</v>
      </c>
      <c r="B355" s="1072" t="s">
        <v>406</v>
      </c>
      <c r="C355" s="1072" t="s">
        <v>723</v>
      </c>
      <c r="D355" s="1072" t="s">
        <v>3198</v>
      </c>
      <c r="E355" s="1072" t="s">
        <v>3172</v>
      </c>
      <c r="F355" s="1072" t="s">
        <v>3173</v>
      </c>
      <c r="G355" s="1072" t="s">
        <v>3161</v>
      </c>
      <c r="H355" s="1072" t="s">
        <v>2760</v>
      </c>
      <c r="I355" s="1072" t="s">
        <v>3284</v>
      </c>
    </row>
    <row r="356" ht="150" customHeight="1" spans="1:9">
      <c r="A356" s="1071">
        <v>95</v>
      </c>
      <c r="B356" s="1072" t="s">
        <v>483</v>
      </c>
      <c r="C356" s="1072" t="s">
        <v>2763</v>
      </c>
      <c r="D356" s="1072" t="s">
        <v>3176</v>
      </c>
      <c r="E356" s="1072" t="s">
        <v>3179</v>
      </c>
      <c r="F356" s="1072" t="s">
        <v>3173</v>
      </c>
      <c r="G356" s="1072" t="s">
        <v>3161</v>
      </c>
      <c r="H356" s="1072" t="s">
        <v>2766</v>
      </c>
      <c r="I356" s="1072" t="s">
        <v>3285</v>
      </c>
    </row>
    <row r="357" ht="150" customHeight="1" spans="1:9">
      <c r="A357" s="1071">
        <v>96</v>
      </c>
      <c r="B357" s="1072" t="s">
        <v>603</v>
      </c>
      <c r="C357" s="1072" t="s">
        <v>603</v>
      </c>
      <c r="D357" s="1072" t="s">
        <v>3255</v>
      </c>
      <c r="E357" s="1072" t="s">
        <v>3185</v>
      </c>
      <c r="F357" s="1072" t="s">
        <v>3169</v>
      </c>
      <c r="G357" s="1072" t="s">
        <v>3161</v>
      </c>
      <c r="H357" s="1072" t="s">
        <v>2775</v>
      </c>
      <c r="I357" s="1072" t="s">
        <v>3262</v>
      </c>
    </row>
    <row r="358" ht="150" customHeight="1" spans="1:9">
      <c r="A358" s="1071">
        <v>97</v>
      </c>
      <c r="B358" s="1072" t="s">
        <v>565</v>
      </c>
      <c r="C358" s="1072" t="s">
        <v>2778</v>
      </c>
      <c r="D358" s="1072" t="s">
        <v>3176</v>
      </c>
      <c r="E358" s="1072" t="s">
        <v>3185</v>
      </c>
      <c r="F358" s="1072" t="s">
        <v>3160</v>
      </c>
      <c r="G358" s="1072" t="s">
        <v>3161</v>
      </c>
      <c r="H358" s="1072" t="s">
        <v>2783</v>
      </c>
      <c r="I358" s="1072" t="s">
        <v>3194</v>
      </c>
    </row>
    <row r="359" ht="150" customHeight="1" spans="1:9">
      <c r="A359" s="1071">
        <v>98</v>
      </c>
      <c r="B359" s="1072" t="s">
        <v>335</v>
      </c>
      <c r="C359" s="1072" t="s">
        <v>2787</v>
      </c>
      <c r="D359" s="1072" t="s">
        <v>3210</v>
      </c>
      <c r="E359" s="1072" t="s">
        <v>3185</v>
      </c>
      <c r="F359" s="1072" t="s">
        <v>3173</v>
      </c>
      <c r="G359" s="1072" t="s">
        <v>3161</v>
      </c>
      <c r="H359" s="1072" t="s">
        <v>2792</v>
      </c>
      <c r="I359" s="1072" t="s">
        <v>3286</v>
      </c>
    </row>
    <row r="360" ht="150" customHeight="1" spans="1:9">
      <c r="A360" s="1071">
        <v>99</v>
      </c>
      <c r="B360" s="1072" t="s">
        <v>529</v>
      </c>
      <c r="C360" s="1072" t="s">
        <v>2795</v>
      </c>
      <c r="D360" s="1072" t="s">
        <v>3210</v>
      </c>
      <c r="E360" s="1072" t="s">
        <v>3185</v>
      </c>
      <c r="F360" s="1072" t="s">
        <v>3173</v>
      </c>
      <c r="G360" s="1072" t="s">
        <v>3161</v>
      </c>
      <c r="H360" s="1072" t="s">
        <v>2800</v>
      </c>
      <c r="I360" s="1072" t="s">
        <v>3287</v>
      </c>
    </row>
    <row r="361" ht="150" customHeight="1" spans="1:9">
      <c r="A361" s="1071">
        <v>100</v>
      </c>
      <c r="B361" s="1072" t="s">
        <v>695</v>
      </c>
      <c r="C361" s="1072" t="s">
        <v>694</v>
      </c>
      <c r="D361" s="1072" t="s">
        <v>3163</v>
      </c>
      <c r="E361" s="1072" t="s">
        <v>3172</v>
      </c>
      <c r="F361" s="1072" t="s">
        <v>3169</v>
      </c>
      <c r="G361" s="1072" t="s">
        <v>3186</v>
      </c>
      <c r="H361" s="1072" t="s">
        <v>2810</v>
      </c>
      <c r="I361" s="1072" t="s">
        <v>3288</v>
      </c>
    </row>
    <row r="362" ht="150" customHeight="1" spans="1:9">
      <c r="A362" s="1071">
        <v>101</v>
      </c>
      <c r="B362" s="1072" t="s">
        <v>575</v>
      </c>
      <c r="C362" s="1072" t="s">
        <v>2815</v>
      </c>
      <c r="D362" s="1072" t="s">
        <v>3195</v>
      </c>
      <c r="E362" s="1072" t="s">
        <v>3185</v>
      </c>
      <c r="F362" s="1072" t="s">
        <v>3173</v>
      </c>
      <c r="G362" s="1072" t="s">
        <v>3161</v>
      </c>
      <c r="H362" s="1072" t="s">
        <v>2820</v>
      </c>
      <c r="I362" s="1072" t="s">
        <v>3289</v>
      </c>
    </row>
  </sheetData>
  <mergeCells count="97">
    <mergeCell ref="A208:I208"/>
    <mergeCell ref="A209:C209"/>
    <mergeCell ref="D209:I209"/>
    <mergeCell ref="A210:C210"/>
    <mergeCell ref="D210:I210"/>
    <mergeCell ref="A211:I211"/>
    <mergeCell ref="A212:C212"/>
    <mergeCell ref="D212:I212"/>
    <mergeCell ref="A213:C213"/>
    <mergeCell ref="D213:I213"/>
    <mergeCell ref="A214:C214"/>
    <mergeCell ref="D214:I214"/>
    <mergeCell ref="A215:C215"/>
    <mergeCell ref="D215:I215"/>
    <mergeCell ref="A216:C216"/>
    <mergeCell ref="D216:I216"/>
    <mergeCell ref="A217:C217"/>
    <mergeCell ref="D217:I217"/>
    <mergeCell ref="A218:C218"/>
    <mergeCell ref="D218:I218"/>
    <mergeCell ref="A219:C219"/>
    <mergeCell ref="D219:I219"/>
    <mergeCell ref="A220:C220"/>
    <mergeCell ref="D220:I220"/>
    <mergeCell ref="A221:C221"/>
    <mergeCell ref="D221:I221"/>
    <mergeCell ref="A222:C222"/>
    <mergeCell ref="D222:I222"/>
    <mergeCell ref="A223:C223"/>
    <mergeCell ref="D223:I223"/>
    <mergeCell ref="A224:C224"/>
    <mergeCell ref="D224:I224"/>
    <mergeCell ref="A225:C225"/>
    <mergeCell ref="D225:I225"/>
    <mergeCell ref="A226:C226"/>
    <mergeCell ref="D226:I226"/>
    <mergeCell ref="A227:C227"/>
    <mergeCell ref="D227:I227"/>
    <mergeCell ref="A228:C228"/>
    <mergeCell ref="D228:I228"/>
    <mergeCell ref="A229:C229"/>
    <mergeCell ref="D229:I229"/>
    <mergeCell ref="A230:C230"/>
    <mergeCell ref="D230:I230"/>
    <mergeCell ref="A231:I231"/>
    <mergeCell ref="A232:C232"/>
    <mergeCell ref="D232:I232"/>
    <mergeCell ref="A233:C233"/>
    <mergeCell ref="D233:I233"/>
    <mergeCell ref="A234:C234"/>
    <mergeCell ref="D234:I234"/>
    <mergeCell ref="A235:C235"/>
    <mergeCell ref="D235:I235"/>
    <mergeCell ref="A236:C236"/>
    <mergeCell ref="D236:I236"/>
    <mergeCell ref="A237:I237"/>
    <mergeCell ref="A238:C238"/>
    <mergeCell ref="D238:I238"/>
    <mergeCell ref="A239:C239"/>
    <mergeCell ref="D239:I239"/>
    <mergeCell ref="A240:C240"/>
    <mergeCell ref="D240:I240"/>
    <mergeCell ref="A241:C241"/>
    <mergeCell ref="D241:I241"/>
    <mergeCell ref="A242:I242"/>
    <mergeCell ref="A243:C243"/>
    <mergeCell ref="D243:I243"/>
    <mergeCell ref="A244:C244"/>
    <mergeCell ref="D244:I244"/>
    <mergeCell ref="A245:C245"/>
    <mergeCell ref="D245:I245"/>
    <mergeCell ref="A246:I246"/>
    <mergeCell ref="A247:C247"/>
    <mergeCell ref="D247:I247"/>
    <mergeCell ref="A248:C248"/>
    <mergeCell ref="D248:I248"/>
    <mergeCell ref="A249:C249"/>
    <mergeCell ref="D249:I249"/>
    <mergeCell ref="A250:I250"/>
    <mergeCell ref="A251:C251"/>
    <mergeCell ref="D251:I251"/>
    <mergeCell ref="A252:C252"/>
    <mergeCell ref="D252:I252"/>
    <mergeCell ref="A253:C253"/>
    <mergeCell ref="D253:I253"/>
    <mergeCell ref="A254:C254"/>
    <mergeCell ref="D254:I254"/>
    <mergeCell ref="A255:C255"/>
    <mergeCell ref="D255:I255"/>
    <mergeCell ref="A256:I256"/>
    <mergeCell ref="A257:C257"/>
    <mergeCell ref="D257:I257"/>
    <mergeCell ref="A258:C258"/>
    <mergeCell ref="D258:I258"/>
    <mergeCell ref="A259:C259"/>
    <mergeCell ref="D259:I259"/>
    <mergeCell ref="A261:I261"/>
  </mergeCell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348"/>
  <sheetViews>
    <sheetView showGridLines="0" workbookViewId="0">
      <pane ySplit="5" topLeftCell="A6" activePane="bottomLeft" state="frozen"/>
      <selection/>
      <selection pane="bottomLeft" activeCell="C6" sqref="C6:D12"/>
    </sheetView>
  </sheetViews>
  <sheetFormatPr defaultColWidth="9" defaultRowHeight="13.5"/>
  <cols>
    <col min="1" max="1" width="3" customWidth="1"/>
    <col min="2" max="2" width="32" customWidth="1"/>
    <col min="3" max="3" width="17" customWidth="1"/>
    <col min="4" max="4" width="24" customWidth="1"/>
    <col min="5" max="7" width="17" customWidth="1"/>
    <col min="8" max="8" width="12" customWidth="1"/>
    <col min="9" max="16" width="16" customWidth="1"/>
  </cols>
  <sheetData>
    <row r="1" ht="24" customHeight="1" spans="1:16">
      <c r="A1" s="1"/>
      <c r="B1" s="1"/>
      <c r="C1" s="1"/>
      <c r="D1" s="1"/>
      <c r="E1" s="1"/>
      <c r="F1" s="1"/>
      <c r="G1" s="1"/>
      <c r="H1" s="1"/>
      <c r="I1" s="1"/>
      <c r="J1" s="1"/>
      <c r="K1" s="1"/>
      <c r="L1" s="1"/>
      <c r="M1" s="1"/>
      <c r="N1" s="1"/>
      <c r="O1" s="1"/>
      <c r="P1" s="1"/>
    </row>
    <row r="2" ht="30" customHeight="1" spans="1:16">
      <c r="A2" s="1"/>
      <c r="B2" s="2" t="s">
        <v>3290</v>
      </c>
      <c r="C2" s="1"/>
      <c r="D2" s="1"/>
      <c r="E2" s="1"/>
      <c r="F2" s="1"/>
      <c r="G2" s="1"/>
      <c r="H2" s="1"/>
      <c r="I2" s="1"/>
      <c r="J2" s="1"/>
      <c r="K2" s="1"/>
      <c r="L2" s="1"/>
      <c r="M2" s="1"/>
      <c r="N2" s="1"/>
      <c r="O2" s="1"/>
      <c r="P2" s="1"/>
    </row>
    <row r="3" ht="34" customHeight="1" spans="1:16">
      <c r="A3" s="1"/>
      <c r="B3" s="3" t="s">
        <v>3291</v>
      </c>
      <c r="C3" s="3"/>
      <c r="D3" s="3"/>
      <c r="E3" s="3"/>
      <c r="F3" s="3"/>
      <c r="G3" s="3"/>
      <c r="H3" s="3"/>
      <c r="I3" s="3"/>
      <c r="J3" s="3"/>
      <c r="K3" s="3"/>
      <c r="L3" s="3"/>
      <c r="M3" s="3"/>
      <c r="N3" s="3"/>
      <c r="O3" s="3"/>
      <c r="P3" s="3"/>
    </row>
    <row r="4" ht="24" customHeight="1" spans="1:16">
      <c r="A4" s="1"/>
      <c r="B4" s="1"/>
      <c r="C4" s="1"/>
      <c r="D4" s="1"/>
      <c r="E4" s="1"/>
      <c r="F4" s="1"/>
      <c r="G4" s="1"/>
      <c r="H4" s="1"/>
      <c r="I4" s="1"/>
      <c r="J4" s="1"/>
      <c r="K4" s="1"/>
      <c r="L4" s="1"/>
      <c r="M4" s="1"/>
      <c r="N4" s="1"/>
      <c r="O4" s="1"/>
      <c r="P4" s="1"/>
    </row>
    <row r="5" ht="34" customHeight="1" spans="1:16">
      <c r="A5" s="1"/>
      <c r="B5" s="4" t="s">
        <v>3292</v>
      </c>
      <c r="C5" s="4" t="s">
        <v>3293</v>
      </c>
      <c r="D5" s="4" t="s">
        <v>3294</v>
      </c>
      <c r="E5" s="1"/>
      <c r="F5" s="1"/>
      <c r="G5" s="1"/>
      <c r="H5" s="1"/>
      <c r="I5" s="1"/>
      <c r="J5" s="1"/>
      <c r="K5" s="1"/>
      <c r="L5" s="1"/>
      <c r="M5" s="1"/>
      <c r="N5" s="1"/>
      <c r="O5" s="1"/>
      <c r="P5" s="1"/>
    </row>
    <row r="6" ht="24" customHeight="1" spans="1:16">
      <c r="A6" s="1"/>
      <c r="B6" s="1" t="s">
        <v>3295</v>
      </c>
      <c r="C6" s="1048">
        <v>100</v>
      </c>
      <c r="D6" s="1049" t="s">
        <v>3296</v>
      </c>
      <c r="E6" s="1"/>
      <c r="F6" s="1"/>
      <c r="G6" s="1"/>
      <c r="H6" s="1"/>
      <c r="I6" s="1"/>
      <c r="J6" s="1"/>
      <c r="K6" s="1"/>
      <c r="L6" s="1"/>
      <c r="M6" s="1"/>
      <c r="N6" s="1"/>
      <c r="O6" s="1"/>
      <c r="P6" s="1"/>
    </row>
    <row r="7" ht="24" customHeight="1" spans="1:16">
      <c r="A7" s="1"/>
      <c r="B7" s="1" t="s">
        <v>3297</v>
      </c>
      <c r="C7" s="1048">
        <v>99</v>
      </c>
      <c r="D7" s="1049" t="s">
        <v>3298</v>
      </c>
      <c r="E7" s="1"/>
      <c r="F7" s="1"/>
      <c r="G7" s="1"/>
      <c r="H7" s="1"/>
      <c r="I7" s="1"/>
      <c r="J7" s="1"/>
      <c r="K7" s="1"/>
      <c r="L7" s="1"/>
      <c r="M7" s="1"/>
      <c r="N7" s="1"/>
      <c r="O7" s="1"/>
      <c r="P7" s="1"/>
    </row>
    <row r="8" ht="24" customHeight="1" spans="1:16">
      <c r="A8" s="1"/>
      <c r="B8" s="1" t="s">
        <v>3299</v>
      </c>
      <c r="C8" s="1048">
        <v>97</v>
      </c>
      <c r="D8" s="1049" t="s">
        <v>3300</v>
      </c>
      <c r="E8" s="1"/>
      <c r="F8" s="1"/>
      <c r="G8" s="1"/>
      <c r="H8" s="1"/>
      <c r="I8" s="1"/>
      <c r="J8" s="1"/>
      <c r="K8" s="1"/>
      <c r="L8" s="1"/>
      <c r="M8" s="1"/>
      <c r="N8" s="1"/>
      <c r="O8" s="1"/>
      <c r="P8" s="1"/>
    </row>
    <row r="9" ht="24" customHeight="1" spans="1:16">
      <c r="A9" s="1"/>
      <c r="B9" s="1" t="s">
        <v>3301</v>
      </c>
      <c r="C9" s="1048">
        <f>SUM(⑤9月10日数据核验!$AB$6:$AB$105)</f>
        <v>52717</v>
      </c>
      <c r="D9" s="1049" t="s">
        <v>3302</v>
      </c>
      <c r="E9" s="1"/>
      <c r="F9" s="1"/>
      <c r="G9" s="1"/>
      <c r="H9" s="1"/>
      <c r="I9" s="1"/>
      <c r="J9" s="1"/>
      <c r="K9" s="1"/>
      <c r="L9" s="1"/>
      <c r="M9" s="1"/>
      <c r="N9" s="1"/>
      <c r="O9" s="1"/>
      <c r="P9" s="1"/>
    </row>
    <row r="10" ht="24" customHeight="1" spans="1:16">
      <c r="A10" s="1"/>
      <c r="B10" s="1" t="s">
        <v>3303</v>
      </c>
      <c r="C10" s="1048">
        <v>1202</v>
      </c>
      <c r="D10" s="1049" t="s">
        <v>3304</v>
      </c>
      <c r="E10" s="1"/>
      <c r="F10" s="1"/>
      <c r="G10" s="1"/>
      <c r="H10" s="1"/>
      <c r="I10" s="1"/>
      <c r="J10" s="1"/>
      <c r="K10" s="1"/>
      <c r="L10" s="1"/>
      <c r="M10" s="1"/>
      <c r="N10" s="1"/>
      <c r="O10" s="1"/>
      <c r="P10" s="1"/>
    </row>
    <row r="11" ht="24" customHeight="1" spans="1:16">
      <c r="A11" s="1"/>
      <c r="B11" s="1" t="s">
        <v>3305</v>
      </c>
      <c r="C11" s="1048">
        <v>98</v>
      </c>
      <c r="D11" s="1049" t="s">
        <v>3306</v>
      </c>
      <c r="E11" s="1"/>
      <c r="F11" s="1"/>
      <c r="G11" s="1"/>
      <c r="H11" s="1"/>
      <c r="I11" s="1"/>
      <c r="J11" s="1"/>
      <c r="K11" s="1"/>
      <c r="L11" s="1"/>
      <c r="M11" s="1"/>
      <c r="N11" s="1"/>
      <c r="O11" s="1"/>
      <c r="P11" s="1"/>
    </row>
    <row r="12" ht="24" customHeight="1" spans="1:16">
      <c r="A12" s="1"/>
      <c r="B12" s="1" t="s">
        <v>3307</v>
      </c>
      <c r="C12" s="1048">
        <v>80</v>
      </c>
      <c r="D12" s="1049" t="s">
        <v>3308</v>
      </c>
      <c r="E12" s="1"/>
      <c r="F12" s="1"/>
      <c r="G12" s="1"/>
      <c r="H12" s="1"/>
      <c r="I12" s="1"/>
      <c r="J12" s="1"/>
      <c r="K12" s="1"/>
      <c r="L12" s="1"/>
      <c r="M12" s="1"/>
      <c r="N12" s="1"/>
      <c r="O12" s="1"/>
      <c r="P12" s="1"/>
    </row>
    <row r="13" ht="24" customHeight="1" spans="1:16">
      <c r="A13" s="1"/>
      <c r="B13" s="1"/>
      <c r="C13" s="1"/>
      <c r="D13" s="1"/>
      <c r="E13" s="1"/>
      <c r="F13" s="1"/>
      <c r="G13" s="1"/>
      <c r="H13" s="1"/>
      <c r="I13" s="1"/>
      <c r="J13" s="1"/>
      <c r="K13" s="1"/>
      <c r="L13" s="1"/>
      <c r="M13" s="1"/>
      <c r="N13" s="1"/>
      <c r="O13" s="1"/>
      <c r="P13" s="1"/>
    </row>
    <row r="14" ht="34" customHeight="1" spans="1:16">
      <c r="A14" s="1"/>
      <c r="B14" s="3" t="s">
        <v>3309</v>
      </c>
      <c r="C14" s="3"/>
      <c r="D14" s="3"/>
      <c r="E14" s="3"/>
      <c r="F14" s="3"/>
      <c r="G14" s="3"/>
      <c r="H14" s="3"/>
      <c r="I14" s="3"/>
      <c r="J14" s="3"/>
      <c r="K14" s="3"/>
      <c r="L14" s="3"/>
      <c r="M14" s="3"/>
      <c r="N14" s="3"/>
      <c r="O14" s="3"/>
      <c r="P14" s="3"/>
    </row>
    <row r="15" ht="34" customHeight="1" spans="1:16">
      <c r="A15" s="1"/>
      <c r="B15" s="3" t="s">
        <v>3310</v>
      </c>
      <c r="C15" s="3"/>
      <c r="D15" s="3"/>
      <c r="E15" s="3"/>
      <c r="F15" s="3"/>
      <c r="G15" s="3"/>
      <c r="H15" s="3"/>
      <c r="I15" s="3"/>
      <c r="J15" s="3"/>
      <c r="K15" s="3"/>
      <c r="L15" s="3"/>
      <c r="M15" s="3"/>
      <c r="N15" s="3"/>
      <c r="O15" s="3"/>
      <c r="P15" s="3"/>
    </row>
    <row r="16" ht="34" customHeight="1" spans="1:16">
      <c r="A16" s="1"/>
      <c r="B16" s="3" t="s">
        <v>3311</v>
      </c>
      <c r="C16" s="3"/>
      <c r="D16" s="3"/>
      <c r="E16" s="3"/>
      <c r="F16" s="3"/>
      <c r="G16" s="3"/>
      <c r="H16" s="3"/>
      <c r="I16" s="3"/>
      <c r="J16" s="3"/>
      <c r="K16" s="3"/>
      <c r="L16" s="3"/>
      <c r="M16" s="3"/>
      <c r="N16" s="3"/>
      <c r="O16" s="3"/>
      <c r="P16" s="3"/>
    </row>
    <row r="17" ht="24" customHeight="1" spans="1:16">
      <c r="A17" s="1"/>
      <c r="B17" s="1"/>
      <c r="C17" s="1"/>
      <c r="D17" s="1"/>
      <c r="E17" s="1"/>
      <c r="F17" s="1"/>
      <c r="G17" s="1"/>
      <c r="H17" s="1"/>
      <c r="I17" s="1"/>
      <c r="J17" s="1"/>
      <c r="K17" s="1"/>
      <c r="L17" s="1"/>
      <c r="M17" s="1"/>
      <c r="N17" s="1"/>
      <c r="O17" s="1"/>
      <c r="P17" s="1"/>
    </row>
    <row r="18" ht="24" customHeight="1" spans="1:16">
      <c r="A18" s="1"/>
      <c r="B18" s="1"/>
      <c r="C18" s="1"/>
      <c r="D18" s="1"/>
      <c r="E18" s="1"/>
      <c r="F18" s="1"/>
      <c r="G18" s="1"/>
      <c r="H18" s="1"/>
      <c r="I18" s="1"/>
      <c r="J18" s="1"/>
      <c r="K18" s="1"/>
      <c r="L18" s="1"/>
      <c r="M18" s="1"/>
      <c r="N18" s="1"/>
      <c r="O18" s="1"/>
      <c r="P18" s="1"/>
    </row>
    <row r="19" ht="24" customHeight="1" spans="1:16">
      <c r="A19" s="1"/>
      <c r="B19" s="1"/>
      <c r="C19" s="1"/>
      <c r="D19" s="1"/>
      <c r="E19" s="1"/>
      <c r="F19" s="1"/>
      <c r="G19" s="1"/>
      <c r="H19" s="1"/>
      <c r="I19" s="1"/>
      <c r="J19" s="1"/>
      <c r="K19" s="1"/>
      <c r="L19" s="1"/>
      <c r="M19" s="1"/>
      <c r="N19" s="1"/>
      <c r="O19" s="1"/>
      <c r="P19" s="1"/>
    </row>
    <row r="20" ht="30" customHeight="1" spans="1:16">
      <c r="A20" s="1"/>
      <c r="B20" s="2" t="s">
        <v>3312</v>
      </c>
      <c r="C20" s="1"/>
      <c r="D20" s="1"/>
      <c r="E20" s="1"/>
      <c r="F20" s="1"/>
      <c r="G20" s="1"/>
      <c r="H20" s="1"/>
      <c r="I20" s="1"/>
      <c r="J20" s="1"/>
      <c r="K20" s="1"/>
      <c r="L20" s="1"/>
      <c r="M20" s="1"/>
      <c r="N20" s="1"/>
      <c r="O20" s="1"/>
      <c r="P20" s="1"/>
    </row>
    <row r="21" ht="34" customHeight="1" spans="1:16">
      <c r="A21" s="1"/>
      <c r="B21" s="4" t="s">
        <v>3313</v>
      </c>
      <c r="C21" s="4" t="s">
        <v>37</v>
      </c>
      <c r="D21" s="4" t="s">
        <v>3314</v>
      </c>
      <c r="E21" s="1"/>
      <c r="F21" s="1"/>
      <c r="G21" s="1"/>
      <c r="H21" s="1"/>
      <c r="I21" s="1"/>
      <c r="J21" s="1"/>
      <c r="K21" s="1"/>
      <c r="L21" s="1"/>
      <c r="M21" s="1"/>
      <c r="N21" s="1"/>
      <c r="O21" s="1"/>
      <c r="P21" s="1"/>
    </row>
    <row r="22" ht="24" customHeight="1" spans="1:16">
      <c r="A22" s="1"/>
      <c r="B22" s="1" t="s">
        <v>3315</v>
      </c>
      <c r="C22" s="1">
        <f>COUNTIF(⑤9月10日数据核验!$M$6:$M$105,"="&amp;B22)</f>
        <v>13</v>
      </c>
      <c r="D22" s="1050">
        <f t="shared" ref="D22:D28" si="0">C22/100</f>
        <v>0.13</v>
      </c>
      <c r="E22" s="1"/>
      <c r="F22" s="1"/>
      <c r="G22" s="1"/>
      <c r="H22" s="1"/>
      <c r="I22" s="1"/>
      <c r="J22" s="1"/>
      <c r="K22" s="1"/>
      <c r="L22" s="1"/>
      <c r="M22" s="1"/>
      <c r="N22" s="1"/>
      <c r="O22" s="1"/>
      <c r="P22" s="1"/>
    </row>
    <row r="23" ht="24" customHeight="1" spans="1:16">
      <c r="A23" s="1"/>
      <c r="B23" s="1" t="s">
        <v>3316</v>
      </c>
      <c r="C23" s="1">
        <f>COUNTIF(⑤9月10日数据核验!$M$6:$M$105,"="&amp;B23)</f>
        <v>47</v>
      </c>
      <c r="D23" s="1050">
        <f t="shared" si="0"/>
        <v>0.47</v>
      </c>
      <c r="E23" s="1"/>
      <c r="F23" s="1"/>
      <c r="G23" s="1"/>
      <c r="H23" s="1"/>
      <c r="I23" s="1"/>
      <c r="J23" s="1"/>
      <c r="K23" s="1"/>
      <c r="L23" s="1"/>
      <c r="M23" s="1"/>
      <c r="N23" s="1"/>
      <c r="O23" s="1"/>
      <c r="P23" s="1"/>
    </row>
    <row r="24" ht="24" customHeight="1" spans="1:16">
      <c r="A24" s="1"/>
      <c r="B24" s="1" t="s">
        <v>3317</v>
      </c>
      <c r="C24" s="1">
        <f>COUNTIF(⑤9月10日数据核验!$M$6:$M$105,"="&amp;B24)</f>
        <v>16</v>
      </c>
      <c r="D24" s="1050">
        <f t="shared" si="0"/>
        <v>0.16</v>
      </c>
      <c r="E24" s="1"/>
      <c r="F24" s="1"/>
      <c r="G24" s="1"/>
      <c r="H24" s="1"/>
      <c r="I24" s="1"/>
      <c r="J24" s="1"/>
      <c r="K24" s="1"/>
      <c r="L24" s="1"/>
      <c r="M24" s="1"/>
      <c r="N24" s="1"/>
      <c r="O24" s="1"/>
      <c r="P24" s="1"/>
    </row>
    <row r="25" ht="24" customHeight="1" spans="1:16">
      <c r="A25" s="1"/>
      <c r="B25" s="1" t="s">
        <v>3318</v>
      </c>
      <c r="C25" s="1">
        <f>COUNTIF(⑤9月10日数据核验!$M$6:$M$105,"="&amp;B25)</f>
        <v>9</v>
      </c>
      <c r="D25" s="1050">
        <f t="shared" si="0"/>
        <v>0.09</v>
      </c>
      <c r="E25" s="1"/>
      <c r="F25" s="1"/>
      <c r="G25" s="1"/>
      <c r="H25" s="1"/>
      <c r="I25" s="1"/>
      <c r="J25" s="1"/>
      <c r="K25" s="1"/>
      <c r="L25" s="1"/>
      <c r="M25" s="1"/>
      <c r="N25" s="1"/>
      <c r="O25" s="1"/>
      <c r="P25" s="1"/>
    </row>
    <row r="26" ht="24" customHeight="1" spans="1:16">
      <c r="A26" s="1"/>
      <c r="B26" s="1" t="s">
        <v>3319</v>
      </c>
      <c r="C26" s="1">
        <f>COUNTIF(⑤9月10日数据核验!$M$6:$M$105,"="&amp;B26)</f>
        <v>10</v>
      </c>
      <c r="D26" s="1050">
        <f t="shared" si="0"/>
        <v>0.1</v>
      </c>
      <c r="E26" s="1"/>
      <c r="F26" s="1"/>
      <c r="G26" s="1"/>
      <c r="H26" s="1"/>
      <c r="I26" s="1"/>
      <c r="J26" s="1"/>
      <c r="K26" s="1"/>
      <c r="L26" s="1"/>
      <c r="M26" s="1"/>
      <c r="N26" s="1"/>
      <c r="O26" s="1"/>
      <c r="P26" s="1"/>
    </row>
    <row r="27" ht="24" customHeight="1" spans="1:16">
      <c r="A27" s="1"/>
      <c r="B27" s="1" t="s">
        <v>3320</v>
      </c>
      <c r="C27" s="1">
        <f>COUNTIF(⑤9月10日数据核验!$M$6:$M$105,"="&amp;B27)</f>
        <v>3</v>
      </c>
      <c r="D27" s="1050">
        <f t="shared" si="0"/>
        <v>0.03</v>
      </c>
      <c r="E27" s="1"/>
      <c r="F27" s="1"/>
      <c r="G27" s="1"/>
      <c r="H27" s="1"/>
      <c r="I27" s="1"/>
      <c r="J27" s="1"/>
      <c r="K27" s="1"/>
      <c r="L27" s="1"/>
      <c r="M27" s="1"/>
      <c r="N27" s="1"/>
      <c r="O27" s="1"/>
      <c r="P27" s="1"/>
    </row>
    <row r="28" ht="24" customHeight="1" spans="1:16">
      <c r="A28" s="1"/>
      <c r="B28" s="1" t="s">
        <v>3321</v>
      </c>
      <c r="C28" s="1">
        <f>COUNTIF(⑤9月10日数据核验!$M$6:$M$105,"="&amp;B28)</f>
        <v>2</v>
      </c>
      <c r="D28" s="1050">
        <f t="shared" si="0"/>
        <v>0.02</v>
      </c>
      <c r="E28" s="1"/>
      <c r="F28" s="1"/>
      <c r="G28" s="1"/>
      <c r="H28" s="1"/>
      <c r="I28" s="1"/>
      <c r="J28" s="1"/>
      <c r="K28" s="1"/>
      <c r="L28" s="1"/>
      <c r="M28" s="1"/>
      <c r="N28" s="1"/>
      <c r="O28" s="1"/>
      <c r="P28" s="1"/>
    </row>
    <row r="29" ht="24" customHeight="1" spans="1:16">
      <c r="A29" s="1"/>
      <c r="B29" s="1" t="s">
        <v>608</v>
      </c>
      <c r="C29" s="1">
        <f>SUM(C22:C28)</f>
        <v>100</v>
      </c>
      <c r="D29" s="1050">
        <f>SUM(D22:D28)</f>
        <v>1</v>
      </c>
      <c r="E29" s="1"/>
      <c r="F29" s="1"/>
      <c r="G29" s="1"/>
      <c r="H29" s="1"/>
      <c r="I29" s="1"/>
      <c r="J29" s="1"/>
      <c r="K29" s="1"/>
      <c r="L29" s="1"/>
      <c r="M29" s="1"/>
      <c r="N29" s="1"/>
      <c r="O29" s="1"/>
      <c r="P29" s="1"/>
    </row>
    <row r="30" ht="24" customHeight="1" spans="1:16">
      <c r="A30" s="1"/>
      <c r="B30" s="1"/>
      <c r="C30" s="1"/>
      <c r="D30" s="1"/>
      <c r="E30" s="1"/>
      <c r="F30" s="1"/>
      <c r="G30" s="1"/>
      <c r="H30" s="1"/>
      <c r="I30" s="1"/>
      <c r="J30" s="1"/>
      <c r="K30" s="1"/>
      <c r="L30" s="1"/>
      <c r="M30" s="1"/>
      <c r="N30" s="1"/>
      <c r="O30" s="1"/>
      <c r="P30" s="1"/>
    </row>
    <row r="31" ht="24" customHeight="1" spans="1:16">
      <c r="A31" s="1"/>
      <c r="B31" s="1"/>
      <c r="C31" s="1"/>
      <c r="D31" s="1"/>
      <c r="E31" s="1"/>
      <c r="F31" s="1"/>
      <c r="G31" s="1"/>
      <c r="H31" s="1"/>
      <c r="I31" s="1"/>
      <c r="J31" s="1"/>
      <c r="K31" s="1"/>
      <c r="L31" s="1"/>
      <c r="M31" s="1"/>
      <c r="N31" s="1"/>
      <c r="O31" s="1"/>
      <c r="P31" s="1"/>
    </row>
    <row r="32" ht="24" customHeight="1" spans="1:16">
      <c r="A32" s="1"/>
      <c r="B32" s="1"/>
      <c r="C32" s="1"/>
      <c r="D32" s="1"/>
      <c r="E32" s="1"/>
      <c r="F32" s="1"/>
      <c r="G32" s="1"/>
      <c r="H32" s="1"/>
      <c r="I32" s="1"/>
      <c r="J32" s="1"/>
      <c r="K32" s="1"/>
      <c r="L32" s="1"/>
      <c r="M32" s="1"/>
      <c r="N32" s="1"/>
      <c r="O32" s="1"/>
      <c r="P32" s="1"/>
    </row>
    <row r="33" ht="24" customHeight="1" spans="1:16">
      <c r="A33" s="1"/>
      <c r="B33" s="1"/>
      <c r="C33" s="1"/>
      <c r="D33" s="1"/>
      <c r="E33" s="1"/>
      <c r="F33" s="1"/>
      <c r="G33" s="1"/>
      <c r="H33" s="1"/>
      <c r="I33" s="1"/>
      <c r="J33" s="1"/>
      <c r="K33" s="1"/>
      <c r="L33" s="1"/>
      <c r="M33" s="1"/>
      <c r="N33" s="1"/>
      <c r="O33" s="1"/>
      <c r="P33" s="1"/>
    </row>
    <row r="34" ht="24" customHeight="1" spans="1:16">
      <c r="A34" s="1"/>
      <c r="B34" s="1"/>
      <c r="C34" s="1"/>
      <c r="D34" s="1"/>
      <c r="E34" s="1"/>
      <c r="F34" s="1"/>
      <c r="G34" s="1"/>
      <c r="H34" s="1"/>
      <c r="I34" s="1"/>
      <c r="J34" s="1"/>
      <c r="K34" s="1"/>
      <c r="L34" s="1"/>
      <c r="M34" s="1"/>
      <c r="N34" s="1"/>
      <c r="O34" s="1"/>
      <c r="P34" s="1"/>
    </row>
    <row r="35" ht="24" customHeight="1" spans="1:16">
      <c r="A35" s="1"/>
      <c r="B35" s="1"/>
      <c r="C35" s="1"/>
      <c r="D35" s="1"/>
      <c r="E35" s="1"/>
      <c r="F35" s="1"/>
      <c r="G35" s="1"/>
      <c r="H35" s="1"/>
      <c r="I35" s="1"/>
      <c r="J35" s="1"/>
      <c r="K35" s="1"/>
      <c r="L35" s="1"/>
      <c r="M35" s="1"/>
      <c r="N35" s="1"/>
      <c r="O35" s="1"/>
      <c r="P35" s="1"/>
    </row>
    <row r="36" ht="24" customHeight="1" spans="1:16">
      <c r="A36" s="1"/>
      <c r="B36" s="1"/>
      <c r="C36" s="1"/>
      <c r="D36" s="1"/>
      <c r="E36" s="1"/>
      <c r="F36" s="1"/>
      <c r="G36" s="1"/>
      <c r="H36" s="1"/>
      <c r="I36" s="1"/>
      <c r="J36" s="1"/>
      <c r="K36" s="1"/>
      <c r="L36" s="1"/>
      <c r="M36" s="1"/>
      <c r="N36" s="1"/>
      <c r="O36" s="1"/>
      <c r="P36" s="1"/>
    </row>
    <row r="37" ht="24" customHeight="1" spans="1:16">
      <c r="A37" s="1"/>
      <c r="B37" s="1"/>
      <c r="C37" s="1"/>
      <c r="D37" s="1"/>
      <c r="E37" s="1"/>
      <c r="F37" s="1"/>
      <c r="G37" s="1"/>
      <c r="H37" s="1"/>
      <c r="I37" s="1"/>
      <c r="J37" s="1"/>
      <c r="K37" s="1"/>
      <c r="L37" s="1"/>
      <c r="M37" s="1"/>
      <c r="N37" s="1"/>
      <c r="O37" s="1"/>
      <c r="P37" s="1"/>
    </row>
    <row r="38" ht="24" customHeight="1" spans="1:16">
      <c r="A38" s="1"/>
      <c r="B38" s="1"/>
      <c r="C38" s="1"/>
      <c r="D38" s="1"/>
      <c r="E38" s="1"/>
      <c r="F38" s="1"/>
      <c r="G38" s="1"/>
      <c r="H38" s="1"/>
      <c r="I38" s="1"/>
      <c r="J38" s="1"/>
      <c r="K38" s="1"/>
      <c r="L38" s="1"/>
      <c r="M38" s="1"/>
      <c r="N38" s="1"/>
      <c r="O38" s="1"/>
      <c r="P38" s="1"/>
    </row>
    <row r="39" ht="24" customHeight="1" spans="1:16">
      <c r="A39" s="1"/>
      <c r="B39" s="1"/>
      <c r="C39" s="1"/>
      <c r="D39" s="1"/>
      <c r="E39" s="1"/>
      <c r="F39" s="1"/>
      <c r="G39" s="1"/>
      <c r="H39" s="1"/>
      <c r="I39" s="1"/>
      <c r="J39" s="1"/>
      <c r="K39" s="1"/>
      <c r="L39" s="1"/>
      <c r="M39" s="1"/>
      <c r="N39" s="1"/>
      <c r="O39" s="1"/>
      <c r="P39" s="1"/>
    </row>
    <row r="40" ht="24" customHeight="1" spans="1:16">
      <c r="A40" s="1"/>
      <c r="B40" s="1"/>
      <c r="C40" s="1"/>
      <c r="D40" s="1"/>
      <c r="E40" s="1"/>
      <c r="F40" s="1"/>
      <c r="G40" s="1"/>
      <c r="H40" s="1"/>
      <c r="I40" s="1"/>
      <c r="J40" s="1"/>
      <c r="K40" s="1"/>
      <c r="L40" s="1"/>
      <c r="M40" s="1"/>
      <c r="N40" s="1"/>
      <c r="O40" s="1"/>
      <c r="P40" s="1"/>
    </row>
    <row r="41" ht="30" customHeight="1" spans="1:16">
      <c r="A41" s="1"/>
      <c r="B41" s="2" t="s">
        <v>3322</v>
      </c>
      <c r="C41" s="1"/>
      <c r="D41" s="1"/>
      <c r="E41" s="1"/>
      <c r="F41" s="1"/>
      <c r="G41" s="1"/>
      <c r="H41" s="1"/>
      <c r="I41" s="1"/>
      <c r="J41" s="1"/>
      <c r="K41" s="1"/>
      <c r="L41" s="1"/>
      <c r="M41" s="1"/>
      <c r="N41" s="1"/>
      <c r="O41" s="1"/>
      <c r="P41" s="1"/>
    </row>
    <row r="42" ht="34" customHeight="1" spans="1:16">
      <c r="A42" s="1"/>
      <c r="B42" s="4" t="s">
        <v>36</v>
      </c>
      <c r="C42" s="4" t="s">
        <v>37</v>
      </c>
      <c r="D42" s="4" t="s">
        <v>3323</v>
      </c>
      <c r="E42" s="4" t="s">
        <v>3324</v>
      </c>
      <c r="F42" s="4" t="s">
        <v>3325</v>
      </c>
      <c r="G42" s="1"/>
      <c r="H42" s="1"/>
      <c r="I42" s="1"/>
      <c r="J42" s="1"/>
      <c r="K42" s="1"/>
      <c r="L42" s="1"/>
      <c r="M42" s="1"/>
      <c r="N42" s="1"/>
      <c r="O42" s="1"/>
      <c r="P42" s="1"/>
    </row>
    <row r="43" ht="24" customHeight="1" spans="1:16">
      <c r="A43" s="1"/>
      <c r="B43" s="1" t="s">
        <v>52</v>
      </c>
      <c r="C43" s="1">
        <f>COUNTIF(⑤9月10日数据核验!$F$6:$F$105,B43)</f>
        <v>6</v>
      </c>
      <c r="D43" s="1">
        <f>COUNTIFS(⑤9月10日数据核验!$F$6:$F$105,B43,⑤9月10日数据核验!$AA$6:$AA$105,"首次计入")</f>
        <v>6</v>
      </c>
      <c r="E43" s="1">
        <f>IF(D43=0,"",SUMIF(⑤9月10日数据核验!$F$6:$F$105,B43,⑤9月10日数据核验!$AB$6:$AB$105))</f>
        <v>7747</v>
      </c>
      <c r="F43" s="1050">
        <f t="shared" ref="F43:F106" si="1">IF(D43=0,"",E43/$C$9)</f>
        <v>0.146954492858091</v>
      </c>
      <c r="G43" s="1"/>
      <c r="H43" s="1"/>
      <c r="I43" s="1"/>
      <c r="J43" s="1"/>
      <c r="K43" s="1"/>
      <c r="L43" s="1"/>
      <c r="M43" s="1"/>
      <c r="N43" s="1"/>
      <c r="O43" s="1"/>
      <c r="P43" s="1"/>
    </row>
    <row r="44" ht="24" customHeight="1" spans="1:16">
      <c r="A44" s="1"/>
      <c r="B44" s="1" t="s">
        <v>56</v>
      </c>
      <c r="C44" s="1">
        <f>COUNTIF(⑤9月10日数据核验!$F$6:$F$105,B44)</f>
        <v>3</v>
      </c>
      <c r="D44" s="1">
        <f>COUNTIFS(⑤9月10日数据核验!$F$6:$F$105,B44,⑤9月10日数据核验!$AA$6:$AA$105,"首次计入")</f>
        <v>3</v>
      </c>
      <c r="E44" s="1">
        <f>IF(D44=0,"",SUMIF(⑤9月10日数据核验!$F$6:$F$105,B44,⑤9月10日数据核验!$AB$6:$AB$105))</f>
        <v>3421</v>
      </c>
      <c r="F44" s="1050">
        <f t="shared" si="1"/>
        <v>0.064893677561318</v>
      </c>
      <c r="G44" s="1"/>
      <c r="H44" s="1"/>
      <c r="I44" s="1"/>
      <c r="J44" s="1"/>
      <c r="K44" s="1"/>
      <c r="L44" s="1"/>
      <c r="M44" s="1"/>
      <c r="N44" s="1"/>
      <c r="O44" s="1"/>
      <c r="P44" s="1"/>
    </row>
    <row r="45" ht="24" customHeight="1" spans="1:16">
      <c r="A45" s="1"/>
      <c r="B45" s="1" t="s">
        <v>44</v>
      </c>
      <c r="C45" s="1">
        <f>COUNTIF(⑤9月10日数据核验!$F$6:$F$105,B45)</f>
        <v>3</v>
      </c>
      <c r="D45" s="1">
        <f>COUNTIFS(⑤9月10日数据核验!$F$6:$F$105,B45,⑤9月10日数据核验!$AA$6:$AA$105,"首次计入")</f>
        <v>3</v>
      </c>
      <c r="E45" s="1">
        <f>IF(D45=0,"",SUMIF(⑤9月10日数据核验!$F$6:$F$105,B45,⑤9月10日数据核验!$AB$6:$AB$105))</f>
        <v>3141</v>
      </c>
      <c r="F45" s="1050">
        <f t="shared" si="1"/>
        <v>0.0595822979304589</v>
      </c>
      <c r="G45" s="1"/>
      <c r="H45" s="1"/>
      <c r="I45" s="1"/>
      <c r="J45" s="1"/>
      <c r="K45" s="1"/>
      <c r="L45" s="1"/>
      <c r="M45" s="1"/>
      <c r="N45" s="1"/>
      <c r="O45" s="1"/>
      <c r="P45" s="1"/>
    </row>
    <row r="46" ht="24" customHeight="1" spans="1:16">
      <c r="A46" s="1"/>
      <c r="B46" s="1" t="s">
        <v>62</v>
      </c>
      <c r="C46" s="1">
        <f>COUNTIF(⑤9月10日数据核验!$F$6:$F$105,B46)</f>
        <v>3</v>
      </c>
      <c r="D46" s="1">
        <f>COUNTIFS(⑤9月10日数据核验!$F$6:$F$105,B46,⑤9月10日数据核验!$AA$6:$AA$105,"首次计入")</f>
        <v>3</v>
      </c>
      <c r="E46" s="1">
        <f>IF(D46=0,"",SUMIF(⑤9月10日数据核验!$F$6:$F$105,B46,⑤9月10日数据核验!$AB$6:$AB$105))</f>
        <v>2198</v>
      </c>
      <c r="F46" s="1050">
        <f t="shared" si="1"/>
        <v>0.0416943301022441</v>
      </c>
      <c r="G46" s="1"/>
      <c r="H46" s="1"/>
      <c r="I46" s="1"/>
      <c r="J46" s="1"/>
      <c r="K46" s="1"/>
      <c r="L46" s="1"/>
      <c r="M46" s="1"/>
      <c r="N46" s="1"/>
      <c r="O46" s="1"/>
      <c r="P46" s="1"/>
    </row>
    <row r="47" ht="24" customHeight="1" spans="1:16">
      <c r="A47" s="1"/>
      <c r="B47" s="1" t="s">
        <v>46</v>
      </c>
      <c r="C47" s="1">
        <f>COUNTIF(⑤9月10日数据核验!$F$6:$F$105,B47)</f>
        <v>2</v>
      </c>
      <c r="D47" s="1">
        <f>COUNTIFS(⑤9月10日数据核验!$F$6:$F$105,B47,⑤9月10日数据核验!$AA$6:$AA$105,"首次计入")</f>
        <v>2</v>
      </c>
      <c r="E47" s="1">
        <f>IF(D47=0,"",SUMIF(⑤9月10日数据核验!$F$6:$F$105,B47,⑤9月10日数据核验!$AB$6:$AB$105))</f>
        <v>2068</v>
      </c>
      <c r="F47" s="1050">
        <f t="shared" si="1"/>
        <v>0.039228332416488</v>
      </c>
      <c r="G47" s="1"/>
      <c r="H47" s="1"/>
      <c r="I47" s="1"/>
      <c r="J47" s="1"/>
      <c r="K47" s="1"/>
      <c r="L47" s="1"/>
      <c r="M47" s="1"/>
      <c r="N47" s="1"/>
      <c r="O47" s="1"/>
      <c r="P47" s="1"/>
    </row>
    <row r="48" ht="24" customHeight="1" spans="1:16">
      <c r="A48" s="1"/>
      <c r="B48" s="1" t="s">
        <v>64</v>
      </c>
      <c r="C48" s="1">
        <f>COUNTIF(⑤9月10日数据核验!$F$6:$F$105,B48)</f>
        <v>1</v>
      </c>
      <c r="D48" s="1">
        <f>COUNTIFS(⑤9月10日数据核验!$F$6:$F$105,B48,⑤9月10日数据核验!$AA$6:$AA$105,"首次计入")</f>
        <v>1</v>
      </c>
      <c r="E48" s="1">
        <f>IF(D48=0,"",SUMIF(⑤9月10日数据核验!$F$6:$F$105,B48,⑤9月10日数据核验!$AB$6:$AB$105))</f>
        <v>1796</v>
      </c>
      <c r="F48" s="1050">
        <f t="shared" si="1"/>
        <v>0.0340687064893678</v>
      </c>
      <c r="G48" s="1"/>
      <c r="H48" s="1"/>
      <c r="I48" s="1"/>
      <c r="J48" s="1"/>
      <c r="K48" s="1"/>
      <c r="L48" s="1"/>
      <c r="M48" s="1"/>
      <c r="N48" s="1"/>
      <c r="O48" s="1"/>
      <c r="P48" s="1"/>
    </row>
    <row r="49" ht="24" customHeight="1" spans="1:16">
      <c r="A49" s="1"/>
      <c r="B49" s="1" t="s">
        <v>48</v>
      </c>
      <c r="C49" s="1">
        <f>COUNTIF(⑤9月10日数据核验!$F$6:$F$105,B49)</f>
        <v>1</v>
      </c>
      <c r="D49" s="1">
        <f>COUNTIFS(⑤9月10日数据核验!$F$6:$F$105,B49,⑤9月10日数据核验!$AA$6:$AA$105,"首次计入")</f>
        <v>1</v>
      </c>
      <c r="E49" s="1">
        <f>IF(D49=0,"",SUMIF(⑤9月10日数据核验!$F$6:$F$105,B49,⑤9月10日数据核验!$AB$6:$AB$105))</f>
        <v>1517</v>
      </c>
      <c r="F49" s="1050">
        <f t="shared" si="1"/>
        <v>0.028776296071476</v>
      </c>
      <c r="G49" s="1"/>
      <c r="H49" s="1"/>
      <c r="I49" s="1"/>
      <c r="J49" s="1"/>
      <c r="K49" s="1"/>
      <c r="L49" s="1"/>
      <c r="M49" s="1"/>
      <c r="N49" s="1"/>
      <c r="O49" s="1"/>
      <c r="P49" s="1"/>
    </row>
    <row r="50" ht="24" customHeight="1" spans="1:16">
      <c r="A50" s="1"/>
      <c r="B50" s="1" t="s">
        <v>240</v>
      </c>
      <c r="C50" s="1">
        <f>COUNTIF(⑤9月10日数据核验!$F$6:$F$105,B50)</f>
        <v>1</v>
      </c>
      <c r="D50" s="1">
        <f>COUNTIFS(⑤9月10日数据核验!$F$6:$F$105,B50,⑤9月10日数据核验!$AA$6:$AA$105,"首次计入")</f>
        <v>1</v>
      </c>
      <c r="E50" s="1">
        <f>IF(D50=0,"",SUMIF(⑤9月10日数据核验!$F$6:$F$105,B50,⑤9月10日数据核验!$AB$6:$AB$105))</f>
        <v>1382</v>
      </c>
      <c r="F50" s="1050">
        <f t="shared" si="1"/>
        <v>0.0262154523208832</v>
      </c>
      <c r="G50" s="1"/>
      <c r="H50" s="1"/>
      <c r="I50" s="1"/>
      <c r="J50" s="1"/>
      <c r="K50" s="1"/>
      <c r="L50" s="1"/>
      <c r="M50" s="1"/>
      <c r="N50" s="1"/>
      <c r="O50" s="1"/>
      <c r="P50" s="1"/>
    </row>
    <row r="51" ht="24" customHeight="1" spans="1:16">
      <c r="A51" s="1"/>
      <c r="B51" s="1" t="s">
        <v>60</v>
      </c>
      <c r="C51" s="1">
        <f>COUNTIF(⑤9月10日数据核验!$F$6:$F$105,B51)</f>
        <v>2</v>
      </c>
      <c r="D51" s="1">
        <f>COUNTIFS(⑤9月10日数据核验!$F$6:$F$105,B51,⑤9月10日数据核验!$AA$6:$AA$105,"首次计入")</f>
        <v>2</v>
      </c>
      <c r="E51" s="1">
        <f>IF(D51=0,"",SUMIF(⑤9月10日数据核验!$F$6:$F$105,B51,⑤9月10日数据核验!$AB$6:$AB$105))</f>
        <v>1380</v>
      </c>
      <c r="F51" s="1050">
        <f t="shared" si="1"/>
        <v>0.0261775138949485</v>
      </c>
      <c r="G51" s="1"/>
      <c r="H51" s="1"/>
      <c r="I51" s="1"/>
      <c r="J51" s="1"/>
      <c r="K51" s="1"/>
      <c r="L51" s="1"/>
      <c r="M51" s="1"/>
      <c r="N51" s="1"/>
      <c r="O51" s="1"/>
      <c r="P51" s="1"/>
    </row>
    <row r="52" ht="24" customHeight="1" spans="1:16">
      <c r="A52" s="1"/>
      <c r="B52" s="1" t="s">
        <v>54</v>
      </c>
      <c r="C52" s="1">
        <f>COUNTIF(⑤9月10日数据核验!$F$6:$F$105,B52)</f>
        <v>5</v>
      </c>
      <c r="D52" s="1">
        <f>COUNTIFS(⑤9月10日数据核验!$F$6:$F$105,B52,⑤9月10日数据核验!$AA$6:$AA$105,"首次计入")</f>
        <v>5</v>
      </c>
      <c r="E52" s="1">
        <f>IF(D52=0,"",SUMIF(⑤9月10日数据核验!$F$6:$F$105,B52,⑤9月10日数据核验!$AB$6:$AB$105))</f>
        <v>1245</v>
      </c>
      <c r="F52" s="1050">
        <f t="shared" si="1"/>
        <v>0.0236166701443557</v>
      </c>
      <c r="G52" s="1"/>
      <c r="H52" s="1"/>
      <c r="I52" s="1"/>
      <c r="J52" s="1"/>
      <c r="K52" s="1"/>
      <c r="L52" s="1"/>
      <c r="M52" s="1"/>
      <c r="N52" s="1"/>
      <c r="O52" s="1"/>
      <c r="P52" s="1"/>
    </row>
    <row r="53" ht="24" customHeight="1" spans="1:16">
      <c r="A53" s="1"/>
      <c r="B53" s="1" t="s">
        <v>245</v>
      </c>
      <c r="C53" s="1">
        <f>COUNTIF(⑤9月10日数据核验!$F$6:$F$105,B53)</f>
        <v>2</v>
      </c>
      <c r="D53" s="1">
        <f>COUNTIFS(⑤9月10日数据核验!$F$6:$F$105,B53,⑤9月10日数据核验!$AA$6:$AA$105,"首次计入")</f>
        <v>2</v>
      </c>
      <c r="E53" s="1">
        <f>IF(D53=0,"",SUMIF(⑤9月10日数据核验!$F$6:$F$105,B53,⑤9月10日数据核验!$AB$6:$AB$105))</f>
        <v>1226</v>
      </c>
      <c r="F53" s="1050">
        <f t="shared" si="1"/>
        <v>0.023256255097976</v>
      </c>
      <c r="G53" s="1"/>
      <c r="H53" s="1"/>
      <c r="I53" s="1"/>
      <c r="J53" s="1"/>
      <c r="K53" s="1"/>
      <c r="L53" s="1"/>
      <c r="M53" s="1"/>
      <c r="N53" s="1"/>
      <c r="O53" s="1"/>
      <c r="P53" s="1"/>
    </row>
    <row r="54" ht="24" customHeight="1" spans="1:16">
      <c r="A54" s="1"/>
      <c r="B54" s="1" t="s">
        <v>229</v>
      </c>
      <c r="C54" s="1">
        <f>COUNTIF(⑤9月10日数据核验!$F$6:$F$105,B54)</f>
        <v>1</v>
      </c>
      <c r="D54" s="1">
        <f>COUNTIFS(⑤9月10日数据核验!$F$6:$F$105,B54,⑤9月10日数据核验!$AA$6:$AA$105,"首次计入")</f>
        <v>1</v>
      </c>
      <c r="E54" s="1">
        <f>IF(D54=0,"",SUMIF(⑤9月10日数据核验!$F$6:$F$105,B54,⑤9月10日数据核验!$AB$6:$AB$105))</f>
        <v>1215</v>
      </c>
      <c r="F54" s="1050">
        <f t="shared" si="1"/>
        <v>0.0230475937553351</v>
      </c>
      <c r="G54" s="1"/>
      <c r="H54" s="1"/>
      <c r="I54" s="1"/>
      <c r="J54" s="1"/>
      <c r="K54" s="1"/>
      <c r="L54" s="1"/>
      <c r="M54" s="1"/>
      <c r="N54" s="1"/>
      <c r="O54" s="1"/>
      <c r="P54" s="1"/>
    </row>
    <row r="55" ht="24" customHeight="1" spans="1:16">
      <c r="A55" s="1"/>
      <c r="B55" s="1" t="s">
        <v>50</v>
      </c>
      <c r="C55" s="1">
        <f>COUNTIF(⑤9月10日数据核验!$F$6:$F$105,B55)</f>
        <v>2</v>
      </c>
      <c r="D55" s="1">
        <f>COUNTIFS(⑤9月10日数据核验!$F$6:$F$105,B55,⑤9月10日数据核验!$AA$6:$AA$105,"首次计入")</f>
        <v>1</v>
      </c>
      <c r="E55" s="1">
        <f>IF(D55=0,"",SUMIF(⑤9月10日数据核验!$F$6:$F$105,B55,⑤9月10日数据核验!$AB$6:$AB$105))</f>
        <v>1202</v>
      </c>
      <c r="F55" s="1050">
        <f t="shared" si="1"/>
        <v>0.0228009939867595</v>
      </c>
      <c r="G55" s="1"/>
      <c r="H55" s="1"/>
      <c r="I55" s="1"/>
      <c r="J55" s="1"/>
      <c r="K55" s="1"/>
      <c r="L55" s="1"/>
      <c r="M55" s="1"/>
      <c r="N55" s="1"/>
      <c r="O55" s="1"/>
      <c r="P55" s="1"/>
    </row>
    <row r="56" ht="24" customHeight="1" spans="1:16">
      <c r="A56" s="1"/>
      <c r="B56" s="1" t="s">
        <v>255</v>
      </c>
      <c r="C56" s="1">
        <f>COUNTIF(⑤9月10日数据核验!$F$6:$F$105,B56)</f>
        <v>1</v>
      </c>
      <c r="D56" s="1">
        <f>COUNTIFS(⑤9月10日数据核验!$F$6:$F$105,B56,⑤9月10日数据核验!$AA$6:$AA$105,"首次计入")</f>
        <v>1</v>
      </c>
      <c r="E56" s="1">
        <f>IF(D56=0,"",SUMIF(⑤9月10日数据核验!$F$6:$F$105,B56,⑤9月10日数据核验!$AB$6:$AB$105))</f>
        <v>1163</v>
      </c>
      <c r="F56" s="1050">
        <f t="shared" si="1"/>
        <v>0.0220611946810327</v>
      </c>
      <c r="G56" s="1"/>
      <c r="H56" s="1"/>
      <c r="I56" s="1"/>
      <c r="J56" s="1"/>
      <c r="K56" s="1"/>
      <c r="L56" s="1"/>
      <c r="M56" s="1"/>
      <c r="N56" s="1"/>
      <c r="O56" s="1"/>
      <c r="P56" s="1"/>
    </row>
    <row r="57" ht="24" customHeight="1" spans="1:16">
      <c r="A57" s="1"/>
      <c r="B57" s="1" t="s">
        <v>236</v>
      </c>
      <c r="C57" s="1">
        <f>COUNTIF(⑤9月10日数据核验!$F$6:$F$105,B57)</f>
        <v>1</v>
      </c>
      <c r="D57" s="1">
        <f>COUNTIFS(⑤9月10日数据核验!$F$6:$F$105,B57,⑤9月10日数据核验!$AA$6:$AA$105,"首次计入")</f>
        <v>1</v>
      </c>
      <c r="E57" s="1">
        <f>IF(D57=0,"",SUMIF(⑤9月10日数据核验!$F$6:$F$105,B57,⑤9月10日数据核验!$AB$6:$AB$105))</f>
        <v>1125</v>
      </c>
      <c r="F57" s="1050">
        <f t="shared" si="1"/>
        <v>0.0213403645882732</v>
      </c>
      <c r="G57" s="1"/>
      <c r="H57" s="1"/>
      <c r="I57" s="1"/>
      <c r="J57" s="1"/>
      <c r="K57" s="1"/>
      <c r="L57" s="1"/>
      <c r="M57" s="1"/>
      <c r="N57" s="1"/>
      <c r="O57" s="1"/>
      <c r="P57" s="1"/>
    </row>
    <row r="58" ht="24" customHeight="1" spans="1:16">
      <c r="A58" s="1"/>
      <c r="B58" s="1" t="s">
        <v>303</v>
      </c>
      <c r="C58" s="1">
        <f>COUNTIF(⑤9月10日数据核验!$F$6:$F$105,B58)</f>
        <v>3</v>
      </c>
      <c r="D58" s="1">
        <f>COUNTIFS(⑤9月10日数据核验!$F$6:$F$105,B58,⑤9月10日数据核验!$AA$6:$AA$105,"首次计入")</f>
        <v>3</v>
      </c>
      <c r="E58" s="1">
        <f>IF(D58=0,"",SUMIF(⑤9月10日数据核验!$F$6:$F$105,B58,⑤9月10日数据核验!$AB$6:$AB$105))</f>
        <v>1104</v>
      </c>
      <c r="F58" s="1050">
        <f t="shared" si="1"/>
        <v>0.0209420111159588</v>
      </c>
      <c r="G58" s="1"/>
      <c r="H58" s="1"/>
      <c r="I58" s="1"/>
      <c r="J58" s="1"/>
      <c r="K58" s="1"/>
      <c r="L58" s="1"/>
      <c r="M58" s="1"/>
      <c r="N58" s="1"/>
      <c r="O58" s="1"/>
      <c r="P58" s="1"/>
    </row>
    <row r="59" ht="24" customHeight="1" spans="1:16">
      <c r="A59" s="1"/>
      <c r="B59" s="1" t="s">
        <v>277</v>
      </c>
      <c r="C59" s="1">
        <f>COUNTIF(⑤9月10日数据核验!$F$6:$F$105,B59)</f>
        <v>1</v>
      </c>
      <c r="D59" s="1">
        <f>COUNTIFS(⑤9月10日数据核验!$F$6:$F$105,B59,⑤9月10日数据核验!$AA$6:$AA$105,"首次计入")</f>
        <v>1</v>
      </c>
      <c r="E59" s="1">
        <f>IF(D59=0,"",SUMIF(⑤9月10日数据核验!$F$6:$F$105,B59,⑤9月10日数据核验!$AB$6:$AB$105))</f>
        <v>891</v>
      </c>
      <c r="F59" s="1050">
        <f t="shared" si="1"/>
        <v>0.0169015687539124</v>
      </c>
      <c r="G59" s="1"/>
      <c r="H59" s="1"/>
      <c r="I59" s="1"/>
      <c r="J59" s="1"/>
      <c r="K59" s="1"/>
      <c r="L59" s="1"/>
      <c r="M59" s="1"/>
      <c r="N59" s="1"/>
      <c r="O59" s="1"/>
      <c r="P59" s="1"/>
    </row>
    <row r="60" ht="24" customHeight="1" spans="1:16">
      <c r="A60" s="1"/>
      <c r="B60" s="1" t="s">
        <v>267</v>
      </c>
      <c r="C60" s="1">
        <f>COUNTIF(⑤9月10日数据核验!$F$6:$F$105,B60)</f>
        <v>1</v>
      </c>
      <c r="D60" s="1">
        <f>COUNTIFS(⑤9月10日数据核验!$F$6:$F$105,B60,⑤9月10日数据核验!$AA$6:$AA$105,"首次计入")</f>
        <v>1</v>
      </c>
      <c r="E60" s="1">
        <f>IF(D60=0,"",SUMIF(⑤9月10日数据核验!$F$6:$F$105,B60,⑤9月10日数据核验!$AB$6:$AB$105))</f>
        <v>878</v>
      </c>
      <c r="F60" s="1050">
        <f t="shared" si="1"/>
        <v>0.0166549689853368</v>
      </c>
      <c r="G60" s="1"/>
      <c r="H60" s="1"/>
      <c r="I60" s="1"/>
      <c r="J60" s="1"/>
      <c r="K60" s="1"/>
      <c r="L60" s="1"/>
      <c r="M60" s="1"/>
      <c r="N60" s="1"/>
      <c r="O60" s="1"/>
      <c r="P60" s="1"/>
    </row>
    <row r="61" ht="24" customHeight="1" spans="1:16">
      <c r="A61" s="1"/>
      <c r="B61" s="1" t="s">
        <v>3326</v>
      </c>
      <c r="C61" s="1">
        <f>COUNTIF(⑤9月10日数据核验!$F$6:$F$105,B61)</f>
        <v>1</v>
      </c>
      <c r="D61" s="1">
        <f>COUNTIFS(⑤9月10日数据核验!$F$6:$F$105,B61,⑤9月10日数据核验!$AA$6:$AA$105,"首次计入")</f>
        <v>1</v>
      </c>
      <c r="E61" s="1">
        <f>IF(D61=0,"",SUMIF(⑤9月10日数据核验!$F$6:$F$105,B61,⑤9月10日数据核验!$AB$6:$AB$105))</f>
        <v>875</v>
      </c>
      <c r="F61" s="1050">
        <f t="shared" si="1"/>
        <v>0.0165980613464347</v>
      </c>
      <c r="G61" s="1"/>
      <c r="H61" s="1"/>
      <c r="I61" s="1"/>
      <c r="J61" s="1"/>
      <c r="K61" s="1"/>
      <c r="L61" s="1"/>
      <c r="M61" s="1"/>
      <c r="N61" s="1"/>
      <c r="O61" s="1"/>
      <c r="P61" s="1"/>
    </row>
    <row r="62" ht="24" customHeight="1" spans="1:16">
      <c r="A62" s="1"/>
      <c r="B62" s="1" t="s">
        <v>323</v>
      </c>
      <c r="C62" s="1">
        <f>COUNTIF(⑤9月10日数据核验!$F$6:$F$105,B62)</f>
        <v>3</v>
      </c>
      <c r="D62" s="1">
        <f>COUNTIFS(⑤9月10日数据核验!$F$6:$F$105,B62,⑤9月10日数据核验!$AA$6:$AA$105,"首次计入")</f>
        <v>3</v>
      </c>
      <c r="E62" s="1">
        <f>IF(D62=0,"",SUMIF(⑤9月10日数据核验!$F$6:$F$105,B62,⑤9月10日数据核验!$AB$6:$AB$105))</f>
        <v>856</v>
      </c>
      <c r="F62" s="1050">
        <f t="shared" si="1"/>
        <v>0.016237646300055</v>
      </c>
      <c r="G62" s="1"/>
      <c r="H62" s="1"/>
      <c r="I62" s="1051" t="s">
        <v>3327</v>
      </c>
      <c r="J62" s="1051"/>
      <c r="K62" s="1051"/>
      <c r="L62" s="1051"/>
      <c r="M62" s="1051"/>
      <c r="N62" s="1051"/>
      <c r="O62" s="1051"/>
      <c r="P62" s="1051"/>
    </row>
    <row r="63" ht="24" customHeight="1" spans="1:16">
      <c r="A63" s="1"/>
      <c r="B63" s="1" t="s">
        <v>310</v>
      </c>
      <c r="C63" s="1">
        <f>COUNTIF(⑤9月10日数据核验!$F$6:$F$105,B63)</f>
        <v>2</v>
      </c>
      <c r="D63" s="1">
        <f>COUNTIFS(⑤9月10日数据核验!$F$6:$F$105,B63,⑤9月10日数据核验!$AA$6:$AA$105,"首次计入")</f>
        <v>2</v>
      </c>
      <c r="E63" s="1">
        <f>IF(D63=0,"",SUMIF(⑤9月10日数据核验!$F$6:$F$105,B63,⑤9月10日数据核验!$AB$6:$AB$105))</f>
        <v>786</v>
      </c>
      <c r="F63" s="1050">
        <f t="shared" si="1"/>
        <v>0.0149098013923402</v>
      </c>
      <c r="G63" s="1"/>
      <c r="H63" s="1"/>
      <c r="I63" s="1051"/>
      <c r="J63" s="1051"/>
      <c r="K63" s="1051"/>
      <c r="L63" s="1051"/>
      <c r="M63" s="1051"/>
      <c r="N63" s="1051"/>
      <c r="O63" s="1051"/>
      <c r="P63" s="1051"/>
    </row>
    <row r="64" ht="24" customHeight="1" spans="1:16">
      <c r="A64" s="1"/>
      <c r="B64" s="1" t="s">
        <v>382</v>
      </c>
      <c r="C64" s="1">
        <f>COUNTIF(⑤9月10日数据核验!$F$6:$F$105,B64)</f>
        <v>2</v>
      </c>
      <c r="D64" s="1">
        <f>COUNTIFS(⑤9月10日数据核验!$F$6:$F$105,B64,⑤9月10日数据核验!$AA$6:$AA$105,"首次计入")</f>
        <v>2</v>
      </c>
      <c r="E64" s="1">
        <f>IF(D64=0,"",SUMIF(⑤9月10日数据核验!$F$6:$F$105,B64,⑤9月10日数据核验!$AB$6:$AB$105))</f>
        <v>645</v>
      </c>
      <c r="F64" s="1050">
        <f t="shared" si="1"/>
        <v>0.0122351423639433</v>
      </c>
      <c r="G64" s="1"/>
      <c r="H64" s="1"/>
      <c r="I64" s="1051"/>
      <c r="J64" s="1051"/>
      <c r="K64" s="1051"/>
      <c r="L64" s="1051"/>
      <c r="M64" s="1051"/>
      <c r="N64" s="1051"/>
      <c r="O64" s="1051"/>
      <c r="P64" s="1051"/>
    </row>
    <row r="65" ht="24" customHeight="1" spans="1:16">
      <c r="A65" s="1"/>
      <c r="B65" s="1" t="s">
        <v>290</v>
      </c>
      <c r="C65" s="1">
        <f>COUNTIF(⑤9月10日数据核验!$F$6:$F$105,B65)</f>
        <v>1</v>
      </c>
      <c r="D65" s="1">
        <f>COUNTIFS(⑤9月10日数据核验!$F$6:$F$105,B65,⑤9月10日数据核验!$AA$6:$AA$105,"首次计入")</f>
        <v>1</v>
      </c>
      <c r="E65" s="1">
        <f>IF(D65=0,"",SUMIF(⑤9月10日数据核验!$F$6:$F$105,B65,⑤9月10日数据核验!$AB$6:$AB$105))</f>
        <v>599</v>
      </c>
      <c r="F65" s="1050">
        <f t="shared" si="1"/>
        <v>0.011362558567445</v>
      </c>
      <c r="G65" s="1"/>
      <c r="H65" s="1"/>
      <c r="I65" s="1051"/>
      <c r="J65" s="1051"/>
      <c r="K65" s="1051"/>
      <c r="L65" s="1051"/>
      <c r="M65" s="1051"/>
      <c r="N65" s="1051"/>
      <c r="O65" s="1051"/>
      <c r="P65" s="1051"/>
    </row>
    <row r="66" ht="24" customHeight="1" spans="1:16">
      <c r="A66" s="1"/>
      <c r="B66" s="1" t="s">
        <v>66</v>
      </c>
      <c r="C66" s="1">
        <f>COUNTIF(⑤9月10日数据核验!$F$6:$F$105,B66)</f>
        <v>2</v>
      </c>
      <c r="D66" s="1">
        <f>COUNTIFS(⑤9月10日数据核验!$F$6:$F$105,B66,⑤9月10日数据核验!$AA$6:$AA$105,"首次计入")</f>
        <v>2</v>
      </c>
      <c r="E66" s="1">
        <f>IF(D66=0,"",SUMIF(⑤9月10日数据核验!$F$6:$F$105,B66,⑤9月10日数据核验!$AB$6:$AB$105))</f>
        <v>586</v>
      </c>
      <c r="F66" s="1050">
        <f t="shared" si="1"/>
        <v>0.0111159587988694</v>
      </c>
      <c r="G66" s="1"/>
      <c r="H66" s="1"/>
      <c r="I66" s="1"/>
      <c r="J66" s="1"/>
      <c r="K66" s="1"/>
      <c r="L66" s="1"/>
      <c r="M66" s="1"/>
      <c r="N66" s="1"/>
      <c r="O66" s="1"/>
      <c r="P66" s="1"/>
    </row>
    <row r="67" ht="24" customHeight="1" spans="1:16">
      <c r="A67" s="1"/>
      <c r="B67" s="1" t="s">
        <v>365</v>
      </c>
      <c r="C67" s="1">
        <f>COUNTIF(⑤9月10日数据核验!$F$6:$F$105,B67)</f>
        <v>2</v>
      </c>
      <c r="D67" s="1">
        <f>COUNTIFS(⑤9月10日数据核验!$F$6:$F$105,B67,⑤9月10日数据核验!$AA$6:$AA$105,"首次计入")</f>
        <v>2</v>
      </c>
      <c r="E67" s="1">
        <f>IF(D67=0,"",SUMIF(⑤9月10日数据核验!$F$6:$F$105,B67,⑤9月10日数据核验!$AB$6:$AB$105))</f>
        <v>577</v>
      </c>
      <c r="F67" s="1050">
        <f t="shared" si="1"/>
        <v>0.0109452358821632</v>
      </c>
      <c r="G67" s="1"/>
      <c r="H67" s="1"/>
      <c r="I67" s="1"/>
      <c r="J67" s="1"/>
      <c r="K67" s="1"/>
      <c r="L67" s="1"/>
      <c r="M67" s="1"/>
      <c r="N67" s="1"/>
      <c r="O67" s="1"/>
      <c r="P67" s="1"/>
    </row>
    <row r="68" ht="24" customHeight="1" spans="1:16">
      <c r="A68" s="1"/>
      <c r="B68" s="1" t="s">
        <v>407</v>
      </c>
      <c r="C68" s="1">
        <f>COUNTIF(⑤9月10日数据核验!$F$6:$F$105,B68)</f>
        <v>2</v>
      </c>
      <c r="D68" s="1">
        <f>COUNTIFS(⑤9月10日数据核验!$F$6:$F$105,B68,⑤9月10日数据核验!$AA$6:$AA$105,"首次计入")</f>
        <v>2</v>
      </c>
      <c r="E68" s="1">
        <f>IF(D68=0,"",SUMIF(⑤9月10日数据核验!$F$6:$F$105,B68,⑤9月10日数据核验!$AB$6:$AB$105))</f>
        <v>574</v>
      </c>
      <c r="F68" s="1050">
        <f t="shared" si="1"/>
        <v>0.0108883282432612</v>
      </c>
      <c r="G68" s="1"/>
      <c r="H68" s="1"/>
      <c r="I68" s="1"/>
      <c r="J68" s="1"/>
      <c r="K68" s="1"/>
      <c r="L68" s="1"/>
      <c r="M68" s="1"/>
      <c r="N68" s="1"/>
      <c r="O68" s="1"/>
      <c r="P68" s="1"/>
    </row>
    <row r="69" ht="24" customHeight="1" spans="1:16">
      <c r="A69" s="1"/>
      <c r="B69" s="1" t="s">
        <v>346</v>
      </c>
      <c r="C69" s="1">
        <f>COUNTIF(⑤9月10日数据核验!$F$6:$F$105,B69)</f>
        <v>1</v>
      </c>
      <c r="D69" s="1">
        <f>COUNTIFS(⑤9月10日数据核验!$F$6:$F$105,B69,⑤9月10日数据核验!$AA$6:$AA$105,"首次计入")</f>
        <v>1</v>
      </c>
      <c r="E69" s="1">
        <f>IF(D69=0,"",SUMIF(⑤9月10日数据核验!$F$6:$F$105,B69,⑤9月10日数据核验!$AB$6:$AB$105))</f>
        <v>574</v>
      </c>
      <c r="F69" s="1050">
        <f t="shared" si="1"/>
        <v>0.0108883282432612</v>
      </c>
      <c r="G69" s="1"/>
      <c r="H69" s="1"/>
      <c r="I69" s="1"/>
      <c r="J69" s="1"/>
      <c r="K69" s="1"/>
      <c r="L69" s="1"/>
      <c r="M69" s="1"/>
      <c r="N69" s="1"/>
      <c r="O69" s="1"/>
      <c r="P69" s="1"/>
    </row>
    <row r="70" ht="24" customHeight="1" spans="1:16">
      <c r="A70" s="1"/>
      <c r="B70" s="1" t="s">
        <v>394</v>
      </c>
      <c r="C70" s="1">
        <f>COUNTIF(⑤9月10日数据核验!$F$6:$F$105,B70)</f>
        <v>2</v>
      </c>
      <c r="D70" s="1">
        <f>COUNTIFS(⑤9月10日数据核验!$F$6:$F$105,B70,⑤9月10日数据核验!$AA$6:$AA$105,"首次计入")</f>
        <v>2</v>
      </c>
      <c r="E70" s="1">
        <f>IF(D70=0,"",SUMIF(⑤9月10日数据核验!$F$6:$F$105,B70,⑤9月10日数据核验!$AB$6:$AB$105))</f>
        <v>573</v>
      </c>
      <c r="F70" s="1050">
        <f t="shared" si="1"/>
        <v>0.0108693590302938</v>
      </c>
      <c r="G70" s="1"/>
      <c r="H70" s="1"/>
      <c r="I70" s="1"/>
      <c r="J70" s="1"/>
      <c r="K70" s="1"/>
      <c r="L70" s="1"/>
      <c r="M70" s="1"/>
      <c r="N70" s="1"/>
      <c r="O70" s="1"/>
      <c r="P70" s="1"/>
    </row>
    <row r="71" ht="24" customHeight="1" spans="1:16">
      <c r="A71" s="1"/>
      <c r="B71" s="1" t="s">
        <v>282</v>
      </c>
      <c r="C71" s="1">
        <f>COUNTIF(⑤9月10日数据核验!$F$6:$F$105,B71)</f>
        <v>1</v>
      </c>
      <c r="D71" s="1">
        <f>COUNTIFS(⑤9月10日数据核验!$F$6:$F$105,B71,⑤9月10日数据核验!$AA$6:$AA$105,"首次计入")</f>
        <v>1</v>
      </c>
      <c r="E71" s="1">
        <f>IF(D71=0,"",SUMIF(⑤9月10日数据核验!$F$6:$F$105,B71,⑤9月10日数据核验!$AB$6:$AB$105))</f>
        <v>566</v>
      </c>
      <c r="F71" s="1050">
        <f t="shared" si="1"/>
        <v>0.0107365745395224</v>
      </c>
      <c r="G71" s="1"/>
      <c r="H71" s="1"/>
      <c r="I71" s="1"/>
      <c r="J71" s="1"/>
      <c r="K71" s="1"/>
      <c r="L71" s="1"/>
      <c r="M71" s="1"/>
      <c r="N71" s="1"/>
      <c r="O71" s="1"/>
      <c r="P71" s="1"/>
    </row>
    <row r="72" ht="24" customHeight="1" spans="1:16">
      <c r="A72" s="1"/>
      <c r="B72" s="1" t="s">
        <v>318</v>
      </c>
      <c r="C72" s="1">
        <f>COUNTIF(⑤9月10日数据核验!$F$6:$F$105,B72)</f>
        <v>1</v>
      </c>
      <c r="D72" s="1">
        <f>COUNTIFS(⑤9月10日数据核验!$F$6:$F$105,B72,⑤9月10日数据核验!$AA$6:$AA$105,"首次计入")</f>
        <v>1</v>
      </c>
      <c r="E72" s="1">
        <f>IF(D72=0,"",SUMIF(⑤9月10日数据核验!$F$6:$F$105,B72,⑤9月10日数据核验!$AB$6:$AB$105))</f>
        <v>560</v>
      </c>
      <c r="F72" s="1050">
        <f t="shared" si="1"/>
        <v>0.0106227592617182</v>
      </c>
      <c r="G72" s="1"/>
      <c r="H72" s="1"/>
      <c r="I72" s="1"/>
      <c r="J72" s="1"/>
      <c r="K72" s="1"/>
      <c r="L72" s="1"/>
      <c r="M72" s="1"/>
      <c r="N72" s="1"/>
      <c r="O72" s="1"/>
      <c r="P72" s="1"/>
    </row>
    <row r="73" ht="24" customHeight="1" spans="1:16">
      <c r="A73" s="1"/>
      <c r="B73" s="1" t="s">
        <v>299</v>
      </c>
      <c r="C73" s="1">
        <f>COUNTIF(⑤9月10日数据核验!$F$6:$F$105,B73)</f>
        <v>1</v>
      </c>
      <c r="D73" s="1">
        <f>COUNTIFS(⑤9月10日数据核验!$F$6:$F$105,B73,⑤9月10日数据核验!$AA$6:$AA$105,"首次计入")</f>
        <v>1</v>
      </c>
      <c r="E73" s="1">
        <f>IF(D73=0,"",SUMIF(⑤9月10日数据核验!$F$6:$F$105,B73,⑤9月10日数据核验!$AB$6:$AB$105))</f>
        <v>550</v>
      </c>
      <c r="F73" s="1050">
        <f t="shared" si="1"/>
        <v>0.0104330671320447</v>
      </c>
      <c r="G73" s="1"/>
      <c r="H73" s="1"/>
      <c r="I73" s="1"/>
      <c r="J73" s="1"/>
      <c r="K73" s="1"/>
      <c r="L73" s="1"/>
      <c r="M73" s="1"/>
      <c r="N73" s="1"/>
      <c r="O73" s="1"/>
      <c r="P73" s="1"/>
    </row>
    <row r="74" ht="24" customHeight="1" spans="1:16">
      <c r="A74" s="1"/>
      <c r="B74" s="1" t="s">
        <v>332</v>
      </c>
      <c r="C74" s="1">
        <f>COUNTIF(⑤9月10日数据核验!$F$6:$F$105,B74)</f>
        <v>1</v>
      </c>
      <c r="D74" s="1">
        <f>COUNTIFS(⑤9月10日数据核验!$F$6:$F$105,B74,⑤9月10日数据核验!$AA$6:$AA$105,"首次计入")</f>
        <v>1</v>
      </c>
      <c r="E74" s="1">
        <f>IF(D74=0,"",SUMIF(⑤9月10日数据核验!$F$6:$F$105,B74,⑤9月10日数据核验!$AB$6:$AB$105))</f>
        <v>547</v>
      </c>
      <c r="F74" s="1050">
        <f t="shared" si="1"/>
        <v>0.0103761594931426</v>
      </c>
      <c r="G74" s="1"/>
      <c r="H74" s="1"/>
      <c r="I74" s="1"/>
      <c r="J74" s="1"/>
      <c r="K74" s="1"/>
      <c r="L74" s="1"/>
      <c r="M74" s="1"/>
      <c r="N74" s="1"/>
      <c r="O74" s="1"/>
      <c r="P74" s="1"/>
    </row>
    <row r="75" ht="24" customHeight="1" spans="1:16">
      <c r="A75" s="1"/>
      <c r="B75" s="1" t="s">
        <v>386</v>
      </c>
      <c r="C75" s="1">
        <f>COUNTIF(⑤9月10日数据核验!$F$6:$F$105,B75)</f>
        <v>2</v>
      </c>
      <c r="D75" s="1">
        <f>COUNTIFS(⑤9月10日数据核验!$F$6:$F$105,B75,⑤9月10日数据核验!$AA$6:$AA$105,"首次计入")</f>
        <v>2</v>
      </c>
      <c r="E75" s="1">
        <f>IF(D75=0,"",SUMIF(⑤9月10日数据核验!$F$6:$F$105,B75,⑤9月10日数据核验!$AB$6:$AB$105))</f>
        <v>509</v>
      </c>
      <c r="F75" s="1050">
        <f t="shared" si="1"/>
        <v>0.00965532940038318</v>
      </c>
      <c r="G75" s="1"/>
      <c r="H75" s="1"/>
      <c r="I75" s="1"/>
      <c r="J75" s="1"/>
      <c r="K75" s="1"/>
      <c r="L75" s="1"/>
      <c r="M75" s="1"/>
      <c r="N75" s="1"/>
      <c r="O75" s="1"/>
      <c r="P75" s="1"/>
    </row>
    <row r="76" ht="24" customHeight="1" spans="1:16">
      <c r="A76" s="1"/>
      <c r="B76" s="1" t="s">
        <v>328</v>
      </c>
      <c r="C76" s="1">
        <f>COUNTIF(⑤9月10日数据核验!$F$6:$F$105,B76)</f>
        <v>1</v>
      </c>
      <c r="D76" s="1">
        <f>COUNTIFS(⑤9月10日数据核验!$F$6:$F$105,B76,⑤9月10日数据核验!$AA$6:$AA$105,"首次计入")</f>
        <v>1</v>
      </c>
      <c r="E76" s="1">
        <f>IF(D76=0,"",SUMIF(⑤9月10日数据核验!$F$6:$F$105,B76,⑤9月10日数据核验!$AB$6:$AB$105))</f>
        <v>475</v>
      </c>
      <c r="F76" s="1050">
        <f t="shared" si="1"/>
        <v>0.00901037615949314</v>
      </c>
      <c r="G76" s="1"/>
      <c r="H76" s="1"/>
      <c r="I76" s="1"/>
      <c r="J76" s="1"/>
      <c r="K76" s="1"/>
      <c r="L76" s="1"/>
      <c r="M76" s="1"/>
      <c r="N76" s="1"/>
      <c r="O76" s="1"/>
      <c r="P76" s="1"/>
    </row>
    <row r="77" ht="24" customHeight="1" spans="1:16">
      <c r="A77" s="1"/>
      <c r="B77" s="1" t="s">
        <v>294</v>
      </c>
      <c r="C77" s="1">
        <f>COUNTIF(⑤9月10日数据核验!$F$6:$F$105,B77)</f>
        <v>1</v>
      </c>
      <c r="D77" s="1">
        <f>COUNTIFS(⑤9月10日数据核验!$F$6:$F$105,B77,⑤9月10日数据核验!$AA$6:$AA$105,"首次计入")</f>
        <v>1</v>
      </c>
      <c r="E77" s="1">
        <f>IF(D77=0,"",SUMIF(⑤9月10日数据核验!$F$6:$F$105,B77,⑤9月10日数据核验!$AB$6:$AB$105))</f>
        <v>440</v>
      </c>
      <c r="F77" s="1050">
        <f t="shared" si="1"/>
        <v>0.00834645370563575</v>
      </c>
      <c r="G77" s="1"/>
      <c r="H77" s="1"/>
      <c r="I77" s="1"/>
      <c r="J77" s="1"/>
      <c r="K77" s="1"/>
      <c r="L77" s="1"/>
      <c r="M77" s="1"/>
      <c r="N77" s="1"/>
      <c r="O77" s="1"/>
      <c r="P77" s="1"/>
    </row>
    <row r="78" ht="24" customHeight="1" spans="1:16">
      <c r="A78" s="1"/>
      <c r="B78" s="1" t="s">
        <v>457</v>
      </c>
      <c r="C78" s="1">
        <f>COUNTIF(⑤9月10日数据核验!$F$6:$F$105,B78)</f>
        <v>1</v>
      </c>
      <c r="D78" s="1">
        <f>COUNTIFS(⑤9月10日数据核验!$F$6:$F$105,B78,⑤9月10日数据核验!$AA$6:$AA$105,"首次计入")</f>
        <v>1</v>
      </c>
      <c r="E78" s="1">
        <f>IF(D78=0,"",SUMIF(⑤9月10日数据核验!$F$6:$F$105,B78,⑤9月10日数据核验!$AB$6:$AB$105))</f>
        <v>435</v>
      </c>
      <c r="F78" s="1050">
        <f t="shared" si="1"/>
        <v>0.00825160764079898</v>
      </c>
      <c r="G78" s="1"/>
      <c r="H78" s="1"/>
      <c r="I78" s="1"/>
      <c r="J78" s="1"/>
      <c r="K78" s="1"/>
      <c r="L78" s="1"/>
      <c r="M78" s="1"/>
      <c r="N78" s="1"/>
      <c r="O78" s="1"/>
      <c r="P78" s="1"/>
    </row>
    <row r="79" ht="24" customHeight="1" spans="1:16">
      <c r="A79" s="1"/>
      <c r="B79" s="1" t="s">
        <v>336</v>
      </c>
      <c r="C79" s="1">
        <f>COUNTIF(⑤9月10日数据核验!$F$6:$F$105,B79)</f>
        <v>1</v>
      </c>
      <c r="D79" s="1">
        <f>COUNTIFS(⑤9月10日数据核验!$F$6:$F$105,B79,⑤9月10日数据核验!$AA$6:$AA$105,"首次计入")</f>
        <v>1</v>
      </c>
      <c r="E79" s="1">
        <f>IF(D79=0,"",SUMIF(⑤9月10日数据核验!$F$6:$F$105,B79,⑤9月10日数据核验!$AB$6:$AB$105))</f>
        <v>429</v>
      </c>
      <c r="F79" s="1050">
        <f t="shared" si="1"/>
        <v>0.00813779236299486</v>
      </c>
      <c r="G79" s="1"/>
      <c r="H79" s="1"/>
      <c r="I79" s="1"/>
      <c r="J79" s="1"/>
      <c r="K79" s="1"/>
      <c r="L79" s="1"/>
      <c r="M79" s="1"/>
      <c r="N79" s="1"/>
      <c r="O79" s="1"/>
      <c r="P79" s="1"/>
    </row>
    <row r="80" ht="24" customHeight="1" spans="1:16">
      <c r="A80" s="1"/>
      <c r="B80" s="1" t="s">
        <v>402</v>
      </c>
      <c r="C80" s="1">
        <f>COUNTIF(⑤9月10日数据核验!$F$6:$F$105,B80)</f>
        <v>1</v>
      </c>
      <c r="D80" s="1">
        <f>COUNTIFS(⑤9月10日数据核验!$F$6:$F$105,B80,⑤9月10日数据核验!$AA$6:$AA$105,"首次计入")</f>
        <v>1</v>
      </c>
      <c r="E80" s="1">
        <f>IF(D80=0,"",SUMIF(⑤9月10日数据核验!$F$6:$F$105,B80,⑤9月10日数据核验!$AB$6:$AB$105))</f>
        <v>394</v>
      </c>
      <c r="F80" s="1050">
        <f t="shared" si="1"/>
        <v>0.00747386990913747</v>
      </c>
      <c r="G80" s="1"/>
      <c r="H80" s="1"/>
      <c r="I80" s="1"/>
      <c r="J80" s="1"/>
      <c r="K80" s="1"/>
      <c r="L80" s="1"/>
      <c r="M80" s="1"/>
      <c r="N80" s="1"/>
      <c r="O80" s="1"/>
      <c r="P80" s="1"/>
    </row>
    <row r="81" ht="24" customHeight="1" spans="1:16">
      <c r="A81" s="1"/>
      <c r="B81" s="1" t="s">
        <v>342</v>
      </c>
      <c r="C81" s="1">
        <f>COUNTIF(⑤9月10日数据核验!$F$6:$F$105,B81)</f>
        <v>1</v>
      </c>
      <c r="D81" s="1">
        <f>COUNTIFS(⑤9月10日数据核验!$F$6:$F$105,B81,⑤9月10日数据核验!$AA$6:$AA$105,"首次计入")</f>
        <v>1</v>
      </c>
      <c r="E81" s="1">
        <f>IF(D81=0,"",SUMIF(⑤9月10日数据核验!$F$6:$F$105,B81,⑤9月10日数据核验!$AB$6:$AB$105))</f>
        <v>391</v>
      </c>
      <c r="F81" s="1050">
        <f t="shared" si="1"/>
        <v>0.00741696227023541</v>
      </c>
      <c r="G81" s="1"/>
      <c r="H81" s="1"/>
      <c r="I81" s="1"/>
      <c r="J81" s="1"/>
      <c r="K81" s="1"/>
      <c r="L81" s="1"/>
      <c r="M81" s="1"/>
      <c r="N81" s="1"/>
      <c r="O81" s="1"/>
      <c r="P81" s="1"/>
    </row>
    <row r="82" ht="24" customHeight="1" spans="1:16">
      <c r="A82" s="1"/>
      <c r="B82" s="1" t="s">
        <v>360</v>
      </c>
      <c r="C82" s="1">
        <f>COUNTIF(⑤9月10日数据核验!$F$6:$F$105,B82)</f>
        <v>1</v>
      </c>
      <c r="D82" s="1">
        <f>COUNTIFS(⑤9月10日数据核验!$F$6:$F$105,B82,⑤9月10日数据核验!$AA$6:$AA$105,"首次计入")</f>
        <v>1</v>
      </c>
      <c r="E82" s="1">
        <f>IF(D82=0,"",SUMIF(⑤9月10日数据核验!$F$6:$F$105,B82,⑤9月10日数据核验!$AB$6:$AB$105))</f>
        <v>336</v>
      </c>
      <c r="F82" s="1050">
        <f t="shared" si="1"/>
        <v>0.00637365555703094</v>
      </c>
      <c r="G82" s="1"/>
      <c r="H82" s="1"/>
      <c r="I82" s="1"/>
      <c r="J82" s="1"/>
      <c r="K82" s="1"/>
      <c r="L82" s="1"/>
      <c r="M82" s="1"/>
      <c r="N82" s="1"/>
      <c r="O82" s="1"/>
      <c r="P82" s="1"/>
    </row>
    <row r="83" ht="24" customHeight="1" spans="1:16">
      <c r="A83" s="1"/>
      <c r="B83" s="1" t="s">
        <v>390</v>
      </c>
      <c r="C83" s="1">
        <f>COUNTIF(⑤9月10日数据核验!$F$6:$F$105,B83)</f>
        <v>1</v>
      </c>
      <c r="D83" s="1">
        <f>COUNTIFS(⑤9月10日数据核验!$F$6:$F$105,B83,⑤9月10日数据核验!$AA$6:$AA$105,"首次计入")</f>
        <v>1</v>
      </c>
      <c r="E83" s="1">
        <f>IF(D83=0,"",SUMIF(⑤9月10日数据核验!$F$6:$F$105,B83,⑤9月10日数据核验!$AB$6:$AB$105))</f>
        <v>312</v>
      </c>
      <c r="F83" s="1050">
        <f t="shared" si="1"/>
        <v>0.00591839444581444</v>
      </c>
      <c r="G83" s="1"/>
      <c r="H83" s="1"/>
      <c r="I83" s="1"/>
      <c r="J83" s="1"/>
      <c r="K83" s="1"/>
      <c r="L83" s="1"/>
      <c r="M83" s="1"/>
      <c r="N83" s="1"/>
      <c r="O83" s="1"/>
      <c r="P83" s="1"/>
    </row>
    <row r="84" ht="24" customHeight="1" spans="1:16">
      <c r="A84" s="1"/>
      <c r="B84" s="1" t="s">
        <v>374</v>
      </c>
      <c r="C84" s="1">
        <f>COUNTIF(⑤9月10日数据核验!$F$6:$F$105,B84)</f>
        <v>1</v>
      </c>
      <c r="D84" s="1">
        <f>COUNTIFS(⑤9月10日数据核验!$F$6:$F$105,B84,⑤9月10日数据核验!$AA$6:$AA$105,"首次计入")</f>
        <v>1</v>
      </c>
      <c r="E84" s="1">
        <f>IF(D84=0,"",SUMIF(⑤9月10日数据核验!$F$6:$F$105,B84,⑤9月10日数据核验!$AB$6:$AB$105))</f>
        <v>309</v>
      </c>
      <c r="F84" s="1050">
        <f t="shared" si="1"/>
        <v>0.00586148680691238</v>
      </c>
      <c r="G84" s="1"/>
      <c r="H84" s="1"/>
      <c r="I84" s="1"/>
      <c r="J84" s="1"/>
      <c r="K84" s="1"/>
      <c r="L84" s="1"/>
      <c r="M84" s="1"/>
      <c r="N84" s="1"/>
      <c r="O84" s="1"/>
      <c r="P84" s="1"/>
    </row>
    <row r="85" ht="24" customHeight="1" spans="1:16">
      <c r="A85" s="1"/>
      <c r="B85" s="1" t="s">
        <v>431</v>
      </c>
      <c r="C85" s="1">
        <f>COUNTIF(⑤9月10日数据核验!$F$6:$F$105,B85)</f>
        <v>1</v>
      </c>
      <c r="D85" s="1">
        <f>COUNTIFS(⑤9月10日数据核验!$F$6:$F$105,B85,⑤9月10日数据核验!$AA$6:$AA$105,"首次计入")</f>
        <v>1</v>
      </c>
      <c r="E85" s="1">
        <f>IF(D85=0,"",SUMIF(⑤9月10日数据核验!$F$6:$F$105,B85,⑤9月10日数据核验!$AB$6:$AB$105))</f>
        <v>289</v>
      </c>
      <c r="F85" s="1050">
        <f t="shared" si="1"/>
        <v>0.0054821025475653</v>
      </c>
      <c r="G85" s="1"/>
      <c r="H85" s="1"/>
      <c r="I85" s="1"/>
      <c r="J85" s="1"/>
      <c r="K85" s="1"/>
      <c r="L85" s="1"/>
      <c r="M85" s="1"/>
      <c r="N85" s="1"/>
      <c r="O85" s="1"/>
      <c r="P85" s="1"/>
    </row>
    <row r="86" ht="24" customHeight="1" spans="1:16">
      <c r="A86" s="1"/>
      <c r="B86" s="1" t="s">
        <v>472</v>
      </c>
      <c r="C86" s="1">
        <f>COUNTIF(⑤9月10日数据核验!$F$6:$F$105,B86)</f>
        <v>1</v>
      </c>
      <c r="D86" s="1">
        <f>COUNTIFS(⑤9月10日数据核验!$F$6:$F$105,B86,⑤9月10日数据核验!$AA$6:$AA$105,"首次计入")</f>
        <v>1</v>
      </c>
      <c r="E86" s="1">
        <f>IF(D86=0,"",SUMIF(⑤9月10日数据核验!$F$6:$F$105,B86,⑤9月10日数据核验!$AB$6:$AB$105))</f>
        <v>286</v>
      </c>
      <c r="F86" s="1050">
        <f t="shared" si="1"/>
        <v>0.00542519490866324</v>
      </c>
      <c r="G86" s="1"/>
      <c r="H86" s="1"/>
      <c r="I86" s="1"/>
      <c r="J86" s="1"/>
      <c r="K86" s="1"/>
      <c r="L86" s="1"/>
      <c r="M86" s="1"/>
      <c r="N86" s="1"/>
      <c r="O86" s="1"/>
      <c r="P86" s="1"/>
    </row>
    <row r="87" ht="24" customHeight="1" spans="1:16">
      <c r="A87" s="1"/>
      <c r="B87" s="1" t="s">
        <v>436</v>
      </c>
      <c r="C87" s="1">
        <f>COUNTIF(⑤9月10日数据核验!$F$6:$F$105,B87)</f>
        <v>1</v>
      </c>
      <c r="D87" s="1">
        <f>COUNTIFS(⑤9月10日数据核验!$F$6:$F$105,B87,⑤9月10日数据核验!$AA$6:$AA$105,"首次计入")</f>
        <v>1</v>
      </c>
      <c r="E87" s="1">
        <f>IF(D87=0,"",SUMIF(⑤9月10日数据核验!$F$6:$F$105,B87,⑤9月10日数据核验!$AB$6:$AB$105))</f>
        <v>285</v>
      </c>
      <c r="F87" s="1050">
        <f t="shared" si="1"/>
        <v>0.00540622569569589</v>
      </c>
      <c r="G87" s="1"/>
      <c r="H87" s="1"/>
      <c r="I87" s="1"/>
      <c r="J87" s="1"/>
      <c r="K87" s="1"/>
      <c r="L87" s="1"/>
      <c r="M87" s="1"/>
      <c r="N87" s="1"/>
      <c r="O87" s="1"/>
      <c r="P87" s="1"/>
    </row>
    <row r="88" ht="24" customHeight="1" spans="1:16">
      <c r="A88" s="1"/>
      <c r="B88" s="1" t="s">
        <v>421</v>
      </c>
      <c r="C88" s="1">
        <f>COUNTIF(⑤9月10日数据核验!$F$6:$F$105,B88)</f>
        <v>1</v>
      </c>
      <c r="D88" s="1">
        <f>COUNTIFS(⑤9月10日数据核验!$F$6:$F$105,B88,⑤9月10日数据核验!$AA$6:$AA$105,"首次计入")</f>
        <v>1</v>
      </c>
      <c r="E88" s="1">
        <f>IF(D88=0,"",SUMIF(⑤9月10日数据核验!$F$6:$F$105,B88,⑤9月10日数据核验!$AB$6:$AB$105))</f>
        <v>277</v>
      </c>
      <c r="F88" s="1050">
        <f t="shared" si="1"/>
        <v>0.00525447199195705</v>
      </c>
      <c r="G88" s="1"/>
      <c r="H88" s="1"/>
      <c r="I88" s="1"/>
      <c r="J88" s="1"/>
      <c r="K88" s="1"/>
      <c r="L88" s="1"/>
      <c r="M88" s="1"/>
      <c r="N88" s="1"/>
      <c r="O88" s="1"/>
      <c r="P88" s="1"/>
    </row>
    <row r="89" ht="24" customHeight="1" spans="1:16">
      <c r="A89" s="1"/>
      <c r="B89" s="1" t="s">
        <v>426</v>
      </c>
      <c r="C89" s="1">
        <f>COUNTIF(⑤9月10日数据核验!$F$6:$F$105,B89)</f>
        <v>1</v>
      </c>
      <c r="D89" s="1">
        <f>COUNTIFS(⑤9月10日数据核验!$F$6:$F$105,B89,⑤9月10日数据核验!$AA$6:$AA$105,"首次计入")</f>
        <v>1</v>
      </c>
      <c r="E89" s="1">
        <f>IF(D89=0,"",SUMIF(⑤9月10日数据核验!$F$6:$F$105,B89,⑤9月10日数据核验!$AB$6:$AB$105))</f>
        <v>269</v>
      </c>
      <c r="F89" s="1050">
        <f t="shared" si="1"/>
        <v>0.00510271828821822</v>
      </c>
      <c r="G89" s="1"/>
      <c r="H89" s="1"/>
      <c r="I89" s="1"/>
      <c r="J89" s="1"/>
      <c r="K89" s="1"/>
      <c r="L89" s="1"/>
      <c r="M89" s="1"/>
      <c r="N89" s="1"/>
      <c r="O89" s="1"/>
      <c r="P89" s="1"/>
    </row>
    <row r="90" ht="24" customHeight="1" spans="1:16">
      <c r="A90" s="1"/>
      <c r="B90" s="1" t="s">
        <v>441</v>
      </c>
      <c r="C90" s="1">
        <f>COUNTIF(⑤9月10日数据核验!$F$6:$F$105,B90)</f>
        <v>1</v>
      </c>
      <c r="D90" s="1">
        <f>COUNTIFS(⑤9月10日数据核验!$F$6:$F$105,B90,⑤9月10日数据核验!$AA$6:$AA$105,"首次计入")</f>
        <v>1</v>
      </c>
      <c r="E90" s="1">
        <f>IF(D90=0,"",SUMIF(⑤9月10日数据核验!$F$6:$F$105,B90,⑤9月10日数据核验!$AB$6:$AB$105))</f>
        <v>264</v>
      </c>
      <c r="F90" s="1050">
        <f t="shared" si="1"/>
        <v>0.00500787222338145</v>
      </c>
      <c r="G90" s="1"/>
      <c r="H90" s="1"/>
      <c r="I90" s="1"/>
      <c r="J90" s="1"/>
      <c r="K90" s="1"/>
      <c r="L90" s="1"/>
      <c r="M90" s="1"/>
      <c r="N90" s="1"/>
      <c r="O90" s="1"/>
      <c r="P90" s="1"/>
    </row>
    <row r="91" ht="24" customHeight="1" spans="1:16">
      <c r="A91" s="1"/>
      <c r="B91" s="1" t="s">
        <v>477</v>
      </c>
      <c r="C91" s="1">
        <f>COUNTIF(⑤9月10日数据核验!$F$6:$F$105,B91)</f>
        <v>1</v>
      </c>
      <c r="D91" s="1">
        <f>COUNTIFS(⑤9月10日数据核验!$F$6:$F$105,B91,⑤9月10日数据核验!$AA$6:$AA$105,"首次计入")</f>
        <v>1</v>
      </c>
      <c r="E91" s="1">
        <f>IF(D91=0,"",SUMIF(⑤9月10日数据核验!$F$6:$F$105,B91,⑤9月10日数据核验!$AB$6:$AB$105))</f>
        <v>241</v>
      </c>
      <c r="F91" s="1050">
        <f t="shared" si="1"/>
        <v>0.00457158032513231</v>
      </c>
      <c r="G91" s="1"/>
      <c r="H91" s="1"/>
      <c r="I91" s="1"/>
      <c r="J91" s="1"/>
      <c r="K91" s="1"/>
      <c r="L91" s="1"/>
      <c r="M91" s="1"/>
      <c r="N91" s="1"/>
      <c r="O91" s="1"/>
      <c r="P91" s="1"/>
    </row>
    <row r="92" ht="24" customHeight="1" spans="1:16">
      <c r="A92" s="1"/>
      <c r="B92" s="1" t="s">
        <v>503</v>
      </c>
      <c r="C92" s="1">
        <f>COUNTIF(⑤9月10日数据核验!$F$6:$F$105,B92)</f>
        <v>1</v>
      </c>
      <c r="D92" s="1">
        <f>COUNTIFS(⑤9月10日数据核验!$F$6:$F$105,B92,⑤9月10日数据核验!$AA$6:$AA$105,"首次计入")</f>
        <v>1</v>
      </c>
      <c r="E92" s="1">
        <f>IF(D92=0,"",SUMIF(⑤9月10日数据核验!$F$6:$F$105,B92,⑤9月10日数据核验!$AB$6:$AB$105))</f>
        <v>239</v>
      </c>
      <c r="F92" s="1050">
        <f t="shared" si="1"/>
        <v>0.0045336418991976</v>
      </c>
      <c r="G92" s="1"/>
      <c r="H92" s="1"/>
      <c r="I92" s="1"/>
      <c r="J92" s="1"/>
      <c r="K92" s="1"/>
      <c r="L92" s="1"/>
      <c r="M92" s="1"/>
      <c r="N92" s="1"/>
      <c r="O92" s="1"/>
      <c r="P92" s="1"/>
    </row>
    <row r="93" ht="24" customHeight="1" spans="1:16">
      <c r="A93" s="1"/>
      <c r="B93" s="1" t="s">
        <v>510</v>
      </c>
      <c r="C93" s="1">
        <f>COUNTIF(⑤9月10日数据核验!$F$6:$F$105,B93)</f>
        <v>1</v>
      </c>
      <c r="D93" s="1">
        <f>COUNTIFS(⑤9月10日数据核验!$F$6:$F$105,B93,⑤9月10日数据核验!$AA$6:$AA$105,"首次计入")</f>
        <v>1</v>
      </c>
      <c r="E93" s="1">
        <f>IF(D93=0,"",SUMIF(⑤9月10日数据核验!$F$6:$F$105,B93,⑤9月10日数据核验!$AB$6:$AB$105))</f>
        <v>234</v>
      </c>
      <c r="F93" s="1050">
        <f t="shared" si="1"/>
        <v>0.00443879583436083</v>
      </c>
      <c r="G93" s="1"/>
      <c r="H93" s="1"/>
      <c r="I93" s="1"/>
      <c r="J93" s="1"/>
      <c r="K93" s="1"/>
      <c r="L93" s="1"/>
      <c r="M93" s="1"/>
      <c r="N93" s="1"/>
      <c r="O93" s="1"/>
      <c r="P93" s="1"/>
    </row>
    <row r="94" ht="24" customHeight="1" spans="1:16">
      <c r="A94" s="1"/>
      <c r="B94" s="1" t="s">
        <v>467</v>
      </c>
      <c r="C94" s="1">
        <f>COUNTIF(⑤9月10日数据核验!$F$6:$F$105,B94)</f>
        <v>1</v>
      </c>
      <c r="D94" s="1">
        <f>COUNTIFS(⑤9月10日数据核验!$F$6:$F$105,B94,⑤9月10日数据核验!$AA$6:$AA$105,"首次计入")</f>
        <v>1</v>
      </c>
      <c r="E94" s="1">
        <f>IF(D94=0,"",SUMIF(⑤9月10日数据核验!$F$6:$F$105,B94,⑤9月10日数据核验!$AB$6:$AB$105))</f>
        <v>227</v>
      </c>
      <c r="F94" s="1050">
        <f t="shared" si="1"/>
        <v>0.00430601134358935</v>
      </c>
      <c r="G94" s="1"/>
      <c r="H94" s="1"/>
      <c r="I94" s="1"/>
      <c r="J94" s="1"/>
      <c r="K94" s="1"/>
      <c r="L94" s="1"/>
      <c r="M94" s="1"/>
      <c r="N94" s="1"/>
      <c r="O94" s="1"/>
      <c r="P94" s="1"/>
    </row>
    <row r="95" ht="24" customHeight="1" spans="1:16">
      <c r="A95" s="1"/>
      <c r="B95" s="1" t="s">
        <v>499</v>
      </c>
      <c r="C95" s="1">
        <f>COUNTIF(⑤9月10日数据核验!$F$6:$F$105,B95)</f>
        <v>1</v>
      </c>
      <c r="D95" s="1">
        <f>COUNTIFS(⑤9月10日数据核验!$F$6:$F$105,B95,⑤9月10日数据核验!$AA$6:$AA$105,"首次计入")</f>
        <v>1</v>
      </c>
      <c r="E95" s="1">
        <f>IF(D95=0,"",SUMIF(⑤9月10日数据核验!$F$6:$F$105,B95,⑤9月10日数据核验!$AB$6:$AB$105))</f>
        <v>227</v>
      </c>
      <c r="F95" s="1050">
        <f t="shared" si="1"/>
        <v>0.00430601134358935</v>
      </c>
      <c r="G95" s="1"/>
      <c r="H95" s="1"/>
      <c r="I95" s="1"/>
      <c r="J95" s="1"/>
      <c r="K95" s="1"/>
      <c r="L95" s="1"/>
      <c r="M95" s="1"/>
      <c r="N95" s="1"/>
      <c r="O95" s="1"/>
      <c r="P95" s="1"/>
    </row>
    <row r="96" ht="24" customHeight="1" spans="1:16">
      <c r="A96" s="1"/>
      <c r="B96" s="1" t="s">
        <v>462</v>
      </c>
      <c r="C96" s="1">
        <f>COUNTIF(⑤9月10日数据核验!$F$6:$F$105,B96)</f>
        <v>1</v>
      </c>
      <c r="D96" s="1">
        <f>COUNTIFS(⑤9月10日数据核验!$F$6:$F$105,B96,⑤9月10日数据核验!$AA$6:$AA$105,"首次计入")</f>
        <v>1</v>
      </c>
      <c r="E96" s="1">
        <f>IF(D96=0,"",SUMIF(⑤9月10日数据核验!$F$6:$F$105,B96,⑤9月10日数据核验!$AB$6:$AB$105))</f>
        <v>220</v>
      </c>
      <c r="F96" s="1050">
        <f t="shared" si="1"/>
        <v>0.00417322685281788</v>
      </c>
      <c r="G96" s="1"/>
      <c r="H96" s="1"/>
      <c r="I96" s="1"/>
      <c r="J96" s="1"/>
      <c r="K96" s="1"/>
      <c r="L96" s="1"/>
      <c r="M96" s="1"/>
      <c r="N96" s="1"/>
      <c r="O96" s="1"/>
      <c r="P96" s="1"/>
    </row>
    <row r="97" ht="24" customHeight="1" spans="1:16">
      <c r="A97" s="1"/>
      <c r="B97" s="1" t="s">
        <v>515</v>
      </c>
      <c r="C97" s="1">
        <f>COUNTIF(⑤9月10日数据核验!$F$6:$F$105,B97)</f>
        <v>1</v>
      </c>
      <c r="D97" s="1">
        <f>COUNTIFS(⑤9月10日数据核验!$F$6:$F$105,B97,⑤9月10日数据核验!$AA$6:$AA$105,"首次计入")</f>
        <v>1</v>
      </c>
      <c r="E97" s="1">
        <f>IF(D97=0,"",SUMIF(⑤9月10日数据核验!$F$6:$F$105,B97,⑤9月10日数据核验!$AB$6:$AB$105))</f>
        <v>206</v>
      </c>
      <c r="F97" s="1050">
        <f t="shared" si="1"/>
        <v>0.00390765787127492</v>
      </c>
      <c r="G97" s="1"/>
      <c r="H97" s="1"/>
      <c r="I97" s="1"/>
      <c r="J97" s="1"/>
      <c r="K97" s="1"/>
      <c r="L97" s="1"/>
      <c r="M97" s="1"/>
      <c r="N97" s="1"/>
      <c r="O97" s="1"/>
      <c r="P97" s="1"/>
    </row>
    <row r="98" ht="24" customHeight="1" spans="1:16">
      <c r="A98" s="1"/>
      <c r="B98" s="1" t="s">
        <v>525</v>
      </c>
      <c r="C98" s="1">
        <f>COUNTIF(⑤9月10日数据核验!$F$6:$F$105,B98)</f>
        <v>1</v>
      </c>
      <c r="D98" s="1">
        <f>COUNTIFS(⑤9月10日数据核验!$F$6:$F$105,B98,⑤9月10日数据核验!$AA$6:$AA$105,"首次计入")</f>
        <v>1</v>
      </c>
      <c r="E98" s="1">
        <f>IF(D98=0,"",SUMIF(⑤9月10日数据核验!$F$6:$F$105,B98,⑤9月10日数据核验!$AB$6:$AB$105))</f>
        <v>204</v>
      </c>
      <c r="F98" s="1050">
        <f t="shared" si="1"/>
        <v>0.00386971944534021</v>
      </c>
      <c r="G98" s="1"/>
      <c r="H98" s="1"/>
      <c r="I98" s="1"/>
      <c r="J98" s="1"/>
      <c r="K98" s="1"/>
      <c r="L98" s="1"/>
      <c r="M98" s="1"/>
      <c r="N98" s="1"/>
      <c r="O98" s="1"/>
      <c r="P98" s="1"/>
    </row>
    <row r="99" ht="24" customHeight="1" spans="1:16">
      <c r="A99" s="1"/>
      <c r="B99" s="1" t="s">
        <v>452</v>
      </c>
      <c r="C99" s="1">
        <f>COUNTIF(⑤9月10日数据核验!$F$6:$F$105,B99)</f>
        <v>1</v>
      </c>
      <c r="D99" s="1">
        <f>COUNTIFS(⑤9月10日数据核验!$F$6:$F$105,B99,⑤9月10日数据核验!$AA$6:$AA$105,"首次计入")</f>
        <v>1</v>
      </c>
      <c r="E99" s="1">
        <f>IF(D99=0,"",SUMIF(⑤9月10日数据核验!$F$6:$F$105,B99,⑤9月10日数据核验!$AB$6:$AB$105))</f>
        <v>201</v>
      </c>
      <c r="F99" s="1050">
        <f t="shared" si="1"/>
        <v>0.00381281180643815</v>
      </c>
      <c r="G99" s="1"/>
      <c r="H99" s="1"/>
      <c r="I99" s="1"/>
      <c r="J99" s="1"/>
      <c r="K99" s="1"/>
      <c r="L99" s="1"/>
      <c r="M99" s="1"/>
      <c r="N99" s="1"/>
      <c r="O99" s="1"/>
      <c r="P99" s="1"/>
    </row>
    <row r="100" ht="24" customHeight="1" spans="1:16">
      <c r="A100" s="1"/>
      <c r="B100" s="1" t="s">
        <v>530</v>
      </c>
      <c r="C100" s="1">
        <f>COUNTIF(⑤9月10日数据核验!$F$6:$F$105,B100)</f>
        <v>1</v>
      </c>
      <c r="D100" s="1">
        <f>COUNTIFS(⑤9月10日数据核验!$F$6:$F$105,B100,⑤9月10日数据核验!$AA$6:$AA$105,"首次计入")</f>
        <v>1</v>
      </c>
      <c r="E100" s="1">
        <f>IF(D100=0,"",SUMIF(⑤9月10日数据核验!$F$6:$F$105,B100,⑤9月10日数据核验!$AB$6:$AB$105))</f>
        <v>189</v>
      </c>
      <c r="F100" s="1050">
        <f t="shared" si="1"/>
        <v>0.0035851812508299</v>
      </c>
      <c r="G100" s="1"/>
      <c r="H100" s="1"/>
      <c r="I100" s="1"/>
      <c r="J100" s="1"/>
      <c r="K100" s="1"/>
      <c r="L100" s="1"/>
      <c r="M100" s="1"/>
      <c r="N100" s="1"/>
      <c r="O100" s="1"/>
      <c r="P100" s="1"/>
    </row>
    <row r="101" ht="24" customHeight="1" spans="1:16">
      <c r="A101" s="1"/>
      <c r="B101" s="1" t="s">
        <v>556</v>
      </c>
      <c r="C101" s="1">
        <f>COUNTIF(⑤9月10日数据核验!$F$6:$F$105,B101)</f>
        <v>1</v>
      </c>
      <c r="D101" s="1">
        <f>COUNTIFS(⑤9月10日数据核验!$F$6:$F$105,B101,⑤9月10日数据核验!$AA$6:$AA$105,"首次计入")</f>
        <v>1</v>
      </c>
      <c r="E101" s="1">
        <f>IF(D101=0,"",SUMIF(⑤9月10日数据核验!$F$6:$F$105,B101,⑤9月10日数据核验!$AB$6:$AB$105))</f>
        <v>188</v>
      </c>
      <c r="F101" s="1050">
        <f t="shared" si="1"/>
        <v>0.00356621203786255</v>
      </c>
      <c r="G101" s="1"/>
      <c r="H101" s="1"/>
      <c r="I101" s="1"/>
      <c r="J101" s="1"/>
      <c r="K101" s="1"/>
      <c r="L101" s="1"/>
      <c r="M101" s="1"/>
      <c r="N101" s="1"/>
      <c r="O101" s="1"/>
      <c r="P101" s="1"/>
    </row>
    <row r="102" ht="24" customHeight="1" spans="1:16">
      <c r="A102" s="1"/>
      <c r="B102" s="1" t="s">
        <v>535</v>
      </c>
      <c r="C102" s="1">
        <f>COUNTIF(⑤9月10日数据核验!$F$6:$F$105,B102)</f>
        <v>1</v>
      </c>
      <c r="D102" s="1">
        <f>COUNTIFS(⑤9月10日数据核验!$F$6:$F$105,B102,⑤9月10日数据核验!$AA$6:$AA$105,"首次计入")</f>
        <v>1</v>
      </c>
      <c r="E102" s="1">
        <f>IF(D102=0,"",SUMIF(⑤9月10日数据核验!$F$6:$F$105,B102,⑤9月10日数据核验!$AB$6:$AB$105))</f>
        <v>180</v>
      </c>
      <c r="F102" s="1050">
        <f t="shared" si="1"/>
        <v>0.00341445833412372</v>
      </c>
      <c r="G102" s="1"/>
      <c r="H102" s="1"/>
      <c r="I102" s="1"/>
      <c r="J102" s="1"/>
      <c r="K102" s="1"/>
      <c r="L102" s="1"/>
      <c r="M102" s="1"/>
      <c r="N102" s="1"/>
      <c r="O102" s="1"/>
      <c r="P102" s="1"/>
    </row>
    <row r="103" ht="24" customHeight="1" spans="1:16">
      <c r="A103" s="1"/>
      <c r="B103" s="1" t="s">
        <v>561</v>
      </c>
      <c r="C103" s="1">
        <f>COUNTIF(⑤9月10日数据核验!$F$6:$F$105,B103)</f>
        <v>1</v>
      </c>
      <c r="D103" s="1">
        <f>COUNTIFS(⑤9月10日数据核验!$F$6:$F$105,B103,⑤9月10日数据核验!$AA$6:$AA$105,"首次计入")</f>
        <v>1</v>
      </c>
      <c r="E103" s="1">
        <f>IF(D103=0,"",SUMIF(⑤9月10日数据核验!$F$6:$F$105,B103,⑤9月10日数据核验!$AB$6:$AB$105))</f>
        <v>179</v>
      </c>
      <c r="F103" s="1050">
        <f t="shared" si="1"/>
        <v>0.00339548912115636</v>
      </c>
      <c r="G103" s="1"/>
      <c r="H103" s="1"/>
      <c r="I103" s="1"/>
      <c r="J103" s="1"/>
      <c r="K103" s="1"/>
      <c r="L103" s="1"/>
      <c r="M103" s="1"/>
      <c r="N103" s="1"/>
      <c r="O103" s="1"/>
      <c r="P103" s="1"/>
    </row>
    <row r="104" ht="24" customHeight="1" spans="1:16">
      <c r="A104" s="1"/>
      <c r="B104" s="1" t="s">
        <v>581</v>
      </c>
      <c r="C104" s="1">
        <f>COUNTIF(⑤9月10日数据核验!$F$6:$F$105,B104)</f>
        <v>1</v>
      </c>
      <c r="D104" s="1">
        <f>COUNTIFS(⑤9月10日数据核验!$F$6:$F$105,B104,⑤9月10日数据核验!$AA$6:$AA$105,"首次计入")</f>
        <v>1</v>
      </c>
      <c r="E104" s="1">
        <f>IF(D104=0,"",SUMIF(⑤9月10日数据核验!$F$6:$F$105,B104,⑤9月10日数据核验!$AB$6:$AB$105))</f>
        <v>160</v>
      </c>
      <c r="F104" s="1050">
        <f t="shared" si="1"/>
        <v>0.00303507407477664</v>
      </c>
      <c r="G104" s="1"/>
      <c r="H104" s="1"/>
      <c r="I104" s="1"/>
      <c r="J104" s="1"/>
      <c r="K104" s="1"/>
      <c r="L104" s="1"/>
      <c r="M104" s="1"/>
      <c r="N104" s="1"/>
      <c r="O104" s="1"/>
      <c r="P104" s="1"/>
    </row>
    <row r="105" ht="24" customHeight="1" spans="1:16">
      <c r="A105" s="1"/>
      <c r="B105" s="1" t="s">
        <v>576</v>
      </c>
      <c r="C105" s="1">
        <f>COUNTIF(⑤9月10日数据核验!$F$6:$F$105,B105)</f>
        <v>1</v>
      </c>
      <c r="D105" s="1">
        <f>COUNTIFS(⑤9月10日数据核验!$F$6:$F$105,B105,⑤9月10日数据核验!$AA$6:$AA$105,"首次计入")</f>
        <v>1</v>
      </c>
      <c r="E105" s="1">
        <f>IF(D105=0,"",SUMIF(⑤9月10日数据核验!$F$6:$F$105,B105,⑤9月10日数据核验!$AB$6:$AB$105))</f>
        <v>155</v>
      </c>
      <c r="F105" s="1050">
        <f t="shared" si="1"/>
        <v>0.00294022800993987</v>
      </c>
      <c r="G105" s="1"/>
      <c r="H105" s="1"/>
      <c r="I105" s="1"/>
      <c r="J105" s="1"/>
      <c r="K105" s="1"/>
      <c r="L105" s="1"/>
      <c r="M105" s="1"/>
      <c r="N105" s="1"/>
      <c r="O105" s="1"/>
      <c r="P105" s="1"/>
    </row>
    <row r="106" ht="24" customHeight="1" spans="1:16">
      <c r="A106" s="1"/>
      <c r="B106" s="1" t="s">
        <v>551</v>
      </c>
      <c r="C106" s="1">
        <f>COUNTIF(⑤9月10日数据核验!$F$6:$F$105,B106)</f>
        <v>1</v>
      </c>
      <c r="D106" s="1">
        <f>COUNTIFS(⑤9月10日数据核验!$F$6:$F$105,B106,⑤9月10日数据核验!$AA$6:$AA$105,"首次计入")</f>
        <v>1</v>
      </c>
      <c r="E106" s="1">
        <f>IF(D106=0,"",SUMIF(⑤9月10日数据核验!$F$6:$F$105,B106,⑤9月10日数据核验!$AB$6:$AB$105))</f>
        <v>146</v>
      </c>
      <c r="F106" s="1050">
        <f t="shared" si="1"/>
        <v>0.00276950509323368</v>
      </c>
      <c r="G106" s="1"/>
      <c r="H106" s="1"/>
      <c r="I106" s="1"/>
      <c r="J106" s="1"/>
      <c r="K106" s="1"/>
      <c r="L106" s="1"/>
      <c r="M106" s="1"/>
      <c r="N106" s="1"/>
      <c r="O106" s="1"/>
      <c r="P106" s="1"/>
    </row>
    <row r="107" ht="24" customHeight="1" spans="1:16">
      <c r="A107" s="1"/>
      <c r="B107" s="1" t="s">
        <v>547</v>
      </c>
      <c r="C107" s="1">
        <f>COUNTIF(⑤9月10日数据核验!$F$6:$F$105,B107)</f>
        <v>1</v>
      </c>
      <c r="D107" s="1">
        <f>COUNTIFS(⑤9月10日数据核验!$F$6:$F$105,B107,⑤9月10日数据核验!$AA$6:$AA$105,"首次计入")</f>
        <v>1</v>
      </c>
      <c r="E107" s="1">
        <f>IF(D107=0,"",SUMIF(⑤9月10日数据核验!$F$6:$F$105,B107,⑤9月10日数据核验!$AB$6:$AB$105))</f>
        <v>127</v>
      </c>
      <c r="F107" s="1050">
        <f t="shared" ref="F107:F112" si="2">IF(D107=0,"",E107/$C$9)</f>
        <v>0.00240909004685396</v>
      </c>
      <c r="G107" s="1"/>
      <c r="H107" s="1"/>
      <c r="I107" s="1"/>
      <c r="J107" s="1"/>
      <c r="K107" s="1"/>
      <c r="L107" s="1"/>
      <c r="M107" s="1"/>
      <c r="N107" s="1"/>
      <c r="O107" s="1"/>
      <c r="P107" s="1"/>
    </row>
    <row r="108" ht="24" customHeight="1" spans="1:16">
      <c r="A108" s="1"/>
      <c r="B108" s="1" t="s">
        <v>540</v>
      </c>
      <c r="C108" s="1">
        <f>COUNTIF(⑤9月10日数据核验!$F$6:$F$105,B108)</f>
        <v>1</v>
      </c>
      <c r="D108" s="1">
        <f>COUNTIFS(⑤9月10日数据核验!$F$6:$F$105,B108,⑤9月10日数据核验!$AA$6:$AA$105,"首次计入")</f>
        <v>1</v>
      </c>
      <c r="E108" s="1">
        <f>IF(D108=0,"",SUMIF(⑤9月10日数据核验!$F$6:$F$105,B108,⑤9月10日数据核验!$AB$6:$AB$105))</f>
        <v>117</v>
      </c>
      <c r="F108" s="1050">
        <f t="shared" si="2"/>
        <v>0.00221939791718042</v>
      </c>
      <c r="G108" s="1"/>
      <c r="H108" s="1"/>
      <c r="I108" s="1"/>
      <c r="J108" s="1"/>
      <c r="K108" s="1"/>
      <c r="L108" s="1"/>
      <c r="M108" s="1"/>
      <c r="N108" s="1"/>
      <c r="O108" s="1"/>
      <c r="P108" s="1"/>
    </row>
    <row r="109" ht="24" customHeight="1" spans="1:16">
      <c r="A109" s="1"/>
      <c r="B109" s="1" t="s">
        <v>600</v>
      </c>
      <c r="C109" s="1">
        <f>COUNTIF(⑤9月10日数据核验!$F$6:$F$105,B109)</f>
        <v>1</v>
      </c>
      <c r="D109" s="1">
        <f>COUNTIFS(⑤9月10日数据核验!$F$6:$F$105,B109,⑤9月10日数据核验!$AA$6:$AA$105,"首次计入")</f>
        <v>1</v>
      </c>
      <c r="E109" s="1">
        <f>IF(D109=0,"",SUMIF(⑤9月10日数据核验!$F$6:$F$105,B109,⑤9月10日数据核验!$AB$6:$AB$105))</f>
        <v>9</v>
      </c>
      <c r="F109" s="1050">
        <f t="shared" si="2"/>
        <v>0.000170722916706186</v>
      </c>
      <c r="G109" s="1"/>
      <c r="H109" s="1"/>
      <c r="I109" s="1"/>
      <c r="J109" s="1"/>
      <c r="K109" s="1"/>
      <c r="L109" s="1"/>
      <c r="M109" s="1"/>
      <c r="N109" s="1"/>
      <c r="O109" s="1"/>
      <c r="P109" s="1"/>
    </row>
    <row r="110" ht="24" customHeight="1" spans="1:16">
      <c r="A110" s="1"/>
      <c r="B110" s="1" t="s">
        <v>604</v>
      </c>
      <c r="C110" s="1">
        <f>COUNTIF(⑤9月10日数据核验!$F$6:$F$105,B110)</f>
        <v>1</v>
      </c>
      <c r="D110" s="1">
        <f>COUNTIFS(⑤9月10日数据核验!$F$6:$F$105,B110,⑤9月10日数据核验!$AA$6:$AA$105,"首次计入")</f>
        <v>1</v>
      </c>
      <c r="E110" s="1">
        <f>IF(D110=0,"",SUMIF(⑤9月10日数据核验!$F$6:$F$105,B110,⑤9月10日数据核验!$AB$6:$AB$105))</f>
        <v>1</v>
      </c>
      <c r="F110" s="1050">
        <f t="shared" si="2"/>
        <v>1.8969212967354e-5</v>
      </c>
      <c r="G110" s="1"/>
      <c r="H110" s="1"/>
      <c r="I110" s="1"/>
      <c r="J110" s="1"/>
      <c r="K110" s="1"/>
      <c r="L110" s="1"/>
      <c r="M110" s="1"/>
      <c r="N110" s="1"/>
      <c r="O110" s="1"/>
      <c r="P110" s="1"/>
    </row>
    <row r="111" ht="24" customHeight="1" spans="1:16">
      <c r="A111" s="1"/>
      <c r="B111" s="1" t="s">
        <v>520</v>
      </c>
      <c r="C111" s="1">
        <f>COUNTIF(⑤9月10日数据核验!$F$6:$F$105,B111)</f>
        <v>1</v>
      </c>
      <c r="D111" s="1">
        <f>COUNTIFS(⑤9月10日数据核验!$F$6:$F$105,B111,⑤9月10日数据核验!$AA$6:$AA$105,"首次计入")</f>
        <v>0</v>
      </c>
      <c r="E111" s="1" t="str">
        <f>IF(D111=0,"",SUMIF(⑤9月10日数据核验!$F$6:$F$105,B111,⑤9月10日数据核验!$AB$6:$AB$105))</f>
        <v/>
      </c>
      <c r="F111" s="1050" t="str">
        <f t="shared" si="2"/>
        <v/>
      </c>
      <c r="G111" s="1"/>
      <c r="H111" s="1"/>
      <c r="I111" s="1"/>
      <c r="J111" s="1"/>
      <c r="K111" s="1"/>
      <c r="L111" s="1"/>
      <c r="M111" s="1"/>
      <c r="N111" s="1"/>
      <c r="O111" s="1"/>
      <c r="P111" s="1"/>
    </row>
    <row r="112" ht="24" customHeight="1" spans="1:16">
      <c r="A112" s="1"/>
      <c r="B112" s="1" t="s">
        <v>589</v>
      </c>
      <c r="C112" s="1">
        <f>COUNTIF(⑤9月10日数据核验!$F$6:$F$105,B112)</f>
        <v>1</v>
      </c>
      <c r="D112" s="1">
        <f>COUNTIFS(⑤9月10日数据核验!$F$6:$F$105,B112,⑤9月10日数据核验!$AA$6:$AA$105,"首次计入")</f>
        <v>0</v>
      </c>
      <c r="E112" s="1" t="str">
        <f>IF(D112=0,"",SUMIF(⑤9月10日数据核验!$F$6:$F$105,B112,⑤9月10日数据核验!$AB$6:$AB$105))</f>
        <v/>
      </c>
      <c r="F112" s="1050" t="str">
        <f t="shared" si="2"/>
        <v/>
      </c>
      <c r="G112" s="1"/>
      <c r="H112" s="1"/>
      <c r="I112" s="1"/>
      <c r="J112" s="1"/>
      <c r="K112" s="1"/>
      <c r="L112" s="1"/>
      <c r="M112" s="1"/>
      <c r="N112" s="1"/>
      <c r="O112" s="1"/>
      <c r="P112" s="1"/>
    </row>
    <row r="113" ht="24" customHeight="1" spans="1:16">
      <c r="A113" s="1"/>
      <c r="B113" s="1"/>
      <c r="C113" s="1"/>
      <c r="D113" s="1"/>
      <c r="E113" s="1"/>
      <c r="F113" s="1"/>
      <c r="G113" s="1"/>
      <c r="H113" s="1"/>
      <c r="I113" s="1"/>
      <c r="J113" s="1"/>
      <c r="K113" s="1"/>
      <c r="L113" s="1"/>
      <c r="M113" s="1"/>
      <c r="N113" s="1"/>
      <c r="O113" s="1"/>
      <c r="P113" s="1"/>
    </row>
    <row r="114" ht="24" customHeight="1" spans="1:16">
      <c r="A114" s="1"/>
      <c r="B114" s="1"/>
      <c r="C114" s="1"/>
      <c r="D114" s="1"/>
      <c r="E114" s="1"/>
      <c r="F114" s="1"/>
      <c r="G114" s="1"/>
      <c r="H114" s="1"/>
      <c r="I114" s="1"/>
      <c r="J114" s="1"/>
      <c r="K114" s="1"/>
      <c r="L114" s="1"/>
      <c r="M114" s="1"/>
      <c r="N114" s="1"/>
      <c r="O114" s="1"/>
      <c r="P114" s="1"/>
    </row>
    <row r="115" ht="24" customHeight="1" spans="1:16">
      <c r="A115" s="1"/>
      <c r="B115" s="1"/>
      <c r="C115" s="1"/>
      <c r="D115" s="1"/>
      <c r="E115" s="1"/>
      <c r="F115" s="1"/>
      <c r="G115" s="1"/>
      <c r="H115" s="1"/>
      <c r="I115" s="1"/>
      <c r="J115" s="1"/>
      <c r="K115" s="1"/>
      <c r="L115" s="1"/>
      <c r="M115" s="1"/>
      <c r="N115" s="1"/>
      <c r="O115" s="1"/>
      <c r="P115" s="1"/>
    </row>
    <row r="116" ht="24" customHeight="1" spans="1:16">
      <c r="A116" s="1"/>
      <c r="B116" s="1"/>
      <c r="C116" s="1"/>
      <c r="D116" s="1"/>
      <c r="E116" s="1"/>
      <c r="F116" s="1"/>
      <c r="G116" s="1"/>
      <c r="H116" s="1"/>
      <c r="I116" s="1"/>
      <c r="J116" s="1"/>
      <c r="K116" s="1"/>
      <c r="L116" s="1"/>
      <c r="M116" s="1"/>
      <c r="N116" s="1"/>
      <c r="O116" s="1"/>
      <c r="P116" s="1"/>
    </row>
    <row r="117" ht="24" customHeight="1" spans="1:16">
      <c r="A117" s="1"/>
      <c r="B117" s="1"/>
      <c r="C117" s="1"/>
      <c r="D117" s="1"/>
      <c r="E117" s="1"/>
      <c r="F117" s="1"/>
      <c r="G117" s="1"/>
      <c r="H117" s="1"/>
      <c r="I117" s="1"/>
      <c r="J117" s="1"/>
      <c r="K117" s="1"/>
      <c r="L117" s="1"/>
      <c r="M117" s="1"/>
      <c r="N117" s="1"/>
      <c r="O117" s="1"/>
      <c r="P117" s="1"/>
    </row>
    <row r="118" ht="30" customHeight="1" spans="1:16">
      <c r="A118" s="1"/>
      <c r="B118" s="2" t="s">
        <v>3328</v>
      </c>
      <c r="C118" s="1"/>
      <c r="D118" s="1"/>
      <c r="E118" s="1"/>
      <c r="F118" s="1"/>
      <c r="G118" s="1"/>
      <c r="H118" s="1"/>
      <c r="I118" s="1"/>
      <c r="J118" s="1"/>
      <c r="K118" s="1"/>
      <c r="L118" s="1"/>
      <c r="M118" s="1"/>
      <c r="N118" s="1"/>
      <c r="O118" s="1"/>
      <c r="P118" s="1"/>
    </row>
    <row r="119" ht="34" customHeight="1" spans="1:16">
      <c r="A119" s="1"/>
      <c r="B119" s="4" t="s">
        <v>3313</v>
      </c>
      <c r="C119" s="4" t="s">
        <v>37</v>
      </c>
      <c r="D119" s="4" t="s">
        <v>3314</v>
      </c>
      <c r="E119" s="1"/>
      <c r="F119" s="1"/>
      <c r="G119" s="1"/>
      <c r="H119" s="1"/>
      <c r="I119" s="1"/>
      <c r="J119" s="1"/>
      <c r="K119" s="1"/>
      <c r="L119" s="1"/>
      <c r="M119" s="1"/>
      <c r="N119" s="1"/>
      <c r="O119" s="1"/>
      <c r="P119" s="1"/>
    </row>
    <row r="120" ht="24" customHeight="1" spans="1:16">
      <c r="A120" s="1"/>
      <c r="B120" s="1" t="s">
        <v>3329</v>
      </c>
      <c r="C120" s="1">
        <f>COUNTIF(⑤9月10日数据核验!$P$6:$P$105,"="&amp;B120)</f>
        <v>47</v>
      </c>
      <c r="D120" s="1050">
        <f>C120/100</f>
        <v>0.47</v>
      </c>
      <c r="E120" s="1"/>
      <c r="F120" s="1"/>
      <c r="G120" s="1"/>
      <c r="H120" s="1"/>
      <c r="I120" s="1"/>
      <c r="J120" s="1"/>
      <c r="K120" s="1"/>
      <c r="L120" s="1"/>
      <c r="M120" s="1"/>
      <c r="N120" s="1"/>
      <c r="O120" s="1"/>
      <c r="P120" s="1"/>
    </row>
    <row r="121" ht="24" customHeight="1" spans="1:16">
      <c r="A121" s="1"/>
      <c r="B121" s="1" t="s">
        <v>3330</v>
      </c>
      <c r="C121" s="1">
        <f>COUNTIF(⑤9月10日数据核验!$P$6:$P$105,"="&amp;B121)</f>
        <v>45</v>
      </c>
      <c r="D121" s="1050">
        <f>C121/100</f>
        <v>0.45</v>
      </c>
      <c r="E121" s="1"/>
      <c r="F121" s="1"/>
      <c r="G121" s="1"/>
      <c r="H121" s="1"/>
      <c r="I121" s="1"/>
      <c r="J121" s="1"/>
      <c r="K121" s="1"/>
      <c r="L121" s="1"/>
      <c r="M121" s="1"/>
      <c r="N121" s="1"/>
      <c r="O121" s="1"/>
      <c r="P121" s="1"/>
    </row>
    <row r="122" ht="24" customHeight="1" spans="1:16">
      <c r="A122" s="1"/>
      <c r="B122" s="1" t="s">
        <v>3331</v>
      </c>
      <c r="C122" s="1">
        <f>COUNTIF(⑤9月10日数据核验!$P$6:$P$105,"="&amp;B122)</f>
        <v>8</v>
      </c>
      <c r="D122" s="1050">
        <f>C122/100</f>
        <v>0.08</v>
      </c>
      <c r="E122" s="1"/>
      <c r="F122" s="1"/>
      <c r="G122" s="1"/>
      <c r="H122" s="1"/>
      <c r="I122" s="1"/>
      <c r="J122" s="1"/>
      <c r="K122" s="1"/>
      <c r="L122" s="1"/>
      <c r="M122" s="1"/>
      <c r="N122" s="1"/>
      <c r="O122" s="1"/>
      <c r="P122" s="1"/>
    </row>
    <row r="123" ht="24" customHeight="1" spans="1:16">
      <c r="A123" s="1"/>
      <c r="B123" s="1" t="s">
        <v>608</v>
      </c>
      <c r="C123" s="1">
        <f>SUM(C120:C122)</f>
        <v>100</v>
      </c>
      <c r="D123" s="1050">
        <f>SUM(D120:D122)</f>
        <v>1</v>
      </c>
      <c r="E123" s="1"/>
      <c r="F123" s="1"/>
      <c r="G123" s="1"/>
      <c r="H123" s="1"/>
      <c r="I123" s="1"/>
      <c r="J123" s="1"/>
      <c r="K123" s="1"/>
      <c r="L123" s="1"/>
      <c r="M123" s="1"/>
      <c r="N123" s="1"/>
      <c r="O123" s="1"/>
      <c r="P123" s="1"/>
    </row>
    <row r="124" ht="24" customHeight="1" spans="1:16">
      <c r="A124" s="1"/>
      <c r="B124" s="1"/>
      <c r="C124" s="1"/>
      <c r="D124" s="1"/>
      <c r="E124" s="1"/>
      <c r="F124" s="1"/>
      <c r="G124" s="1"/>
      <c r="H124" s="1"/>
      <c r="I124" s="1"/>
      <c r="J124" s="1"/>
      <c r="K124" s="1"/>
      <c r="L124" s="1"/>
      <c r="M124" s="1"/>
      <c r="N124" s="1"/>
      <c r="O124" s="1"/>
      <c r="P124" s="1"/>
    </row>
    <row r="125" ht="24" customHeight="1" spans="1:16">
      <c r="A125" s="1"/>
      <c r="B125" s="1"/>
      <c r="C125" s="1"/>
      <c r="D125" s="1"/>
      <c r="E125" s="1"/>
      <c r="F125" s="1"/>
      <c r="G125" s="1"/>
      <c r="H125" s="1"/>
      <c r="I125" s="1"/>
      <c r="J125" s="1"/>
      <c r="K125" s="1"/>
      <c r="L125" s="1"/>
      <c r="M125" s="1"/>
      <c r="N125" s="1"/>
      <c r="O125" s="1"/>
      <c r="P125" s="1"/>
    </row>
    <row r="126" ht="24" customHeight="1" spans="1:16">
      <c r="A126" s="1"/>
      <c r="B126" s="1"/>
      <c r="C126" s="1"/>
      <c r="D126" s="1"/>
      <c r="E126" s="1"/>
      <c r="F126" s="1"/>
      <c r="G126" s="1"/>
      <c r="H126" s="1"/>
      <c r="I126" s="1"/>
      <c r="J126" s="1"/>
      <c r="K126" s="1"/>
      <c r="L126" s="1"/>
      <c r="M126" s="1"/>
      <c r="N126" s="1"/>
      <c r="O126" s="1"/>
      <c r="P126" s="1"/>
    </row>
    <row r="127" ht="24" customHeight="1" spans="1:16">
      <c r="A127" s="1"/>
      <c r="B127" s="1"/>
      <c r="C127" s="1"/>
      <c r="D127" s="1"/>
      <c r="E127" s="1"/>
      <c r="F127" s="1"/>
      <c r="G127" s="1"/>
      <c r="H127" s="1"/>
      <c r="I127" s="1"/>
      <c r="J127" s="1"/>
      <c r="K127" s="1"/>
      <c r="L127" s="1"/>
      <c r="M127" s="1"/>
      <c r="N127" s="1"/>
      <c r="O127" s="1"/>
      <c r="P127" s="1"/>
    </row>
    <row r="128" ht="24" customHeight="1" spans="1:16">
      <c r="A128" s="1"/>
      <c r="B128" s="1"/>
      <c r="C128" s="1"/>
      <c r="D128" s="1"/>
      <c r="E128" s="1"/>
      <c r="F128" s="1"/>
      <c r="G128" s="1"/>
      <c r="H128" s="1"/>
      <c r="I128" s="1"/>
      <c r="J128" s="1"/>
      <c r="K128" s="1"/>
      <c r="L128" s="1"/>
      <c r="M128" s="1"/>
      <c r="N128" s="1"/>
      <c r="O128" s="1"/>
      <c r="P128" s="1"/>
    </row>
    <row r="129" ht="24" customHeight="1" spans="1:16">
      <c r="A129" s="1"/>
      <c r="B129" s="1"/>
      <c r="C129" s="1"/>
      <c r="D129" s="1"/>
      <c r="E129" s="1"/>
      <c r="F129" s="1"/>
      <c r="G129" s="1"/>
      <c r="H129" s="1"/>
      <c r="I129" s="1"/>
      <c r="J129" s="1"/>
      <c r="K129" s="1"/>
      <c r="L129" s="1"/>
      <c r="M129" s="1"/>
      <c r="N129" s="1"/>
      <c r="O129" s="1"/>
      <c r="P129" s="1"/>
    </row>
    <row r="130" ht="24" customHeight="1" spans="1:16">
      <c r="A130" s="1"/>
      <c r="B130" s="1"/>
      <c r="C130" s="1"/>
      <c r="D130" s="1"/>
      <c r="E130" s="1"/>
      <c r="F130" s="1"/>
      <c r="G130" s="1"/>
      <c r="H130" s="1"/>
      <c r="I130" s="1"/>
      <c r="J130" s="1"/>
      <c r="K130" s="1"/>
      <c r="L130" s="1"/>
      <c r="M130" s="1"/>
      <c r="N130" s="1"/>
      <c r="O130" s="1"/>
      <c r="P130" s="1"/>
    </row>
    <row r="131" ht="24" customHeight="1" spans="1:16">
      <c r="A131" s="1"/>
      <c r="B131" s="1"/>
      <c r="C131" s="1"/>
      <c r="D131" s="1"/>
      <c r="E131" s="1"/>
      <c r="F131" s="1"/>
      <c r="G131" s="1"/>
      <c r="H131" s="1"/>
      <c r="I131" s="1"/>
      <c r="J131" s="1"/>
      <c r="K131" s="1"/>
      <c r="L131" s="1"/>
      <c r="M131" s="1"/>
      <c r="N131" s="1"/>
      <c r="O131" s="1"/>
      <c r="P131" s="1"/>
    </row>
    <row r="132" ht="24" customHeight="1" spans="1:16">
      <c r="A132" s="1"/>
      <c r="B132" s="1"/>
      <c r="C132" s="1"/>
      <c r="D132" s="1"/>
      <c r="E132" s="1"/>
      <c r="F132" s="1"/>
      <c r="G132" s="1"/>
      <c r="H132" s="1"/>
      <c r="I132" s="1"/>
      <c r="J132" s="1"/>
      <c r="K132" s="1"/>
      <c r="L132" s="1"/>
      <c r="M132" s="1"/>
      <c r="N132" s="1"/>
      <c r="O132" s="1"/>
      <c r="P132" s="1"/>
    </row>
    <row r="133" ht="24" customHeight="1" spans="1:16">
      <c r="A133" s="1"/>
      <c r="B133" s="1"/>
      <c r="C133" s="1"/>
      <c r="D133" s="1"/>
      <c r="E133" s="1"/>
      <c r="F133" s="1"/>
      <c r="G133" s="1"/>
      <c r="H133" s="1"/>
      <c r="I133" s="1"/>
      <c r="J133" s="1"/>
      <c r="K133" s="1"/>
      <c r="L133" s="1"/>
      <c r="M133" s="1"/>
      <c r="N133" s="1"/>
      <c r="O133" s="1"/>
      <c r="P133" s="1"/>
    </row>
    <row r="134" ht="24" customHeight="1" spans="1:16">
      <c r="A134" s="1"/>
      <c r="B134" s="1"/>
      <c r="C134" s="1"/>
      <c r="D134" s="1"/>
      <c r="E134" s="1"/>
      <c r="F134" s="1"/>
      <c r="G134" s="1"/>
      <c r="H134" s="1"/>
      <c r="I134" s="1"/>
      <c r="J134" s="1"/>
      <c r="K134" s="1"/>
      <c r="L134" s="1"/>
      <c r="M134" s="1"/>
      <c r="N134" s="1"/>
      <c r="O134" s="1"/>
      <c r="P134" s="1"/>
    </row>
    <row r="135" ht="24" customHeight="1" spans="1:16">
      <c r="A135" s="1"/>
      <c r="B135" s="1"/>
      <c r="C135" s="1"/>
      <c r="D135" s="1"/>
      <c r="E135" s="1"/>
      <c r="F135" s="1"/>
      <c r="G135" s="1"/>
      <c r="H135" s="1"/>
      <c r="I135" s="1"/>
      <c r="J135" s="1"/>
      <c r="K135" s="1"/>
      <c r="L135" s="1"/>
      <c r="M135" s="1"/>
      <c r="N135" s="1"/>
      <c r="O135" s="1"/>
      <c r="P135" s="1"/>
    </row>
    <row r="136" ht="24" customHeight="1" spans="1:16">
      <c r="A136" s="1"/>
      <c r="B136" s="1"/>
      <c r="C136" s="1"/>
      <c r="D136" s="1"/>
      <c r="E136" s="1"/>
      <c r="F136" s="1"/>
      <c r="G136" s="1"/>
      <c r="H136" s="1"/>
      <c r="I136" s="1"/>
      <c r="J136" s="1"/>
      <c r="K136" s="1"/>
      <c r="L136" s="1"/>
      <c r="M136" s="1"/>
      <c r="N136" s="1"/>
      <c r="O136" s="1"/>
      <c r="P136" s="1"/>
    </row>
    <row r="137" ht="24" customHeight="1" spans="1:16">
      <c r="A137" s="1"/>
      <c r="B137" s="1"/>
      <c r="C137" s="1"/>
      <c r="D137" s="1"/>
      <c r="E137" s="1"/>
      <c r="F137" s="1"/>
      <c r="G137" s="1"/>
      <c r="H137" s="1"/>
      <c r="I137" s="1"/>
      <c r="J137" s="1"/>
      <c r="K137" s="1"/>
      <c r="L137" s="1"/>
      <c r="M137" s="1"/>
      <c r="N137" s="1"/>
      <c r="O137" s="1"/>
      <c r="P137" s="1"/>
    </row>
    <row r="138" ht="24" customHeight="1" spans="1:16">
      <c r="A138" s="1"/>
      <c r="B138" s="1"/>
      <c r="C138" s="1"/>
      <c r="D138" s="1"/>
      <c r="E138" s="1"/>
      <c r="F138" s="1"/>
      <c r="G138" s="1"/>
      <c r="H138" s="1"/>
      <c r="I138" s="1"/>
      <c r="J138" s="1"/>
      <c r="K138" s="1"/>
      <c r="L138" s="1"/>
      <c r="M138" s="1"/>
      <c r="N138" s="1"/>
      <c r="O138" s="1"/>
      <c r="P138" s="1"/>
    </row>
    <row r="139" ht="30" customHeight="1" spans="1:16">
      <c r="A139" s="1"/>
      <c r="B139" s="2" t="s">
        <v>3332</v>
      </c>
      <c r="C139" s="1"/>
      <c r="D139" s="1"/>
      <c r="E139" s="1"/>
      <c r="F139" s="1"/>
      <c r="G139" s="1"/>
      <c r="H139" s="1"/>
      <c r="I139" s="1"/>
      <c r="J139" s="1"/>
      <c r="K139" s="1"/>
      <c r="L139" s="1"/>
      <c r="M139" s="1"/>
      <c r="N139" s="1"/>
      <c r="O139" s="1"/>
      <c r="P139" s="1"/>
    </row>
    <row r="140" ht="34" customHeight="1" spans="1:16">
      <c r="A140" s="1"/>
      <c r="B140" s="4" t="s">
        <v>3313</v>
      </c>
      <c r="C140" s="4" t="s">
        <v>37</v>
      </c>
      <c r="D140" s="4" t="s">
        <v>3314</v>
      </c>
      <c r="E140" s="1"/>
      <c r="F140" s="1"/>
      <c r="G140" s="1"/>
      <c r="H140" s="1"/>
      <c r="I140" s="1"/>
      <c r="J140" s="1"/>
      <c r="K140" s="1"/>
      <c r="L140" s="1"/>
      <c r="M140" s="1"/>
      <c r="N140" s="1"/>
      <c r="O140" s="1"/>
      <c r="P140" s="1"/>
    </row>
    <row r="141" ht="24" customHeight="1" spans="1:16">
      <c r="A141" s="1"/>
      <c r="B141" s="1" t="s">
        <v>3333</v>
      </c>
      <c r="C141" s="1">
        <f>COUNTIF(⑤9月10日数据核验!$Q$6:$Q$105,"="&amp;B141)</f>
        <v>41</v>
      </c>
      <c r="D141" s="1050">
        <f>C141/100</f>
        <v>0.41</v>
      </c>
      <c r="E141" s="1"/>
      <c r="F141" s="1"/>
      <c r="G141" s="1"/>
      <c r="H141" s="1"/>
      <c r="I141" s="1"/>
      <c r="J141" s="1"/>
      <c r="K141" s="1"/>
      <c r="L141" s="1"/>
      <c r="M141" s="1"/>
      <c r="N141" s="1"/>
      <c r="O141" s="1"/>
      <c r="P141" s="1"/>
    </row>
    <row r="142" ht="24" customHeight="1" spans="1:16">
      <c r="A142" s="1"/>
      <c r="B142" s="1" t="s">
        <v>3334</v>
      </c>
      <c r="C142" s="1">
        <f>COUNTIF(⑤9月10日数据核验!$Q$6:$Q$105,"="&amp;B142)</f>
        <v>26</v>
      </c>
      <c r="D142" s="1050">
        <f>C142/100</f>
        <v>0.26</v>
      </c>
      <c r="E142" s="1"/>
      <c r="F142" s="1"/>
      <c r="G142" s="1"/>
      <c r="H142" s="1"/>
      <c r="I142" s="1"/>
      <c r="J142" s="1"/>
      <c r="K142" s="1"/>
      <c r="L142" s="1"/>
      <c r="M142" s="1"/>
      <c r="N142" s="1"/>
      <c r="O142" s="1"/>
      <c r="P142" s="1"/>
    </row>
    <row r="143" ht="24" customHeight="1" spans="1:16">
      <c r="A143" s="1"/>
      <c r="B143" s="1" t="s">
        <v>3335</v>
      </c>
      <c r="C143" s="1">
        <f>COUNTIF(⑤9月10日数据核验!$Q$6:$Q$105,"="&amp;B143)</f>
        <v>25</v>
      </c>
      <c r="D143" s="1050">
        <f>C143/100</f>
        <v>0.25</v>
      </c>
      <c r="E143" s="1"/>
      <c r="F143" s="1"/>
      <c r="G143" s="1"/>
      <c r="H143" s="1"/>
      <c r="I143" s="1"/>
      <c r="J143" s="1"/>
      <c r="K143" s="1"/>
      <c r="L143" s="1"/>
      <c r="M143" s="1"/>
      <c r="N143" s="1"/>
      <c r="O143" s="1"/>
      <c r="P143" s="1"/>
    </row>
    <row r="144" ht="24" customHeight="1" spans="1:16">
      <c r="A144" s="1"/>
      <c r="B144" s="1" t="s">
        <v>3336</v>
      </c>
      <c r="C144" s="1">
        <f>COUNTIF(⑤9月10日数据核验!$Q$6:$Q$105,"="&amp;B144)</f>
        <v>8</v>
      </c>
      <c r="D144" s="1050">
        <f>C144/100</f>
        <v>0.08</v>
      </c>
      <c r="E144" s="1"/>
      <c r="F144" s="1"/>
      <c r="G144" s="1"/>
      <c r="H144" s="1"/>
      <c r="I144" s="1"/>
      <c r="J144" s="1"/>
      <c r="K144" s="1"/>
      <c r="L144" s="1"/>
      <c r="M144" s="1"/>
      <c r="N144" s="1"/>
      <c r="O144" s="1"/>
      <c r="P144" s="1"/>
    </row>
    <row r="145" ht="24" customHeight="1" spans="1:16">
      <c r="A145" s="1"/>
      <c r="B145" s="1" t="s">
        <v>608</v>
      </c>
      <c r="C145" s="1">
        <f>SUM(C141:C144)</f>
        <v>100</v>
      </c>
      <c r="D145" s="1050">
        <f>SUM(D141:D144)</f>
        <v>1</v>
      </c>
      <c r="E145" s="1"/>
      <c r="F145" s="1"/>
      <c r="G145" s="1"/>
      <c r="H145" s="1"/>
      <c r="I145" s="1"/>
      <c r="J145" s="1"/>
      <c r="K145" s="1"/>
      <c r="L145" s="1"/>
      <c r="M145" s="1"/>
      <c r="N145" s="1"/>
      <c r="O145" s="1"/>
      <c r="P145" s="1"/>
    </row>
    <row r="146" ht="24" customHeight="1" spans="1:16">
      <c r="A146" s="1"/>
      <c r="B146" s="1"/>
      <c r="C146" s="1"/>
      <c r="D146" s="1"/>
      <c r="E146" s="1"/>
      <c r="F146" s="1"/>
      <c r="G146" s="1"/>
      <c r="H146" s="1"/>
      <c r="I146" s="1"/>
      <c r="J146" s="1"/>
      <c r="K146" s="1"/>
      <c r="L146" s="1"/>
      <c r="M146" s="1"/>
      <c r="N146" s="1"/>
      <c r="O146" s="1"/>
      <c r="P146" s="1"/>
    </row>
    <row r="147" ht="24" customHeight="1" spans="1:16">
      <c r="A147" s="1"/>
      <c r="B147" s="1"/>
      <c r="C147" s="1"/>
      <c r="D147" s="1"/>
      <c r="E147" s="1"/>
      <c r="F147" s="1"/>
      <c r="G147" s="1"/>
      <c r="H147" s="1"/>
      <c r="I147" s="1"/>
      <c r="J147" s="1"/>
      <c r="K147" s="1"/>
      <c r="L147" s="1"/>
      <c r="M147" s="1"/>
      <c r="N147" s="1"/>
      <c r="O147" s="1"/>
      <c r="P147" s="1"/>
    </row>
    <row r="148" ht="24" customHeight="1" spans="1:16">
      <c r="A148" s="1"/>
      <c r="B148" s="1"/>
      <c r="C148" s="1"/>
      <c r="D148" s="1"/>
      <c r="E148" s="1"/>
      <c r="F148" s="1"/>
      <c r="G148" s="1"/>
      <c r="H148" s="1"/>
      <c r="I148" s="1"/>
      <c r="J148" s="1"/>
      <c r="K148" s="1"/>
      <c r="L148" s="1"/>
      <c r="M148" s="1"/>
      <c r="N148" s="1"/>
      <c r="O148" s="1"/>
      <c r="P148" s="1"/>
    </row>
    <row r="149" ht="24" customHeight="1" spans="1:16">
      <c r="A149" s="1"/>
      <c r="B149" s="1"/>
      <c r="C149" s="1"/>
      <c r="D149" s="1"/>
      <c r="E149" s="1"/>
      <c r="F149" s="1"/>
      <c r="G149" s="1"/>
      <c r="H149" s="1"/>
      <c r="I149" s="1"/>
      <c r="J149" s="1"/>
      <c r="K149" s="1"/>
      <c r="L149" s="1"/>
      <c r="M149" s="1"/>
      <c r="N149" s="1"/>
      <c r="O149" s="1"/>
      <c r="P149" s="1"/>
    </row>
    <row r="150" ht="24" customHeight="1" spans="1:16">
      <c r="A150" s="1"/>
      <c r="B150" s="1"/>
      <c r="C150" s="1"/>
      <c r="D150" s="1"/>
      <c r="E150" s="1"/>
      <c r="F150" s="1"/>
      <c r="G150" s="1"/>
      <c r="H150" s="1"/>
      <c r="I150" s="1"/>
      <c r="J150" s="1"/>
      <c r="K150" s="1"/>
      <c r="L150" s="1"/>
      <c r="M150" s="1"/>
      <c r="N150" s="1"/>
      <c r="O150" s="1"/>
      <c r="P150" s="1"/>
    </row>
    <row r="151" ht="24" customHeight="1" spans="1:16">
      <c r="A151" s="1"/>
      <c r="B151" s="1"/>
      <c r="C151" s="1"/>
      <c r="D151" s="1"/>
      <c r="E151" s="1"/>
      <c r="F151" s="1"/>
      <c r="G151" s="1"/>
      <c r="H151" s="1"/>
      <c r="I151" s="1"/>
      <c r="J151" s="1"/>
      <c r="K151" s="1"/>
      <c r="L151" s="1"/>
      <c r="M151" s="1"/>
      <c r="N151" s="1"/>
      <c r="O151" s="1"/>
      <c r="P151" s="1"/>
    </row>
    <row r="152" ht="24" customHeight="1" spans="1:16">
      <c r="A152" s="1"/>
      <c r="B152" s="1"/>
      <c r="C152" s="1"/>
      <c r="D152" s="1"/>
      <c r="E152" s="1"/>
      <c r="F152" s="1"/>
      <c r="G152" s="1"/>
      <c r="H152" s="1"/>
      <c r="I152" s="1"/>
      <c r="J152" s="1"/>
      <c r="K152" s="1"/>
      <c r="L152" s="1"/>
      <c r="M152" s="1"/>
      <c r="N152" s="1"/>
      <c r="O152" s="1"/>
      <c r="P152" s="1"/>
    </row>
    <row r="153" ht="24" customHeight="1" spans="1:16">
      <c r="A153" s="1"/>
      <c r="B153" s="1"/>
      <c r="C153" s="1"/>
      <c r="D153" s="1"/>
      <c r="E153" s="1"/>
      <c r="F153" s="1"/>
      <c r="G153" s="1"/>
      <c r="H153" s="1"/>
      <c r="I153" s="1"/>
      <c r="J153" s="1"/>
      <c r="K153" s="1"/>
      <c r="L153" s="1"/>
      <c r="M153" s="1"/>
      <c r="N153" s="1"/>
      <c r="O153" s="1"/>
      <c r="P153" s="1"/>
    </row>
    <row r="154" ht="24" customHeight="1" spans="1:16">
      <c r="A154" s="1"/>
      <c r="B154" s="1"/>
      <c r="C154" s="1"/>
      <c r="D154" s="1"/>
      <c r="E154" s="1"/>
      <c r="F154" s="1"/>
      <c r="G154" s="1"/>
      <c r="H154" s="1"/>
      <c r="I154" s="1"/>
      <c r="J154" s="1"/>
      <c r="K154" s="1"/>
      <c r="L154" s="1"/>
      <c r="M154" s="1"/>
      <c r="N154" s="1"/>
      <c r="O154" s="1"/>
      <c r="P154" s="1"/>
    </row>
    <row r="155" ht="24" customHeight="1" spans="1:16">
      <c r="A155" s="1"/>
      <c r="B155" s="1"/>
      <c r="C155" s="1"/>
      <c r="D155" s="1"/>
      <c r="E155" s="1"/>
      <c r="F155" s="1"/>
      <c r="G155" s="1"/>
      <c r="H155" s="1"/>
      <c r="I155" s="1"/>
      <c r="J155" s="1"/>
      <c r="K155" s="1"/>
      <c r="L155" s="1"/>
      <c r="M155" s="1"/>
      <c r="N155" s="1"/>
      <c r="O155" s="1"/>
      <c r="P155" s="1"/>
    </row>
    <row r="156" ht="24" customHeight="1" spans="1:16">
      <c r="A156" s="1"/>
      <c r="B156" s="1"/>
      <c r="C156" s="1"/>
      <c r="D156" s="1"/>
      <c r="E156" s="1"/>
      <c r="F156" s="1"/>
      <c r="G156" s="1"/>
      <c r="H156" s="1"/>
      <c r="I156" s="1"/>
      <c r="J156" s="1"/>
      <c r="K156" s="1"/>
      <c r="L156" s="1"/>
      <c r="M156" s="1"/>
      <c r="N156" s="1"/>
      <c r="O156" s="1"/>
      <c r="P156" s="1"/>
    </row>
    <row r="157" ht="24" customHeight="1" spans="1:16">
      <c r="A157" s="1"/>
      <c r="B157" s="1"/>
      <c r="C157" s="1"/>
      <c r="D157" s="1"/>
      <c r="E157" s="1"/>
      <c r="F157" s="1"/>
      <c r="G157" s="1"/>
      <c r="H157" s="1"/>
      <c r="I157" s="1"/>
      <c r="J157" s="1"/>
      <c r="K157" s="1"/>
      <c r="L157" s="1"/>
      <c r="M157" s="1"/>
      <c r="N157" s="1"/>
      <c r="O157" s="1"/>
      <c r="P157" s="1"/>
    </row>
    <row r="158" ht="24" customHeight="1" spans="1:16">
      <c r="A158" s="1"/>
      <c r="B158" s="1"/>
      <c r="C158" s="1"/>
      <c r="D158" s="1"/>
      <c r="E158" s="1"/>
      <c r="F158" s="1"/>
      <c r="G158" s="1"/>
      <c r="H158" s="1"/>
      <c r="I158" s="1"/>
      <c r="J158" s="1"/>
      <c r="K158" s="1"/>
      <c r="L158" s="1"/>
      <c r="M158" s="1"/>
      <c r="N158" s="1"/>
      <c r="O158" s="1"/>
      <c r="P158" s="1"/>
    </row>
    <row r="159" ht="24" customHeight="1" spans="1:16">
      <c r="A159" s="1"/>
      <c r="B159" s="1"/>
      <c r="C159" s="1"/>
      <c r="D159" s="1"/>
      <c r="E159" s="1"/>
      <c r="F159" s="1"/>
      <c r="G159" s="1"/>
      <c r="H159" s="1"/>
      <c r="I159" s="1"/>
      <c r="J159" s="1"/>
      <c r="K159" s="1"/>
      <c r="L159" s="1"/>
      <c r="M159" s="1"/>
      <c r="N159" s="1"/>
      <c r="O159" s="1"/>
      <c r="P159" s="1"/>
    </row>
    <row r="160" ht="30" customHeight="1" spans="1:16">
      <c r="A160" s="1"/>
      <c r="B160" s="2" t="s">
        <v>3337</v>
      </c>
      <c r="C160" s="1"/>
      <c r="D160" s="1"/>
      <c r="E160" s="1"/>
      <c r="F160" s="1"/>
      <c r="G160" s="1"/>
      <c r="H160" s="1"/>
      <c r="I160" s="1"/>
      <c r="J160" s="1"/>
      <c r="K160" s="1"/>
      <c r="L160" s="1"/>
      <c r="M160" s="1"/>
      <c r="N160" s="1"/>
      <c r="O160" s="1"/>
      <c r="P160" s="1"/>
    </row>
    <row r="161" ht="34" customHeight="1" spans="1:16">
      <c r="A161" s="1"/>
      <c r="B161" s="4" t="s">
        <v>3313</v>
      </c>
      <c r="C161" s="4" t="s">
        <v>37</v>
      </c>
      <c r="D161" s="4" t="s">
        <v>3314</v>
      </c>
      <c r="E161" s="1"/>
      <c r="F161" s="1"/>
      <c r="G161" s="1"/>
      <c r="H161" s="1"/>
      <c r="I161" s="1"/>
      <c r="J161" s="1"/>
      <c r="K161" s="1"/>
      <c r="L161" s="1"/>
      <c r="M161" s="1"/>
      <c r="N161" s="1"/>
      <c r="O161" s="1"/>
      <c r="P161" s="1"/>
    </row>
    <row r="162" ht="24" customHeight="1" spans="1:16">
      <c r="A162" s="1"/>
      <c r="B162" s="1" t="s">
        <v>3338</v>
      </c>
      <c r="C162" s="1">
        <f>COUNTIF(⑤9月10日数据核验!$S$6:$S$105,"="&amp;B162)</f>
        <v>33</v>
      </c>
      <c r="D162" s="1050">
        <f>C162/100</f>
        <v>0.33</v>
      </c>
      <c r="E162" s="1"/>
      <c r="F162" s="1"/>
      <c r="G162" s="1"/>
      <c r="H162" s="1"/>
      <c r="I162" s="1"/>
      <c r="J162" s="1"/>
      <c r="K162" s="1"/>
      <c r="L162" s="1"/>
      <c r="M162" s="1"/>
      <c r="N162" s="1"/>
      <c r="O162" s="1"/>
      <c r="P162" s="1"/>
    </row>
    <row r="163" ht="24" customHeight="1" spans="1:16">
      <c r="A163" s="1"/>
      <c r="B163" s="1" t="s">
        <v>3339</v>
      </c>
      <c r="C163" s="1">
        <f>COUNTIF(⑤9月10日数据核验!$S$6:$S$105,"="&amp;B163)</f>
        <v>31</v>
      </c>
      <c r="D163" s="1050">
        <f>C163/100</f>
        <v>0.31</v>
      </c>
      <c r="E163" s="1"/>
      <c r="F163" s="1"/>
      <c r="G163" s="1"/>
      <c r="H163" s="1"/>
      <c r="I163" s="1"/>
      <c r="J163" s="1"/>
      <c r="K163" s="1"/>
      <c r="L163" s="1"/>
      <c r="M163" s="1"/>
      <c r="N163" s="1"/>
      <c r="O163" s="1"/>
      <c r="P163" s="1"/>
    </row>
    <row r="164" ht="24" customHeight="1" spans="1:16">
      <c r="A164" s="1"/>
      <c r="B164" s="1" t="s">
        <v>3340</v>
      </c>
      <c r="C164" s="1">
        <f>COUNTIF(⑤9月10日数据核验!$S$6:$S$105,"="&amp;B164)</f>
        <v>19</v>
      </c>
      <c r="D164" s="1050">
        <f>C164/100</f>
        <v>0.19</v>
      </c>
      <c r="E164" s="1"/>
      <c r="F164" s="1"/>
      <c r="G164" s="1"/>
      <c r="H164" s="1"/>
      <c r="I164" s="1"/>
      <c r="J164" s="1"/>
      <c r="K164" s="1"/>
      <c r="L164" s="1"/>
      <c r="M164" s="1"/>
      <c r="N164" s="1"/>
      <c r="O164" s="1"/>
      <c r="P164" s="1"/>
    </row>
    <row r="165" ht="24" customHeight="1" spans="1:16">
      <c r="A165" s="1"/>
      <c r="B165" s="1" t="s">
        <v>3341</v>
      </c>
      <c r="C165" s="1">
        <f>COUNTIF(⑤9月10日数据核验!$S$6:$S$105,"="&amp;B165)</f>
        <v>15</v>
      </c>
      <c r="D165" s="1050">
        <f>C165/100</f>
        <v>0.15</v>
      </c>
      <c r="E165" s="1"/>
      <c r="F165" s="1"/>
      <c r="G165" s="1"/>
      <c r="H165" s="1"/>
      <c r="I165" s="1"/>
      <c r="J165" s="1"/>
      <c r="K165" s="1"/>
      <c r="L165" s="1"/>
      <c r="M165" s="1"/>
      <c r="N165" s="1"/>
      <c r="O165" s="1"/>
      <c r="P165" s="1"/>
    </row>
    <row r="166" ht="24" customHeight="1" spans="1:16">
      <c r="A166" s="1"/>
      <c r="B166" s="1" t="s">
        <v>3321</v>
      </c>
      <c r="C166" s="1">
        <f>COUNTIF(⑤9月10日数据核验!$S$6:$S$105,"="&amp;B166)</f>
        <v>2</v>
      </c>
      <c r="D166" s="1050">
        <f>C166/100</f>
        <v>0.02</v>
      </c>
      <c r="E166" s="1"/>
      <c r="F166" s="1"/>
      <c r="G166" s="1"/>
      <c r="H166" s="1"/>
      <c r="I166" s="1"/>
      <c r="J166" s="1"/>
      <c r="K166" s="1"/>
      <c r="L166" s="1"/>
      <c r="M166" s="1"/>
      <c r="N166" s="1"/>
      <c r="O166" s="1"/>
      <c r="P166" s="1"/>
    </row>
    <row r="167" ht="24" customHeight="1" spans="1:16">
      <c r="A167" s="1"/>
      <c r="B167" s="1" t="s">
        <v>608</v>
      </c>
      <c r="C167" s="1">
        <f>SUM(C162:C166)</f>
        <v>100</v>
      </c>
      <c r="D167" s="1050">
        <f>SUM(D162:D166)</f>
        <v>1</v>
      </c>
      <c r="E167" s="1"/>
      <c r="F167" s="1"/>
      <c r="G167" s="1"/>
      <c r="H167" s="1"/>
      <c r="I167" s="1"/>
      <c r="J167" s="1"/>
      <c r="K167" s="1"/>
      <c r="L167" s="1"/>
      <c r="M167" s="1"/>
      <c r="N167" s="1"/>
      <c r="O167" s="1"/>
      <c r="P167" s="1"/>
    </row>
    <row r="168" ht="24" customHeight="1" spans="1:16">
      <c r="A168" s="1"/>
      <c r="B168" s="1"/>
      <c r="C168" s="1"/>
      <c r="D168" s="1"/>
      <c r="E168" s="1"/>
      <c r="F168" s="1"/>
      <c r="G168" s="1"/>
      <c r="H168" s="1"/>
      <c r="I168" s="1"/>
      <c r="J168" s="1"/>
      <c r="K168" s="1"/>
      <c r="L168" s="1"/>
      <c r="M168" s="1"/>
      <c r="N168" s="1"/>
      <c r="O168" s="1"/>
      <c r="P168" s="1"/>
    </row>
    <row r="169" ht="24" customHeight="1" spans="1:16">
      <c r="A169" s="1"/>
      <c r="B169" s="1"/>
      <c r="C169" s="1"/>
      <c r="D169" s="1"/>
      <c r="E169" s="1"/>
      <c r="F169" s="1"/>
      <c r="G169" s="1"/>
      <c r="H169" s="1"/>
      <c r="I169" s="1"/>
      <c r="J169" s="1"/>
      <c r="K169" s="1"/>
      <c r="L169" s="1"/>
      <c r="M169" s="1"/>
      <c r="N169" s="1"/>
      <c r="O169" s="1"/>
      <c r="P169" s="1"/>
    </row>
    <row r="170" ht="24" customHeight="1" spans="1:16">
      <c r="A170" s="1"/>
      <c r="B170" s="1"/>
      <c r="C170" s="1"/>
      <c r="D170" s="1"/>
      <c r="E170" s="1"/>
      <c r="F170" s="1"/>
      <c r="G170" s="1"/>
      <c r="H170" s="1"/>
      <c r="I170" s="1"/>
      <c r="J170" s="1"/>
      <c r="K170" s="1"/>
      <c r="L170" s="1"/>
      <c r="M170" s="1"/>
      <c r="N170" s="1"/>
      <c r="O170" s="1"/>
      <c r="P170" s="1"/>
    </row>
    <row r="171" ht="24" customHeight="1" spans="1:16">
      <c r="A171" s="1"/>
      <c r="B171" s="1"/>
      <c r="C171" s="1"/>
      <c r="D171" s="1"/>
      <c r="E171" s="1"/>
      <c r="F171" s="1"/>
      <c r="G171" s="1"/>
      <c r="H171" s="1"/>
      <c r="I171" s="1"/>
      <c r="J171" s="1"/>
      <c r="K171" s="1"/>
      <c r="L171" s="1"/>
      <c r="M171" s="1"/>
      <c r="N171" s="1"/>
      <c r="O171" s="1"/>
      <c r="P171" s="1"/>
    </row>
    <row r="172" ht="24" customHeight="1" spans="1:16">
      <c r="A172" s="1"/>
      <c r="B172" s="1"/>
      <c r="C172" s="1"/>
      <c r="D172" s="1"/>
      <c r="E172" s="1"/>
      <c r="F172" s="1"/>
      <c r="G172" s="1"/>
      <c r="H172" s="1"/>
      <c r="I172" s="1"/>
      <c r="J172" s="1"/>
      <c r="K172" s="1"/>
      <c r="L172" s="1"/>
      <c r="M172" s="1"/>
      <c r="N172" s="1"/>
      <c r="O172" s="1"/>
      <c r="P172" s="1"/>
    </row>
    <row r="173" ht="24" customHeight="1" spans="1:16">
      <c r="A173" s="1"/>
      <c r="B173" s="1"/>
      <c r="C173" s="1"/>
      <c r="D173" s="1"/>
      <c r="E173" s="1"/>
      <c r="F173" s="1"/>
      <c r="G173" s="1"/>
      <c r="H173" s="1"/>
      <c r="I173" s="1"/>
      <c r="J173" s="1"/>
      <c r="K173" s="1"/>
      <c r="L173" s="1"/>
      <c r="M173" s="1"/>
      <c r="N173" s="1"/>
      <c r="O173" s="1"/>
      <c r="P173" s="1"/>
    </row>
    <row r="174" ht="24" customHeight="1" spans="1:16">
      <c r="A174" s="1"/>
      <c r="B174" s="1"/>
      <c r="C174" s="1"/>
      <c r="D174" s="1"/>
      <c r="E174" s="1"/>
      <c r="F174" s="1"/>
      <c r="G174" s="1"/>
      <c r="H174" s="1"/>
      <c r="I174" s="1"/>
      <c r="J174" s="1"/>
      <c r="K174" s="1"/>
      <c r="L174" s="1"/>
      <c r="M174" s="1"/>
      <c r="N174" s="1"/>
      <c r="O174" s="1"/>
      <c r="P174" s="1"/>
    </row>
    <row r="175" ht="24" customHeight="1" spans="1:16">
      <c r="A175" s="1"/>
      <c r="B175" s="1"/>
      <c r="C175" s="1"/>
      <c r="D175" s="1"/>
      <c r="E175" s="1"/>
      <c r="F175" s="1"/>
      <c r="G175" s="1"/>
      <c r="H175" s="1"/>
      <c r="I175" s="1"/>
      <c r="J175" s="1"/>
      <c r="K175" s="1"/>
      <c r="L175" s="1"/>
      <c r="M175" s="1"/>
      <c r="N175" s="1"/>
      <c r="O175" s="1"/>
      <c r="P175" s="1"/>
    </row>
    <row r="176" ht="24" customHeight="1" spans="1:16">
      <c r="A176" s="1"/>
      <c r="B176" s="1"/>
      <c r="C176" s="1"/>
      <c r="D176" s="1"/>
      <c r="E176" s="1"/>
      <c r="F176" s="1"/>
      <c r="G176" s="1"/>
      <c r="H176" s="1"/>
      <c r="I176" s="1"/>
      <c r="J176" s="1"/>
      <c r="K176" s="1"/>
      <c r="L176" s="1"/>
      <c r="M176" s="1"/>
      <c r="N176" s="1"/>
      <c r="O176" s="1"/>
      <c r="P176" s="1"/>
    </row>
    <row r="177" ht="24" customHeight="1" spans="1:16">
      <c r="A177" s="1"/>
      <c r="B177" s="1"/>
      <c r="C177" s="1"/>
      <c r="D177" s="1"/>
      <c r="E177" s="1"/>
      <c r="F177" s="1"/>
      <c r="G177" s="1"/>
      <c r="H177" s="1"/>
      <c r="I177" s="1"/>
      <c r="J177" s="1"/>
      <c r="K177" s="1"/>
      <c r="L177" s="1"/>
      <c r="M177" s="1"/>
      <c r="N177" s="1"/>
      <c r="O177" s="1"/>
      <c r="P177" s="1"/>
    </row>
    <row r="178" ht="24" customHeight="1" spans="1:16">
      <c r="A178" s="1"/>
      <c r="B178" s="1"/>
      <c r="C178" s="1"/>
      <c r="D178" s="1"/>
      <c r="E178" s="1"/>
      <c r="F178" s="1"/>
      <c r="G178" s="1"/>
      <c r="H178" s="1"/>
      <c r="I178" s="1"/>
      <c r="J178" s="1"/>
      <c r="K178" s="1"/>
      <c r="L178" s="1"/>
      <c r="M178" s="1"/>
      <c r="N178" s="1"/>
      <c r="O178" s="1"/>
      <c r="P178" s="1"/>
    </row>
    <row r="179" ht="24" customHeight="1" spans="1:16">
      <c r="A179" s="1"/>
      <c r="B179" s="1"/>
      <c r="C179" s="1"/>
      <c r="D179" s="1"/>
      <c r="E179" s="1"/>
      <c r="F179" s="1"/>
      <c r="G179" s="1"/>
      <c r="H179" s="1"/>
      <c r="I179" s="1"/>
      <c r="J179" s="1"/>
      <c r="K179" s="1"/>
      <c r="L179" s="1"/>
      <c r="M179" s="1"/>
      <c r="N179" s="1"/>
      <c r="O179" s="1"/>
      <c r="P179" s="1"/>
    </row>
    <row r="180" ht="24" customHeight="1" spans="1:16">
      <c r="A180" s="1"/>
      <c r="B180" s="1"/>
      <c r="C180" s="1"/>
      <c r="D180" s="1"/>
      <c r="E180" s="1"/>
      <c r="F180" s="1"/>
      <c r="G180" s="1"/>
      <c r="H180" s="1"/>
      <c r="I180" s="1"/>
      <c r="J180" s="1"/>
      <c r="K180" s="1"/>
      <c r="L180" s="1"/>
      <c r="M180" s="1"/>
      <c r="N180" s="1"/>
      <c r="O180" s="1"/>
      <c r="P180" s="1"/>
    </row>
    <row r="181" ht="30" customHeight="1" spans="1:16">
      <c r="A181" s="1"/>
      <c r="B181" s="2" t="s">
        <v>3342</v>
      </c>
      <c r="C181" s="1"/>
      <c r="D181" s="1"/>
      <c r="E181" s="1"/>
      <c r="F181" s="1"/>
      <c r="G181" s="1"/>
      <c r="H181" s="1"/>
      <c r="I181" s="1"/>
      <c r="J181" s="1"/>
      <c r="K181" s="1"/>
      <c r="L181" s="1"/>
      <c r="M181" s="1"/>
      <c r="N181" s="1"/>
      <c r="O181" s="1"/>
      <c r="P181" s="1"/>
    </row>
    <row r="182" ht="34" customHeight="1" spans="1:16">
      <c r="A182" s="1"/>
      <c r="B182" s="3" t="s">
        <v>3343</v>
      </c>
      <c r="C182" s="3"/>
      <c r="D182" s="3"/>
      <c r="E182" s="3"/>
      <c r="F182" s="3"/>
      <c r="G182" s="3"/>
      <c r="H182" s="3"/>
      <c r="I182" s="3"/>
      <c r="J182" s="3"/>
      <c r="K182" s="3"/>
      <c r="L182" s="3"/>
      <c r="M182" s="3"/>
      <c r="N182" s="3"/>
      <c r="O182" s="3"/>
      <c r="P182" s="3"/>
    </row>
    <row r="183" ht="24" customHeight="1" spans="1:16">
      <c r="A183" s="1"/>
      <c r="B183" s="1"/>
      <c r="C183" s="1"/>
      <c r="D183" s="1"/>
      <c r="E183" s="1"/>
      <c r="F183" s="1"/>
      <c r="G183" s="1"/>
      <c r="H183" s="1"/>
      <c r="I183" s="1"/>
      <c r="J183" s="1"/>
      <c r="K183" s="1"/>
      <c r="L183" s="1"/>
      <c r="M183" s="1"/>
      <c r="N183" s="1"/>
      <c r="O183" s="1"/>
      <c r="P183" s="1"/>
    </row>
    <row r="184" ht="34" customHeight="1" spans="1:16">
      <c r="A184" s="1"/>
      <c r="B184" s="4" t="s">
        <v>14</v>
      </c>
      <c r="C184" s="4" t="s">
        <v>3344</v>
      </c>
      <c r="D184" s="4" t="s">
        <v>3345</v>
      </c>
      <c r="E184" s="4" t="s">
        <v>3323</v>
      </c>
      <c r="F184" s="4" t="s">
        <v>3346</v>
      </c>
      <c r="G184" s="1"/>
      <c r="H184" s="1"/>
      <c r="I184" s="1"/>
      <c r="J184" s="1"/>
      <c r="K184" s="1"/>
      <c r="L184" s="1"/>
      <c r="M184" s="1"/>
      <c r="N184" s="1"/>
      <c r="O184" s="1"/>
      <c r="P184" s="1"/>
    </row>
    <row r="185" ht="24" customHeight="1" spans="1:16">
      <c r="A185" s="1"/>
      <c r="B185" s="1" t="s">
        <v>669</v>
      </c>
      <c r="C185" s="1052">
        <f>SUM(⑤9月10日匹配历史!E6:E85)</f>
        <v>10056</v>
      </c>
      <c r="D185" s="1053">
        <f>SUM(⑤9月10日匹配历史!E93:E172)</f>
        <v>184413</v>
      </c>
      <c r="E185" s="1">
        <f>COUNT(⑤9月10日匹配历史!E6:E85)</f>
        <v>30</v>
      </c>
      <c r="F185" s="1">
        <f>COUNT(⑤9月10日匹配历史!E93:E172)</f>
        <v>30</v>
      </c>
      <c r="G185" s="1"/>
      <c r="H185" s="1"/>
      <c r="I185" s="1"/>
      <c r="J185" s="1"/>
      <c r="K185" s="1"/>
      <c r="L185" s="1"/>
      <c r="M185" s="1"/>
      <c r="N185" s="1"/>
      <c r="O185" s="1"/>
      <c r="P185" s="1"/>
    </row>
    <row r="186" ht="24" customHeight="1" spans="1:16">
      <c r="A186" s="1"/>
      <c r="B186" s="1" t="s">
        <v>671</v>
      </c>
      <c r="C186" s="1052">
        <f>SUM(⑤9月10日匹配历史!F6:F85)</f>
        <v>14288</v>
      </c>
      <c r="D186" s="1053">
        <f>SUM(⑤9月10日匹配历史!F93:F172)</f>
        <v>289583</v>
      </c>
      <c r="E186" s="1">
        <f>COUNT(⑤9月10日匹配历史!F6:F85)</f>
        <v>32</v>
      </c>
      <c r="F186" s="1">
        <f>COUNT(⑤9月10日匹配历史!F93:F172)</f>
        <v>32</v>
      </c>
      <c r="G186" s="1"/>
      <c r="H186" s="1"/>
      <c r="I186" s="1"/>
      <c r="J186" s="1"/>
      <c r="K186" s="1"/>
      <c r="L186" s="1"/>
      <c r="M186" s="1"/>
      <c r="N186" s="1"/>
      <c r="O186" s="1"/>
      <c r="P186" s="1"/>
    </row>
    <row r="187" ht="24" customHeight="1" spans="1:16">
      <c r="A187" s="1"/>
      <c r="B187" s="1" t="s">
        <v>675</v>
      </c>
      <c r="C187" s="1052">
        <f>SUM(⑤9月10日匹配历史!G6:G85)</f>
        <v>15286</v>
      </c>
      <c r="D187" s="1053">
        <f>SUM(⑤9月10日匹配历史!G93:G172)</f>
        <v>315498</v>
      </c>
      <c r="E187" s="1">
        <f>COUNT(⑤9月10日匹配历史!G6:G85)</f>
        <v>29</v>
      </c>
      <c r="F187" s="1">
        <f>COUNT(⑤9月10日匹配历史!G93:G172)</f>
        <v>29</v>
      </c>
      <c r="G187" s="1"/>
      <c r="H187" s="1"/>
      <c r="I187" s="1"/>
      <c r="J187" s="1"/>
      <c r="K187" s="1"/>
      <c r="L187" s="1"/>
      <c r="M187" s="1"/>
      <c r="N187" s="1"/>
      <c r="O187" s="1"/>
      <c r="P187" s="1"/>
    </row>
    <row r="188" ht="24" customHeight="1" spans="1:16">
      <c r="A188" s="1"/>
      <c r="B188" s="1" t="s">
        <v>172</v>
      </c>
      <c r="C188" s="1052">
        <f>SUM(⑤9月10日匹配历史!H6:H85)</f>
        <v>12499</v>
      </c>
      <c r="D188" s="1053">
        <f>SUM(⑤9月10日匹配历史!H93:H172)</f>
        <v>239584</v>
      </c>
      <c r="E188" s="1">
        <f>COUNT(⑤9月10日匹配历史!H6:H85)</f>
        <v>30</v>
      </c>
      <c r="F188" s="1">
        <f>COUNT(⑤9月10日匹配历史!H93:H172)</f>
        <v>30</v>
      </c>
      <c r="G188" s="1"/>
      <c r="H188" s="1"/>
      <c r="I188" s="1"/>
      <c r="J188" s="1"/>
      <c r="K188" s="1"/>
      <c r="L188" s="1"/>
      <c r="M188" s="1"/>
      <c r="N188" s="1"/>
      <c r="O188" s="1"/>
      <c r="P188" s="1"/>
    </row>
    <row r="189" ht="24" customHeight="1" spans="1:16">
      <c r="A189" s="1"/>
      <c r="B189" s="1" t="s">
        <v>174</v>
      </c>
      <c r="C189" s="1052">
        <f>SUM(⑤9月10日匹配历史!I6:I85)</f>
        <v>17059</v>
      </c>
      <c r="D189" s="1053">
        <f>SUM(⑤9月10日匹配历史!I93:I172)</f>
        <v>330614</v>
      </c>
      <c r="E189" s="1">
        <f>COUNT(⑤9月10日匹配历史!I6:I85)</f>
        <v>31</v>
      </c>
      <c r="F189" s="1">
        <f>COUNT(⑤9月10日匹配历史!I93:I172)</f>
        <v>31</v>
      </c>
      <c r="G189" s="1"/>
      <c r="H189" s="1"/>
      <c r="I189" s="1"/>
      <c r="J189" s="1"/>
      <c r="K189" s="1"/>
      <c r="L189" s="1"/>
      <c r="M189" s="1"/>
      <c r="N189" s="1"/>
      <c r="O189" s="1"/>
      <c r="P189" s="1"/>
    </row>
    <row r="190" ht="24" customHeight="1" spans="1:16">
      <c r="A190" s="1"/>
      <c r="B190" s="1" t="s">
        <v>175</v>
      </c>
      <c r="C190" s="1052">
        <f>SUM(⑤9月10日匹配历史!J6:J85)</f>
        <v>21552</v>
      </c>
      <c r="D190" s="1053">
        <f>SUM(⑤9月10日匹配历史!J93:J172)</f>
        <v>431315</v>
      </c>
      <c r="E190" s="1">
        <f>COUNT(⑤9月10日匹配历史!J6:J85)</f>
        <v>32</v>
      </c>
      <c r="F190" s="1">
        <f>COUNT(⑤9月10日匹配历史!J93:J172)</f>
        <v>32</v>
      </c>
      <c r="G190" s="1"/>
      <c r="H190" s="1"/>
      <c r="I190" s="1"/>
      <c r="J190" s="1"/>
      <c r="K190" s="1"/>
      <c r="L190" s="1"/>
      <c r="M190" s="1"/>
      <c r="N190" s="1"/>
      <c r="O190" s="1"/>
      <c r="P190" s="1"/>
    </row>
    <row r="191" ht="24" customHeight="1" spans="1:16">
      <c r="A191" s="1"/>
      <c r="B191" s="1" t="s">
        <v>176</v>
      </c>
      <c r="C191" s="1052">
        <f>SUM(⑤9月10日匹配历史!K6:K85)</f>
        <v>23336</v>
      </c>
      <c r="D191" s="1053">
        <f>SUM(⑤9月10日匹配历史!K93:K172)</f>
        <v>443257</v>
      </c>
      <c r="E191" s="1">
        <f>COUNT(⑤9月10日匹配历史!K6:K85)</f>
        <v>32</v>
      </c>
      <c r="F191" s="1">
        <f>COUNT(⑤9月10日匹配历史!K93:K172)</f>
        <v>32</v>
      </c>
      <c r="G191" s="1"/>
      <c r="H191" s="1"/>
      <c r="I191" s="1"/>
      <c r="J191" s="1"/>
      <c r="K191" s="1"/>
      <c r="L191" s="1"/>
      <c r="M191" s="1"/>
      <c r="N191" s="1"/>
      <c r="O191" s="1"/>
      <c r="P191" s="1"/>
    </row>
    <row r="192" ht="24" customHeight="1" spans="1:16">
      <c r="A192" s="1"/>
      <c r="B192" s="1" t="s">
        <v>177</v>
      </c>
      <c r="C192" s="1052">
        <f>SUM(⑤9月10日匹配历史!L6:L85)</f>
        <v>16581</v>
      </c>
      <c r="D192" s="1053">
        <f>SUM(⑤9月10日匹配历史!L93:L172)</f>
        <v>319781</v>
      </c>
      <c r="E192" s="1">
        <f>COUNT(⑤9月10日匹配历史!L6:L85)</f>
        <v>34</v>
      </c>
      <c r="F192" s="1">
        <f>COUNT(⑤9月10日匹配历史!L93:L172)</f>
        <v>34</v>
      </c>
      <c r="G192" s="1"/>
      <c r="H192" s="1"/>
      <c r="I192" s="1"/>
      <c r="J192" s="1"/>
      <c r="K192" s="1"/>
      <c r="L192" s="1"/>
      <c r="M192" s="1"/>
      <c r="N192" s="1"/>
      <c r="O192" s="1"/>
      <c r="P192" s="1"/>
    </row>
    <row r="193" ht="24" customHeight="1" spans="1:16">
      <c r="A193" s="1"/>
      <c r="B193" s="1" t="s">
        <v>178</v>
      </c>
      <c r="C193" s="1052">
        <f>SUM(⑤9月10日匹配历史!M6:M85)</f>
        <v>16851</v>
      </c>
      <c r="D193" s="1053">
        <f>SUM(⑤9月10日匹配历史!M93:M172)</f>
        <v>310825</v>
      </c>
      <c r="E193" s="1">
        <f>COUNT(⑤9月10日匹配历史!M6:M85)</f>
        <v>41</v>
      </c>
      <c r="F193" s="1">
        <f>COUNT(⑤9月10日匹配历史!M93:M172)</f>
        <v>41</v>
      </c>
      <c r="G193" s="1"/>
      <c r="H193" s="1"/>
      <c r="I193" s="1"/>
      <c r="J193" s="1"/>
      <c r="K193" s="1"/>
      <c r="L193" s="1"/>
      <c r="M193" s="1"/>
      <c r="N193" s="1"/>
      <c r="O193" s="1"/>
      <c r="P193" s="1"/>
    </row>
    <row r="194" ht="24" customHeight="1" spans="1:16">
      <c r="A194" s="1"/>
      <c r="B194" s="1" t="s">
        <v>179</v>
      </c>
      <c r="C194" s="1052">
        <f>SUM(⑤9月10日匹配历史!N6:N85)</f>
        <v>19902</v>
      </c>
      <c r="D194" s="1053">
        <f>SUM(⑤9月10日匹配历史!N93:N172)</f>
        <v>367885</v>
      </c>
      <c r="E194" s="1">
        <f>COUNT(⑤9月10日匹配历史!N6:N85)</f>
        <v>41</v>
      </c>
      <c r="F194" s="1">
        <f>COUNT(⑤9月10日匹配历史!N93:N172)</f>
        <v>41</v>
      </c>
      <c r="G194" s="1"/>
      <c r="H194" s="1"/>
      <c r="I194" s="1"/>
      <c r="J194" s="1"/>
      <c r="K194" s="1"/>
      <c r="L194" s="1"/>
      <c r="M194" s="1"/>
      <c r="N194" s="1"/>
      <c r="O194" s="1"/>
      <c r="P194" s="1"/>
    </row>
    <row r="195" ht="24" customHeight="1" spans="1:16">
      <c r="A195" s="1"/>
      <c r="B195" s="1" t="s">
        <v>180</v>
      </c>
      <c r="C195" s="1052">
        <f>SUM(⑤9月10日匹配历史!O6:O85)</f>
        <v>18815</v>
      </c>
      <c r="D195" s="1053">
        <f>SUM(⑤9月10日匹配历史!O93:O172)</f>
        <v>362675</v>
      </c>
      <c r="E195" s="1">
        <f>COUNT(⑤9月10日匹配历史!O6:O85)</f>
        <v>43</v>
      </c>
      <c r="F195" s="1">
        <f>COUNT(⑤9月10日匹配历史!O93:O172)</f>
        <v>43</v>
      </c>
      <c r="G195" s="1"/>
      <c r="H195" s="1"/>
      <c r="I195" s="1"/>
      <c r="J195" s="1"/>
      <c r="K195" s="1"/>
      <c r="L195" s="1"/>
      <c r="M195" s="1"/>
      <c r="N195" s="1"/>
      <c r="O195" s="1"/>
      <c r="P195" s="1"/>
    </row>
    <row r="196" ht="24" customHeight="1" spans="1:16">
      <c r="A196" s="1"/>
      <c r="B196" s="1" t="s">
        <v>181</v>
      </c>
      <c r="C196" s="1052">
        <f>SUM(⑤9月10日匹配历史!P6:P85)</f>
        <v>24922</v>
      </c>
      <c r="D196" s="1053">
        <f>SUM(⑤9月10日匹配历史!P93:P172)</f>
        <v>484736</v>
      </c>
      <c r="E196" s="1">
        <f>COUNT(⑤9月10日匹配历史!P6:P85)</f>
        <v>46</v>
      </c>
      <c r="F196" s="1">
        <f>COUNT(⑤9月10日匹配历史!P93:P172)</f>
        <v>46</v>
      </c>
      <c r="G196" s="1"/>
      <c r="H196" s="1"/>
      <c r="I196" s="1"/>
      <c r="J196" s="1"/>
      <c r="K196" s="1"/>
      <c r="L196" s="1"/>
      <c r="M196" s="1"/>
      <c r="N196" s="1"/>
      <c r="O196" s="1"/>
      <c r="P196" s="1"/>
    </row>
    <row r="197" ht="24" customHeight="1" spans="1:16">
      <c r="A197" s="1"/>
      <c r="B197" s="1" t="s">
        <v>182</v>
      </c>
      <c r="C197" s="1052">
        <f>SUM(⑤9月10日匹配历史!Q6:Q85)</f>
        <v>18390</v>
      </c>
      <c r="D197" s="1053">
        <f>SUM(⑤9月10日匹配历史!Q93:Q172)</f>
        <v>352367</v>
      </c>
      <c r="E197" s="1">
        <f>COUNT(⑤9月10日匹配历史!Q6:Q85)</f>
        <v>50</v>
      </c>
      <c r="F197" s="1">
        <f>COUNT(⑤9月10日匹配历史!Q93:Q172)</f>
        <v>50</v>
      </c>
      <c r="G197" s="1"/>
      <c r="H197" s="1"/>
      <c r="I197" s="1"/>
      <c r="J197" s="1"/>
      <c r="K197" s="1"/>
      <c r="L197" s="1"/>
      <c r="M197" s="1"/>
      <c r="N197" s="1"/>
      <c r="O197" s="1"/>
      <c r="P197" s="1"/>
    </row>
    <row r="198" ht="24" customHeight="1" spans="1:16">
      <c r="A198" s="1"/>
      <c r="B198" s="1" t="s">
        <v>183</v>
      </c>
      <c r="C198" s="1052">
        <f>SUM(⑤9月10日匹配历史!R6:R85)</f>
        <v>25993</v>
      </c>
      <c r="D198" s="1053">
        <f>SUM(⑤9月10日匹配历史!R93:R172)</f>
        <v>494923</v>
      </c>
      <c r="E198" s="1">
        <f>COUNT(⑤9月10日匹配历史!R6:R85)</f>
        <v>51</v>
      </c>
      <c r="F198" s="1">
        <f>COUNT(⑤9月10日匹配历史!R93:R172)</f>
        <v>51</v>
      </c>
      <c r="G198" s="1"/>
      <c r="H198" s="1"/>
      <c r="I198" s="1"/>
      <c r="J198" s="1"/>
      <c r="K198" s="1"/>
      <c r="L198" s="1"/>
      <c r="M198" s="1"/>
      <c r="N198" s="1"/>
      <c r="O198" s="1"/>
      <c r="P198" s="1"/>
    </row>
    <row r="199" ht="24" customHeight="1" spans="1:16">
      <c r="A199" s="1"/>
      <c r="B199" s="1" t="s">
        <v>184</v>
      </c>
      <c r="C199" s="1052">
        <f>SUM(⑤9月10日匹配历史!S6:S85)</f>
        <v>22831</v>
      </c>
      <c r="D199" s="1053">
        <f>SUM(⑤9月10日匹配历史!S93:S172)</f>
        <v>435500</v>
      </c>
      <c r="E199" s="1">
        <f>COUNT(⑤9月10日匹配历史!S6:S85)</f>
        <v>52</v>
      </c>
      <c r="F199" s="1">
        <f>COUNT(⑤9月10日匹配历史!S93:S172)</f>
        <v>52</v>
      </c>
      <c r="G199" s="1"/>
      <c r="H199" s="1"/>
      <c r="I199" s="1"/>
      <c r="J199" s="1"/>
      <c r="K199" s="1"/>
      <c r="L199" s="1"/>
      <c r="M199" s="1"/>
      <c r="N199" s="1"/>
      <c r="O199" s="1"/>
      <c r="P199" s="1"/>
    </row>
    <row r="200" ht="24" customHeight="1" spans="1:16">
      <c r="A200" s="1"/>
      <c r="B200" s="1" t="s">
        <v>185</v>
      </c>
      <c r="C200" s="1052">
        <f>SUM(⑤9月10日匹配历史!T6:T85)</f>
        <v>22564</v>
      </c>
      <c r="D200" s="1053">
        <f>SUM(⑤9月10日匹配历史!T93:T172)</f>
        <v>428999</v>
      </c>
      <c r="E200" s="1">
        <f>COUNT(⑤9月10日匹配历史!T6:T85)</f>
        <v>54</v>
      </c>
      <c r="F200" s="1">
        <f>COUNT(⑤9月10日匹配历史!T93:T172)</f>
        <v>54</v>
      </c>
      <c r="G200" s="1"/>
      <c r="H200" s="1"/>
      <c r="I200" s="1"/>
      <c r="J200" s="1"/>
      <c r="K200" s="1"/>
      <c r="L200" s="1"/>
      <c r="M200" s="1"/>
      <c r="N200" s="1"/>
      <c r="O200" s="1"/>
      <c r="P200" s="1"/>
    </row>
    <row r="201" ht="24" customHeight="1" spans="1:16">
      <c r="A201" s="1"/>
      <c r="B201" s="1" t="s">
        <v>186</v>
      </c>
      <c r="C201" s="1052">
        <f>SUM(⑤9月10日匹配历史!U6:U85)</f>
        <v>28097</v>
      </c>
      <c r="D201" s="1053">
        <f>SUM(⑤9月10日匹配历史!U93:U172)</f>
        <v>547110</v>
      </c>
      <c r="E201" s="1">
        <f>COUNT(⑤9月10日匹配历史!U6:U85)</f>
        <v>55</v>
      </c>
      <c r="F201" s="1">
        <f>COUNT(⑤9月10日匹配历史!U93:U172)</f>
        <v>55</v>
      </c>
      <c r="G201" s="1"/>
      <c r="H201" s="1"/>
      <c r="I201" s="1"/>
      <c r="J201" s="1"/>
      <c r="K201" s="1"/>
      <c r="L201" s="1"/>
      <c r="M201" s="1"/>
      <c r="N201" s="1"/>
      <c r="O201" s="1"/>
      <c r="P201" s="1"/>
    </row>
    <row r="202" ht="24" customHeight="1" spans="1:16">
      <c r="A202" s="1"/>
      <c r="B202" s="1" t="s">
        <v>187</v>
      </c>
      <c r="C202" s="1052">
        <f>SUM(⑤9月10日匹配历史!V6:V85)</f>
        <v>41331</v>
      </c>
      <c r="D202" s="1053">
        <f>SUM(⑤9月10日匹配历史!V93:V172)</f>
        <v>770652</v>
      </c>
      <c r="E202" s="1">
        <f>COUNT(⑤9月10日匹配历史!V6:V85)</f>
        <v>56</v>
      </c>
      <c r="F202" s="1">
        <f>COUNT(⑤9月10日匹配历史!V93:V172)</f>
        <v>56</v>
      </c>
      <c r="G202" s="1"/>
      <c r="H202" s="1"/>
      <c r="I202" s="1"/>
      <c r="J202" s="1"/>
      <c r="K202" s="1"/>
      <c r="L202" s="1"/>
      <c r="M202" s="1"/>
      <c r="N202" s="1"/>
      <c r="O202" s="1"/>
      <c r="P202" s="1"/>
    </row>
    <row r="203" ht="24" customHeight="1" spans="1:16">
      <c r="A203" s="1"/>
      <c r="B203" s="1" t="s">
        <v>188</v>
      </c>
      <c r="C203" s="1052">
        <f>SUM(⑤9月10日匹配历史!W6:W85)</f>
        <v>55979</v>
      </c>
      <c r="D203" s="1053">
        <f>SUM(⑤9月10日匹配历史!W93:W172)</f>
        <v>1116219</v>
      </c>
      <c r="E203" s="1">
        <f>COUNT(⑤9月10日匹配历史!W6:W85)</f>
        <v>57</v>
      </c>
      <c r="F203" s="1">
        <f>COUNT(⑤9月10日匹配历史!W93:W172)</f>
        <v>57</v>
      </c>
      <c r="G203" s="1"/>
      <c r="H203" s="1"/>
      <c r="I203" s="1"/>
      <c r="J203" s="1"/>
      <c r="K203" s="1"/>
      <c r="L203" s="1"/>
      <c r="M203" s="1"/>
      <c r="N203" s="1"/>
      <c r="O203" s="1"/>
      <c r="P203" s="1"/>
    </row>
    <row r="204" ht="24" customHeight="1" spans="1:16">
      <c r="A204" s="1"/>
      <c r="B204" s="1" t="s">
        <v>189</v>
      </c>
      <c r="C204" s="1052">
        <f>SUM(⑤9月10日匹配历史!X6:X85)</f>
        <v>39330</v>
      </c>
      <c r="D204" s="1053">
        <f>SUM(⑤9月10日匹配历史!X93:X172)</f>
        <v>817647</v>
      </c>
      <c r="E204" s="1">
        <f>COUNT(⑤9月10日匹配历史!X6:X85)</f>
        <v>59</v>
      </c>
      <c r="F204" s="1">
        <f>COUNT(⑤9月10日匹配历史!X93:X172)</f>
        <v>59</v>
      </c>
      <c r="G204" s="1"/>
      <c r="H204" s="1"/>
      <c r="I204" s="1"/>
      <c r="J204" s="1"/>
      <c r="K204" s="1"/>
      <c r="L204" s="1"/>
      <c r="M204" s="1"/>
      <c r="N204" s="1"/>
      <c r="O204" s="1"/>
      <c r="P204" s="1"/>
    </row>
    <row r="205" ht="24" customHeight="1" spans="1:16">
      <c r="A205" s="1"/>
      <c r="B205" s="1" t="s">
        <v>190</v>
      </c>
      <c r="C205" s="1052">
        <f>SUM(⑤9月10日匹配历史!Y6:Y85)</f>
        <v>35802</v>
      </c>
      <c r="D205" s="1053">
        <f>SUM(⑤9月10日匹配历史!Y93:Y172)</f>
        <v>742474</v>
      </c>
      <c r="E205" s="1">
        <f>COUNT(⑤9月10日匹配历史!Y6:Y85)</f>
        <v>64</v>
      </c>
      <c r="F205" s="1">
        <f>COUNT(⑤9月10日匹配历史!Y93:Y172)</f>
        <v>63</v>
      </c>
      <c r="G205" s="1"/>
      <c r="H205" s="1"/>
      <c r="I205" s="1"/>
      <c r="J205" s="1"/>
      <c r="K205" s="1"/>
      <c r="L205" s="1"/>
      <c r="M205" s="1"/>
      <c r="N205" s="1"/>
      <c r="O205" s="1"/>
      <c r="P205" s="1"/>
    </row>
    <row r="206" ht="24" customHeight="1" spans="1:16">
      <c r="A206" s="1"/>
      <c r="B206" s="1" t="s">
        <v>191</v>
      </c>
      <c r="C206" s="1052">
        <f>SUM(⑤9月10日匹配历史!Z6:Z85)</f>
        <v>36056</v>
      </c>
      <c r="D206" s="1053">
        <f>SUM(⑤9月10日匹配历史!Z93:Z172)</f>
        <v>749546</v>
      </c>
      <c r="E206" s="1">
        <f>COUNT(⑤9月10日匹配历史!Z6:Z85)</f>
        <v>65</v>
      </c>
      <c r="F206" s="1">
        <f>COUNT(⑤9月10日匹配历史!Z93:Z172)</f>
        <v>65</v>
      </c>
      <c r="G206" s="1"/>
      <c r="H206" s="1"/>
      <c r="I206" s="1"/>
      <c r="J206" s="1"/>
      <c r="K206" s="1"/>
      <c r="L206" s="1"/>
      <c r="M206" s="1"/>
      <c r="N206" s="1"/>
      <c r="O206" s="1"/>
      <c r="P206" s="1"/>
    </row>
    <row r="207" ht="24" customHeight="1" spans="1:16">
      <c r="A207" s="1"/>
      <c r="B207" s="1" t="s">
        <v>192</v>
      </c>
      <c r="C207" s="1052">
        <f>SUM(⑤9月10日匹配历史!AA6:AA85)</f>
        <v>34895</v>
      </c>
      <c r="D207" s="1053">
        <f>SUM(⑤9月10日匹配历史!AA93:AA172)</f>
        <v>742308</v>
      </c>
      <c r="E207" s="1">
        <f>COUNT(⑤9月10日匹配历史!AA6:AA85)</f>
        <v>65</v>
      </c>
      <c r="F207" s="1">
        <f>COUNT(⑤9月10日匹配历史!AA93:AA172)</f>
        <v>65</v>
      </c>
      <c r="G207" s="1"/>
      <c r="H207" s="1"/>
      <c r="I207" s="1"/>
      <c r="J207" s="1"/>
      <c r="K207" s="1"/>
      <c r="L207" s="1"/>
      <c r="M207" s="1"/>
      <c r="N207" s="1"/>
      <c r="O207" s="1"/>
      <c r="P207" s="1"/>
    </row>
    <row r="208" ht="24" customHeight="1" spans="1:16">
      <c r="A208" s="1"/>
      <c r="B208" s="1" t="s">
        <v>193</v>
      </c>
      <c r="C208" s="1052">
        <f>SUM(⑤9月10日匹配历史!AB6:AB85)</f>
        <v>42511</v>
      </c>
      <c r="D208" s="1053">
        <f>SUM(⑤9月10日匹配历史!AB93:AB172)</f>
        <v>903671</v>
      </c>
      <c r="E208" s="1">
        <f>COUNT(⑤9月10日匹配历史!AB6:AB85)</f>
        <v>67</v>
      </c>
      <c r="F208" s="1">
        <f>COUNT(⑤9月10日匹配历史!AB93:AB172)</f>
        <v>67</v>
      </c>
      <c r="G208" s="1"/>
      <c r="H208" s="1"/>
      <c r="I208" s="1"/>
      <c r="J208" s="1"/>
      <c r="K208" s="1"/>
      <c r="L208" s="1"/>
      <c r="M208" s="1"/>
      <c r="N208" s="1"/>
      <c r="O208" s="1"/>
      <c r="P208" s="1"/>
    </row>
    <row r="209" ht="24" customHeight="1" spans="1:16">
      <c r="A209" s="1"/>
      <c r="B209" s="1" t="s">
        <v>194</v>
      </c>
      <c r="C209" s="1052">
        <f>SUM(⑤9月10日匹配历史!AC6:AC85)</f>
        <v>42503</v>
      </c>
      <c r="D209" s="1053">
        <f>SUM(⑤9月10日匹配历史!AC93:AC172)</f>
        <v>940097</v>
      </c>
      <c r="E209" s="1">
        <f>COUNT(⑤9月10日匹配历史!AC6:AC85)</f>
        <v>71</v>
      </c>
      <c r="F209" s="1">
        <f>COUNT(⑤9月10日匹配历史!AC93:AC172)</f>
        <v>71</v>
      </c>
      <c r="G209" s="1"/>
      <c r="H209" s="1"/>
      <c r="I209" s="1"/>
      <c r="J209" s="1"/>
      <c r="K209" s="1"/>
      <c r="L209" s="1"/>
      <c r="M209" s="1"/>
      <c r="N209" s="1"/>
      <c r="O209" s="1"/>
      <c r="P209" s="1"/>
    </row>
    <row r="210" ht="24" customHeight="1" spans="1:16">
      <c r="A210" s="1"/>
      <c r="B210" s="1" t="s">
        <v>195</v>
      </c>
      <c r="C210" s="1052">
        <f>SUM(⑤9月10日匹配历史!AD6:AD85)</f>
        <v>36540</v>
      </c>
      <c r="D210" s="1053">
        <f>SUM(⑤9月10日匹配历史!AD93:AD172)</f>
        <v>753502</v>
      </c>
      <c r="E210" s="1">
        <f>COUNT(⑤9月10日匹配历史!AD6:AD85)</f>
        <v>75</v>
      </c>
      <c r="F210" s="1">
        <f>COUNT(⑤9月10日匹配历史!AD93:AD172)</f>
        <v>75</v>
      </c>
      <c r="G210" s="1"/>
      <c r="H210" s="1"/>
      <c r="I210" s="1"/>
      <c r="J210" s="1"/>
      <c r="K210" s="1"/>
      <c r="L210" s="1"/>
      <c r="M210" s="1"/>
      <c r="N210" s="1"/>
      <c r="O210" s="1"/>
      <c r="P210" s="1"/>
    </row>
    <row r="211" ht="24" customHeight="1" spans="1:16">
      <c r="A211" s="1"/>
      <c r="B211" s="1" t="s">
        <v>196</v>
      </c>
      <c r="C211" s="1052">
        <f>SUM(⑤9月10日匹配历史!AE6:AE85)</f>
        <v>49629</v>
      </c>
      <c r="D211" s="1053">
        <f>SUM(⑤9月10日匹配历史!AE93:AE172)</f>
        <v>1055661</v>
      </c>
      <c r="E211" s="1">
        <f>COUNT(⑤9月10日匹配历史!AE6:AE85)</f>
        <v>80</v>
      </c>
      <c r="F211" s="1">
        <f>COUNT(⑤9月10日匹配历史!AE93:AE172)</f>
        <v>80</v>
      </c>
      <c r="G211" s="1"/>
      <c r="H211" s="1"/>
      <c r="I211" s="1"/>
      <c r="J211" s="1"/>
      <c r="K211" s="1"/>
      <c r="L211" s="1"/>
      <c r="M211" s="1"/>
      <c r="N211" s="1"/>
      <c r="O211" s="1"/>
      <c r="P211" s="1"/>
    </row>
    <row r="212" ht="24" customHeight="1" spans="1:16">
      <c r="A212" s="1"/>
      <c r="B212" s="1"/>
      <c r="C212" s="1"/>
      <c r="D212" s="1"/>
      <c r="E212" s="1"/>
      <c r="F212" s="1"/>
      <c r="G212" s="1"/>
      <c r="H212" s="1"/>
      <c r="I212" s="1"/>
      <c r="J212" s="1"/>
      <c r="K212" s="1"/>
      <c r="L212" s="1"/>
      <c r="M212" s="1"/>
      <c r="N212" s="1"/>
      <c r="O212" s="1"/>
      <c r="P212" s="1"/>
    </row>
    <row r="213" ht="24" customHeight="1" spans="1:16">
      <c r="A213" s="1"/>
      <c r="B213" s="1"/>
      <c r="C213" s="1"/>
      <c r="D213" s="1"/>
      <c r="E213" s="1"/>
      <c r="F213" s="1"/>
      <c r="G213" s="1"/>
      <c r="H213" s="1"/>
      <c r="I213" s="1"/>
      <c r="J213" s="1"/>
      <c r="K213" s="1"/>
      <c r="L213" s="1"/>
      <c r="M213" s="1"/>
      <c r="N213" s="1"/>
      <c r="O213" s="1"/>
      <c r="P213" s="1"/>
    </row>
    <row r="214" ht="24" customHeight="1" spans="1:16">
      <c r="A214" s="1"/>
      <c r="B214" s="1"/>
      <c r="C214" s="1"/>
      <c r="D214" s="1"/>
      <c r="E214" s="1"/>
      <c r="F214" s="1"/>
      <c r="G214" s="1"/>
      <c r="H214" s="1"/>
      <c r="I214" s="1"/>
      <c r="J214" s="1"/>
      <c r="K214" s="1"/>
      <c r="L214" s="1"/>
      <c r="M214" s="1"/>
      <c r="N214" s="1"/>
      <c r="O214" s="1"/>
      <c r="P214" s="1"/>
    </row>
    <row r="215" ht="24" customHeight="1" spans="1:16">
      <c r="A215" s="1"/>
      <c r="B215" s="1"/>
      <c r="C215" s="1"/>
      <c r="D215" s="1"/>
      <c r="E215" s="1"/>
      <c r="F215" s="1"/>
      <c r="G215" s="1"/>
      <c r="H215" s="1"/>
      <c r="I215" s="1"/>
      <c r="J215" s="1"/>
      <c r="K215" s="1"/>
      <c r="L215" s="1"/>
      <c r="M215" s="1"/>
      <c r="N215" s="1"/>
      <c r="O215" s="1"/>
      <c r="P215" s="1"/>
    </row>
    <row r="216" ht="24" customHeight="1" spans="1:16">
      <c r="A216" s="1"/>
      <c r="B216" s="1"/>
      <c r="C216" s="1"/>
      <c r="D216" s="1"/>
      <c r="E216" s="1"/>
      <c r="F216" s="1"/>
      <c r="G216" s="1"/>
      <c r="H216" s="1"/>
      <c r="I216" s="1"/>
      <c r="J216" s="1"/>
      <c r="K216" s="1"/>
      <c r="L216" s="1"/>
      <c r="M216" s="1"/>
      <c r="N216" s="1"/>
      <c r="O216" s="1"/>
      <c r="P216" s="1"/>
    </row>
    <row r="217" ht="24" customHeight="1" spans="1:16">
      <c r="A217" s="1"/>
      <c r="B217" s="1"/>
      <c r="C217" s="1"/>
      <c r="D217" s="1"/>
      <c r="E217" s="1"/>
      <c r="F217" s="1"/>
      <c r="G217" s="1"/>
      <c r="H217" s="1"/>
      <c r="I217" s="1"/>
      <c r="J217" s="1"/>
      <c r="K217" s="1"/>
      <c r="L217" s="1"/>
      <c r="M217" s="1"/>
      <c r="N217" s="1"/>
      <c r="O217" s="1"/>
      <c r="P217" s="1"/>
    </row>
    <row r="218" ht="30" customHeight="1" spans="1:16">
      <c r="A218" s="1"/>
      <c r="B218" s="2" t="s">
        <v>3347</v>
      </c>
      <c r="C218" s="1"/>
      <c r="D218" s="1"/>
      <c r="E218" s="1"/>
      <c r="F218" s="1"/>
      <c r="G218" s="1"/>
      <c r="H218" s="1"/>
      <c r="I218" s="1"/>
      <c r="J218" s="1"/>
      <c r="K218" s="1"/>
      <c r="L218" s="1"/>
      <c r="M218" s="1"/>
      <c r="N218" s="1"/>
      <c r="O218" s="1"/>
      <c r="P218" s="1"/>
    </row>
    <row r="219" ht="34" customHeight="1" spans="1:16">
      <c r="A219" s="1"/>
      <c r="B219" s="4" t="s">
        <v>3313</v>
      </c>
      <c r="C219" s="4" t="s">
        <v>37</v>
      </c>
      <c r="D219" s="4" t="s">
        <v>3314</v>
      </c>
      <c r="E219" s="1"/>
      <c r="F219" s="1"/>
      <c r="G219" s="1"/>
      <c r="H219" s="1"/>
      <c r="I219" s="1"/>
      <c r="J219" s="1"/>
      <c r="K219" s="1"/>
      <c r="L219" s="1"/>
      <c r="M219" s="1"/>
      <c r="N219" s="1"/>
      <c r="O219" s="1"/>
      <c r="P219" s="1"/>
    </row>
    <row r="220" ht="24" customHeight="1" spans="1:16">
      <c r="A220" s="1"/>
      <c r="B220" s="1" t="s">
        <v>45</v>
      </c>
      <c r="C220" s="1">
        <f>COUNTIF(⑤9月10日数据核验!$AD$6:$AD$105,"="&amp;B220)</f>
        <v>23</v>
      </c>
      <c r="D220" s="1050">
        <f t="shared" ref="D220:D278" si="3">C220/100</f>
        <v>0.23</v>
      </c>
      <c r="E220" s="1"/>
      <c r="F220" s="1"/>
      <c r="G220" s="1"/>
      <c r="H220" s="1"/>
      <c r="I220" s="1"/>
      <c r="J220" s="1"/>
      <c r="K220" s="1"/>
      <c r="L220" s="1"/>
      <c r="M220" s="1"/>
      <c r="N220" s="1"/>
      <c r="O220" s="1"/>
      <c r="P220" s="1"/>
    </row>
    <row r="221" ht="24" customHeight="1" spans="1:16">
      <c r="A221" s="1"/>
      <c r="B221" s="1" t="s">
        <v>53</v>
      </c>
      <c r="C221" s="1">
        <f>COUNTIF(⑤9月10日数据核验!$AD$6:$AD$105,"="&amp;B221)</f>
        <v>5</v>
      </c>
      <c r="D221" s="1050">
        <f t="shared" si="3"/>
        <v>0.05</v>
      </c>
      <c r="E221" s="1"/>
      <c r="F221" s="1"/>
      <c r="G221" s="1"/>
      <c r="H221" s="1"/>
      <c r="I221" s="1"/>
      <c r="J221" s="1"/>
      <c r="K221" s="1"/>
      <c r="L221" s="1"/>
      <c r="M221" s="1"/>
      <c r="N221" s="1"/>
      <c r="O221" s="1"/>
      <c r="P221" s="1"/>
    </row>
    <row r="222" ht="24" customHeight="1" spans="1:16">
      <c r="A222" s="1"/>
      <c r="B222" s="1" t="s">
        <v>59</v>
      </c>
      <c r="C222" s="1">
        <f>COUNTIF(⑤9月10日数据核验!$AD$6:$AD$105,"="&amp;B222)</f>
        <v>4</v>
      </c>
      <c r="D222" s="1050">
        <f t="shared" si="3"/>
        <v>0.04</v>
      </c>
      <c r="E222" s="1"/>
      <c r="F222" s="1"/>
      <c r="G222" s="1"/>
      <c r="H222" s="1"/>
      <c r="I222" s="1"/>
      <c r="J222" s="1"/>
      <c r="K222" s="1"/>
      <c r="L222" s="1"/>
      <c r="M222" s="1"/>
      <c r="N222" s="1"/>
      <c r="O222" s="1"/>
      <c r="P222" s="1"/>
    </row>
    <row r="223" ht="24" customHeight="1" spans="1:16">
      <c r="A223" s="1"/>
      <c r="B223" s="1" t="s">
        <v>55</v>
      </c>
      <c r="C223" s="1">
        <f>COUNTIF(⑤9月10日数据核验!$AD$6:$AD$105,"="&amp;B223)</f>
        <v>3</v>
      </c>
      <c r="D223" s="1050">
        <f t="shared" si="3"/>
        <v>0.03</v>
      </c>
      <c r="E223" s="1"/>
      <c r="F223" s="1"/>
      <c r="G223" s="1"/>
      <c r="H223" s="1"/>
      <c r="I223" s="1"/>
      <c r="J223" s="1"/>
      <c r="K223" s="1"/>
      <c r="L223" s="1"/>
      <c r="M223" s="1"/>
      <c r="N223" s="1"/>
      <c r="O223" s="1"/>
      <c r="P223" s="1"/>
    </row>
    <row r="224" ht="24" customHeight="1" spans="1:16">
      <c r="A224" s="1"/>
      <c r="B224" s="1" t="s">
        <v>47</v>
      </c>
      <c r="C224" s="1">
        <f>COUNTIF(⑤9月10日数据核验!$AD$6:$AD$105,"="&amp;B224)</f>
        <v>3</v>
      </c>
      <c r="D224" s="1050">
        <f t="shared" si="3"/>
        <v>0.03</v>
      </c>
      <c r="E224" s="1"/>
      <c r="F224" s="1"/>
      <c r="G224" s="1"/>
      <c r="H224" s="1"/>
      <c r="I224" s="1"/>
      <c r="J224" s="1"/>
      <c r="K224" s="1"/>
      <c r="L224" s="1"/>
      <c r="M224" s="1"/>
      <c r="N224" s="1"/>
      <c r="O224" s="1"/>
      <c r="P224" s="1"/>
    </row>
    <row r="225" ht="24" customHeight="1" spans="1:16">
      <c r="A225" s="1"/>
      <c r="B225" s="1" t="s">
        <v>324</v>
      </c>
      <c r="C225" s="1">
        <f>COUNTIF(⑤9月10日数据核验!$AD$6:$AD$105,"="&amp;B225)</f>
        <v>3</v>
      </c>
      <c r="D225" s="1050">
        <f t="shared" si="3"/>
        <v>0.03</v>
      </c>
      <c r="E225" s="1"/>
      <c r="F225" s="1"/>
      <c r="G225" s="1"/>
      <c r="H225" s="1"/>
      <c r="I225" s="1"/>
      <c r="J225" s="1"/>
      <c r="K225" s="1"/>
      <c r="L225" s="1"/>
      <c r="M225" s="1"/>
      <c r="N225" s="1"/>
      <c r="O225" s="1"/>
      <c r="P225" s="1"/>
    </row>
    <row r="226" ht="24" customHeight="1" spans="1:16">
      <c r="A226" s="1"/>
      <c r="B226" s="1" t="s">
        <v>61</v>
      </c>
      <c r="C226" s="1">
        <f>COUNTIF(⑤9月10日数据核验!$AD$6:$AD$105,"="&amp;B226)</f>
        <v>2</v>
      </c>
      <c r="D226" s="1050">
        <f t="shared" si="3"/>
        <v>0.02</v>
      </c>
      <c r="E226" s="1"/>
      <c r="F226" s="1"/>
      <c r="G226" s="1"/>
      <c r="H226" s="1"/>
      <c r="I226" s="1"/>
      <c r="J226" s="1"/>
      <c r="K226" s="1"/>
      <c r="L226" s="1"/>
      <c r="M226" s="1"/>
      <c r="N226" s="1"/>
      <c r="O226" s="1"/>
      <c r="P226" s="1"/>
    </row>
    <row r="227" ht="24" customHeight="1" spans="1:16">
      <c r="A227" s="1"/>
      <c r="B227" s="1" t="s">
        <v>67</v>
      </c>
      <c r="C227" s="1">
        <f>COUNTIF(⑤9月10日数据核验!$AD$6:$AD$105,"="&amp;B227)</f>
        <v>2</v>
      </c>
      <c r="D227" s="1050">
        <f t="shared" si="3"/>
        <v>0.02</v>
      </c>
      <c r="E227" s="1"/>
      <c r="F227" s="1"/>
      <c r="G227" s="1"/>
      <c r="H227" s="1"/>
      <c r="I227" s="1"/>
      <c r="J227" s="1"/>
      <c r="K227" s="1"/>
      <c r="L227" s="1"/>
      <c r="M227" s="1"/>
      <c r="N227" s="1"/>
      <c r="O227" s="1"/>
      <c r="P227" s="1"/>
    </row>
    <row r="228" ht="24" customHeight="1" spans="1:16">
      <c r="A228" s="1"/>
      <c r="B228" s="1" t="s">
        <v>51</v>
      </c>
      <c r="C228" s="1">
        <f>COUNTIF(⑤9月10日数据核验!$AD$6:$AD$105,"="&amp;B228)</f>
        <v>2</v>
      </c>
      <c r="D228" s="1050">
        <f t="shared" si="3"/>
        <v>0.02</v>
      </c>
      <c r="E228" s="1"/>
      <c r="F228" s="1"/>
      <c r="G228" s="1"/>
      <c r="H228" s="1"/>
      <c r="I228" s="1"/>
      <c r="J228" s="1"/>
      <c r="K228" s="1"/>
      <c r="L228" s="1"/>
      <c r="M228" s="1"/>
      <c r="N228" s="1"/>
      <c r="O228" s="1"/>
      <c r="P228" s="1"/>
    </row>
    <row r="229" ht="24" customHeight="1" spans="1:16">
      <c r="A229" s="1"/>
      <c r="B229" s="1" t="s">
        <v>3348</v>
      </c>
      <c r="C229" s="1">
        <f>COUNTIF(⑤9月10日数据核验!$AD$6:$AD$105,"="&amp;B229)</f>
        <v>2</v>
      </c>
      <c r="D229" s="1050">
        <f t="shared" si="3"/>
        <v>0.02</v>
      </c>
      <c r="E229" s="1"/>
      <c r="F229" s="1"/>
      <c r="G229" s="1"/>
      <c r="H229" s="1"/>
      <c r="I229" s="1"/>
      <c r="J229" s="1"/>
      <c r="K229" s="1"/>
      <c r="L229" s="1"/>
      <c r="M229" s="1"/>
      <c r="N229" s="1"/>
      <c r="O229" s="1"/>
      <c r="P229" s="1"/>
    </row>
    <row r="230" ht="24" customHeight="1" spans="1:16">
      <c r="A230" s="1"/>
      <c r="B230" s="1" t="s">
        <v>365</v>
      </c>
      <c r="C230" s="1">
        <f>COUNTIF(⑤9月10日数据核验!$AD$6:$AD$105,"="&amp;B230)</f>
        <v>2</v>
      </c>
      <c r="D230" s="1050">
        <f t="shared" si="3"/>
        <v>0.02</v>
      </c>
      <c r="E230" s="1"/>
      <c r="F230" s="1"/>
      <c r="G230" s="1"/>
      <c r="H230" s="1"/>
      <c r="I230" s="1"/>
      <c r="J230" s="1"/>
      <c r="K230" s="1"/>
      <c r="L230" s="1"/>
      <c r="M230" s="1"/>
      <c r="N230" s="1"/>
      <c r="O230" s="1"/>
      <c r="P230" s="1"/>
    </row>
    <row r="231" ht="24" customHeight="1" spans="1:16">
      <c r="A231" s="1"/>
      <c r="B231" s="1" t="s">
        <v>311</v>
      </c>
      <c r="C231" s="1">
        <f>COUNTIF(⑤9月10日数据核验!$AD$6:$AD$105,"="&amp;B231)</f>
        <v>2</v>
      </c>
      <c r="D231" s="1050">
        <f t="shared" si="3"/>
        <v>0.02</v>
      </c>
      <c r="E231" s="1"/>
      <c r="F231" s="1"/>
      <c r="G231" s="1"/>
      <c r="H231" s="1"/>
      <c r="I231" s="1"/>
      <c r="J231" s="1"/>
      <c r="K231" s="1"/>
      <c r="L231" s="1"/>
      <c r="M231" s="1"/>
      <c r="N231" s="1"/>
      <c r="O231" s="1"/>
      <c r="P231" s="1"/>
    </row>
    <row r="232" ht="24" customHeight="1" spans="1:16">
      <c r="A232" s="1"/>
      <c r="B232" s="1" t="s">
        <v>241</v>
      </c>
      <c r="C232" s="1">
        <f>COUNTIF(⑤9月10日数据核验!$AD$6:$AD$105,"="&amp;B232)</f>
        <v>1</v>
      </c>
      <c r="D232" s="1050">
        <f t="shared" si="3"/>
        <v>0.01</v>
      </c>
      <c r="E232" s="1"/>
      <c r="F232" s="1"/>
      <c r="G232" s="1"/>
      <c r="H232" s="1"/>
      <c r="I232" s="1"/>
      <c r="J232" s="1"/>
      <c r="K232" s="1"/>
      <c r="L232" s="1"/>
      <c r="M232" s="1"/>
      <c r="N232" s="1"/>
      <c r="O232" s="1"/>
      <c r="P232" s="1"/>
    </row>
    <row r="233" ht="24" customHeight="1" spans="1:16">
      <c r="A233" s="1"/>
      <c r="B233" s="1" t="s">
        <v>49</v>
      </c>
      <c r="C233" s="1">
        <f>COUNTIF(⑤9月10日数据核验!$AD$6:$AD$105,"="&amp;B233)</f>
        <v>1</v>
      </c>
      <c r="D233" s="1050">
        <f t="shared" si="3"/>
        <v>0.01</v>
      </c>
      <c r="E233" s="1"/>
      <c r="F233" s="1"/>
      <c r="G233" s="1"/>
      <c r="H233" s="1"/>
      <c r="I233" s="1"/>
      <c r="J233" s="1"/>
      <c r="K233" s="1"/>
      <c r="L233" s="1"/>
      <c r="M233" s="1"/>
      <c r="N233" s="1"/>
      <c r="O233" s="1"/>
      <c r="P233" s="1"/>
    </row>
    <row r="234" ht="24" customHeight="1" spans="1:16">
      <c r="A234" s="1"/>
      <c r="B234" s="1" t="s">
        <v>63</v>
      </c>
      <c r="C234" s="1">
        <f>COUNTIF(⑤9月10日数据核验!$AD$6:$AD$105,"="&amp;B234)</f>
        <v>1</v>
      </c>
      <c r="D234" s="1050">
        <f t="shared" si="3"/>
        <v>0.01</v>
      </c>
      <c r="E234" s="1"/>
      <c r="F234" s="1"/>
      <c r="G234" s="1"/>
      <c r="H234" s="1"/>
      <c r="I234" s="1"/>
      <c r="J234" s="1"/>
      <c r="K234" s="1"/>
      <c r="L234" s="1"/>
      <c r="M234" s="1"/>
      <c r="N234" s="1"/>
      <c r="O234" s="1"/>
      <c r="P234" s="1"/>
    </row>
    <row r="235" ht="24" customHeight="1" spans="1:16">
      <c r="A235" s="1"/>
      <c r="B235" s="1" t="s">
        <v>283</v>
      </c>
      <c r="C235" s="1">
        <f>COUNTIF(⑤9月10日数据核验!$AD$6:$AD$105,"="&amp;B235)</f>
        <v>1</v>
      </c>
      <c r="D235" s="1050">
        <f t="shared" si="3"/>
        <v>0.01</v>
      </c>
      <c r="E235" s="1"/>
      <c r="F235" s="1"/>
      <c r="G235" s="1"/>
      <c r="H235" s="1"/>
      <c r="I235" s="1"/>
      <c r="J235" s="1"/>
      <c r="K235" s="1"/>
      <c r="L235" s="1"/>
      <c r="M235" s="1"/>
      <c r="N235" s="1"/>
      <c r="O235" s="1"/>
      <c r="P235" s="1"/>
    </row>
    <row r="236" ht="24" customHeight="1" spans="1:16">
      <c r="A236" s="1"/>
      <c r="B236" s="1" t="s">
        <v>823</v>
      </c>
      <c r="C236" s="1">
        <f>COUNTIF(⑤9月10日数据核验!$AD$6:$AD$105,"="&amp;B236)</f>
        <v>1</v>
      </c>
      <c r="D236" s="1050">
        <f t="shared" si="3"/>
        <v>0.01</v>
      </c>
      <c r="E236" s="1"/>
      <c r="F236" s="1"/>
      <c r="G236" s="1"/>
      <c r="H236" s="1"/>
      <c r="I236" s="1"/>
      <c r="J236" s="1"/>
      <c r="K236" s="1"/>
      <c r="L236" s="1"/>
      <c r="M236" s="1"/>
      <c r="N236" s="1"/>
      <c r="O236" s="1"/>
      <c r="P236" s="1"/>
    </row>
    <row r="237" ht="24" customHeight="1" spans="1:16">
      <c r="A237" s="1"/>
      <c r="B237" s="1" t="s">
        <v>57</v>
      </c>
      <c r="C237" s="1">
        <f>COUNTIF(⑤9月10日数据核验!$AD$6:$AD$105,"="&amp;B237)</f>
        <v>1</v>
      </c>
      <c r="D237" s="1050">
        <f t="shared" si="3"/>
        <v>0.01</v>
      </c>
      <c r="E237" s="1"/>
      <c r="F237" s="1"/>
      <c r="G237" s="1"/>
      <c r="H237" s="1"/>
      <c r="I237" s="1"/>
      <c r="J237" s="1"/>
      <c r="K237" s="1"/>
      <c r="L237" s="1"/>
      <c r="M237" s="1"/>
      <c r="N237" s="1"/>
      <c r="O237" s="1"/>
      <c r="P237" s="1"/>
    </row>
    <row r="238" ht="24" customHeight="1" spans="1:16">
      <c r="A238" s="1"/>
      <c r="B238" s="1" t="s">
        <v>256</v>
      </c>
      <c r="C238" s="1">
        <f>COUNTIF(⑤9月10日数据核验!$AD$6:$AD$105,"="&amp;B238)</f>
        <v>1</v>
      </c>
      <c r="D238" s="1050">
        <f t="shared" si="3"/>
        <v>0.01</v>
      </c>
      <c r="E238" s="1"/>
      <c r="F238" s="1"/>
      <c r="G238" s="1"/>
      <c r="H238" s="1"/>
      <c r="I238" s="1"/>
      <c r="J238" s="1"/>
      <c r="K238" s="1"/>
      <c r="L238" s="1"/>
      <c r="M238" s="1"/>
      <c r="N238" s="1"/>
      <c r="O238" s="1"/>
      <c r="P238" s="1"/>
    </row>
    <row r="239" ht="24" customHeight="1" spans="1:16">
      <c r="A239" s="1"/>
      <c r="B239" s="1" t="s">
        <v>332</v>
      </c>
      <c r="C239" s="1">
        <f>COUNTIF(⑤9月10日数据核验!$AD$6:$AD$105,"="&amp;B239)</f>
        <v>1</v>
      </c>
      <c r="D239" s="1050">
        <f t="shared" si="3"/>
        <v>0.01</v>
      </c>
      <c r="E239" s="1"/>
      <c r="F239" s="1"/>
      <c r="G239" s="1"/>
      <c r="H239" s="1"/>
      <c r="I239" s="1"/>
      <c r="J239" s="1"/>
      <c r="K239" s="1"/>
      <c r="L239" s="1"/>
      <c r="M239" s="1"/>
      <c r="N239" s="1"/>
      <c r="O239" s="1"/>
      <c r="P239" s="1"/>
    </row>
    <row r="240" ht="24" customHeight="1" spans="1:16">
      <c r="A240" s="1"/>
      <c r="B240" s="1" t="s">
        <v>403</v>
      </c>
      <c r="C240" s="1">
        <f>COUNTIF(⑤9月10日数据核验!$AD$6:$AD$105,"="&amp;B240)</f>
        <v>1</v>
      </c>
      <c r="D240" s="1050">
        <f t="shared" si="3"/>
        <v>0.01</v>
      </c>
      <c r="E240" s="1"/>
      <c r="F240" s="1"/>
      <c r="G240" s="1"/>
      <c r="H240" s="1"/>
      <c r="I240" s="1"/>
      <c r="J240" s="1"/>
      <c r="K240" s="1"/>
      <c r="L240" s="1"/>
      <c r="M240" s="1"/>
      <c r="N240" s="1"/>
      <c r="O240" s="1"/>
      <c r="P240" s="1"/>
    </row>
    <row r="241" ht="24" customHeight="1" spans="1:16">
      <c r="A241" s="1"/>
      <c r="B241" s="1" t="s">
        <v>278</v>
      </c>
      <c r="C241" s="1">
        <f>COUNTIF(⑤9月10日数据核验!$AD$6:$AD$105,"="&amp;B241)</f>
        <v>1</v>
      </c>
      <c r="D241" s="1050">
        <f t="shared" si="3"/>
        <v>0.01</v>
      </c>
      <c r="E241" s="1"/>
      <c r="F241" s="1"/>
      <c r="G241" s="1"/>
      <c r="H241" s="1"/>
      <c r="I241" s="1"/>
      <c r="J241" s="1"/>
      <c r="K241" s="1"/>
      <c r="L241" s="1"/>
      <c r="M241" s="1"/>
      <c r="N241" s="1"/>
      <c r="O241" s="1"/>
      <c r="P241" s="1"/>
    </row>
    <row r="242" ht="24" customHeight="1" spans="1:16">
      <c r="A242" s="1"/>
      <c r="B242" s="1" t="s">
        <v>824</v>
      </c>
      <c r="C242" s="1">
        <f>COUNTIF(⑤9月10日数据核验!$AD$6:$AD$105,"="&amp;B242)</f>
        <v>1</v>
      </c>
      <c r="D242" s="1050">
        <f t="shared" si="3"/>
        <v>0.01</v>
      </c>
      <c r="E242" s="1"/>
      <c r="F242" s="1"/>
      <c r="G242" s="1"/>
      <c r="H242" s="1"/>
      <c r="I242" s="1"/>
      <c r="J242" s="1"/>
      <c r="K242" s="1"/>
      <c r="L242" s="1"/>
      <c r="M242" s="1"/>
      <c r="N242" s="1"/>
      <c r="O242" s="1"/>
      <c r="P242" s="1"/>
    </row>
    <row r="243" ht="24" customHeight="1" spans="1:16">
      <c r="A243" s="1"/>
      <c r="B243" s="1" t="s">
        <v>552</v>
      </c>
      <c r="C243" s="1">
        <f>COUNTIF(⑤9月10日数据核验!$AD$6:$AD$105,"="&amp;B243)</f>
        <v>1</v>
      </c>
      <c r="D243" s="1050">
        <f t="shared" si="3"/>
        <v>0.01</v>
      </c>
      <c r="E243" s="1"/>
      <c r="F243" s="1"/>
      <c r="G243" s="1"/>
      <c r="H243" s="1"/>
      <c r="I243" s="1"/>
      <c r="J243" s="1"/>
      <c r="K243" s="1"/>
      <c r="L243" s="1"/>
      <c r="M243" s="1"/>
      <c r="N243" s="1"/>
      <c r="O243" s="1"/>
      <c r="P243" s="1"/>
    </row>
    <row r="244" ht="24" customHeight="1" spans="1:16">
      <c r="A244" s="1"/>
      <c r="B244" s="1" t="s">
        <v>299</v>
      </c>
      <c r="C244" s="1">
        <f>COUNTIF(⑤9月10日数据核验!$AD$6:$AD$105,"="&amp;B244)</f>
        <v>1</v>
      </c>
      <c r="D244" s="1050">
        <f t="shared" si="3"/>
        <v>0.01</v>
      </c>
      <c r="E244" s="1"/>
      <c r="F244" s="1"/>
      <c r="G244" s="1"/>
      <c r="H244" s="1"/>
      <c r="I244" s="1"/>
      <c r="J244" s="1"/>
      <c r="K244" s="1"/>
      <c r="L244" s="1"/>
      <c r="M244" s="1"/>
      <c r="N244" s="1"/>
      <c r="O244" s="1"/>
      <c r="P244" s="1"/>
    </row>
    <row r="245" ht="24" customHeight="1" spans="1:16">
      <c r="A245" s="1"/>
      <c r="B245" s="1" t="s">
        <v>375</v>
      </c>
      <c r="C245" s="1">
        <f>COUNTIF(⑤9月10日数据核验!$AD$6:$AD$105,"="&amp;B245)</f>
        <v>1</v>
      </c>
      <c r="D245" s="1050">
        <f t="shared" si="3"/>
        <v>0.01</v>
      </c>
      <c r="E245" s="1"/>
      <c r="F245" s="1"/>
      <c r="G245" s="1"/>
      <c r="H245" s="1"/>
      <c r="I245" s="1"/>
      <c r="J245" s="1"/>
      <c r="K245" s="1"/>
      <c r="L245" s="1"/>
      <c r="M245" s="1"/>
      <c r="N245" s="1"/>
      <c r="O245" s="1"/>
      <c r="P245" s="1"/>
    </row>
    <row r="246" ht="24" customHeight="1" spans="1:16">
      <c r="A246" s="1"/>
      <c r="B246" s="1" t="s">
        <v>295</v>
      </c>
      <c r="C246" s="1">
        <f>COUNTIF(⑤9月10日数据核验!$AD$6:$AD$105,"="&amp;B246)</f>
        <v>1</v>
      </c>
      <c r="D246" s="1050">
        <f t="shared" si="3"/>
        <v>0.01</v>
      </c>
      <c r="E246" s="1"/>
      <c r="F246" s="1"/>
      <c r="G246" s="1"/>
      <c r="H246" s="1"/>
      <c r="I246" s="1"/>
      <c r="J246" s="1"/>
      <c r="K246" s="1"/>
      <c r="L246" s="1"/>
      <c r="M246" s="1"/>
      <c r="N246" s="1"/>
      <c r="O246" s="1"/>
      <c r="P246" s="1"/>
    </row>
    <row r="247" ht="24" customHeight="1" spans="1:16">
      <c r="A247" s="1"/>
      <c r="B247" s="1" t="s">
        <v>343</v>
      </c>
      <c r="C247" s="1">
        <f>COUNTIF(⑤9月10日数据核验!$AD$6:$AD$105,"="&amp;B247)</f>
        <v>1</v>
      </c>
      <c r="D247" s="1050">
        <f t="shared" si="3"/>
        <v>0.01</v>
      </c>
      <c r="E247" s="1"/>
      <c r="F247" s="1"/>
      <c r="G247" s="1"/>
      <c r="H247" s="1"/>
      <c r="I247" s="1"/>
      <c r="J247" s="1"/>
      <c r="K247" s="1"/>
      <c r="L247" s="1"/>
      <c r="M247" s="1"/>
      <c r="N247" s="1"/>
      <c r="O247" s="1"/>
      <c r="P247" s="1"/>
    </row>
    <row r="248" ht="24" customHeight="1" spans="1:16">
      <c r="A248" s="1"/>
      <c r="B248" s="1" t="s">
        <v>458</v>
      </c>
      <c r="C248" s="1">
        <f>COUNTIF(⑤9月10日数据核验!$AD$6:$AD$105,"="&amp;B248)</f>
        <v>1</v>
      </c>
      <c r="D248" s="1050">
        <f t="shared" si="3"/>
        <v>0.01</v>
      </c>
      <c r="E248" s="1"/>
      <c r="F248" s="1"/>
      <c r="G248" s="1"/>
      <c r="H248" s="1"/>
      <c r="I248" s="1"/>
      <c r="J248" s="1"/>
      <c r="K248" s="1"/>
      <c r="L248" s="1"/>
      <c r="M248" s="1"/>
      <c r="N248" s="1"/>
      <c r="O248" s="1"/>
      <c r="P248" s="1"/>
    </row>
    <row r="249" ht="24" customHeight="1" spans="1:16">
      <c r="A249" s="1"/>
      <c r="B249" s="1" t="s">
        <v>328</v>
      </c>
      <c r="C249" s="1">
        <f>COUNTIF(⑤9月10日数据核验!$AD$6:$AD$105,"="&amp;B249)</f>
        <v>1</v>
      </c>
      <c r="D249" s="1050">
        <f t="shared" si="3"/>
        <v>0.01</v>
      </c>
      <c r="E249" s="1"/>
      <c r="F249" s="1"/>
      <c r="G249" s="1"/>
      <c r="H249" s="1"/>
      <c r="I249" s="1"/>
      <c r="J249" s="1"/>
      <c r="K249" s="1"/>
      <c r="L249" s="1"/>
      <c r="M249" s="1"/>
      <c r="N249" s="1"/>
      <c r="O249" s="1"/>
      <c r="P249" s="1"/>
    </row>
    <row r="250" ht="24" customHeight="1" spans="1:16">
      <c r="A250" s="1"/>
      <c r="B250" s="1" t="s">
        <v>562</v>
      </c>
      <c r="C250" s="1">
        <f>COUNTIF(⑤9月10日数据核验!$AD$6:$AD$105,"="&amp;B250)</f>
        <v>1</v>
      </c>
      <c r="D250" s="1050">
        <f t="shared" si="3"/>
        <v>0.01</v>
      </c>
      <c r="E250" s="1"/>
      <c r="F250" s="1"/>
      <c r="G250" s="1"/>
      <c r="H250" s="1"/>
      <c r="I250" s="1"/>
      <c r="J250" s="1"/>
      <c r="K250" s="1"/>
      <c r="L250" s="1"/>
      <c r="M250" s="1"/>
      <c r="N250" s="1"/>
      <c r="O250" s="1"/>
      <c r="P250" s="1"/>
    </row>
    <row r="251" ht="24" customHeight="1" spans="1:16">
      <c r="A251" s="1"/>
      <c r="B251" s="1" t="s">
        <v>468</v>
      </c>
      <c r="C251" s="1">
        <f>COUNTIF(⑤9月10日数据核验!$AD$6:$AD$105,"="&amp;B251)</f>
        <v>1</v>
      </c>
      <c r="D251" s="1050">
        <f t="shared" si="3"/>
        <v>0.01</v>
      </c>
      <c r="E251" s="1"/>
      <c r="F251" s="1"/>
      <c r="G251" s="1"/>
      <c r="H251" s="1"/>
      <c r="I251" s="1"/>
      <c r="J251" s="1"/>
      <c r="K251" s="1"/>
      <c r="L251" s="1"/>
      <c r="M251" s="1"/>
      <c r="N251" s="1"/>
      <c r="O251" s="1"/>
      <c r="P251" s="1"/>
    </row>
    <row r="252" ht="24" customHeight="1" spans="1:16">
      <c r="A252" s="1"/>
      <c r="B252" s="1" t="s">
        <v>395</v>
      </c>
      <c r="C252" s="1">
        <f>COUNTIF(⑤9月10日数据核验!$AD$6:$AD$105,"="&amp;B252)</f>
        <v>1</v>
      </c>
      <c r="D252" s="1050">
        <f t="shared" si="3"/>
        <v>0.01</v>
      </c>
      <c r="E252" s="1"/>
      <c r="F252" s="1"/>
      <c r="G252" s="1"/>
      <c r="H252" s="1"/>
      <c r="I252" s="1"/>
      <c r="J252" s="1"/>
      <c r="K252" s="1"/>
      <c r="L252" s="1"/>
      <c r="M252" s="1"/>
      <c r="N252" s="1"/>
      <c r="O252" s="1"/>
      <c r="P252" s="1"/>
    </row>
    <row r="253" ht="24" customHeight="1" spans="1:16">
      <c r="A253" s="1"/>
      <c r="B253" s="1" t="s">
        <v>511</v>
      </c>
      <c r="C253" s="1">
        <f>COUNTIF(⑤9月10日数据核验!$AD$6:$AD$105,"="&amp;B253)</f>
        <v>1</v>
      </c>
      <c r="D253" s="1050">
        <f t="shared" si="3"/>
        <v>0.01</v>
      </c>
      <c r="E253" s="1"/>
      <c r="F253" s="1"/>
      <c r="G253" s="1"/>
      <c r="H253" s="1"/>
      <c r="I253" s="1"/>
      <c r="J253" s="1"/>
      <c r="K253" s="1"/>
      <c r="L253" s="1"/>
      <c r="M253" s="1"/>
      <c r="N253" s="1"/>
      <c r="O253" s="1"/>
      <c r="P253" s="1"/>
    </row>
    <row r="254" ht="24" customHeight="1" spans="1:16">
      <c r="A254" s="1"/>
      <c r="B254" s="1" t="s">
        <v>319</v>
      </c>
      <c r="C254" s="1">
        <f>COUNTIF(⑤9月10日数据核验!$AD$6:$AD$105,"="&amp;B254)</f>
        <v>1</v>
      </c>
      <c r="D254" s="1050">
        <f t="shared" si="3"/>
        <v>0.01</v>
      </c>
      <c r="E254" s="1"/>
      <c r="F254" s="1"/>
      <c r="G254" s="1"/>
      <c r="H254" s="1"/>
      <c r="I254" s="1"/>
      <c r="J254" s="1"/>
      <c r="K254" s="1"/>
      <c r="L254" s="1"/>
      <c r="M254" s="1"/>
      <c r="N254" s="1"/>
      <c r="O254" s="1"/>
      <c r="P254" s="1"/>
    </row>
    <row r="255" ht="24" customHeight="1" spans="1:16">
      <c r="A255" s="1"/>
      <c r="B255" s="1" t="s">
        <v>432</v>
      </c>
      <c r="C255" s="1">
        <f>COUNTIF(⑤9月10日数据核验!$AD$6:$AD$105,"="&amp;B255)</f>
        <v>1</v>
      </c>
      <c r="D255" s="1050">
        <f t="shared" si="3"/>
        <v>0.01</v>
      </c>
      <c r="E255" s="1"/>
      <c r="F255" s="1"/>
      <c r="G255" s="1"/>
      <c r="H255" s="1"/>
      <c r="I255" s="1"/>
      <c r="J255" s="1"/>
      <c r="K255" s="1"/>
      <c r="L255" s="1"/>
      <c r="M255" s="1"/>
      <c r="N255" s="1"/>
      <c r="O255" s="1"/>
      <c r="P255" s="1"/>
    </row>
    <row r="256" ht="24" customHeight="1" spans="1:16">
      <c r="A256" s="1"/>
      <c r="B256" s="1" t="s">
        <v>557</v>
      </c>
      <c r="C256" s="1">
        <f>COUNTIF(⑤9月10日数据核验!$AD$6:$AD$105,"="&amp;B256)</f>
        <v>1</v>
      </c>
      <c r="D256" s="1050">
        <f t="shared" si="3"/>
        <v>0.01</v>
      </c>
      <c r="E256" s="1"/>
      <c r="F256" s="1"/>
      <c r="G256" s="1"/>
      <c r="H256" s="1"/>
      <c r="I256" s="1"/>
      <c r="J256" s="1"/>
      <c r="K256" s="1"/>
      <c r="L256" s="1"/>
      <c r="M256" s="1"/>
      <c r="N256" s="1"/>
      <c r="O256" s="1"/>
      <c r="P256" s="1"/>
    </row>
    <row r="257" ht="24" customHeight="1" spans="1:16">
      <c r="A257" s="1"/>
      <c r="B257" s="1" t="s">
        <v>516</v>
      </c>
      <c r="C257" s="1">
        <f>COUNTIF(⑤9月10日数据核验!$AD$6:$AD$105,"="&amp;B257)</f>
        <v>1</v>
      </c>
      <c r="D257" s="1050">
        <f t="shared" si="3"/>
        <v>0.01</v>
      </c>
      <c r="E257" s="1"/>
      <c r="F257" s="1"/>
      <c r="G257" s="1"/>
      <c r="H257" s="1"/>
      <c r="I257" s="1"/>
      <c r="J257" s="1"/>
      <c r="K257" s="1"/>
      <c r="L257" s="1"/>
      <c r="M257" s="1"/>
      <c r="N257" s="1"/>
      <c r="O257" s="1"/>
      <c r="P257" s="1"/>
    </row>
    <row r="258" ht="24" customHeight="1" spans="1:16">
      <c r="A258" s="1"/>
      <c r="B258" s="1" t="s">
        <v>463</v>
      </c>
      <c r="C258" s="1">
        <f>COUNTIF(⑤9月10日数据核验!$AD$6:$AD$105,"="&amp;B258)</f>
        <v>1</v>
      </c>
      <c r="D258" s="1050">
        <f t="shared" si="3"/>
        <v>0.01</v>
      </c>
      <c r="E258" s="1"/>
      <c r="F258" s="1"/>
      <c r="G258" s="1"/>
      <c r="H258" s="1"/>
      <c r="I258" s="1"/>
      <c r="J258" s="1"/>
      <c r="K258" s="1"/>
      <c r="L258" s="1"/>
      <c r="M258" s="1"/>
      <c r="N258" s="1"/>
      <c r="O258" s="1"/>
      <c r="P258" s="1"/>
    </row>
    <row r="259" ht="24" customHeight="1" spans="1:16">
      <c r="A259" s="1"/>
      <c r="B259" s="1" t="s">
        <v>547</v>
      </c>
      <c r="C259" s="1">
        <f>COUNTIF(⑤9月10日数据核验!$AD$6:$AD$105,"="&amp;B259)</f>
        <v>1</v>
      </c>
      <c r="D259" s="1050">
        <f t="shared" si="3"/>
        <v>0.01</v>
      </c>
      <c r="E259" s="1"/>
      <c r="F259" s="1"/>
      <c r="G259" s="1"/>
      <c r="H259" s="1"/>
      <c r="I259" s="1"/>
      <c r="J259" s="1"/>
      <c r="K259" s="1"/>
      <c r="L259" s="1"/>
      <c r="M259" s="1"/>
      <c r="N259" s="1"/>
      <c r="O259" s="1"/>
      <c r="P259" s="1"/>
    </row>
    <row r="260" ht="24" customHeight="1" spans="1:16">
      <c r="A260" s="1"/>
      <c r="B260" s="1" t="s">
        <v>526</v>
      </c>
      <c r="C260" s="1">
        <f>COUNTIF(⑤9月10日数据核验!$AD$6:$AD$105,"="&amp;B260)</f>
        <v>1</v>
      </c>
      <c r="D260" s="1050">
        <f t="shared" si="3"/>
        <v>0.01</v>
      </c>
      <c r="E260" s="1"/>
      <c r="F260" s="1"/>
      <c r="G260" s="1"/>
      <c r="H260" s="1"/>
      <c r="I260" s="1"/>
      <c r="J260" s="1"/>
      <c r="K260" s="1"/>
      <c r="L260" s="1"/>
      <c r="M260" s="1"/>
      <c r="N260" s="1"/>
      <c r="O260" s="1"/>
      <c r="P260" s="1"/>
    </row>
    <row r="261" ht="24" customHeight="1" spans="1:16">
      <c r="A261" s="1"/>
      <c r="B261" s="1" t="s">
        <v>437</v>
      </c>
      <c r="C261" s="1">
        <f>COUNTIF(⑤9月10日数据核验!$AD$6:$AD$105,"="&amp;B261)</f>
        <v>1</v>
      </c>
      <c r="D261" s="1050">
        <f t="shared" si="3"/>
        <v>0.01</v>
      </c>
      <c r="E261" s="1"/>
      <c r="F261" s="1"/>
      <c r="G261" s="1"/>
      <c r="H261" s="1"/>
      <c r="I261" s="1"/>
      <c r="J261" s="1"/>
      <c r="K261" s="1"/>
      <c r="L261" s="1"/>
      <c r="M261" s="1"/>
      <c r="N261" s="1"/>
      <c r="O261" s="1"/>
      <c r="P261" s="1"/>
    </row>
    <row r="262" ht="24" customHeight="1" spans="1:16">
      <c r="A262" s="1"/>
      <c r="B262" s="1" t="s">
        <v>536</v>
      </c>
      <c r="C262" s="1">
        <f>COUNTIF(⑤9月10日数据核验!$AD$6:$AD$105,"="&amp;B262)</f>
        <v>1</v>
      </c>
      <c r="D262" s="1050">
        <f t="shared" si="3"/>
        <v>0.01</v>
      </c>
      <c r="E262" s="1"/>
      <c r="F262" s="1"/>
      <c r="G262" s="1"/>
      <c r="H262" s="1"/>
      <c r="I262" s="1"/>
      <c r="J262" s="1"/>
      <c r="K262" s="1"/>
      <c r="L262" s="1"/>
      <c r="M262" s="1"/>
      <c r="N262" s="1"/>
      <c r="O262" s="1"/>
      <c r="P262" s="1"/>
    </row>
    <row r="263" ht="24" customHeight="1" spans="1:16">
      <c r="A263" s="1"/>
      <c r="B263" s="1" t="s">
        <v>2567</v>
      </c>
      <c r="C263" s="1">
        <f>COUNTIF(⑤9月10日数据核验!$AD$6:$AD$105,"="&amp;B263)</f>
        <v>1</v>
      </c>
      <c r="D263" s="1050">
        <f t="shared" si="3"/>
        <v>0.01</v>
      </c>
      <c r="E263" s="1"/>
      <c r="F263" s="1"/>
      <c r="G263" s="1"/>
      <c r="H263" s="1"/>
      <c r="I263" s="1"/>
      <c r="J263" s="1"/>
      <c r="K263" s="1"/>
      <c r="L263" s="1"/>
      <c r="M263" s="1"/>
      <c r="N263" s="1"/>
      <c r="O263" s="1"/>
      <c r="P263" s="1"/>
    </row>
    <row r="264" ht="24" customHeight="1" spans="1:16">
      <c r="A264" s="1"/>
      <c r="B264" s="1" t="s">
        <v>478</v>
      </c>
      <c r="C264" s="1">
        <f>COUNTIF(⑤9月10日数据核验!$AD$6:$AD$105,"="&amp;B264)</f>
        <v>1</v>
      </c>
      <c r="D264" s="1050">
        <f t="shared" si="3"/>
        <v>0.01</v>
      </c>
      <c r="E264" s="1"/>
      <c r="F264" s="1"/>
      <c r="G264" s="1"/>
      <c r="H264" s="1"/>
      <c r="I264" s="1"/>
      <c r="J264" s="1"/>
      <c r="K264" s="1"/>
      <c r="L264" s="1"/>
      <c r="M264" s="1"/>
      <c r="N264" s="1"/>
      <c r="O264" s="1"/>
      <c r="P264" s="1"/>
    </row>
    <row r="265" ht="24" customHeight="1" spans="1:16">
      <c r="A265" s="1"/>
      <c r="B265" s="1" t="s">
        <v>572</v>
      </c>
      <c r="C265" s="1">
        <f>COUNTIF(⑤9月10日数据核验!$AD$6:$AD$105,"="&amp;B265)</f>
        <v>1</v>
      </c>
      <c r="D265" s="1050">
        <f t="shared" si="3"/>
        <v>0.01</v>
      </c>
      <c r="E265" s="1"/>
      <c r="F265" s="1"/>
      <c r="G265" s="1"/>
      <c r="H265" s="1"/>
      <c r="I265" s="1"/>
      <c r="J265" s="1"/>
      <c r="K265" s="1"/>
      <c r="L265" s="1"/>
      <c r="M265" s="1"/>
      <c r="N265" s="1"/>
      <c r="O265" s="1"/>
      <c r="P265" s="1"/>
    </row>
    <row r="266" ht="24" customHeight="1" spans="1:16">
      <c r="A266" s="1"/>
      <c r="B266" s="1" t="s">
        <v>2625</v>
      </c>
      <c r="C266" s="1">
        <f>COUNTIF(⑤9月10日数据核验!$AD$6:$AD$105,"="&amp;B266)</f>
        <v>1</v>
      </c>
      <c r="D266" s="1050">
        <f t="shared" si="3"/>
        <v>0.01</v>
      </c>
      <c r="E266" s="1"/>
      <c r="F266" s="1"/>
      <c r="G266" s="1"/>
      <c r="H266" s="1"/>
      <c r="I266" s="1"/>
      <c r="J266" s="1"/>
      <c r="K266" s="1"/>
      <c r="L266" s="1"/>
      <c r="M266" s="1"/>
      <c r="N266" s="1"/>
      <c r="O266" s="1"/>
      <c r="P266" s="1"/>
    </row>
    <row r="267" ht="24" customHeight="1" spans="1:16">
      <c r="A267" s="1"/>
      <c r="B267" s="1" t="s">
        <v>582</v>
      </c>
      <c r="C267" s="1">
        <f>COUNTIF(⑤9月10日数据核验!$AD$6:$AD$105,"="&amp;B267)</f>
        <v>1</v>
      </c>
      <c r="D267" s="1050">
        <f t="shared" si="3"/>
        <v>0.01</v>
      </c>
      <c r="E267" s="1"/>
      <c r="F267" s="1"/>
      <c r="G267" s="1"/>
      <c r="H267" s="1"/>
      <c r="I267" s="1"/>
      <c r="J267" s="1"/>
      <c r="K267" s="1"/>
      <c r="L267" s="1"/>
      <c r="M267" s="1"/>
      <c r="N267" s="1"/>
      <c r="O267" s="1"/>
      <c r="P267" s="1"/>
    </row>
    <row r="268" ht="24" customHeight="1" spans="1:16">
      <c r="A268" s="1"/>
      <c r="B268" s="1" t="s">
        <v>453</v>
      </c>
      <c r="C268" s="1">
        <f>COUNTIF(⑤9月10日数据核验!$AD$6:$AD$105,"="&amp;B268)</f>
        <v>1</v>
      </c>
      <c r="D268" s="1050">
        <f t="shared" si="3"/>
        <v>0.01</v>
      </c>
      <c r="E268" s="1"/>
      <c r="F268" s="1"/>
      <c r="G268" s="1"/>
      <c r="H268" s="1"/>
      <c r="I268" s="1"/>
      <c r="J268" s="1"/>
      <c r="K268" s="1"/>
      <c r="L268" s="1"/>
      <c r="M268" s="1"/>
      <c r="N268" s="1"/>
      <c r="O268" s="1"/>
      <c r="P268" s="1"/>
    </row>
    <row r="269" ht="24" customHeight="1" spans="1:16">
      <c r="A269" s="1"/>
      <c r="B269" s="1" t="s">
        <v>473</v>
      </c>
      <c r="C269" s="1">
        <f>COUNTIF(⑤9月10日数据核验!$AD$6:$AD$105,"="&amp;B269)</f>
        <v>1</v>
      </c>
      <c r="D269" s="1050">
        <f t="shared" si="3"/>
        <v>0.01</v>
      </c>
      <c r="E269" s="1"/>
      <c r="F269" s="1"/>
      <c r="G269" s="1"/>
      <c r="H269" s="1"/>
      <c r="I269" s="1"/>
      <c r="J269" s="1"/>
      <c r="K269" s="1"/>
      <c r="L269" s="1"/>
      <c r="M269" s="1"/>
      <c r="N269" s="1"/>
      <c r="O269" s="1"/>
      <c r="P269" s="1"/>
    </row>
    <row r="270" ht="24" customHeight="1" spans="1:16">
      <c r="A270" s="1"/>
      <c r="B270" s="1" t="s">
        <v>422</v>
      </c>
      <c r="C270" s="1">
        <f>COUNTIF(⑤9月10日数据核验!$AD$6:$AD$105,"="&amp;B270)</f>
        <v>1</v>
      </c>
      <c r="D270" s="1050">
        <f t="shared" si="3"/>
        <v>0.01</v>
      </c>
      <c r="E270" s="1"/>
      <c r="F270" s="1"/>
      <c r="G270" s="1"/>
      <c r="H270" s="1"/>
      <c r="I270" s="1"/>
      <c r="J270" s="1"/>
      <c r="K270" s="1"/>
      <c r="L270" s="1"/>
      <c r="M270" s="1"/>
      <c r="N270" s="1"/>
      <c r="O270" s="1"/>
      <c r="P270" s="1"/>
    </row>
    <row r="271" ht="24" customHeight="1" spans="1:16">
      <c r="A271" s="1"/>
      <c r="B271" s="1" t="s">
        <v>442</v>
      </c>
      <c r="C271" s="1">
        <f>COUNTIF(⑤9月10日数据核验!$AD$6:$AD$105,"="&amp;B271)</f>
        <v>1</v>
      </c>
      <c r="D271" s="1050">
        <f t="shared" si="3"/>
        <v>0.01</v>
      </c>
      <c r="E271" s="1"/>
      <c r="F271" s="1"/>
      <c r="G271" s="1"/>
      <c r="H271" s="1"/>
      <c r="I271" s="1"/>
      <c r="J271" s="1"/>
      <c r="K271" s="1"/>
      <c r="L271" s="1"/>
      <c r="M271" s="1"/>
      <c r="N271" s="1"/>
      <c r="O271" s="1"/>
      <c r="P271" s="1"/>
    </row>
    <row r="272" ht="24" customHeight="1" spans="1:16">
      <c r="A272" s="1"/>
      <c r="B272" s="1" t="s">
        <v>427</v>
      </c>
      <c r="C272" s="1">
        <f>COUNTIF(⑤9月10日数据核验!$AD$6:$AD$105,"="&amp;B272)</f>
        <v>1</v>
      </c>
      <c r="D272" s="1050">
        <f t="shared" si="3"/>
        <v>0.01</v>
      </c>
      <c r="E272" s="1"/>
      <c r="F272" s="1"/>
      <c r="G272" s="1"/>
      <c r="H272" s="1"/>
      <c r="I272" s="1"/>
      <c r="J272" s="1"/>
      <c r="K272" s="1"/>
      <c r="L272" s="1"/>
      <c r="M272" s="1"/>
      <c r="N272" s="1"/>
      <c r="O272" s="1"/>
      <c r="P272" s="1"/>
    </row>
    <row r="273" ht="24" customHeight="1" spans="1:16">
      <c r="A273" s="1"/>
      <c r="B273" s="1" t="s">
        <v>504</v>
      </c>
      <c r="C273" s="1">
        <f>COUNTIF(⑤9月10日数据核验!$AD$6:$AD$105,"="&amp;B273)</f>
        <v>1</v>
      </c>
      <c r="D273" s="1050">
        <f t="shared" si="3"/>
        <v>0.01</v>
      </c>
      <c r="E273" s="1"/>
      <c r="F273" s="1"/>
      <c r="G273" s="1"/>
      <c r="H273" s="1"/>
      <c r="I273" s="1"/>
      <c r="J273" s="1"/>
      <c r="K273" s="1"/>
      <c r="L273" s="1"/>
      <c r="M273" s="1"/>
      <c r="N273" s="1"/>
      <c r="O273" s="1"/>
      <c r="P273" s="1"/>
    </row>
    <row r="274" ht="24" customHeight="1" spans="1:16">
      <c r="A274" s="1"/>
      <c r="B274" s="1" t="s">
        <v>825</v>
      </c>
      <c r="C274" s="1">
        <f>COUNTIF(⑤9月10日数据核验!$AD$6:$AD$105,"="&amp;B274)</f>
        <v>1</v>
      </c>
      <c r="D274" s="1050">
        <f t="shared" si="3"/>
        <v>0.01</v>
      </c>
      <c r="E274" s="1"/>
      <c r="F274" s="1"/>
      <c r="G274" s="1"/>
      <c r="H274" s="1"/>
      <c r="I274" s="1"/>
      <c r="J274" s="1"/>
      <c r="K274" s="1"/>
      <c r="L274" s="1"/>
      <c r="M274" s="1"/>
      <c r="N274" s="1"/>
      <c r="O274" s="1"/>
      <c r="P274" s="1"/>
    </row>
    <row r="275" ht="24" customHeight="1" spans="1:16">
      <c r="A275" s="1"/>
      <c r="B275" s="1" t="s">
        <v>605</v>
      </c>
      <c r="C275" s="1">
        <f>COUNTIF(⑤9月10日数据核验!$AD$6:$AD$105,"="&amp;B275)</f>
        <v>1</v>
      </c>
      <c r="D275" s="1050">
        <f t="shared" si="3"/>
        <v>0.01</v>
      </c>
      <c r="E275" s="1"/>
      <c r="F275" s="1"/>
      <c r="G275" s="1"/>
      <c r="H275" s="1"/>
      <c r="I275" s="1"/>
      <c r="J275" s="1"/>
      <c r="K275" s="1"/>
      <c r="L275" s="1"/>
      <c r="M275" s="1"/>
      <c r="N275" s="1"/>
      <c r="O275" s="1"/>
      <c r="P275" s="1"/>
    </row>
    <row r="276" ht="24" customHeight="1" spans="1:16">
      <c r="A276" s="1"/>
      <c r="B276" s="1" t="s">
        <v>337</v>
      </c>
      <c r="C276" s="1">
        <f>COUNTIF(⑤9月10日数据核验!$AD$6:$AD$105,"="&amp;B276)</f>
        <v>1</v>
      </c>
      <c r="D276" s="1050">
        <f t="shared" si="3"/>
        <v>0.01</v>
      </c>
      <c r="E276" s="1"/>
      <c r="F276" s="1"/>
      <c r="G276" s="1"/>
      <c r="H276" s="1"/>
      <c r="I276" s="1"/>
      <c r="J276" s="1"/>
      <c r="K276" s="1"/>
      <c r="L276" s="1"/>
      <c r="M276" s="1"/>
      <c r="N276" s="1"/>
      <c r="O276" s="1"/>
      <c r="P276" s="1"/>
    </row>
    <row r="277" ht="24" customHeight="1" spans="1:16">
      <c r="A277" s="1"/>
      <c r="B277" s="1" t="s">
        <v>531</v>
      </c>
      <c r="C277" s="1">
        <f>COUNTIF(⑤9月10日数据核验!$AD$6:$AD$105,"="&amp;B277)</f>
        <v>1</v>
      </c>
      <c r="D277" s="1050">
        <f t="shared" si="3"/>
        <v>0.01</v>
      </c>
      <c r="E277" s="1"/>
      <c r="F277" s="1"/>
      <c r="G277" s="1"/>
      <c r="H277" s="1"/>
      <c r="I277" s="1"/>
      <c r="J277" s="1"/>
      <c r="K277" s="1"/>
      <c r="L277" s="1"/>
      <c r="M277" s="1"/>
      <c r="N277" s="1"/>
      <c r="O277" s="1"/>
      <c r="P277" s="1"/>
    </row>
    <row r="278" ht="24" customHeight="1" spans="1:16">
      <c r="A278" s="1"/>
      <c r="B278" s="1" t="s">
        <v>577</v>
      </c>
      <c r="C278" s="1">
        <f>COUNTIF(⑤9月10日数据核验!$AD$6:$AD$105,"="&amp;B278)</f>
        <v>1</v>
      </c>
      <c r="D278" s="1050">
        <f t="shared" si="3"/>
        <v>0.01</v>
      </c>
      <c r="E278" s="1"/>
      <c r="F278" s="1"/>
      <c r="G278" s="1"/>
      <c r="H278" s="1"/>
      <c r="I278" s="1"/>
      <c r="J278" s="1"/>
      <c r="K278" s="1"/>
      <c r="L278" s="1"/>
      <c r="M278" s="1"/>
      <c r="N278" s="1"/>
      <c r="O278" s="1"/>
      <c r="P278" s="1"/>
    </row>
    <row r="279" ht="24" customHeight="1" spans="1:16">
      <c r="A279" s="1"/>
      <c r="B279" s="1" t="s">
        <v>608</v>
      </c>
      <c r="C279" s="1">
        <f>SUM(C220:C278)</f>
        <v>100</v>
      </c>
      <c r="D279" s="1050">
        <f>SUM(D220:D278)</f>
        <v>1</v>
      </c>
      <c r="E279" s="1"/>
      <c r="F279" s="1"/>
      <c r="G279" s="1"/>
      <c r="H279" s="1"/>
      <c r="I279" s="1"/>
      <c r="J279" s="1"/>
      <c r="K279" s="1"/>
      <c r="L279" s="1"/>
      <c r="M279" s="1"/>
      <c r="N279" s="1"/>
      <c r="O279" s="1"/>
      <c r="P279" s="1"/>
    </row>
    <row r="280" ht="24" customHeight="1" spans="1:16">
      <c r="A280" s="1"/>
      <c r="B280" s="1"/>
      <c r="C280" s="1"/>
      <c r="D280" s="1"/>
      <c r="E280" s="1"/>
      <c r="F280" s="1"/>
      <c r="G280" s="1"/>
      <c r="H280" s="1"/>
      <c r="I280" s="1"/>
      <c r="J280" s="1"/>
      <c r="K280" s="1"/>
      <c r="L280" s="1"/>
      <c r="M280" s="1"/>
      <c r="N280" s="1"/>
      <c r="O280" s="1"/>
      <c r="P280" s="1"/>
    </row>
    <row r="281" ht="24" customHeight="1" spans="1:16">
      <c r="A281" s="1"/>
      <c r="B281" s="1"/>
      <c r="C281" s="1"/>
      <c r="D281" s="1"/>
      <c r="E281" s="1"/>
      <c r="F281" s="1"/>
      <c r="G281" s="1"/>
      <c r="H281" s="1"/>
      <c r="I281" s="1"/>
      <c r="J281" s="1"/>
      <c r="K281" s="1"/>
      <c r="L281" s="1"/>
      <c r="M281" s="1"/>
      <c r="N281" s="1"/>
      <c r="O281" s="1"/>
      <c r="P281" s="1"/>
    </row>
    <row r="282" ht="24" customHeight="1" spans="1:16">
      <c r="A282" s="1"/>
      <c r="B282" s="1"/>
      <c r="C282" s="1"/>
      <c r="D282" s="1"/>
      <c r="E282" s="1"/>
      <c r="F282" s="1"/>
      <c r="G282" s="1"/>
      <c r="H282" s="1"/>
      <c r="I282" s="1"/>
      <c r="J282" s="1"/>
      <c r="K282" s="1"/>
      <c r="L282" s="1"/>
      <c r="M282" s="1"/>
      <c r="N282" s="1"/>
      <c r="O282" s="1"/>
      <c r="P282" s="1"/>
    </row>
    <row r="283" ht="24" customHeight="1" spans="1:16">
      <c r="A283" s="1"/>
      <c r="B283" s="1"/>
      <c r="C283" s="1"/>
      <c r="D283" s="1"/>
      <c r="E283" s="1"/>
      <c r="F283" s="1"/>
      <c r="G283" s="1"/>
      <c r="H283" s="1"/>
      <c r="I283" s="1"/>
      <c r="J283" s="1"/>
      <c r="K283" s="1"/>
      <c r="L283" s="1"/>
      <c r="M283" s="1"/>
      <c r="N283" s="1"/>
      <c r="O283" s="1"/>
      <c r="P283" s="1"/>
    </row>
    <row r="284" ht="24" customHeight="1" spans="1:16">
      <c r="A284" s="1"/>
      <c r="B284" s="1"/>
      <c r="C284" s="1"/>
      <c r="D284" s="1"/>
      <c r="E284" s="1"/>
      <c r="F284" s="1"/>
      <c r="G284" s="1"/>
      <c r="H284" s="1"/>
      <c r="I284" s="1"/>
      <c r="J284" s="1"/>
      <c r="K284" s="1"/>
      <c r="L284" s="1"/>
      <c r="M284" s="1"/>
      <c r="N284" s="1"/>
      <c r="O284" s="1"/>
      <c r="P284" s="1"/>
    </row>
    <row r="285" ht="24" customHeight="1" spans="1:16">
      <c r="A285" s="1"/>
      <c r="B285" s="1"/>
      <c r="C285" s="1"/>
      <c r="D285" s="1"/>
      <c r="E285" s="1"/>
      <c r="F285" s="1"/>
      <c r="G285" s="1"/>
      <c r="H285" s="1"/>
      <c r="I285" s="1"/>
      <c r="J285" s="1"/>
      <c r="K285" s="1"/>
      <c r="L285" s="1"/>
      <c r="M285" s="1"/>
      <c r="N285" s="1"/>
      <c r="O285" s="1"/>
      <c r="P285" s="1"/>
    </row>
    <row r="286" ht="30" customHeight="1" spans="1:16">
      <c r="A286" s="1"/>
      <c r="B286" s="2" t="s">
        <v>3349</v>
      </c>
      <c r="C286" s="1"/>
      <c r="D286" s="1"/>
      <c r="E286" s="1"/>
      <c r="F286" s="1"/>
      <c r="G286" s="1"/>
      <c r="H286" s="1"/>
      <c r="I286" s="1"/>
      <c r="J286" s="1"/>
      <c r="K286" s="1"/>
      <c r="L286" s="1"/>
      <c r="M286" s="1"/>
      <c r="N286" s="1"/>
      <c r="O286" s="1"/>
      <c r="P286" s="1"/>
    </row>
    <row r="287" ht="34" customHeight="1" spans="1:16">
      <c r="A287" s="1"/>
      <c r="B287" s="4" t="s">
        <v>3313</v>
      </c>
      <c r="C287" s="4" t="s">
        <v>37</v>
      </c>
      <c r="D287" s="4" t="s">
        <v>3314</v>
      </c>
      <c r="E287" s="1"/>
      <c r="F287" s="1"/>
      <c r="G287" s="1"/>
      <c r="H287" s="1"/>
      <c r="I287" s="1"/>
      <c r="J287" s="1"/>
      <c r="K287" s="1"/>
      <c r="L287" s="1"/>
      <c r="M287" s="1"/>
      <c r="N287" s="1"/>
      <c r="O287" s="1"/>
      <c r="P287" s="1"/>
    </row>
    <row r="288" ht="24" customHeight="1" spans="1:16">
      <c r="A288" s="1"/>
      <c r="B288" s="1" t="s">
        <v>3350</v>
      </c>
      <c r="C288" s="1">
        <f>COUNTIF(⑤9月10日数据核验!$AE$6:$AE$105,"="&amp;B288)</f>
        <v>72</v>
      </c>
      <c r="D288" s="1050">
        <f>C288/100</f>
        <v>0.72</v>
      </c>
      <c r="E288" s="1"/>
      <c r="F288" s="1"/>
      <c r="G288" s="1"/>
      <c r="H288" s="1"/>
      <c r="I288" s="1"/>
      <c r="J288" s="1"/>
      <c r="K288" s="1"/>
      <c r="L288" s="1"/>
      <c r="M288" s="1"/>
      <c r="N288" s="1"/>
      <c r="O288" s="1"/>
      <c r="P288" s="1"/>
    </row>
    <row r="289" ht="24" customHeight="1" spans="1:16">
      <c r="A289" s="1"/>
      <c r="B289" s="1" t="s">
        <v>3351</v>
      </c>
      <c r="C289" s="1">
        <f>COUNTIF(⑤9月10日数据核验!$AE$6:$AE$105,"="&amp;B289)</f>
        <v>22</v>
      </c>
      <c r="D289" s="1050">
        <f>C289/100</f>
        <v>0.22</v>
      </c>
      <c r="E289" s="1"/>
      <c r="F289" s="1"/>
      <c r="G289" s="1"/>
      <c r="H289" s="1"/>
      <c r="I289" s="1"/>
      <c r="J289" s="1"/>
      <c r="K289" s="1"/>
      <c r="L289" s="1"/>
      <c r="M289" s="1"/>
      <c r="N289" s="1"/>
      <c r="O289" s="1"/>
      <c r="P289" s="1"/>
    </row>
    <row r="290" ht="24" customHeight="1" spans="1:16">
      <c r="A290" s="1"/>
      <c r="B290" s="1" t="s">
        <v>3348</v>
      </c>
      <c r="C290" s="1">
        <f>COUNTIF(⑤9月10日数据核验!$AE$6:$AE$105,"="&amp;B290)</f>
        <v>3</v>
      </c>
      <c r="D290" s="1050">
        <f>C290/100</f>
        <v>0.03</v>
      </c>
      <c r="E290" s="1"/>
      <c r="F290" s="1"/>
      <c r="G290" s="1"/>
      <c r="H290" s="1"/>
      <c r="I290" s="1"/>
      <c r="J290" s="1"/>
      <c r="K290" s="1"/>
      <c r="L290" s="1"/>
      <c r="M290" s="1"/>
      <c r="N290" s="1"/>
      <c r="O290" s="1"/>
      <c r="P290" s="1"/>
    </row>
    <row r="291" ht="24" customHeight="1" spans="1:16">
      <c r="A291" s="1"/>
      <c r="B291" s="1" t="s">
        <v>3352</v>
      </c>
      <c r="C291" s="1">
        <f>COUNTIF(⑤9月10日数据核验!$AE$6:$AE$105,"="&amp;B291)</f>
        <v>3</v>
      </c>
      <c r="D291" s="1050">
        <f>C291/100</f>
        <v>0.03</v>
      </c>
      <c r="E291" s="1"/>
      <c r="F291" s="1"/>
      <c r="G291" s="1"/>
      <c r="H291" s="1"/>
      <c r="I291" s="1"/>
      <c r="J291" s="1"/>
      <c r="K291" s="1"/>
      <c r="L291" s="1"/>
      <c r="M291" s="1"/>
      <c r="N291" s="1"/>
      <c r="O291" s="1"/>
      <c r="P291" s="1"/>
    </row>
    <row r="292" ht="24" customHeight="1" spans="1:16">
      <c r="A292" s="1"/>
      <c r="B292" s="1" t="s">
        <v>608</v>
      </c>
      <c r="C292" s="1">
        <f>SUM(C288:C291)</f>
        <v>100</v>
      </c>
      <c r="D292" s="1050">
        <f>SUM(D288:D291)</f>
        <v>1</v>
      </c>
      <c r="E292" s="1"/>
      <c r="F292" s="1"/>
      <c r="G292" s="1"/>
      <c r="H292" s="1"/>
      <c r="I292" s="1"/>
      <c r="J292" s="1"/>
      <c r="K292" s="1"/>
      <c r="L292" s="1"/>
      <c r="M292" s="1"/>
      <c r="N292" s="1"/>
      <c r="O292" s="1"/>
      <c r="P292" s="1"/>
    </row>
    <row r="293" ht="24" customHeight="1" spans="1:16">
      <c r="A293" s="1"/>
      <c r="B293" s="1"/>
      <c r="C293" s="1"/>
      <c r="D293" s="1"/>
      <c r="E293" s="1"/>
      <c r="F293" s="1"/>
      <c r="G293" s="1"/>
      <c r="H293" s="1"/>
      <c r="I293" s="1"/>
      <c r="J293" s="1"/>
      <c r="K293" s="1"/>
      <c r="L293" s="1"/>
      <c r="M293" s="1"/>
      <c r="N293" s="1"/>
      <c r="O293" s="1"/>
      <c r="P293" s="1"/>
    </row>
    <row r="294" ht="24" customHeight="1" spans="1:16">
      <c r="A294" s="1"/>
      <c r="B294" s="1"/>
      <c r="C294" s="1"/>
      <c r="D294" s="1"/>
      <c r="E294" s="1"/>
      <c r="F294" s="1"/>
      <c r="G294" s="1"/>
      <c r="H294" s="1"/>
      <c r="I294" s="1"/>
      <c r="J294" s="1"/>
      <c r="K294" s="1"/>
      <c r="L294" s="1"/>
      <c r="M294" s="1"/>
      <c r="N294" s="1"/>
      <c r="O294" s="1"/>
      <c r="P294" s="1"/>
    </row>
    <row r="295" ht="24" customHeight="1" spans="1:16">
      <c r="A295" s="1"/>
      <c r="B295" s="1"/>
      <c r="C295" s="1"/>
      <c r="D295" s="1"/>
      <c r="E295" s="1"/>
      <c r="F295" s="1"/>
      <c r="G295" s="1"/>
      <c r="H295" s="1"/>
      <c r="I295" s="1"/>
      <c r="J295" s="1"/>
      <c r="K295" s="1"/>
      <c r="L295" s="1"/>
      <c r="M295" s="1"/>
      <c r="N295" s="1"/>
      <c r="O295" s="1"/>
      <c r="P295" s="1"/>
    </row>
    <row r="296" ht="24" customHeight="1" spans="1:16">
      <c r="A296" s="1"/>
      <c r="B296" s="1"/>
      <c r="C296" s="1"/>
      <c r="D296" s="1"/>
      <c r="E296" s="1"/>
      <c r="F296" s="1"/>
      <c r="G296" s="1"/>
      <c r="H296" s="1"/>
      <c r="I296" s="1"/>
      <c r="J296" s="1"/>
      <c r="K296" s="1"/>
      <c r="L296" s="1"/>
      <c r="M296" s="1"/>
      <c r="N296" s="1"/>
      <c r="O296" s="1"/>
      <c r="P296" s="1"/>
    </row>
    <row r="297" ht="24" customHeight="1" spans="1:16">
      <c r="A297" s="1"/>
      <c r="B297" s="1"/>
      <c r="C297" s="1"/>
      <c r="D297" s="1"/>
      <c r="E297" s="1"/>
      <c r="F297" s="1"/>
      <c r="G297" s="1"/>
      <c r="H297" s="1"/>
      <c r="I297" s="1"/>
      <c r="J297" s="1"/>
      <c r="K297" s="1"/>
      <c r="L297" s="1"/>
      <c r="M297" s="1"/>
      <c r="N297" s="1"/>
      <c r="O297" s="1"/>
      <c r="P297" s="1"/>
    </row>
    <row r="298" ht="24" customHeight="1" spans="1:16">
      <c r="A298" s="1"/>
      <c r="B298" s="1"/>
      <c r="C298" s="1"/>
      <c r="D298" s="1"/>
      <c r="E298" s="1"/>
      <c r="F298" s="1"/>
      <c r="G298" s="1"/>
      <c r="H298" s="1"/>
      <c r="I298" s="1"/>
      <c r="J298" s="1"/>
      <c r="K298" s="1"/>
      <c r="L298" s="1"/>
      <c r="M298" s="1"/>
      <c r="N298" s="1"/>
      <c r="O298" s="1"/>
      <c r="P298" s="1"/>
    </row>
    <row r="299" ht="24" customHeight="1" spans="1:16">
      <c r="A299" s="1"/>
      <c r="B299" s="1"/>
      <c r="C299" s="1"/>
      <c r="D299" s="1"/>
      <c r="E299" s="1"/>
      <c r="F299" s="1"/>
      <c r="G299" s="1"/>
      <c r="H299" s="1"/>
      <c r="I299" s="1"/>
      <c r="J299" s="1"/>
      <c r="K299" s="1"/>
      <c r="L299" s="1"/>
      <c r="M299" s="1"/>
      <c r="N299" s="1"/>
      <c r="O299" s="1"/>
      <c r="P299" s="1"/>
    </row>
    <row r="300" ht="24" customHeight="1" spans="1:16">
      <c r="A300" s="1"/>
      <c r="B300" s="1"/>
      <c r="C300" s="1"/>
      <c r="D300" s="1"/>
      <c r="E300" s="1"/>
      <c r="F300" s="1"/>
      <c r="G300" s="1"/>
      <c r="H300" s="1"/>
      <c r="I300" s="1"/>
      <c r="J300" s="1"/>
      <c r="K300" s="1"/>
      <c r="L300" s="1"/>
      <c r="M300" s="1"/>
      <c r="N300" s="1"/>
      <c r="O300" s="1"/>
      <c r="P300" s="1"/>
    </row>
    <row r="301" ht="24" customHeight="1" spans="1:16">
      <c r="A301" s="1"/>
      <c r="B301" s="1"/>
      <c r="C301" s="1"/>
      <c r="D301" s="1"/>
      <c r="E301" s="1"/>
      <c r="F301" s="1"/>
      <c r="G301" s="1"/>
      <c r="H301" s="1"/>
      <c r="I301" s="1"/>
      <c r="J301" s="1"/>
      <c r="K301" s="1"/>
      <c r="L301" s="1"/>
      <c r="M301" s="1"/>
      <c r="N301" s="1"/>
      <c r="O301" s="1"/>
      <c r="P301" s="1"/>
    </row>
    <row r="302" ht="24" customHeight="1" spans="1:16">
      <c r="A302" s="1"/>
      <c r="B302" s="1"/>
      <c r="C302" s="1"/>
      <c r="D302" s="1"/>
      <c r="E302" s="1"/>
      <c r="F302" s="1"/>
      <c r="G302" s="1"/>
      <c r="H302" s="1"/>
      <c r="I302" s="1"/>
      <c r="J302" s="1"/>
      <c r="K302" s="1"/>
      <c r="L302" s="1"/>
      <c r="M302" s="1"/>
      <c r="N302" s="1"/>
      <c r="O302" s="1"/>
      <c r="P302" s="1"/>
    </row>
    <row r="303" ht="24" customHeight="1" spans="1:16">
      <c r="A303" s="1"/>
      <c r="B303" s="1"/>
      <c r="C303" s="1"/>
      <c r="D303" s="1"/>
      <c r="E303" s="1"/>
      <c r="F303" s="1"/>
      <c r="G303" s="1"/>
      <c r="H303" s="1"/>
      <c r="I303" s="1"/>
      <c r="J303" s="1"/>
      <c r="K303" s="1"/>
      <c r="L303" s="1"/>
      <c r="M303" s="1"/>
      <c r="N303" s="1"/>
      <c r="O303" s="1"/>
      <c r="P303" s="1"/>
    </row>
    <row r="304" ht="24" customHeight="1" spans="1:16">
      <c r="A304" s="1"/>
      <c r="B304" s="1"/>
      <c r="C304" s="1"/>
      <c r="D304" s="1"/>
      <c r="E304" s="1"/>
      <c r="F304" s="1"/>
      <c r="G304" s="1"/>
      <c r="H304" s="1"/>
      <c r="I304" s="1"/>
      <c r="J304" s="1"/>
      <c r="K304" s="1"/>
      <c r="L304" s="1"/>
      <c r="M304" s="1"/>
      <c r="N304" s="1"/>
      <c r="O304" s="1"/>
      <c r="P304" s="1"/>
    </row>
    <row r="305" ht="24" customHeight="1" spans="1:16">
      <c r="A305" s="1"/>
      <c r="B305" s="1"/>
      <c r="C305" s="1"/>
      <c r="D305" s="1"/>
      <c r="E305" s="1"/>
      <c r="F305" s="1"/>
      <c r="G305" s="1"/>
      <c r="H305" s="1"/>
      <c r="I305" s="1"/>
      <c r="J305" s="1"/>
      <c r="K305" s="1"/>
      <c r="L305" s="1"/>
      <c r="M305" s="1"/>
      <c r="N305" s="1"/>
      <c r="O305" s="1"/>
      <c r="P305" s="1"/>
    </row>
    <row r="306" ht="30" customHeight="1" spans="1:16">
      <c r="A306" s="1"/>
      <c r="B306" s="2" t="s">
        <v>3353</v>
      </c>
      <c r="C306" s="1"/>
      <c r="D306" s="1"/>
      <c r="E306" s="1"/>
      <c r="F306" s="1"/>
      <c r="G306" s="1"/>
      <c r="H306" s="1"/>
      <c r="I306" s="1"/>
      <c r="J306" s="1"/>
      <c r="K306" s="1"/>
      <c r="L306" s="1"/>
      <c r="M306" s="1"/>
      <c r="N306" s="1"/>
      <c r="O306" s="1"/>
      <c r="P306" s="1"/>
    </row>
    <row r="307" ht="34" customHeight="1" spans="1:16">
      <c r="A307" s="1"/>
      <c r="B307" s="4" t="s">
        <v>3354</v>
      </c>
      <c r="C307" s="4" t="s">
        <v>3355</v>
      </c>
      <c r="D307" s="1"/>
      <c r="E307" s="1"/>
      <c r="F307" s="1"/>
      <c r="G307" s="1"/>
      <c r="H307" s="1"/>
      <c r="I307" s="1"/>
      <c r="J307" s="1"/>
      <c r="K307" s="1"/>
      <c r="L307" s="1"/>
      <c r="M307" s="1"/>
      <c r="N307" s="1"/>
      <c r="O307" s="1"/>
      <c r="P307" s="1"/>
    </row>
    <row r="308" ht="36" customHeight="1" spans="1:16">
      <c r="A308" s="1"/>
      <c r="B308" s="1051" t="s">
        <v>3356</v>
      </c>
      <c r="C308" s="1051" t="s">
        <v>3357</v>
      </c>
      <c r="D308" s="1051"/>
      <c r="E308" s="1051"/>
      <c r="F308" s="1051"/>
      <c r="G308" s="1051"/>
      <c r="H308" s="1051"/>
      <c r="I308" s="1051"/>
      <c r="J308" s="1051"/>
      <c r="K308" s="1051"/>
      <c r="L308" s="1051"/>
      <c r="M308" s="1051"/>
      <c r="N308" s="1051"/>
      <c r="O308" s="1051"/>
      <c r="P308" s="1051"/>
    </row>
    <row r="309" ht="36" customHeight="1" spans="1:16">
      <c r="A309" s="1"/>
      <c r="B309" s="1051" t="s">
        <v>3358</v>
      </c>
      <c r="C309" s="1051" t="s">
        <v>3359</v>
      </c>
      <c r="D309" s="1051"/>
      <c r="E309" s="1051"/>
      <c r="F309" s="1051"/>
      <c r="G309" s="1051"/>
      <c r="H309" s="1051"/>
      <c r="I309" s="1051"/>
      <c r="J309" s="1051"/>
      <c r="K309" s="1051"/>
      <c r="L309" s="1051"/>
      <c r="M309" s="1051"/>
      <c r="N309" s="1051"/>
      <c r="O309" s="1051"/>
      <c r="P309" s="1051"/>
    </row>
    <row r="310" ht="36" customHeight="1" spans="1:16">
      <c r="A310" s="1"/>
      <c r="B310" s="1051" t="s">
        <v>3360</v>
      </c>
      <c r="C310" s="1051" t="s">
        <v>3361</v>
      </c>
      <c r="D310" s="1051"/>
      <c r="E310" s="1051"/>
      <c r="F310" s="1051"/>
      <c r="G310" s="1051"/>
      <c r="H310" s="1051"/>
      <c r="I310" s="1051"/>
      <c r="J310" s="1051"/>
      <c r="K310" s="1051"/>
      <c r="L310" s="1051"/>
      <c r="M310" s="1051"/>
      <c r="N310" s="1051"/>
      <c r="O310" s="1051"/>
      <c r="P310" s="1051"/>
    </row>
    <row r="311" ht="36" customHeight="1" spans="1:16">
      <c r="A311" s="1"/>
      <c r="B311" s="1051" t="s">
        <v>3362</v>
      </c>
      <c r="C311" s="1051" t="s">
        <v>3363</v>
      </c>
      <c r="D311" s="1051"/>
      <c r="E311" s="1051"/>
      <c r="F311" s="1051"/>
      <c r="G311" s="1051"/>
      <c r="H311" s="1051"/>
      <c r="I311" s="1051"/>
      <c r="J311" s="1051"/>
      <c r="K311" s="1051"/>
      <c r="L311" s="1051"/>
      <c r="M311" s="1051"/>
      <c r="N311" s="1051"/>
      <c r="O311" s="1051"/>
      <c r="P311" s="1051"/>
    </row>
    <row r="312" ht="36" customHeight="1" spans="1:16">
      <c r="A312" s="1"/>
      <c r="B312" s="1051" t="s">
        <v>3364</v>
      </c>
      <c r="C312" s="1051" t="s">
        <v>3365</v>
      </c>
      <c r="D312" s="1051"/>
      <c r="E312" s="1051"/>
      <c r="F312" s="1051"/>
      <c r="G312" s="1051"/>
      <c r="H312" s="1051"/>
      <c r="I312" s="1051"/>
      <c r="J312" s="1051"/>
      <c r="K312" s="1051"/>
      <c r="L312" s="1051"/>
      <c r="M312" s="1051"/>
      <c r="N312" s="1051"/>
      <c r="O312" s="1051"/>
      <c r="P312" s="1051"/>
    </row>
    <row r="313" ht="36" customHeight="1" spans="1:16">
      <c r="A313" s="1"/>
      <c r="B313" s="1051" t="s">
        <v>3366</v>
      </c>
      <c r="C313" s="1051" t="s">
        <v>3367</v>
      </c>
      <c r="D313" s="1051"/>
      <c r="E313" s="1051"/>
      <c r="F313" s="1051"/>
      <c r="G313" s="1051"/>
      <c r="H313" s="1051"/>
      <c r="I313" s="1051"/>
      <c r="J313" s="1051"/>
      <c r="K313" s="1051"/>
      <c r="L313" s="1051"/>
      <c r="M313" s="1051"/>
      <c r="N313" s="1051"/>
      <c r="O313" s="1051"/>
      <c r="P313" s="1051"/>
    </row>
    <row r="314" ht="36" customHeight="1" spans="1:16">
      <c r="A314" s="1"/>
      <c r="B314" s="1051" t="s">
        <v>3368</v>
      </c>
      <c r="C314" s="1051" t="s">
        <v>3369</v>
      </c>
      <c r="D314" s="1051"/>
      <c r="E314" s="1051"/>
      <c r="F314" s="1051"/>
      <c r="G314" s="1051"/>
      <c r="H314" s="1051"/>
      <c r="I314" s="1051"/>
      <c r="J314" s="1051"/>
      <c r="K314" s="1051"/>
      <c r="L314" s="1051"/>
      <c r="M314" s="1051"/>
      <c r="N314" s="1051"/>
      <c r="O314" s="1051"/>
      <c r="P314" s="1051"/>
    </row>
    <row r="315" ht="36" customHeight="1" spans="1:16">
      <c r="A315" s="1"/>
      <c r="B315" s="1051" t="s">
        <v>3370</v>
      </c>
      <c r="C315" s="1051" t="s">
        <v>3371</v>
      </c>
      <c r="D315" s="1051"/>
      <c r="E315" s="1051"/>
      <c r="F315" s="1051"/>
      <c r="G315" s="1051"/>
      <c r="H315" s="1051"/>
      <c r="I315" s="1051"/>
      <c r="J315" s="1051"/>
      <c r="K315" s="1051"/>
      <c r="L315" s="1051"/>
      <c r="M315" s="1051"/>
      <c r="N315" s="1051"/>
      <c r="O315" s="1051"/>
      <c r="P315" s="1051"/>
    </row>
    <row r="316" ht="24" customHeight="1" spans="1:16">
      <c r="A316" s="1"/>
      <c r="B316" s="1"/>
      <c r="C316" s="1"/>
      <c r="D316" s="1"/>
      <c r="E316" s="1"/>
      <c r="F316" s="1"/>
      <c r="G316" s="1"/>
      <c r="H316" s="1"/>
      <c r="I316" s="1"/>
      <c r="J316" s="1"/>
      <c r="K316" s="1"/>
      <c r="L316" s="1"/>
      <c r="M316" s="1"/>
      <c r="N316" s="1"/>
      <c r="O316" s="1"/>
      <c r="P316" s="1"/>
    </row>
    <row r="317" ht="24" customHeight="1" spans="1:16">
      <c r="A317" s="1"/>
      <c r="B317" s="1"/>
      <c r="C317" s="1"/>
      <c r="D317" s="1"/>
      <c r="E317" s="1"/>
      <c r="F317" s="1"/>
      <c r="G317" s="1"/>
      <c r="H317" s="1"/>
      <c r="I317" s="1"/>
      <c r="J317" s="1"/>
      <c r="K317" s="1"/>
      <c r="L317" s="1"/>
      <c r="M317" s="1"/>
      <c r="N317" s="1"/>
      <c r="O317" s="1"/>
      <c r="P317" s="1"/>
    </row>
    <row r="318" ht="24" customHeight="1" spans="1:16">
      <c r="A318" s="1"/>
      <c r="B318" s="1"/>
      <c r="C318" s="1"/>
      <c r="D318" s="1"/>
      <c r="E318" s="1"/>
      <c r="F318" s="1"/>
      <c r="G318" s="1"/>
      <c r="H318" s="1"/>
      <c r="I318" s="1"/>
      <c r="J318" s="1"/>
      <c r="K318" s="1"/>
      <c r="L318" s="1"/>
      <c r="M318" s="1"/>
      <c r="N318" s="1"/>
      <c r="O318" s="1"/>
      <c r="P318" s="1"/>
    </row>
    <row r="319" ht="24" customHeight="1" spans="1:16">
      <c r="A319" s="1"/>
      <c r="B319" s="1"/>
      <c r="C319" s="1"/>
      <c r="D319" s="1"/>
      <c r="E319" s="1"/>
      <c r="F319" s="1"/>
      <c r="G319" s="1"/>
      <c r="H319" s="1"/>
      <c r="I319" s="1"/>
      <c r="J319" s="1"/>
      <c r="K319" s="1"/>
      <c r="L319" s="1"/>
      <c r="M319" s="1"/>
      <c r="N319" s="1"/>
      <c r="O319" s="1"/>
      <c r="P319" s="1"/>
    </row>
    <row r="320" ht="24" customHeight="1" spans="1:16">
      <c r="A320" s="1"/>
      <c r="B320" s="1"/>
      <c r="C320" s="1"/>
      <c r="D320" s="1"/>
      <c r="E320" s="1"/>
      <c r="F320" s="1"/>
      <c r="G320" s="1"/>
      <c r="H320" s="1"/>
      <c r="I320" s="1"/>
      <c r="J320" s="1"/>
      <c r="K320" s="1"/>
      <c r="L320" s="1"/>
      <c r="M320" s="1"/>
      <c r="N320" s="1"/>
      <c r="O320" s="1"/>
      <c r="P320" s="1"/>
    </row>
    <row r="321" ht="30" customHeight="1" spans="1:16">
      <c r="A321" s="1"/>
      <c r="B321" s="2" t="s">
        <v>3372</v>
      </c>
      <c r="C321" s="1"/>
      <c r="D321" s="1"/>
      <c r="E321" s="1"/>
      <c r="F321" s="1"/>
      <c r="G321" s="1"/>
      <c r="H321" s="1"/>
      <c r="I321" s="1"/>
      <c r="J321" s="1"/>
      <c r="K321" s="1"/>
      <c r="L321" s="1"/>
      <c r="M321" s="1"/>
      <c r="N321" s="1"/>
      <c r="O321" s="1"/>
      <c r="P321" s="1"/>
    </row>
    <row r="322" ht="34" customHeight="1" spans="1:16">
      <c r="A322" s="1"/>
      <c r="B322" s="3" t="s">
        <v>3373</v>
      </c>
      <c r="C322" s="3"/>
      <c r="D322" s="3"/>
      <c r="E322" s="3"/>
      <c r="F322" s="3"/>
      <c r="G322" s="3"/>
      <c r="H322" s="3"/>
      <c r="I322" s="3"/>
      <c r="J322" s="3"/>
      <c r="K322" s="3"/>
      <c r="L322" s="3"/>
      <c r="M322" s="3"/>
      <c r="N322" s="3"/>
      <c r="O322" s="3"/>
      <c r="P322" s="3"/>
    </row>
    <row r="323" ht="34" customHeight="1" spans="1:16">
      <c r="A323" s="1"/>
      <c r="B323" s="3" t="s">
        <v>3374</v>
      </c>
      <c r="C323" s="3"/>
      <c r="D323" s="3"/>
      <c r="E323" s="3"/>
      <c r="F323" s="3"/>
      <c r="G323" s="3"/>
      <c r="H323" s="3"/>
      <c r="I323" s="3"/>
      <c r="J323" s="3"/>
      <c r="K323" s="3"/>
      <c r="L323" s="3"/>
      <c r="M323" s="3"/>
      <c r="N323" s="3"/>
      <c r="O323" s="3"/>
      <c r="P323" s="3"/>
    </row>
    <row r="324" ht="34" customHeight="1" spans="1:16">
      <c r="A324" s="1"/>
      <c r="B324" s="3" t="s">
        <v>3375</v>
      </c>
      <c r="C324" s="3"/>
      <c r="D324" s="3"/>
      <c r="E324" s="3"/>
      <c r="F324" s="3"/>
      <c r="G324" s="3"/>
      <c r="H324" s="3"/>
      <c r="I324" s="3"/>
      <c r="J324" s="3"/>
      <c r="K324" s="3"/>
      <c r="L324" s="3"/>
      <c r="M324" s="3"/>
      <c r="N324" s="3"/>
      <c r="O324" s="3"/>
      <c r="P324" s="3"/>
    </row>
    <row r="325" ht="34" customHeight="1" spans="1:16">
      <c r="A325" s="1"/>
      <c r="B325" s="3" t="s">
        <v>3376</v>
      </c>
      <c r="C325" s="3"/>
      <c r="D325" s="3"/>
      <c r="E325" s="3"/>
      <c r="F325" s="3"/>
      <c r="G325" s="3"/>
      <c r="H325" s="3"/>
      <c r="I325" s="3"/>
      <c r="J325" s="3"/>
      <c r="K325" s="3"/>
      <c r="L325" s="3"/>
      <c r="M325" s="3"/>
      <c r="N325" s="3"/>
      <c r="O325" s="3"/>
      <c r="P325" s="3"/>
    </row>
    <row r="326" ht="34" customHeight="1" spans="1:16">
      <c r="A326" s="1"/>
      <c r="B326" s="3" t="s">
        <v>3377</v>
      </c>
      <c r="C326" s="3"/>
      <c r="D326" s="3"/>
      <c r="E326" s="3"/>
      <c r="F326" s="3"/>
      <c r="G326" s="3"/>
      <c r="H326" s="3"/>
      <c r="I326" s="3"/>
      <c r="J326" s="3"/>
      <c r="K326" s="3"/>
      <c r="L326" s="3"/>
      <c r="M326" s="3"/>
      <c r="N326" s="3"/>
      <c r="O326" s="3"/>
      <c r="P326" s="3"/>
    </row>
    <row r="327" ht="24" customHeight="1" spans="1:16">
      <c r="A327" s="1"/>
      <c r="B327" s="1"/>
      <c r="C327" s="1"/>
      <c r="D327" s="1"/>
      <c r="E327" s="1"/>
      <c r="F327" s="1"/>
      <c r="G327" s="1"/>
      <c r="H327" s="1"/>
      <c r="I327" s="1"/>
      <c r="J327" s="1"/>
      <c r="K327" s="1"/>
      <c r="L327" s="1"/>
      <c r="M327" s="1"/>
      <c r="N327" s="1"/>
      <c r="O327" s="1"/>
      <c r="P327" s="1"/>
    </row>
    <row r="328" ht="24" customHeight="1" spans="1:16">
      <c r="A328" s="1"/>
      <c r="B328" s="1"/>
      <c r="C328" s="1"/>
      <c r="D328" s="1"/>
      <c r="E328" s="1"/>
      <c r="F328" s="1"/>
      <c r="G328" s="1"/>
      <c r="H328" s="1"/>
      <c r="I328" s="1"/>
      <c r="J328" s="1"/>
      <c r="K328" s="1"/>
      <c r="L328" s="1"/>
      <c r="M328" s="1"/>
      <c r="N328" s="1"/>
      <c r="O328" s="1"/>
      <c r="P328" s="1"/>
    </row>
    <row r="329" ht="24" customHeight="1" spans="1:16">
      <c r="A329" s="1"/>
      <c r="B329" s="1"/>
      <c r="C329" s="1"/>
      <c r="D329" s="1"/>
      <c r="E329" s="1"/>
      <c r="F329" s="1"/>
      <c r="G329" s="1"/>
      <c r="H329" s="1"/>
      <c r="I329" s="1"/>
      <c r="J329" s="1"/>
      <c r="K329" s="1"/>
      <c r="L329" s="1"/>
      <c r="M329" s="1"/>
      <c r="N329" s="1"/>
      <c r="O329" s="1"/>
      <c r="P329" s="1"/>
    </row>
    <row r="330" ht="30" customHeight="1" spans="1:16">
      <c r="A330" s="1"/>
      <c r="B330" s="2" t="s">
        <v>3378</v>
      </c>
      <c r="C330" s="1"/>
      <c r="D330" s="1"/>
      <c r="E330" s="1"/>
      <c r="F330" s="1"/>
      <c r="G330" s="1"/>
      <c r="H330" s="1"/>
      <c r="I330" s="1"/>
      <c r="J330" s="1"/>
      <c r="K330" s="1"/>
      <c r="L330" s="1"/>
      <c r="M330" s="1"/>
      <c r="N330" s="1"/>
      <c r="O330" s="1"/>
      <c r="P330" s="1"/>
    </row>
    <row r="331" ht="34" customHeight="1" spans="1:16">
      <c r="A331" s="1"/>
      <c r="B331" s="3" t="s">
        <v>3379</v>
      </c>
      <c r="C331" s="3"/>
      <c r="D331" s="3"/>
      <c r="E331" s="3"/>
      <c r="F331" s="3"/>
      <c r="G331" s="3"/>
      <c r="H331" s="3"/>
      <c r="I331" s="3"/>
      <c r="J331" s="3"/>
      <c r="K331" s="3"/>
      <c r="L331" s="3"/>
      <c r="M331" s="3"/>
      <c r="N331" s="3"/>
      <c r="O331" s="3"/>
      <c r="P331" s="3"/>
    </row>
    <row r="332" ht="34" customHeight="1" spans="1:16">
      <c r="A332" s="1"/>
      <c r="B332" s="3" t="s">
        <v>3380</v>
      </c>
      <c r="C332" s="3"/>
      <c r="D332" s="3"/>
      <c r="E332" s="3"/>
      <c r="F332" s="3"/>
      <c r="G332" s="3"/>
      <c r="H332" s="3"/>
      <c r="I332" s="3"/>
      <c r="J332" s="3"/>
      <c r="K332" s="3"/>
      <c r="L332" s="3"/>
      <c r="M332" s="3"/>
      <c r="N332" s="3"/>
      <c r="O332" s="3"/>
      <c r="P332" s="3"/>
    </row>
    <row r="333" ht="34" customHeight="1" spans="1:16">
      <c r="A333" s="1"/>
      <c r="B333" s="3" t="s">
        <v>3381</v>
      </c>
      <c r="C333" s="3"/>
      <c r="D333" s="3"/>
      <c r="E333" s="3"/>
      <c r="F333" s="3"/>
      <c r="G333" s="3"/>
      <c r="H333" s="3"/>
      <c r="I333" s="3"/>
      <c r="J333" s="3"/>
      <c r="K333" s="3"/>
      <c r="L333" s="3"/>
      <c r="M333" s="3"/>
      <c r="N333" s="3"/>
      <c r="O333" s="3"/>
      <c r="P333" s="3"/>
    </row>
    <row r="334" ht="24" customHeight="1" spans="1:16">
      <c r="A334" s="1"/>
      <c r="B334" s="1"/>
      <c r="C334" s="1"/>
      <c r="D334" s="1"/>
      <c r="E334" s="1"/>
      <c r="F334" s="1"/>
      <c r="G334" s="1"/>
      <c r="H334" s="1"/>
      <c r="I334" s="1"/>
      <c r="J334" s="1"/>
      <c r="K334" s="1"/>
      <c r="L334" s="1"/>
      <c r="M334" s="1"/>
      <c r="N334" s="1"/>
      <c r="O334" s="1"/>
      <c r="P334" s="1"/>
    </row>
    <row r="335" ht="24" customHeight="1" spans="1:16">
      <c r="A335" s="1"/>
      <c r="B335" s="1"/>
      <c r="C335" s="1"/>
      <c r="D335" s="1"/>
      <c r="E335" s="1"/>
      <c r="F335" s="1"/>
      <c r="G335" s="1"/>
      <c r="H335" s="1"/>
      <c r="I335" s="1"/>
      <c r="J335" s="1"/>
      <c r="K335" s="1"/>
      <c r="L335" s="1"/>
      <c r="M335" s="1"/>
      <c r="N335" s="1"/>
      <c r="O335" s="1"/>
      <c r="P335" s="1"/>
    </row>
    <row r="336" ht="24" customHeight="1" spans="1:16">
      <c r="A336" s="1"/>
      <c r="B336" s="1"/>
      <c r="C336" s="1"/>
      <c r="D336" s="1"/>
      <c r="E336" s="1"/>
      <c r="F336" s="1"/>
      <c r="G336" s="1"/>
      <c r="H336" s="1"/>
      <c r="I336" s="1"/>
      <c r="J336" s="1"/>
      <c r="K336" s="1"/>
      <c r="L336" s="1"/>
      <c r="M336" s="1"/>
      <c r="N336" s="1"/>
      <c r="O336" s="1"/>
      <c r="P336" s="1"/>
    </row>
    <row r="337" ht="30" customHeight="1" spans="1:16">
      <c r="A337" s="1"/>
      <c r="B337" s="2" t="s">
        <v>3382</v>
      </c>
      <c r="C337" s="1"/>
      <c r="D337" s="1"/>
      <c r="E337" s="1"/>
      <c r="F337" s="1"/>
      <c r="G337" s="1"/>
      <c r="H337" s="1"/>
      <c r="I337" s="1"/>
      <c r="J337" s="1"/>
      <c r="K337" s="1"/>
      <c r="L337" s="1"/>
      <c r="M337" s="1"/>
      <c r="N337" s="1"/>
      <c r="O337" s="1"/>
      <c r="P337" s="1"/>
    </row>
    <row r="338" ht="24" customHeight="1" spans="1:16">
      <c r="A338" s="1"/>
      <c r="B338" s="1"/>
      <c r="C338" s="1"/>
      <c r="D338" s="1"/>
      <c r="E338" s="1"/>
      <c r="F338" s="1"/>
      <c r="G338" s="1"/>
      <c r="H338" s="1"/>
      <c r="I338" s="1"/>
      <c r="J338" s="1"/>
      <c r="K338" s="1"/>
      <c r="L338" s="1"/>
      <c r="M338" s="1"/>
      <c r="N338" s="1"/>
      <c r="O338" s="1"/>
      <c r="P338" s="1"/>
    </row>
    <row r="339" ht="48" customHeight="1" spans="1:16">
      <c r="A339" s="1"/>
      <c r="B339" s="4" t="s">
        <v>839</v>
      </c>
      <c r="C339" s="4" t="s">
        <v>3383</v>
      </c>
      <c r="D339" s="4" t="s">
        <v>841</v>
      </c>
      <c r="E339" s="4" t="s">
        <v>842</v>
      </c>
      <c r="F339" s="4" t="s">
        <v>843</v>
      </c>
      <c r="G339" s="4" t="s">
        <v>845</v>
      </c>
      <c r="H339" s="4" t="s">
        <v>3384</v>
      </c>
      <c r="I339" s="4" t="s">
        <v>3385</v>
      </c>
      <c r="J339" s="4" t="s">
        <v>3386</v>
      </c>
      <c r="K339" s="4" t="s">
        <v>3387</v>
      </c>
      <c r="L339" s="4" t="s">
        <v>3388</v>
      </c>
      <c r="M339" s="1"/>
      <c r="N339" s="1"/>
      <c r="O339" s="1"/>
      <c r="P339" s="1"/>
    </row>
    <row r="340" ht="24" customHeight="1" spans="1:16">
      <c r="A340" s="1"/>
      <c r="B340" s="1" t="s">
        <v>861</v>
      </c>
      <c r="C340" s="1">
        <v>305</v>
      </c>
      <c r="D340" s="1">
        <v>20727</v>
      </c>
      <c r="E340" s="1">
        <v>6347</v>
      </c>
      <c r="F340" s="1">
        <v>665</v>
      </c>
      <c r="G340" s="1">
        <v>0.1048</v>
      </c>
      <c r="H340" s="1">
        <v>0.5</v>
      </c>
      <c r="I340" s="1">
        <v>0.56</v>
      </c>
      <c r="J340" s="1">
        <v>0.77</v>
      </c>
      <c r="K340" s="1">
        <v>0.234923</v>
      </c>
      <c r="L340" s="1">
        <v>0.409859</v>
      </c>
      <c r="M340" s="1"/>
      <c r="N340" s="1"/>
      <c r="O340" s="1"/>
      <c r="P340" s="1"/>
    </row>
    <row r="341" ht="24" customHeight="1" spans="1:16">
      <c r="A341" s="1"/>
      <c r="B341" s="1" t="s">
        <v>871</v>
      </c>
      <c r="C341" s="1">
        <v>263</v>
      </c>
      <c r="D341" s="1">
        <v>12015</v>
      </c>
      <c r="E341" s="1">
        <v>4829</v>
      </c>
      <c r="F341" s="1">
        <v>442</v>
      </c>
      <c r="G341" s="1">
        <v>0.0915</v>
      </c>
      <c r="H341" s="1">
        <v>0.59</v>
      </c>
      <c r="I341" s="1">
        <v>0.79</v>
      </c>
      <c r="J341" s="1">
        <v>1.08</v>
      </c>
      <c r="K341" s="1">
        <v>0.246659</v>
      </c>
      <c r="L341" s="1">
        <v>0.377797</v>
      </c>
      <c r="M341" s="1"/>
      <c r="N341" s="1"/>
      <c r="O341" s="1"/>
      <c r="P341" s="1"/>
    </row>
    <row r="342" ht="24" customHeight="1" spans="1:16">
      <c r="A342" s="1"/>
      <c r="B342" s="1"/>
      <c r="C342" s="1"/>
      <c r="D342" s="1"/>
      <c r="E342" s="1"/>
      <c r="F342" s="1"/>
      <c r="G342" s="1"/>
      <c r="H342" s="1"/>
      <c r="I342" s="1"/>
      <c r="J342" s="1"/>
      <c r="K342" s="1"/>
      <c r="L342" s="1"/>
      <c r="M342" s="1"/>
      <c r="N342" s="1"/>
      <c r="O342" s="1"/>
      <c r="P342" s="1"/>
    </row>
    <row r="343" ht="34" customHeight="1" spans="1:16">
      <c r="A343" s="1"/>
      <c r="B343" s="3" t="s">
        <v>3389</v>
      </c>
      <c r="C343" s="3"/>
      <c r="D343" s="3"/>
      <c r="E343" s="3"/>
      <c r="F343" s="3"/>
      <c r="G343" s="3"/>
      <c r="H343" s="3"/>
      <c r="I343" s="3"/>
      <c r="J343" s="3"/>
      <c r="K343" s="3"/>
      <c r="L343" s="3"/>
      <c r="M343" s="3"/>
      <c r="N343" s="3"/>
      <c r="O343" s="3"/>
      <c r="P343" s="3"/>
    </row>
    <row r="344" ht="24" customHeight="1" spans="1:16">
      <c r="A344" s="1"/>
      <c r="B344" s="1"/>
      <c r="C344" s="1"/>
      <c r="D344" s="1"/>
      <c r="E344" s="1"/>
      <c r="F344" s="1"/>
      <c r="G344" s="1"/>
      <c r="H344" s="1"/>
      <c r="I344" s="1"/>
      <c r="J344" s="1"/>
      <c r="K344" s="1"/>
      <c r="L344" s="1"/>
      <c r="M344" s="1"/>
      <c r="N344" s="1"/>
      <c r="O344" s="1"/>
      <c r="P344" s="1"/>
    </row>
    <row r="345" ht="24" customHeight="1" spans="1:16">
      <c r="A345" s="1"/>
      <c r="B345" s="1"/>
      <c r="C345" s="1"/>
      <c r="D345" s="1"/>
      <c r="E345" s="1"/>
      <c r="F345" s="1"/>
      <c r="G345" s="1"/>
      <c r="H345" s="1"/>
      <c r="I345" s="1"/>
      <c r="J345" s="1"/>
      <c r="K345" s="1"/>
      <c r="L345" s="1"/>
      <c r="M345" s="1"/>
      <c r="N345" s="1"/>
      <c r="O345" s="1"/>
      <c r="P345" s="1"/>
    </row>
    <row r="346" ht="24" customHeight="1" spans="1:16">
      <c r="A346" s="1"/>
      <c r="B346" s="1"/>
      <c r="C346" s="1"/>
      <c r="D346" s="1"/>
      <c r="E346" s="1"/>
      <c r="F346" s="1"/>
      <c r="G346" s="1"/>
      <c r="H346" s="1"/>
      <c r="I346" s="1"/>
      <c r="J346" s="1"/>
      <c r="K346" s="1"/>
      <c r="L346" s="1"/>
      <c r="M346" s="1"/>
      <c r="N346" s="1"/>
      <c r="O346" s="1"/>
      <c r="P346" s="1"/>
    </row>
    <row r="347" ht="24" customHeight="1" spans="1:16">
      <c r="A347" s="1"/>
      <c r="B347" s="1"/>
      <c r="C347" s="1"/>
      <c r="D347" s="1"/>
      <c r="E347" s="1"/>
      <c r="F347" s="1"/>
      <c r="G347" s="1"/>
      <c r="H347" s="1"/>
      <c r="I347" s="1"/>
      <c r="J347" s="1"/>
      <c r="K347" s="1"/>
      <c r="L347" s="1"/>
      <c r="M347" s="1"/>
      <c r="N347" s="1"/>
      <c r="O347" s="1"/>
      <c r="P347" s="1"/>
    </row>
    <row r="348" ht="24" customHeight="1" spans="1:16">
      <c r="A348" s="1"/>
      <c r="B348" s="1"/>
      <c r="C348" s="1"/>
      <c r="D348" s="1"/>
      <c r="E348" s="1"/>
      <c r="F348" s="1"/>
      <c r="G348" s="1"/>
      <c r="H348" s="1"/>
      <c r="I348" s="1"/>
      <c r="J348" s="1"/>
      <c r="K348" s="1"/>
      <c r="L348" s="1"/>
      <c r="M348" s="1"/>
      <c r="N348" s="1"/>
      <c r="O348" s="1"/>
      <c r="P348" s="1"/>
    </row>
  </sheetData>
  <mergeCells count="23">
    <mergeCell ref="B3:P3"/>
    <mergeCell ref="B14:P14"/>
    <mergeCell ref="B15:P15"/>
    <mergeCell ref="B16:P16"/>
    <mergeCell ref="B182:P182"/>
    <mergeCell ref="C308:P308"/>
    <mergeCell ref="C309:P309"/>
    <mergeCell ref="C310:P310"/>
    <mergeCell ref="C311:P311"/>
    <mergeCell ref="C312:P312"/>
    <mergeCell ref="C313:P313"/>
    <mergeCell ref="C314:P314"/>
    <mergeCell ref="C315:P315"/>
    <mergeCell ref="B322:P322"/>
    <mergeCell ref="B323:P323"/>
    <mergeCell ref="B324:P324"/>
    <mergeCell ref="B325:P325"/>
    <mergeCell ref="B326:P326"/>
    <mergeCell ref="B331:P331"/>
    <mergeCell ref="B332:P332"/>
    <mergeCell ref="B333:P333"/>
    <mergeCell ref="B343:P343"/>
    <mergeCell ref="I62:P65"/>
  </mergeCells>
  <pageMargins left="0.7" right="0.7" top="0.75" bottom="0.75" header="0.3" footer="0.3"/>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96"/>
  <sheetViews>
    <sheetView zoomScale="70" zoomScaleNormal="70" workbookViewId="0">
      <pane xSplit="2" ySplit="8" topLeftCell="E65" activePane="bottomRight" state="frozen"/>
      <selection/>
      <selection pane="topRight"/>
      <selection pane="bottomLeft"/>
      <selection pane="bottomRight" activeCell="B108" sqref="B108"/>
    </sheetView>
  </sheetViews>
  <sheetFormatPr defaultColWidth="9" defaultRowHeight="13.5"/>
  <cols>
    <col min="1" max="1" width="13.5083333333333" style="495" customWidth="1"/>
    <col min="2" max="2" width="13.5083333333333" style="984" customWidth="1"/>
    <col min="3" max="3" width="25.625" style="495" customWidth="1"/>
    <col min="4" max="4" width="27.9333333333333" style="495" customWidth="1"/>
    <col min="5" max="15" width="25.625" style="495" customWidth="1"/>
    <col min="16" max="17" width="25.625" style="495" hidden="1" customWidth="1"/>
    <col min="18" max="18" width="7.15" style="495" hidden="1" customWidth="1"/>
    <col min="21" max="21" width="12.625"/>
  </cols>
  <sheetData>
    <row r="1" ht="41" customHeight="1" spans="1:18">
      <c r="A1" s="985" t="s">
        <v>3390</v>
      </c>
      <c r="B1" s="462"/>
      <c r="C1" s="462"/>
      <c r="D1" s="462"/>
      <c r="E1" s="462"/>
      <c r="F1" s="462"/>
      <c r="G1" s="462"/>
      <c r="H1" s="462"/>
      <c r="I1" s="462"/>
      <c r="J1" s="462"/>
      <c r="K1" s="462"/>
      <c r="L1" s="462"/>
      <c r="M1" s="462"/>
      <c r="N1" s="986"/>
      <c r="O1" s="987"/>
      <c r="P1" s="987"/>
      <c r="Q1" s="462"/>
      <c r="R1" s="462"/>
    </row>
    <row r="2" s="981" customFormat="1" ht="30" customHeight="1" spans="1:18">
      <c r="A2" s="988" t="s">
        <v>3391</v>
      </c>
      <c r="B2" s="989"/>
      <c r="C2" s="990" t="s">
        <v>3392</v>
      </c>
      <c r="D2" s="991"/>
      <c r="E2" s="991"/>
      <c r="F2" s="991"/>
      <c r="G2" s="991"/>
      <c r="H2" s="991"/>
      <c r="I2" s="991"/>
      <c r="J2" s="991"/>
      <c r="K2" s="991"/>
      <c r="L2" s="991"/>
      <c r="M2" s="992"/>
      <c r="N2" s="993"/>
      <c r="O2" s="993"/>
      <c r="P2" s="994"/>
      <c r="Q2" s="995"/>
      <c r="R2" s="995"/>
    </row>
    <row r="3" s="981" customFormat="1" ht="30" customHeight="1" spans="1:18">
      <c r="A3" s="996"/>
      <c r="B3" s="997"/>
      <c r="C3" s="998"/>
      <c r="D3" s="999"/>
      <c r="E3" s="1000"/>
      <c r="F3" s="1001"/>
      <c r="G3" s="1002"/>
      <c r="H3" s="1003"/>
      <c r="I3" s="1003"/>
      <c r="J3" s="1003"/>
      <c r="K3" s="993"/>
      <c r="L3" s="1004"/>
      <c r="M3" s="993"/>
      <c r="N3" s="1004"/>
      <c r="O3" s="1004"/>
      <c r="P3" s="994"/>
      <c r="Q3" s="995"/>
      <c r="R3" s="995"/>
    </row>
    <row r="4" s="982" customFormat="1" ht="33" customHeight="1" spans="1:18">
      <c r="A4" s="1005" t="s">
        <v>3393</v>
      </c>
      <c r="B4" s="1005"/>
      <c r="C4" s="1005"/>
      <c r="D4" s="1005"/>
      <c r="E4" s="1006"/>
      <c r="F4" s="1006"/>
      <c r="G4" s="1006"/>
      <c r="H4" s="1006"/>
      <c r="I4" s="1006"/>
      <c r="J4" s="1006"/>
      <c r="K4" s="1005"/>
      <c r="L4" s="1005"/>
      <c r="M4" s="1005"/>
      <c r="N4" s="1005"/>
      <c r="O4" s="1005"/>
      <c r="P4" s="1005"/>
      <c r="Q4" s="1005"/>
      <c r="R4" s="1005"/>
    </row>
    <row r="5" ht="15" spans="1:18">
      <c r="A5" s="1007" t="s">
        <v>3394</v>
      </c>
      <c r="B5" s="1008"/>
      <c r="C5" s="1008"/>
      <c r="D5" s="1008"/>
      <c r="E5" s="1008"/>
      <c r="F5" s="1008"/>
      <c r="G5" s="1008"/>
      <c r="H5" s="1008"/>
      <c r="I5" s="1008"/>
      <c r="J5" s="1008"/>
      <c r="K5" s="1008"/>
      <c r="L5" s="1008"/>
      <c r="M5" s="1008"/>
      <c r="N5" s="1009"/>
      <c r="O5" s="1008"/>
      <c r="P5" s="1009"/>
      <c r="Q5" s="1008"/>
      <c r="R5" s="1009"/>
    </row>
    <row r="6" ht="16.5" spans="1:18">
      <c r="A6" s="1010" t="s">
        <v>3395</v>
      </c>
      <c r="B6" s="1010"/>
      <c r="C6" s="436"/>
      <c r="D6" s="436"/>
      <c r="E6" s="436"/>
      <c r="F6" s="436"/>
      <c r="G6" s="436"/>
      <c r="H6" s="436"/>
      <c r="I6" s="436"/>
      <c r="J6" s="436"/>
      <c r="K6" s="436"/>
      <c r="L6" s="436"/>
      <c r="M6" s="436"/>
      <c r="N6" s="436"/>
      <c r="O6" s="436"/>
      <c r="P6" s="436"/>
      <c r="Q6" s="436"/>
      <c r="R6" s="436"/>
    </row>
    <row r="7" ht="32" customHeight="1" spans="1:18">
      <c r="A7" s="1010" t="s">
        <v>3396</v>
      </c>
      <c r="B7" s="1010"/>
      <c r="C7" s="1011"/>
      <c r="D7" s="1012"/>
      <c r="E7" s="1011"/>
      <c r="F7" s="1011"/>
      <c r="G7" s="1012"/>
      <c r="H7" s="1011"/>
      <c r="I7" s="1011"/>
      <c r="J7" s="1012"/>
      <c r="K7" s="1012"/>
      <c r="L7" s="1012"/>
      <c r="M7" s="1011"/>
      <c r="N7" s="1012"/>
      <c r="O7" s="1011"/>
      <c r="P7" s="1012"/>
      <c r="Q7" s="1012"/>
      <c r="R7" s="1011"/>
    </row>
    <row r="8" ht="94" customHeight="1" spans="1:18">
      <c r="A8" s="1010" t="s">
        <v>1736</v>
      </c>
      <c r="B8" s="1010"/>
      <c r="C8" s="1011"/>
      <c r="D8" s="436"/>
      <c r="E8" s="436"/>
      <c r="F8" s="436"/>
      <c r="G8" s="436"/>
      <c r="H8" s="436"/>
      <c r="I8" s="436"/>
      <c r="J8" s="436"/>
      <c r="K8" s="436"/>
      <c r="L8" s="436"/>
      <c r="M8" s="436"/>
      <c r="N8" s="436"/>
      <c r="O8" s="436"/>
      <c r="P8" s="436"/>
      <c r="Q8" s="436"/>
      <c r="R8" s="436"/>
    </row>
    <row r="9" ht="16.5" spans="1:18">
      <c r="A9" s="1010" t="s">
        <v>36</v>
      </c>
      <c r="B9" s="1010"/>
      <c r="C9" s="1013"/>
      <c r="D9" s="436"/>
      <c r="E9" s="434"/>
      <c r="F9" s="436"/>
      <c r="G9" s="436"/>
      <c r="H9" s="436"/>
      <c r="I9" s="436"/>
      <c r="J9" s="436"/>
      <c r="K9" s="434"/>
      <c r="L9" s="436"/>
      <c r="M9" s="434"/>
      <c r="N9" s="436"/>
      <c r="O9" s="436"/>
      <c r="P9" s="436"/>
      <c r="Q9" s="436"/>
      <c r="R9" s="436"/>
    </row>
    <row r="10" ht="16.5" spans="1:18">
      <c r="A10" s="1010" t="s">
        <v>41</v>
      </c>
      <c r="B10" s="1010"/>
      <c r="C10" s="436"/>
      <c r="D10" s="436"/>
      <c r="E10" s="436"/>
      <c r="F10" s="436"/>
      <c r="G10" s="436"/>
      <c r="H10" s="436"/>
      <c r="I10" s="436"/>
      <c r="J10" s="436"/>
      <c r="K10" s="436"/>
      <c r="L10" s="436"/>
      <c r="M10" s="436"/>
      <c r="N10" s="436"/>
      <c r="O10" s="436"/>
      <c r="P10" s="436"/>
      <c r="Q10" s="436"/>
      <c r="R10" s="436"/>
    </row>
    <row r="11" ht="16.5" spans="1:18">
      <c r="A11" s="1014" t="s">
        <v>3397</v>
      </c>
      <c r="B11" s="1015"/>
      <c r="C11" s="436"/>
      <c r="D11" s="436"/>
      <c r="E11" s="436"/>
      <c r="F11" s="436"/>
      <c r="G11" s="436"/>
      <c r="H11" s="436"/>
      <c r="I11" s="436"/>
      <c r="J11" s="436"/>
      <c r="K11" s="436"/>
      <c r="L11" s="436"/>
      <c r="M11" s="436"/>
      <c r="N11" s="436"/>
      <c r="O11" s="436"/>
      <c r="P11" s="436"/>
      <c r="Q11" s="436"/>
      <c r="R11" s="436"/>
    </row>
    <row r="12" ht="16.5" spans="1:18">
      <c r="A12" s="1014" t="s">
        <v>3398</v>
      </c>
      <c r="B12" s="1015"/>
      <c r="C12" s="436"/>
      <c r="D12" s="436"/>
      <c r="E12" s="436"/>
      <c r="F12" s="436"/>
      <c r="G12" s="436"/>
      <c r="H12" s="436"/>
      <c r="I12" s="436"/>
      <c r="J12" s="436"/>
      <c r="K12" s="436"/>
      <c r="L12" s="436"/>
      <c r="M12" s="436"/>
      <c r="N12" s="436"/>
      <c r="O12" s="436"/>
      <c r="P12" s="436"/>
      <c r="Q12" s="436"/>
      <c r="R12" s="436"/>
    </row>
    <row r="13" ht="16.5" spans="1:18">
      <c r="A13" s="1014" t="s">
        <v>1782</v>
      </c>
      <c r="B13" s="1015"/>
      <c r="C13" s="1016"/>
      <c r="D13" s="1016"/>
      <c r="E13" s="1016"/>
      <c r="F13" s="1016"/>
      <c r="G13" s="1016"/>
      <c r="H13" s="1016"/>
      <c r="I13" s="1016"/>
      <c r="J13" s="1016"/>
      <c r="K13" s="1016"/>
      <c r="L13" s="1016"/>
      <c r="M13" s="1016"/>
      <c r="N13" s="1016"/>
      <c r="O13" s="1016"/>
      <c r="P13" s="1016"/>
      <c r="Q13" s="436"/>
      <c r="R13" s="436"/>
    </row>
    <row r="14" ht="16.5" spans="1:18">
      <c r="A14" s="1010" t="s">
        <v>3399</v>
      </c>
      <c r="B14" s="1010"/>
      <c r="C14" s="436"/>
      <c r="D14" s="436"/>
      <c r="E14" s="436"/>
      <c r="F14" s="436"/>
      <c r="G14" s="436"/>
      <c r="H14" s="436"/>
      <c r="I14" s="436"/>
      <c r="J14" s="436"/>
      <c r="K14" s="436"/>
      <c r="L14" s="436"/>
      <c r="M14" s="436"/>
      <c r="N14" s="436"/>
      <c r="O14" s="436"/>
      <c r="P14" s="436"/>
      <c r="Q14" s="436"/>
      <c r="R14" s="436"/>
    </row>
    <row r="15" ht="16.5" spans="1:18">
      <c r="A15" s="1010" t="s">
        <v>3400</v>
      </c>
      <c r="B15" s="1010"/>
      <c r="C15" s="436"/>
      <c r="D15" s="436"/>
      <c r="E15" s="436"/>
      <c r="F15" s="436"/>
      <c r="G15" s="436"/>
      <c r="H15" s="436"/>
      <c r="I15" s="436"/>
      <c r="J15" s="436"/>
      <c r="K15" s="436"/>
      <c r="L15" s="436"/>
      <c r="M15" s="436"/>
      <c r="N15" s="436"/>
      <c r="O15" s="436"/>
      <c r="P15" s="436"/>
      <c r="Q15" s="436"/>
      <c r="R15" s="436"/>
    </row>
    <row r="16" ht="16.5" spans="1:18">
      <c r="A16" s="1010" t="s">
        <v>3401</v>
      </c>
      <c r="B16" s="1010"/>
      <c r="C16" s="437"/>
      <c r="D16" s="437"/>
      <c r="E16" s="437"/>
      <c r="F16" s="437"/>
      <c r="G16" s="437"/>
      <c r="H16" s="437"/>
      <c r="I16" s="437"/>
      <c r="J16" s="437"/>
      <c r="K16" s="437"/>
      <c r="L16" s="437"/>
      <c r="M16" s="437"/>
      <c r="N16" s="437"/>
      <c r="O16" s="437"/>
      <c r="P16" s="437"/>
      <c r="Q16" s="437"/>
      <c r="R16" s="437"/>
    </row>
    <row r="17" s="983" customFormat="1" ht="16.5" spans="1:18">
      <c r="A17" s="1017" t="s">
        <v>3402</v>
      </c>
      <c r="B17" s="1018"/>
      <c r="C17" s="442"/>
      <c r="D17" s="442"/>
      <c r="E17" s="442"/>
      <c r="F17" s="442"/>
      <c r="G17" s="442"/>
      <c r="H17" s="442"/>
      <c r="I17" s="442"/>
      <c r="J17" s="442"/>
      <c r="K17" s="442"/>
      <c r="L17" s="442"/>
      <c r="M17" s="442"/>
      <c r="N17" s="442"/>
      <c r="O17" s="442"/>
      <c r="P17" s="442"/>
      <c r="Q17" s="442"/>
      <c r="R17" s="442"/>
    </row>
    <row r="18" ht="16.5" spans="1:18">
      <c r="A18" s="1010" t="s">
        <v>3403</v>
      </c>
      <c r="B18" s="1010"/>
      <c r="C18" s="1019"/>
      <c r="D18" s="1019"/>
      <c r="E18" s="1019"/>
      <c r="F18" s="1019"/>
      <c r="G18" s="1019"/>
      <c r="H18" s="1019"/>
      <c r="I18" s="1019"/>
      <c r="J18" s="1019"/>
      <c r="K18" s="1019"/>
      <c r="L18" s="1019"/>
      <c r="M18" s="1019"/>
      <c r="N18" s="1019"/>
      <c r="O18" s="1019"/>
      <c r="P18" s="1019"/>
      <c r="Q18" s="1019"/>
      <c r="R18" s="1019"/>
    </row>
    <row r="19" ht="16.5" spans="1:18">
      <c r="A19" s="1010" t="s">
        <v>3404</v>
      </c>
      <c r="B19" s="1010"/>
      <c r="C19" s="1019"/>
      <c r="D19" s="1019"/>
      <c r="E19" s="1019"/>
      <c r="F19" s="1019"/>
      <c r="G19" s="1019"/>
      <c r="H19" s="1019"/>
      <c r="I19" s="1019"/>
      <c r="J19" s="1019"/>
      <c r="K19" s="1019"/>
      <c r="L19" s="1019"/>
      <c r="M19" s="1019"/>
      <c r="N19" s="1019"/>
      <c r="O19" s="1019"/>
      <c r="P19" s="1019"/>
      <c r="Q19" s="1019"/>
      <c r="R19" s="1019"/>
    </row>
    <row r="20" ht="16.5" spans="1:18">
      <c r="A20" s="1010" t="s">
        <v>3405</v>
      </c>
      <c r="B20" s="1010"/>
      <c r="C20" s="1020"/>
      <c r="D20" s="1020"/>
      <c r="E20" s="1020"/>
      <c r="F20" s="1020"/>
      <c r="G20" s="1020"/>
      <c r="H20" s="1020"/>
      <c r="I20" s="1020"/>
      <c r="J20" s="1020"/>
      <c r="K20" s="1020"/>
      <c r="L20" s="1020"/>
      <c r="M20" s="435"/>
      <c r="N20" s="435"/>
      <c r="O20" s="435"/>
      <c r="P20" s="435"/>
      <c r="Q20" s="435"/>
      <c r="R20" s="435"/>
    </row>
    <row r="21" ht="57" customHeight="1" spans="1:18">
      <c r="A21" s="1010" t="s">
        <v>3406</v>
      </c>
      <c r="B21" s="1010"/>
      <c r="C21" s="439"/>
      <c r="D21" s="439"/>
      <c r="E21" s="439"/>
      <c r="F21" s="439"/>
      <c r="G21" s="439"/>
      <c r="H21" s="439"/>
      <c r="I21" s="439"/>
      <c r="J21" s="439"/>
      <c r="K21" s="439"/>
      <c r="L21" s="439"/>
      <c r="M21" s="439"/>
      <c r="N21" s="439"/>
      <c r="O21" s="439"/>
      <c r="P21" s="439"/>
      <c r="Q21" s="439"/>
      <c r="R21" s="439"/>
    </row>
    <row r="22" ht="16.5" spans="1:18">
      <c r="A22" s="1021" t="s">
        <v>3407</v>
      </c>
      <c r="B22" s="1022"/>
      <c r="C22" s="1023"/>
      <c r="D22" s="472"/>
      <c r="E22" s="472"/>
      <c r="F22" s="472"/>
      <c r="G22" s="472"/>
      <c r="H22" s="472"/>
      <c r="I22" s="472"/>
      <c r="J22" s="472"/>
      <c r="K22" s="472"/>
      <c r="L22" s="472"/>
      <c r="M22" s="472"/>
      <c r="N22" s="472"/>
      <c r="O22" s="472"/>
      <c r="P22" s="472"/>
      <c r="Q22" s="472"/>
      <c r="R22" s="472"/>
    </row>
    <row r="23" ht="16.5" spans="1:18">
      <c r="A23" s="1021" t="s">
        <v>3408</v>
      </c>
      <c r="B23" s="1022"/>
      <c r="C23" s="1024"/>
      <c r="D23" s="472"/>
      <c r="E23" s="472"/>
      <c r="F23" s="472"/>
      <c r="G23" s="472"/>
      <c r="H23" s="472"/>
      <c r="I23" s="472"/>
      <c r="J23" s="472"/>
      <c r="K23" s="472"/>
      <c r="L23" s="472"/>
      <c r="M23" s="472"/>
      <c r="N23" s="472"/>
      <c r="O23" s="472"/>
      <c r="P23" s="472"/>
      <c r="Q23" s="472"/>
      <c r="R23" s="472"/>
    </row>
    <row r="24" ht="16.5" spans="1:18">
      <c r="A24" s="1021" t="s">
        <v>3409</v>
      </c>
      <c r="B24" s="1022"/>
      <c r="C24" s="1024"/>
      <c r="D24" s="472"/>
      <c r="E24" s="472"/>
      <c r="F24" s="472"/>
      <c r="G24" s="472"/>
      <c r="H24" s="472"/>
      <c r="I24" s="472"/>
      <c r="J24" s="472"/>
      <c r="K24" s="472"/>
      <c r="L24" s="472"/>
      <c r="M24" s="472"/>
      <c r="N24" s="472"/>
      <c r="O24" s="472"/>
      <c r="P24" s="472"/>
      <c r="Q24" s="472"/>
      <c r="R24" s="472"/>
    </row>
    <row r="25" ht="16.5" spans="1:18">
      <c r="A25" s="1025" t="s">
        <v>3410</v>
      </c>
      <c r="B25" s="1026"/>
      <c r="C25" s="1024"/>
      <c r="D25" s="1024"/>
      <c r="E25" s="1024"/>
      <c r="F25" s="1024"/>
      <c r="G25" s="1024"/>
      <c r="H25" s="1024"/>
      <c r="I25" s="1024"/>
      <c r="J25" s="1024"/>
      <c r="K25" s="1024"/>
      <c r="L25" s="1024"/>
      <c r="M25" s="1024"/>
      <c r="N25" s="1024"/>
      <c r="O25" s="1024"/>
      <c r="P25" s="1024"/>
      <c r="Q25" s="1024"/>
      <c r="R25" s="1024"/>
    </row>
    <row r="26" ht="16.5" spans="1:18">
      <c r="A26" s="1025" t="s">
        <v>3411</v>
      </c>
      <c r="B26" s="1026"/>
      <c r="C26" s="1024"/>
      <c r="D26" s="1024"/>
      <c r="E26" s="1024"/>
      <c r="F26" s="1024"/>
      <c r="G26" s="1024"/>
      <c r="H26" s="1024"/>
      <c r="I26" s="1024"/>
      <c r="J26" s="1024"/>
      <c r="K26" s="1024"/>
      <c r="L26" s="1024"/>
      <c r="M26" s="1024"/>
      <c r="N26" s="1024"/>
      <c r="O26" s="1024"/>
      <c r="P26" s="1024"/>
      <c r="Q26" s="1024"/>
      <c r="R26" s="1024"/>
    </row>
    <row r="27" ht="16.5" spans="1:18">
      <c r="A27" s="1025" t="s">
        <v>3412</v>
      </c>
      <c r="B27" s="1026"/>
      <c r="C27" s="1024"/>
      <c r="D27" s="1024"/>
      <c r="E27" s="1024"/>
      <c r="F27" s="1024"/>
      <c r="G27" s="1024"/>
      <c r="H27" s="1024"/>
      <c r="I27" s="1024"/>
      <c r="J27" s="1024"/>
      <c r="K27" s="1024"/>
      <c r="L27" s="1024"/>
      <c r="M27" s="1024"/>
      <c r="N27" s="1024"/>
      <c r="O27" s="1024"/>
      <c r="P27" s="1024"/>
      <c r="Q27" s="1024"/>
      <c r="R27" s="1024"/>
    </row>
    <row r="28" ht="16.5" spans="1:18">
      <c r="A28" s="1014" t="s">
        <v>3413</v>
      </c>
      <c r="B28" s="1015"/>
      <c r="C28" s="436"/>
      <c r="D28" s="436"/>
      <c r="E28" s="436"/>
      <c r="F28" s="436"/>
      <c r="G28" s="436"/>
      <c r="H28" s="436"/>
      <c r="I28" s="436"/>
      <c r="J28" s="436"/>
      <c r="K28" s="436"/>
      <c r="L28" s="436"/>
      <c r="M28" s="436"/>
      <c r="N28" s="436"/>
      <c r="O28" s="436"/>
      <c r="P28" s="436"/>
      <c r="Q28" s="436"/>
      <c r="R28" s="436"/>
    </row>
    <row r="29" ht="16.5" spans="1:18">
      <c r="A29" s="1014" t="s">
        <v>3414</v>
      </c>
      <c r="B29" s="1015"/>
      <c r="C29" s="1027"/>
      <c r="D29" s="1027"/>
      <c r="E29" s="1027"/>
      <c r="F29" s="1027"/>
      <c r="G29" s="1027"/>
      <c r="H29" s="1027"/>
      <c r="I29" s="1027"/>
      <c r="J29" s="1027"/>
      <c r="K29" s="1027"/>
      <c r="L29" s="1027"/>
      <c r="M29" s="1027"/>
      <c r="N29" s="1027"/>
      <c r="O29" s="1027"/>
      <c r="P29" s="1027"/>
      <c r="Q29" s="1027"/>
      <c r="R29" s="1027"/>
    </row>
    <row r="30" ht="16.5" spans="1:18">
      <c r="A30" s="1010" t="s">
        <v>3415</v>
      </c>
      <c r="B30" s="1010"/>
      <c r="C30" s="1027"/>
      <c r="D30" s="1027"/>
      <c r="E30" s="1027"/>
      <c r="F30" s="1027"/>
      <c r="G30" s="1027"/>
      <c r="H30" s="1027"/>
      <c r="I30" s="1027"/>
      <c r="J30" s="1027"/>
      <c r="K30" s="1027"/>
      <c r="L30" s="1027"/>
      <c r="M30" s="1027"/>
      <c r="N30" s="1027"/>
      <c r="O30" s="1027"/>
      <c r="P30" s="1027"/>
      <c r="Q30" s="1027"/>
      <c r="R30" s="1027"/>
    </row>
    <row r="31" ht="16.5" spans="1:18">
      <c r="A31" s="1010" t="s">
        <v>38</v>
      </c>
      <c r="B31" s="1010"/>
      <c r="C31" s="1028"/>
      <c r="D31" s="1028"/>
      <c r="E31" s="1028"/>
      <c r="F31" s="1028"/>
      <c r="G31" s="1028"/>
      <c r="H31" s="1028"/>
      <c r="I31" s="1028"/>
      <c r="J31" s="1028"/>
      <c r="K31" s="1028"/>
      <c r="L31" s="1028"/>
      <c r="M31" s="1028"/>
      <c r="N31" s="1028"/>
      <c r="O31" s="1028"/>
      <c r="P31" s="439"/>
      <c r="Q31" s="439"/>
      <c r="R31" s="439"/>
    </row>
    <row r="32" ht="16.5" spans="1:18">
      <c r="A32" s="1010" t="s">
        <v>3416</v>
      </c>
      <c r="B32" s="1010"/>
      <c r="C32" s="1029"/>
      <c r="D32" s="1029"/>
      <c r="E32" s="1029"/>
      <c r="F32" s="1029"/>
      <c r="G32" s="1029"/>
      <c r="H32" s="1029"/>
      <c r="I32" s="1029"/>
      <c r="J32" s="1029"/>
      <c r="K32" s="1029"/>
      <c r="L32" s="1029"/>
      <c r="M32" s="1029"/>
      <c r="N32" s="1029"/>
      <c r="O32" s="1029"/>
      <c r="P32" s="1030"/>
      <c r="Q32" s="1030"/>
      <c r="R32" s="1030"/>
    </row>
    <row r="33" ht="16.5" spans="1:18">
      <c r="A33" s="1014" t="s">
        <v>3417</v>
      </c>
      <c r="B33" s="1015"/>
      <c r="C33" s="1019"/>
      <c r="D33" s="1019"/>
      <c r="E33" s="1019"/>
      <c r="F33" s="1019"/>
      <c r="G33" s="1019"/>
      <c r="H33" s="1019"/>
      <c r="I33" s="1019"/>
      <c r="J33" s="1019"/>
      <c r="K33" s="1019"/>
      <c r="L33" s="1019"/>
      <c r="M33" s="1019"/>
      <c r="N33" s="1019"/>
      <c r="O33" s="1019"/>
      <c r="P33" s="1019"/>
      <c r="Q33" s="1019"/>
      <c r="R33" s="1019"/>
    </row>
    <row r="34" ht="16.5" spans="1:18">
      <c r="A34" s="1010" t="s">
        <v>3418</v>
      </c>
      <c r="B34" s="1010"/>
      <c r="C34" s="437"/>
      <c r="D34" s="437"/>
      <c r="E34" s="437"/>
      <c r="F34" s="437"/>
      <c r="G34" s="437"/>
      <c r="H34" s="437"/>
      <c r="I34" s="437"/>
      <c r="J34" s="437"/>
      <c r="K34" s="437"/>
      <c r="L34" s="437"/>
      <c r="M34" s="437"/>
      <c r="N34" s="437"/>
      <c r="O34" s="437"/>
      <c r="P34" s="437"/>
      <c r="Q34" s="437"/>
      <c r="R34" s="437"/>
    </row>
    <row r="35" ht="16.5" spans="1:18">
      <c r="A35" s="1031" t="s">
        <v>2834</v>
      </c>
      <c r="B35" s="1032"/>
      <c r="C35" s="442"/>
      <c r="D35" s="442"/>
      <c r="E35" s="442"/>
      <c r="F35" s="442"/>
      <c r="G35" s="442"/>
      <c r="H35" s="442"/>
      <c r="I35" s="442"/>
      <c r="J35" s="442"/>
      <c r="K35" s="442"/>
      <c r="L35" s="442"/>
      <c r="M35" s="442"/>
      <c r="N35" s="442"/>
      <c r="O35" s="442"/>
      <c r="P35" s="442"/>
      <c r="Q35" s="442"/>
      <c r="R35" s="442"/>
    </row>
    <row r="36" ht="16.5" spans="1:18">
      <c r="A36" s="1010" t="s">
        <v>3419</v>
      </c>
      <c r="B36" s="1010"/>
      <c r="C36" s="1019"/>
      <c r="D36" s="1019"/>
      <c r="E36" s="1019"/>
      <c r="F36" s="1019"/>
      <c r="G36" s="1019"/>
      <c r="H36" s="1019"/>
      <c r="I36" s="1019"/>
      <c r="J36" s="1019"/>
      <c r="K36" s="1019"/>
      <c r="L36" s="1019"/>
      <c r="M36" s="1019"/>
      <c r="N36" s="1019"/>
      <c r="O36" s="1019"/>
      <c r="P36" s="1019"/>
      <c r="Q36" s="1019"/>
      <c r="R36" s="1019"/>
    </row>
    <row r="37" ht="16.5" spans="1:18">
      <c r="A37" s="1010" t="s">
        <v>3153</v>
      </c>
      <c r="B37" s="1010"/>
      <c r="C37" s="436"/>
      <c r="D37" s="436"/>
      <c r="E37" s="436"/>
      <c r="F37" s="436"/>
      <c r="G37" s="436"/>
      <c r="H37" s="436"/>
      <c r="I37" s="436"/>
      <c r="J37" s="436"/>
      <c r="K37" s="436"/>
      <c r="L37" s="436"/>
      <c r="M37" s="436"/>
      <c r="N37" s="436"/>
      <c r="O37" s="436"/>
      <c r="P37" s="436"/>
      <c r="Q37" s="436"/>
      <c r="R37" s="436"/>
    </row>
    <row r="38" ht="16.5" spans="1:18">
      <c r="A38" s="1014" t="s">
        <v>3152</v>
      </c>
      <c r="B38" s="1015"/>
      <c r="C38" s="436"/>
      <c r="D38" s="436"/>
      <c r="E38" s="1033"/>
      <c r="F38" s="1033"/>
      <c r="G38" s="436"/>
      <c r="H38" s="436"/>
      <c r="I38" s="436"/>
      <c r="J38" s="436"/>
      <c r="K38" s="436"/>
      <c r="L38" s="436"/>
      <c r="M38" s="436"/>
      <c r="N38" s="436"/>
      <c r="O38" s="436"/>
      <c r="P38" s="436"/>
      <c r="Q38" s="436"/>
      <c r="R38" s="436"/>
    </row>
    <row r="39" ht="15" spans="1:18">
      <c r="A39" s="1007" t="s">
        <v>3420</v>
      </c>
      <c r="B39" s="1008"/>
      <c r="C39" s="1008"/>
      <c r="D39" s="1008"/>
      <c r="E39" s="1008"/>
      <c r="F39" s="1008"/>
      <c r="G39" s="1008"/>
      <c r="H39" s="1008"/>
      <c r="I39" s="1008"/>
      <c r="J39" s="1008"/>
      <c r="K39" s="1008"/>
      <c r="L39" s="1008"/>
      <c r="M39" s="1008"/>
      <c r="N39" s="1008"/>
      <c r="O39" s="1008"/>
      <c r="P39" s="1008"/>
      <c r="Q39" s="1008"/>
      <c r="R39" s="1009"/>
    </row>
    <row r="40" ht="16.5" spans="1:18">
      <c r="A40" s="1034" t="s">
        <v>3421</v>
      </c>
      <c r="B40" s="1034"/>
      <c r="C40" s="436"/>
      <c r="D40" s="436"/>
      <c r="E40" s="436"/>
      <c r="F40" s="436"/>
      <c r="G40" s="436"/>
      <c r="H40" s="436"/>
      <c r="I40" s="436"/>
      <c r="J40" s="436"/>
      <c r="K40" s="436"/>
      <c r="L40" s="436"/>
      <c r="M40" s="436"/>
      <c r="N40" s="436"/>
      <c r="O40" s="436"/>
      <c r="P40" s="436"/>
      <c r="Q40" s="436"/>
      <c r="R40" s="436"/>
    </row>
    <row r="41" ht="16" customHeight="1" spans="1:18">
      <c r="A41" s="1035" t="s">
        <v>3422</v>
      </c>
      <c r="B41" s="1036"/>
      <c r="C41" s="436"/>
      <c r="D41" s="436"/>
      <c r="E41" s="436"/>
      <c r="F41" s="436"/>
      <c r="G41" s="436"/>
      <c r="H41" s="436"/>
      <c r="I41" s="436"/>
      <c r="J41" s="436"/>
      <c r="K41" s="436"/>
      <c r="L41" s="436"/>
      <c r="M41" s="436"/>
      <c r="N41" s="436"/>
      <c r="O41" s="436"/>
      <c r="P41" s="436"/>
      <c r="Q41" s="436"/>
      <c r="R41" s="436"/>
    </row>
    <row r="42" ht="16.5" spans="1:18">
      <c r="A42" s="1034" t="s">
        <v>3423</v>
      </c>
      <c r="B42" s="1034"/>
      <c r="C42" s="1016"/>
      <c r="D42" s="1016"/>
      <c r="E42" s="1016"/>
      <c r="F42" s="1016"/>
      <c r="G42" s="1016"/>
      <c r="H42" s="1016"/>
      <c r="I42" s="1016"/>
      <c r="J42" s="1016"/>
      <c r="K42" s="1016"/>
      <c r="L42" s="1016"/>
      <c r="M42" s="1016"/>
      <c r="N42" s="1016"/>
      <c r="O42" s="1016"/>
      <c r="P42" s="436"/>
      <c r="Q42" s="436"/>
      <c r="R42" s="436"/>
    </row>
    <row r="43" ht="16.5" spans="1:18">
      <c r="A43" s="1035" t="s">
        <v>3152</v>
      </c>
      <c r="B43" s="1036"/>
      <c r="C43" s="436"/>
      <c r="D43" s="436"/>
      <c r="E43" s="436"/>
      <c r="F43" s="436"/>
      <c r="G43" s="436"/>
      <c r="H43" s="436"/>
      <c r="I43" s="436"/>
      <c r="J43" s="436"/>
      <c r="K43" s="436"/>
      <c r="L43" s="436"/>
      <c r="M43" s="436"/>
      <c r="N43" s="436"/>
      <c r="O43" s="436"/>
      <c r="P43" s="436"/>
      <c r="Q43" s="436"/>
      <c r="R43" s="436"/>
    </row>
    <row r="44" ht="16.5" spans="1:18">
      <c r="A44" s="1034" t="s">
        <v>3153</v>
      </c>
      <c r="B44" s="1034"/>
      <c r="C44" s="436"/>
      <c r="D44" s="436"/>
      <c r="E44" s="436"/>
      <c r="F44" s="436"/>
      <c r="G44" s="436"/>
      <c r="H44" s="436"/>
      <c r="I44" s="436"/>
      <c r="J44" s="436"/>
      <c r="K44" s="436"/>
      <c r="L44" s="436"/>
      <c r="M44" s="436"/>
      <c r="N44" s="436"/>
      <c r="O44" s="436"/>
      <c r="P44" s="436"/>
      <c r="Q44" s="436"/>
      <c r="R44" s="436"/>
    </row>
    <row r="45" ht="16.5" spans="1:18">
      <c r="A45" s="1034" t="s">
        <v>3424</v>
      </c>
      <c r="B45" s="1034"/>
      <c r="C45" s="436"/>
      <c r="D45" s="436"/>
      <c r="E45" s="436"/>
      <c r="F45" s="436"/>
      <c r="G45" s="436"/>
      <c r="H45" s="436"/>
      <c r="I45" s="436"/>
      <c r="J45" s="436"/>
      <c r="K45" s="436"/>
      <c r="L45" s="436"/>
      <c r="M45" s="436"/>
      <c r="N45" s="436"/>
      <c r="O45" s="436"/>
      <c r="P45" s="436"/>
      <c r="Q45" s="436"/>
      <c r="R45" s="436"/>
    </row>
    <row r="46" ht="16.5" spans="1:18">
      <c r="A46" s="1034" t="s">
        <v>3425</v>
      </c>
      <c r="B46" s="1034"/>
      <c r="C46" s="1016"/>
      <c r="D46" s="1016"/>
      <c r="E46" s="1016"/>
      <c r="F46" s="1016"/>
      <c r="G46" s="1016"/>
      <c r="H46" s="1016"/>
      <c r="I46" s="1016"/>
      <c r="J46" s="1016"/>
      <c r="K46" s="1016"/>
      <c r="L46" s="1016"/>
      <c r="M46" s="1016"/>
      <c r="N46" s="1016"/>
      <c r="O46" s="1016"/>
      <c r="P46" s="1016"/>
      <c r="Q46" s="436"/>
      <c r="R46" s="436"/>
    </row>
    <row r="47" ht="16.5" spans="1:18">
      <c r="A47" s="1035" t="s">
        <v>3426</v>
      </c>
      <c r="B47" s="1036"/>
      <c r="C47" s="1016"/>
      <c r="D47" s="1016"/>
      <c r="E47" s="1016"/>
      <c r="F47" s="1016"/>
      <c r="G47" s="1016"/>
      <c r="H47" s="1016"/>
      <c r="I47" s="1016"/>
      <c r="J47" s="1016"/>
      <c r="K47" s="1016"/>
      <c r="L47" s="1016"/>
      <c r="M47" s="1016"/>
      <c r="N47" s="1016"/>
      <c r="O47" s="1016"/>
      <c r="P47" s="1016"/>
      <c r="Q47" s="436"/>
      <c r="R47" s="436"/>
    </row>
    <row r="48" ht="16.5" spans="1:18">
      <c r="A48" s="1035" t="s">
        <v>3427</v>
      </c>
      <c r="B48" s="1036"/>
      <c r="C48" s="1016"/>
      <c r="D48" s="1016"/>
      <c r="E48" s="1016"/>
      <c r="F48" s="1016"/>
      <c r="G48" s="1016"/>
      <c r="H48" s="1016"/>
      <c r="I48" s="1016"/>
      <c r="J48" s="1016"/>
      <c r="K48" s="1016"/>
      <c r="L48" s="1016"/>
      <c r="M48" s="436"/>
      <c r="N48" s="436"/>
      <c r="O48" s="436"/>
      <c r="P48" s="436"/>
      <c r="Q48" s="436"/>
      <c r="R48" s="436"/>
    </row>
    <row r="49" ht="16.5" spans="1:18">
      <c r="A49" s="1035" t="s">
        <v>3391</v>
      </c>
      <c r="B49" s="1036"/>
      <c r="C49" s="1016"/>
      <c r="D49" s="1016"/>
      <c r="E49" s="1016"/>
      <c r="F49" s="1016"/>
      <c r="G49" s="1016"/>
      <c r="H49" s="1016"/>
      <c r="I49" s="1016"/>
      <c r="J49" s="1016"/>
      <c r="K49" s="1016"/>
      <c r="L49" s="1016"/>
      <c r="M49" s="1016"/>
      <c r="N49" s="1016"/>
      <c r="O49" s="1016"/>
      <c r="P49" s="1016"/>
      <c r="Q49" s="436"/>
      <c r="R49" s="436"/>
    </row>
    <row r="50" ht="16.5" spans="1:18">
      <c r="A50" s="1035" t="s">
        <v>3428</v>
      </c>
      <c r="B50" s="1036"/>
      <c r="C50" s="436"/>
      <c r="D50" s="436"/>
      <c r="E50" s="436"/>
      <c r="F50" s="436"/>
      <c r="G50" s="436"/>
      <c r="H50" s="436"/>
      <c r="I50" s="436"/>
      <c r="J50" s="436"/>
      <c r="K50" s="436"/>
      <c r="L50" s="436"/>
      <c r="M50" s="436"/>
      <c r="N50" s="436"/>
      <c r="O50" s="436"/>
      <c r="P50" s="436"/>
      <c r="Q50" s="436"/>
      <c r="R50" s="436"/>
    </row>
    <row r="51" ht="16.5" spans="1:18">
      <c r="A51" s="1035" t="s">
        <v>3429</v>
      </c>
      <c r="B51" s="1036"/>
      <c r="C51" s="436"/>
      <c r="D51" s="436"/>
      <c r="E51" s="436"/>
      <c r="F51" s="436"/>
      <c r="G51" s="436"/>
      <c r="H51" s="436"/>
      <c r="I51" s="436"/>
      <c r="J51" s="436"/>
      <c r="K51" s="436"/>
      <c r="L51" s="436"/>
      <c r="M51" s="436"/>
      <c r="N51" s="436"/>
      <c r="O51" s="436"/>
      <c r="P51" s="436"/>
      <c r="Q51" s="436"/>
      <c r="R51" s="436"/>
    </row>
    <row r="52" ht="16.5" spans="1:18">
      <c r="A52" s="1035" t="s">
        <v>3430</v>
      </c>
      <c r="B52" s="1036"/>
      <c r="C52" s="1016"/>
      <c r="D52" s="1016"/>
      <c r="E52" s="1016"/>
      <c r="F52" s="1016"/>
      <c r="G52" s="1016"/>
      <c r="H52" s="1016"/>
      <c r="I52" s="1016"/>
      <c r="J52" s="1016"/>
      <c r="K52" s="1016"/>
      <c r="L52" s="1016"/>
      <c r="M52" s="1016"/>
      <c r="N52" s="1016"/>
      <c r="O52" s="1016"/>
      <c r="P52" s="1016"/>
      <c r="Q52" s="436"/>
      <c r="R52" s="436"/>
    </row>
    <row r="53" ht="16.5" spans="1:18">
      <c r="A53" s="1035" t="s">
        <v>3431</v>
      </c>
      <c r="B53" s="1036"/>
      <c r="C53" s="1016"/>
      <c r="D53" s="1016"/>
      <c r="E53" s="1016"/>
      <c r="F53" s="1016"/>
      <c r="G53" s="1016"/>
      <c r="H53" s="1016"/>
      <c r="I53" s="1016"/>
      <c r="J53" s="1016"/>
      <c r="K53" s="1016"/>
      <c r="L53" s="1016"/>
      <c r="M53" s="1016"/>
      <c r="N53" s="1016"/>
      <c r="O53" s="1016"/>
      <c r="P53" s="1016"/>
      <c r="Q53" s="436"/>
      <c r="R53" s="436"/>
    </row>
    <row r="54" ht="16.5" spans="1:18">
      <c r="A54" s="1035" t="s">
        <v>3432</v>
      </c>
      <c r="B54" s="1036"/>
      <c r="C54" s="1016"/>
      <c r="D54" s="1016"/>
      <c r="E54" s="1016"/>
      <c r="F54" s="1016"/>
      <c r="G54" s="1016"/>
      <c r="H54" s="1016"/>
      <c r="I54" s="1016"/>
      <c r="J54" s="1016"/>
      <c r="K54" s="1016"/>
      <c r="L54" s="1016"/>
      <c r="M54" s="1016"/>
      <c r="N54" s="1016"/>
      <c r="O54" s="1016"/>
      <c r="P54" s="1016"/>
      <c r="Q54" s="436"/>
      <c r="R54" s="436"/>
    </row>
    <row r="55" ht="16.5" spans="1:18">
      <c r="A55" s="1034" t="s">
        <v>3433</v>
      </c>
      <c r="B55" s="1034"/>
      <c r="C55" s="436"/>
      <c r="D55" s="436"/>
      <c r="E55" s="436"/>
      <c r="F55" s="436"/>
      <c r="G55" s="436"/>
      <c r="H55" s="436"/>
      <c r="I55" s="436"/>
      <c r="J55" s="436"/>
      <c r="K55" s="436"/>
      <c r="L55" s="436"/>
      <c r="M55" s="436"/>
      <c r="N55" s="436"/>
      <c r="O55" s="436"/>
      <c r="P55" s="436"/>
      <c r="Q55" s="436"/>
      <c r="R55" s="436"/>
    </row>
    <row r="56" ht="36" customHeight="1" spans="1:18">
      <c r="A56" s="1034" t="s">
        <v>2839</v>
      </c>
      <c r="B56" s="1034"/>
      <c r="C56" s="436"/>
      <c r="D56" s="436"/>
      <c r="E56" s="436"/>
      <c r="F56" s="436"/>
      <c r="G56" s="436"/>
      <c r="H56" s="436"/>
      <c r="I56" s="436"/>
      <c r="J56" s="436"/>
      <c r="K56" s="436"/>
      <c r="L56" s="436"/>
      <c r="M56" s="436"/>
      <c r="N56" s="436"/>
      <c r="O56" s="436"/>
      <c r="P56" s="436"/>
      <c r="Q56" s="436"/>
      <c r="R56" s="436"/>
    </row>
    <row r="57" ht="16.5" spans="1:18">
      <c r="A57" s="1035" t="s">
        <v>3434</v>
      </c>
      <c r="B57" s="1036"/>
      <c r="C57" s="436"/>
      <c r="D57" s="436"/>
      <c r="E57" s="436"/>
      <c r="F57" s="436"/>
      <c r="G57" s="436"/>
      <c r="H57" s="436"/>
      <c r="I57" s="436"/>
      <c r="J57" s="436"/>
      <c r="K57" s="436"/>
      <c r="L57" s="436"/>
      <c r="M57" s="436"/>
      <c r="N57" s="436"/>
      <c r="O57" s="436"/>
      <c r="P57" s="436"/>
      <c r="Q57" s="436"/>
      <c r="R57" s="436"/>
    </row>
    <row r="58" ht="117" customHeight="1" spans="1:18">
      <c r="A58" s="1034" t="s">
        <v>3435</v>
      </c>
      <c r="B58" s="1034"/>
      <c r="C58" s="436"/>
      <c r="D58" s="436"/>
      <c r="E58" s="436"/>
      <c r="F58" s="436"/>
      <c r="G58" s="436"/>
      <c r="H58" s="436"/>
      <c r="I58" s="436"/>
      <c r="J58" s="436"/>
      <c r="K58" s="436"/>
      <c r="L58" s="436"/>
      <c r="M58" s="436"/>
      <c r="N58" s="436"/>
      <c r="O58" s="436"/>
      <c r="P58" s="436"/>
      <c r="Q58" s="436"/>
      <c r="R58" s="436"/>
    </row>
    <row r="59" ht="16.5" spans="1:18">
      <c r="A59" s="1034" t="s">
        <v>3436</v>
      </c>
      <c r="B59" s="1034"/>
      <c r="C59" s="436"/>
      <c r="D59" s="436"/>
      <c r="E59" s="436"/>
      <c r="F59" s="436"/>
      <c r="G59" s="436"/>
      <c r="H59" s="436"/>
      <c r="I59" s="436"/>
      <c r="J59" s="436"/>
      <c r="K59" s="436"/>
      <c r="L59" s="436"/>
      <c r="M59" s="436"/>
      <c r="N59" s="436"/>
      <c r="O59" s="436"/>
      <c r="P59" s="436"/>
      <c r="Q59" s="436"/>
      <c r="R59" s="436"/>
    </row>
    <row r="60" ht="16.5" spans="1:18">
      <c r="A60" s="1035" t="s">
        <v>3437</v>
      </c>
      <c r="B60" s="1036"/>
      <c r="C60" s="436"/>
      <c r="D60" s="436"/>
      <c r="E60" s="436"/>
      <c r="F60" s="436"/>
      <c r="G60" s="436"/>
      <c r="H60" s="436"/>
      <c r="I60" s="436"/>
      <c r="J60" s="436"/>
      <c r="K60" s="436"/>
      <c r="L60" s="436"/>
      <c r="M60" s="436"/>
      <c r="N60" s="436"/>
      <c r="O60" s="436"/>
      <c r="P60" s="436"/>
      <c r="Q60" s="436"/>
      <c r="R60" s="436"/>
    </row>
    <row r="61" ht="16.5" spans="1:18">
      <c r="A61" s="1035" t="s">
        <v>3438</v>
      </c>
      <c r="B61" s="1036"/>
      <c r="C61" s="1037"/>
      <c r="D61" s="1037"/>
      <c r="E61" s="1037"/>
      <c r="F61" s="1037"/>
      <c r="G61" s="1037"/>
      <c r="H61" s="1037"/>
      <c r="I61" s="1037"/>
      <c r="J61" s="1037"/>
      <c r="K61" s="1037"/>
      <c r="L61" s="1037"/>
      <c r="M61" s="1037"/>
      <c r="N61" s="1037"/>
      <c r="O61" s="1037"/>
      <c r="P61" s="436"/>
      <c r="Q61" s="436"/>
      <c r="R61" s="436"/>
    </row>
    <row r="62" ht="139" customHeight="1" spans="1:18">
      <c r="A62" s="1010" t="s">
        <v>3439</v>
      </c>
      <c r="B62" s="1010"/>
      <c r="C62" s="436"/>
      <c r="D62" s="436"/>
      <c r="E62" s="436"/>
      <c r="F62" s="436"/>
      <c r="G62" s="436"/>
      <c r="H62" s="436"/>
      <c r="I62" s="436"/>
      <c r="J62" s="436"/>
      <c r="K62" s="436"/>
      <c r="L62" s="436"/>
      <c r="M62" s="436"/>
      <c r="N62" s="436"/>
      <c r="O62" s="436"/>
      <c r="P62" s="436"/>
      <c r="Q62" s="436"/>
      <c r="R62" s="436"/>
    </row>
    <row r="63" ht="15" spans="1:18">
      <c r="A63" s="1007" t="s">
        <v>3440</v>
      </c>
      <c r="B63" s="1008"/>
      <c r="C63" s="1008"/>
      <c r="D63" s="1008"/>
      <c r="E63" s="1008"/>
      <c r="F63" s="1008"/>
      <c r="G63" s="1008"/>
      <c r="H63" s="1008"/>
      <c r="I63" s="1008"/>
      <c r="J63" s="1008"/>
      <c r="K63" s="1008"/>
      <c r="L63" s="1008"/>
      <c r="M63" s="1009"/>
      <c r="N63" s="1009"/>
      <c r="O63" s="1009"/>
      <c r="P63" s="1009"/>
      <c r="Q63" s="1009"/>
      <c r="R63" s="1009"/>
    </row>
    <row r="64" ht="30" spans="1:18">
      <c r="A64" s="1038" t="s">
        <v>3441</v>
      </c>
      <c r="B64" s="1038" t="s">
        <v>3442</v>
      </c>
      <c r="C64" s="1039"/>
      <c r="D64" s="1039"/>
      <c r="E64" s="1039"/>
      <c r="F64" s="1039"/>
      <c r="G64" s="1040"/>
      <c r="H64" s="1040"/>
      <c r="I64" s="1040"/>
      <c r="J64" s="1040"/>
      <c r="K64" s="1040"/>
      <c r="L64" s="1040"/>
      <c r="M64" s="1040"/>
      <c r="N64" s="1040"/>
      <c r="O64" s="1040"/>
      <c r="P64" s="1040"/>
      <c r="Q64" s="1040"/>
      <c r="R64" s="1040"/>
    </row>
    <row r="65" ht="45" spans="1:18">
      <c r="A65" s="1038"/>
      <c r="B65" s="1038" t="s">
        <v>3443</v>
      </c>
      <c r="C65" s="1039"/>
      <c r="D65" s="1039"/>
      <c r="E65" s="1040"/>
      <c r="F65" s="1039"/>
      <c r="G65" s="1040"/>
      <c r="H65" s="1040"/>
      <c r="I65" s="1039"/>
      <c r="J65" s="1040"/>
      <c r="K65" s="1040"/>
      <c r="L65" s="1040"/>
      <c r="M65" s="1040"/>
      <c r="N65" s="1040"/>
      <c r="O65" s="1040"/>
      <c r="P65" s="1040"/>
      <c r="Q65" s="1040"/>
      <c r="R65" s="1040"/>
    </row>
    <row r="66" ht="30" spans="1:18">
      <c r="A66" s="1038"/>
      <c r="B66" s="1038" t="s">
        <v>3444</v>
      </c>
      <c r="C66" s="1039"/>
      <c r="D66" s="1039"/>
      <c r="E66" s="1039"/>
      <c r="F66" s="1039"/>
      <c r="G66" s="1039"/>
      <c r="H66" s="1039"/>
      <c r="I66" s="1039"/>
      <c r="J66" s="1039"/>
      <c r="K66" s="1039"/>
      <c r="L66" s="1039"/>
      <c r="M66" s="1039"/>
      <c r="N66" s="1039"/>
      <c r="O66" s="1039"/>
      <c r="P66" s="1039"/>
      <c r="Q66" s="1039"/>
      <c r="R66" s="1039"/>
    </row>
    <row r="67" ht="16.5" spans="1:18">
      <c r="A67" s="1038"/>
      <c r="B67" s="1038" t="s">
        <v>3445</v>
      </c>
      <c r="C67" s="1039"/>
      <c r="D67" s="1039"/>
      <c r="E67" s="1039"/>
      <c r="F67" s="1039"/>
      <c r="G67" s="1039"/>
      <c r="H67" s="1039"/>
      <c r="I67" s="1039"/>
      <c r="J67" s="1039"/>
      <c r="K67" s="1039"/>
      <c r="L67" s="1040"/>
      <c r="M67" s="1039"/>
      <c r="N67" s="1039"/>
      <c r="O67" s="1039"/>
      <c r="P67" s="1039"/>
      <c r="Q67" s="1039"/>
      <c r="R67" s="1039"/>
    </row>
    <row r="68" ht="16.5" spans="1:18">
      <c r="A68" s="1038"/>
      <c r="B68" s="1038" t="s">
        <v>3446</v>
      </c>
      <c r="C68" s="1039"/>
      <c r="D68" s="1040"/>
      <c r="E68" s="1040"/>
      <c r="F68" s="1040"/>
      <c r="G68" s="1040"/>
      <c r="H68" s="1040"/>
      <c r="I68" s="1040"/>
      <c r="J68" s="1040"/>
      <c r="K68" s="1040"/>
      <c r="L68" s="1040"/>
      <c r="M68" s="1040"/>
      <c r="N68" s="1040"/>
      <c r="O68" s="1040"/>
      <c r="P68" s="1040"/>
      <c r="Q68" s="1040"/>
      <c r="R68" s="1040"/>
    </row>
    <row r="69" ht="63" customHeight="1" spans="1:18">
      <c r="A69" s="1038"/>
      <c r="B69" s="1038" t="s">
        <v>3447</v>
      </c>
      <c r="C69" s="1039"/>
      <c r="D69" s="1040"/>
      <c r="E69" s="1040"/>
      <c r="F69" s="1040"/>
      <c r="G69" s="1040"/>
      <c r="H69" s="1040"/>
      <c r="I69" s="1040"/>
      <c r="J69" s="1040"/>
      <c r="K69" s="1040"/>
      <c r="L69" s="1040"/>
      <c r="M69" s="1040"/>
      <c r="N69" s="1040"/>
      <c r="O69" s="1040"/>
      <c r="P69" s="1040"/>
      <c r="Q69" s="1040"/>
      <c r="R69" s="1040"/>
    </row>
    <row r="70" ht="16.5" spans="1:18">
      <c r="A70" s="1038" t="s">
        <v>3448</v>
      </c>
      <c r="B70" s="1038"/>
      <c r="C70" s="1039"/>
      <c r="D70" s="1040"/>
      <c r="E70" s="1040"/>
      <c r="F70" s="1040"/>
      <c r="G70" s="1040"/>
      <c r="H70" s="1040"/>
      <c r="I70" s="1040"/>
      <c r="J70" s="1040"/>
      <c r="K70" s="1040"/>
      <c r="L70" s="1040"/>
      <c r="M70" s="1040"/>
      <c r="N70" s="1040"/>
      <c r="O70" s="1040"/>
      <c r="P70" s="1040"/>
      <c r="Q70" s="1040"/>
      <c r="R70" s="1040"/>
    </row>
    <row r="71" ht="30" spans="1:18">
      <c r="A71" s="1038" t="s">
        <v>3449</v>
      </c>
      <c r="B71" s="1038" t="s">
        <v>3450</v>
      </c>
      <c r="C71" s="1040"/>
      <c r="D71" s="1040"/>
      <c r="E71" s="1040"/>
      <c r="F71" s="1040"/>
      <c r="G71" s="1040"/>
      <c r="H71" s="1040"/>
      <c r="I71" s="1040"/>
      <c r="J71" s="1040"/>
      <c r="K71" s="1040"/>
      <c r="L71" s="1040"/>
      <c r="M71" s="1040"/>
      <c r="N71" s="1040"/>
      <c r="O71" s="1040"/>
      <c r="P71" s="1040"/>
      <c r="Q71" s="1040"/>
      <c r="R71" s="1040"/>
    </row>
    <row r="72" ht="45" spans="1:18">
      <c r="A72" s="1038"/>
      <c r="B72" s="1038" t="s">
        <v>3451</v>
      </c>
      <c r="C72" s="1040"/>
      <c r="D72" s="1040"/>
      <c r="E72" s="1040"/>
      <c r="F72" s="1040"/>
      <c r="G72" s="1040"/>
      <c r="H72" s="1040"/>
      <c r="I72" s="1040"/>
      <c r="J72" s="1040"/>
      <c r="K72" s="1040"/>
      <c r="L72" s="1040"/>
      <c r="M72" s="1040"/>
      <c r="N72" s="1040"/>
      <c r="O72" s="1040"/>
      <c r="P72" s="1040"/>
      <c r="Q72" s="1040"/>
      <c r="R72" s="1040"/>
    </row>
    <row r="73" ht="16.5" spans="1:18">
      <c r="A73" s="1038"/>
      <c r="B73" s="1038" t="s">
        <v>3452</v>
      </c>
      <c r="C73" s="1040"/>
      <c r="D73" s="1040"/>
      <c r="E73" s="1040"/>
      <c r="F73" s="1040"/>
      <c r="G73" s="1040"/>
      <c r="H73" s="1040"/>
      <c r="I73" s="1040"/>
      <c r="J73" s="1040"/>
      <c r="K73" s="1040"/>
      <c r="L73" s="1040"/>
      <c r="M73" s="1040"/>
      <c r="N73" s="1040"/>
      <c r="O73" s="1040"/>
      <c r="P73" s="1040"/>
      <c r="Q73" s="1040"/>
      <c r="R73" s="1040"/>
    </row>
    <row r="74" ht="75" spans="1:18">
      <c r="A74" s="1038" t="s">
        <v>3453</v>
      </c>
      <c r="B74" s="1038" t="s">
        <v>3454</v>
      </c>
      <c r="C74" s="434"/>
      <c r="D74" s="1040"/>
      <c r="E74" s="1040"/>
      <c r="F74" s="1040"/>
      <c r="G74" s="1040"/>
      <c r="H74" s="1040"/>
      <c r="I74" s="1040"/>
      <c r="J74" s="1040"/>
      <c r="K74" s="1040"/>
      <c r="L74" s="1040"/>
      <c r="M74" s="1040"/>
      <c r="N74" s="1040"/>
      <c r="O74" s="1040"/>
      <c r="P74" s="1040"/>
      <c r="Q74" s="1040"/>
      <c r="R74" s="1040"/>
    </row>
    <row r="75" ht="60" spans="1:18">
      <c r="A75" s="1038"/>
      <c r="B75" s="1038" t="s">
        <v>3455</v>
      </c>
      <c r="C75" s="1012"/>
      <c r="D75" s="1012"/>
      <c r="E75" s="1012"/>
      <c r="F75" s="1012"/>
      <c r="G75" s="1012"/>
      <c r="H75" s="1011"/>
      <c r="I75" s="1012"/>
      <c r="J75" s="1012"/>
      <c r="K75" s="1012"/>
      <c r="L75" s="1012"/>
      <c r="M75" s="1012"/>
      <c r="N75" s="1012"/>
      <c r="O75" s="1012"/>
      <c r="P75" s="1012"/>
      <c r="Q75" s="1012"/>
      <c r="R75" s="1012"/>
    </row>
    <row r="76" ht="30" spans="1:18">
      <c r="A76" s="1038"/>
      <c r="B76" s="1038" t="s">
        <v>3456</v>
      </c>
      <c r="C76" s="1041"/>
      <c r="D76" s="1042"/>
      <c r="E76" s="1042"/>
      <c r="F76" s="1043"/>
      <c r="G76" s="1043"/>
      <c r="H76" s="1042"/>
      <c r="I76" s="1042"/>
      <c r="J76" s="1042"/>
      <c r="K76" s="1042"/>
      <c r="L76" s="1042"/>
      <c r="M76" s="1042"/>
      <c r="N76" s="1044"/>
      <c r="O76" s="1042"/>
      <c r="P76" s="1012"/>
      <c r="Q76" s="1012"/>
      <c r="R76" s="1012"/>
    </row>
    <row r="77" ht="30" spans="1:18">
      <c r="A77" s="1038"/>
      <c r="B77" s="1038" t="s">
        <v>3457</v>
      </c>
      <c r="C77" s="1045"/>
      <c r="D77" s="1046"/>
      <c r="E77" s="1046"/>
      <c r="F77" s="1011"/>
      <c r="G77" s="1011"/>
      <c r="H77" s="1046"/>
      <c r="I77" s="1046"/>
      <c r="J77" s="1046"/>
      <c r="K77" s="1012"/>
      <c r="L77" s="1046"/>
      <c r="M77" s="1046"/>
      <c r="N77" s="1040"/>
      <c r="O77" s="1046"/>
      <c r="P77" s="1012"/>
      <c r="Q77" s="1012"/>
      <c r="R77" s="1012"/>
    </row>
    <row r="78" ht="60" spans="1:18">
      <c r="A78" s="1038"/>
      <c r="B78" s="1038" t="s">
        <v>3458</v>
      </c>
      <c r="C78" s="1040"/>
      <c r="D78" s="1040"/>
      <c r="E78" s="1040"/>
      <c r="F78" s="1040"/>
      <c r="G78" s="1040"/>
      <c r="H78" s="1040"/>
      <c r="I78" s="1040"/>
      <c r="J78" s="1040"/>
      <c r="K78" s="1040"/>
      <c r="L78" s="1040"/>
      <c r="M78" s="1040"/>
      <c r="N78" s="1040"/>
      <c r="O78" s="1040"/>
      <c r="P78" s="1040"/>
      <c r="Q78" s="1040"/>
      <c r="R78" s="1040"/>
    </row>
    <row r="79" ht="30" spans="1:18">
      <c r="A79" s="1038"/>
      <c r="B79" s="1038" t="s">
        <v>3459</v>
      </c>
      <c r="C79" s="1040"/>
      <c r="D79" s="1040"/>
      <c r="E79" s="1040"/>
      <c r="F79" s="1040"/>
      <c r="G79" s="1040"/>
      <c r="H79" s="1040"/>
      <c r="I79" s="1040"/>
      <c r="J79" s="1040"/>
      <c r="K79" s="1040"/>
      <c r="L79" s="1040"/>
      <c r="M79" s="1040"/>
      <c r="N79" s="1040"/>
      <c r="O79" s="1040"/>
      <c r="P79" s="1040"/>
      <c r="Q79" s="1040"/>
      <c r="R79" s="1040"/>
    </row>
    <row r="80" ht="15" spans="1:18">
      <c r="A80" s="1034" t="s">
        <v>3460</v>
      </c>
      <c r="B80" s="1034"/>
      <c r="C80" s="1012"/>
      <c r="D80" s="1012"/>
      <c r="E80" s="1012"/>
      <c r="F80" s="1012"/>
      <c r="G80" s="1012"/>
      <c r="H80" s="1012"/>
      <c r="I80" s="1012"/>
      <c r="J80" s="1012"/>
      <c r="K80" s="1012"/>
      <c r="L80" s="1012"/>
      <c r="M80" s="1012"/>
      <c r="N80" s="1012"/>
      <c r="O80" s="1012"/>
      <c r="P80" s="1047"/>
      <c r="Q80" s="1012"/>
      <c r="R80" s="1012"/>
    </row>
    <row r="81" spans="1:18">
      <c r="A81" s="984"/>
      <c r="C81" s="984"/>
      <c r="D81" s="984"/>
      <c r="E81" s="984"/>
      <c r="F81" s="984"/>
      <c r="G81" s="984"/>
      <c r="H81" s="984"/>
      <c r="I81" s="984"/>
      <c r="J81" s="984"/>
      <c r="K81" s="984"/>
      <c r="L81" s="984"/>
      <c r="M81" s="984"/>
      <c r="N81" s="984"/>
      <c r="O81" s="984"/>
      <c r="P81" s="984"/>
      <c r="Q81" s="984"/>
      <c r="R81" s="984"/>
    </row>
    <row r="82" spans="1:18">
      <c r="A82" s="984"/>
      <c r="C82" s="984"/>
      <c r="D82" s="984"/>
      <c r="E82" s="984"/>
      <c r="F82" s="984"/>
      <c r="G82" s="984"/>
      <c r="H82" s="984"/>
      <c r="I82" s="984"/>
      <c r="J82" s="984"/>
      <c r="K82" s="984"/>
      <c r="L82" s="984"/>
      <c r="M82" s="984"/>
      <c r="N82" s="984"/>
      <c r="O82" s="984"/>
      <c r="P82" s="984"/>
      <c r="Q82" s="984"/>
      <c r="R82" s="984"/>
    </row>
    <row r="83" spans="1:18">
      <c r="A83" s="984"/>
      <c r="C83" s="984"/>
      <c r="D83" s="984"/>
      <c r="E83" s="984"/>
      <c r="F83" s="984"/>
      <c r="G83" s="984"/>
      <c r="H83" s="984"/>
      <c r="I83" s="984"/>
      <c r="J83" s="984"/>
      <c r="K83" s="984"/>
      <c r="L83" s="984"/>
      <c r="M83" s="984"/>
      <c r="N83" s="984"/>
      <c r="O83" s="984"/>
      <c r="P83" s="984"/>
      <c r="Q83" s="984"/>
      <c r="R83" s="984"/>
    </row>
    <row r="84" spans="1:18">
      <c r="A84" s="984"/>
      <c r="C84" s="984"/>
      <c r="D84" s="984"/>
      <c r="E84" s="984"/>
      <c r="F84" s="984"/>
      <c r="G84" s="984"/>
      <c r="H84" s="984"/>
      <c r="I84" s="984"/>
      <c r="J84" s="984"/>
      <c r="K84" s="984"/>
      <c r="L84" s="984"/>
      <c r="M84" s="984"/>
      <c r="N84" s="984"/>
      <c r="O84" s="984"/>
      <c r="P84" s="984"/>
      <c r="Q84" s="984"/>
      <c r="R84" s="984"/>
    </row>
    <row r="85" spans="1:18">
      <c r="A85" s="984"/>
      <c r="C85" s="984"/>
      <c r="D85" s="984"/>
      <c r="E85" s="984"/>
      <c r="F85" s="984"/>
      <c r="G85" s="984"/>
      <c r="H85" s="984"/>
      <c r="I85" s="984"/>
      <c r="J85" s="984"/>
      <c r="K85" s="984"/>
      <c r="L85" s="984"/>
      <c r="M85" s="984"/>
      <c r="N85" s="984"/>
      <c r="O85" s="984"/>
      <c r="P85" s="984"/>
      <c r="Q85" s="984"/>
      <c r="R85" s="984"/>
    </row>
    <row r="86" spans="1:18">
      <c r="A86" s="984"/>
      <c r="C86" s="984"/>
      <c r="D86" s="984"/>
      <c r="E86" s="984"/>
      <c r="F86" s="984"/>
      <c r="G86" s="984"/>
      <c r="H86" s="984"/>
      <c r="I86" s="984"/>
      <c r="J86" s="984"/>
      <c r="K86" s="984"/>
      <c r="L86" s="984"/>
      <c r="M86" s="984"/>
      <c r="N86" s="984"/>
      <c r="O86" s="984"/>
      <c r="P86" s="984"/>
      <c r="Q86" s="984"/>
      <c r="R86" s="984"/>
    </row>
    <row r="87" spans="1:18">
      <c r="A87" s="984"/>
      <c r="C87" s="984"/>
      <c r="D87" s="984"/>
      <c r="E87" s="984"/>
      <c r="F87" s="984"/>
      <c r="G87" s="984"/>
      <c r="H87" s="984"/>
      <c r="I87" s="984"/>
      <c r="J87" s="984"/>
      <c r="K87" s="984"/>
      <c r="L87" s="984"/>
      <c r="M87" s="984"/>
      <c r="N87" s="984"/>
      <c r="O87" s="984"/>
      <c r="P87" s="984"/>
      <c r="Q87" s="984"/>
      <c r="R87" s="984"/>
    </row>
    <row r="88" spans="1:18">
      <c r="A88" s="984"/>
      <c r="C88" s="984"/>
      <c r="D88" s="984"/>
      <c r="E88" s="984"/>
      <c r="F88" s="984"/>
      <c r="G88" s="984"/>
      <c r="H88" s="984"/>
      <c r="I88" s="984"/>
      <c r="J88" s="984"/>
      <c r="K88" s="984"/>
      <c r="L88" s="984"/>
      <c r="M88" s="984"/>
      <c r="N88" s="984"/>
      <c r="O88" s="984"/>
      <c r="P88" s="984"/>
      <c r="Q88" s="984"/>
      <c r="R88" s="984"/>
    </row>
    <row r="89" spans="1:18">
      <c r="A89" s="984"/>
      <c r="C89" s="984"/>
      <c r="D89" s="984"/>
      <c r="E89" s="984"/>
      <c r="F89" s="984"/>
      <c r="G89" s="984"/>
      <c r="H89" s="984"/>
      <c r="I89" s="984"/>
      <c r="J89" s="984"/>
      <c r="K89" s="984"/>
      <c r="L89" s="984"/>
      <c r="M89" s="984"/>
      <c r="N89" s="984"/>
      <c r="O89" s="984"/>
      <c r="P89" s="984"/>
      <c r="Q89" s="984"/>
      <c r="R89" s="984"/>
    </row>
    <row r="90" spans="1:18">
      <c r="A90" s="984"/>
      <c r="C90" s="984"/>
      <c r="D90" s="984"/>
      <c r="E90" s="984"/>
      <c r="F90" s="984"/>
      <c r="G90" s="984"/>
      <c r="H90" s="984"/>
      <c r="I90" s="984"/>
      <c r="J90" s="984"/>
      <c r="K90" s="984"/>
      <c r="L90" s="984"/>
      <c r="M90" s="984"/>
      <c r="N90" s="984"/>
      <c r="O90" s="984"/>
      <c r="P90" s="984"/>
      <c r="Q90" s="984"/>
      <c r="R90" s="984"/>
    </row>
    <row r="91" spans="1:18">
      <c r="A91" s="984"/>
      <c r="C91" s="984"/>
      <c r="D91" s="984"/>
      <c r="E91" s="984"/>
      <c r="F91" s="984"/>
      <c r="G91" s="984"/>
      <c r="H91" s="984"/>
      <c r="I91" s="984"/>
      <c r="J91" s="984"/>
      <c r="K91" s="984"/>
      <c r="L91" s="984"/>
      <c r="M91" s="984"/>
      <c r="N91" s="984"/>
      <c r="O91" s="984"/>
      <c r="P91" s="984"/>
      <c r="Q91" s="984"/>
      <c r="R91" s="984"/>
    </row>
    <row r="92" spans="1:18">
      <c r="A92" s="984"/>
      <c r="C92" s="984"/>
      <c r="D92" s="984"/>
      <c r="E92" s="984"/>
      <c r="F92" s="984"/>
      <c r="G92" s="984"/>
      <c r="H92" s="984"/>
      <c r="I92" s="984"/>
      <c r="J92" s="984"/>
      <c r="K92" s="984"/>
      <c r="L92" s="984"/>
      <c r="M92" s="984"/>
      <c r="N92" s="984"/>
      <c r="O92" s="984"/>
      <c r="P92" s="984"/>
      <c r="Q92" s="984"/>
      <c r="R92" s="984"/>
    </row>
    <row r="93" spans="1:18">
      <c r="A93" s="984"/>
      <c r="C93" s="984"/>
      <c r="D93" s="984"/>
      <c r="E93" s="984"/>
      <c r="F93" s="984"/>
      <c r="G93" s="984"/>
      <c r="H93" s="984"/>
      <c r="I93" s="984"/>
      <c r="J93" s="984"/>
      <c r="K93" s="984"/>
      <c r="L93" s="984"/>
      <c r="M93" s="984"/>
      <c r="N93" s="984"/>
      <c r="O93" s="984"/>
      <c r="P93" s="984"/>
      <c r="Q93" s="984"/>
      <c r="R93" s="984"/>
    </row>
    <row r="94" spans="1:18">
      <c r="A94" s="984"/>
      <c r="C94" s="984"/>
      <c r="D94" s="984"/>
      <c r="E94" s="984"/>
      <c r="F94" s="984"/>
      <c r="G94" s="984"/>
      <c r="H94" s="984"/>
      <c r="I94" s="984"/>
      <c r="J94" s="984"/>
      <c r="K94" s="984"/>
      <c r="L94" s="984"/>
      <c r="M94" s="984"/>
      <c r="N94" s="984"/>
      <c r="O94" s="984"/>
      <c r="P94" s="984"/>
      <c r="Q94" s="984"/>
      <c r="R94" s="984"/>
    </row>
    <row r="95" spans="1:18">
      <c r="A95" s="984"/>
      <c r="C95" s="984"/>
      <c r="D95" s="984"/>
      <c r="E95" s="984"/>
      <c r="F95" s="984"/>
      <c r="G95" s="984"/>
      <c r="H95" s="984"/>
      <c r="I95" s="984"/>
      <c r="J95" s="984"/>
      <c r="K95" s="984"/>
      <c r="L95" s="984"/>
      <c r="M95" s="984"/>
      <c r="N95" s="984"/>
      <c r="O95" s="984"/>
      <c r="P95" s="984"/>
      <c r="Q95" s="984"/>
      <c r="R95" s="984"/>
    </row>
    <row r="96" spans="1:18">
      <c r="A96" s="984"/>
      <c r="C96" s="984"/>
      <c r="D96" s="984"/>
      <c r="E96" s="984"/>
      <c r="F96" s="984"/>
      <c r="G96" s="984"/>
      <c r="H96" s="984"/>
      <c r="I96" s="984"/>
      <c r="J96" s="984"/>
      <c r="K96" s="984"/>
      <c r="L96" s="984"/>
      <c r="M96" s="984"/>
      <c r="N96" s="984"/>
      <c r="O96" s="984"/>
      <c r="P96" s="984"/>
      <c r="Q96" s="984"/>
      <c r="R96" s="984"/>
    </row>
  </sheetData>
  <mergeCells count="73">
    <mergeCell ref="A1:M1"/>
    <mergeCell ref="C2:M2"/>
    <mergeCell ref="N2:O2"/>
    <mergeCell ref="Q2:R2"/>
    <mergeCell ref="C3:D3"/>
    <mergeCell ref="F3:G3"/>
    <mergeCell ref="H3:J3"/>
    <mergeCell ref="A4:B4"/>
    <mergeCell ref="A5:N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R39"/>
    <mergeCell ref="A40:B40"/>
    <mergeCell ref="A41:B41"/>
    <mergeCell ref="A42:B42"/>
    <mergeCell ref="A43:B43"/>
    <mergeCell ref="A44:B44"/>
    <mergeCell ref="A45:B45"/>
    <mergeCell ref="A46:B46"/>
    <mergeCell ref="A47:B47"/>
    <mergeCell ref="A48:B48"/>
    <mergeCell ref="A49:B49"/>
    <mergeCell ref="A50:B50"/>
    <mergeCell ref="A51:B51"/>
    <mergeCell ref="A52:B52"/>
    <mergeCell ref="A53:B53"/>
    <mergeCell ref="A54:B54"/>
    <mergeCell ref="A55:B55"/>
    <mergeCell ref="A56:B56"/>
    <mergeCell ref="A57:B57"/>
    <mergeCell ref="A58:B58"/>
    <mergeCell ref="A59:B59"/>
    <mergeCell ref="A60:B60"/>
    <mergeCell ref="A61:B61"/>
    <mergeCell ref="A62:B62"/>
    <mergeCell ref="A63:M63"/>
    <mergeCell ref="A70:B70"/>
    <mergeCell ref="A80:B80"/>
    <mergeCell ref="A64:A69"/>
    <mergeCell ref="A71:A73"/>
    <mergeCell ref="A74:A79"/>
    <mergeCell ref="A2:B3"/>
  </mergeCells>
  <pageMargins left="0.75" right="0.75" top="1" bottom="1" header="0.5" footer="0.5"/>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5"/>
  <sheetViews>
    <sheetView zoomScale="85" zoomScaleNormal="85" workbookViewId="0">
      <selection activeCell="D27" sqref="D27:K35"/>
    </sheetView>
  </sheetViews>
  <sheetFormatPr defaultColWidth="9" defaultRowHeight="11.25"/>
  <cols>
    <col min="1" max="1" width="10.25" style="937" customWidth="1"/>
    <col min="2" max="2" width="15.75" style="937" customWidth="1"/>
    <col min="3" max="3" width="25.15" style="938" customWidth="1"/>
    <col min="4" max="5" width="12.2" style="938" customWidth="1"/>
    <col min="6" max="6" width="27.6666666666667" style="937" customWidth="1"/>
    <col min="7" max="8" width="17.5" style="937" customWidth="1"/>
    <col min="9" max="9" width="27.6666666666667" style="937" customWidth="1"/>
    <col min="10" max="11" width="13.825" style="937" customWidth="1"/>
    <col min="12" max="12" width="27.6666666666667" style="937" customWidth="1"/>
    <col min="13" max="14" width="13.825" style="937" customWidth="1"/>
    <col min="15" max="16384" width="9" style="937"/>
  </cols>
  <sheetData>
    <row r="1" s="937" customFormat="1" ht="22.5" spans="1:14">
      <c r="A1" s="939" t="s">
        <v>3461</v>
      </c>
      <c r="B1" s="940"/>
      <c r="C1" s="940"/>
      <c r="D1" s="940"/>
      <c r="E1" s="940"/>
      <c r="F1" s="940"/>
      <c r="G1" s="940"/>
      <c r="H1" s="940"/>
      <c r="I1" s="940"/>
      <c r="J1" s="940"/>
      <c r="K1" s="940"/>
      <c r="L1" s="940"/>
      <c r="M1" s="940"/>
      <c r="N1" s="940"/>
    </row>
    <row r="2" s="937" customFormat="1" ht="22.5" spans="1:14">
      <c r="A2" s="941" t="s">
        <v>3462</v>
      </c>
      <c r="B2" s="942" t="s">
        <v>3463</v>
      </c>
      <c r="C2" s="943" t="s">
        <v>3464</v>
      </c>
      <c r="D2" s="943"/>
      <c r="E2" s="943"/>
      <c r="F2" s="943"/>
      <c r="G2" s="943"/>
      <c r="H2" s="943"/>
      <c r="I2" s="943"/>
      <c r="J2" s="943"/>
      <c r="K2" s="943"/>
      <c r="L2" s="944"/>
      <c r="M2" s="945"/>
      <c r="N2" s="946"/>
    </row>
    <row r="3" s="937" customFormat="1" ht="63" customHeight="1" spans="1:14">
      <c r="A3" s="941"/>
      <c r="B3" s="942" t="s">
        <v>1736</v>
      </c>
      <c r="C3" s="947"/>
      <c r="D3" s="947"/>
      <c r="E3" s="947"/>
      <c r="F3" s="947"/>
      <c r="G3" s="947"/>
      <c r="H3" s="947"/>
      <c r="I3" s="947"/>
      <c r="J3" s="947"/>
      <c r="K3" s="947"/>
      <c r="L3" s="947"/>
      <c r="M3" s="947"/>
      <c r="N3" s="947"/>
    </row>
    <row r="4" s="937" customFormat="1" ht="14.25" spans="1:14">
      <c r="A4" s="941"/>
      <c r="B4" s="942" t="s">
        <v>3395</v>
      </c>
      <c r="C4" s="947"/>
      <c r="D4" s="947"/>
      <c r="E4" s="947"/>
      <c r="F4" s="947"/>
      <c r="G4" s="947"/>
      <c r="H4" s="947"/>
      <c r="I4" s="947"/>
      <c r="J4" s="947"/>
      <c r="K4" s="947"/>
      <c r="L4" s="947"/>
      <c r="M4" s="947"/>
      <c r="N4" s="947"/>
    </row>
    <row r="5" s="937" customFormat="1" ht="14.25" spans="1:14">
      <c r="A5" s="941"/>
      <c r="B5" s="942" t="s">
        <v>36</v>
      </c>
      <c r="C5" s="947"/>
      <c r="D5" s="947"/>
      <c r="E5" s="947"/>
      <c r="F5" s="947"/>
      <c r="G5" s="947"/>
      <c r="H5" s="947"/>
      <c r="I5" s="947"/>
      <c r="J5" s="947"/>
      <c r="K5" s="947"/>
      <c r="L5" s="947"/>
      <c r="M5" s="947"/>
      <c r="N5" s="947"/>
    </row>
    <row r="6" s="937" customFormat="1" ht="14.25" spans="1:14">
      <c r="A6" s="941"/>
      <c r="B6" s="942" t="s">
        <v>3465</v>
      </c>
      <c r="C6" s="947"/>
      <c r="D6" s="947"/>
      <c r="E6" s="947"/>
      <c r="F6" s="947"/>
      <c r="G6" s="947"/>
      <c r="H6" s="947"/>
      <c r="I6" s="947"/>
      <c r="J6" s="947"/>
      <c r="K6" s="947"/>
      <c r="L6" s="947"/>
      <c r="M6" s="947"/>
      <c r="N6" s="947"/>
    </row>
    <row r="7" s="937" customFormat="1" ht="14.25" spans="1:14">
      <c r="A7" s="941"/>
      <c r="B7" s="942" t="s">
        <v>3399</v>
      </c>
      <c r="C7" s="948"/>
      <c r="D7" s="949"/>
      <c r="E7" s="950"/>
      <c r="F7" s="948"/>
      <c r="G7" s="949"/>
      <c r="H7" s="950"/>
      <c r="I7" s="947"/>
      <c r="J7" s="947"/>
      <c r="K7" s="947"/>
      <c r="L7" s="947"/>
      <c r="M7" s="947"/>
      <c r="N7" s="947"/>
    </row>
    <row r="8" s="937" customFormat="1" ht="14.25" spans="1:14">
      <c r="A8" s="941"/>
      <c r="B8" s="942" t="s">
        <v>3400</v>
      </c>
      <c r="C8" s="948"/>
      <c r="D8" s="949"/>
      <c r="E8" s="950"/>
      <c r="F8" s="948"/>
      <c r="G8" s="949"/>
      <c r="H8" s="950"/>
      <c r="I8" s="947"/>
      <c r="J8" s="947"/>
      <c r="K8" s="947"/>
      <c r="L8" s="947"/>
      <c r="M8" s="947"/>
      <c r="N8" s="947"/>
    </row>
    <row r="9" s="937" customFormat="1" ht="14.25" spans="1:14">
      <c r="A9" s="941"/>
      <c r="B9" s="942" t="s">
        <v>3401</v>
      </c>
      <c r="C9" s="951"/>
      <c r="D9" s="952"/>
      <c r="E9" s="953"/>
      <c r="F9" s="951"/>
      <c r="G9" s="952"/>
      <c r="H9" s="953"/>
      <c r="I9" s="954"/>
      <c r="J9" s="954"/>
      <c r="K9" s="954"/>
      <c r="L9" s="954"/>
      <c r="M9" s="954"/>
      <c r="N9" s="954"/>
    </row>
    <row r="10" s="937" customFormat="1" ht="14.25" spans="1:14">
      <c r="A10" s="941"/>
      <c r="B10" s="942" t="s">
        <v>2834</v>
      </c>
      <c r="C10" s="947"/>
      <c r="D10" s="947"/>
      <c r="E10" s="947"/>
      <c r="F10" s="947"/>
      <c r="G10" s="947"/>
      <c r="H10" s="947"/>
      <c r="I10" s="947"/>
      <c r="J10" s="947"/>
      <c r="K10" s="947"/>
      <c r="L10" s="947"/>
      <c r="M10" s="947"/>
      <c r="N10" s="947"/>
    </row>
    <row r="11" s="937" customFormat="1" ht="36" customHeight="1" spans="1:14">
      <c r="A11" s="941" t="s">
        <v>3461</v>
      </c>
      <c r="B11" s="955" t="s">
        <v>3466</v>
      </c>
      <c r="C11" s="956"/>
      <c r="D11" s="957"/>
      <c r="E11" s="958"/>
      <c r="F11" s="956"/>
      <c r="G11" s="957"/>
      <c r="H11" s="958"/>
      <c r="I11" s="956"/>
      <c r="J11" s="957"/>
      <c r="K11" s="958"/>
      <c r="L11" s="956"/>
      <c r="M11" s="957"/>
      <c r="N11" s="958"/>
    </row>
    <row r="12" s="937" customFormat="1" ht="36" customHeight="1" spans="1:14">
      <c r="A12" s="941"/>
      <c r="B12" s="955"/>
      <c r="C12" s="959"/>
      <c r="D12" s="960"/>
      <c r="E12" s="961"/>
      <c r="F12" s="959"/>
      <c r="G12" s="960"/>
      <c r="H12" s="961"/>
      <c r="I12" s="959"/>
      <c r="J12" s="960"/>
      <c r="K12" s="961"/>
      <c r="L12" s="959"/>
      <c r="M12" s="960"/>
      <c r="N12" s="961"/>
    </row>
    <row r="13" s="937" customFormat="1" ht="36" customHeight="1" spans="1:14">
      <c r="A13" s="941"/>
      <c r="B13" s="955"/>
      <c r="C13" s="962"/>
      <c r="D13" s="963"/>
      <c r="E13" s="964"/>
      <c r="F13" s="962"/>
      <c r="G13" s="963"/>
      <c r="H13" s="964"/>
      <c r="I13" s="962"/>
      <c r="J13" s="963"/>
      <c r="K13" s="964"/>
      <c r="L13" s="962"/>
      <c r="M13" s="963"/>
      <c r="N13" s="964"/>
    </row>
    <row r="14" s="937" customFormat="1" ht="171" customHeight="1" spans="1:14">
      <c r="A14" s="941"/>
      <c r="B14" s="965" t="s">
        <v>3467</v>
      </c>
      <c r="C14" s="966"/>
      <c r="D14" s="967"/>
      <c r="E14" s="968"/>
      <c r="F14" s="966"/>
      <c r="G14" s="967"/>
      <c r="H14" s="968"/>
      <c r="I14" s="966"/>
      <c r="J14" s="967"/>
      <c r="K14" s="968"/>
      <c r="L14" s="966"/>
      <c r="M14" s="967"/>
      <c r="N14" s="968"/>
    </row>
    <row r="15" s="937" customFormat="1" ht="30" customHeight="1" spans="1:14">
      <c r="A15" s="941" t="s">
        <v>3468</v>
      </c>
      <c r="B15" s="941"/>
      <c r="C15" s="947"/>
      <c r="D15" s="947"/>
      <c r="E15" s="947"/>
      <c r="F15" s="947"/>
      <c r="G15" s="947"/>
      <c r="H15" s="947"/>
      <c r="I15" s="947"/>
      <c r="J15" s="947"/>
      <c r="K15" s="947"/>
      <c r="L15" s="947"/>
      <c r="M15" s="947"/>
      <c r="N15" s="947"/>
    </row>
    <row r="16" s="937" customFormat="1" ht="30" customHeight="1" spans="1:14">
      <c r="A16" s="941"/>
      <c r="B16" s="941"/>
      <c r="C16" s="947"/>
      <c r="D16" s="947"/>
      <c r="E16" s="947"/>
      <c r="F16" s="947"/>
      <c r="G16" s="947"/>
      <c r="H16" s="947"/>
      <c r="I16" s="947"/>
      <c r="J16" s="947"/>
      <c r="K16" s="947"/>
      <c r="L16" s="947"/>
      <c r="M16" s="947"/>
      <c r="N16" s="947"/>
    </row>
    <row r="17" s="937" customFormat="1" ht="30" customHeight="1" spans="1:14">
      <c r="A17" s="941"/>
      <c r="B17" s="941"/>
      <c r="C17" s="947"/>
      <c r="D17" s="947"/>
      <c r="E17" s="947"/>
      <c r="F17" s="947"/>
      <c r="G17" s="947"/>
      <c r="H17" s="947"/>
      <c r="I17" s="947"/>
      <c r="J17" s="947"/>
      <c r="K17" s="947"/>
      <c r="L17" s="947"/>
      <c r="M17" s="947"/>
      <c r="N17" s="947"/>
    </row>
    <row r="18" s="937" customFormat="1" ht="30" customHeight="1" spans="1:14">
      <c r="A18" s="941"/>
      <c r="B18" s="941"/>
      <c r="C18" s="947"/>
      <c r="D18" s="947"/>
      <c r="E18" s="947"/>
      <c r="F18" s="947"/>
      <c r="G18" s="947"/>
      <c r="H18" s="947"/>
      <c r="I18" s="947"/>
      <c r="J18" s="947"/>
      <c r="K18" s="947"/>
      <c r="L18" s="947"/>
      <c r="M18" s="947"/>
      <c r="N18" s="947"/>
    </row>
    <row r="19" s="937" customFormat="1" ht="30" customHeight="1" spans="1:14">
      <c r="A19" s="941"/>
      <c r="B19" s="941"/>
      <c r="C19" s="947"/>
      <c r="D19" s="947"/>
      <c r="E19" s="947"/>
      <c r="F19" s="947"/>
      <c r="G19" s="947"/>
      <c r="H19" s="947"/>
      <c r="I19" s="947"/>
      <c r="J19" s="947"/>
      <c r="K19" s="947"/>
      <c r="L19" s="947"/>
      <c r="M19" s="947"/>
      <c r="N19" s="947"/>
    </row>
    <row r="20" s="937" customFormat="1" ht="27" customHeight="1" spans="1:14">
      <c r="A20" s="941" t="s">
        <v>3469</v>
      </c>
      <c r="B20" s="969" t="s">
        <v>3470</v>
      </c>
      <c r="C20" s="970" t="s">
        <v>3471</v>
      </c>
      <c r="D20" s="965"/>
      <c r="E20" s="965"/>
      <c r="F20" s="965"/>
      <c r="G20" s="965"/>
      <c r="H20" s="965"/>
      <c r="I20" s="965"/>
      <c r="J20" s="965"/>
      <c r="K20" s="965"/>
      <c r="L20" s="971"/>
      <c r="M20" s="971"/>
      <c r="N20" s="971"/>
    </row>
    <row r="21" s="937" customFormat="1" ht="27" customHeight="1" spans="1:14">
      <c r="A21" s="941"/>
      <c r="B21" s="972"/>
      <c r="C21" s="973"/>
      <c r="D21" s="974"/>
      <c r="E21" s="974"/>
      <c r="F21" s="975"/>
      <c r="G21" s="975"/>
      <c r="H21" s="975"/>
      <c r="I21" s="976"/>
      <c r="J21" s="976"/>
      <c r="K21" s="976"/>
      <c r="L21" s="977"/>
      <c r="M21" s="977"/>
      <c r="N21" s="977"/>
    </row>
    <row r="22" s="937" customFormat="1" ht="27" customHeight="1" spans="1:14">
      <c r="A22" s="941"/>
      <c r="B22" s="972"/>
      <c r="C22" s="973"/>
      <c r="D22" s="974"/>
      <c r="E22" s="974"/>
      <c r="F22" s="975"/>
      <c r="G22" s="975"/>
      <c r="H22" s="975"/>
      <c r="I22" s="975"/>
      <c r="J22" s="975"/>
      <c r="K22" s="975"/>
      <c r="L22" s="978"/>
      <c r="M22" s="978"/>
      <c r="N22" s="978"/>
    </row>
    <row r="23" s="937" customFormat="1" ht="27" customHeight="1" spans="1:14">
      <c r="A23" s="941"/>
      <c r="B23" s="972"/>
      <c r="C23" s="973"/>
      <c r="D23" s="974"/>
      <c r="E23" s="974"/>
      <c r="F23" s="975"/>
      <c r="G23" s="975"/>
      <c r="H23" s="975"/>
      <c r="I23" s="979"/>
      <c r="J23" s="975"/>
      <c r="K23" s="975"/>
      <c r="L23" s="978"/>
      <c r="M23" s="978"/>
      <c r="N23" s="978"/>
    </row>
    <row r="24" s="937" customFormat="1" ht="27" customHeight="1" spans="1:14">
      <c r="A24" s="941"/>
      <c r="B24" s="972"/>
      <c r="C24" s="973"/>
      <c r="D24" s="974"/>
      <c r="E24" s="974"/>
      <c r="F24" s="975"/>
      <c r="G24" s="975"/>
      <c r="H24" s="975"/>
      <c r="I24" s="979"/>
      <c r="J24" s="975"/>
      <c r="K24" s="975"/>
      <c r="L24" s="978"/>
      <c r="M24" s="978"/>
      <c r="N24" s="978"/>
    </row>
    <row r="25" s="937" customFormat="1" ht="28" customHeight="1" spans="1:14">
      <c r="A25" s="941"/>
      <c r="B25" s="980"/>
      <c r="C25" s="974"/>
      <c r="D25" s="974"/>
      <c r="E25" s="974"/>
      <c r="F25" s="974"/>
      <c r="G25" s="974"/>
      <c r="H25" s="974"/>
      <c r="I25" s="975"/>
      <c r="J25" s="975"/>
      <c r="K25" s="975"/>
      <c r="L25" s="978"/>
      <c r="M25" s="978"/>
      <c r="N25" s="978"/>
    </row>
    <row r="26" ht="27" customHeight="1" spans="1:14">
      <c r="A26" s="941"/>
      <c r="B26" s="969" t="s">
        <v>3472</v>
      </c>
      <c r="C26" s="974"/>
      <c r="D26" s="974"/>
      <c r="E26" s="974"/>
      <c r="F26" s="974"/>
      <c r="G26" s="974"/>
      <c r="H26" s="974"/>
      <c r="I26" s="975"/>
      <c r="J26" s="975"/>
      <c r="K26" s="975"/>
    </row>
    <row r="27" ht="27" customHeight="1" spans="1:14">
      <c r="A27" s="941"/>
      <c r="B27" s="972"/>
      <c r="C27" s="974"/>
      <c r="D27" s="974"/>
      <c r="E27" s="974"/>
      <c r="F27" s="974"/>
      <c r="G27" s="974"/>
      <c r="H27" s="974"/>
      <c r="I27" s="975"/>
      <c r="J27" s="975"/>
      <c r="K27" s="975"/>
    </row>
    <row r="28" ht="27" customHeight="1" spans="1:14">
      <c r="A28" s="941"/>
      <c r="B28" s="972"/>
      <c r="C28" s="974"/>
      <c r="D28" s="974"/>
      <c r="E28" s="974"/>
      <c r="F28" s="974"/>
      <c r="G28" s="974"/>
      <c r="H28" s="974"/>
      <c r="I28" s="975"/>
      <c r="J28" s="975"/>
      <c r="K28" s="975"/>
    </row>
    <row r="29" ht="27" customHeight="1" spans="1:14">
      <c r="A29" s="941"/>
      <c r="B29" s="972"/>
      <c r="C29" s="974"/>
      <c r="D29" s="974"/>
      <c r="E29" s="974"/>
      <c r="F29" s="974"/>
      <c r="G29" s="974"/>
      <c r="H29" s="974"/>
      <c r="I29" s="975"/>
      <c r="J29" s="975"/>
      <c r="K29" s="975"/>
    </row>
    <row r="30" ht="27" customHeight="1" spans="1:14">
      <c r="A30" s="941"/>
      <c r="B30" s="969" t="s">
        <v>3473</v>
      </c>
      <c r="C30" s="974"/>
      <c r="D30" s="974"/>
      <c r="E30" s="974"/>
      <c r="F30" s="974"/>
      <c r="G30" s="974"/>
      <c r="H30" s="974"/>
      <c r="I30" s="975"/>
      <c r="J30" s="975"/>
      <c r="K30" s="975"/>
    </row>
    <row r="31" ht="27" customHeight="1" spans="1:14">
      <c r="A31" s="941"/>
      <c r="B31" s="972"/>
      <c r="C31" s="974"/>
      <c r="D31" s="974"/>
      <c r="E31" s="974"/>
      <c r="F31" s="974"/>
      <c r="G31" s="974"/>
      <c r="H31" s="974"/>
      <c r="I31" s="975"/>
      <c r="J31" s="975"/>
      <c r="K31" s="975"/>
    </row>
    <row r="32" ht="27" customHeight="1" spans="1:14">
      <c r="A32" s="941"/>
      <c r="B32" s="972"/>
      <c r="C32" s="974"/>
      <c r="D32" s="974"/>
      <c r="E32" s="974"/>
      <c r="F32" s="974"/>
      <c r="G32" s="974"/>
      <c r="H32" s="974"/>
      <c r="I32" s="975"/>
      <c r="J32" s="975"/>
      <c r="K32" s="975"/>
    </row>
    <row r="33" ht="27" customHeight="1" spans="1:11">
      <c r="A33" s="941"/>
      <c r="B33" s="972"/>
      <c r="C33" s="974"/>
      <c r="D33" s="974"/>
      <c r="E33" s="974"/>
      <c r="F33" s="974"/>
      <c r="G33" s="974"/>
      <c r="H33" s="974"/>
      <c r="I33" s="975"/>
      <c r="J33" s="975"/>
      <c r="K33" s="975"/>
    </row>
    <row r="34" ht="27" customHeight="1" spans="1:11">
      <c r="A34" s="941"/>
      <c r="B34" s="972"/>
      <c r="C34" s="974"/>
      <c r="D34" s="974"/>
      <c r="E34" s="974"/>
      <c r="F34" s="974"/>
      <c r="G34" s="974"/>
      <c r="H34" s="974"/>
      <c r="I34" s="975"/>
      <c r="J34" s="975"/>
      <c r="K34" s="975"/>
    </row>
    <row r="35" ht="27" customHeight="1" spans="1:11">
      <c r="A35" s="941"/>
      <c r="B35" s="980"/>
      <c r="C35" s="974"/>
      <c r="D35" s="974"/>
      <c r="E35" s="974"/>
      <c r="F35" s="974"/>
      <c r="G35" s="974"/>
      <c r="H35" s="974"/>
      <c r="I35" s="975"/>
      <c r="J35" s="975"/>
      <c r="K35" s="975"/>
    </row>
  </sheetData>
  <mergeCells count="92">
    <mergeCell ref="A1:K1"/>
    <mergeCell ref="C2:E2"/>
    <mergeCell ref="F2:H2"/>
    <mergeCell ref="I2:K2"/>
    <mergeCell ref="L2:N2"/>
    <mergeCell ref="C3:E3"/>
    <mergeCell ref="F3:H3"/>
    <mergeCell ref="I3:K3"/>
    <mergeCell ref="L3:N3"/>
    <mergeCell ref="C4:E4"/>
    <mergeCell ref="F4:H4"/>
    <mergeCell ref="I4:K4"/>
    <mergeCell ref="L4:N4"/>
    <mergeCell ref="C5:E5"/>
    <mergeCell ref="F5:H5"/>
    <mergeCell ref="I5:K5"/>
    <mergeCell ref="L5:N5"/>
    <mergeCell ref="C6:E6"/>
    <mergeCell ref="F6:H6"/>
    <mergeCell ref="I6:K6"/>
    <mergeCell ref="L6:N6"/>
    <mergeCell ref="C7:E7"/>
    <mergeCell ref="F7:H7"/>
    <mergeCell ref="I7:K7"/>
    <mergeCell ref="L7:N7"/>
    <mergeCell ref="C8:E8"/>
    <mergeCell ref="F8:H8"/>
    <mergeCell ref="I8:K8"/>
    <mergeCell ref="L8:N8"/>
    <mergeCell ref="C9:E9"/>
    <mergeCell ref="F9:H9"/>
    <mergeCell ref="I9:K9"/>
    <mergeCell ref="L9:N9"/>
    <mergeCell ref="C10:E10"/>
    <mergeCell ref="F10:H10"/>
    <mergeCell ref="I10:K10"/>
    <mergeCell ref="L10:N10"/>
    <mergeCell ref="C14:E14"/>
    <mergeCell ref="F14:H14"/>
    <mergeCell ref="I14:K14"/>
    <mergeCell ref="L14:N14"/>
    <mergeCell ref="D20:H20"/>
    <mergeCell ref="I20:K20"/>
    <mergeCell ref="L20:N20"/>
    <mergeCell ref="D21:H21"/>
    <mergeCell ref="I21:K21"/>
    <mergeCell ref="L21:N21"/>
    <mergeCell ref="D22:H22"/>
    <mergeCell ref="I22:K22"/>
    <mergeCell ref="L22:N22"/>
    <mergeCell ref="D23:H23"/>
    <mergeCell ref="I23:K23"/>
    <mergeCell ref="L23:N23"/>
    <mergeCell ref="D24:H24"/>
    <mergeCell ref="I24:K24"/>
    <mergeCell ref="L24:N24"/>
    <mergeCell ref="D25:H25"/>
    <mergeCell ref="I25:K25"/>
    <mergeCell ref="L25:N25"/>
    <mergeCell ref="D26:H26"/>
    <mergeCell ref="I26:K26"/>
    <mergeCell ref="D27:H27"/>
    <mergeCell ref="I27:K27"/>
    <mergeCell ref="D28:H28"/>
    <mergeCell ref="I28:K28"/>
    <mergeCell ref="D29:H29"/>
    <mergeCell ref="I29:K29"/>
    <mergeCell ref="D30:H30"/>
    <mergeCell ref="I30:K30"/>
    <mergeCell ref="D31:H31"/>
    <mergeCell ref="I31:K31"/>
    <mergeCell ref="D32:H32"/>
    <mergeCell ref="I32:K32"/>
    <mergeCell ref="D33:H33"/>
    <mergeCell ref="I33:K33"/>
    <mergeCell ref="D34:H34"/>
    <mergeCell ref="I34:K34"/>
    <mergeCell ref="D35:H35"/>
    <mergeCell ref="I35:K35"/>
    <mergeCell ref="A2:A10"/>
    <mergeCell ref="A11:A14"/>
    <mergeCell ref="A20:A35"/>
    <mergeCell ref="B11:B13"/>
    <mergeCell ref="B20:B25"/>
    <mergeCell ref="B26:B29"/>
    <mergeCell ref="B30:B35"/>
    <mergeCell ref="C11:E13"/>
    <mergeCell ref="F11:H13"/>
    <mergeCell ref="I11:K13"/>
    <mergeCell ref="L11:N13"/>
    <mergeCell ref="A15:B19"/>
    <mergeCell ref="C15:N19"/>
  </mergeCells>
  <pageMargins left="0.75" right="0.75" top="1" bottom="1" header="0.5" footer="0.5"/>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V99"/>
  <sheetViews>
    <sheetView showGridLines="0" zoomScale="85" zoomScaleNormal="85" workbookViewId="0">
      <selection activeCell="AG23" sqref="AG23"/>
    </sheetView>
  </sheetViews>
  <sheetFormatPr defaultColWidth="9" defaultRowHeight="13.5"/>
  <cols>
    <col min="1" max="1" width="21.3" customWidth="1"/>
    <col min="2" max="2" width="8" customWidth="1"/>
    <col min="3" max="3" width="6.625" customWidth="1"/>
    <col min="4" max="4" width="8.61666666666667" customWidth="1"/>
    <col min="5" max="6" width="5.75" customWidth="1"/>
    <col min="7" max="7" width="6.625" customWidth="1"/>
    <col min="8" max="8" width="7.125" customWidth="1"/>
    <col min="9" max="9" width="6.625" customWidth="1"/>
    <col min="10" max="10" width="8.075" customWidth="1"/>
    <col min="11" max="11" width="6.625" customWidth="1"/>
    <col min="12" max="12" width="8.075" customWidth="1"/>
    <col min="13" max="14" width="6.625" customWidth="1"/>
    <col min="15" max="15" width="8.125" customWidth="1"/>
    <col min="16" max="16" width="7.375" customWidth="1"/>
    <col min="17" max="17" width="9.25" customWidth="1"/>
    <col min="18" max="18" width="9" customWidth="1"/>
    <col min="19" max="19" width="8.54166666666667" customWidth="1"/>
    <col min="20" max="23" width="6.625" customWidth="1"/>
    <col min="24" max="24" width="7.375" customWidth="1"/>
    <col min="25" max="25" width="9" customWidth="1"/>
    <col min="26" max="27" width="7.375" customWidth="1"/>
    <col min="28" max="30" width="6.875" customWidth="1"/>
    <col min="31" max="31" width="7.125" customWidth="1"/>
    <col min="32" max="32" width="12.35" customWidth="1"/>
    <col min="33" max="33" width="11.125"/>
    <col min="35" max="35" width="11.75"/>
    <col min="47" max="47" width="9.25"/>
  </cols>
  <sheetData>
    <row r="1" s="784" customFormat="1" ht="42.75" spans="1:48">
      <c r="A1" s="787" t="s">
        <v>3474</v>
      </c>
      <c r="B1" s="788" t="s">
        <v>3475</v>
      </c>
      <c r="C1" s="788" t="s">
        <v>3476</v>
      </c>
      <c r="D1" s="788" t="s">
        <v>3477</v>
      </c>
      <c r="E1" s="788" t="s">
        <v>3478</v>
      </c>
      <c r="F1" s="788" t="s">
        <v>3479</v>
      </c>
      <c r="G1" s="788" t="s">
        <v>3480</v>
      </c>
      <c r="H1" s="788" t="s">
        <v>3481</v>
      </c>
      <c r="I1" s="788" t="s">
        <v>3482</v>
      </c>
      <c r="J1" s="788" t="s">
        <v>3483</v>
      </c>
      <c r="K1" s="788" t="s">
        <v>3484</v>
      </c>
      <c r="L1" s="788" t="s">
        <v>3485</v>
      </c>
      <c r="M1" s="788" t="s">
        <v>3486</v>
      </c>
      <c r="N1" s="788" t="s">
        <v>3487</v>
      </c>
      <c r="O1" s="788" t="s">
        <v>3488</v>
      </c>
      <c r="P1" s="788" t="s">
        <v>3489</v>
      </c>
      <c r="Q1" s="788" t="s">
        <v>3490</v>
      </c>
      <c r="R1" s="788" t="s">
        <v>3491</v>
      </c>
      <c r="S1" s="789"/>
      <c r="T1" s="789"/>
      <c r="U1" s="789"/>
      <c r="V1" s="789"/>
      <c r="W1" s="789"/>
      <c r="X1" s="789"/>
      <c r="Y1" s="789"/>
      <c r="Z1" s="789"/>
      <c r="AA1" s="789"/>
      <c r="AB1" s="789"/>
      <c r="AC1" s="789"/>
      <c r="AD1" s="789"/>
      <c r="AE1" s="790"/>
    </row>
    <row r="2" s="784" customFormat="1" ht="18" customHeight="1" spans="1:48">
      <c r="A2" s="791" t="s">
        <v>3492</v>
      </c>
      <c r="C2" s="792"/>
      <c r="D2" s="793"/>
      <c r="E2" s="794"/>
      <c r="F2" s="795"/>
      <c r="G2" s="794"/>
      <c r="H2" s="794"/>
      <c r="I2" s="794"/>
      <c r="J2" s="794"/>
      <c r="K2" s="794"/>
      <c r="L2" s="794"/>
      <c r="Q2" s="794"/>
      <c r="R2" s="794"/>
      <c r="AE2" s="796"/>
    </row>
    <row r="3" s="785" customFormat="1" ht="18" customHeight="1" spans="1:48">
      <c r="A3" s="797"/>
      <c r="B3" s="798"/>
      <c r="C3" s="798"/>
      <c r="D3" s="799"/>
      <c r="E3" s="794"/>
      <c r="F3" s="795"/>
      <c r="G3" s="794"/>
      <c r="H3" s="794"/>
      <c r="I3" s="794"/>
      <c r="J3" s="794"/>
      <c r="K3" s="794"/>
      <c r="L3" s="794"/>
      <c r="M3" s="784"/>
      <c r="N3" s="784"/>
      <c r="O3" s="784"/>
      <c r="P3" s="784"/>
      <c r="Q3" s="794"/>
      <c r="R3" s="794"/>
      <c r="S3" s="798"/>
      <c r="T3" s="798"/>
      <c r="U3" s="798"/>
      <c r="V3" s="798"/>
      <c r="W3" s="798"/>
      <c r="X3" s="798"/>
      <c r="Y3" s="798"/>
      <c r="Z3" s="798"/>
      <c r="AA3" s="798"/>
      <c r="AB3" s="798"/>
      <c r="AC3" s="798"/>
      <c r="AD3" s="798"/>
      <c r="AE3" s="800"/>
      <c r="AF3" s="798"/>
      <c r="AG3" s="801"/>
      <c r="AH3" s="801"/>
      <c r="AI3" s="802"/>
      <c r="AJ3" s="802"/>
      <c r="AK3" s="802"/>
      <c r="AL3" s="802"/>
      <c r="AM3" s="802"/>
      <c r="AN3" s="802"/>
      <c r="AO3" s="802"/>
      <c r="AP3" s="802"/>
      <c r="AQ3" s="802"/>
      <c r="AR3" s="802"/>
      <c r="AS3" s="802"/>
      <c r="AT3" s="802"/>
      <c r="AU3" s="802"/>
      <c r="AV3" s="802"/>
    </row>
    <row r="4" s="785" customFormat="1" ht="18" customHeight="1" spans="1:48">
      <c r="A4" s="797"/>
      <c r="B4" s="798"/>
      <c r="C4" s="798"/>
      <c r="D4" s="803"/>
      <c r="E4" s="794"/>
      <c r="F4" s="795"/>
      <c r="G4" s="794"/>
      <c r="H4" s="794"/>
      <c r="I4" s="794"/>
      <c r="J4" s="794"/>
      <c r="K4" s="794"/>
      <c r="L4" s="794"/>
      <c r="M4" s="784"/>
      <c r="N4" s="784"/>
      <c r="O4" s="784"/>
      <c r="P4" s="784"/>
      <c r="Q4" s="794"/>
      <c r="R4" s="794"/>
      <c r="S4" s="798"/>
      <c r="T4" s="798"/>
      <c r="U4" s="798"/>
      <c r="V4" s="798"/>
      <c r="W4" s="798"/>
      <c r="X4" s="798"/>
      <c r="Y4" s="798"/>
      <c r="Z4" s="798"/>
      <c r="AA4" s="798"/>
      <c r="AB4" s="798"/>
      <c r="AC4" s="798"/>
      <c r="AD4" s="798"/>
      <c r="AE4" s="800"/>
      <c r="AF4" s="798"/>
      <c r="AG4" s="801"/>
      <c r="AH4" s="801"/>
      <c r="AI4" s="802"/>
      <c r="AJ4" s="802"/>
      <c r="AK4" s="802"/>
      <c r="AL4" s="802"/>
      <c r="AM4" s="802"/>
      <c r="AN4" s="802"/>
      <c r="AO4" s="802"/>
      <c r="AP4" s="802"/>
      <c r="AQ4" s="802"/>
      <c r="AR4" s="802"/>
      <c r="AS4" s="802"/>
      <c r="AT4" s="802"/>
      <c r="AU4" s="802"/>
      <c r="AV4" s="802"/>
    </row>
    <row r="5" s="786" customFormat="1" ht="25" customHeight="1" spans="1:48">
      <c r="A5" s="804"/>
      <c r="B5" s="805"/>
      <c r="C5" s="805"/>
      <c r="D5" s="805"/>
      <c r="E5" s="805"/>
      <c r="F5" s="805"/>
      <c r="G5" s="805"/>
      <c r="H5" s="805"/>
      <c r="I5" s="805"/>
      <c r="J5" s="805"/>
      <c r="K5" s="805"/>
      <c r="L5" s="805"/>
      <c r="M5" s="805"/>
      <c r="N5" s="805"/>
      <c r="O5" s="805"/>
      <c r="P5" s="805"/>
      <c r="Q5" s="805"/>
      <c r="R5" s="805"/>
      <c r="S5" s="805"/>
      <c r="T5" s="805"/>
      <c r="U5" s="805"/>
      <c r="V5" s="805"/>
      <c r="W5" s="805"/>
      <c r="X5" s="805"/>
      <c r="Y5" s="805"/>
      <c r="Z5" s="805"/>
      <c r="AA5" s="805"/>
      <c r="AB5" s="805"/>
      <c r="AC5" s="805"/>
      <c r="AD5" s="805"/>
      <c r="AE5" s="806"/>
      <c r="AF5" s="807"/>
      <c r="AG5" s="808"/>
      <c r="AH5" s="808"/>
      <c r="AI5" s="809"/>
      <c r="AJ5" s="809"/>
      <c r="AK5" s="809"/>
      <c r="AL5" s="809"/>
      <c r="AM5" s="809"/>
      <c r="AN5" s="809"/>
      <c r="AO5" s="809"/>
      <c r="AP5" s="809"/>
      <c r="AQ5" s="809"/>
      <c r="AR5" s="809"/>
      <c r="AS5" s="809"/>
      <c r="AT5" s="809"/>
      <c r="AU5" s="809"/>
      <c r="AV5" s="809"/>
    </row>
    <row r="6" s="785" customFormat="1" ht="26" customHeight="1" spans="1:48">
      <c r="A6" s="810">
        <v>1</v>
      </c>
      <c r="B6" s="811" t="s">
        <v>3493</v>
      </c>
      <c r="C6" s="812"/>
      <c r="D6" s="812"/>
      <c r="E6" s="812"/>
      <c r="F6" s="812"/>
      <c r="G6" s="812"/>
      <c r="H6" s="813"/>
      <c r="I6" s="814"/>
      <c r="J6" s="814"/>
      <c r="K6" s="815"/>
      <c r="L6" s="816" t="s">
        <v>3494</v>
      </c>
      <c r="M6" s="816"/>
      <c r="N6" s="816"/>
      <c r="O6" s="816"/>
      <c r="P6" s="817" t="s">
        <v>3495</v>
      </c>
      <c r="Q6" s="818"/>
      <c r="R6" s="818"/>
      <c r="S6" s="819"/>
      <c r="T6" s="820" t="s">
        <v>3496</v>
      </c>
      <c r="U6" s="821"/>
      <c r="V6" s="821"/>
      <c r="W6" s="821"/>
      <c r="X6" s="821"/>
      <c r="Y6" s="822"/>
      <c r="Z6" s="821"/>
      <c r="AA6" s="823"/>
      <c r="AB6" s="824" t="s">
        <v>3497</v>
      </c>
      <c r="AC6" s="825"/>
      <c r="AD6" s="825"/>
      <c r="AE6" s="826"/>
      <c r="AF6" s="827"/>
      <c r="AG6" s="828"/>
      <c r="AH6" s="829"/>
      <c r="AI6" s="830"/>
      <c r="AJ6" s="830"/>
      <c r="AK6" s="830"/>
      <c r="AL6" s="830"/>
      <c r="AM6" s="830"/>
      <c r="AN6" s="830"/>
      <c r="AO6" s="830"/>
      <c r="AP6" s="830"/>
      <c r="AQ6" s="830"/>
      <c r="AR6" s="830"/>
      <c r="AS6" s="830"/>
      <c r="AT6" s="830"/>
      <c r="AU6" s="801"/>
      <c r="AV6" s="801"/>
    </row>
    <row r="7" s="785" customFormat="1" ht="26" customHeight="1" spans="1:48">
      <c r="A7" s="831"/>
      <c r="B7" s="832" t="s">
        <v>3498</v>
      </c>
      <c r="C7" s="833" t="s">
        <v>3499</v>
      </c>
      <c r="D7" s="834"/>
      <c r="E7" s="835"/>
      <c r="F7" s="835" t="s">
        <v>3500</v>
      </c>
      <c r="G7" s="833" t="s">
        <v>3501</v>
      </c>
      <c r="H7" s="836" t="s">
        <v>3502</v>
      </c>
      <c r="I7" s="833" t="s">
        <v>3503</v>
      </c>
      <c r="J7" s="833" t="s">
        <v>3504</v>
      </c>
      <c r="K7" s="833" t="s">
        <v>3505</v>
      </c>
      <c r="L7" s="837" t="s">
        <v>3506</v>
      </c>
      <c r="M7" s="838" t="s">
        <v>3507</v>
      </c>
      <c r="N7" s="838" t="s">
        <v>3508</v>
      </c>
      <c r="O7" s="839" t="s">
        <v>3504</v>
      </c>
      <c r="P7" s="840" t="s">
        <v>3477</v>
      </c>
      <c r="Q7" s="841" t="s">
        <v>3509</v>
      </c>
      <c r="R7" s="841" t="s">
        <v>3510</v>
      </c>
      <c r="S7" s="842" t="s">
        <v>3511</v>
      </c>
      <c r="T7" s="843" t="s">
        <v>3512</v>
      </c>
      <c r="U7" s="843" t="s">
        <v>3513</v>
      </c>
      <c r="V7" s="844" t="s">
        <v>3514</v>
      </c>
      <c r="W7" s="844" t="s">
        <v>3515</v>
      </c>
      <c r="X7" s="845" t="s">
        <v>3516</v>
      </c>
      <c r="Y7" s="846" t="s">
        <v>3517</v>
      </c>
      <c r="Z7" s="847" t="s">
        <v>3518</v>
      </c>
      <c r="AA7" s="848" t="s">
        <v>3519</v>
      </c>
      <c r="AB7" s="849" t="s">
        <v>3520</v>
      </c>
      <c r="AC7" s="849" t="s">
        <v>3521</v>
      </c>
      <c r="AD7" s="849" t="s">
        <v>3522</v>
      </c>
      <c r="AE7" s="850" t="s">
        <v>3523</v>
      </c>
      <c r="AF7" s="851"/>
      <c r="AG7" s="852"/>
      <c r="AH7" s="853"/>
      <c r="AI7" s="854"/>
      <c r="AJ7" s="798"/>
      <c r="AK7" s="798"/>
      <c r="AL7" s="798"/>
      <c r="AM7" s="801"/>
      <c r="AN7" s="855"/>
      <c r="AO7" s="855"/>
      <c r="AP7" s="855"/>
      <c r="AQ7" s="856"/>
      <c r="AR7" s="857"/>
      <c r="AS7" s="857"/>
      <c r="AT7" s="857"/>
      <c r="AU7" s="858"/>
      <c r="AV7" s="858"/>
    </row>
    <row r="8" s="785" customFormat="1" ht="26" customHeight="1" spans="1:48">
      <c r="A8" s="859"/>
      <c r="B8" s="860"/>
      <c r="C8" s="861"/>
      <c r="D8" s="861"/>
      <c r="E8" s="861"/>
      <c r="F8" s="862"/>
      <c r="G8" s="863"/>
      <c r="H8" s="864"/>
      <c r="I8" s="865"/>
      <c r="J8" s="866"/>
      <c r="K8" s="867"/>
      <c r="L8" s="868"/>
      <c r="M8" s="869"/>
      <c r="N8" s="869"/>
      <c r="O8" s="870"/>
      <c r="P8" s="871"/>
      <c r="Q8" s="871"/>
      <c r="R8" s="871"/>
      <c r="S8" s="871"/>
      <c r="T8" s="872"/>
      <c r="U8" s="873"/>
      <c r="V8" s="873"/>
      <c r="W8" s="874"/>
      <c r="X8" s="875"/>
      <c r="Y8" s="876"/>
      <c r="Z8" s="875"/>
      <c r="AA8" s="877"/>
      <c r="AB8" s="878"/>
      <c r="AC8" s="878"/>
      <c r="AD8" s="878"/>
      <c r="AE8" s="879"/>
      <c r="AF8" s="880"/>
      <c r="AG8" s="881"/>
      <c r="AH8" s="882"/>
      <c r="AI8" s="798"/>
      <c r="AJ8" s="798"/>
      <c r="AK8" s="798"/>
      <c r="AL8" s="798"/>
      <c r="AM8" s="855"/>
      <c r="AN8" s="855"/>
      <c r="AO8" s="855"/>
      <c r="AP8" s="855"/>
      <c r="AQ8" s="857"/>
      <c r="AR8" s="857"/>
      <c r="AS8" s="857"/>
      <c r="AT8" s="857"/>
      <c r="AU8" s="858"/>
      <c r="AV8" s="858"/>
    </row>
    <row r="9" s="785" customFormat="1" ht="26" customHeight="1" spans="1:48">
      <c r="A9" s="883"/>
      <c r="B9" s="884"/>
      <c r="C9" s="885"/>
      <c r="D9" s="885"/>
      <c r="E9" s="885"/>
      <c r="F9" s="886"/>
      <c r="G9" s="863"/>
      <c r="H9" s="864"/>
      <c r="I9" s="865"/>
      <c r="J9" s="866"/>
      <c r="K9" s="867"/>
      <c r="L9" s="868"/>
      <c r="M9" s="869"/>
      <c r="N9" s="869"/>
      <c r="O9" s="870"/>
      <c r="P9" s="871"/>
      <c r="Q9" s="871"/>
      <c r="R9" s="871"/>
      <c r="S9" s="871"/>
      <c r="T9" s="872"/>
      <c r="U9" s="873"/>
      <c r="V9" s="873"/>
      <c r="W9" s="874"/>
      <c r="X9" s="875"/>
      <c r="Y9" s="876"/>
      <c r="Z9" s="875"/>
      <c r="AA9" s="877"/>
      <c r="AB9" s="878"/>
      <c r="AC9" s="878"/>
      <c r="AD9" s="878"/>
      <c r="AE9" s="879"/>
      <c r="AF9" s="880"/>
      <c r="AG9" s="881"/>
      <c r="AH9" s="882"/>
      <c r="AI9" s="798"/>
      <c r="AJ9" s="798"/>
      <c r="AK9" s="798"/>
      <c r="AL9" s="798"/>
      <c r="AM9" s="855"/>
      <c r="AN9" s="855"/>
      <c r="AO9" s="855"/>
      <c r="AP9" s="855"/>
      <c r="AQ9" s="857"/>
      <c r="AR9" s="857"/>
      <c r="AS9" s="857"/>
      <c r="AT9" s="857"/>
      <c r="AU9" s="858"/>
      <c r="AV9" s="858"/>
    </row>
    <row r="10" s="785" customFormat="1" ht="26" customHeight="1" spans="1:48">
      <c r="A10" s="887"/>
      <c r="B10" s="888"/>
      <c r="C10" s="889"/>
      <c r="D10" s="889"/>
      <c r="E10" s="889"/>
      <c r="F10" s="890"/>
      <c r="G10" s="891"/>
      <c r="H10" s="892"/>
      <c r="I10" s="893"/>
      <c r="J10" s="894"/>
      <c r="K10" s="895"/>
      <c r="L10" s="896"/>
      <c r="M10" s="897"/>
      <c r="N10" s="897"/>
      <c r="O10" s="898"/>
      <c r="P10" s="871"/>
      <c r="Q10" s="899"/>
      <c r="R10" s="899"/>
      <c r="S10" s="899"/>
      <c r="T10" s="900"/>
      <c r="U10" s="901"/>
      <c r="V10" s="901"/>
      <c r="W10" s="902"/>
      <c r="X10" s="903"/>
      <c r="Y10" s="904"/>
      <c r="Z10" s="903"/>
      <c r="AA10" s="905"/>
      <c r="AB10" s="906"/>
      <c r="AC10" s="906"/>
      <c r="AD10" s="906"/>
      <c r="AE10" s="907"/>
      <c r="AF10" s="908"/>
      <c r="AG10" s="909"/>
      <c r="AH10" s="910"/>
      <c r="AI10" s="798"/>
      <c r="AJ10" s="798"/>
      <c r="AK10" s="798"/>
      <c r="AL10" s="798"/>
      <c r="AM10" s="855"/>
      <c r="AN10" s="855"/>
      <c r="AO10" s="855"/>
      <c r="AP10" s="855"/>
      <c r="AQ10" s="857"/>
      <c r="AR10" s="857"/>
      <c r="AS10" s="857"/>
      <c r="AT10" s="857"/>
      <c r="AU10" s="858"/>
      <c r="AV10" s="858"/>
    </row>
    <row r="11" customFormat="1" ht="14.25"/>
    <row r="12" s="784" customFormat="1" ht="42.75" spans="1:48">
      <c r="A12" s="787" t="s">
        <v>3474</v>
      </c>
      <c r="B12" s="788" t="s">
        <v>3475</v>
      </c>
      <c r="C12" s="788" t="s">
        <v>3476</v>
      </c>
      <c r="D12" s="788" t="s">
        <v>3477</v>
      </c>
      <c r="E12" s="788" t="s">
        <v>3478</v>
      </c>
      <c r="F12" s="788" t="s">
        <v>3479</v>
      </c>
      <c r="G12" s="788" t="s">
        <v>3480</v>
      </c>
      <c r="H12" s="788" t="s">
        <v>3481</v>
      </c>
      <c r="I12" s="788" t="s">
        <v>3482</v>
      </c>
      <c r="J12" s="788" t="s">
        <v>3483</v>
      </c>
      <c r="K12" s="788" t="s">
        <v>3484</v>
      </c>
      <c r="L12" s="788" t="s">
        <v>3485</v>
      </c>
      <c r="M12" s="788" t="s">
        <v>3486</v>
      </c>
      <c r="N12" s="788" t="s">
        <v>3487</v>
      </c>
      <c r="O12" s="788" t="s">
        <v>3488</v>
      </c>
      <c r="P12" s="788" t="s">
        <v>3489</v>
      </c>
      <c r="Q12" s="788" t="s">
        <v>3490</v>
      </c>
      <c r="R12" s="788" t="s">
        <v>3491</v>
      </c>
      <c r="S12" s="789"/>
      <c r="T12" s="789"/>
      <c r="U12" s="789"/>
      <c r="V12" s="789"/>
      <c r="W12" s="789"/>
      <c r="X12" s="789"/>
      <c r="Y12" s="789"/>
      <c r="Z12" s="789"/>
      <c r="AA12" s="789"/>
      <c r="AB12" s="789"/>
      <c r="AC12" s="789"/>
      <c r="AD12" s="789"/>
      <c r="AE12" s="790"/>
    </row>
    <row r="13" s="784" customFormat="1" ht="18" customHeight="1" spans="1:48">
      <c r="A13" s="791"/>
      <c r="C13" s="792"/>
      <c r="D13" s="793"/>
      <c r="E13" s="794"/>
      <c r="F13" s="795"/>
      <c r="G13" s="794"/>
      <c r="H13" s="794"/>
      <c r="I13" s="794"/>
      <c r="J13" s="794"/>
      <c r="K13" s="794"/>
      <c r="L13" s="794"/>
      <c r="Q13" s="794"/>
      <c r="R13" s="794"/>
      <c r="AE13" s="796"/>
    </row>
    <row r="14" s="785" customFormat="1" ht="18" customHeight="1" spans="1:48">
      <c r="A14" s="797"/>
      <c r="B14" s="798"/>
      <c r="C14" s="798"/>
      <c r="D14" s="799"/>
      <c r="E14" s="794"/>
      <c r="F14" s="795"/>
      <c r="G14" s="794"/>
      <c r="H14" s="794"/>
      <c r="I14" s="794"/>
      <c r="J14" s="794"/>
      <c r="K14" s="794"/>
      <c r="L14" s="794"/>
      <c r="M14" s="784"/>
      <c r="N14" s="784"/>
      <c r="O14" s="784"/>
      <c r="P14" s="784"/>
      <c r="Q14" s="794"/>
      <c r="R14" s="794"/>
      <c r="S14" s="798"/>
      <c r="T14" s="798"/>
      <c r="U14" s="798"/>
      <c r="V14" s="798"/>
      <c r="W14" s="798"/>
      <c r="X14" s="798"/>
      <c r="Y14" s="798"/>
      <c r="Z14" s="798"/>
      <c r="AA14" s="798"/>
      <c r="AB14" s="798"/>
      <c r="AC14" s="798"/>
      <c r="AD14" s="798"/>
      <c r="AE14" s="800"/>
      <c r="AF14" s="798"/>
      <c r="AG14" s="801"/>
      <c r="AH14" s="801"/>
      <c r="AI14" s="802"/>
      <c r="AJ14" s="802"/>
      <c r="AK14" s="802"/>
      <c r="AL14" s="802"/>
      <c r="AM14" s="802"/>
      <c r="AN14" s="802"/>
      <c r="AO14" s="802"/>
      <c r="AP14" s="802"/>
      <c r="AQ14" s="802"/>
      <c r="AR14" s="802"/>
      <c r="AS14" s="802"/>
      <c r="AT14" s="802"/>
      <c r="AU14" s="802"/>
      <c r="AV14" s="802"/>
    </row>
    <row r="15" s="785" customFormat="1" ht="18" customHeight="1" spans="1:48">
      <c r="A15" s="797"/>
      <c r="B15" s="798"/>
      <c r="C15" s="798"/>
      <c r="D15" s="803"/>
      <c r="E15" s="794"/>
      <c r="F15" s="795"/>
      <c r="G15" s="794"/>
      <c r="H15" s="794"/>
      <c r="I15" s="794"/>
      <c r="J15" s="794"/>
      <c r="K15" s="794"/>
      <c r="L15" s="794"/>
      <c r="M15" s="784"/>
      <c r="N15" s="784"/>
      <c r="O15" s="784"/>
      <c r="P15" s="784"/>
      <c r="Q15" s="794"/>
      <c r="R15" s="794"/>
      <c r="S15" s="798"/>
      <c r="T15" s="798"/>
      <c r="U15" s="798"/>
      <c r="V15" s="798"/>
      <c r="W15" s="798"/>
      <c r="X15" s="798"/>
      <c r="Y15" s="798"/>
      <c r="Z15" s="798"/>
      <c r="AA15" s="798"/>
      <c r="AB15" s="798"/>
      <c r="AC15" s="798"/>
      <c r="AD15" s="798"/>
      <c r="AE15" s="800"/>
      <c r="AF15" s="798"/>
      <c r="AG15" s="801"/>
      <c r="AH15" s="801"/>
      <c r="AI15" s="802"/>
      <c r="AJ15" s="802"/>
      <c r="AK15" s="802"/>
      <c r="AL15" s="802"/>
      <c r="AM15" s="802"/>
      <c r="AN15" s="802"/>
      <c r="AO15" s="802"/>
      <c r="AP15" s="802"/>
      <c r="AQ15" s="802"/>
      <c r="AR15" s="802"/>
      <c r="AS15" s="802"/>
      <c r="AT15" s="802"/>
      <c r="AU15" s="802"/>
      <c r="AV15" s="802"/>
    </row>
    <row r="16" s="786" customFormat="1" ht="25" customHeight="1" spans="1:48">
      <c r="A16" s="804"/>
      <c r="B16" s="805"/>
      <c r="C16" s="805"/>
      <c r="D16" s="805"/>
      <c r="E16" s="805"/>
      <c r="F16" s="805"/>
      <c r="G16" s="805"/>
      <c r="H16" s="805"/>
      <c r="I16" s="805"/>
      <c r="J16" s="805"/>
      <c r="K16" s="805"/>
      <c r="L16" s="805"/>
      <c r="M16" s="805"/>
      <c r="N16" s="805"/>
      <c r="O16" s="805"/>
      <c r="P16" s="805"/>
      <c r="Q16" s="805"/>
      <c r="R16" s="805"/>
      <c r="S16" s="805"/>
      <c r="T16" s="805"/>
      <c r="U16" s="805"/>
      <c r="V16" s="805"/>
      <c r="W16" s="805"/>
      <c r="X16" s="805"/>
      <c r="Y16" s="805"/>
      <c r="Z16" s="805"/>
      <c r="AA16" s="805"/>
      <c r="AB16" s="805"/>
      <c r="AC16" s="805"/>
      <c r="AD16" s="805"/>
      <c r="AE16" s="806"/>
      <c r="AF16" s="807"/>
      <c r="AG16" s="808"/>
      <c r="AH16" s="808"/>
      <c r="AI16" s="809"/>
      <c r="AJ16" s="809"/>
      <c r="AK16" s="809"/>
      <c r="AL16" s="809"/>
      <c r="AM16" s="809"/>
      <c r="AN16" s="809"/>
      <c r="AO16" s="809"/>
      <c r="AP16" s="809"/>
      <c r="AQ16" s="809"/>
      <c r="AR16" s="809"/>
      <c r="AS16" s="809"/>
      <c r="AT16" s="809"/>
      <c r="AU16" s="809"/>
      <c r="AV16" s="809"/>
    </row>
    <row r="17" s="785" customFormat="1" ht="26" customHeight="1" spans="1:48">
      <c r="A17" s="810">
        <v>2</v>
      </c>
      <c r="B17" s="811" t="s">
        <v>3493</v>
      </c>
      <c r="C17" s="812"/>
      <c r="D17" s="812"/>
      <c r="E17" s="812"/>
      <c r="F17" s="812"/>
      <c r="G17" s="812"/>
      <c r="H17" s="813"/>
      <c r="I17" s="814"/>
      <c r="J17" s="814"/>
      <c r="K17" s="815"/>
      <c r="L17" s="816" t="s">
        <v>3494</v>
      </c>
      <c r="M17" s="816"/>
      <c r="N17" s="816"/>
      <c r="O17" s="816"/>
      <c r="P17" s="817" t="s">
        <v>3495</v>
      </c>
      <c r="Q17" s="818"/>
      <c r="R17" s="818"/>
      <c r="S17" s="819"/>
      <c r="T17" s="820" t="s">
        <v>3496</v>
      </c>
      <c r="U17" s="821"/>
      <c r="V17" s="821"/>
      <c r="W17" s="821"/>
      <c r="X17" s="821"/>
      <c r="Y17" s="822"/>
      <c r="Z17" s="821"/>
      <c r="AA17" s="823"/>
      <c r="AB17" s="824" t="s">
        <v>3497</v>
      </c>
      <c r="AC17" s="825"/>
      <c r="AD17" s="825"/>
      <c r="AE17" s="826"/>
      <c r="AF17" s="827"/>
      <c r="AG17" s="828"/>
      <c r="AH17" s="829"/>
      <c r="AI17" s="830"/>
      <c r="AJ17" s="830"/>
      <c r="AK17" s="830"/>
      <c r="AL17" s="830"/>
      <c r="AM17" s="830"/>
      <c r="AN17" s="830"/>
      <c r="AO17" s="830"/>
      <c r="AP17" s="830"/>
      <c r="AQ17" s="830"/>
      <c r="AR17" s="830"/>
      <c r="AS17" s="830"/>
      <c r="AT17" s="830"/>
      <c r="AU17" s="801"/>
      <c r="AV17" s="801"/>
    </row>
    <row r="18" s="785" customFormat="1" ht="26" customHeight="1" spans="1:48">
      <c r="A18" s="831"/>
      <c r="B18" s="832" t="s">
        <v>3498</v>
      </c>
      <c r="C18" s="833" t="s">
        <v>3499</v>
      </c>
      <c r="D18" s="834"/>
      <c r="E18" s="835"/>
      <c r="F18" s="835" t="s">
        <v>3500</v>
      </c>
      <c r="G18" s="833" t="s">
        <v>3501</v>
      </c>
      <c r="H18" s="836" t="s">
        <v>3502</v>
      </c>
      <c r="I18" s="833" t="s">
        <v>3503</v>
      </c>
      <c r="J18" s="833" t="s">
        <v>3504</v>
      </c>
      <c r="K18" s="833" t="s">
        <v>3505</v>
      </c>
      <c r="L18" s="837" t="s">
        <v>3506</v>
      </c>
      <c r="M18" s="838" t="s">
        <v>3507</v>
      </c>
      <c r="N18" s="838" t="s">
        <v>3508</v>
      </c>
      <c r="O18" s="839" t="s">
        <v>3504</v>
      </c>
      <c r="P18" s="840" t="s">
        <v>3477</v>
      </c>
      <c r="Q18" s="841" t="s">
        <v>3509</v>
      </c>
      <c r="R18" s="841" t="s">
        <v>3510</v>
      </c>
      <c r="S18" s="842" t="s">
        <v>3511</v>
      </c>
      <c r="T18" s="843" t="s">
        <v>3512</v>
      </c>
      <c r="U18" s="843" t="s">
        <v>3513</v>
      </c>
      <c r="V18" s="844" t="s">
        <v>3514</v>
      </c>
      <c r="W18" s="844" t="s">
        <v>3515</v>
      </c>
      <c r="X18" s="845" t="s">
        <v>3516</v>
      </c>
      <c r="Y18" s="846" t="s">
        <v>3517</v>
      </c>
      <c r="Z18" s="847" t="s">
        <v>3518</v>
      </c>
      <c r="AA18" s="848" t="s">
        <v>3519</v>
      </c>
      <c r="AB18" s="849" t="s">
        <v>3520</v>
      </c>
      <c r="AC18" s="849" t="s">
        <v>3521</v>
      </c>
      <c r="AD18" s="849" t="s">
        <v>3522</v>
      </c>
      <c r="AE18" s="850" t="s">
        <v>3523</v>
      </c>
      <c r="AF18" s="851"/>
      <c r="AG18" s="852"/>
      <c r="AH18" s="853"/>
      <c r="AI18" s="854"/>
      <c r="AJ18" s="798"/>
      <c r="AK18" s="798"/>
      <c r="AL18" s="798"/>
      <c r="AM18" s="801"/>
      <c r="AN18" s="855"/>
      <c r="AO18" s="855"/>
      <c r="AP18" s="855"/>
      <c r="AQ18" s="856"/>
      <c r="AR18" s="857"/>
      <c r="AS18" s="857"/>
      <c r="AT18" s="857"/>
      <c r="AU18" s="858"/>
      <c r="AV18" s="858"/>
    </row>
    <row r="19" s="785" customFormat="1" ht="26" customHeight="1" spans="1:48">
      <c r="A19" s="859"/>
      <c r="B19" s="860"/>
      <c r="C19" s="861"/>
      <c r="D19" s="861"/>
      <c r="E19" s="861"/>
      <c r="F19" s="862"/>
      <c r="G19" s="863"/>
      <c r="H19" s="864"/>
      <c r="I19" s="865"/>
      <c r="J19" s="866"/>
      <c r="K19" s="867"/>
      <c r="L19" s="868"/>
      <c r="M19" s="869"/>
      <c r="N19" s="869"/>
      <c r="O19" s="870"/>
      <c r="P19" s="871"/>
      <c r="Q19" s="871"/>
      <c r="R19" s="871"/>
      <c r="S19" s="871"/>
      <c r="T19" s="872"/>
      <c r="U19" s="873"/>
      <c r="V19" s="873"/>
      <c r="W19" s="874"/>
      <c r="X19" s="875"/>
      <c r="Y19" s="876"/>
      <c r="Z19" s="875"/>
      <c r="AA19" s="877"/>
      <c r="AB19" s="878"/>
      <c r="AC19" s="878"/>
      <c r="AD19" s="878"/>
      <c r="AE19" s="879"/>
      <c r="AF19" s="880"/>
      <c r="AG19" s="881"/>
      <c r="AH19" s="882"/>
      <c r="AI19" s="798"/>
      <c r="AJ19" s="798"/>
      <c r="AK19" s="798"/>
      <c r="AL19" s="798"/>
      <c r="AM19" s="855"/>
      <c r="AN19" s="855"/>
      <c r="AO19" s="855"/>
      <c r="AP19" s="855"/>
      <c r="AQ19" s="857"/>
      <c r="AR19" s="857"/>
      <c r="AS19" s="857"/>
      <c r="AT19" s="857"/>
      <c r="AU19" s="858"/>
      <c r="AV19" s="858"/>
    </row>
    <row r="20" s="785" customFormat="1" ht="26" customHeight="1" spans="1:48">
      <c r="A20" s="883"/>
      <c r="B20" s="884"/>
      <c r="C20" s="885"/>
      <c r="D20" s="885"/>
      <c r="E20" s="885"/>
      <c r="F20" s="886"/>
      <c r="G20" s="863"/>
      <c r="H20" s="864"/>
      <c r="I20" s="865"/>
      <c r="J20" s="866"/>
      <c r="K20" s="867"/>
      <c r="L20" s="868"/>
      <c r="M20" s="869"/>
      <c r="N20" s="869"/>
      <c r="O20" s="870"/>
      <c r="P20" s="871"/>
      <c r="Q20" s="871"/>
      <c r="R20" s="871"/>
      <c r="S20" s="871"/>
      <c r="T20" s="872"/>
      <c r="U20" s="873"/>
      <c r="V20" s="873"/>
      <c r="W20" s="874"/>
      <c r="X20" s="875"/>
      <c r="Y20" s="876"/>
      <c r="Z20" s="875"/>
      <c r="AA20" s="877"/>
      <c r="AB20" s="878"/>
      <c r="AC20" s="878"/>
      <c r="AD20" s="878"/>
      <c r="AE20" s="879"/>
      <c r="AF20" s="880"/>
      <c r="AG20" s="881"/>
      <c r="AH20" s="882"/>
      <c r="AI20" s="798"/>
      <c r="AJ20" s="798"/>
      <c r="AK20" s="798"/>
      <c r="AL20" s="798"/>
      <c r="AM20" s="855"/>
      <c r="AN20" s="855"/>
      <c r="AO20" s="855"/>
      <c r="AP20" s="855"/>
      <c r="AQ20" s="857"/>
      <c r="AR20" s="857"/>
      <c r="AS20" s="857"/>
      <c r="AT20" s="857"/>
      <c r="AU20" s="858"/>
      <c r="AV20" s="858"/>
    </row>
    <row r="21" s="785" customFormat="1" ht="26" customHeight="1" spans="1:48">
      <c r="A21" s="887"/>
      <c r="B21" s="888"/>
      <c r="C21" s="889"/>
      <c r="D21" s="889"/>
      <c r="E21" s="889"/>
      <c r="F21" s="890"/>
      <c r="G21" s="891"/>
      <c r="H21" s="892"/>
      <c r="I21" s="893"/>
      <c r="J21" s="894"/>
      <c r="K21" s="895"/>
      <c r="L21" s="896"/>
      <c r="M21" s="897"/>
      <c r="N21" s="897"/>
      <c r="O21" s="898"/>
      <c r="P21" s="871"/>
      <c r="Q21" s="899"/>
      <c r="R21" s="899"/>
      <c r="S21" s="899"/>
      <c r="T21" s="900"/>
      <c r="U21" s="901"/>
      <c r="V21" s="901"/>
      <c r="W21" s="902"/>
      <c r="X21" s="903"/>
      <c r="Y21" s="904"/>
      <c r="Z21" s="903"/>
      <c r="AA21" s="905"/>
      <c r="AB21" s="906"/>
      <c r="AC21" s="906"/>
      <c r="AD21" s="906"/>
      <c r="AE21" s="907"/>
      <c r="AF21" s="908"/>
      <c r="AG21" s="909"/>
      <c r="AH21" s="910"/>
      <c r="AI21" s="798"/>
      <c r="AJ21" s="798"/>
      <c r="AK21" s="798"/>
      <c r="AL21" s="798"/>
      <c r="AM21" s="855"/>
      <c r="AN21" s="855"/>
      <c r="AO21" s="855"/>
      <c r="AP21" s="855"/>
      <c r="AQ21" s="857"/>
      <c r="AR21" s="857"/>
      <c r="AS21" s="857"/>
      <c r="AT21" s="857"/>
      <c r="AU21" s="858"/>
      <c r="AV21" s="858"/>
    </row>
    <row r="22" customFormat="1" ht="14.25"/>
    <row r="23" s="784" customFormat="1" ht="42.75" spans="1:48">
      <c r="A23" s="787" t="s">
        <v>3474</v>
      </c>
      <c r="B23" s="788" t="s">
        <v>3475</v>
      </c>
      <c r="C23" s="788" t="s">
        <v>3476</v>
      </c>
      <c r="D23" s="788" t="s">
        <v>3477</v>
      </c>
      <c r="E23" s="788" t="s">
        <v>3478</v>
      </c>
      <c r="F23" s="788" t="s">
        <v>3479</v>
      </c>
      <c r="G23" s="788" t="s">
        <v>3480</v>
      </c>
      <c r="H23" s="788" t="s">
        <v>3481</v>
      </c>
      <c r="I23" s="788" t="s">
        <v>3482</v>
      </c>
      <c r="J23" s="788" t="s">
        <v>3483</v>
      </c>
      <c r="K23" s="788" t="s">
        <v>3484</v>
      </c>
      <c r="L23" s="788" t="s">
        <v>3485</v>
      </c>
      <c r="M23" s="788" t="s">
        <v>3486</v>
      </c>
      <c r="N23" s="788" t="s">
        <v>3487</v>
      </c>
      <c r="O23" s="788" t="s">
        <v>3488</v>
      </c>
      <c r="P23" s="788" t="s">
        <v>3489</v>
      </c>
      <c r="Q23" s="788" t="s">
        <v>3490</v>
      </c>
      <c r="R23" s="788" t="s">
        <v>3491</v>
      </c>
      <c r="S23" s="789"/>
      <c r="T23" s="789"/>
      <c r="U23" s="789"/>
      <c r="V23" s="789"/>
      <c r="W23" s="789"/>
      <c r="X23" s="789"/>
      <c r="Y23" s="789"/>
      <c r="Z23" s="789"/>
      <c r="AA23" s="789"/>
      <c r="AB23" s="789"/>
      <c r="AC23" s="789"/>
      <c r="AD23" s="789"/>
      <c r="AE23" s="790"/>
    </row>
    <row r="24" s="784" customFormat="1" ht="18" customHeight="1" spans="1:48">
      <c r="A24" s="791"/>
      <c r="C24" s="911"/>
      <c r="D24" s="793"/>
      <c r="E24" s="794"/>
      <c r="F24" s="794"/>
      <c r="G24" s="794"/>
      <c r="H24" s="794"/>
      <c r="I24" s="794"/>
      <c r="J24" s="794"/>
      <c r="K24" s="794"/>
      <c r="L24" s="794"/>
      <c r="M24" s="794"/>
      <c r="N24" s="794"/>
      <c r="O24" s="794"/>
      <c r="P24" s="794"/>
      <c r="Q24" s="794"/>
      <c r="R24" s="794"/>
      <c r="AE24" s="796"/>
    </row>
    <row r="25" s="785" customFormat="1" ht="18" customHeight="1" spans="1:48">
      <c r="A25" s="797"/>
      <c r="B25" s="798"/>
      <c r="C25" s="912"/>
      <c r="D25" s="799"/>
      <c r="E25" s="794"/>
      <c r="F25" s="794"/>
      <c r="G25" s="794"/>
      <c r="H25" s="794"/>
      <c r="I25" s="794"/>
      <c r="J25" s="794"/>
      <c r="K25" s="794"/>
      <c r="L25" s="794"/>
      <c r="M25" s="794"/>
      <c r="N25" s="794"/>
      <c r="O25" s="794"/>
      <c r="P25" s="794"/>
      <c r="Q25" s="794"/>
      <c r="R25" s="794"/>
      <c r="S25" s="798"/>
      <c r="T25" s="798"/>
      <c r="U25" s="798"/>
      <c r="V25" s="798"/>
      <c r="W25" s="798"/>
      <c r="X25" s="798"/>
      <c r="Y25" s="798"/>
      <c r="Z25" s="798"/>
      <c r="AA25" s="798"/>
      <c r="AB25" s="798"/>
      <c r="AC25" s="798"/>
      <c r="AD25" s="798"/>
      <c r="AE25" s="800"/>
      <c r="AF25" s="798"/>
      <c r="AG25" s="801"/>
      <c r="AH25" s="801"/>
      <c r="AI25" s="802"/>
      <c r="AJ25" s="802"/>
      <c r="AK25" s="802"/>
      <c r="AL25" s="802"/>
      <c r="AM25" s="802"/>
      <c r="AN25" s="802"/>
      <c r="AO25" s="802"/>
      <c r="AP25" s="802"/>
      <c r="AQ25" s="802"/>
      <c r="AR25" s="802"/>
      <c r="AS25" s="802"/>
      <c r="AT25" s="802"/>
      <c r="AU25" s="802"/>
      <c r="AV25" s="802"/>
    </row>
    <row r="26" s="785" customFormat="1" ht="18" customHeight="1" spans="1:48">
      <c r="A26" s="797"/>
      <c r="B26" s="798"/>
      <c r="C26" s="912"/>
      <c r="D26" s="803"/>
      <c r="E26" s="794"/>
      <c r="F26" s="794"/>
      <c r="G26" s="794"/>
      <c r="H26" s="794"/>
      <c r="I26" s="794"/>
      <c r="J26" s="794"/>
      <c r="K26" s="794"/>
      <c r="L26" s="794"/>
      <c r="M26" s="794"/>
      <c r="N26" s="794"/>
      <c r="O26" s="794"/>
      <c r="P26" s="794"/>
      <c r="Q26" s="794"/>
      <c r="R26" s="794"/>
      <c r="S26" s="798"/>
      <c r="T26" s="798"/>
      <c r="U26" s="798"/>
      <c r="V26" s="798"/>
      <c r="W26" s="798"/>
      <c r="X26" s="798"/>
      <c r="Y26" s="798"/>
      <c r="Z26" s="798"/>
      <c r="AA26" s="798"/>
      <c r="AB26" s="798"/>
      <c r="AC26" s="798"/>
      <c r="AD26" s="798"/>
      <c r="AE26" s="800"/>
      <c r="AF26" s="798"/>
      <c r="AG26" s="801"/>
      <c r="AH26" s="801"/>
      <c r="AI26" s="802"/>
      <c r="AJ26" s="802"/>
      <c r="AK26" s="802"/>
      <c r="AL26" s="802"/>
      <c r="AM26" s="802"/>
      <c r="AN26" s="802"/>
      <c r="AO26" s="802"/>
      <c r="AP26" s="802"/>
      <c r="AQ26" s="802"/>
      <c r="AR26" s="802"/>
      <c r="AS26" s="802"/>
      <c r="AT26" s="802"/>
      <c r="AU26" s="802"/>
      <c r="AV26" s="802"/>
    </row>
    <row r="27" s="786" customFormat="1" ht="25" customHeight="1" spans="1:48">
      <c r="A27" s="804"/>
      <c r="B27" s="805"/>
      <c r="C27" s="805"/>
      <c r="D27" s="805"/>
      <c r="E27" s="805"/>
      <c r="F27" s="805"/>
      <c r="G27" s="805"/>
      <c r="H27" s="805"/>
      <c r="I27" s="805"/>
      <c r="J27" s="805"/>
      <c r="K27" s="805"/>
      <c r="L27" s="805"/>
      <c r="M27" s="805"/>
      <c r="N27" s="805"/>
      <c r="O27" s="805"/>
      <c r="P27" s="805"/>
      <c r="Q27" s="805"/>
      <c r="R27" s="805"/>
      <c r="S27" s="805"/>
      <c r="T27" s="805"/>
      <c r="U27" s="805"/>
      <c r="V27" s="805"/>
      <c r="W27" s="805"/>
      <c r="X27" s="805"/>
      <c r="Y27" s="805"/>
      <c r="Z27" s="805"/>
      <c r="AA27" s="805"/>
      <c r="AB27" s="805"/>
      <c r="AC27" s="805"/>
      <c r="AD27" s="805"/>
      <c r="AE27" s="806"/>
      <c r="AF27" s="807"/>
      <c r="AG27" s="808"/>
      <c r="AH27" s="808"/>
      <c r="AI27" s="809"/>
      <c r="AJ27" s="809"/>
      <c r="AK27" s="809"/>
      <c r="AL27" s="809"/>
      <c r="AM27" s="809"/>
      <c r="AN27" s="809"/>
      <c r="AO27" s="809"/>
      <c r="AP27" s="809"/>
      <c r="AQ27" s="809"/>
      <c r="AR27" s="809"/>
      <c r="AS27" s="809"/>
      <c r="AT27" s="809"/>
      <c r="AU27" s="809"/>
      <c r="AV27" s="809"/>
    </row>
    <row r="28" s="785" customFormat="1" ht="26" customHeight="1" spans="1:48">
      <c r="A28" s="810">
        <v>3</v>
      </c>
      <c r="B28" s="913" t="s">
        <v>3493</v>
      </c>
      <c r="C28" s="914"/>
      <c r="D28" s="914"/>
      <c r="E28" s="914"/>
      <c r="F28" s="914"/>
      <c r="G28" s="914"/>
      <c r="H28" s="915"/>
      <c r="I28" s="916"/>
      <c r="J28" s="916"/>
      <c r="K28" s="917"/>
      <c r="L28" s="816" t="s">
        <v>3494</v>
      </c>
      <c r="M28" s="816"/>
      <c r="N28" s="816"/>
      <c r="O28" s="816"/>
      <c r="P28" s="817" t="s">
        <v>3495</v>
      </c>
      <c r="Q28" s="818"/>
      <c r="R28" s="818"/>
      <c r="S28" s="819"/>
      <c r="T28" s="820" t="s">
        <v>3496</v>
      </c>
      <c r="U28" s="821"/>
      <c r="V28" s="821"/>
      <c r="W28" s="821"/>
      <c r="X28" s="821"/>
      <c r="Y28" s="822"/>
      <c r="Z28" s="821"/>
      <c r="AA28" s="823"/>
      <c r="AB28" s="824" t="s">
        <v>3497</v>
      </c>
      <c r="AC28" s="825"/>
      <c r="AD28" s="825"/>
      <c r="AE28" s="826"/>
      <c r="AF28" s="827"/>
      <c r="AG28" s="828"/>
      <c r="AH28" s="829"/>
      <c r="AI28" s="830"/>
      <c r="AJ28" s="830"/>
      <c r="AK28" s="830"/>
      <c r="AL28" s="830"/>
      <c r="AM28" s="830"/>
      <c r="AN28" s="830"/>
      <c r="AO28" s="830"/>
      <c r="AP28" s="830"/>
      <c r="AQ28" s="830"/>
      <c r="AR28" s="830"/>
      <c r="AS28" s="830"/>
      <c r="AT28" s="830"/>
      <c r="AU28" s="801"/>
      <c r="AV28" s="801"/>
    </row>
    <row r="29" s="785" customFormat="1" ht="26" customHeight="1" spans="1:48">
      <c r="A29" s="831"/>
      <c r="B29" s="832" t="s">
        <v>3498</v>
      </c>
      <c r="C29" s="833" t="s">
        <v>3499</v>
      </c>
      <c r="D29" s="834"/>
      <c r="E29" s="835"/>
      <c r="F29" s="835" t="s">
        <v>3500</v>
      </c>
      <c r="G29" s="833" t="s">
        <v>3501</v>
      </c>
      <c r="H29" s="836" t="s">
        <v>3502</v>
      </c>
      <c r="I29" s="833" t="s">
        <v>3503</v>
      </c>
      <c r="J29" s="833" t="s">
        <v>3504</v>
      </c>
      <c r="K29" s="833" t="s">
        <v>3505</v>
      </c>
      <c r="L29" s="837" t="s">
        <v>3506</v>
      </c>
      <c r="M29" s="838" t="s">
        <v>3507</v>
      </c>
      <c r="N29" s="838" t="s">
        <v>3508</v>
      </c>
      <c r="O29" s="839" t="s">
        <v>3504</v>
      </c>
      <c r="P29" s="840" t="s">
        <v>3477</v>
      </c>
      <c r="Q29" s="841" t="s">
        <v>3509</v>
      </c>
      <c r="R29" s="841" t="s">
        <v>3510</v>
      </c>
      <c r="S29" s="842" t="s">
        <v>3511</v>
      </c>
      <c r="T29" s="843" t="s">
        <v>3512</v>
      </c>
      <c r="U29" s="843" t="s">
        <v>3513</v>
      </c>
      <c r="V29" s="844" t="s">
        <v>3514</v>
      </c>
      <c r="W29" s="844" t="s">
        <v>3515</v>
      </c>
      <c r="X29" s="845" t="s">
        <v>3516</v>
      </c>
      <c r="Y29" s="846" t="s">
        <v>3517</v>
      </c>
      <c r="Z29" s="847" t="s">
        <v>3518</v>
      </c>
      <c r="AA29" s="848" t="s">
        <v>3519</v>
      </c>
      <c r="AB29" s="849" t="s">
        <v>3520</v>
      </c>
      <c r="AC29" s="849" t="s">
        <v>3521</v>
      </c>
      <c r="AD29" s="849" t="s">
        <v>3522</v>
      </c>
      <c r="AE29" s="850" t="s">
        <v>3523</v>
      </c>
      <c r="AF29" s="851"/>
      <c r="AG29" s="852"/>
      <c r="AH29" s="853"/>
      <c r="AI29" s="918"/>
      <c r="AJ29" s="798"/>
      <c r="AK29" s="798"/>
      <c r="AL29" s="798"/>
      <c r="AM29" s="801"/>
      <c r="AN29" s="855"/>
      <c r="AO29" s="855"/>
      <c r="AP29" s="855"/>
      <c r="AQ29" s="856"/>
      <c r="AR29" s="856"/>
      <c r="AS29" s="856"/>
      <c r="AT29" s="856"/>
      <c r="AU29" s="858"/>
      <c r="AV29" s="858"/>
    </row>
    <row r="30" s="785" customFormat="1" ht="26" customHeight="1" spans="1:48">
      <c r="A30" s="859"/>
      <c r="B30" s="860"/>
      <c r="C30" s="861"/>
      <c r="D30" s="861"/>
      <c r="E30" s="861"/>
      <c r="F30" s="862"/>
      <c r="G30" s="863"/>
      <c r="H30" s="864"/>
      <c r="I30" s="865"/>
      <c r="J30" s="866"/>
      <c r="K30" s="867"/>
      <c r="L30" s="868"/>
      <c r="M30" s="869"/>
      <c r="N30" s="869"/>
      <c r="O30" s="870"/>
      <c r="P30" s="871"/>
      <c r="Q30" s="871"/>
      <c r="R30" s="871"/>
      <c r="S30" s="871"/>
      <c r="T30" s="872"/>
      <c r="U30" s="873"/>
      <c r="V30" s="873"/>
      <c r="W30" s="874"/>
      <c r="X30" s="875"/>
      <c r="Y30" s="876"/>
      <c r="Z30" s="875"/>
      <c r="AA30" s="877"/>
      <c r="AB30" s="878"/>
      <c r="AC30" s="878"/>
      <c r="AD30" s="878"/>
      <c r="AE30" s="879"/>
      <c r="AF30" s="880"/>
      <c r="AG30" s="881"/>
      <c r="AH30" s="882"/>
      <c r="AI30" s="798"/>
      <c r="AJ30" s="798"/>
      <c r="AK30" s="798"/>
      <c r="AL30" s="798"/>
      <c r="AM30" s="855"/>
      <c r="AN30" s="855"/>
      <c r="AO30" s="855"/>
      <c r="AP30" s="855"/>
      <c r="AQ30" s="856"/>
      <c r="AR30" s="856"/>
      <c r="AS30" s="856"/>
      <c r="AT30" s="856"/>
      <c r="AU30" s="858"/>
      <c r="AV30" s="858"/>
    </row>
    <row r="31" s="785" customFormat="1" ht="26" customHeight="1" spans="1:48">
      <c r="A31" s="883"/>
      <c r="B31" s="884"/>
      <c r="C31" s="885"/>
      <c r="D31" s="885"/>
      <c r="E31" s="885"/>
      <c r="F31" s="886"/>
      <c r="G31" s="863"/>
      <c r="H31" s="864"/>
      <c r="I31" s="865"/>
      <c r="J31" s="866"/>
      <c r="K31" s="867"/>
      <c r="L31" s="868"/>
      <c r="M31" s="869"/>
      <c r="N31" s="869"/>
      <c r="O31" s="870"/>
      <c r="P31" s="871"/>
      <c r="Q31" s="871"/>
      <c r="R31" s="871"/>
      <c r="S31" s="871"/>
      <c r="T31" s="872"/>
      <c r="U31" s="873"/>
      <c r="V31" s="873"/>
      <c r="W31" s="874"/>
      <c r="X31" s="875"/>
      <c r="Y31" s="876"/>
      <c r="Z31" s="875"/>
      <c r="AA31" s="877"/>
      <c r="AB31" s="878"/>
      <c r="AC31" s="878"/>
      <c r="AD31" s="878"/>
      <c r="AE31" s="879"/>
      <c r="AF31" s="880"/>
      <c r="AG31" s="881"/>
      <c r="AH31" s="882"/>
      <c r="AI31" s="798"/>
      <c r="AJ31" s="798"/>
      <c r="AK31" s="798"/>
      <c r="AL31" s="798"/>
      <c r="AM31" s="855"/>
      <c r="AN31" s="855"/>
      <c r="AO31" s="855"/>
      <c r="AP31" s="855"/>
      <c r="AQ31" s="856"/>
      <c r="AR31" s="856"/>
      <c r="AS31" s="856"/>
      <c r="AT31" s="856"/>
      <c r="AU31" s="858"/>
      <c r="AV31" s="858"/>
    </row>
    <row r="32" s="785" customFormat="1" ht="26" customHeight="1" spans="1:48">
      <c r="A32" s="887"/>
      <c r="B32" s="888"/>
      <c r="C32" s="889"/>
      <c r="D32" s="889"/>
      <c r="E32" s="889"/>
      <c r="F32" s="890"/>
      <c r="G32" s="891"/>
      <c r="H32" s="864"/>
      <c r="I32" s="893"/>
      <c r="J32" s="894"/>
      <c r="K32" s="895"/>
      <c r="L32" s="896"/>
      <c r="M32" s="897"/>
      <c r="N32" s="897"/>
      <c r="O32" s="898"/>
      <c r="P32" s="899"/>
      <c r="Q32" s="899"/>
      <c r="R32" s="899"/>
      <c r="S32" s="899"/>
      <c r="T32" s="900"/>
      <c r="U32" s="901"/>
      <c r="V32" s="901"/>
      <c r="W32" s="902"/>
      <c r="X32" s="903"/>
      <c r="Y32" s="904"/>
      <c r="Z32" s="903"/>
      <c r="AA32" s="905"/>
      <c r="AB32" s="906"/>
      <c r="AC32" s="906"/>
      <c r="AD32" s="906"/>
      <c r="AE32" s="907"/>
      <c r="AF32" s="908"/>
      <c r="AG32" s="909"/>
      <c r="AH32" s="910"/>
      <c r="AI32" s="798"/>
      <c r="AJ32" s="798"/>
      <c r="AK32" s="798"/>
      <c r="AL32" s="798"/>
      <c r="AM32" s="855"/>
      <c r="AN32" s="855"/>
      <c r="AO32" s="855"/>
      <c r="AP32" s="855"/>
      <c r="AQ32" s="856"/>
      <c r="AR32" s="856"/>
      <c r="AS32" s="856"/>
      <c r="AT32" s="856"/>
      <c r="AU32" s="858"/>
      <c r="AV32" s="858"/>
    </row>
    <row r="33" s="785" customFormat="1" ht="17" customHeight="1" spans="1:48">
      <c r="A33" s="919"/>
      <c r="B33" s="920"/>
      <c r="C33" s="921"/>
      <c r="D33" s="921"/>
      <c r="E33" s="921"/>
      <c r="F33" s="922"/>
      <c r="G33" s="923"/>
      <c r="H33" s="924"/>
      <c r="I33" s="925"/>
      <c r="J33" s="926"/>
      <c r="K33" s="927"/>
      <c r="L33" s="922"/>
      <c r="M33" s="925"/>
      <c r="N33" s="925"/>
      <c r="O33" s="928"/>
      <c r="P33" s="925"/>
      <c r="Q33" s="925"/>
      <c r="R33" s="925"/>
      <c r="S33" s="925"/>
      <c r="T33" s="929"/>
      <c r="U33" s="928"/>
      <c r="V33" s="928"/>
      <c r="W33" s="930"/>
      <c r="X33" s="925"/>
      <c r="Y33" s="931"/>
      <c r="Z33" s="925"/>
      <c r="AA33" s="932"/>
      <c r="AB33" s="933"/>
      <c r="AC33" s="933"/>
      <c r="AD33" s="933"/>
      <c r="AE33" s="934"/>
      <c r="AF33" s="798"/>
      <c r="AG33" s="801"/>
      <c r="AH33" s="801"/>
      <c r="AI33" s="798"/>
      <c r="AJ33" s="798"/>
      <c r="AK33" s="798"/>
      <c r="AL33" s="798"/>
      <c r="AM33" s="855"/>
      <c r="AN33" s="855"/>
      <c r="AO33" s="855"/>
      <c r="AP33" s="855"/>
      <c r="AQ33" s="856"/>
      <c r="AR33" s="856"/>
      <c r="AS33" s="856"/>
      <c r="AT33" s="856"/>
      <c r="AU33" s="858"/>
      <c r="AV33" s="858"/>
    </row>
    <row r="34" s="784" customFormat="1" ht="42.75" spans="1:48">
      <c r="A34" s="787" t="s">
        <v>3474</v>
      </c>
      <c r="B34" s="788" t="s">
        <v>3475</v>
      </c>
      <c r="C34" s="788" t="s">
        <v>3476</v>
      </c>
      <c r="D34" s="788" t="s">
        <v>3477</v>
      </c>
      <c r="E34" s="788" t="s">
        <v>3478</v>
      </c>
      <c r="F34" s="788" t="s">
        <v>3479</v>
      </c>
      <c r="G34" s="788" t="s">
        <v>3480</v>
      </c>
      <c r="H34" s="788" t="s">
        <v>3481</v>
      </c>
      <c r="I34" s="788" t="s">
        <v>3482</v>
      </c>
      <c r="J34" s="788" t="s">
        <v>3483</v>
      </c>
      <c r="K34" s="788" t="s">
        <v>3484</v>
      </c>
      <c r="L34" s="788" t="s">
        <v>3485</v>
      </c>
      <c r="M34" s="788" t="s">
        <v>3486</v>
      </c>
      <c r="N34" s="788" t="s">
        <v>3487</v>
      </c>
      <c r="O34" s="788" t="s">
        <v>3488</v>
      </c>
      <c r="P34" s="788" t="s">
        <v>3489</v>
      </c>
      <c r="Q34" s="788" t="s">
        <v>3490</v>
      </c>
      <c r="R34" s="788" t="s">
        <v>3491</v>
      </c>
      <c r="S34" s="789"/>
      <c r="T34" s="789"/>
      <c r="U34" s="789"/>
      <c r="V34" s="789"/>
      <c r="W34" s="789"/>
      <c r="X34" s="789"/>
      <c r="Y34" s="789"/>
      <c r="Z34" s="789"/>
      <c r="AA34" s="789"/>
      <c r="AB34" s="789"/>
      <c r="AC34" s="789"/>
      <c r="AD34" s="789"/>
      <c r="AE34" s="790"/>
    </row>
    <row r="35" s="784" customFormat="1" ht="18" customHeight="1" spans="1:48">
      <c r="A35" s="791"/>
      <c r="C35" s="792"/>
      <c r="D35" s="793"/>
      <c r="E35" s="794"/>
      <c r="F35" s="795"/>
      <c r="G35" s="794"/>
      <c r="H35" s="794"/>
      <c r="I35" s="794"/>
      <c r="J35" s="794"/>
      <c r="K35" s="794"/>
      <c r="L35" s="794"/>
      <c r="Q35" s="794"/>
      <c r="R35" s="794"/>
      <c r="AE35" s="796"/>
    </row>
    <row r="36" s="785" customFormat="1" ht="18" customHeight="1" spans="1:48">
      <c r="A36" s="797"/>
      <c r="B36" s="798"/>
      <c r="C36" s="798"/>
      <c r="D36" s="799"/>
      <c r="E36" s="794"/>
      <c r="F36" s="795"/>
      <c r="G36" s="794"/>
      <c r="H36" s="794"/>
      <c r="I36" s="794"/>
      <c r="J36" s="794"/>
      <c r="K36" s="794"/>
      <c r="L36" s="794"/>
      <c r="M36" s="784"/>
      <c r="N36" s="784"/>
      <c r="O36" s="784"/>
      <c r="P36" s="784"/>
      <c r="Q36" s="794"/>
      <c r="R36" s="794"/>
      <c r="S36" s="798"/>
      <c r="T36" s="798"/>
      <c r="U36" s="798"/>
      <c r="V36" s="798"/>
      <c r="W36" s="798"/>
      <c r="X36" s="798"/>
      <c r="Y36" s="798"/>
      <c r="Z36" s="798"/>
      <c r="AA36" s="798"/>
      <c r="AB36" s="798"/>
      <c r="AC36" s="798"/>
      <c r="AD36" s="798"/>
      <c r="AE36" s="800"/>
      <c r="AF36" s="798"/>
      <c r="AG36" s="801"/>
      <c r="AH36" s="801"/>
      <c r="AI36" s="802"/>
      <c r="AJ36" s="802"/>
      <c r="AK36" s="802"/>
      <c r="AL36" s="802"/>
      <c r="AM36" s="802"/>
      <c r="AN36" s="802"/>
      <c r="AO36" s="802"/>
      <c r="AP36" s="802"/>
      <c r="AQ36" s="802"/>
      <c r="AR36" s="802"/>
      <c r="AS36" s="802"/>
      <c r="AT36" s="802"/>
      <c r="AU36" s="802"/>
      <c r="AV36" s="802"/>
    </row>
    <row r="37" s="785" customFormat="1" ht="18" customHeight="1" spans="1:48">
      <c r="A37" s="797"/>
      <c r="B37" s="798"/>
      <c r="C37" s="798"/>
      <c r="D37" s="803"/>
      <c r="E37" s="794"/>
      <c r="F37" s="795"/>
      <c r="G37" s="794"/>
      <c r="H37" s="794"/>
      <c r="I37" s="794"/>
      <c r="J37" s="794"/>
      <c r="K37" s="794"/>
      <c r="L37" s="794"/>
      <c r="M37" s="784"/>
      <c r="N37" s="784"/>
      <c r="O37" s="784"/>
      <c r="P37" s="784"/>
      <c r="Q37" s="794"/>
      <c r="R37" s="794"/>
      <c r="S37" s="798"/>
      <c r="T37" s="798"/>
      <c r="U37" s="798"/>
      <c r="V37" s="798"/>
      <c r="W37" s="798"/>
      <c r="X37" s="798"/>
      <c r="Y37" s="798"/>
      <c r="Z37" s="798"/>
      <c r="AA37" s="798"/>
      <c r="AB37" s="798"/>
      <c r="AC37" s="798"/>
      <c r="AD37" s="798"/>
      <c r="AE37" s="800"/>
      <c r="AF37" s="798"/>
      <c r="AG37" s="801"/>
      <c r="AH37" s="801"/>
      <c r="AI37" s="802"/>
      <c r="AJ37" s="802"/>
      <c r="AK37" s="802"/>
      <c r="AL37" s="802"/>
      <c r="AM37" s="802"/>
      <c r="AN37" s="802"/>
      <c r="AO37" s="802"/>
      <c r="AP37" s="802"/>
      <c r="AQ37" s="802"/>
      <c r="AR37" s="802"/>
      <c r="AS37" s="802"/>
      <c r="AT37" s="802"/>
      <c r="AU37" s="802"/>
      <c r="AV37" s="802"/>
    </row>
    <row r="38" s="786" customFormat="1" ht="25" customHeight="1" spans="1:48">
      <c r="A38" s="804"/>
      <c r="B38" s="805"/>
      <c r="C38" s="805"/>
      <c r="D38" s="805"/>
      <c r="E38" s="805"/>
      <c r="F38" s="805"/>
      <c r="G38" s="805"/>
      <c r="H38" s="805"/>
      <c r="I38" s="805"/>
      <c r="J38" s="805"/>
      <c r="K38" s="805"/>
      <c r="L38" s="805"/>
      <c r="M38" s="805"/>
      <c r="N38" s="805"/>
      <c r="O38" s="805"/>
      <c r="P38" s="805"/>
      <c r="Q38" s="805"/>
      <c r="R38" s="805"/>
      <c r="S38" s="805"/>
      <c r="T38" s="805"/>
      <c r="U38" s="805"/>
      <c r="V38" s="805"/>
      <c r="W38" s="805"/>
      <c r="X38" s="805"/>
      <c r="Y38" s="805"/>
      <c r="Z38" s="805"/>
      <c r="AA38" s="805"/>
      <c r="AB38" s="805"/>
      <c r="AC38" s="805"/>
      <c r="AD38" s="805"/>
      <c r="AE38" s="806"/>
      <c r="AF38" s="807"/>
      <c r="AG38" s="808"/>
      <c r="AH38" s="808"/>
      <c r="AI38" s="809"/>
      <c r="AJ38" s="809"/>
      <c r="AK38" s="809"/>
      <c r="AL38" s="809"/>
      <c r="AM38" s="809"/>
      <c r="AN38" s="809"/>
      <c r="AO38" s="809"/>
      <c r="AP38" s="809"/>
      <c r="AQ38" s="809"/>
      <c r="AR38" s="809"/>
      <c r="AS38" s="809"/>
      <c r="AT38" s="809"/>
      <c r="AU38" s="809"/>
      <c r="AV38" s="809"/>
    </row>
    <row r="39" s="785" customFormat="1" ht="26" customHeight="1" spans="1:48">
      <c r="A39" s="810">
        <v>4</v>
      </c>
      <c r="B39" s="811" t="s">
        <v>3493</v>
      </c>
      <c r="C39" s="812"/>
      <c r="D39" s="812"/>
      <c r="E39" s="812"/>
      <c r="F39" s="812"/>
      <c r="G39" s="812"/>
      <c r="H39" s="813"/>
      <c r="I39" s="814"/>
      <c r="J39" s="814"/>
      <c r="K39" s="815"/>
      <c r="L39" s="816" t="s">
        <v>3494</v>
      </c>
      <c r="M39" s="816"/>
      <c r="N39" s="816"/>
      <c r="O39" s="816"/>
      <c r="P39" s="817" t="s">
        <v>3495</v>
      </c>
      <c r="Q39" s="818"/>
      <c r="R39" s="818"/>
      <c r="S39" s="819"/>
      <c r="T39" s="820" t="s">
        <v>3496</v>
      </c>
      <c r="U39" s="821"/>
      <c r="V39" s="821"/>
      <c r="W39" s="821"/>
      <c r="X39" s="821"/>
      <c r="Y39" s="822"/>
      <c r="Z39" s="821"/>
      <c r="AA39" s="823"/>
      <c r="AB39" s="824" t="s">
        <v>3497</v>
      </c>
      <c r="AC39" s="825"/>
      <c r="AD39" s="825"/>
      <c r="AE39" s="826"/>
      <c r="AF39" s="827"/>
      <c r="AG39" s="828"/>
      <c r="AH39" s="829"/>
      <c r="AI39" s="830"/>
      <c r="AJ39" s="830"/>
      <c r="AK39" s="830"/>
      <c r="AL39" s="830"/>
      <c r="AM39" s="830"/>
      <c r="AN39" s="830"/>
      <c r="AO39" s="830"/>
      <c r="AP39" s="830"/>
      <c r="AQ39" s="830"/>
      <c r="AR39" s="830"/>
      <c r="AS39" s="830"/>
      <c r="AT39" s="830"/>
      <c r="AU39" s="801"/>
      <c r="AV39" s="801"/>
    </row>
    <row r="40" s="785" customFormat="1" ht="26" customHeight="1" spans="1:48">
      <c r="A40" s="831"/>
      <c r="B40" s="832" t="s">
        <v>3498</v>
      </c>
      <c r="C40" s="833" t="s">
        <v>3499</v>
      </c>
      <c r="D40" s="834"/>
      <c r="E40" s="835"/>
      <c r="F40" s="835" t="s">
        <v>3500</v>
      </c>
      <c r="G40" s="833" t="s">
        <v>3501</v>
      </c>
      <c r="H40" s="836" t="s">
        <v>3502</v>
      </c>
      <c r="I40" s="833" t="s">
        <v>3503</v>
      </c>
      <c r="J40" s="833" t="s">
        <v>3504</v>
      </c>
      <c r="K40" s="833" t="s">
        <v>3505</v>
      </c>
      <c r="L40" s="837" t="s">
        <v>3506</v>
      </c>
      <c r="M40" s="838" t="s">
        <v>3507</v>
      </c>
      <c r="N40" s="838" t="s">
        <v>3508</v>
      </c>
      <c r="O40" s="839" t="s">
        <v>3504</v>
      </c>
      <c r="P40" s="840" t="s">
        <v>3477</v>
      </c>
      <c r="Q40" s="841" t="s">
        <v>3509</v>
      </c>
      <c r="R40" s="841" t="s">
        <v>3510</v>
      </c>
      <c r="S40" s="842" t="s">
        <v>3511</v>
      </c>
      <c r="T40" s="843" t="s">
        <v>3512</v>
      </c>
      <c r="U40" s="843" t="s">
        <v>3513</v>
      </c>
      <c r="V40" s="844" t="s">
        <v>3514</v>
      </c>
      <c r="W40" s="844" t="s">
        <v>3515</v>
      </c>
      <c r="X40" s="845" t="s">
        <v>3516</v>
      </c>
      <c r="Y40" s="846" t="s">
        <v>3517</v>
      </c>
      <c r="Z40" s="847" t="s">
        <v>3518</v>
      </c>
      <c r="AA40" s="848" t="s">
        <v>3519</v>
      </c>
      <c r="AB40" s="849" t="s">
        <v>3520</v>
      </c>
      <c r="AC40" s="849" t="s">
        <v>3521</v>
      </c>
      <c r="AD40" s="849" t="s">
        <v>3522</v>
      </c>
      <c r="AE40" s="850" t="s">
        <v>3523</v>
      </c>
      <c r="AF40" s="851"/>
      <c r="AG40" s="852"/>
      <c r="AH40" s="853"/>
      <c r="AI40" s="918"/>
      <c r="AJ40" s="798"/>
      <c r="AK40" s="798"/>
      <c r="AL40" s="798"/>
      <c r="AM40" s="801"/>
      <c r="AN40" s="855"/>
      <c r="AO40" s="855"/>
      <c r="AP40" s="855"/>
      <c r="AQ40" s="856"/>
      <c r="AR40" s="857"/>
      <c r="AS40" s="857"/>
      <c r="AT40" s="857"/>
      <c r="AU40" s="858"/>
      <c r="AV40" s="858"/>
    </row>
    <row r="41" s="785" customFormat="1" ht="26" customHeight="1" spans="1:48">
      <c r="A41" s="859"/>
      <c r="B41" s="860"/>
      <c r="C41" s="861"/>
      <c r="D41" s="861"/>
      <c r="E41" s="861"/>
      <c r="F41" s="862"/>
      <c r="G41" s="863"/>
      <c r="H41" s="864"/>
      <c r="I41" s="865"/>
      <c r="J41" s="866"/>
      <c r="K41" s="867"/>
      <c r="L41" s="868"/>
      <c r="M41" s="869"/>
      <c r="N41" s="869"/>
      <c r="O41" s="870"/>
      <c r="P41" s="871"/>
      <c r="Q41" s="871"/>
      <c r="R41" s="871"/>
      <c r="S41" s="871"/>
      <c r="T41" s="872"/>
      <c r="U41" s="873"/>
      <c r="V41" s="873"/>
      <c r="W41" s="874"/>
      <c r="X41" s="875"/>
      <c r="Y41" s="876"/>
      <c r="Z41" s="875"/>
      <c r="AA41" s="877"/>
      <c r="AB41" s="878"/>
      <c r="AC41" s="878"/>
      <c r="AD41" s="878"/>
      <c r="AE41" s="879"/>
      <c r="AF41" s="880"/>
      <c r="AG41" s="881"/>
      <c r="AH41" s="882"/>
      <c r="AI41" s="798"/>
      <c r="AJ41" s="798"/>
      <c r="AK41" s="798"/>
      <c r="AL41" s="798"/>
      <c r="AM41" s="855"/>
      <c r="AN41" s="855"/>
      <c r="AO41" s="855"/>
      <c r="AP41" s="855"/>
      <c r="AQ41" s="857"/>
      <c r="AR41" s="857"/>
      <c r="AS41" s="857"/>
      <c r="AT41" s="857"/>
      <c r="AU41" s="858"/>
      <c r="AV41" s="858"/>
    </row>
    <row r="42" s="785" customFormat="1" ht="26" customHeight="1" spans="1:48">
      <c r="A42" s="883"/>
      <c r="B42" s="884"/>
      <c r="C42" s="885"/>
      <c r="D42" s="885"/>
      <c r="E42" s="885"/>
      <c r="F42" s="886"/>
      <c r="G42" s="863"/>
      <c r="H42" s="864"/>
      <c r="I42" s="865"/>
      <c r="J42" s="866"/>
      <c r="K42" s="867"/>
      <c r="L42" s="868"/>
      <c r="M42" s="869"/>
      <c r="N42" s="869"/>
      <c r="O42" s="870"/>
      <c r="P42" s="871"/>
      <c r="Q42" s="871"/>
      <c r="R42" s="871"/>
      <c r="S42" s="871"/>
      <c r="T42" s="872"/>
      <c r="U42" s="873"/>
      <c r="V42" s="873"/>
      <c r="W42" s="874"/>
      <c r="X42" s="875"/>
      <c r="Y42" s="876"/>
      <c r="Z42" s="875"/>
      <c r="AA42" s="877"/>
      <c r="AB42" s="878"/>
      <c r="AC42" s="878"/>
      <c r="AD42" s="878"/>
      <c r="AE42" s="879"/>
      <c r="AF42" s="880"/>
      <c r="AG42" s="881"/>
      <c r="AH42" s="882"/>
      <c r="AI42" s="798"/>
      <c r="AJ42" s="798"/>
      <c r="AK42" s="798"/>
      <c r="AL42" s="798"/>
      <c r="AM42" s="855"/>
      <c r="AN42" s="855"/>
      <c r="AO42" s="855"/>
      <c r="AP42" s="855"/>
      <c r="AQ42" s="857"/>
      <c r="AR42" s="857"/>
      <c r="AS42" s="857"/>
      <c r="AT42" s="857"/>
      <c r="AU42" s="858"/>
      <c r="AV42" s="858"/>
    </row>
    <row r="43" s="785" customFormat="1" ht="26" customHeight="1" spans="1:48">
      <c r="A43" s="887"/>
      <c r="B43" s="888"/>
      <c r="C43" s="889"/>
      <c r="D43" s="889"/>
      <c r="E43" s="889"/>
      <c r="F43" s="890"/>
      <c r="G43" s="891"/>
      <c r="H43" s="892"/>
      <c r="I43" s="893"/>
      <c r="J43" s="894"/>
      <c r="K43" s="895"/>
      <c r="L43" s="896"/>
      <c r="M43" s="897"/>
      <c r="N43" s="897"/>
      <c r="O43" s="898"/>
      <c r="P43" s="871"/>
      <c r="Q43" s="899"/>
      <c r="R43" s="899"/>
      <c r="S43" s="899"/>
      <c r="T43" s="900"/>
      <c r="U43" s="901"/>
      <c r="V43" s="901"/>
      <c r="W43" s="902"/>
      <c r="X43" s="903"/>
      <c r="Y43" s="904"/>
      <c r="Z43" s="903"/>
      <c r="AA43" s="905"/>
      <c r="AB43" s="906"/>
      <c r="AC43" s="906"/>
      <c r="AD43" s="906"/>
      <c r="AE43" s="907"/>
      <c r="AF43" s="908"/>
      <c r="AG43" s="909"/>
      <c r="AH43" s="910"/>
      <c r="AI43" s="798"/>
      <c r="AJ43" s="798"/>
      <c r="AK43" s="798"/>
      <c r="AL43" s="798"/>
      <c r="AM43" s="855"/>
      <c r="AN43" s="855"/>
      <c r="AO43" s="855"/>
      <c r="AP43" s="855"/>
      <c r="AQ43" s="857"/>
      <c r="AR43" s="857"/>
      <c r="AS43" s="857"/>
      <c r="AT43" s="857"/>
      <c r="AU43" s="858"/>
      <c r="AV43" s="858"/>
    </row>
    <row r="44" customFormat="1" ht="14.25"/>
    <row r="45" s="784" customFormat="1" ht="42.75" spans="1:48">
      <c r="A45" s="787" t="s">
        <v>3474</v>
      </c>
      <c r="B45" s="788" t="s">
        <v>3475</v>
      </c>
      <c r="C45" s="788" t="s">
        <v>3476</v>
      </c>
      <c r="D45" s="788" t="s">
        <v>3477</v>
      </c>
      <c r="E45" s="788" t="s">
        <v>3478</v>
      </c>
      <c r="F45" s="788" t="s">
        <v>3479</v>
      </c>
      <c r="G45" s="788" t="s">
        <v>3480</v>
      </c>
      <c r="H45" s="788" t="s">
        <v>3481</v>
      </c>
      <c r="I45" s="788" t="s">
        <v>3482</v>
      </c>
      <c r="J45" s="788" t="s">
        <v>3483</v>
      </c>
      <c r="K45" s="788" t="s">
        <v>3484</v>
      </c>
      <c r="L45" s="788" t="s">
        <v>3485</v>
      </c>
      <c r="M45" s="788" t="s">
        <v>3486</v>
      </c>
      <c r="N45" s="788" t="s">
        <v>3487</v>
      </c>
      <c r="O45" s="788" t="s">
        <v>3488</v>
      </c>
      <c r="P45" s="788" t="s">
        <v>3489</v>
      </c>
      <c r="Q45" s="788" t="s">
        <v>3490</v>
      </c>
      <c r="R45" s="788" t="s">
        <v>3491</v>
      </c>
      <c r="S45" s="789"/>
      <c r="T45" s="789"/>
      <c r="U45" s="789"/>
      <c r="V45" s="789"/>
      <c r="W45" s="789"/>
      <c r="X45" s="789"/>
      <c r="Y45" s="789"/>
      <c r="Z45" s="789"/>
      <c r="AA45" s="789"/>
      <c r="AB45" s="789"/>
      <c r="AC45" s="789"/>
      <c r="AD45" s="789"/>
      <c r="AE45" s="790"/>
    </row>
    <row r="46" s="784" customFormat="1" ht="18" customHeight="1" spans="1:48">
      <c r="A46" s="791"/>
      <c r="C46" s="911"/>
      <c r="D46" s="793"/>
      <c r="E46" s="794"/>
      <c r="F46" s="794"/>
      <c r="G46" s="794"/>
      <c r="H46" s="794"/>
      <c r="I46" s="794"/>
      <c r="J46" s="794"/>
      <c r="K46" s="794"/>
      <c r="L46" s="794"/>
      <c r="M46" s="794"/>
      <c r="N46" s="794"/>
      <c r="O46" s="794"/>
      <c r="P46" s="794"/>
      <c r="Q46" s="794"/>
      <c r="R46" s="794"/>
      <c r="AE46" s="796"/>
    </row>
    <row r="47" s="785" customFormat="1" ht="18" customHeight="1" spans="1:48">
      <c r="A47" s="797"/>
      <c r="B47" s="798"/>
      <c r="C47" s="798"/>
      <c r="D47" s="799"/>
      <c r="E47" s="794"/>
      <c r="F47" s="794"/>
      <c r="G47" s="794"/>
      <c r="H47" s="794"/>
      <c r="I47" s="794"/>
      <c r="J47" s="794"/>
      <c r="K47" s="794"/>
      <c r="L47" s="794"/>
      <c r="M47" s="794"/>
      <c r="N47" s="794"/>
      <c r="O47" s="794"/>
      <c r="P47" s="794"/>
      <c r="Q47" s="794"/>
      <c r="R47" s="794"/>
      <c r="S47" s="798"/>
      <c r="T47" s="798"/>
      <c r="U47" s="798"/>
      <c r="V47" s="798"/>
      <c r="W47" s="798"/>
      <c r="X47" s="798"/>
      <c r="Y47" s="798"/>
      <c r="Z47" s="798"/>
      <c r="AA47" s="798"/>
      <c r="AB47" s="798"/>
      <c r="AC47" s="798"/>
      <c r="AD47" s="798"/>
      <c r="AE47" s="800"/>
      <c r="AF47" s="798"/>
      <c r="AG47" s="801"/>
      <c r="AH47" s="801"/>
      <c r="AI47" s="802"/>
      <c r="AJ47" s="802"/>
      <c r="AK47" s="802"/>
      <c r="AL47" s="802"/>
      <c r="AM47" s="802"/>
      <c r="AN47" s="802"/>
      <c r="AO47" s="802"/>
      <c r="AP47" s="802"/>
      <c r="AQ47" s="802"/>
      <c r="AR47" s="802"/>
      <c r="AS47" s="802"/>
      <c r="AT47" s="802"/>
      <c r="AU47" s="802"/>
      <c r="AV47" s="802"/>
    </row>
    <row r="48" s="785" customFormat="1" ht="18" customHeight="1" spans="1:48">
      <c r="A48" s="797"/>
      <c r="B48" s="798"/>
      <c r="C48" s="798"/>
      <c r="D48" s="803"/>
      <c r="E48" s="794"/>
      <c r="F48" s="794"/>
      <c r="G48" s="794"/>
      <c r="H48" s="794"/>
      <c r="I48" s="794"/>
      <c r="J48" s="794"/>
      <c r="K48" s="794"/>
      <c r="L48" s="794"/>
      <c r="M48" s="794"/>
      <c r="N48" s="794"/>
      <c r="O48" s="794"/>
      <c r="P48" s="794"/>
      <c r="Q48" s="794"/>
      <c r="R48" s="794"/>
      <c r="S48" s="798"/>
      <c r="T48" s="798"/>
      <c r="U48" s="798"/>
      <c r="V48" s="798"/>
      <c r="W48" s="798"/>
      <c r="X48" s="798"/>
      <c r="Y48" s="798"/>
      <c r="Z48" s="798"/>
      <c r="AA48" s="798"/>
      <c r="AB48" s="798"/>
      <c r="AC48" s="798"/>
      <c r="AD48" s="798"/>
      <c r="AE48" s="800"/>
      <c r="AF48" s="798"/>
      <c r="AG48" s="801"/>
      <c r="AH48" s="801"/>
      <c r="AI48" s="802"/>
      <c r="AJ48" s="802"/>
      <c r="AK48" s="802"/>
      <c r="AL48" s="802"/>
      <c r="AM48" s="802"/>
      <c r="AN48" s="802"/>
      <c r="AO48" s="802"/>
      <c r="AP48" s="802"/>
      <c r="AQ48" s="802"/>
      <c r="AR48" s="802"/>
      <c r="AS48" s="802"/>
      <c r="AT48" s="802"/>
      <c r="AU48" s="802"/>
      <c r="AV48" s="802"/>
    </row>
    <row r="49" s="786" customFormat="1" ht="25" customHeight="1" spans="1:48">
      <c r="A49" s="804"/>
      <c r="B49" s="805"/>
      <c r="C49" s="805"/>
      <c r="D49" s="805"/>
      <c r="E49" s="805"/>
      <c r="F49" s="805"/>
      <c r="G49" s="805"/>
      <c r="H49" s="805"/>
      <c r="I49" s="805"/>
      <c r="J49" s="805"/>
      <c r="K49" s="805"/>
      <c r="L49" s="805"/>
      <c r="M49" s="805"/>
      <c r="N49" s="805"/>
      <c r="O49" s="805"/>
      <c r="P49" s="805"/>
      <c r="Q49" s="805"/>
      <c r="R49" s="805"/>
      <c r="S49" s="805"/>
      <c r="T49" s="805"/>
      <c r="U49" s="805"/>
      <c r="V49" s="805"/>
      <c r="W49" s="805"/>
      <c r="X49" s="805"/>
      <c r="Y49" s="805"/>
      <c r="Z49" s="805"/>
      <c r="AA49" s="805"/>
      <c r="AB49" s="805"/>
      <c r="AC49" s="805"/>
      <c r="AD49" s="805"/>
      <c r="AE49" s="806"/>
      <c r="AF49" s="807"/>
      <c r="AG49" s="808"/>
      <c r="AH49" s="808"/>
      <c r="AI49" s="809"/>
      <c r="AJ49" s="809"/>
      <c r="AK49" s="809"/>
      <c r="AL49" s="809"/>
      <c r="AM49" s="809"/>
      <c r="AN49" s="809"/>
      <c r="AO49" s="809"/>
      <c r="AP49" s="809"/>
      <c r="AQ49" s="809"/>
      <c r="AR49" s="809"/>
      <c r="AS49" s="809"/>
      <c r="AT49" s="809"/>
      <c r="AU49" s="809"/>
      <c r="AV49" s="809"/>
    </row>
    <row r="50" s="785" customFormat="1" ht="26" customHeight="1" spans="1:48">
      <c r="A50" s="810">
        <v>5</v>
      </c>
      <c r="B50" s="913" t="s">
        <v>3493</v>
      </c>
      <c r="C50" s="914"/>
      <c r="D50" s="914"/>
      <c r="E50" s="914"/>
      <c r="F50" s="914"/>
      <c r="G50" s="914"/>
      <c r="H50" s="915"/>
      <c r="I50" s="916"/>
      <c r="J50" s="916"/>
      <c r="K50" s="917"/>
      <c r="L50" s="816" t="s">
        <v>3494</v>
      </c>
      <c r="M50" s="816"/>
      <c r="N50" s="816"/>
      <c r="O50" s="816"/>
      <c r="P50" s="817" t="s">
        <v>3495</v>
      </c>
      <c r="Q50" s="818"/>
      <c r="R50" s="818"/>
      <c r="S50" s="819"/>
      <c r="T50" s="820" t="s">
        <v>3496</v>
      </c>
      <c r="U50" s="821"/>
      <c r="V50" s="821"/>
      <c r="W50" s="821"/>
      <c r="X50" s="821"/>
      <c r="Y50" s="822"/>
      <c r="Z50" s="821"/>
      <c r="AA50" s="823"/>
      <c r="AB50" s="824" t="s">
        <v>3497</v>
      </c>
      <c r="AC50" s="825"/>
      <c r="AD50" s="825"/>
      <c r="AE50" s="826"/>
      <c r="AF50" s="827"/>
      <c r="AG50" s="828"/>
      <c r="AH50" s="829"/>
      <c r="AI50" s="830"/>
      <c r="AJ50" s="830"/>
      <c r="AK50" s="830"/>
      <c r="AL50" s="830"/>
      <c r="AM50" s="830"/>
      <c r="AN50" s="830"/>
      <c r="AO50" s="830"/>
      <c r="AP50" s="830"/>
      <c r="AQ50" s="830"/>
      <c r="AR50" s="830"/>
      <c r="AS50" s="830"/>
      <c r="AT50" s="830"/>
      <c r="AU50" s="801"/>
      <c r="AV50" s="801"/>
    </row>
    <row r="51" s="785" customFormat="1" ht="26" customHeight="1" spans="1:48">
      <c r="A51" s="831"/>
      <c r="B51" s="832" t="s">
        <v>3498</v>
      </c>
      <c r="C51" s="833" t="s">
        <v>3499</v>
      </c>
      <c r="D51" s="834"/>
      <c r="E51" s="835"/>
      <c r="F51" s="835" t="s">
        <v>3500</v>
      </c>
      <c r="G51" s="833" t="s">
        <v>3501</v>
      </c>
      <c r="H51" s="836" t="s">
        <v>3502</v>
      </c>
      <c r="I51" s="833" t="s">
        <v>3503</v>
      </c>
      <c r="J51" s="833" t="s">
        <v>3504</v>
      </c>
      <c r="K51" s="833" t="s">
        <v>3505</v>
      </c>
      <c r="L51" s="837" t="s">
        <v>3506</v>
      </c>
      <c r="M51" s="838" t="s">
        <v>3507</v>
      </c>
      <c r="N51" s="838" t="s">
        <v>3508</v>
      </c>
      <c r="O51" s="839" t="s">
        <v>3504</v>
      </c>
      <c r="P51" s="840" t="s">
        <v>3477</v>
      </c>
      <c r="Q51" s="841" t="s">
        <v>3509</v>
      </c>
      <c r="R51" s="841" t="s">
        <v>3510</v>
      </c>
      <c r="S51" s="842" t="s">
        <v>3511</v>
      </c>
      <c r="T51" s="843" t="s">
        <v>3512</v>
      </c>
      <c r="U51" s="843" t="s">
        <v>3513</v>
      </c>
      <c r="V51" s="844" t="s">
        <v>3514</v>
      </c>
      <c r="W51" s="844" t="s">
        <v>3515</v>
      </c>
      <c r="X51" s="845" t="s">
        <v>3516</v>
      </c>
      <c r="Y51" s="846" t="s">
        <v>3517</v>
      </c>
      <c r="Z51" s="847" t="s">
        <v>3518</v>
      </c>
      <c r="AA51" s="848" t="s">
        <v>3519</v>
      </c>
      <c r="AB51" s="849" t="s">
        <v>3520</v>
      </c>
      <c r="AC51" s="849" t="s">
        <v>3521</v>
      </c>
      <c r="AD51" s="849" t="s">
        <v>3522</v>
      </c>
      <c r="AE51" s="850" t="s">
        <v>3523</v>
      </c>
      <c r="AF51" s="851"/>
      <c r="AG51" s="852"/>
      <c r="AH51" s="853"/>
      <c r="AI51" s="918"/>
      <c r="AJ51" s="798"/>
      <c r="AK51" s="798"/>
      <c r="AL51" s="798"/>
      <c r="AM51" s="801"/>
      <c r="AN51" s="855"/>
      <c r="AO51" s="855"/>
      <c r="AP51" s="855"/>
      <c r="AQ51" s="856"/>
      <c r="AR51" s="856"/>
      <c r="AS51" s="856"/>
      <c r="AT51" s="856"/>
      <c r="AU51" s="858"/>
      <c r="AV51" s="858"/>
    </row>
    <row r="52" s="785" customFormat="1" ht="26" customHeight="1" spans="1:48">
      <c r="A52" s="859"/>
      <c r="B52" s="860"/>
      <c r="C52" s="861"/>
      <c r="D52" s="861"/>
      <c r="E52" s="861"/>
      <c r="F52" s="862"/>
      <c r="G52" s="863"/>
      <c r="H52" s="864"/>
      <c r="I52" s="865"/>
      <c r="J52" s="866"/>
      <c r="K52" s="867"/>
      <c r="L52" s="868"/>
      <c r="M52" s="869"/>
      <c r="N52" s="869"/>
      <c r="O52" s="870"/>
      <c r="P52" s="871"/>
      <c r="Q52" s="871"/>
      <c r="R52" s="871"/>
      <c r="S52" s="871"/>
      <c r="T52" s="872"/>
      <c r="U52" s="873"/>
      <c r="V52" s="873"/>
      <c r="W52" s="874"/>
      <c r="X52" s="875"/>
      <c r="Y52" s="876"/>
      <c r="Z52" s="875"/>
      <c r="AA52" s="877"/>
      <c r="AB52" s="878"/>
      <c r="AC52" s="878"/>
      <c r="AD52" s="878"/>
      <c r="AE52" s="879"/>
      <c r="AF52" s="880"/>
      <c r="AG52" s="881"/>
      <c r="AH52" s="882"/>
      <c r="AI52" s="798"/>
      <c r="AJ52" s="798"/>
      <c r="AK52" s="798"/>
      <c r="AL52" s="798"/>
      <c r="AM52" s="855"/>
      <c r="AN52" s="855"/>
      <c r="AO52" s="855"/>
      <c r="AP52" s="855"/>
      <c r="AQ52" s="856"/>
      <c r="AR52" s="856"/>
      <c r="AS52" s="856"/>
      <c r="AT52" s="856"/>
      <c r="AU52" s="858"/>
      <c r="AV52" s="858"/>
    </row>
    <row r="53" s="785" customFormat="1" ht="26" customHeight="1" spans="1:48">
      <c r="A53" s="883"/>
      <c r="B53" s="884"/>
      <c r="C53" s="885"/>
      <c r="D53" s="885"/>
      <c r="E53" s="885"/>
      <c r="F53" s="886"/>
      <c r="G53" s="863"/>
      <c r="H53" s="864"/>
      <c r="I53" s="865"/>
      <c r="J53" s="866"/>
      <c r="K53" s="867"/>
      <c r="L53" s="868"/>
      <c r="M53" s="869"/>
      <c r="N53" s="869"/>
      <c r="O53" s="870"/>
      <c r="P53" s="871"/>
      <c r="Q53" s="871"/>
      <c r="R53" s="871"/>
      <c r="S53" s="871"/>
      <c r="T53" s="872"/>
      <c r="U53" s="873"/>
      <c r="V53" s="873"/>
      <c r="W53" s="874"/>
      <c r="X53" s="875"/>
      <c r="Y53" s="876"/>
      <c r="Z53" s="875"/>
      <c r="AA53" s="877"/>
      <c r="AB53" s="878"/>
      <c r="AC53" s="878"/>
      <c r="AD53" s="878"/>
      <c r="AE53" s="879"/>
      <c r="AF53" s="880"/>
      <c r="AG53" s="881"/>
      <c r="AH53" s="882"/>
      <c r="AI53" s="798"/>
      <c r="AJ53" s="798"/>
      <c r="AK53" s="798"/>
      <c r="AL53" s="798"/>
      <c r="AM53" s="855"/>
      <c r="AN53" s="855"/>
      <c r="AO53" s="855"/>
      <c r="AP53" s="855"/>
      <c r="AQ53" s="856"/>
      <c r="AR53" s="856"/>
      <c r="AS53" s="856"/>
      <c r="AT53" s="856"/>
      <c r="AU53" s="858"/>
      <c r="AV53" s="858"/>
    </row>
    <row r="54" s="785" customFormat="1" ht="26" customHeight="1" spans="1:48">
      <c r="A54" s="887"/>
      <c r="B54" s="888"/>
      <c r="C54" s="889"/>
      <c r="D54" s="889"/>
      <c r="E54" s="889"/>
      <c r="F54" s="890"/>
      <c r="G54" s="891"/>
      <c r="H54" s="864"/>
      <c r="I54" s="893"/>
      <c r="J54" s="894"/>
      <c r="K54" s="895"/>
      <c r="L54" s="896"/>
      <c r="M54" s="897"/>
      <c r="N54" s="897"/>
      <c r="O54" s="898"/>
      <c r="P54" s="899"/>
      <c r="Q54" s="899"/>
      <c r="R54" s="899"/>
      <c r="S54" s="899"/>
      <c r="T54" s="900"/>
      <c r="U54" s="901"/>
      <c r="V54" s="901"/>
      <c r="W54" s="902"/>
      <c r="X54" s="903"/>
      <c r="Y54" s="904"/>
      <c r="Z54" s="903"/>
      <c r="AA54" s="905"/>
      <c r="AB54" s="906"/>
      <c r="AC54" s="906"/>
      <c r="AD54" s="906"/>
      <c r="AE54" s="907"/>
      <c r="AF54" s="908"/>
      <c r="AG54" s="909"/>
      <c r="AH54" s="910"/>
      <c r="AI54" s="798"/>
      <c r="AJ54" s="798"/>
      <c r="AK54" s="798"/>
      <c r="AL54" s="798"/>
      <c r="AM54" s="855"/>
      <c r="AN54" s="855"/>
      <c r="AO54" s="855"/>
      <c r="AP54" s="855"/>
      <c r="AQ54" s="856"/>
      <c r="AR54" s="856"/>
      <c r="AS54" s="856"/>
      <c r="AT54" s="856"/>
      <c r="AU54" s="858"/>
      <c r="AV54" s="858"/>
    </row>
    <row r="55" customFormat="1" ht="14.25"/>
    <row r="56" s="784" customFormat="1" ht="42.75" spans="1:48">
      <c r="A56" s="787" t="s">
        <v>3474</v>
      </c>
      <c r="B56" s="788" t="s">
        <v>3475</v>
      </c>
      <c r="C56" s="788" t="s">
        <v>3476</v>
      </c>
      <c r="D56" s="788" t="s">
        <v>3477</v>
      </c>
      <c r="E56" s="788" t="s">
        <v>3478</v>
      </c>
      <c r="F56" s="788" t="s">
        <v>3479</v>
      </c>
      <c r="G56" s="788" t="s">
        <v>3480</v>
      </c>
      <c r="H56" s="788" t="s">
        <v>3481</v>
      </c>
      <c r="I56" s="788" t="s">
        <v>3482</v>
      </c>
      <c r="J56" s="788" t="s">
        <v>3483</v>
      </c>
      <c r="K56" s="788" t="s">
        <v>3484</v>
      </c>
      <c r="L56" s="788" t="s">
        <v>3485</v>
      </c>
      <c r="M56" s="788" t="s">
        <v>3486</v>
      </c>
      <c r="N56" s="788" t="s">
        <v>3487</v>
      </c>
      <c r="O56" s="788" t="s">
        <v>3488</v>
      </c>
      <c r="P56" s="788" t="s">
        <v>3489</v>
      </c>
      <c r="Q56" s="788" t="s">
        <v>3490</v>
      </c>
      <c r="R56" s="788" t="s">
        <v>3491</v>
      </c>
      <c r="S56" s="789"/>
      <c r="T56" s="789"/>
      <c r="U56" s="789"/>
      <c r="V56" s="789"/>
      <c r="W56" s="789"/>
      <c r="X56" s="789"/>
      <c r="Y56" s="789"/>
      <c r="Z56" s="789"/>
      <c r="AA56" s="789"/>
      <c r="AB56" s="789"/>
      <c r="AC56" s="789"/>
      <c r="AD56" s="789"/>
      <c r="AE56" s="790"/>
    </row>
    <row r="57" s="784" customFormat="1" ht="18" customHeight="1" spans="1:48">
      <c r="A57" s="791"/>
      <c r="C57" s="911"/>
      <c r="D57" s="793"/>
      <c r="E57" s="794"/>
      <c r="F57" s="794"/>
      <c r="G57" s="794"/>
      <c r="H57" s="794"/>
      <c r="I57" s="794"/>
      <c r="J57" s="794"/>
      <c r="K57" s="794"/>
      <c r="L57" s="794"/>
      <c r="M57" s="794"/>
      <c r="N57" s="794"/>
      <c r="O57" s="794"/>
      <c r="P57" s="794"/>
      <c r="Q57" s="794"/>
      <c r="R57" s="794"/>
      <c r="AE57" s="796"/>
    </row>
    <row r="58" s="785" customFormat="1" ht="18" customHeight="1" spans="1:48">
      <c r="A58" s="797"/>
      <c r="B58" s="798"/>
      <c r="C58" s="798"/>
      <c r="D58" s="799"/>
      <c r="E58" s="794"/>
      <c r="F58" s="794"/>
      <c r="G58" s="794"/>
      <c r="H58" s="794"/>
      <c r="I58" s="794"/>
      <c r="J58" s="794"/>
      <c r="K58" s="794"/>
      <c r="L58" s="794"/>
      <c r="M58" s="794"/>
      <c r="N58" s="794"/>
      <c r="O58" s="794"/>
      <c r="P58" s="794"/>
      <c r="Q58" s="794"/>
      <c r="R58" s="794"/>
      <c r="S58" s="798"/>
      <c r="T58" s="798"/>
      <c r="U58" s="798"/>
      <c r="V58" s="798"/>
      <c r="W58" s="798"/>
      <c r="X58" s="798"/>
      <c r="Y58" s="798"/>
      <c r="Z58" s="798"/>
      <c r="AA58" s="798"/>
      <c r="AB58" s="798"/>
      <c r="AC58" s="798"/>
      <c r="AD58" s="798"/>
      <c r="AE58" s="800"/>
      <c r="AF58" s="798"/>
      <c r="AG58" s="801"/>
      <c r="AH58" s="801"/>
      <c r="AI58" s="802"/>
      <c r="AJ58" s="802"/>
      <c r="AK58" s="802"/>
      <c r="AL58" s="802"/>
      <c r="AM58" s="802"/>
      <c r="AN58" s="802"/>
      <c r="AO58" s="802"/>
      <c r="AP58" s="802"/>
      <c r="AQ58" s="802"/>
      <c r="AR58" s="802"/>
      <c r="AS58" s="802"/>
      <c r="AT58" s="802"/>
      <c r="AU58" s="802"/>
      <c r="AV58" s="802"/>
    </row>
    <row r="59" s="785" customFormat="1" ht="18" customHeight="1" spans="1:48">
      <c r="A59" s="797"/>
      <c r="B59" s="798"/>
      <c r="C59" s="798"/>
      <c r="D59" s="803"/>
      <c r="E59" s="794"/>
      <c r="F59" s="794"/>
      <c r="G59" s="794"/>
      <c r="H59" s="794"/>
      <c r="I59" s="794"/>
      <c r="J59" s="794"/>
      <c r="K59" s="794"/>
      <c r="L59" s="794"/>
      <c r="M59" s="794"/>
      <c r="N59" s="794"/>
      <c r="O59" s="794"/>
      <c r="P59" s="794"/>
      <c r="Q59" s="794"/>
      <c r="R59" s="794"/>
      <c r="S59" s="798"/>
      <c r="T59" s="798"/>
      <c r="U59" s="798"/>
      <c r="V59" s="798"/>
      <c r="W59" s="798"/>
      <c r="X59" s="798"/>
      <c r="Y59" s="798"/>
      <c r="Z59" s="798"/>
      <c r="AA59" s="798"/>
      <c r="AB59" s="798"/>
      <c r="AC59" s="798"/>
      <c r="AD59" s="798"/>
      <c r="AE59" s="800"/>
      <c r="AF59" s="798"/>
      <c r="AG59" s="801"/>
      <c r="AH59" s="801"/>
      <c r="AI59" s="802"/>
      <c r="AJ59" s="802"/>
      <c r="AK59" s="802"/>
      <c r="AL59" s="802"/>
      <c r="AM59" s="802"/>
      <c r="AN59" s="802"/>
      <c r="AO59" s="802"/>
      <c r="AP59" s="802"/>
      <c r="AQ59" s="802"/>
      <c r="AR59" s="802"/>
      <c r="AS59" s="802"/>
      <c r="AT59" s="802"/>
      <c r="AU59" s="802"/>
      <c r="AV59" s="802"/>
    </row>
    <row r="60" s="786" customFormat="1" ht="25" customHeight="1" spans="1:48">
      <c r="A60" s="804"/>
      <c r="B60" s="805"/>
      <c r="C60" s="805"/>
      <c r="D60" s="805"/>
      <c r="E60" s="805"/>
      <c r="F60" s="805"/>
      <c r="G60" s="805"/>
      <c r="H60" s="805"/>
      <c r="I60" s="805"/>
      <c r="J60" s="805"/>
      <c r="K60" s="805"/>
      <c r="L60" s="805"/>
      <c r="M60" s="805"/>
      <c r="N60" s="805"/>
      <c r="O60" s="805"/>
      <c r="P60" s="805"/>
      <c r="Q60" s="805"/>
      <c r="R60" s="805"/>
      <c r="S60" s="805"/>
      <c r="T60" s="805"/>
      <c r="U60" s="805"/>
      <c r="V60" s="805"/>
      <c r="W60" s="805"/>
      <c r="X60" s="805"/>
      <c r="Y60" s="805"/>
      <c r="Z60" s="805"/>
      <c r="AA60" s="805"/>
      <c r="AB60" s="805"/>
      <c r="AC60" s="805"/>
      <c r="AD60" s="805"/>
      <c r="AE60" s="806"/>
      <c r="AF60" s="807"/>
      <c r="AG60" s="808"/>
      <c r="AH60" s="808"/>
      <c r="AI60" s="809"/>
      <c r="AJ60" s="809"/>
      <c r="AK60" s="809"/>
      <c r="AL60" s="809"/>
      <c r="AM60" s="809"/>
      <c r="AN60" s="809"/>
      <c r="AO60" s="809"/>
      <c r="AP60" s="809"/>
      <c r="AQ60" s="809"/>
      <c r="AR60" s="809"/>
      <c r="AS60" s="809"/>
      <c r="AT60" s="809"/>
      <c r="AU60" s="809"/>
      <c r="AV60" s="809"/>
    </row>
    <row r="61" s="785" customFormat="1" ht="26" customHeight="1" spans="1:48">
      <c r="A61" s="810">
        <v>6</v>
      </c>
      <c r="B61" s="913" t="s">
        <v>3493</v>
      </c>
      <c r="C61" s="914"/>
      <c r="D61" s="914"/>
      <c r="E61" s="914"/>
      <c r="F61" s="914"/>
      <c r="G61" s="914"/>
      <c r="H61" s="915"/>
      <c r="I61" s="916"/>
      <c r="J61" s="916"/>
      <c r="K61" s="917"/>
      <c r="L61" s="816" t="s">
        <v>3494</v>
      </c>
      <c r="M61" s="816"/>
      <c r="N61" s="816"/>
      <c r="O61" s="816"/>
      <c r="P61" s="817" t="s">
        <v>3495</v>
      </c>
      <c r="Q61" s="818"/>
      <c r="R61" s="818"/>
      <c r="S61" s="819"/>
      <c r="T61" s="820" t="s">
        <v>3496</v>
      </c>
      <c r="U61" s="821"/>
      <c r="V61" s="821"/>
      <c r="W61" s="821"/>
      <c r="X61" s="821"/>
      <c r="Y61" s="822"/>
      <c r="Z61" s="821"/>
      <c r="AA61" s="823"/>
      <c r="AB61" s="824" t="s">
        <v>3497</v>
      </c>
      <c r="AC61" s="825"/>
      <c r="AD61" s="825"/>
      <c r="AE61" s="826"/>
      <c r="AF61" s="827"/>
      <c r="AG61" s="828"/>
      <c r="AH61" s="829"/>
      <c r="AI61" s="830"/>
      <c r="AJ61" s="830"/>
      <c r="AK61" s="830"/>
      <c r="AL61" s="830"/>
      <c r="AM61" s="830"/>
      <c r="AN61" s="830"/>
      <c r="AO61" s="830"/>
      <c r="AP61" s="830"/>
      <c r="AQ61" s="830"/>
      <c r="AR61" s="830"/>
      <c r="AS61" s="830"/>
      <c r="AT61" s="830"/>
      <c r="AU61" s="801"/>
      <c r="AV61" s="801"/>
    </row>
    <row r="62" s="785" customFormat="1" ht="26" customHeight="1" spans="1:48">
      <c r="A62" s="831"/>
      <c r="B62" s="832" t="s">
        <v>3498</v>
      </c>
      <c r="C62" s="833" t="s">
        <v>3499</v>
      </c>
      <c r="D62" s="834"/>
      <c r="E62" s="835"/>
      <c r="F62" s="835" t="s">
        <v>3500</v>
      </c>
      <c r="G62" s="833" t="s">
        <v>3501</v>
      </c>
      <c r="H62" s="836" t="s">
        <v>3502</v>
      </c>
      <c r="I62" s="833" t="s">
        <v>3503</v>
      </c>
      <c r="J62" s="833" t="s">
        <v>3504</v>
      </c>
      <c r="K62" s="833" t="s">
        <v>3505</v>
      </c>
      <c r="L62" s="837" t="s">
        <v>3506</v>
      </c>
      <c r="M62" s="838" t="s">
        <v>3507</v>
      </c>
      <c r="N62" s="838" t="s">
        <v>3508</v>
      </c>
      <c r="O62" s="839" t="s">
        <v>3504</v>
      </c>
      <c r="P62" s="840" t="s">
        <v>3477</v>
      </c>
      <c r="Q62" s="841" t="s">
        <v>3509</v>
      </c>
      <c r="R62" s="841" t="s">
        <v>3510</v>
      </c>
      <c r="S62" s="842" t="s">
        <v>3511</v>
      </c>
      <c r="T62" s="843" t="s">
        <v>3512</v>
      </c>
      <c r="U62" s="843" t="s">
        <v>3513</v>
      </c>
      <c r="V62" s="844" t="s">
        <v>3514</v>
      </c>
      <c r="W62" s="844" t="s">
        <v>3515</v>
      </c>
      <c r="X62" s="845" t="s">
        <v>3516</v>
      </c>
      <c r="Y62" s="846" t="s">
        <v>3517</v>
      </c>
      <c r="Z62" s="847" t="s">
        <v>3518</v>
      </c>
      <c r="AA62" s="848" t="s">
        <v>3519</v>
      </c>
      <c r="AB62" s="849" t="s">
        <v>3520</v>
      </c>
      <c r="AC62" s="849" t="s">
        <v>3521</v>
      </c>
      <c r="AD62" s="849" t="s">
        <v>3522</v>
      </c>
      <c r="AE62" s="850" t="s">
        <v>3523</v>
      </c>
      <c r="AF62" s="851"/>
      <c r="AG62" s="852"/>
      <c r="AH62" s="853"/>
      <c r="AI62" s="935"/>
      <c r="AJ62" s="798"/>
      <c r="AK62" s="798"/>
      <c r="AL62" s="798"/>
      <c r="AM62" s="801"/>
      <c r="AN62" s="855"/>
      <c r="AO62" s="855"/>
      <c r="AP62" s="855"/>
      <c r="AQ62" s="856"/>
      <c r="AR62" s="857"/>
      <c r="AS62" s="857"/>
      <c r="AT62" s="857"/>
      <c r="AU62" s="858"/>
      <c r="AV62" s="858"/>
    </row>
    <row r="63" s="785" customFormat="1" ht="26" customHeight="1" spans="1:48">
      <c r="A63" s="859"/>
      <c r="B63" s="860"/>
      <c r="C63" s="861"/>
      <c r="D63" s="861"/>
      <c r="E63" s="861"/>
      <c r="F63" s="862"/>
      <c r="G63" s="863"/>
      <c r="H63" s="864"/>
      <c r="I63" s="865"/>
      <c r="J63" s="866"/>
      <c r="K63" s="867"/>
      <c r="L63" s="868"/>
      <c r="M63" s="869"/>
      <c r="N63" s="869"/>
      <c r="O63" s="870"/>
      <c r="P63" s="871"/>
      <c r="Q63" s="871"/>
      <c r="R63" s="871"/>
      <c r="S63" s="871"/>
      <c r="T63" s="872"/>
      <c r="U63" s="873"/>
      <c r="V63" s="873"/>
      <c r="W63" s="874"/>
      <c r="X63" s="875"/>
      <c r="Y63" s="876"/>
      <c r="Z63" s="875"/>
      <c r="AA63" s="877"/>
      <c r="AB63" s="878"/>
      <c r="AC63" s="878"/>
      <c r="AD63" s="878"/>
      <c r="AE63" s="879"/>
      <c r="AF63" s="880"/>
      <c r="AG63" s="881"/>
      <c r="AH63" s="882"/>
      <c r="AI63" s="798"/>
      <c r="AJ63" s="798"/>
      <c r="AK63" s="798"/>
      <c r="AL63" s="798"/>
      <c r="AM63" s="855"/>
      <c r="AN63" s="855"/>
      <c r="AO63" s="855"/>
      <c r="AP63" s="855"/>
      <c r="AQ63" s="857"/>
      <c r="AR63" s="857"/>
      <c r="AS63" s="857"/>
      <c r="AT63" s="857"/>
      <c r="AU63" s="858"/>
      <c r="AV63" s="858"/>
    </row>
    <row r="64" s="785" customFormat="1" ht="26" customHeight="1" spans="1:48">
      <c r="A64" s="883"/>
      <c r="B64" s="884"/>
      <c r="C64" s="885"/>
      <c r="D64" s="885"/>
      <c r="E64" s="885"/>
      <c r="F64" s="886"/>
      <c r="G64" s="863"/>
      <c r="H64" s="864"/>
      <c r="I64" s="865"/>
      <c r="J64" s="866"/>
      <c r="K64" s="867"/>
      <c r="L64" s="868"/>
      <c r="M64" s="869"/>
      <c r="N64" s="869"/>
      <c r="O64" s="870"/>
      <c r="P64" s="871"/>
      <c r="Q64" s="871"/>
      <c r="R64" s="871"/>
      <c r="S64" s="871"/>
      <c r="T64" s="872"/>
      <c r="U64" s="873"/>
      <c r="V64" s="873"/>
      <c r="W64" s="874"/>
      <c r="X64" s="875"/>
      <c r="Y64" s="876"/>
      <c r="Z64" s="875"/>
      <c r="AA64" s="877"/>
      <c r="AB64" s="878"/>
      <c r="AC64" s="878"/>
      <c r="AD64" s="878"/>
      <c r="AE64" s="879"/>
      <c r="AF64" s="880"/>
      <c r="AG64" s="881"/>
      <c r="AH64" s="882"/>
      <c r="AI64" s="798"/>
      <c r="AJ64" s="798"/>
      <c r="AK64" s="798"/>
      <c r="AL64" s="798"/>
      <c r="AM64" s="855"/>
      <c r="AN64" s="855"/>
      <c r="AO64" s="855"/>
      <c r="AP64" s="855"/>
      <c r="AQ64" s="857"/>
      <c r="AR64" s="857"/>
      <c r="AS64" s="857"/>
      <c r="AT64" s="857"/>
      <c r="AU64" s="858"/>
      <c r="AV64" s="858"/>
    </row>
    <row r="65" s="785" customFormat="1" ht="26" customHeight="1" spans="1:48">
      <c r="A65" s="887"/>
      <c r="B65" s="888"/>
      <c r="C65" s="889"/>
      <c r="D65" s="889"/>
      <c r="E65" s="889"/>
      <c r="F65" s="890"/>
      <c r="G65" s="891"/>
      <c r="H65" s="864"/>
      <c r="I65" s="893"/>
      <c r="J65" s="894"/>
      <c r="K65" s="895"/>
      <c r="L65" s="896"/>
      <c r="M65" s="897"/>
      <c r="N65" s="897"/>
      <c r="O65" s="898"/>
      <c r="P65" s="871"/>
      <c r="Q65" s="899"/>
      <c r="R65" s="899"/>
      <c r="S65" s="899"/>
      <c r="T65" s="900"/>
      <c r="U65" s="901"/>
      <c r="V65" s="901"/>
      <c r="W65" s="902"/>
      <c r="X65" s="903"/>
      <c r="Y65" s="904"/>
      <c r="Z65" s="903"/>
      <c r="AA65" s="905"/>
      <c r="AB65" s="906"/>
      <c r="AC65" s="906"/>
      <c r="AD65" s="906"/>
      <c r="AE65" s="907"/>
      <c r="AF65" s="908"/>
      <c r="AG65" s="909"/>
      <c r="AH65" s="910"/>
      <c r="AI65" s="798"/>
      <c r="AJ65" s="798"/>
      <c r="AK65" s="798"/>
      <c r="AL65" s="798"/>
      <c r="AM65" s="855"/>
      <c r="AN65" s="855"/>
      <c r="AO65" s="855"/>
      <c r="AP65" s="855"/>
      <c r="AQ65" s="857"/>
      <c r="AR65" s="857"/>
      <c r="AS65" s="857"/>
      <c r="AT65" s="857"/>
      <c r="AU65" s="858"/>
      <c r="AV65" s="858"/>
    </row>
    <row r="66" customFormat="1"/>
    <row r="67" ht="14.25"/>
    <row r="68" s="784" customFormat="1" ht="14.25" spans="1:48">
      <c r="A68" s="787"/>
      <c r="B68" s="788"/>
      <c r="C68" s="788"/>
      <c r="D68" s="788"/>
      <c r="E68" s="788"/>
      <c r="F68" s="788"/>
      <c r="G68" s="788"/>
      <c r="H68" s="788"/>
      <c r="I68" s="788"/>
      <c r="J68" s="788"/>
      <c r="K68" s="788"/>
      <c r="L68" s="788"/>
      <c r="M68" s="788"/>
      <c r="N68" s="788"/>
      <c r="O68" s="788"/>
      <c r="P68" s="788"/>
      <c r="Q68" s="788"/>
      <c r="R68" s="788"/>
      <c r="S68" s="789"/>
      <c r="T68" s="789"/>
      <c r="U68" s="789"/>
      <c r="V68" s="789"/>
      <c r="W68" s="789"/>
      <c r="X68" s="789"/>
      <c r="Y68" s="789"/>
      <c r="Z68" s="789"/>
      <c r="AA68" s="789"/>
      <c r="AB68" s="789"/>
      <c r="AC68" s="789"/>
      <c r="AD68" s="789"/>
      <c r="AE68" s="790"/>
    </row>
    <row r="69" s="784" customFormat="1" ht="18" customHeight="1" spans="1:48">
      <c r="A69" s="791"/>
      <c r="C69" s="911"/>
      <c r="D69" s="793"/>
      <c r="E69" s="794"/>
      <c r="F69" s="794"/>
      <c r="G69" s="794"/>
      <c r="H69" s="794"/>
      <c r="I69" s="794"/>
      <c r="J69" s="794"/>
      <c r="K69" s="794"/>
      <c r="L69" s="794"/>
      <c r="M69" s="794"/>
      <c r="N69" s="794"/>
      <c r="O69" s="794"/>
      <c r="P69" s="794"/>
      <c r="Q69" s="794"/>
      <c r="R69" s="794"/>
      <c r="V69" s="798"/>
      <c r="AE69" s="796"/>
    </row>
    <row r="70" s="785" customFormat="1" ht="18" customHeight="1" spans="1:48">
      <c r="A70" s="797"/>
      <c r="B70" s="798"/>
      <c r="C70" s="798"/>
      <c r="D70" s="799"/>
      <c r="E70" s="794"/>
      <c r="F70" s="794"/>
      <c r="G70" s="794"/>
      <c r="H70" s="794"/>
      <c r="I70" s="794"/>
      <c r="J70" s="794"/>
      <c r="K70" s="794"/>
      <c r="L70" s="794"/>
      <c r="M70" s="794"/>
      <c r="N70" s="794"/>
      <c r="O70" s="794"/>
      <c r="P70" s="794"/>
      <c r="Q70" s="794"/>
      <c r="R70" s="794"/>
      <c r="S70" s="798"/>
      <c r="T70" s="798"/>
      <c r="U70" s="798"/>
      <c r="V70" s="798"/>
      <c r="W70" s="798"/>
      <c r="X70" s="798"/>
      <c r="Y70" s="798"/>
      <c r="Z70" s="798"/>
      <c r="AA70" s="798"/>
      <c r="AB70" s="798"/>
      <c r="AC70" s="798"/>
      <c r="AD70" s="798"/>
      <c r="AE70" s="800"/>
      <c r="AF70" s="798"/>
      <c r="AG70" s="801"/>
      <c r="AH70" s="801"/>
      <c r="AI70" s="802"/>
      <c r="AJ70" s="802"/>
      <c r="AK70" s="802"/>
      <c r="AL70" s="802"/>
      <c r="AM70" s="802"/>
      <c r="AN70" s="802"/>
      <c r="AO70" s="802"/>
      <c r="AP70" s="802"/>
      <c r="AQ70" s="802"/>
      <c r="AR70" s="802"/>
      <c r="AS70" s="802"/>
      <c r="AT70" s="802"/>
      <c r="AU70" s="802"/>
      <c r="AV70" s="802"/>
    </row>
    <row r="71" s="785" customFormat="1" ht="18" customHeight="1" spans="1:48">
      <c r="A71" s="797"/>
      <c r="B71" s="798"/>
      <c r="C71" s="798"/>
      <c r="D71" s="803"/>
      <c r="E71" s="794"/>
      <c r="F71" s="794"/>
      <c r="G71" s="794"/>
      <c r="H71" s="794"/>
      <c r="I71" s="794"/>
      <c r="J71" s="794"/>
      <c r="K71" s="794"/>
      <c r="L71" s="794"/>
      <c r="M71" s="794"/>
      <c r="N71" s="794"/>
      <c r="O71" s="794"/>
      <c r="P71" s="794"/>
      <c r="Q71" s="794"/>
      <c r="R71" s="794"/>
      <c r="S71" s="798"/>
      <c r="T71" s="798"/>
      <c r="U71" s="798"/>
      <c r="V71" s="798"/>
      <c r="W71" s="798"/>
      <c r="X71" s="798"/>
      <c r="Y71" s="798"/>
      <c r="Z71" s="798"/>
      <c r="AA71" s="798"/>
      <c r="AB71" s="798"/>
      <c r="AC71" s="798"/>
      <c r="AD71" s="798"/>
      <c r="AE71" s="800"/>
      <c r="AF71" s="798"/>
      <c r="AG71" s="801"/>
      <c r="AH71" s="801"/>
      <c r="AI71" s="802"/>
      <c r="AJ71" s="802"/>
      <c r="AK71" s="802"/>
      <c r="AL71" s="802"/>
      <c r="AM71" s="802"/>
      <c r="AN71" s="802"/>
      <c r="AO71" s="802"/>
      <c r="AP71" s="802"/>
      <c r="AQ71" s="802"/>
      <c r="AR71" s="802"/>
      <c r="AS71" s="802"/>
      <c r="AT71" s="802"/>
      <c r="AU71" s="802"/>
      <c r="AV71" s="802"/>
    </row>
    <row r="72" s="786" customFormat="1" ht="25" customHeight="1" spans="1:48">
      <c r="A72" s="804" t="s">
        <v>3524</v>
      </c>
      <c r="B72" s="805" t="s">
        <v>3525</v>
      </c>
      <c r="C72" s="805"/>
      <c r="D72" s="805"/>
      <c r="E72" s="805"/>
      <c r="F72" s="805"/>
      <c r="G72" s="805"/>
      <c r="H72" s="805"/>
      <c r="I72" s="805"/>
      <c r="J72" s="805"/>
      <c r="K72" s="805"/>
      <c r="L72" s="805"/>
      <c r="M72" s="805"/>
      <c r="N72" s="805"/>
      <c r="O72" s="805"/>
      <c r="P72" s="805"/>
      <c r="Q72" s="805"/>
      <c r="R72" s="805"/>
      <c r="S72" s="805"/>
      <c r="T72" s="805"/>
      <c r="U72" s="805"/>
      <c r="V72" s="805"/>
      <c r="W72" s="805"/>
      <c r="X72" s="805"/>
      <c r="Y72" s="805"/>
      <c r="Z72" s="805"/>
      <c r="AA72" s="805"/>
      <c r="AB72" s="805"/>
      <c r="AC72" s="805"/>
      <c r="AD72" s="805"/>
      <c r="AE72" s="806"/>
      <c r="AF72" s="807"/>
      <c r="AG72" s="807"/>
      <c r="AH72" s="808"/>
      <c r="AI72" s="809"/>
      <c r="AJ72" s="809"/>
      <c r="AK72" s="809"/>
      <c r="AL72" s="809"/>
      <c r="AM72" s="809"/>
      <c r="AN72" s="809"/>
      <c r="AO72" s="809"/>
      <c r="AP72" s="809"/>
      <c r="AQ72" s="809"/>
      <c r="AR72" s="809"/>
      <c r="AS72" s="809"/>
      <c r="AT72" s="809"/>
      <c r="AU72" s="809"/>
      <c r="AV72" s="809"/>
    </row>
    <row r="73" s="785" customFormat="1" ht="26" customHeight="1" spans="1:48">
      <c r="A73" s="810">
        <v>7</v>
      </c>
      <c r="B73" s="913" t="s">
        <v>3493</v>
      </c>
      <c r="C73" s="914"/>
      <c r="D73" s="914"/>
      <c r="E73" s="914"/>
      <c r="F73" s="914"/>
      <c r="G73" s="914"/>
      <c r="H73" s="915"/>
      <c r="I73" s="916"/>
      <c r="J73" s="916"/>
      <c r="K73" s="917"/>
      <c r="L73" s="816" t="s">
        <v>3494</v>
      </c>
      <c r="M73" s="816"/>
      <c r="N73" s="816"/>
      <c r="O73" s="816"/>
      <c r="P73" s="817" t="s">
        <v>3495</v>
      </c>
      <c r="Q73" s="818"/>
      <c r="R73" s="818"/>
      <c r="S73" s="819"/>
      <c r="T73" s="820" t="s">
        <v>3496</v>
      </c>
      <c r="U73" s="821"/>
      <c r="V73" s="821"/>
      <c r="W73" s="821"/>
      <c r="X73" s="821"/>
      <c r="Y73" s="822"/>
      <c r="Z73" s="821"/>
      <c r="AA73" s="823"/>
      <c r="AB73" s="824" t="s">
        <v>3497</v>
      </c>
      <c r="AC73" s="825"/>
      <c r="AD73" s="825"/>
      <c r="AE73" s="826"/>
      <c r="AF73" s="827"/>
      <c r="AG73" s="828"/>
      <c r="AH73" s="829"/>
      <c r="AI73" s="830"/>
      <c r="AJ73" s="830"/>
      <c r="AK73" s="830"/>
      <c r="AL73" s="830"/>
      <c r="AM73" s="830"/>
      <c r="AN73" s="830"/>
      <c r="AO73" s="830"/>
      <c r="AP73" s="830"/>
      <c r="AQ73" s="830"/>
      <c r="AR73" s="830"/>
      <c r="AS73" s="830"/>
      <c r="AT73" s="830"/>
      <c r="AU73" s="801"/>
      <c r="AV73" s="801"/>
    </row>
    <row r="74" s="785" customFormat="1" ht="26" customHeight="1" spans="1:48">
      <c r="A74" s="831"/>
      <c r="B74" s="832"/>
      <c r="C74" s="833"/>
      <c r="D74" s="834"/>
      <c r="E74" s="835"/>
      <c r="F74" s="835"/>
      <c r="G74" s="833"/>
      <c r="H74" s="836"/>
      <c r="I74" s="833"/>
      <c r="J74" s="833"/>
      <c r="K74" s="833"/>
      <c r="L74" s="837"/>
      <c r="M74" s="838"/>
      <c r="N74" s="838"/>
      <c r="O74" s="839"/>
      <c r="P74" s="840"/>
      <c r="Q74" s="841"/>
      <c r="R74" s="841"/>
      <c r="S74" s="842"/>
      <c r="T74" s="843"/>
      <c r="U74" s="843"/>
      <c r="V74" s="844"/>
      <c r="W74" s="844"/>
      <c r="X74" s="845"/>
      <c r="Y74" s="846"/>
      <c r="Z74" s="847"/>
      <c r="AA74" s="848"/>
      <c r="AB74" s="849"/>
      <c r="AC74" s="849"/>
      <c r="AD74" s="849"/>
      <c r="AE74" s="850"/>
      <c r="AF74" s="851"/>
      <c r="AG74" s="852"/>
      <c r="AH74" s="853"/>
      <c r="AI74" s="936"/>
      <c r="AJ74" s="798"/>
      <c r="AK74" s="798"/>
      <c r="AL74" s="798"/>
      <c r="AM74" s="801"/>
      <c r="AN74" s="855"/>
      <c r="AO74" s="855"/>
      <c r="AP74" s="855"/>
      <c r="AQ74" s="856"/>
      <c r="AR74" s="857"/>
      <c r="AS74" s="857"/>
      <c r="AT74" s="857"/>
      <c r="AU74" s="858"/>
      <c r="AV74" s="858"/>
    </row>
    <row r="75" s="785" customFormat="1" ht="26" customHeight="1" spans="1:48">
      <c r="A75" s="859"/>
      <c r="B75" s="860"/>
      <c r="C75" s="861"/>
      <c r="D75" s="861"/>
      <c r="E75" s="861"/>
      <c r="F75" s="862"/>
      <c r="G75" s="863"/>
      <c r="H75" s="864"/>
      <c r="I75" s="865"/>
      <c r="J75" s="866"/>
      <c r="K75" s="867"/>
      <c r="L75" s="868"/>
      <c r="M75" s="869"/>
      <c r="N75" s="869"/>
      <c r="O75" s="870"/>
      <c r="P75" s="871"/>
      <c r="Q75" s="871"/>
      <c r="R75" s="871"/>
      <c r="S75" s="871"/>
      <c r="T75" s="872"/>
      <c r="U75" s="873"/>
      <c r="V75" s="873"/>
      <c r="W75" s="874"/>
      <c r="X75" s="875"/>
      <c r="Y75" s="876"/>
      <c r="Z75" s="875"/>
      <c r="AA75" s="877"/>
      <c r="AB75" s="878"/>
      <c r="AC75" s="878"/>
      <c r="AD75" s="878"/>
      <c r="AE75" s="879"/>
      <c r="AF75" s="880"/>
      <c r="AG75" s="881"/>
      <c r="AH75" s="882"/>
      <c r="AI75" s="798"/>
      <c r="AJ75" s="798"/>
      <c r="AK75" s="798"/>
      <c r="AL75" s="798"/>
      <c r="AM75" s="855"/>
      <c r="AN75" s="855"/>
      <c r="AO75" s="855"/>
      <c r="AP75" s="855"/>
      <c r="AQ75" s="857"/>
      <c r="AR75" s="856"/>
      <c r="AS75" s="857"/>
      <c r="AT75" s="857"/>
      <c r="AU75" s="858"/>
      <c r="AV75" s="858"/>
    </row>
    <row r="76" s="785" customFormat="1" ht="26" customHeight="1" spans="1:48">
      <c r="A76" s="883"/>
      <c r="B76" s="884"/>
      <c r="C76" s="885"/>
      <c r="D76" s="885"/>
      <c r="E76" s="885"/>
      <c r="F76" s="886"/>
      <c r="G76" s="863"/>
      <c r="H76" s="864"/>
      <c r="I76" s="865"/>
      <c r="J76" s="866"/>
      <c r="K76" s="867"/>
      <c r="L76" s="868"/>
      <c r="M76" s="869"/>
      <c r="N76" s="869"/>
      <c r="O76" s="870"/>
      <c r="P76" s="871"/>
      <c r="Q76" s="871"/>
      <c r="R76" s="871"/>
      <c r="S76" s="871"/>
      <c r="T76" s="872"/>
      <c r="U76" s="873"/>
      <c r="V76" s="873"/>
      <c r="W76" s="874"/>
      <c r="X76" s="875"/>
      <c r="Y76" s="876"/>
      <c r="Z76" s="875"/>
      <c r="AA76" s="877"/>
      <c r="AB76" s="878"/>
      <c r="AC76" s="878"/>
      <c r="AD76" s="878"/>
      <c r="AE76" s="879"/>
      <c r="AF76" s="880"/>
      <c r="AG76" s="881"/>
      <c r="AH76" s="882"/>
      <c r="AI76" s="798"/>
      <c r="AJ76" s="798"/>
      <c r="AK76" s="798"/>
      <c r="AL76" s="798"/>
      <c r="AM76" s="855"/>
      <c r="AN76" s="855"/>
      <c r="AO76" s="855"/>
      <c r="AP76" s="855"/>
      <c r="AQ76" s="857"/>
      <c r="AR76" s="857"/>
      <c r="AS76" s="857"/>
      <c r="AT76" s="857"/>
      <c r="AU76" s="858"/>
      <c r="AV76" s="858"/>
    </row>
    <row r="77" s="785" customFormat="1" ht="26" customHeight="1" spans="1:48">
      <c r="A77" s="887"/>
      <c r="B77" s="888"/>
      <c r="C77" s="889"/>
      <c r="D77" s="889"/>
      <c r="E77" s="889"/>
      <c r="F77" s="890"/>
      <c r="G77" s="891"/>
      <c r="H77" s="864"/>
      <c r="I77" s="893"/>
      <c r="J77" s="894"/>
      <c r="K77" s="895"/>
      <c r="L77" s="896"/>
      <c r="M77" s="897"/>
      <c r="N77" s="897"/>
      <c r="O77" s="898"/>
      <c r="P77" s="899"/>
      <c r="Q77" s="899"/>
      <c r="R77" s="899"/>
      <c r="S77" s="899"/>
      <c r="T77" s="900"/>
      <c r="U77" s="901"/>
      <c r="V77" s="901"/>
      <c r="W77" s="902"/>
      <c r="X77" s="903"/>
      <c r="Y77" s="904"/>
      <c r="Z77" s="903"/>
      <c r="AA77" s="905"/>
      <c r="AB77" s="906"/>
      <c r="AC77" s="906"/>
      <c r="AD77" s="906"/>
      <c r="AE77" s="907"/>
      <c r="AF77" s="908"/>
      <c r="AG77" s="909"/>
      <c r="AH77" s="910"/>
      <c r="AI77" s="798"/>
      <c r="AJ77" s="798"/>
      <c r="AK77" s="798"/>
      <c r="AL77" s="798"/>
      <c r="AM77" s="855"/>
      <c r="AN77" s="855"/>
      <c r="AO77" s="855"/>
      <c r="AP77" s="855"/>
      <c r="AQ77" s="857"/>
      <c r="AR77" s="857"/>
      <c r="AS77" s="857"/>
      <c r="AT77" s="857"/>
      <c r="AU77" s="858"/>
      <c r="AV77" s="858"/>
    </row>
    <row r="78" ht="14.25"/>
    <row r="79" s="784" customFormat="1" ht="42.75" spans="1:48">
      <c r="A79" s="787" t="s">
        <v>3474</v>
      </c>
      <c r="B79" s="788" t="s">
        <v>3475</v>
      </c>
      <c r="C79" s="788" t="s">
        <v>3476</v>
      </c>
      <c r="D79" s="788" t="s">
        <v>3477</v>
      </c>
      <c r="E79" s="788" t="s">
        <v>3478</v>
      </c>
      <c r="F79" s="788" t="s">
        <v>3479</v>
      </c>
      <c r="G79" s="788" t="s">
        <v>3480</v>
      </c>
      <c r="H79" s="788" t="s">
        <v>3481</v>
      </c>
      <c r="I79" s="788" t="s">
        <v>3482</v>
      </c>
      <c r="J79" s="788" t="s">
        <v>3483</v>
      </c>
      <c r="K79" s="788" t="s">
        <v>3484</v>
      </c>
      <c r="L79" s="788" t="s">
        <v>3485</v>
      </c>
      <c r="M79" s="788" t="s">
        <v>3486</v>
      </c>
      <c r="N79" s="788" t="s">
        <v>3487</v>
      </c>
      <c r="O79" s="788" t="s">
        <v>3488</v>
      </c>
      <c r="P79" s="788" t="s">
        <v>3489</v>
      </c>
      <c r="Q79" s="788" t="s">
        <v>3490</v>
      </c>
      <c r="R79" s="788" t="s">
        <v>3491</v>
      </c>
      <c r="S79" s="789"/>
      <c r="T79" s="789"/>
      <c r="U79" s="789"/>
      <c r="V79" s="789"/>
      <c r="W79" s="789"/>
      <c r="X79" s="789"/>
      <c r="Y79" s="789"/>
      <c r="Z79" s="789"/>
      <c r="AA79" s="789"/>
      <c r="AB79" s="789"/>
      <c r="AC79" s="789"/>
      <c r="AD79" s="789"/>
      <c r="AE79" s="790"/>
    </row>
    <row r="80" s="784" customFormat="1" ht="18" customHeight="1" spans="1:48">
      <c r="A80" s="791"/>
      <c r="C80" s="911"/>
      <c r="D80" s="793"/>
      <c r="E80" s="794"/>
      <c r="F80" s="794"/>
      <c r="G80" s="794"/>
      <c r="H80" s="794"/>
      <c r="I80" s="794"/>
      <c r="J80" s="794"/>
      <c r="K80" s="794"/>
      <c r="L80" s="794"/>
      <c r="M80" s="794"/>
      <c r="N80" s="794"/>
      <c r="O80" s="794"/>
      <c r="P80" s="794"/>
      <c r="Q80" s="794"/>
      <c r="R80" s="794"/>
      <c r="V80" s="798"/>
      <c r="AE80" s="796"/>
    </row>
    <row r="81" s="785" customFormat="1" ht="18" customHeight="1" spans="1:48">
      <c r="A81" s="797"/>
      <c r="B81" s="798"/>
      <c r="C81" s="912"/>
      <c r="D81" s="799"/>
      <c r="E81" s="794"/>
      <c r="F81" s="794"/>
      <c r="G81" s="794"/>
      <c r="H81" s="794"/>
      <c r="I81" s="794"/>
      <c r="J81" s="794"/>
      <c r="K81" s="794"/>
      <c r="L81" s="794"/>
      <c r="M81" s="794"/>
      <c r="N81" s="794"/>
      <c r="O81" s="794"/>
      <c r="P81" s="794"/>
      <c r="Q81" s="794"/>
      <c r="R81" s="794"/>
      <c r="S81" s="798"/>
      <c r="T81" s="798"/>
      <c r="U81" s="798"/>
      <c r="V81" s="798"/>
      <c r="W81" s="798"/>
      <c r="X81" s="798"/>
      <c r="Y81" s="798"/>
      <c r="Z81" s="798"/>
      <c r="AA81" s="798"/>
      <c r="AB81" s="798"/>
      <c r="AC81" s="798"/>
      <c r="AD81" s="798"/>
      <c r="AE81" s="800"/>
      <c r="AF81" s="798"/>
      <c r="AG81" s="801"/>
      <c r="AH81" s="801"/>
      <c r="AI81" s="802"/>
      <c r="AJ81" s="802"/>
      <c r="AK81" s="802"/>
      <c r="AL81" s="802"/>
      <c r="AM81" s="802"/>
      <c r="AN81" s="802"/>
      <c r="AO81" s="802"/>
      <c r="AP81" s="802"/>
      <c r="AQ81" s="802"/>
      <c r="AR81" s="802"/>
      <c r="AS81" s="802"/>
      <c r="AT81" s="802"/>
      <c r="AU81" s="802"/>
      <c r="AV81" s="802"/>
    </row>
    <row r="82" s="785" customFormat="1" ht="18" customHeight="1" spans="1:48">
      <c r="A82" s="797"/>
      <c r="B82" s="798"/>
      <c r="C82" s="912"/>
      <c r="D82" s="803"/>
      <c r="E82" s="794"/>
      <c r="F82" s="794"/>
      <c r="G82" s="794"/>
      <c r="H82" s="794"/>
      <c r="I82" s="794"/>
      <c r="J82" s="794"/>
      <c r="K82" s="794"/>
      <c r="L82" s="794"/>
      <c r="M82" s="794"/>
      <c r="N82" s="794"/>
      <c r="O82" s="794"/>
      <c r="P82" s="794"/>
      <c r="Q82" s="794"/>
      <c r="R82" s="794"/>
      <c r="S82" s="798"/>
      <c r="T82" s="798"/>
      <c r="U82" s="798"/>
      <c r="V82" s="798"/>
      <c r="W82" s="798"/>
      <c r="X82" s="798"/>
      <c r="Y82" s="798"/>
      <c r="Z82" s="798"/>
      <c r="AA82" s="798"/>
      <c r="AB82" s="798"/>
      <c r="AC82" s="798"/>
      <c r="AD82" s="798"/>
      <c r="AE82" s="800"/>
      <c r="AF82" s="798"/>
      <c r="AG82" s="801"/>
      <c r="AH82" s="801"/>
      <c r="AI82" s="802"/>
      <c r="AJ82" s="802"/>
      <c r="AK82" s="802"/>
      <c r="AL82" s="802"/>
      <c r="AM82" s="802"/>
      <c r="AN82" s="802"/>
      <c r="AO82" s="802"/>
      <c r="AP82" s="802"/>
      <c r="AQ82" s="802"/>
      <c r="AR82" s="802"/>
      <c r="AS82" s="802"/>
      <c r="AT82" s="802"/>
      <c r="AU82" s="802"/>
      <c r="AV82" s="802"/>
    </row>
    <row r="83" s="786" customFormat="1" ht="25" customHeight="1" spans="1:48">
      <c r="A83" s="804"/>
      <c r="B83" s="805"/>
      <c r="C83" s="805"/>
      <c r="D83" s="805"/>
      <c r="E83" s="805"/>
      <c r="F83" s="805"/>
      <c r="G83" s="805"/>
      <c r="H83" s="805"/>
      <c r="I83" s="805"/>
      <c r="J83" s="805"/>
      <c r="K83" s="805"/>
      <c r="L83" s="805"/>
      <c r="M83" s="805"/>
      <c r="N83" s="805"/>
      <c r="O83" s="805"/>
      <c r="P83" s="805"/>
      <c r="Q83" s="805"/>
      <c r="R83" s="805"/>
      <c r="S83" s="805"/>
      <c r="T83" s="805"/>
      <c r="U83" s="805"/>
      <c r="V83" s="805"/>
      <c r="W83" s="805"/>
      <c r="X83" s="805"/>
      <c r="Y83" s="805"/>
      <c r="Z83" s="805"/>
      <c r="AA83" s="805"/>
      <c r="AB83" s="805"/>
      <c r="AC83" s="805"/>
      <c r="AD83" s="805"/>
      <c r="AE83" s="806"/>
      <c r="AF83" s="807"/>
      <c r="AG83" s="807"/>
      <c r="AH83" s="808"/>
      <c r="AI83" s="809"/>
      <c r="AJ83" s="809"/>
      <c r="AK83" s="809"/>
      <c r="AL83" s="809"/>
      <c r="AM83" s="809"/>
      <c r="AN83" s="809"/>
      <c r="AO83" s="809"/>
      <c r="AP83" s="809"/>
      <c r="AQ83" s="809"/>
      <c r="AR83" s="809"/>
      <c r="AS83" s="809"/>
      <c r="AT83" s="809"/>
      <c r="AU83" s="809"/>
      <c r="AV83" s="809"/>
    </row>
    <row r="84" s="785" customFormat="1" ht="26" customHeight="1" spans="1:48">
      <c r="A84" s="810">
        <v>8</v>
      </c>
      <c r="B84" s="913" t="s">
        <v>3493</v>
      </c>
      <c r="C84" s="914"/>
      <c r="D84" s="914"/>
      <c r="E84" s="914"/>
      <c r="F84" s="914"/>
      <c r="G84" s="914"/>
      <c r="H84" s="915"/>
      <c r="I84" s="916"/>
      <c r="J84" s="916"/>
      <c r="K84" s="917"/>
      <c r="L84" s="816" t="s">
        <v>3494</v>
      </c>
      <c r="M84" s="816"/>
      <c r="N84" s="816"/>
      <c r="O84" s="816"/>
      <c r="P84" s="817" t="s">
        <v>3495</v>
      </c>
      <c r="Q84" s="818"/>
      <c r="R84" s="818"/>
      <c r="S84" s="819"/>
      <c r="T84" s="820" t="s">
        <v>3496</v>
      </c>
      <c r="U84" s="821"/>
      <c r="V84" s="821"/>
      <c r="W84" s="821"/>
      <c r="X84" s="821"/>
      <c r="Y84" s="822"/>
      <c r="Z84" s="821"/>
      <c r="AA84" s="823"/>
      <c r="AB84" s="824" t="s">
        <v>3497</v>
      </c>
      <c r="AC84" s="825"/>
      <c r="AD84" s="825"/>
      <c r="AE84" s="826"/>
      <c r="AF84" s="827"/>
      <c r="AG84" s="828"/>
      <c r="AH84" s="829"/>
      <c r="AI84" s="830"/>
      <c r="AJ84" s="830"/>
      <c r="AK84" s="830"/>
      <c r="AL84" s="830"/>
      <c r="AM84" s="830"/>
      <c r="AN84" s="830"/>
      <c r="AO84" s="830"/>
      <c r="AP84" s="830"/>
      <c r="AQ84" s="830"/>
      <c r="AR84" s="830"/>
      <c r="AS84" s="830"/>
      <c r="AT84" s="830"/>
      <c r="AU84" s="801"/>
      <c r="AV84" s="801"/>
    </row>
    <row r="85" s="785" customFormat="1" ht="26" customHeight="1" spans="1:48">
      <c r="A85" s="831"/>
      <c r="B85" s="832" t="s">
        <v>3498</v>
      </c>
      <c r="C85" s="833" t="s">
        <v>3499</v>
      </c>
      <c r="D85" s="834"/>
      <c r="E85" s="835"/>
      <c r="F85" s="835" t="s">
        <v>3500</v>
      </c>
      <c r="G85" s="833" t="s">
        <v>3501</v>
      </c>
      <c r="H85" s="836" t="s">
        <v>3502</v>
      </c>
      <c r="I85" s="833" t="s">
        <v>3503</v>
      </c>
      <c r="J85" s="833" t="s">
        <v>3504</v>
      </c>
      <c r="K85" s="833" t="s">
        <v>3505</v>
      </c>
      <c r="L85" s="837" t="s">
        <v>3506</v>
      </c>
      <c r="M85" s="838" t="s">
        <v>3507</v>
      </c>
      <c r="N85" s="838" t="s">
        <v>3508</v>
      </c>
      <c r="O85" s="839" t="s">
        <v>3504</v>
      </c>
      <c r="P85" s="840" t="s">
        <v>3477</v>
      </c>
      <c r="Q85" s="841" t="s">
        <v>3509</v>
      </c>
      <c r="R85" s="841" t="s">
        <v>3510</v>
      </c>
      <c r="S85" s="842" t="s">
        <v>3511</v>
      </c>
      <c r="T85" s="843" t="s">
        <v>3512</v>
      </c>
      <c r="U85" s="843" t="s">
        <v>3513</v>
      </c>
      <c r="V85" s="844" t="s">
        <v>3514</v>
      </c>
      <c r="W85" s="844" t="s">
        <v>3515</v>
      </c>
      <c r="X85" s="845" t="s">
        <v>3516</v>
      </c>
      <c r="Y85" s="846" t="s">
        <v>3517</v>
      </c>
      <c r="Z85" s="847" t="s">
        <v>3518</v>
      </c>
      <c r="AA85" s="848" t="s">
        <v>3519</v>
      </c>
      <c r="AB85" s="849" t="s">
        <v>3520</v>
      </c>
      <c r="AC85" s="849" t="s">
        <v>3521</v>
      </c>
      <c r="AD85" s="849" t="s">
        <v>3522</v>
      </c>
      <c r="AE85" s="850" t="s">
        <v>3523</v>
      </c>
      <c r="AF85" s="851"/>
      <c r="AG85" s="852"/>
      <c r="AH85" s="853"/>
      <c r="AI85" s="936"/>
      <c r="AJ85" s="798"/>
      <c r="AK85" s="798"/>
      <c r="AL85" s="798"/>
      <c r="AM85" s="801"/>
      <c r="AN85" s="855"/>
      <c r="AO85" s="855"/>
      <c r="AP85" s="855"/>
      <c r="AQ85" s="856"/>
      <c r="AR85" s="857"/>
      <c r="AS85" s="857"/>
      <c r="AT85" s="857"/>
      <c r="AU85" s="858"/>
      <c r="AV85" s="858"/>
    </row>
    <row r="86" s="785" customFormat="1" ht="26" customHeight="1" spans="1:48">
      <c r="A86" s="859"/>
      <c r="B86" s="860"/>
      <c r="C86" s="861"/>
      <c r="D86" s="861"/>
      <c r="E86" s="861"/>
      <c r="F86" s="862"/>
      <c r="G86" s="863"/>
      <c r="H86" s="864"/>
      <c r="I86" s="865"/>
      <c r="J86" s="866"/>
      <c r="K86" s="867"/>
      <c r="L86" s="868"/>
      <c r="M86" s="869"/>
      <c r="N86" s="869"/>
      <c r="O86" s="870"/>
      <c r="P86" s="871"/>
      <c r="Q86" s="871"/>
      <c r="R86" s="871"/>
      <c r="S86" s="871"/>
      <c r="T86" s="872"/>
      <c r="U86" s="873"/>
      <c r="V86" s="873"/>
      <c r="W86" s="874"/>
      <c r="X86" s="875"/>
      <c r="Y86" s="876"/>
      <c r="Z86" s="875"/>
      <c r="AA86" s="877"/>
      <c r="AB86" s="878"/>
      <c r="AC86" s="878"/>
      <c r="AD86" s="878"/>
      <c r="AE86" s="879"/>
      <c r="AF86" s="880"/>
      <c r="AG86" s="881"/>
      <c r="AH86" s="882"/>
      <c r="AI86" s="798"/>
      <c r="AJ86" s="798"/>
      <c r="AK86" s="798"/>
      <c r="AL86" s="798"/>
      <c r="AM86" s="855"/>
      <c r="AN86" s="855"/>
      <c r="AO86" s="855"/>
      <c r="AP86" s="855"/>
      <c r="AQ86" s="857"/>
      <c r="AR86" s="856"/>
      <c r="AS86" s="857"/>
      <c r="AT86" s="857"/>
      <c r="AU86" s="858"/>
      <c r="AV86" s="858"/>
    </row>
    <row r="87" s="785" customFormat="1" ht="26" customHeight="1" spans="1:48">
      <c r="A87" s="883"/>
      <c r="B87" s="884"/>
      <c r="C87" s="885"/>
      <c r="D87" s="885"/>
      <c r="E87" s="885"/>
      <c r="F87" s="886"/>
      <c r="G87" s="863"/>
      <c r="H87" s="864"/>
      <c r="I87" s="865"/>
      <c r="J87" s="866"/>
      <c r="K87" s="867"/>
      <c r="L87" s="868"/>
      <c r="M87" s="869"/>
      <c r="N87" s="869"/>
      <c r="O87" s="870"/>
      <c r="P87" s="871"/>
      <c r="Q87" s="871"/>
      <c r="R87" s="871"/>
      <c r="S87" s="871"/>
      <c r="T87" s="872"/>
      <c r="U87" s="873"/>
      <c r="V87" s="873"/>
      <c r="W87" s="874"/>
      <c r="X87" s="875"/>
      <c r="Y87" s="876"/>
      <c r="Z87" s="875"/>
      <c r="AA87" s="877"/>
      <c r="AB87" s="878"/>
      <c r="AC87" s="878"/>
      <c r="AD87" s="878"/>
      <c r="AE87" s="879"/>
      <c r="AF87" s="880"/>
      <c r="AG87" s="881"/>
      <c r="AH87" s="882"/>
      <c r="AI87" s="798"/>
      <c r="AJ87" s="798"/>
      <c r="AK87" s="798"/>
      <c r="AL87" s="798"/>
      <c r="AM87" s="855"/>
      <c r="AN87" s="855"/>
      <c r="AO87" s="855"/>
      <c r="AP87" s="855"/>
      <c r="AQ87" s="857"/>
      <c r="AR87" s="857"/>
      <c r="AS87" s="857"/>
      <c r="AT87" s="857"/>
      <c r="AU87" s="858"/>
      <c r="AV87" s="858"/>
    </row>
    <row r="88" s="785" customFormat="1" ht="26" customHeight="1" spans="1:48">
      <c r="A88" s="887"/>
      <c r="B88" s="888"/>
      <c r="C88" s="889"/>
      <c r="D88" s="889"/>
      <c r="E88" s="889"/>
      <c r="F88" s="890"/>
      <c r="G88" s="891"/>
      <c r="H88" s="864"/>
      <c r="I88" s="893"/>
      <c r="J88" s="894"/>
      <c r="K88" s="895"/>
      <c r="L88" s="896"/>
      <c r="M88" s="897"/>
      <c r="N88" s="897"/>
      <c r="O88" s="898"/>
      <c r="P88" s="899"/>
      <c r="Q88" s="899"/>
      <c r="R88" s="899"/>
      <c r="S88" s="899"/>
      <c r="T88" s="900"/>
      <c r="U88" s="901"/>
      <c r="V88" s="901"/>
      <c r="W88" s="902"/>
      <c r="X88" s="903"/>
      <c r="Y88" s="904"/>
      <c r="Z88" s="903"/>
      <c r="AA88" s="905"/>
      <c r="AB88" s="906"/>
      <c r="AC88" s="906"/>
      <c r="AD88" s="906"/>
      <c r="AE88" s="907"/>
      <c r="AF88" s="908"/>
      <c r="AG88" s="909"/>
      <c r="AH88" s="910"/>
      <c r="AI88" s="798"/>
      <c r="AJ88" s="798"/>
      <c r="AK88" s="798"/>
      <c r="AL88" s="798"/>
      <c r="AM88" s="855"/>
      <c r="AN88" s="855"/>
      <c r="AO88" s="855"/>
      <c r="AP88" s="855"/>
      <c r="AQ88" s="857"/>
      <c r="AR88" s="857"/>
      <c r="AS88" s="857"/>
      <c r="AT88" s="857"/>
      <c r="AU88" s="858"/>
      <c r="AV88" s="858"/>
    </row>
    <row r="89" ht="14.25"/>
    <row r="90" s="784" customFormat="1" ht="42.75" spans="1:48">
      <c r="A90" s="787" t="s">
        <v>3474</v>
      </c>
      <c r="B90" s="788" t="s">
        <v>3475</v>
      </c>
      <c r="C90" s="788" t="s">
        <v>3476</v>
      </c>
      <c r="D90" s="788" t="s">
        <v>3477</v>
      </c>
      <c r="E90" s="788" t="s">
        <v>3478</v>
      </c>
      <c r="F90" s="788" t="s">
        <v>3479</v>
      </c>
      <c r="G90" s="788" t="s">
        <v>3480</v>
      </c>
      <c r="H90" s="788" t="s">
        <v>3481</v>
      </c>
      <c r="I90" s="788" t="s">
        <v>3482</v>
      </c>
      <c r="J90" s="788" t="s">
        <v>3483</v>
      </c>
      <c r="K90" s="788" t="s">
        <v>3484</v>
      </c>
      <c r="L90" s="788" t="s">
        <v>3485</v>
      </c>
      <c r="M90" s="788" t="s">
        <v>3486</v>
      </c>
      <c r="N90" s="788" t="s">
        <v>3487</v>
      </c>
      <c r="O90" s="788" t="s">
        <v>3488</v>
      </c>
      <c r="P90" s="788" t="s">
        <v>3489</v>
      </c>
      <c r="Q90" s="788" t="s">
        <v>3490</v>
      </c>
      <c r="R90" s="788" t="s">
        <v>3491</v>
      </c>
      <c r="S90" s="789"/>
      <c r="T90" s="789"/>
      <c r="U90" s="789"/>
      <c r="V90" s="789"/>
      <c r="W90" s="789"/>
      <c r="X90" s="789"/>
      <c r="Y90" s="789"/>
      <c r="Z90" s="789"/>
      <c r="AA90" s="789"/>
      <c r="AB90" s="789"/>
      <c r="AC90" s="789"/>
      <c r="AD90" s="789"/>
      <c r="AE90" s="790"/>
    </row>
    <row r="91" s="784" customFormat="1" ht="18" customHeight="1" spans="1:48">
      <c r="A91" s="791"/>
      <c r="C91" s="911"/>
      <c r="D91" s="793"/>
      <c r="E91" s="794"/>
      <c r="F91" s="794"/>
      <c r="G91" s="794"/>
      <c r="H91" s="794"/>
      <c r="I91" s="794"/>
      <c r="J91" s="794"/>
      <c r="K91" s="794"/>
      <c r="L91" s="794"/>
      <c r="M91" s="794"/>
      <c r="N91" s="794"/>
      <c r="O91" s="794"/>
      <c r="P91" s="794"/>
      <c r="Q91" s="794"/>
      <c r="R91" s="794"/>
      <c r="V91" s="798"/>
      <c r="AE91" s="796"/>
    </row>
    <row r="92" s="785" customFormat="1" ht="18" customHeight="1" spans="1:48">
      <c r="A92" s="797"/>
      <c r="B92" s="798"/>
      <c r="C92" s="912"/>
      <c r="D92" s="799"/>
      <c r="E92" s="794"/>
      <c r="F92" s="794"/>
      <c r="G92" s="794"/>
      <c r="H92" s="794"/>
      <c r="I92" s="794"/>
      <c r="J92" s="794"/>
      <c r="K92" s="794"/>
      <c r="L92" s="794"/>
      <c r="M92" s="794"/>
      <c r="N92" s="794"/>
      <c r="O92" s="794"/>
      <c r="P92" s="794"/>
      <c r="Q92" s="794"/>
      <c r="R92" s="794"/>
      <c r="S92" s="798"/>
      <c r="T92" s="798"/>
      <c r="U92" s="798"/>
      <c r="V92" s="798"/>
      <c r="W92" s="798"/>
      <c r="X92" s="798"/>
      <c r="Y92" s="798"/>
      <c r="Z92" s="798"/>
      <c r="AA92" s="798"/>
      <c r="AB92" s="798"/>
      <c r="AC92" s="798"/>
      <c r="AD92" s="798"/>
      <c r="AE92" s="800"/>
      <c r="AF92" s="798"/>
      <c r="AG92" s="801"/>
      <c r="AH92" s="801"/>
      <c r="AI92" s="802"/>
      <c r="AJ92" s="802"/>
      <c r="AK92" s="802"/>
      <c r="AL92" s="802"/>
      <c r="AM92" s="802"/>
      <c r="AN92" s="802"/>
      <c r="AO92" s="802"/>
      <c r="AP92" s="802"/>
      <c r="AQ92" s="802"/>
      <c r="AR92" s="802"/>
      <c r="AS92" s="802"/>
      <c r="AT92" s="802"/>
      <c r="AU92" s="802"/>
      <c r="AV92" s="802"/>
    </row>
    <row r="93" s="785" customFormat="1" ht="18" customHeight="1" spans="1:48">
      <c r="A93" s="797"/>
      <c r="B93" s="798"/>
      <c r="C93" s="912"/>
      <c r="D93" s="803"/>
      <c r="E93" s="794"/>
      <c r="F93" s="794"/>
      <c r="G93" s="794"/>
      <c r="H93" s="794"/>
      <c r="I93" s="794"/>
      <c r="J93" s="794"/>
      <c r="K93" s="794"/>
      <c r="L93" s="794"/>
      <c r="M93" s="794"/>
      <c r="N93" s="794"/>
      <c r="O93" s="794"/>
      <c r="P93" s="794"/>
      <c r="Q93" s="794"/>
      <c r="R93" s="794"/>
      <c r="S93" s="798"/>
      <c r="T93" s="798"/>
      <c r="U93" s="798"/>
      <c r="V93" s="798"/>
      <c r="W93" s="798"/>
      <c r="X93" s="798"/>
      <c r="Y93" s="798"/>
      <c r="Z93" s="798"/>
      <c r="AA93" s="798"/>
      <c r="AB93" s="798"/>
      <c r="AC93" s="798"/>
      <c r="AD93" s="798"/>
      <c r="AE93" s="800"/>
      <c r="AF93" s="798"/>
      <c r="AG93" s="801"/>
      <c r="AH93" s="801"/>
      <c r="AI93" s="802"/>
      <c r="AJ93" s="802"/>
      <c r="AK93" s="802"/>
      <c r="AL93" s="802"/>
      <c r="AM93" s="802"/>
      <c r="AN93" s="802"/>
      <c r="AO93" s="802"/>
      <c r="AP93" s="802"/>
      <c r="AQ93" s="802"/>
      <c r="AR93" s="802"/>
      <c r="AS93" s="802"/>
      <c r="AT93" s="802"/>
      <c r="AU93" s="802"/>
      <c r="AV93" s="802"/>
    </row>
    <row r="94" s="786" customFormat="1" ht="25" customHeight="1" spans="1:48">
      <c r="A94" s="804"/>
      <c r="B94" s="805"/>
      <c r="C94" s="805"/>
      <c r="D94" s="805"/>
      <c r="E94" s="805"/>
      <c r="F94" s="805"/>
      <c r="G94" s="805"/>
      <c r="H94" s="805"/>
      <c r="I94" s="805"/>
      <c r="J94" s="805"/>
      <c r="K94" s="805"/>
      <c r="L94" s="805"/>
      <c r="M94" s="805"/>
      <c r="N94" s="805"/>
      <c r="O94" s="805"/>
      <c r="P94" s="805"/>
      <c r="Q94" s="805"/>
      <c r="R94" s="805"/>
      <c r="S94" s="805"/>
      <c r="T94" s="805"/>
      <c r="U94" s="805"/>
      <c r="V94" s="805"/>
      <c r="W94" s="805"/>
      <c r="X94" s="805"/>
      <c r="Y94" s="805"/>
      <c r="Z94" s="805"/>
      <c r="AA94" s="805"/>
      <c r="AB94" s="805"/>
      <c r="AC94" s="805"/>
      <c r="AD94" s="805"/>
      <c r="AE94" s="806"/>
      <c r="AF94" s="807"/>
      <c r="AG94" s="807"/>
      <c r="AH94" s="808"/>
      <c r="AI94" s="809"/>
      <c r="AJ94" s="809"/>
      <c r="AK94" s="809"/>
      <c r="AL94" s="809"/>
      <c r="AM94" s="809"/>
      <c r="AN94" s="809"/>
      <c r="AO94" s="809"/>
      <c r="AP94" s="809"/>
      <c r="AQ94" s="809"/>
      <c r="AR94" s="809"/>
      <c r="AS94" s="809"/>
      <c r="AT94" s="809"/>
      <c r="AU94" s="809"/>
      <c r="AV94" s="809"/>
    </row>
    <row r="95" s="785" customFormat="1" ht="26" customHeight="1" spans="1:48">
      <c r="A95" s="810">
        <v>8</v>
      </c>
      <c r="B95" s="913" t="s">
        <v>3493</v>
      </c>
      <c r="C95" s="914"/>
      <c r="D95" s="914"/>
      <c r="E95" s="914"/>
      <c r="F95" s="914"/>
      <c r="G95" s="914"/>
      <c r="H95" s="915"/>
      <c r="I95" s="916"/>
      <c r="J95" s="916"/>
      <c r="K95" s="917"/>
      <c r="L95" s="816" t="s">
        <v>3494</v>
      </c>
      <c r="M95" s="816"/>
      <c r="N95" s="816"/>
      <c r="O95" s="816"/>
      <c r="P95" s="817" t="s">
        <v>3495</v>
      </c>
      <c r="Q95" s="818"/>
      <c r="R95" s="818"/>
      <c r="S95" s="819"/>
      <c r="T95" s="820" t="s">
        <v>3496</v>
      </c>
      <c r="U95" s="821"/>
      <c r="V95" s="821"/>
      <c r="W95" s="821"/>
      <c r="X95" s="821"/>
      <c r="Y95" s="822"/>
      <c r="Z95" s="821"/>
      <c r="AA95" s="823"/>
      <c r="AB95" s="824" t="s">
        <v>3497</v>
      </c>
      <c r="AC95" s="825"/>
      <c r="AD95" s="825"/>
      <c r="AE95" s="826"/>
      <c r="AF95" s="827"/>
      <c r="AG95" s="828"/>
      <c r="AH95" s="829"/>
      <c r="AI95" s="830"/>
      <c r="AJ95" s="830"/>
      <c r="AK95" s="830"/>
      <c r="AL95" s="830"/>
      <c r="AM95" s="830"/>
      <c r="AN95" s="830"/>
      <c r="AO95" s="830"/>
      <c r="AP95" s="830"/>
      <c r="AQ95" s="830"/>
      <c r="AR95" s="830"/>
      <c r="AS95" s="830"/>
      <c r="AT95" s="830"/>
      <c r="AU95" s="801"/>
      <c r="AV95" s="801"/>
    </row>
    <row r="96" s="785" customFormat="1" ht="26" customHeight="1" spans="1:48">
      <c r="A96" s="831"/>
      <c r="B96" s="832" t="s">
        <v>3498</v>
      </c>
      <c r="C96" s="833" t="s">
        <v>3499</v>
      </c>
      <c r="D96" s="834"/>
      <c r="E96" s="835"/>
      <c r="F96" s="835" t="s">
        <v>3500</v>
      </c>
      <c r="G96" s="833" t="s">
        <v>3501</v>
      </c>
      <c r="H96" s="836" t="s">
        <v>3502</v>
      </c>
      <c r="I96" s="833" t="s">
        <v>3503</v>
      </c>
      <c r="J96" s="833" t="s">
        <v>3504</v>
      </c>
      <c r="K96" s="833" t="s">
        <v>3505</v>
      </c>
      <c r="L96" s="837" t="s">
        <v>3506</v>
      </c>
      <c r="M96" s="838" t="s">
        <v>3507</v>
      </c>
      <c r="N96" s="838" t="s">
        <v>3508</v>
      </c>
      <c r="O96" s="839" t="s">
        <v>3504</v>
      </c>
      <c r="P96" s="840" t="s">
        <v>3477</v>
      </c>
      <c r="Q96" s="841" t="s">
        <v>3509</v>
      </c>
      <c r="R96" s="841" t="s">
        <v>3510</v>
      </c>
      <c r="S96" s="842" t="s">
        <v>3511</v>
      </c>
      <c r="T96" s="843" t="s">
        <v>3512</v>
      </c>
      <c r="U96" s="843" t="s">
        <v>3513</v>
      </c>
      <c r="V96" s="844" t="s">
        <v>3514</v>
      </c>
      <c r="W96" s="844" t="s">
        <v>3515</v>
      </c>
      <c r="X96" s="845" t="s">
        <v>3516</v>
      </c>
      <c r="Y96" s="846" t="s">
        <v>3517</v>
      </c>
      <c r="Z96" s="847" t="s">
        <v>3518</v>
      </c>
      <c r="AA96" s="848" t="s">
        <v>3519</v>
      </c>
      <c r="AB96" s="849" t="s">
        <v>3520</v>
      </c>
      <c r="AC96" s="849" t="s">
        <v>3521</v>
      </c>
      <c r="AD96" s="849" t="s">
        <v>3522</v>
      </c>
      <c r="AE96" s="850" t="s">
        <v>3523</v>
      </c>
      <c r="AF96" s="851"/>
      <c r="AG96" s="852"/>
      <c r="AH96" s="853"/>
      <c r="AI96" s="936"/>
      <c r="AJ96" s="798"/>
      <c r="AK96" s="798"/>
      <c r="AL96" s="798"/>
      <c r="AM96" s="801"/>
      <c r="AN96" s="855"/>
      <c r="AO96" s="855"/>
      <c r="AP96" s="855"/>
      <c r="AQ96" s="856"/>
      <c r="AR96" s="857"/>
      <c r="AS96" s="857"/>
      <c r="AT96" s="857"/>
      <c r="AU96" s="858"/>
      <c r="AV96" s="858"/>
    </row>
    <row r="97" s="785" customFormat="1" ht="26" customHeight="1" spans="1:48">
      <c r="A97" s="859"/>
      <c r="B97" s="860"/>
      <c r="C97" s="861"/>
      <c r="D97" s="861"/>
      <c r="E97" s="861"/>
      <c r="F97" s="862"/>
      <c r="G97" s="863"/>
      <c r="H97" s="864"/>
      <c r="I97" s="865"/>
      <c r="J97" s="866"/>
      <c r="K97" s="867"/>
      <c r="L97" s="868"/>
      <c r="M97" s="869"/>
      <c r="N97" s="869"/>
      <c r="O97" s="870"/>
      <c r="P97" s="871"/>
      <c r="Q97" s="871"/>
      <c r="R97" s="871"/>
      <c r="S97" s="871"/>
      <c r="T97" s="872"/>
      <c r="U97" s="873"/>
      <c r="V97" s="873"/>
      <c r="W97" s="874"/>
      <c r="X97" s="875"/>
      <c r="Y97" s="876"/>
      <c r="Z97" s="875"/>
      <c r="AA97" s="877"/>
      <c r="AB97" s="878"/>
      <c r="AC97" s="878"/>
      <c r="AD97" s="878"/>
      <c r="AE97" s="879"/>
      <c r="AF97" s="880"/>
      <c r="AG97" s="881"/>
      <c r="AH97" s="882"/>
      <c r="AI97" s="798"/>
      <c r="AJ97" s="798"/>
      <c r="AK97" s="798"/>
      <c r="AL97" s="798"/>
      <c r="AM97" s="855"/>
      <c r="AN97" s="855"/>
      <c r="AO97" s="855"/>
      <c r="AP97" s="855"/>
      <c r="AQ97" s="857"/>
      <c r="AR97" s="856"/>
      <c r="AS97" s="857"/>
      <c r="AT97" s="857"/>
      <c r="AU97" s="858"/>
      <c r="AV97" s="858"/>
    </row>
    <row r="98" s="785" customFormat="1" ht="26" customHeight="1" spans="1:48">
      <c r="A98" s="883"/>
      <c r="B98" s="884"/>
      <c r="C98" s="885"/>
      <c r="D98" s="885"/>
      <c r="E98" s="885"/>
      <c r="F98" s="886"/>
      <c r="G98" s="863"/>
      <c r="H98" s="864"/>
      <c r="I98" s="865"/>
      <c r="J98" s="866"/>
      <c r="K98" s="867"/>
      <c r="L98" s="868"/>
      <c r="M98" s="869"/>
      <c r="N98" s="869"/>
      <c r="O98" s="870"/>
      <c r="P98" s="871"/>
      <c r="Q98" s="871"/>
      <c r="R98" s="871"/>
      <c r="S98" s="871"/>
      <c r="T98" s="872"/>
      <c r="U98" s="873"/>
      <c r="V98" s="873"/>
      <c r="W98" s="874"/>
      <c r="X98" s="875"/>
      <c r="Y98" s="876"/>
      <c r="Z98" s="875"/>
      <c r="AA98" s="877"/>
      <c r="AB98" s="878"/>
      <c r="AC98" s="878"/>
      <c r="AD98" s="878"/>
      <c r="AE98" s="879"/>
      <c r="AF98" s="880"/>
      <c r="AG98" s="881"/>
      <c r="AH98" s="882"/>
      <c r="AI98" s="798"/>
      <c r="AJ98" s="798"/>
      <c r="AK98" s="798"/>
      <c r="AL98" s="798"/>
      <c r="AM98" s="855"/>
      <c r="AN98" s="855"/>
      <c r="AO98" s="855"/>
      <c r="AP98" s="855"/>
      <c r="AQ98" s="857"/>
      <c r="AR98" s="857"/>
      <c r="AS98" s="857"/>
      <c r="AT98" s="857"/>
      <c r="AU98" s="858"/>
      <c r="AV98" s="858"/>
    </row>
    <row r="99" s="785" customFormat="1" ht="26" customHeight="1" spans="1:48">
      <c r="A99" s="887"/>
      <c r="B99" s="888"/>
      <c r="C99" s="889"/>
      <c r="D99" s="889"/>
      <c r="E99" s="889"/>
      <c r="F99" s="890"/>
      <c r="G99" s="891"/>
      <c r="H99" s="864"/>
      <c r="I99" s="893"/>
      <c r="J99" s="894"/>
      <c r="K99" s="895"/>
      <c r="L99" s="896"/>
      <c r="M99" s="897"/>
      <c r="N99" s="897"/>
      <c r="O99" s="898"/>
      <c r="P99" s="899"/>
      <c r="Q99" s="899"/>
      <c r="R99" s="899"/>
      <c r="S99" s="899"/>
      <c r="T99" s="900"/>
      <c r="U99" s="901"/>
      <c r="V99" s="901"/>
      <c r="W99" s="902"/>
      <c r="X99" s="903"/>
      <c r="Y99" s="904"/>
      <c r="Z99" s="903"/>
      <c r="AA99" s="905"/>
      <c r="AB99" s="906"/>
      <c r="AC99" s="906"/>
      <c r="AD99" s="906"/>
      <c r="AE99" s="907"/>
      <c r="AF99" s="908"/>
      <c r="AG99" s="909"/>
      <c r="AH99" s="910"/>
      <c r="AI99" s="798"/>
      <c r="AJ99" s="798"/>
      <c r="AK99" s="798"/>
      <c r="AL99" s="798"/>
      <c r="AM99" s="855"/>
      <c r="AN99" s="855"/>
      <c r="AO99" s="855"/>
      <c r="AP99" s="855"/>
      <c r="AQ99" s="857"/>
      <c r="AR99" s="857"/>
      <c r="AS99" s="857"/>
      <c r="AT99" s="857"/>
      <c r="AU99" s="858"/>
      <c r="AV99" s="858"/>
    </row>
  </sheetData>
  <mergeCells count="162">
    <mergeCell ref="B5:AE5"/>
    <mergeCell ref="B6:K6"/>
    <mergeCell ref="L6:O6"/>
    <mergeCell ref="P6:S6"/>
    <mergeCell ref="T6:AA6"/>
    <mergeCell ref="AB6:AE6"/>
    <mergeCell ref="AI6:AL6"/>
    <mergeCell ref="AM6:AP6"/>
    <mergeCell ref="AQ6:AT6"/>
    <mergeCell ref="C7:E7"/>
    <mergeCell ref="B16:AE16"/>
    <mergeCell ref="B17:K17"/>
    <mergeCell ref="L17:O17"/>
    <mergeCell ref="P17:S17"/>
    <mergeCell ref="T17:AA17"/>
    <mergeCell ref="AB17:AE17"/>
    <mergeCell ref="AI17:AL17"/>
    <mergeCell ref="AM17:AP17"/>
    <mergeCell ref="AQ17:AT17"/>
    <mergeCell ref="C18:E18"/>
    <mergeCell ref="B27:AE27"/>
    <mergeCell ref="B28:K28"/>
    <mergeCell ref="L28:O28"/>
    <mergeCell ref="P28:S28"/>
    <mergeCell ref="T28:AA28"/>
    <mergeCell ref="AB28:AE28"/>
    <mergeCell ref="AI28:AL28"/>
    <mergeCell ref="AM28:AP28"/>
    <mergeCell ref="AQ28:AT28"/>
    <mergeCell ref="C29:E29"/>
    <mergeCell ref="B38:AE38"/>
    <mergeCell ref="B39:K39"/>
    <mergeCell ref="L39:O39"/>
    <mergeCell ref="P39:S39"/>
    <mergeCell ref="T39:AA39"/>
    <mergeCell ref="AB39:AE39"/>
    <mergeCell ref="AI39:AL39"/>
    <mergeCell ref="AM39:AP39"/>
    <mergeCell ref="AQ39:AT39"/>
    <mergeCell ref="C40:E40"/>
    <mergeCell ref="B49:AE49"/>
    <mergeCell ref="B50:K50"/>
    <mergeCell ref="L50:O50"/>
    <mergeCell ref="P50:S50"/>
    <mergeCell ref="T50:AA50"/>
    <mergeCell ref="AB50:AE50"/>
    <mergeCell ref="AI50:AL50"/>
    <mergeCell ref="AM50:AP50"/>
    <mergeCell ref="AQ50:AT50"/>
    <mergeCell ref="C51:E51"/>
    <mergeCell ref="B60:AE60"/>
    <mergeCell ref="B61:K61"/>
    <mergeCell ref="L61:O61"/>
    <mergeCell ref="P61:S61"/>
    <mergeCell ref="T61:AA61"/>
    <mergeCell ref="AB61:AE61"/>
    <mergeCell ref="AI61:AL61"/>
    <mergeCell ref="AM61:AP61"/>
    <mergeCell ref="AQ61:AT61"/>
    <mergeCell ref="C62:E62"/>
    <mergeCell ref="B72:AE72"/>
    <mergeCell ref="B73:K73"/>
    <mergeCell ref="L73:O73"/>
    <mergeCell ref="P73:S73"/>
    <mergeCell ref="T73:AA73"/>
    <mergeCell ref="AB73:AE73"/>
    <mergeCell ref="AI73:AL73"/>
    <mergeCell ref="AM73:AP73"/>
    <mergeCell ref="AQ73:AT73"/>
    <mergeCell ref="C74:E74"/>
    <mergeCell ref="B83:AE83"/>
    <mergeCell ref="B84:K84"/>
    <mergeCell ref="L84:O84"/>
    <mergeCell ref="P84:S84"/>
    <mergeCell ref="T84:AA84"/>
    <mergeCell ref="AB84:AE84"/>
    <mergeCell ref="AI84:AL84"/>
    <mergeCell ref="AM84:AP84"/>
    <mergeCell ref="AQ84:AT84"/>
    <mergeCell ref="C85:E85"/>
    <mergeCell ref="B94:AE94"/>
    <mergeCell ref="B95:K95"/>
    <mergeCell ref="L95:O95"/>
    <mergeCell ref="P95:S95"/>
    <mergeCell ref="T95:AA95"/>
    <mergeCell ref="AB95:AE95"/>
    <mergeCell ref="AI95:AL95"/>
    <mergeCell ref="AM95:AP95"/>
    <mergeCell ref="AQ95:AT95"/>
    <mergeCell ref="C96:E96"/>
    <mergeCell ref="A2:A4"/>
    <mergeCell ref="A8:A10"/>
    <mergeCell ref="A13:A15"/>
    <mergeCell ref="A19:A21"/>
    <mergeCell ref="A24:A26"/>
    <mergeCell ref="A30:A32"/>
    <mergeCell ref="A35:A37"/>
    <mergeCell ref="A41:A43"/>
    <mergeCell ref="A46:A48"/>
    <mergeCell ref="A52:A54"/>
    <mergeCell ref="A57:A59"/>
    <mergeCell ref="A63:A65"/>
    <mergeCell ref="A69:A71"/>
    <mergeCell ref="A75:A77"/>
    <mergeCell ref="A80:A82"/>
    <mergeCell ref="A86:A88"/>
    <mergeCell ref="A91:A93"/>
    <mergeCell ref="A97:A99"/>
    <mergeCell ref="AF6:AF7"/>
    <mergeCell ref="AF17:AF18"/>
    <mergeCell ref="AF28:AF29"/>
    <mergeCell ref="AF39:AF40"/>
    <mergeCell ref="AF50:AF51"/>
    <mergeCell ref="AF61:AF62"/>
    <mergeCell ref="AF73:AF74"/>
    <mergeCell ref="AF84:AF85"/>
    <mergeCell ref="AF95:AF96"/>
    <mergeCell ref="AG6:AG7"/>
    <mergeCell ref="AG17:AG18"/>
    <mergeCell ref="AG28:AG29"/>
    <mergeCell ref="AG39:AG40"/>
    <mergeCell ref="AG50:AG51"/>
    <mergeCell ref="AG61:AG62"/>
    <mergeCell ref="AG73:AG74"/>
    <mergeCell ref="AG84:AG85"/>
    <mergeCell ref="AG95:AG96"/>
    <mergeCell ref="AH6:AH7"/>
    <mergeCell ref="AH17:AH18"/>
    <mergeCell ref="AH28:AH29"/>
    <mergeCell ref="AH39:AH40"/>
    <mergeCell ref="AH50:AH51"/>
    <mergeCell ref="AH61:AH62"/>
    <mergeCell ref="AH73:AH74"/>
    <mergeCell ref="AH84:AH85"/>
    <mergeCell ref="AH95:AH96"/>
    <mergeCell ref="AI7:AL10"/>
    <mergeCell ref="AM7:AP10"/>
    <mergeCell ref="AQ7:AT10"/>
    <mergeCell ref="AI29:AL32"/>
    <mergeCell ref="AM29:AP32"/>
    <mergeCell ref="AQ29:AT32"/>
    <mergeCell ref="AI40:AL43"/>
    <mergeCell ref="AM40:AP43"/>
    <mergeCell ref="AQ40:AT43"/>
    <mergeCell ref="AI51:AL54"/>
    <mergeCell ref="AM51:AP54"/>
    <mergeCell ref="AQ51:AT54"/>
    <mergeCell ref="AI74:AL77"/>
    <mergeCell ref="AM74:AP77"/>
    <mergeCell ref="AQ74:AT77"/>
    <mergeCell ref="AI62:AL65"/>
    <mergeCell ref="AM62:AP65"/>
    <mergeCell ref="AQ62:AT65"/>
    <mergeCell ref="AI85:AL88"/>
    <mergeCell ref="AM85:AP88"/>
    <mergeCell ref="AQ85:AT88"/>
    <mergeCell ref="AI18:AL21"/>
    <mergeCell ref="AM18:AP21"/>
    <mergeCell ref="AQ18:AT21"/>
    <mergeCell ref="AI96:AL99"/>
    <mergeCell ref="AM96:AP99"/>
    <mergeCell ref="AQ96:AT99"/>
  </mergeCells>
  <pageMargins left="0.75" right="0.75" top="1" bottom="1" header="0.5" footer="0.5"/>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Z96"/>
  <sheetViews>
    <sheetView zoomScale="70" zoomScaleNormal="70" workbookViewId="0">
      <selection activeCell="F5" sqref="F5"/>
    </sheetView>
  </sheetViews>
  <sheetFormatPr defaultColWidth="9.23333333333333" defaultRowHeight="16.5"/>
  <cols>
    <col min="1" max="1" width="9" style="783"/>
    <col min="2" max="2" width="33.525" style="619" customWidth="1"/>
    <col min="3" max="3" width="38.75" style="619" customWidth="1"/>
    <col min="4" max="4" width="15" style="620" customWidth="1"/>
    <col min="5" max="5" width="26.3083333333333" style="621" customWidth="1"/>
    <col min="6" max="6" width="15.625" style="622" customWidth="1"/>
    <col min="7" max="7" width="12.925" style="623" customWidth="1"/>
    <col min="8" max="8" width="12.75" style="623" customWidth="1"/>
    <col min="9" max="10" width="10.3833333333333" style="623" customWidth="1"/>
    <col min="11" max="11" width="32.65" style="619" customWidth="1"/>
    <col min="12" max="12" width="5.58333333333333" style="619" customWidth="1"/>
    <col min="13" max="13" width="8.825" style="619" customWidth="1"/>
    <col min="14" max="14" width="38.75" style="619" customWidth="1"/>
    <col min="15" max="15" width="21.8833333333333" style="619" customWidth="1"/>
    <col min="16" max="16" width="16.5" style="619" customWidth="1"/>
    <col min="17" max="17" width="17.8833333333333" style="619" customWidth="1"/>
    <col min="18" max="18" width="15.8833333333333" style="620" customWidth="1"/>
    <col min="19" max="26" width="15.8833333333333" style="619" customWidth="1"/>
    <col min="27" max="27" width="45.75" style="783" customWidth="1"/>
    <col min="28" max="32" width="9" style="783"/>
    <col min="33" max="16384" width="9.23333333333333" style="783"/>
  </cols>
  <sheetData>
    <row r="1" s="783" customFormat="1" ht="37.5" spans="2:26">
      <c r="B1" s="624" t="s">
        <v>3526</v>
      </c>
      <c r="C1" s="625"/>
      <c r="D1" s="626"/>
      <c r="E1" s="627"/>
      <c r="F1" s="628"/>
      <c r="G1" s="629"/>
      <c r="H1" s="629"/>
      <c r="I1" s="629"/>
      <c r="J1" s="629"/>
      <c r="K1" s="625"/>
      <c r="L1" s="625"/>
      <c r="M1" s="625"/>
      <c r="N1" s="625"/>
      <c r="O1" s="625"/>
      <c r="P1" s="625"/>
      <c r="Q1" s="625"/>
      <c r="R1" s="630"/>
      <c r="S1" s="619"/>
      <c r="T1" s="619"/>
      <c r="U1" s="619"/>
      <c r="V1" s="619"/>
      <c r="W1" s="619"/>
      <c r="X1" s="619"/>
      <c r="Y1" s="619"/>
      <c r="Z1" s="619"/>
    </row>
    <row r="2" s="783" customFormat="1" spans="2:26">
      <c r="B2" s="631" t="s">
        <v>3527</v>
      </c>
      <c r="C2" s="632"/>
      <c r="D2" s="633"/>
      <c r="E2" s="634"/>
      <c r="F2" s="635"/>
      <c r="G2" s="636"/>
      <c r="H2" s="636"/>
      <c r="I2" s="636"/>
      <c r="J2" s="636"/>
      <c r="K2" s="631"/>
      <c r="L2" s="631"/>
      <c r="M2" s="631"/>
      <c r="N2" s="631"/>
      <c r="O2" s="631"/>
      <c r="P2" s="631"/>
      <c r="Q2" s="631"/>
      <c r="R2" s="637"/>
      <c r="S2" s="619"/>
      <c r="T2" s="619"/>
      <c r="U2" s="619"/>
      <c r="V2" s="619"/>
      <c r="W2" s="619"/>
      <c r="X2" s="619"/>
      <c r="Y2" s="619"/>
      <c r="Z2" s="619"/>
    </row>
    <row r="3" s="783" customFormat="1" ht="29.25" spans="2:26">
      <c r="B3" s="638" t="s">
        <v>3528</v>
      </c>
      <c r="C3" s="639"/>
      <c r="D3" s="637"/>
      <c r="E3" s="640"/>
      <c r="F3" s="641"/>
      <c r="G3" s="636"/>
      <c r="H3" s="636"/>
      <c r="I3" s="636"/>
      <c r="J3" s="636"/>
      <c r="K3" s="631"/>
      <c r="L3" s="631"/>
      <c r="M3" s="631"/>
      <c r="N3" s="642"/>
      <c r="O3" s="642"/>
      <c r="P3" s="642"/>
      <c r="Q3" s="642"/>
      <c r="R3" s="642"/>
      <c r="S3" s="642"/>
      <c r="T3" s="642"/>
      <c r="U3" s="642"/>
      <c r="V3" s="642"/>
      <c r="W3" s="642"/>
      <c r="X3" s="642"/>
      <c r="Y3" s="642"/>
      <c r="Z3" s="642"/>
    </row>
    <row r="4" s="783" customFormat="1" ht="30" spans="2:26">
      <c r="B4" s="642" t="s">
        <v>3529</v>
      </c>
      <c r="C4" s="642"/>
      <c r="D4" s="642"/>
      <c r="E4" s="643"/>
      <c r="F4" s="642"/>
      <c r="G4" s="636"/>
      <c r="H4" s="642"/>
      <c r="I4" s="642"/>
      <c r="J4" s="642"/>
      <c r="K4" s="642"/>
      <c r="L4" s="642"/>
      <c r="M4" s="631"/>
      <c r="N4" s="642" t="s">
        <v>3530</v>
      </c>
      <c r="O4" s="642"/>
      <c r="P4" s="642"/>
      <c r="Q4" s="642"/>
      <c r="R4" s="642"/>
      <c r="S4" s="642"/>
      <c r="T4" s="642"/>
      <c r="U4" s="642"/>
      <c r="V4" s="642"/>
      <c r="W4" s="642"/>
      <c r="X4" s="642"/>
      <c r="Y4" s="642"/>
      <c r="Z4" s="642"/>
    </row>
    <row r="5" s="783" customFormat="1" ht="30" spans="2:26">
      <c r="B5" s="642"/>
      <c r="C5" s="642"/>
      <c r="D5" s="642"/>
      <c r="E5" s="643"/>
      <c r="F5" s="642"/>
      <c r="G5" s="636"/>
      <c r="H5" s="642"/>
      <c r="I5" s="642"/>
      <c r="J5" s="642"/>
      <c r="K5" s="642"/>
      <c r="L5" s="642"/>
      <c r="M5" s="631"/>
      <c r="N5" s="644" t="s">
        <v>3531</v>
      </c>
      <c r="O5" s="645"/>
      <c r="P5" s="645"/>
      <c r="Q5" s="645"/>
      <c r="R5" s="645"/>
      <c r="S5" s="645"/>
      <c r="T5" s="645"/>
      <c r="U5" s="645"/>
      <c r="V5" s="645"/>
      <c r="W5" s="645"/>
      <c r="X5" s="645"/>
      <c r="Y5" s="645"/>
      <c r="Z5" s="645"/>
    </row>
    <row r="6" s="783" customFormat="1" ht="21" spans="2:26">
      <c r="B6" s="644" t="s">
        <v>3532</v>
      </c>
      <c r="C6" s="646" t="s">
        <v>3533</v>
      </c>
      <c r="D6" s="647"/>
      <c r="E6" s="648"/>
      <c r="F6" s="636"/>
      <c r="G6" s="636"/>
      <c r="H6" s="636"/>
      <c r="I6" s="636"/>
      <c r="J6" s="636"/>
      <c r="K6" s="649"/>
      <c r="L6" s="649"/>
      <c r="M6" s="649"/>
      <c r="N6" s="650"/>
      <c r="O6" s="651" t="s">
        <v>3534</v>
      </c>
      <c r="P6" s="651" t="s">
        <v>3535</v>
      </c>
      <c r="Q6" s="651" t="s">
        <v>3536</v>
      </c>
      <c r="R6" s="651" t="s">
        <v>3537</v>
      </c>
      <c r="S6" s="651" t="s">
        <v>3538</v>
      </c>
      <c r="T6" s="651" t="s">
        <v>3539</v>
      </c>
      <c r="U6" s="651" t="s">
        <v>3540</v>
      </c>
      <c r="V6" s="651" t="s">
        <v>3541</v>
      </c>
      <c r="W6" s="651" t="s">
        <v>3542</v>
      </c>
      <c r="X6" s="651" t="s">
        <v>3543</v>
      </c>
      <c r="Y6" s="651" t="s">
        <v>3544</v>
      </c>
      <c r="Z6" s="652" t="s">
        <v>3545</v>
      </c>
    </row>
    <row r="7" s="783" customFormat="1" ht="21.75" spans="2:26">
      <c r="B7" s="653" t="s">
        <v>3546</v>
      </c>
      <c r="C7" s="654" t="s">
        <v>3547</v>
      </c>
      <c r="D7" s="655"/>
      <c r="E7" s="656"/>
      <c r="F7" s="636"/>
      <c r="G7" s="636"/>
      <c r="H7" s="636"/>
      <c r="I7" s="636"/>
      <c r="J7" s="636"/>
      <c r="K7" s="631"/>
      <c r="L7" s="631"/>
      <c r="M7" s="631"/>
      <c r="N7" s="653" t="s">
        <v>3546</v>
      </c>
      <c r="O7" s="657"/>
      <c r="P7" s="657"/>
      <c r="Q7" s="657"/>
      <c r="R7" s="657"/>
      <c r="S7" s="657"/>
      <c r="T7" s="657"/>
      <c r="U7" s="657"/>
      <c r="V7" s="657"/>
      <c r="W7" s="657"/>
      <c r="X7" s="657"/>
      <c r="Y7" s="657"/>
      <c r="Z7" s="657"/>
    </row>
    <row r="8" s="783" customFormat="1" ht="21" spans="2:26">
      <c r="B8" s="653" t="s">
        <v>3548</v>
      </c>
      <c r="C8" s="654" t="s">
        <v>3547</v>
      </c>
      <c r="D8" s="658"/>
      <c r="E8" s="659"/>
      <c r="F8" s="660"/>
      <c r="G8" s="661"/>
      <c r="H8" s="636"/>
      <c r="I8" s="636"/>
      <c r="J8" s="636"/>
      <c r="K8" s="662"/>
      <c r="L8" s="662"/>
      <c r="M8" s="662"/>
      <c r="N8" s="653" t="s">
        <v>3548</v>
      </c>
      <c r="O8" s="663"/>
      <c r="P8" s="663"/>
      <c r="Q8" s="663"/>
      <c r="R8" s="663"/>
      <c r="S8" s="663"/>
      <c r="T8" s="663"/>
      <c r="U8" s="663"/>
      <c r="V8" s="663"/>
      <c r="W8" s="663"/>
      <c r="X8" s="663"/>
      <c r="Y8" s="663"/>
      <c r="Z8" s="663"/>
    </row>
    <row r="9" s="783" customFormat="1" ht="21" spans="2:26">
      <c r="B9" s="653" t="s">
        <v>3549</v>
      </c>
      <c r="C9" s="654" t="s">
        <v>3550</v>
      </c>
      <c r="D9" s="664"/>
      <c r="E9" s="659"/>
      <c r="F9" s="660"/>
      <c r="G9" s="661"/>
      <c r="H9" s="636"/>
      <c r="I9" s="636"/>
      <c r="J9" s="636"/>
      <c r="K9" s="631"/>
      <c r="L9" s="631"/>
      <c r="M9" s="631"/>
      <c r="N9" s="653" t="s">
        <v>3549</v>
      </c>
      <c r="O9" s="657"/>
      <c r="P9" s="657"/>
      <c r="Q9" s="657"/>
      <c r="R9" s="657"/>
      <c r="S9" s="657"/>
      <c r="T9" s="657"/>
      <c r="U9" s="657"/>
      <c r="V9" s="657"/>
      <c r="W9" s="657"/>
      <c r="X9" s="657"/>
      <c r="Y9" s="657"/>
      <c r="Z9" s="657"/>
    </row>
    <row r="10" s="783" customFormat="1" ht="21" spans="2:26">
      <c r="B10" s="653" t="s">
        <v>3551</v>
      </c>
      <c r="C10" s="654" t="s">
        <v>3552</v>
      </c>
      <c r="D10" s="665"/>
      <c r="E10" s="659"/>
      <c r="F10" s="660"/>
      <c r="G10" s="661"/>
      <c r="H10" s="636"/>
      <c r="I10" s="636"/>
      <c r="J10" s="636"/>
      <c r="K10" s="631"/>
      <c r="L10" s="631"/>
      <c r="M10" s="631"/>
      <c r="N10" s="653" t="s">
        <v>3553</v>
      </c>
      <c r="O10" s="666"/>
      <c r="P10" s="666"/>
      <c r="Q10" s="666"/>
      <c r="R10" s="666"/>
      <c r="S10" s="667"/>
      <c r="T10" s="667"/>
      <c r="U10" s="667"/>
      <c r="V10" s="667"/>
      <c r="W10" s="667"/>
      <c r="X10" s="668"/>
      <c r="Y10" s="667"/>
      <c r="Z10" s="668"/>
    </row>
    <row r="11" s="783" customFormat="1" ht="21.75" spans="2:26">
      <c r="B11" s="669" t="s">
        <v>3554</v>
      </c>
      <c r="C11" s="670" t="s">
        <v>3555</v>
      </c>
      <c r="D11" s="671"/>
      <c r="E11" s="659"/>
      <c r="F11" s="660"/>
      <c r="G11" s="661"/>
      <c r="H11" s="636"/>
      <c r="I11" s="636"/>
      <c r="J11" s="636"/>
      <c r="K11" s="631"/>
      <c r="L11" s="631"/>
      <c r="M11" s="631"/>
      <c r="N11" s="669" t="s">
        <v>3556</v>
      </c>
      <c r="O11" s="672"/>
      <c r="P11" s="672"/>
      <c r="Q11" s="672"/>
      <c r="R11" s="672"/>
      <c r="S11" s="672"/>
      <c r="T11" s="672"/>
      <c r="U11" s="672"/>
      <c r="V11" s="672"/>
      <c r="W11" s="672"/>
      <c r="X11" s="672"/>
      <c r="Y11" s="672"/>
      <c r="Z11" s="672"/>
    </row>
    <row r="12" s="783" customFormat="1" ht="21" spans="2:26">
      <c r="B12" s="673"/>
      <c r="C12" s="673"/>
      <c r="D12" s="674"/>
      <c r="E12" s="673"/>
      <c r="F12" s="673"/>
      <c r="G12" s="636"/>
      <c r="H12" s="631"/>
      <c r="I12" s="636"/>
      <c r="J12" s="636"/>
      <c r="K12" s="631"/>
      <c r="L12" s="631"/>
      <c r="M12" s="631"/>
      <c r="N12" s="619" t="s">
        <v>3557</v>
      </c>
      <c r="O12" s="675"/>
      <c r="P12" s="675"/>
      <c r="Q12" s="675"/>
      <c r="R12" s="675"/>
      <c r="S12" s="675"/>
      <c r="T12" s="675"/>
      <c r="U12" s="675"/>
      <c r="V12" s="675"/>
      <c r="W12" s="675"/>
      <c r="X12" s="675"/>
      <c r="Y12" s="675"/>
      <c r="Z12" s="675"/>
    </row>
    <row r="13" s="783" customFormat="1" ht="32.25" spans="2:26">
      <c r="B13" s="673"/>
      <c r="C13" s="673"/>
      <c r="D13" s="673"/>
      <c r="E13" s="673"/>
      <c r="F13" s="673"/>
      <c r="G13" s="676"/>
      <c r="H13" s="676"/>
      <c r="I13" s="676"/>
      <c r="J13" s="676"/>
      <c r="K13" s="676"/>
      <c r="L13" s="677"/>
      <c r="M13" s="631"/>
      <c r="N13" s="675"/>
      <c r="O13" s="675"/>
      <c r="P13" s="675"/>
      <c r="Q13" s="675"/>
      <c r="R13" s="675"/>
      <c r="S13" s="675"/>
      <c r="T13" s="675"/>
      <c r="U13" s="675"/>
      <c r="V13" s="675"/>
      <c r="W13" s="675"/>
      <c r="X13" s="675"/>
      <c r="Y13" s="675"/>
      <c r="Z13" s="675"/>
    </row>
    <row r="14" s="783" customFormat="1" ht="32.25" spans="2:26">
      <c r="B14" s="675"/>
      <c r="C14" s="678"/>
      <c r="D14" s="679"/>
      <c r="E14" s="680"/>
      <c r="F14" s="676"/>
      <c r="G14" s="676"/>
      <c r="H14" s="676"/>
      <c r="I14" s="676"/>
      <c r="J14" s="676"/>
      <c r="K14" s="676"/>
      <c r="L14" s="677"/>
      <c r="M14" s="631"/>
      <c r="N14" s="675"/>
      <c r="O14" s="675"/>
      <c r="P14" s="675"/>
      <c r="Q14" s="675"/>
      <c r="R14" s="675"/>
      <c r="S14" s="675"/>
      <c r="T14" s="675"/>
      <c r="U14" s="675"/>
      <c r="V14" s="675"/>
      <c r="W14" s="675"/>
      <c r="X14" s="675"/>
      <c r="Y14" s="675"/>
      <c r="Z14" s="675"/>
    </row>
    <row r="15" s="783" customFormat="1" ht="31.5" spans="2:26">
      <c r="B15" s="677" t="s">
        <v>3558</v>
      </c>
      <c r="C15" s="677"/>
      <c r="D15" s="677"/>
      <c r="E15" s="681"/>
      <c r="F15" s="677"/>
      <c r="G15" s="677"/>
      <c r="H15" s="677"/>
      <c r="I15" s="677"/>
      <c r="J15" s="677"/>
      <c r="K15" s="677"/>
      <c r="L15" s="677"/>
      <c r="M15" s="631"/>
      <c r="N15" s="675"/>
      <c r="O15" s="675"/>
      <c r="P15" s="675"/>
      <c r="Q15" s="675"/>
      <c r="R15" s="675"/>
      <c r="S15" s="675"/>
      <c r="T15" s="675"/>
      <c r="U15" s="675"/>
      <c r="V15" s="675"/>
      <c r="W15" s="675"/>
      <c r="X15" s="675"/>
      <c r="Y15" s="675"/>
      <c r="Z15" s="675"/>
    </row>
    <row r="16" s="783" customFormat="1" ht="22.5" spans="2:26">
      <c r="B16" s="682" t="s">
        <v>3559</v>
      </c>
      <c r="C16" s="683" t="s">
        <v>3560</v>
      </c>
      <c r="D16" s="684"/>
      <c r="E16" s="685"/>
      <c r="F16" s="686"/>
      <c r="G16" s="686"/>
      <c r="H16" s="686"/>
      <c r="I16" s="686"/>
      <c r="J16" s="686"/>
      <c r="K16" s="683"/>
      <c r="L16" s="631"/>
      <c r="M16" s="631"/>
      <c r="N16" s="631"/>
      <c r="O16" s="631"/>
      <c r="P16" s="631"/>
      <c r="Q16" s="631"/>
      <c r="R16" s="637"/>
      <c r="S16" s="631"/>
      <c r="T16" s="631"/>
      <c r="U16" s="631"/>
      <c r="V16" s="631"/>
      <c r="W16" s="631"/>
      <c r="X16" s="631"/>
      <c r="Y16" s="631"/>
      <c r="Z16" s="631"/>
    </row>
    <row r="17" s="783" customFormat="1" ht="22.5" spans="2:26">
      <c r="B17" s="682"/>
      <c r="C17" s="683"/>
      <c r="D17" s="684"/>
      <c r="E17" s="687"/>
      <c r="F17" s="688"/>
      <c r="G17" s="686"/>
      <c r="H17" s="686"/>
      <c r="I17" s="686"/>
      <c r="J17" s="686"/>
      <c r="K17" s="683"/>
      <c r="L17" s="631"/>
      <c r="M17" s="631"/>
      <c r="N17" s="683" t="s">
        <v>3559</v>
      </c>
      <c r="O17" s="689"/>
      <c r="P17" s="689"/>
      <c r="Q17" s="689"/>
      <c r="R17" s="689"/>
      <c r="S17" s="689"/>
      <c r="T17" s="689"/>
      <c r="U17" s="689"/>
      <c r="V17" s="689"/>
      <c r="W17" s="689"/>
      <c r="X17" s="689"/>
      <c r="Y17" s="689"/>
      <c r="Z17" s="689"/>
    </row>
    <row r="18" s="783" customFormat="1" ht="21" spans="2:26">
      <c r="B18" s="690" t="s">
        <v>3561</v>
      </c>
      <c r="C18" s="691"/>
      <c r="D18" s="692"/>
      <c r="E18" s="693"/>
      <c r="F18" s="694"/>
      <c r="G18" s="695"/>
      <c r="H18" s="696"/>
      <c r="I18" s="696"/>
      <c r="J18" s="696"/>
      <c r="K18" s="697"/>
      <c r="L18" s="698"/>
      <c r="M18" s="631"/>
      <c r="N18" s="690" t="s">
        <v>3561</v>
      </c>
      <c r="O18" s="699"/>
      <c r="P18" s="699"/>
      <c r="Q18" s="699"/>
      <c r="R18" s="699"/>
      <c r="S18" s="699"/>
      <c r="T18" s="699"/>
      <c r="U18" s="699"/>
      <c r="V18" s="699"/>
      <c r="W18" s="699"/>
      <c r="X18" s="699"/>
      <c r="Y18" s="699"/>
      <c r="Z18" s="699"/>
    </row>
    <row r="19" s="783" customFormat="1" ht="21" spans="2:26">
      <c r="B19" s="690" t="s">
        <v>3562</v>
      </c>
      <c r="C19" s="700"/>
      <c r="D19" s="701"/>
      <c r="E19" s="693"/>
      <c r="F19" s="702"/>
      <c r="G19" s="703"/>
      <c r="H19" s="703"/>
      <c r="I19" s="703"/>
      <c r="J19" s="703"/>
      <c r="K19" s="704"/>
      <c r="L19" s="705"/>
      <c r="M19" s="631"/>
      <c r="N19" s="690" t="s">
        <v>3562</v>
      </c>
      <c r="O19" s="706"/>
      <c r="P19" s="706"/>
      <c r="Q19" s="706"/>
      <c r="R19" s="706"/>
      <c r="S19" s="706"/>
      <c r="T19" s="706"/>
      <c r="U19" s="706"/>
      <c r="V19" s="706"/>
      <c r="W19" s="706"/>
      <c r="X19" s="706"/>
      <c r="Y19" s="706"/>
      <c r="Z19" s="706"/>
    </row>
    <row r="20" s="783" customFormat="1" ht="18" spans="2:26">
      <c r="B20" s="707" t="s">
        <v>3563</v>
      </c>
      <c r="C20" s="700"/>
      <c r="D20" s="708"/>
      <c r="E20" s="693"/>
      <c r="F20" s="702"/>
      <c r="G20" s="709"/>
      <c r="H20" s="709"/>
      <c r="I20" s="709"/>
      <c r="J20" s="709"/>
      <c r="K20" s="710"/>
      <c r="L20" s="711"/>
      <c r="M20" s="711"/>
      <c r="N20" s="707" t="s">
        <v>3563</v>
      </c>
      <c r="O20" s="706"/>
      <c r="P20" s="706"/>
      <c r="Q20" s="706"/>
      <c r="R20" s="706"/>
      <c r="S20" s="706"/>
      <c r="T20" s="706"/>
      <c r="U20" s="706"/>
      <c r="V20" s="706"/>
      <c r="W20" s="706"/>
      <c r="X20" s="706"/>
      <c r="Y20" s="706"/>
      <c r="Z20" s="706"/>
    </row>
    <row r="21" s="783" customFormat="1" ht="21" spans="2:26">
      <c r="B21" s="712" t="s">
        <v>3564</v>
      </c>
      <c r="C21" s="700"/>
      <c r="D21" s="708"/>
      <c r="E21" s="713"/>
      <c r="F21" s="714"/>
      <c r="G21" s="709"/>
      <c r="H21" s="715"/>
      <c r="I21" s="715"/>
      <c r="J21" s="715"/>
      <c r="K21" s="710"/>
      <c r="L21" s="711"/>
      <c r="M21" s="711"/>
      <c r="N21" s="716" t="s">
        <v>3564</v>
      </c>
      <c r="O21" s="717"/>
      <c r="P21" s="717"/>
      <c r="Q21" s="717"/>
      <c r="R21" s="717"/>
      <c r="S21" s="717"/>
      <c r="T21" s="717"/>
      <c r="U21" s="717"/>
      <c r="V21" s="717"/>
      <c r="W21" s="717"/>
      <c r="X21" s="717"/>
      <c r="Y21" s="717"/>
      <c r="Z21" s="717"/>
    </row>
    <row r="22" s="783" customFormat="1" spans="2:26">
      <c r="B22" s="718" t="s">
        <v>3565</v>
      </c>
      <c r="C22" s="719"/>
      <c r="D22" s="708"/>
      <c r="E22" s="713"/>
      <c r="F22" s="720"/>
      <c r="G22" s="721"/>
      <c r="H22" s="715"/>
      <c r="I22" s="715"/>
      <c r="J22" s="715"/>
      <c r="K22" s="722"/>
      <c r="L22" s="723"/>
      <c r="M22" s="724"/>
      <c r="N22" s="718" t="s">
        <v>3565</v>
      </c>
      <c r="O22" s="725"/>
      <c r="P22" s="725"/>
      <c r="Q22" s="725"/>
      <c r="R22" s="725"/>
      <c r="S22" s="725"/>
      <c r="T22" s="725"/>
      <c r="U22" s="725"/>
      <c r="V22" s="725"/>
      <c r="W22" s="725"/>
      <c r="X22" s="725"/>
      <c r="Y22" s="725"/>
      <c r="Z22" s="725"/>
    </row>
    <row r="23" s="783" customFormat="1" spans="2:26">
      <c r="B23" s="718" t="s">
        <v>3566</v>
      </c>
      <c r="C23" s="719"/>
      <c r="D23" s="708"/>
      <c r="E23" s="713"/>
      <c r="F23" s="726"/>
      <c r="G23" s="721"/>
      <c r="H23" s="715"/>
      <c r="I23" s="715"/>
      <c r="J23" s="715"/>
      <c r="K23" s="727"/>
      <c r="L23" s="728"/>
      <c r="M23" s="729"/>
      <c r="N23" s="718" t="s">
        <v>3566</v>
      </c>
      <c r="O23" s="730"/>
      <c r="P23" s="730"/>
      <c r="Q23" s="730"/>
      <c r="R23" s="730"/>
      <c r="S23" s="730"/>
      <c r="T23" s="730"/>
      <c r="U23" s="730"/>
      <c r="V23" s="730"/>
      <c r="W23" s="730"/>
      <c r="X23" s="730"/>
      <c r="Y23" s="730"/>
      <c r="Z23" s="730"/>
    </row>
    <row r="24" s="783" customFormat="1" spans="2:26">
      <c r="B24" s="712" t="s">
        <v>3567</v>
      </c>
      <c r="C24" s="700"/>
      <c r="D24" s="708"/>
      <c r="E24" s="713"/>
      <c r="F24" s="714"/>
      <c r="G24" s="709"/>
      <c r="H24" s="715"/>
      <c r="I24" s="715"/>
      <c r="J24" s="715"/>
      <c r="K24" s="710"/>
      <c r="L24" s="711"/>
      <c r="M24" s="711"/>
      <c r="N24" s="712" t="s">
        <v>3567</v>
      </c>
      <c r="O24" s="717"/>
      <c r="P24" s="717"/>
      <c r="Q24" s="717"/>
      <c r="R24" s="717"/>
      <c r="S24" s="717"/>
      <c r="T24" s="717"/>
      <c r="U24" s="717"/>
      <c r="V24" s="717"/>
      <c r="W24" s="717"/>
      <c r="X24" s="717"/>
      <c r="Y24" s="717"/>
      <c r="Z24" s="717"/>
    </row>
    <row r="25" s="783" customFormat="1" spans="2:26">
      <c r="B25" s="712" t="s">
        <v>3568</v>
      </c>
      <c r="C25" s="700"/>
      <c r="D25" s="708"/>
      <c r="E25" s="713"/>
      <c r="F25" s="714"/>
      <c r="G25" s="709"/>
      <c r="H25" s="715"/>
      <c r="I25" s="715"/>
      <c r="J25" s="715"/>
      <c r="K25" s="710"/>
      <c r="L25" s="711"/>
      <c r="M25" s="711"/>
      <c r="N25" s="712" t="s">
        <v>3568</v>
      </c>
      <c r="O25" s="717"/>
      <c r="P25" s="717"/>
      <c r="Q25" s="717"/>
      <c r="R25" s="717"/>
      <c r="S25" s="717"/>
      <c r="T25" s="717"/>
      <c r="U25" s="717"/>
      <c r="V25" s="717"/>
      <c r="W25" s="717"/>
      <c r="X25" s="717"/>
      <c r="Y25" s="717"/>
      <c r="Z25" s="717"/>
    </row>
    <row r="26" s="783" customFormat="1" spans="2:26">
      <c r="B26" s="712" t="s">
        <v>3569</v>
      </c>
      <c r="C26" s="731"/>
      <c r="D26" s="708"/>
      <c r="E26" s="713"/>
      <c r="F26" s="714"/>
      <c r="G26" s="709"/>
      <c r="H26" s="715"/>
      <c r="I26" s="715"/>
      <c r="J26" s="715"/>
      <c r="K26" s="732"/>
      <c r="L26" s="724"/>
      <c r="M26" s="724"/>
      <c r="N26" s="712" t="s">
        <v>3569</v>
      </c>
      <c r="O26" s="717"/>
      <c r="P26" s="717"/>
      <c r="Q26" s="717"/>
      <c r="R26" s="717"/>
      <c r="S26" s="717"/>
      <c r="T26" s="717"/>
      <c r="U26" s="717"/>
      <c r="V26" s="717"/>
      <c r="W26" s="717"/>
      <c r="X26" s="717"/>
      <c r="Y26" s="717"/>
      <c r="Z26" s="717"/>
    </row>
    <row r="27" s="783" customFormat="1" spans="2:26">
      <c r="B27" s="712" t="s">
        <v>3570</v>
      </c>
      <c r="C27" s="731"/>
      <c r="D27" s="708"/>
      <c r="E27" s="713"/>
      <c r="F27" s="733"/>
      <c r="G27" s="709"/>
      <c r="H27" s="715"/>
      <c r="I27" s="715"/>
      <c r="J27" s="715"/>
      <c r="K27" s="732"/>
      <c r="L27" s="724"/>
      <c r="M27" s="724"/>
      <c r="N27" s="712" t="s">
        <v>3570</v>
      </c>
      <c r="O27" s="717"/>
      <c r="P27" s="717"/>
      <c r="Q27" s="717"/>
      <c r="R27" s="717"/>
      <c r="S27" s="717"/>
      <c r="T27" s="717"/>
      <c r="U27" s="717"/>
      <c r="V27" s="717"/>
      <c r="W27" s="717"/>
      <c r="X27" s="717"/>
      <c r="Y27" s="717"/>
      <c r="Z27" s="717"/>
    </row>
    <row r="28" s="783" customFormat="1" spans="2:26">
      <c r="B28" s="734" t="s">
        <v>3571</v>
      </c>
      <c r="C28" s="700"/>
      <c r="D28" s="701"/>
      <c r="E28" s="693"/>
      <c r="F28" s="702"/>
      <c r="G28" s="703"/>
      <c r="H28" s="703"/>
      <c r="I28" s="703"/>
      <c r="J28" s="703"/>
      <c r="K28" s="735"/>
      <c r="L28" s="711"/>
      <c r="M28" s="711"/>
      <c r="N28" s="734" t="s">
        <v>3571</v>
      </c>
      <c r="O28" s="706"/>
      <c r="P28" s="706"/>
      <c r="Q28" s="706"/>
      <c r="R28" s="706"/>
      <c r="S28" s="706"/>
      <c r="T28" s="706"/>
      <c r="U28" s="706"/>
      <c r="V28" s="706"/>
      <c r="W28" s="706"/>
      <c r="X28" s="706"/>
      <c r="Y28" s="706"/>
      <c r="Z28" s="706"/>
    </row>
    <row r="29" s="783" customFormat="1" spans="2:26">
      <c r="B29" s="712" t="s">
        <v>3572</v>
      </c>
      <c r="C29" s="731"/>
      <c r="D29" s="708"/>
      <c r="E29" s="713"/>
      <c r="F29" s="714"/>
      <c r="G29" s="709"/>
      <c r="H29" s="715"/>
      <c r="I29" s="715"/>
      <c r="J29" s="715"/>
      <c r="K29" s="732"/>
      <c r="L29" s="724"/>
      <c r="M29" s="724"/>
      <c r="N29" s="736" t="s">
        <v>3572</v>
      </c>
      <c r="O29" s="725"/>
      <c r="P29" s="725"/>
      <c r="Q29" s="725"/>
      <c r="R29" s="725"/>
      <c r="S29" s="725"/>
      <c r="T29" s="725"/>
      <c r="U29" s="725"/>
      <c r="V29" s="725"/>
      <c r="W29" s="725"/>
      <c r="X29" s="725"/>
      <c r="Y29" s="725"/>
      <c r="Z29" s="725"/>
    </row>
    <row r="30" s="783" customFormat="1" spans="2:26">
      <c r="B30" s="712" t="s">
        <v>3573</v>
      </c>
      <c r="C30" s="731"/>
      <c r="D30" s="708"/>
      <c r="E30" s="713"/>
      <c r="F30" s="714"/>
      <c r="G30" s="709"/>
      <c r="H30" s="715"/>
      <c r="I30" s="715"/>
      <c r="J30" s="715"/>
      <c r="K30" s="732"/>
      <c r="L30" s="724"/>
      <c r="M30" s="724"/>
      <c r="N30" s="736" t="s">
        <v>3573</v>
      </c>
      <c r="O30" s="725"/>
      <c r="P30" s="725"/>
      <c r="Q30" s="725"/>
      <c r="R30" s="725"/>
      <c r="S30" s="725"/>
      <c r="T30" s="725"/>
      <c r="U30" s="725"/>
      <c r="V30" s="725"/>
      <c r="W30" s="725"/>
      <c r="X30" s="725"/>
      <c r="Y30" s="725"/>
      <c r="Z30" s="725"/>
    </row>
    <row r="31" s="783" customFormat="1" spans="2:26">
      <c r="B31" s="736" t="s">
        <v>3574</v>
      </c>
      <c r="C31" s="731"/>
      <c r="D31" s="708"/>
      <c r="E31" s="693"/>
      <c r="F31" s="714"/>
      <c r="G31" s="709"/>
      <c r="H31" s="709"/>
      <c r="I31" s="709"/>
      <c r="J31" s="709"/>
      <c r="K31" s="732"/>
      <c r="L31" s="724"/>
      <c r="M31" s="724"/>
      <c r="N31" s="736" t="s">
        <v>3574</v>
      </c>
      <c r="O31" s="717"/>
      <c r="P31" s="717"/>
      <c r="Q31" s="717"/>
      <c r="R31" s="717"/>
      <c r="S31" s="717"/>
      <c r="T31" s="717"/>
      <c r="U31" s="717"/>
      <c r="V31" s="717"/>
      <c r="W31" s="717"/>
      <c r="X31" s="717"/>
      <c r="Y31" s="717"/>
      <c r="Z31" s="717"/>
    </row>
    <row r="32" s="783" customFormat="1" ht="18" spans="2:26">
      <c r="B32" s="707" t="s">
        <v>3575</v>
      </c>
      <c r="C32" s="700"/>
      <c r="D32" s="708"/>
      <c r="E32" s="693"/>
      <c r="F32" s="702"/>
      <c r="G32" s="737"/>
      <c r="H32" s="738"/>
      <c r="I32" s="738"/>
      <c r="J32" s="738"/>
      <c r="K32" s="735"/>
      <c r="L32" s="711"/>
      <c r="M32" s="711"/>
      <c r="N32" s="707" t="s">
        <v>3576</v>
      </c>
      <c r="O32" s="706"/>
      <c r="P32" s="706"/>
      <c r="Q32" s="706"/>
      <c r="R32" s="706"/>
      <c r="S32" s="706"/>
      <c r="T32" s="706"/>
      <c r="U32" s="706"/>
      <c r="V32" s="706"/>
      <c r="W32" s="706"/>
      <c r="X32" s="706"/>
      <c r="Y32" s="706"/>
      <c r="Z32" s="706"/>
    </row>
    <row r="33" s="783" customFormat="1" spans="2:26">
      <c r="B33" s="739" t="s">
        <v>3577</v>
      </c>
      <c r="C33" s="731"/>
      <c r="D33" s="708"/>
      <c r="E33" s="713"/>
      <c r="F33" s="714"/>
      <c r="G33" s="721"/>
      <c r="H33" s="740"/>
      <c r="I33" s="740"/>
      <c r="J33" s="740"/>
      <c r="K33" s="741"/>
      <c r="L33" s="742"/>
      <c r="M33" s="724"/>
      <c r="N33" s="739" t="s">
        <v>3577</v>
      </c>
      <c r="O33" s="717"/>
      <c r="P33" s="717"/>
      <c r="Q33" s="717"/>
      <c r="R33" s="717"/>
      <c r="S33" s="717"/>
      <c r="T33" s="717"/>
      <c r="U33" s="717"/>
      <c r="V33" s="717"/>
      <c r="W33" s="717"/>
      <c r="X33" s="717"/>
      <c r="Y33" s="717"/>
      <c r="Z33" s="717"/>
    </row>
    <row r="34" s="783" customFormat="1" spans="2:26">
      <c r="B34" s="739" t="s">
        <v>3578</v>
      </c>
      <c r="C34" s="731"/>
      <c r="D34" s="708"/>
      <c r="E34" s="713"/>
      <c r="F34" s="714"/>
      <c r="G34" s="709"/>
      <c r="H34" s="740"/>
      <c r="I34" s="740"/>
      <c r="J34" s="740"/>
      <c r="K34" s="732"/>
      <c r="L34" s="724"/>
      <c r="M34" s="724"/>
      <c r="N34" s="739" t="s">
        <v>3578</v>
      </c>
      <c r="O34" s="717"/>
      <c r="P34" s="717"/>
      <c r="Q34" s="717"/>
      <c r="R34" s="717"/>
      <c r="S34" s="717"/>
      <c r="T34" s="717"/>
      <c r="U34" s="717"/>
      <c r="V34" s="717"/>
      <c r="W34" s="717"/>
      <c r="X34" s="717"/>
      <c r="Y34" s="717"/>
      <c r="Z34" s="717"/>
    </row>
    <row r="35" s="783" customFormat="1" spans="2:26">
      <c r="B35" s="739" t="s">
        <v>3579</v>
      </c>
      <c r="C35" s="731"/>
      <c r="D35" s="708"/>
      <c r="E35" s="713"/>
      <c r="F35" s="714"/>
      <c r="G35" s="709"/>
      <c r="H35" s="740"/>
      <c r="I35" s="740"/>
      <c r="J35" s="740"/>
      <c r="K35" s="732"/>
      <c r="L35" s="724"/>
      <c r="M35" s="724"/>
      <c r="N35" s="739" t="s">
        <v>3579</v>
      </c>
      <c r="O35" s="717"/>
      <c r="P35" s="717"/>
      <c r="Q35" s="717"/>
      <c r="R35" s="717"/>
      <c r="S35" s="717"/>
      <c r="T35" s="717"/>
      <c r="U35" s="717"/>
      <c r="V35" s="717"/>
      <c r="W35" s="717"/>
      <c r="X35" s="717"/>
      <c r="Y35" s="717"/>
      <c r="Z35" s="717"/>
    </row>
    <row r="36" s="783" customFormat="1" spans="2:26">
      <c r="B36" s="739" t="s">
        <v>3580</v>
      </c>
      <c r="C36" s="731"/>
      <c r="D36" s="708"/>
      <c r="E36" s="713"/>
      <c r="F36" s="714"/>
      <c r="G36" s="709"/>
      <c r="H36" s="740"/>
      <c r="I36" s="740"/>
      <c r="J36" s="740"/>
      <c r="K36" s="732"/>
      <c r="L36" s="724"/>
      <c r="M36" s="724"/>
      <c r="N36" s="739" t="s">
        <v>3580</v>
      </c>
      <c r="O36" s="717"/>
      <c r="P36" s="717"/>
      <c r="Q36" s="717"/>
      <c r="R36" s="717"/>
      <c r="S36" s="717"/>
      <c r="T36" s="717"/>
      <c r="U36" s="717"/>
      <c r="V36" s="717"/>
      <c r="W36" s="717"/>
      <c r="X36" s="717"/>
      <c r="Y36" s="717"/>
      <c r="Z36" s="717"/>
    </row>
    <row r="37" s="783" customFormat="1" spans="2:26">
      <c r="B37" s="739" t="s">
        <v>3581</v>
      </c>
      <c r="C37" s="731"/>
      <c r="D37" s="708"/>
      <c r="E37" s="713"/>
      <c r="F37" s="714"/>
      <c r="G37" s="709"/>
      <c r="H37" s="740"/>
      <c r="I37" s="740"/>
      <c r="J37" s="740"/>
      <c r="K37" s="741"/>
      <c r="L37" s="742"/>
      <c r="M37" s="724"/>
      <c r="N37" s="739" t="s">
        <v>3581</v>
      </c>
      <c r="O37" s="717"/>
      <c r="P37" s="717"/>
      <c r="Q37" s="717"/>
      <c r="R37" s="717"/>
      <c r="S37" s="717"/>
      <c r="T37" s="717"/>
      <c r="U37" s="717"/>
      <c r="V37" s="717"/>
      <c r="W37" s="717"/>
      <c r="X37" s="717"/>
      <c r="Y37" s="717"/>
      <c r="Z37" s="717"/>
    </row>
    <row r="38" s="783" customFormat="1" spans="2:26">
      <c r="B38" s="739" t="s">
        <v>3582</v>
      </c>
      <c r="C38" s="731"/>
      <c r="D38" s="708"/>
      <c r="E38" s="713"/>
      <c r="F38" s="714"/>
      <c r="G38" s="709"/>
      <c r="H38" s="740"/>
      <c r="I38" s="740"/>
      <c r="J38" s="740"/>
      <c r="K38" s="741"/>
      <c r="L38" s="742"/>
      <c r="M38" s="724"/>
      <c r="N38" s="739" t="s">
        <v>3582</v>
      </c>
      <c r="O38" s="717"/>
      <c r="P38" s="717"/>
      <c r="Q38" s="717"/>
      <c r="R38" s="717"/>
      <c r="S38" s="717"/>
      <c r="T38" s="717"/>
      <c r="U38" s="717"/>
      <c r="V38" s="717"/>
      <c r="W38" s="717"/>
      <c r="X38" s="717"/>
      <c r="Y38" s="717"/>
      <c r="Z38" s="717"/>
    </row>
    <row r="39" s="783" customFormat="1" spans="2:26">
      <c r="B39" s="739" t="s">
        <v>3583</v>
      </c>
      <c r="C39" s="700"/>
      <c r="D39" s="708"/>
      <c r="E39" s="713"/>
      <c r="F39" s="714"/>
      <c r="G39" s="709"/>
      <c r="H39" s="740"/>
      <c r="I39" s="740"/>
      <c r="J39" s="740"/>
      <c r="K39" s="710"/>
      <c r="L39" s="711"/>
      <c r="M39" s="711"/>
      <c r="N39" s="739" t="s">
        <v>3583</v>
      </c>
      <c r="O39" s="717"/>
      <c r="P39" s="717"/>
      <c r="Q39" s="717"/>
      <c r="R39" s="717"/>
      <c r="S39" s="717"/>
      <c r="T39" s="717"/>
      <c r="U39" s="717"/>
      <c r="V39" s="717"/>
      <c r="W39" s="717"/>
      <c r="X39" s="717"/>
      <c r="Y39" s="717"/>
      <c r="Z39" s="717"/>
    </row>
    <row r="40" s="783" customFormat="1" spans="2:26">
      <c r="B40" s="739" t="s">
        <v>3584</v>
      </c>
      <c r="C40" s="700"/>
      <c r="D40" s="708"/>
      <c r="E40" s="713"/>
      <c r="F40" s="714"/>
      <c r="G40" s="709"/>
      <c r="H40" s="740"/>
      <c r="I40" s="740"/>
      <c r="J40" s="740"/>
      <c r="K40" s="710"/>
      <c r="L40" s="711"/>
      <c r="M40" s="711"/>
      <c r="N40" s="739" t="s">
        <v>3584</v>
      </c>
      <c r="O40" s="743"/>
      <c r="P40" s="743"/>
      <c r="Q40" s="743"/>
      <c r="R40" s="743"/>
      <c r="S40" s="743"/>
      <c r="T40" s="743"/>
      <c r="U40" s="743"/>
      <c r="V40" s="743"/>
      <c r="W40" s="743"/>
      <c r="X40" s="743"/>
      <c r="Y40" s="743"/>
      <c r="Z40" s="743"/>
    </row>
    <row r="41" s="783" customFormat="1" spans="2:26">
      <c r="B41" s="739" t="s">
        <v>3585</v>
      </c>
      <c r="C41" s="731"/>
      <c r="D41" s="708"/>
      <c r="E41" s="713"/>
      <c r="F41" s="714"/>
      <c r="G41" s="721"/>
      <c r="H41" s="740"/>
      <c r="I41" s="740"/>
      <c r="J41" s="740"/>
      <c r="K41" s="732"/>
      <c r="L41" s="724"/>
      <c r="M41" s="724"/>
      <c r="N41" s="739" t="s">
        <v>3585</v>
      </c>
      <c r="O41" s="744"/>
      <c r="P41" s="744"/>
      <c r="Q41" s="744"/>
      <c r="R41" s="744"/>
      <c r="S41" s="744"/>
      <c r="T41" s="744"/>
      <c r="U41" s="744"/>
      <c r="V41" s="744"/>
      <c r="W41" s="744"/>
      <c r="X41" s="744"/>
      <c r="Y41" s="744"/>
      <c r="Z41" s="744"/>
    </row>
    <row r="42" s="783" customFormat="1" spans="2:26">
      <c r="B42" s="739" t="s">
        <v>3586</v>
      </c>
      <c r="C42" s="731"/>
      <c r="D42" s="708"/>
      <c r="E42" s="713"/>
      <c r="F42" s="714"/>
      <c r="G42" s="721"/>
      <c r="H42" s="740"/>
      <c r="I42" s="740"/>
      <c r="J42" s="740"/>
      <c r="K42" s="732"/>
      <c r="L42" s="724"/>
      <c r="M42" s="724"/>
      <c r="N42" s="739" t="s">
        <v>3586</v>
      </c>
      <c r="O42" s="743"/>
      <c r="P42" s="743"/>
      <c r="Q42" s="743"/>
      <c r="R42" s="743"/>
      <c r="S42" s="743"/>
      <c r="T42" s="743"/>
      <c r="U42" s="743"/>
      <c r="V42" s="743"/>
      <c r="W42" s="743"/>
      <c r="X42" s="743"/>
      <c r="Y42" s="743"/>
      <c r="Z42" s="743"/>
    </row>
    <row r="43" s="783" customFormat="1" spans="2:26">
      <c r="B43" s="739" t="s">
        <v>3587</v>
      </c>
      <c r="C43" s="700"/>
      <c r="D43" s="708"/>
      <c r="E43" s="713"/>
      <c r="F43" s="714"/>
      <c r="G43" s="709"/>
      <c r="H43" s="740"/>
      <c r="I43" s="740"/>
      <c r="J43" s="740"/>
      <c r="K43" s="710"/>
      <c r="L43" s="711"/>
      <c r="M43" s="711"/>
      <c r="N43" s="739" t="s">
        <v>3587</v>
      </c>
      <c r="O43" s="743"/>
      <c r="P43" s="743"/>
      <c r="Q43" s="743"/>
      <c r="R43" s="743"/>
      <c r="S43" s="743"/>
      <c r="T43" s="743"/>
      <c r="U43" s="745"/>
      <c r="V43" s="743"/>
      <c r="W43" s="743"/>
      <c r="X43" s="743"/>
      <c r="Y43" s="743"/>
      <c r="Z43" s="743"/>
    </row>
    <row r="44" s="783" customFormat="1" spans="2:26">
      <c r="B44" s="739" t="s">
        <v>3588</v>
      </c>
      <c r="C44" s="746"/>
      <c r="D44" s="708"/>
      <c r="E44" s="713"/>
      <c r="F44" s="714"/>
      <c r="G44" s="709"/>
      <c r="H44" s="740"/>
      <c r="I44" s="740"/>
      <c r="J44" s="740"/>
      <c r="K44" s="732"/>
      <c r="L44" s="724"/>
      <c r="M44" s="724"/>
      <c r="N44" s="739" t="s">
        <v>3588</v>
      </c>
      <c r="O44" s="743"/>
      <c r="P44" s="743"/>
      <c r="Q44" s="743"/>
      <c r="R44" s="743"/>
      <c r="S44" s="743"/>
      <c r="T44" s="743"/>
      <c r="U44" s="745"/>
      <c r="V44" s="743"/>
      <c r="W44" s="743"/>
      <c r="X44" s="743"/>
      <c r="Y44" s="743"/>
      <c r="Z44" s="743"/>
    </row>
    <row r="45" s="783" customFormat="1" spans="2:26">
      <c r="B45" s="739" t="s">
        <v>3589</v>
      </c>
      <c r="C45" s="731"/>
      <c r="D45" s="708"/>
      <c r="E45" s="713"/>
      <c r="F45" s="714"/>
      <c r="G45" s="709"/>
      <c r="H45" s="740"/>
      <c r="I45" s="740"/>
      <c r="J45" s="740"/>
      <c r="K45" s="732"/>
      <c r="L45" s="724"/>
      <c r="M45" s="724"/>
      <c r="N45" s="739" t="s">
        <v>3589</v>
      </c>
      <c r="O45" s="743"/>
      <c r="P45" s="743"/>
      <c r="Q45" s="743"/>
      <c r="R45" s="743"/>
      <c r="S45" s="743"/>
      <c r="T45" s="743"/>
      <c r="U45" s="745"/>
      <c r="V45" s="743"/>
      <c r="W45" s="743"/>
      <c r="X45" s="743"/>
      <c r="Y45" s="743"/>
      <c r="Z45" s="743"/>
    </row>
    <row r="46" s="783" customFormat="1" spans="2:26">
      <c r="B46" s="739" t="s">
        <v>3590</v>
      </c>
      <c r="C46" s="746"/>
      <c r="D46" s="708"/>
      <c r="E46" s="713"/>
      <c r="F46" s="714"/>
      <c r="G46" s="709"/>
      <c r="H46" s="740"/>
      <c r="I46" s="740"/>
      <c r="J46" s="740"/>
      <c r="K46" s="732"/>
      <c r="L46" s="724"/>
      <c r="M46" s="724"/>
      <c r="N46" s="739" t="s">
        <v>3590</v>
      </c>
      <c r="O46" s="743"/>
      <c r="P46" s="743"/>
      <c r="Q46" s="743"/>
      <c r="R46" s="743"/>
      <c r="S46" s="743"/>
      <c r="T46" s="743"/>
      <c r="U46" s="745"/>
      <c r="V46" s="743"/>
      <c r="W46" s="743"/>
      <c r="X46" s="743"/>
      <c r="Y46" s="743"/>
      <c r="Z46" s="743"/>
    </row>
    <row r="47" s="783" customFormat="1" spans="2:26">
      <c r="B47" s="739" t="s">
        <v>3591</v>
      </c>
      <c r="C47" s="746"/>
      <c r="D47" s="708"/>
      <c r="E47" s="713"/>
      <c r="F47" s="714"/>
      <c r="G47" s="709"/>
      <c r="H47" s="740"/>
      <c r="I47" s="740"/>
      <c r="J47" s="740"/>
      <c r="K47" s="732"/>
      <c r="L47" s="724"/>
      <c r="M47" s="724"/>
      <c r="N47" s="739" t="s">
        <v>3591</v>
      </c>
      <c r="O47" s="743"/>
      <c r="P47" s="743"/>
      <c r="Q47" s="743"/>
      <c r="R47" s="743"/>
      <c r="S47" s="743"/>
      <c r="T47" s="743"/>
      <c r="U47" s="745"/>
      <c r="V47" s="743"/>
      <c r="W47" s="743"/>
      <c r="X47" s="743"/>
      <c r="Y47" s="743"/>
      <c r="Z47" s="743"/>
    </row>
    <row r="48" s="783" customFormat="1" spans="2:26">
      <c r="B48" s="739" t="s">
        <v>3592</v>
      </c>
      <c r="C48" s="731"/>
      <c r="D48" s="708"/>
      <c r="E48" s="713"/>
      <c r="F48" s="714"/>
      <c r="G48" s="709"/>
      <c r="H48" s="740"/>
      <c r="I48" s="740"/>
      <c r="J48" s="740"/>
      <c r="K48" s="732"/>
      <c r="L48" s="724"/>
      <c r="M48" s="724"/>
      <c r="N48" s="739" t="s">
        <v>3592</v>
      </c>
      <c r="O48" s="743"/>
      <c r="P48" s="743"/>
      <c r="Q48" s="743"/>
      <c r="R48" s="743"/>
      <c r="S48" s="743"/>
      <c r="T48" s="743"/>
      <c r="U48" s="745"/>
      <c r="V48" s="743"/>
      <c r="W48" s="743"/>
      <c r="X48" s="743"/>
      <c r="Y48" s="743"/>
      <c r="Z48" s="743"/>
    </row>
    <row r="49" s="783" customFormat="1" spans="2:26">
      <c r="B49" s="739" t="s">
        <v>3593</v>
      </c>
      <c r="C49" s="731"/>
      <c r="D49" s="708"/>
      <c r="E49" s="713"/>
      <c r="F49" s="714"/>
      <c r="G49" s="709"/>
      <c r="H49" s="740"/>
      <c r="I49" s="740"/>
      <c r="J49" s="740"/>
      <c r="K49" s="732"/>
      <c r="L49" s="724"/>
      <c r="M49" s="724"/>
      <c r="N49" s="739" t="s">
        <v>3593</v>
      </c>
      <c r="O49" s="743"/>
      <c r="P49" s="743"/>
      <c r="Q49" s="743"/>
      <c r="R49" s="743"/>
      <c r="S49" s="743"/>
      <c r="T49" s="743"/>
      <c r="U49" s="745"/>
      <c r="V49" s="743"/>
      <c r="W49" s="743"/>
      <c r="X49" s="743"/>
      <c r="Y49" s="743"/>
      <c r="Z49" s="743"/>
    </row>
    <row r="50" s="783" customFormat="1" ht="18" spans="2:26">
      <c r="B50" s="707" t="s">
        <v>3594</v>
      </c>
      <c r="C50" s="700"/>
      <c r="D50" s="701"/>
      <c r="E50" s="693"/>
      <c r="F50" s="702"/>
      <c r="G50" s="747"/>
      <c r="H50" s="747"/>
      <c r="I50" s="747"/>
      <c r="J50" s="747"/>
      <c r="K50" s="710"/>
      <c r="L50" s="711"/>
      <c r="M50" s="711"/>
      <c r="N50" s="707" t="s">
        <v>3595</v>
      </c>
      <c r="O50" s="706"/>
      <c r="P50" s="706"/>
      <c r="Q50" s="706"/>
      <c r="R50" s="706"/>
      <c r="S50" s="706"/>
      <c r="T50" s="706"/>
      <c r="U50" s="706"/>
      <c r="V50" s="706"/>
      <c r="W50" s="706"/>
      <c r="X50" s="706"/>
      <c r="Y50" s="706"/>
      <c r="Z50" s="706"/>
    </row>
    <row r="51" s="783" customFormat="1" spans="2:26">
      <c r="B51" s="739" t="s">
        <v>3596</v>
      </c>
      <c r="C51" s="731"/>
      <c r="D51" s="708"/>
      <c r="E51" s="713"/>
      <c r="F51" s="714"/>
      <c r="G51" s="709"/>
      <c r="H51" s="740"/>
      <c r="I51" s="740"/>
      <c r="J51" s="740"/>
      <c r="K51" s="732"/>
      <c r="L51" s="724"/>
      <c r="M51" s="724"/>
      <c r="N51" s="739" t="s">
        <v>3596</v>
      </c>
      <c r="O51" s="743"/>
      <c r="P51" s="743"/>
      <c r="Q51" s="743"/>
      <c r="R51" s="743"/>
      <c r="S51" s="743"/>
      <c r="T51" s="743"/>
      <c r="U51" s="745"/>
      <c r="V51" s="743"/>
      <c r="W51" s="743"/>
      <c r="X51" s="743"/>
      <c r="Y51" s="743"/>
      <c r="Z51" s="743"/>
    </row>
    <row r="52" s="783" customFormat="1" spans="2:26">
      <c r="B52" s="739" t="s">
        <v>3597</v>
      </c>
      <c r="C52" s="700"/>
      <c r="D52" s="708"/>
      <c r="E52" s="713"/>
      <c r="F52" s="714"/>
      <c r="G52" s="709"/>
      <c r="H52" s="740"/>
      <c r="I52" s="740"/>
      <c r="J52" s="740"/>
      <c r="K52" s="732"/>
      <c r="L52" s="724"/>
      <c r="M52" s="711"/>
      <c r="N52" s="739" t="s">
        <v>3597</v>
      </c>
      <c r="O52" s="743"/>
      <c r="P52" s="743"/>
      <c r="Q52" s="743"/>
      <c r="R52" s="743"/>
      <c r="S52" s="743"/>
      <c r="T52" s="743"/>
      <c r="U52" s="745"/>
      <c r="V52" s="743"/>
      <c r="W52" s="743"/>
      <c r="X52" s="743"/>
      <c r="Y52" s="743"/>
      <c r="Z52" s="743"/>
    </row>
    <row r="53" s="783" customFormat="1" spans="2:26">
      <c r="B53" s="739" t="s">
        <v>3598</v>
      </c>
      <c r="C53" s="700"/>
      <c r="D53" s="708"/>
      <c r="E53" s="713"/>
      <c r="F53" s="714"/>
      <c r="G53" s="709"/>
      <c r="H53" s="740"/>
      <c r="I53" s="740"/>
      <c r="J53" s="740"/>
      <c r="K53" s="710"/>
      <c r="L53" s="711"/>
      <c r="M53" s="711"/>
      <c r="N53" s="739" t="s">
        <v>3598</v>
      </c>
      <c r="O53" s="743"/>
      <c r="P53" s="743"/>
      <c r="Q53" s="743"/>
      <c r="R53" s="743"/>
      <c r="S53" s="743"/>
      <c r="T53" s="743"/>
      <c r="U53" s="745"/>
      <c r="V53" s="743"/>
      <c r="W53" s="743"/>
      <c r="X53" s="743"/>
      <c r="Y53" s="743"/>
      <c r="Z53" s="743"/>
    </row>
    <row r="54" s="783" customFormat="1" spans="2:26">
      <c r="B54" s="739" t="s">
        <v>3599</v>
      </c>
      <c r="C54" s="700"/>
      <c r="D54" s="708"/>
      <c r="E54" s="713"/>
      <c r="F54" s="714"/>
      <c r="G54" s="709"/>
      <c r="H54" s="740"/>
      <c r="I54" s="740"/>
      <c r="J54" s="740"/>
      <c r="K54" s="710"/>
      <c r="L54" s="711"/>
      <c r="M54" s="711"/>
      <c r="N54" s="739" t="s">
        <v>3599</v>
      </c>
      <c r="O54" s="743"/>
      <c r="P54" s="743"/>
      <c r="Q54" s="743"/>
      <c r="R54" s="743"/>
      <c r="S54" s="743"/>
      <c r="T54" s="743"/>
      <c r="U54" s="745"/>
      <c r="V54" s="743"/>
      <c r="W54" s="743"/>
      <c r="X54" s="743"/>
      <c r="Y54" s="743"/>
      <c r="Z54" s="743"/>
    </row>
    <row r="55" s="783" customFormat="1" spans="2:26">
      <c r="B55" s="739" t="s">
        <v>3600</v>
      </c>
      <c r="C55" s="731"/>
      <c r="D55" s="708"/>
      <c r="E55" s="713"/>
      <c r="F55" s="714"/>
      <c r="G55" s="709"/>
      <c r="H55" s="740"/>
      <c r="I55" s="740"/>
      <c r="J55" s="740"/>
      <c r="K55" s="732"/>
      <c r="L55" s="724"/>
      <c r="M55" s="724"/>
      <c r="N55" s="739" t="s">
        <v>3600</v>
      </c>
      <c r="O55" s="743"/>
      <c r="P55" s="743"/>
      <c r="Q55" s="743"/>
      <c r="R55" s="743"/>
      <c r="S55" s="743"/>
      <c r="T55" s="743"/>
      <c r="U55" s="745"/>
      <c r="V55" s="743"/>
      <c r="W55" s="743"/>
      <c r="X55" s="743"/>
      <c r="Y55" s="743"/>
      <c r="Z55" s="743"/>
    </row>
    <row r="56" s="783" customFormat="1" spans="2:26">
      <c r="B56" s="739" t="s">
        <v>3601</v>
      </c>
      <c r="C56" s="731"/>
      <c r="D56" s="708"/>
      <c r="E56" s="713"/>
      <c r="F56" s="714"/>
      <c r="G56" s="709"/>
      <c r="H56" s="740"/>
      <c r="I56" s="740"/>
      <c r="J56" s="740"/>
      <c r="K56" s="732"/>
      <c r="L56" s="724"/>
      <c r="M56" s="724"/>
      <c r="N56" s="739" t="s">
        <v>3601</v>
      </c>
      <c r="O56" s="743"/>
      <c r="P56" s="743"/>
      <c r="Q56" s="743"/>
      <c r="R56" s="743"/>
      <c r="S56" s="743"/>
      <c r="T56" s="743"/>
      <c r="U56" s="745"/>
      <c r="V56" s="743"/>
      <c r="W56" s="743"/>
      <c r="X56" s="743"/>
      <c r="Y56" s="743"/>
      <c r="Z56" s="743"/>
    </row>
    <row r="57" s="783" customFormat="1" spans="2:26">
      <c r="B57" s="739" t="s">
        <v>3602</v>
      </c>
      <c r="C57" s="731"/>
      <c r="D57" s="708"/>
      <c r="E57" s="713"/>
      <c r="F57" s="714"/>
      <c r="G57" s="709"/>
      <c r="H57" s="740"/>
      <c r="I57" s="740"/>
      <c r="J57" s="740"/>
      <c r="K57" s="732"/>
      <c r="L57" s="724"/>
      <c r="M57" s="724"/>
      <c r="N57" s="739" t="s">
        <v>3602</v>
      </c>
      <c r="O57" s="743"/>
      <c r="P57" s="743"/>
      <c r="Q57" s="743"/>
      <c r="R57" s="743"/>
      <c r="S57" s="743"/>
      <c r="T57" s="743"/>
      <c r="U57" s="745"/>
      <c r="V57" s="743"/>
      <c r="W57" s="743"/>
      <c r="X57" s="743"/>
      <c r="Y57" s="743"/>
      <c r="Z57" s="743"/>
    </row>
    <row r="58" s="783" customFormat="1" spans="2:26">
      <c r="B58" s="748" t="s">
        <v>3603</v>
      </c>
      <c r="C58" s="731"/>
      <c r="D58" s="708"/>
      <c r="E58" s="713"/>
      <c r="F58" s="749"/>
      <c r="G58" s="709"/>
      <c r="H58" s="740"/>
      <c r="I58" s="740"/>
      <c r="J58" s="740"/>
      <c r="K58" s="732"/>
      <c r="L58" s="724"/>
      <c r="M58" s="724"/>
      <c r="N58" s="748" t="s">
        <v>3603</v>
      </c>
      <c r="O58" s="743"/>
      <c r="P58" s="743"/>
      <c r="Q58" s="743"/>
      <c r="R58" s="743"/>
      <c r="S58" s="743"/>
      <c r="T58" s="743"/>
      <c r="U58" s="745"/>
      <c r="V58" s="743"/>
      <c r="W58" s="743"/>
      <c r="X58" s="743"/>
      <c r="Y58" s="743"/>
      <c r="Z58" s="743"/>
    </row>
    <row r="59" s="783" customFormat="1" spans="2:26">
      <c r="B59" s="748" t="s">
        <v>3604</v>
      </c>
      <c r="C59" s="750"/>
      <c r="D59" s="708"/>
      <c r="E59" s="713"/>
      <c r="F59" s="714"/>
      <c r="G59" s="709"/>
      <c r="H59" s="740"/>
      <c r="I59" s="740"/>
      <c r="J59" s="740"/>
      <c r="K59" s="732"/>
      <c r="L59" s="724"/>
      <c r="M59" s="724"/>
      <c r="N59" s="748" t="s">
        <v>3604</v>
      </c>
      <c r="O59" s="743"/>
      <c r="P59" s="743"/>
      <c r="Q59" s="743"/>
      <c r="R59" s="743"/>
      <c r="S59" s="743"/>
      <c r="T59" s="743"/>
      <c r="U59" s="745"/>
      <c r="V59" s="743"/>
      <c r="W59" s="743"/>
      <c r="X59" s="743"/>
      <c r="Y59" s="743"/>
      <c r="Z59" s="743"/>
    </row>
    <row r="60" s="783" customFormat="1" spans="2:26">
      <c r="B60" s="748" t="s">
        <v>3605</v>
      </c>
      <c r="C60" s="751"/>
      <c r="D60" s="708"/>
      <c r="E60" s="713"/>
      <c r="F60" s="714"/>
      <c r="G60" s="709"/>
      <c r="H60" s="740"/>
      <c r="I60" s="740"/>
      <c r="J60" s="740"/>
      <c r="K60" s="732"/>
      <c r="L60" s="724"/>
      <c r="M60" s="724"/>
      <c r="N60" s="748" t="s">
        <v>3605</v>
      </c>
      <c r="O60" s="743"/>
      <c r="P60" s="743"/>
      <c r="Q60" s="743"/>
      <c r="R60" s="743"/>
      <c r="S60" s="743"/>
      <c r="T60" s="743"/>
      <c r="U60" s="745"/>
      <c r="V60" s="743"/>
      <c r="W60" s="743"/>
      <c r="X60" s="743"/>
      <c r="Y60" s="743"/>
      <c r="Z60" s="743"/>
    </row>
    <row r="61" s="783" customFormat="1" spans="2:26">
      <c r="B61" s="748" t="s">
        <v>3606</v>
      </c>
      <c r="C61" s="751"/>
      <c r="D61" s="708"/>
      <c r="E61" s="713"/>
      <c r="F61" s="714"/>
      <c r="G61" s="709"/>
      <c r="H61" s="740"/>
      <c r="I61" s="740"/>
      <c r="J61" s="740"/>
      <c r="K61" s="732"/>
      <c r="L61" s="724"/>
      <c r="M61" s="724"/>
      <c r="N61" s="748" t="s">
        <v>3606</v>
      </c>
      <c r="O61" s="743"/>
      <c r="P61" s="743"/>
      <c r="Q61" s="743"/>
      <c r="R61" s="743"/>
      <c r="S61" s="743"/>
      <c r="T61" s="743"/>
      <c r="U61" s="745"/>
      <c r="V61" s="743"/>
      <c r="W61" s="743"/>
      <c r="X61" s="743"/>
      <c r="Y61" s="743"/>
      <c r="Z61" s="743"/>
    </row>
    <row r="62" s="783" customFormat="1" spans="2:26">
      <c r="B62" s="748" t="s">
        <v>3607</v>
      </c>
      <c r="C62" s="751"/>
      <c r="D62" s="708"/>
      <c r="E62" s="713"/>
      <c r="F62" s="714"/>
      <c r="G62" s="709"/>
      <c r="H62" s="740"/>
      <c r="I62" s="740"/>
      <c r="J62" s="740"/>
      <c r="K62" s="732"/>
      <c r="L62" s="724"/>
      <c r="M62" s="724"/>
      <c r="N62" s="748" t="s">
        <v>3607</v>
      </c>
      <c r="O62" s="743"/>
      <c r="P62" s="743"/>
      <c r="Q62" s="743"/>
      <c r="R62" s="743"/>
      <c r="S62" s="743"/>
      <c r="T62" s="743"/>
      <c r="U62" s="745"/>
      <c r="V62" s="743"/>
      <c r="W62" s="743"/>
      <c r="X62" s="743"/>
      <c r="Y62" s="743"/>
      <c r="Z62" s="743"/>
    </row>
    <row r="63" s="783" customFormat="1" spans="2:26">
      <c r="B63" s="748" t="s">
        <v>3608</v>
      </c>
      <c r="C63" s="751"/>
      <c r="D63" s="708"/>
      <c r="E63" s="713"/>
      <c r="F63" s="714"/>
      <c r="G63" s="709"/>
      <c r="H63" s="740"/>
      <c r="I63" s="740"/>
      <c r="J63" s="740"/>
      <c r="K63" s="732"/>
      <c r="L63" s="724"/>
      <c r="M63" s="724"/>
      <c r="N63" s="748" t="s">
        <v>3608</v>
      </c>
      <c r="O63" s="743"/>
      <c r="P63" s="743"/>
      <c r="Q63" s="743"/>
      <c r="R63" s="743"/>
      <c r="S63" s="743"/>
      <c r="T63" s="743"/>
      <c r="U63" s="745"/>
      <c r="V63" s="743"/>
      <c r="W63" s="743"/>
      <c r="X63" s="743"/>
      <c r="Y63" s="743"/>
      <c r="Z63" s="743"/>
    </row>
    <row r="64" s="783" customFormat="1" spans="2:26">
      <c r="B64" s="748" t="s">
        <v>3609</v>
      </c>
      <c r="C64" s="751"/>
      <c r="D64" s="708"/>
      <c r="E64" s="713"/>
      <c r="F64" s="714"/>
      <c r="G64" s="709"/>
      <c r="H64" s="740"/>
      <c r="I64" s="740"/>
      <c r="J64" s="740"/>
      <c r="K64" s="732"/>
      <c r="L64" s="724"/>
      <c r="M64" s="724"/>
      <c r="N64" s="748" t="s">
        <v>3609</v>
      </c>
      <c r="O64" s="743"/>
      <c r="P64" s="743"/>
      <c r="Q64" s="743"/>
      <c r="R64" s="743"/>
      <c r="S64" s="743"/>
      <c r="T64" s="743"/>
      <c r="U64" s="745"/>
      <c r="V64" s="743"/>
      <c r="W64" s="743"/>
      <c r="X64" s="743"/>
      <c r="Y64" s="743"/>
      <c r="Z64" s="743"/>
    </row>
    <row r="65" s="783" customFormat="1" spans="2:26">
      <c r="B65" s="748" t="s">
        <v>3610</v>
      </c>
      <c r="C65" s="751"/>
      <c r="D65" s="708"/>
      <c r="E65" s="713"/>
      <c r="F65" s="714"/>
      <c r="G65" s="709"/>
      <c r="H65" s="740"/>
      <c r="I65" s="740"/>
      <c r="J65" s="740"/>
      <c r="K65" s="732"/>
      <c r="L65" s="724"/>
      <c r="M65" s="724"/>
      <c r="N65" s="748" t="s">
        <v>3610</v>
      </c>
      <c r="O65" s="743"/>
      <c r="P65" s="743"/>
      <c r="Q65" s="743"/>
      <c r="R65" s="743"/>
      <c r="S65" s="743"/>
      <c r="T65" s="743"/>
      <c r="U65" s="745"/>
      <c r="V65" s="743"/>
      <c r="W65" s="743"/>
      <c r="X65" s="743"/>
      <c r="Y65" s="743"/>
      <c r="Z65" s="743"/>
    </row>
    <row r="66" s="783" customFormat="1" spans="2:26">
      <c r="B66" s="748" t="s">
        <v>3611</v>
      </c>
      <c r="C66" s="751"/>
      <c r="D66" s="708"/>
      <c r="E66" s="713"/>
      <c r="F66" s="714"/>
      <c r="G66" s="709"/>
      <c r="H66" s="740"/>
      <c r="I66" s="740"/>
      <c r="J66" s="740"/>
      <c r="K66" s="732"/>
      <c r="L66" s="724"/>
      <c r="M66" s="724"/>
      <c r="N66" s="748" t="s">
        <v>3611</v>
      </c>
      <c r="O66" s="743"/>
      <c r="P66" s="743"/>
      <c r="Q66" s="743"/>
      <c r="R66" s="743"/>
      <c r="S66" s="743"/>
      <c r="T66" s="743"/>
      <c r="U66" s="745"/>
      <c r="V66" s="743"/>
      <c r="W66" s="743"/>
      <c r="X66" s="743"/>
      <c r="Y66" s="743"/>
      <c r="Z66" s="743"/>
    </row>
    <row r="67" s="783" customFormat="1" ht="18" spans="2:26">
      <c r="B67" s="707" t="s">
        <v>3612</v>
      </c>
      <c r="C67" s="752"/>
      <c r="D67" s="701"/>
      <c r="E67" s="713"/>
      <c r="F67" s="702"/>
      <c r="G67" s="747"/>
      <c r="H67" s="747"/>
      <c r="I67" s="747"/>
      <c r="J67" s="747"/>
      <c r="K67" s="710"/>
      <c r="L67" s="711"/>
      <c r="M67" s="711"/>
      <c r="N67" s="707" t="s">
        <v>3613</v>
      </c>
      <c r="O67" s="753"/>
      <c r="P67" s="753"/>
      <c r="Q67" s="753"/>
      <c r="R67" s="753"/>
      <c r="S67" s="753"/>
      <c r="T67" s="753"/>
      <c r="U67" s="753"/>
      <c r="V67" s="753"/>
      <c r="W67" s="753"/>
      <c r="X67" s="753"/>
      <c r="Y67" s="753"/>
      <c r="Z67" s="753"/>
    </row>
    <row r="68" s="783" customFormat="1" spans="2:26">
      <c r="B68" s="748" t="s">
        <v>3614</v>
      </c>
      <c r="C68" s="751"/>
      <c r="D68" s="708"/>
      <c r="E68" s="713"/>
      <c r="F68" s="714"/>
      <c r="G68" s="709"/>
      <c r="H68" s="740"/>
      <c r="I68" s="740"/>
      <c r="J68" s="740"/>
      <c r="K68" s="732"/>
      <c r="L68" s="724"/>
      <c r="M68" s="724"/>
      <c r="N68" s="748" t="s">
        <v>3614</v>
      </c>
      <c r="O68" s="743"/>
      <c r="P68" s="717"/>
      <c r="Q68" s="743"/>
      <c r="R68" s="743"/>
      <c r="S68" s="743"/>
      <c r="T68" s="743"/>
      <c r="U68" s="745"/>
      <c r="V68" s="743"/>
      <c r="W68" s="743"/>
      <c r="X68" s="743"/>
      <c r="Y68" s="743"/>
      <c r="Z68" s="743"/>
    </row>
    <row r="69" s="783" customFormat="1" spans="2:26">
      <c r="B69" s="748" t="s">
        <v>3615</v>
      </c>
      <c r="C69" s="751"/>
      <c r="D69" s="708"/>
      <c r="E69" s="713"/>
      <c r="F69" s="714"/>
      <c r="G69" s="709"/>
      <c r="H69" s="740"/>
      <c r="I69" s="740"/>
      <c r="J69" s="740"/>
      <c r="K69" s="732"/>
      <c r="L69" s="724"/>
      <c r="M69" s="724"/>
      <c r="N69" s="748" t="s">
        <v>3615</v>
      </c>
      <c r="O69" s="743"/>
      <c r="P69" s="717"/>
      <c r="Q69" s="743"/>
      <c r="R69" s="743"/>
      <c r="S69" s="743"/>
      <c r="T69" s="743"/>
      <c r="U69" s="745"/>
      <c r="V69" s="743"/>
      <c r="W69" s="743"/>
      <c r="X69" s="743"/>
      <c r="Y69" s="743"/>
      <c r="Z69" s="743"/>
    </row>
    <row r="70" s="783" customFormat="1" spans="2:26">
      <c r="B70" s="748" t="s">
        <v>3616</v>
      </c>
      <c r="C70" s="751"/>
      <c r="D70" s="708"/>
      <c r="E70" s="713"/>
      <c r="F70" s="714"/>
      <c r="G70" s="709"/>
      <c r="H70" s="740"/>
      <c r="I70" s="740"/>
      <c r="J70" s="740"/>
      <c r="K70" s="732"/>
      <c r="L70" s="724"/>
      <c r="M70" s="724"/>
      <c r="N70" s="748" t="s">
        <v>3616</v>
      </c>
      <c r="O70" s="743"/>
      <c r="P70" s="717"/>
      <c r="Q70" s="743"/>
      <c r="R70" s="743"/>
      <c r="S70" s="743"/>
      <c r="T70" s="743"/>
      <c r="U70" s="745"/>
      <c r="V70" s="743"/>
      <c r="W70" s="743"/>
      <c r="X70" s="743"/>
      <c r="Y70" s="743"/>
      <c r="Z70" s="743"/>
    </row>
    <row r="71" s="783" customFormat="1" spans="2:26">
      <c r="B71" s="748" t="s">
        <v>3617</v>
      </c>
      <c r="C71" s="751"/>
      <c r="D71" s="708"/>
      <c r="E71" s="713"/>
      <c r="F71" s="714"/>
      <c r="G71" s="709"/>
      <c r="H71" s="740"/>
      <c r="I71" s="740"/>
      <c r="J71" s="740"/>
      <c r="K71" s="732"/>
      <c r="L71" s="724"/>
      <c r="M71" s="724"/>
      <c r="N71" s="748" t="s">
        <v>3617</v>
      </c>
      <c r="O71" s="743"/>
      <c r="P71" s="717"/>
      <c r="Q71" s="743"/>
      <c r="R71" s="743"/>
      <c r="S71" s="743"/>
      <c r="T71" s="743"/>
      <c r="U71" s="745"/>
      <c r="V71" s="743"/>
      <c r="W71" s="743"/>
      <c r="X71" s="743"/>
      <c r="Y71" s="743"/>
      <c r="Z71" s="743"/>
    </row>
    <row r="72" s="783" customFormat="1" spans="2:26">
      <c r="B72" s="754" t="s">
        <v>3618</v>
      </c>
      <c r="C72" s="751"/>
      <c r="D72" s="708"/>
      <c r="E72" s="713"/>
      <c r="F72" s="714"/>
      <c r="G72" s="709"/>
      <c r="H72" s="715"/>
      <c r="I72" s="715"/>
      <c r="J72" s="715"/>
      <c r="K72" s="732"/>
      <c r="L72" s="724"/>
      <c r="M72" s="724"/>
      <c r="N72" s="754" t="s">
        <v>3618</v>
      </c>
      <c r="O72" s="743"/>
      <c r="P72" s="717"/>
      <c r="Q72" s="743"/>
      <c r="R72" s="743"/>
      <c r="S72" s="743"/>
      <c r="T72" s="743"/>
      <c r="U72" s="745"/>
      <c r="V72" s="743"/>
      <c r="W72" s="743"/>
      <c r="X72" s="743"/>
      <c r="Y72" s="743"/>
      <c r="Z72" s="743"/>
    </row>
    <row r="73" s="783" customFormat="1" spans="2:26">
      <c r="B73" s="754" t="s">
        <v>3619</v>
      </c>
      <c r="C73" s="751"/>
      <c r="D73" s="708"/>
      <c r="E73" s="713"/>
      <c r="F73" s="714"/>
      <c r="G73" s="709"/>
      <c r="H73" s="715"/>
      <c r="I73" s="715"/>
      <c r="J73" s="715"/>
      <c r="K73" s="732"/>
      <c r="L73" s="724"/>
      <c r="M73" s="724"/>
      <c r="N73" s="754" t="s">
        <v>3619</v>
      </c>
      <c r="O73" s="743"/>
      <c r="P73" s="717"/>
      <c r="Q73" s="743"/>
      <c r="R73" s="743"/>
      <c r="S73" s="743"/>
      <c r="T73" s="743"/>
      <c r="U73" s="745"/>
      <c r="V73" s="743"/>
      <c r="W73" s="743"/>
      <c r="X73" s="743"/>
      <c r="Y73" s="743"/>
      <c r="Z73" s="743"/>
    </row>
    <row r="74" s="783" customFormat="1" spans="2:26">
      <c r="B74" s="754" t="s">
        <v>3620</v>
      </c>
      <c r="C74" s="751"/>
      <c r="D74" s="708"/>
      <c r="E74" s="713"/>
      <c r="F74" s="714"/>
      <c r="G74" s="709"/>
      <c r="H74" s="715"/>
      <c r="I74" s="715"/>
      <c r="J74" s="715"/>
      <c r="K74" s="732"/>
      <c r="L74" s="724"/>
      <c r="M74" s="724"/>
      <c r="N74" s="754" t="s">
        <v>3620</v>
      </c>
      <c r="O74" s="743"/>
      <c r="P74" s="717"/>
      <c r="Q74" s="743"/>
      <c r="R74" s="743"/>
      <c r="S74" s="743"/>
      <c r="T74" s="743"/>
      <c r="U74" s="745"/>
      <c r="V74" s="743"/>
      <c r="W74" s="743"/>
      <c r="X74" s="743"/>
      <c r="Y74" s="743"/>
      <c r="Z74" s="743"/>
    </row>
    <row r="75" s="783" customFormat="1" spans="2:26">
      <c r="B75" s="754" t="s">
        <v>3621</v>
      </c>
      <c r="C75" s="751"/>
      <c r="D75" s="708"/>
      <c r="E75" s="713"/>
      <c r="F75" s="714"/>
      <c r="G75" s="709"/>
      <c r="H75" s="709"/>
      <c r="I75" s="709"/>
      <c r="J75" s="709"/>
      <c r="K75" s="732"/>
      <c r="L75" s="724"/>
      <c r="M75" s="724"/>
      <c r="N75" s="754" t="s">
        <v>3621</v>
      </c>
      <c r="O75" s="743"/>
      <c r="P75" s="717"/>
      <c r="Q75" s="743"/>
      <c r="R75" s="743"/>
      <c r="S75" s="743"/>
      <c r="T75" s="743"/>
      <c r="U75" s="745"/>
      <c r="V75" s="743"/>
      <c r="W75" s="743"/>
      <c r="X75" s="743"/>
      <c r="Y75" s="743"/>
      <c r="Z75" s="743"/>
    </row>
    <row r="76" s="783" customFormat="1" ht="21" spans="2:26">
      <c r="B76" s="755" t="s">
        <v>3622</v>
      </c>
      <c r="C76" s="700" t="s">
        <v>3623</v>
      </c>
      <c r="D76" s="701"/>
      <c r="E76" s="693"/>
      <c r="F76" s="702"/>
      <c r="G76" s="756"/>
      <c r="H76" s="756"/>
      <c r="I76" s="756"/>
      <c r="J76" s="756"/>
      <c r="K76" s="732"/>
      <c r="L76" s="724"/>
      <c r="M76" s="711"/>
      <c r="N76" s="755" t="s">
        <v>3624</v>
      </c>
      <c r="O76" s="717"/>
      <c r="P76" s="717"/>
      <c r="Q76" s="717"/>
      <c r="R76" s="717"/>
      <c r="S76" s="717"/>
      <c r="T76" s="717"/>
      <c r="U76" s="717"/>
      <c r="V76" s="717"/>
      <c r="W76" s="717"/>
      <c r="X76" s="717"/>
      <c r="Y76" s="717"/>
      <c r="Z76" s="717"/>
    </row>
    <row r="77" s="783" customFormat="1" spans="2:26">
      <c r="B77" s="731" t="s">
        <v>3625</v>
      </c>
      <c r="C77" s="731" t="s">
        <v>3626</v>
      </c>
      <c r="D77" s="757"/>
      <c r="E77" s="693"/>
      <c r="F77" s="702"/>
      <c r="G77" s="756"/>
      <c r="H77" s="756"/>
      <c r="I77" s="756"/>
      <c r="J77" s="756"/>
      <c r="K77" s="741"/>
      <c r="L77" s="742"/>
      <c r="M77" s="724"/>
      <c r="N77" s="731" t="s">
        <v>3625</v>
      </c>
      <c r="O77" s="717"/>
      <c r="P77" s="717"/>
      <c r="Q77" s="717"/>
      <c r="R77" s="717"/>
      <c r="S77" s="717"/>
      <c r="T77" s="717"/>
      <c r="U77" s="717"/>
      <c r="V77" s="717"/>
      <c r="W77" s="717"/>
      <c r="X77" s="717"/>
      <c r="Y77" s="717"/>
      <c r="Z77" s="717"/>
    </row>
    <row r="78" s="783" customFormat="1" spans="2:26">
      <c r="B78" s="731" t="s">
        <v>3627</v>
      </c>
      <c r="C78" s="731" t="s">
        <v>3626</v>
      </c>
      <c r="D78" s="757"/>
      <c r="E78" s="693"/>
      <c r="F78" s="702"/>
      <c r="G78" s="756"/>
      <c r="H78" s="756"/>
      <c r="I78" s="756"/>
      <c r="J78" s="756"/>
      <c r="K78" s="732"/>
      <c r="L78" s="724"/>
      <c r="M78" s="724"/>
      <c r="N78" s="731" t="s">
        <v>3627</v>
      </c>
      <c r="O78" s="717"/>
      <c r="P78" s="717"/>
      <c r="Q78" s="717"/>
      <c r="R78" s="717"/>
      <c r="S78" s="717"/>
      <c r="T78" s="717"/>
      <c r="U78" s="717"/>
      <c r="V78" s="717"/>
      <c r="W78" s="717"/>
      <c r="X78" s="717"/>
      <c r="Y78" s="717"/>
      <c r="Z78" s="717"/>
    </row>
    <row r="79" s="783" customFormat="1" spans="2:26">
      <c r="B79" s="731" t="s">
        <v>3628</v>
      </c>
      <c r="C79" s="731" t="s">
        <v>3626</v>
      </c>
      <c r="D79" s="757"/>
      <c r="E79" s="693"/>
      <c r="F79" s="702"/>
      <c r="G79" s="756"/>
      <c r="H79" s="756"/>
      <c r="I79" s="756"/>
      <c r="J79" s="756"/>
      <c r="K79" s="732"/>
      <c r="L79" s="724"/>
      <c r="M79" s="724"/>
      <c r="N79" s="731" t="s">
        <v>3628</v>
      </c>
      <c r="O79" s="717"/>
      <c r="P79" s="717"/>
      <c r="Q79" s="717"/>
      <c r="R79" s="717"/>
      <c r="S79" s="717"/>
      <c r="T79" s="717"/>
      <c r="U79" s="717"/>
      <c r="V79" s="717"/>
      <c r="W79" s="717"/>
      <c r="X79" s="717"/>
      <c r="Y79" s="717"/>
      <c r="Z79" s="717"/>
    </row>
    <row r="80" s="783" customFormat="1" ht="21" spans="2:26">
      <c r="B80" s="755" t="s">
        <v>3629</v>
      </c>
      <c r="C80" s="700" t="s">
        <v>3630</v>
      </c>
      <c r="D80" s="758"/>
      <c r="E80" s="759"/>
      <c r="F80" s="702"/>
      <c r="G80" s="760"/>
      <c r="H80" s="760"/>
      <c r="I80" s="760"/>
      <c r="J80" s="760"/>
      <c r="K80" s="710"/>
      <c r="L80" s="711"/>
      <c r="M80" s="711"/>
      <c r="N80" s="755" t="s">
        <v>3631</v>
      </c>
      <c r="O80" s="761"/>
      <c r="P80" s="761"/>
      <c r="Q80" s="761"/>
      <c r="R80" s="761"/>
      <c r="S80" s="761"/>
      <c r="T80" s="761"/>
      <c r="U80" s="761"/>
      <c r="V80" s="761"/>
      <c r="W80" s="761"/>
      <c r="X80" s="761"/>
      <c r="Y80" s="761"/>
      <c r="Z80" s="761"/>
    </row>
    <row r="81" s="783" customFormat="1" spans="2:26">
      <c r="B81" s="762" t="s">
        <v>3632</v>
      </c>
      <c r="C81" s="751"/>
      <c r="D81" s="708"/>
      <c r="E81" s="693"/>
      <c r="F81" s="714"/>
      <c r="G81" s="709"/>
      <c r="H81" s="715"/>
      <c r="I81" s="715"/>
      <c r="J81" s="715"/>
      <c r="K81" s="732"/>
      <c r="L81" s="724"/>
      <c r="M81" s="724"/>
      <c r="N81" s="762" t="s">
        <v>3633</v>
      </c>
      <c r="O81" s="708"/>
      <c r="P81" s="708"/>
      <c r="Q81" s="708"/>
      <c r="R81" s="708"/>
      <c r="S81" s="708"/>
      <c r="T81" s="708"/>
      <c r="U81" s="708"/>
      <c r="V81" s="708"/>
      <c r="W81" s="708"/>
      <c r="X81" s="708"/>
      <c r="Y81" s="708"/>
      <c r="Z81" s="708"/>
    </row>
    <row r="82" s="783" customFormat="1" spans="2:26">
      <c r="B82" s="731" t="s">
        <v>3634</v>
      </c>
      <c r="C82" s="731" t="s">
        <v>3635</v>
      </c>
      <c r="D82" s="761"/>
      <c r="E82" s="759"/>
      <c r="F82" s="714"/>
      <c r="G82" s="763"/>
      <c r="H82" s="763"/>
      <c r="I82" s="763"/>
      <c r="J82" s="763"/>
      <c r="K82" s="732"/>
      <c r="L82" s="724"/>
      <c r="M82" s="724"/>
      <c r="N82" s="731" t="s">
        <v>3634</v>
      </c>
      <c r="O82" s="761"/>
      <c r="P82" s="761"/>
      <c r="Q82" s="761"/>
      <c r="R82" s="761"/>
      <c r="S82" s="761"/>
      <c r="T82" s="761"/>
      <c r="U82" s="761"/>
      <c r="V82" s="761"/>
      <c r="W82" s="761"/>
      <c r="X82" s="761"/>
      <c r="Y82" s="761"/>
      <c r="Z82" s="761"/>
    </row>
    <row r="83" s="783" customFormat="1" spans="2:26">
      <c r="B83" s="731" t="s">
        <v>3636</v>
      </c>
      <c r="C83" s="731"/>
      <c r="D83" s="701"/>
      <c r="E83" s="693"/>
      <c r="F83" s="714"/>
      <c r="G83" s="763"/>
      <c r="H83" s="763"/>
      <c r="I83" s="763"/>
      <c r="J83" s="763"/>
      <c r="K83" s="764"/>
      <c r="L83" s="765"/>
      <c r="M83" s="765"/>
      <c r="N83" s="731" t="s">
        <v>3636</v>
      </c>
      <c r="O83" s="708"/>
      <c r="P83" s="708"/>
      <c r="Q83" s="708"/>
      <c r="R83" s="708"/>
      <c r="S83" s="708"/>
      <c r="T83" s="708"/>
      <c r="U83" s="708"/>
      <c r="V83" s="708"/>
      <c r="W83" s="708"/>
      <c r="X83" s="708"/>
      <c r="Y83" s="708"/>
      <c r="Z83" s="708"/>
    </row>
    <row r="84" s="783" customFormat="1" spans="2:26">
      <c r="B84" s="731" t="s">
        <v>3637</v>
      </c>
      <c r="C84" s="731"/>
      <c r="D84" s="708"/>
      <c r="E84" s="693"/>
      <c r="F84" s="714"/>
      <c r="G84" s="763"/>
      <c r="H84" s="763"/>
      <c r="I84" s="763"/>
      <c r="J84" s="763"/>
      <c r="K84" s="732"/>
      <c r="L84" s="724"/>
      <c r="M84" s="724"/>
      <c r="N84" s="731" t="s">
        <v>3637</v>
      </c>
      <c r="O84" s="708"/>
      <c r="P84" s="708"/>
      <c r="Q84" s="708"/>
      <c r="R84" s="708"/>
      <c r="S84" s="708"/>
      <c r="T84" s="708"/>
      <c r="U84" s="708"/>
      <c r="V84" s="708"/>
      <c r="W84" s="708"/>
      <c r="X84" s="708"/>
      <c r="Y84" s="708"/>
      <c r="Z84" s="708"/>
    </row>
    <row r="85" s="783" customFormat="1" spans="2:26">
      <c r="B85" s="731" t="s">
        <v>3638</v>
      </c>
      <c r="C85" s="731"/>
      <c r="D85" s="766"/>
      <c r="E85" s="767"/>
      <c r="F85" s="714"/>
      <c r="G85" s="766"/>
      <c r="H85" s="766"/>
      <c r="I85" s="766"/>
      <c r="J85" s="766"/>
      <c r="K85" s="732"/>
      <c r="L85" s="724"/>
      <c r="M85" s="724"/>
      <c r="N85" s="731" t="s">
        <v>3638</v>
      </c>
      <c r="O85" s="766"/>
      <c r="P85" s="766"/>
      <c r="Q85" s="766"/>
      <c r="R85" s="766"/>
      <c r="S85" s="766"/>
      <c r="T85" s="766"/>
      <c r="U85" s="766"/>
      <c r="V85" s="766"/>
      <c r="W85" s="766"/>
      <c r="X85" s="766"/>
      <c r="Y85" s="766"/>
      <c r="Z85" s="766"/>
    </row>
    <row r="86" s="783" customFormat="1" spans="2:26">
      <c r="B86" s="731" t="s">
        <v>3639</v>
      </c>
      <c r="C86" s="731" t="s">
        <v>3640</v>
      </c>
      <c r="D86" s="767"/>
      <c r="E86" s="767"/>
      <c r="F86" s="714"/>
      <c r="G86" s="768"/>
      <c r="H86" s="768"/>
      <c r="I86" s="768"/>
      <c r="J86" s="768"/>
      <c r="K86" s="732"/>
      <c r="L86" s="724"/>
      <c r="M86" s="724"/>
      <c r="N86" s="731" t="s">
        <v>3639</v>
      </c>
      <c r="O86" s="767"/>
      <c r="P86" s="767"/>
      <c r="Q86" s="767"/>
      <c r="R86" s="767"/>
      <c r="S86" s="767"/>
      <c r="T86" s="767"/>
      <c r="U86" s="767"/>
      <c r="V86" s="767"/>
      <c r="W86" s="767"/>
      <c r="X86" s="767"/>
      <c r="Y86" s="767"/>
      <c r="Z86" s="767"/>
    </row>
    <row r="87" s="783" customFormat="1" spans="2:26">
      <c r="B87" s="731" t="s">
        <v>3641</v>
      </c>
      <c r="C87" s="731" t="s">
        <v>3640</v>
      </c>
      <c r="D87" s="767"/>
      <c r="E87" s="767"/>
      <c r="F87" s="769"/>
      <c r="G87" s="768"/>
      <c r="H87" s="768"/>
      <c r="I87" s="768"/>
      <c r="J87" s="768"/>
      <c r="K87" s="732"/>
      <c r="L87" s="724"/>
      <c r="M87" s="724"/>
      <c r="N87" s="731" t="s">
        <v>3641</v>
      </c>
      <c r="O87" s="767"/>
      <c r="P87" s="767"/>
      <c r="Q87" s="767"/>
      <c r="R87" s="767"/>
      <c r="S87" s="767"/>
      <c r="T87" s="767"/>
      <c r="U87" s="767"/>
      <c r="V87" s="767"/>
      <c r="W87" s="767"/>
      <c r="X87" s="767"/>
      <c r="Y87" s="767"/>
      <c r="Z87" s="767"/>
    </row>
    <row r="88" s="783" customFormat="1" spans="2:26">
      <c r="B88" s="619"/>
      <c r="C88" s="619" t="s">
        <v>3642</v>
      </c>
      <c r="D88" s="620"/>
      <c r="E88" s="621"/>
      <c r="F88" s="622"/>
      <c r="G88" s="623"/>
      <c r="H88" s="623"/>
      <c r="I88" s="623"/>
      <c r="J88" s="623"/>
      <c r="K88" s="619"/>
      <c r="L88" s="619"/>
      <c r="M88" s="619"/>
      <c r="N88" s="619"/>
      <c r="O88" s="619"/>
      <c r="P88" s="619"/>
      <c r="Q88" s="619"/>
      <c r="R88" s="619"/>
      <c r="S88" s="619"/>
      <c r="T88" s="619"/>
      <c r="U88" s="619"/>
      <c r="V88" s="619"/>
      <c r="W88" s="619"/>
      <c r="X88" s="619"/>
      <c r="Y88" s="619"/>
      <c r="Z88" s="619"/>
    </row>
    <row r="89" s="783" customFormat="1" spans="2:26">
      <c r="B89" s="619"/>
      <c r="C89" s="619"/>
      <c r="D89" s="620"/>
      <c r="E89" s="621"/>
      <c r="F89" s="622"/>
      <c r="G89" s="623"/>
      <c r="H89" s="623"/>
      <c r="I89" s="623"/>
      <c r="J89" s="623"/>
      <c r="K89" s="619"/>
      <c r="L89" s="619"/>
      <c r="M89" s="619"/>
      <c r="N89" s="619"/>
      <c r="O89" s="619"/>
      <c r="P89" s="619"/>
      <c r="Q89" s="619"/>
      <c r="R89" s="619"/>
      <c r="S89" s="619"/>
      <c r="T89" s="619"/>
      <c r="U89" s="619"/>
      <c r="V89" s="619"/>
      <c r="W89" s="619"/>
      <c r="X89" s="619"/>
      <c r="Y89" s="619"/>
      <c r="Z89" s="619"/>
    </row>
    <row r="90" s="783" customFormat="1" spans="2:26">
      <c r="B90" s="619"/>
      <c r="C90" s="619"/>
      <c r="D90" s="620"/>
      <c r="E90" s="621"/>
      <c r="F90" s="622"/>
      <c r="G90" s="623"/>
      <c r="H90" s="623"/>
      <c r="I90" s="623"/>
      <c r="J90" s="623"/>
      <c r="K90" s="619"/>
      <c r="L90" s="619"/>
      <c r="M90" s="619"/>
      <c r="N90" s="619"/>
      <c r="O90" s="619"/>
      <c r="P90" s="619"/>
      <c r="Q90" s="619"/>
      <c r="R90" s="619"/>
      <c r="S90" s="619"/>
      <c r="T90" s="619"/>
      <c r="U90" s="619"/>
      <c r="V90" s="619"/>
      <c r="W90" s="619"/>
      <c r="X90" s="619"/>
      <c r="Y90" s="619"/>
      <c r="Z90" s="619"/>
    </row>
    <row r="91" s="783" customFormat="1" spans="2:26">
      <c r="B91" s="619"/>
      <c r="C91" s="619"/>
      <c r="D91" s="620"/>
      <c r="E91" s="621"/>
      <c r="F91" s="622"/>
      <c r="G91" s="623"/>
      <c r="H91" s="623"/>
      <c r="I91" s="623"/>
      <c r="J91" s="623"/>
      <c r="K91" s="619"/>
      <c r="L91" s="619"/>
      <c r="M91" s="619"/>
      <c r="N91" s="619"/>
      <c r="O91" s="619"/>
      <c r="P91" s="619"/>
      <c r="Q91" s="619"/>
      <c r="R91" s="620"/>
      <c r="S91" s="619"/>
      <c r="T91" s="619"/>
      <c r="U91" s="619"/>
      <c r="V91" s="619"/>
      <c r="W91" s="619"/>
      <c r="X91" s="619"/>
      <c r="Y91" s="619"/>
      <c r="Z91" s="619"/>
    </row>
    <row r="92" s="783" customFormat="1" spans="2:26">
      <c r="B92" s="619"/>
      <c r="C92" s="619"/>
      <c r="D92" s="620"/>
      <c r="E92" s="621"/>
      <c r="F92" s="622"/>
      <c r="G92" s="623"/>
      <c r="H92" s="623"/>
      <c r="I92" s="623"/>
      <c r="J92" s="623"/>
      <c r="K92" s="619"/>
      <c r="L92" s="619"/>
      <c r="M92" s="619"/>
      <c r="N92" s="619"/>
      <c r="O92" s="619"/>
      <c r="P92" s="619"/>
      <c r="Q92" s="619"/>
      <c r="R92" s="620"/>
      <c r="S92" s="619"/>
      <c r="T92" s="619"/>
      <c r="U92" s="619"/>
      <c r="V92" s="619"/>
      <c r="W92" s="619"/>
      <c r="X92" s="619"/>
      <c r="Y92" s="619"/>
      <c r="Z92" s="619"/>
    </row>
    <row r="93" s="783" customFormat="1" spans="2:26">
      <c r="B93" s="619"/>
      <c r="C93" s="619"/>
      <c r="D93" s="620"/>
      <c r="E93" s="621"/>
      <c r="F93" s="622"/>
      <c r="G93" s="623"/>
      <c r="H93" s="623"/>
      <c r="I93" s="623"/>
      <c r="J93" s="623"/>
      <c r="K93" s="619"/>
      <c r="L93" s="619"/>
      <c r="M93" s="619"/>
      <c r="N93" s="619"/>
      <c r="O93" s="619"/>
      <c r="P93" s="619"/>
      <c r="Q93" s="619"/>
      <c r="R93" s="620"/>
      <c r="S93" s="619"/>
      <c r="T93" s="619"/>
      <c r="U93" s="619"/>
      <c r="V93" s="619"/>
      <c r="W93" s="619"/>
      <c r="X93" s="619"/>
      <c r="Y93" s="619"/>
      <c r="Z93" s="619"/>
    </row>
    <row r="94" s="783" customFormat="1" spans="2:26">
      <c r="B94" s="619"/>
      <c r="C94" s="619"/>
      <c r="D94" s="620"/>
      <c r="E94" s="621"/>
      <c r="F94" s="622"/>
      <c r="G94" s="623"/>
      <c r="H94" s="623"/>
      <c r="I94" s="623"/>
      <c r="J94" s="623"/>
      <c r="K94" s="619"/>
      <c r="L94" s="619"/>
      <c r="M94" s="619"/>
      <c r="N94" s="619"/>
      <c r="O94" s="619"/>
      <c r="P94" s="619"/>
      <c r="Q94" s="619"/>
      <c r="R94" s="620"/>
      <c r="S94" s="619"/>
      <c r="T94" s="619"/>
      <c r="U94" s="619"/>
      <c r="V94" s="619"/>
      <c r="W94" s="619"/>
      <c r="X94" s="619"/>
      <c r="Y94" s="619"/>
      <c r="Z94" s="619"/>
    </row>
    <row r="95" s="783" customFormat="1" spans="2:26">
      <c r="B95" s="619"/>
      <c r="C95" s="619"/>
      <c r="D95" s="620"/>
      <c r="E95" s="621"/>
      <c r="F95" s="622"/>
      <c r="G95" s="623"/>
      <c r="H95" s="623"/>
      <c r="I95" s="623"/>
      <c r="J95" s="623"/>
      <c r="K95" s="619"/>
      <c r="L95" s="619"/>
      <c r="M95" s="619"/>
      <c r="N95" s="619"/>
      <c r="O95" s="619"/>
      <c r="P95" s="619"/>
      <c r="Q95" s="619"/>
      <c r="R95" s="620"/>
      <c r="S95" s="619"/>
      <c r="T95" s="619"/>
      <c r="U95" s="619"/>
      <c r="V95" s="619"/>
      <c r="W95" s="619"/>
      <c r="X95" s="619"/>
      <c r="Y95" s="619"/>
      <c r="Z95" s="619"/>
    </row>
    <row r="96" s="783" customFormat="1" spans="2:26">
      <c r="B96" s="619"/>
      <c r="C96" s="619"/>
      <c r="D96" s="620"/>
      <c r="E96" s="621"/>
      <c r="F96" s="622"/>
      <c r="G96" s="623"/>
      <c r="H96" s="770"/>
      <c r="I96" s="623"/>
      <c r="J96" s="623"/>
      <c r="K96" s="619"/>
      <c r="L96" s="619"/>
      <c r="M96" s="619"/>
      <c r="N96" s="619"/>
      <c r="O96" s="619"/>
      <c r="P96" s="619"/>
      <c r="Q96" s="619"/>
      <c r="R96" s="620"/>
      <c r="S96" s="619"/>
      <c r="T96" s="619"/>
      <c r="U96" s="619"/>
      <c r="V96" s="619"/>
      <c r="W96" s="619"/>
      <c r="X96" s="619"/>
      <c r="Y96" s="619"/>
      <c r="Z96" s="619"/>
    </row>
  </sheetData>
  <protectedRanges>
    <protectedRange sqref="O8:R8" name="区域1"/>
  </protectedRanges>
  <mergeCells count="12">
    <mergeCell ref="B1:R1"/>
    <mergeCell ref="N3:Z3"/>
    <mergeCell ref="B4:F4"/>
    <mergeCell ref="N4:Z4"/>
    <mergeCell ref="B15:K15"/>
    <mergeCell ref="F16:J16"/>
    <mergeCell ref="B16:B17"/>
    <mergeCell ref="C16:C17"/>
    <mergeCell ref="D16:D17"/>
    <mergeCell ref="E16:E17"/>
    <mergeCell ref="K16:K17"/>
    <mergeCell ref="N5:N6"/>
  </mergeCells>
  <pageMargins left="0.75" right="0.75" top="1" bottom="1" header="0.5" footer="0.5"/>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AA96"/>
  <sheetViews>
    <sheetView zoomScale="55" zoomScaleNormal="55" topLeftCell="H1" workbookViewId="0">
      <selection activeCell="AB41" sqref="AB41"/>
    </sheetView>
  </sheetViews>
  <sheetFormatPr defaultColWidth="9" defaultRowHeight="16.5"/>
  <cols>
    <col min="1" max="1" width="2.875" style="771" customWidth="1"/>
    <col min="2" max="2" width="33.525" style="619" customWidth="1"/>
    <col min="3" max="3" width="38.75" style="619" customWidth="1"/>
    <col min="4" max="4" width="15" style="620" customWidth="1"/>
    <col min="5" max="5" width="26.3083333333333" style="621" customWidth="1"/>
    <col min="6" max="6" width="15.625" style="622" customWidth="1"/>
    <col min="7" max="10" width="16.5" style="623" customWidth="1"/>
    <col min="11" max="11" width="32.65" style="619" customWidth="1"/>
    <col min="12" max="12" width="5.58333333333333" style="619" customWidth="1"/>
    <col min="13" max="13" width="8.825" style="619" customWidth="1"/>
    <col min="14" max="14" width="38.75" style="619" customWidth="1"/>
    <col min="15" max="15" width="21.8833333333333" style="619" customWidth="1"/>
    <col min="16" max="16" width="16.5" style="619" customWidth="1"/>
    <col min="17" max="17" width="17.8833333333333" style="619" customWidth="1"/>
    <col min="18" max="18" width="15.8833333333333" style="620" customWidth="1"/>
    <col min="19" max="26" width="15.8833333333333" style="619" customWidth="1"/>
    <col min="27" max="27" width="19.4583333333333" style="771" customWidth="1"/>
    <col min="28" max="16384" width="9" style="771"/>
  </cols>
  <sheetData>
    <row r="1" s="771" customFormat="1" ht="37.5" spans="2:26">
      <c r="B1" s="624" t="s">
        <v>3526</v>
      </c>
      <c r="C1" s="625"/>
      <c r="D1" s="626"/>
      <c r="E1" s="627"/>
      <c r="F1" s="628"/>
      <c r="G1" s="629"/>
      <c r="H1" s="629"/>
      <c r="I1" s="629"/>
      <c r="J1" s="629"/>
      <c r="K1" s="625"/>
      <c r="L1" s="625"/>
      <c r="M1" s="625"/>
      <c r="N1" s="625"/>
      <c r="O1" s="625"/>
      <c r="P1" s="625"/>
      <c r="Q1" s="625"/>
      <c r="R1" s="630"/>
      <c r="S1" s="619"/>
      <c r="T1" s="619"/>
      <c r="U1" s="619"/>
      <c r="V1" s="619"/>
      <c r="W1" s="619"/>
      <c r="X1" s="619"/>
      <c r="Y1" s="619"/>
      <c r="Z1" s="619"/>
    </row>
    <row r="2" s="771" customFormat="1" spans="2:26">
      <c r="B2" s="631" t="s">
        <v>3527</v>
      </c>
      <c r="C2" s="632"/>
      <c r="D2" s="633"/>
      <c r="E2" s="634"/>
      <c r="F2" s="635"/>
      <c r="G2" s="636"/>
      <c r="H2" s="636"/>
      <c r="I2" s="636"/>
      <c r="J2" s="636"/>
      <c r="K2" s="631"/>
      <c r="L2" s="631"/>
      <c r="M2" s="631"/>
      <c r="N2" s="631"/>
      <c r="O2" s="631"/>
      <c r="P2" s="631"/>
      <c r="Q2" s="631"/>
      <c r="R2" s="637"/>
      <c r="S2" s="619"/>
      <c r="T2" s="619"/>
      <c r="U2" s="619"/>
      <c r="V2" s="619"/>
      <c r="W2" s="619"/>
      <c r="X2" s="619"/>
      <c r="Y2" s="619"/>
      <c r="Z2" s="619"/>
    </row>
    <row r="3" s="771" customFormat="1" ht="29.25" spans="2:26">
      <c r="B3" s="638" t="s">
        <v>3528</v>
      </c>
      <c r="C3" s="639"/>
      <c r="D3" s="637"/>
      <c r="E3" s="640"/>
      <c r="F3" s="641"/>
      <c r="G3" s="636"/>
      <c r="H3" s="636"/>
      <c r="I3" s="636"/>
      <c r="J3" s="636"/>
      <c r="K3" s="631"/>
      <c r="L3" s="631"/>
      <c r="M3" s="631"/>
      <c r="N3" s="642"/>
      <c r="O3" s="642"/>
      <c r="P3" s="642"/>
      <c r="Q3" s="642"/>
      <c r="R3" s="642"/>
      <c r="S3" s="642"/>
      <c r="T3" s="642"/>
      <c r="U3" s="642"/>
      <c r="V3" s="642"/>
      <c r="W3" s="642"/>
      <c r="X3" s="642"/>
      <c r="Y3" s="642"/>
      <c r="Z3" s="642"/>
    </row>
    <row r="4" s="771" customFormat="1" ht="30" spans="2:26">
      <c r="B4" s="642" t="s">
        <v>3529</v>
      </c>
      <c r="C4" s="642"/>
      <c r="D4" s="642"/>
      <c r="E4" s="643"/>
      <c r="F4" s="642"/>
      <c r="G4" s="636"/>
      <c r="H4" s="773"/>
      <c r="I4" s="773"/>
      <c r="J4" s="773"/>
      <c r="K4" s="642"/>
      <c r="L4" s="642"/>
      <c r="M4" s="631"/>
      <c r="N4" s="642" t="s">
        <v>3530</v>
      </c>
      <c r="O4" s="642"/>
      <c r="P4" s="642"/>
      <c r="Q4" s="642"/>
      <c r="R4" s="642"/>
      <c r="S4" s="642"/>
      <c r="T4" s="642"/>
      <c r="U4" s="642"/>
      <c r="V4" s="642"/>
      <c r="W4" s="642"/>
      <c r="X4" s="642"/>
      <c r="Y4" s="642"/>
      <c r="Z4" s="642"/>
    </row>
    <row r="5" s="771" customFormat="1" ht="30" spans="2:26">
      <c r="B5" s="642"/>
      <c r="C5" s="642"/>
      <c r="D5" s="642"/>
      <c r="E5" s="643"/>
      <c r="F5" s="642"/>
      <c r="G5" s="636"/>
      <c r="H5" s="773"/>
      <c r="I5" s="773"/>
      <c r="J5" s="773"/>
      <c r="K5" s="642"/>
      <c r="L5" s="642"/>
      <c r="M5" s="631"/>
      <c r="N5" s="644" t="s">
        <v>3531</v>
      </c>
      <c r="O5" s="645"/>
      <c r="P5" s="645"/>
      <c r="Q5" s="645"/>
      <c r="R5" s="645"/>
      <c r="S5" s="645"/>
      <c r="T5" s="645"/>
      <c r="U5" s="645"/>
      <c r="V5" s="645"/>
      <c r="W5" s="645"/>
      <c r="X5" s="645"/>
      <c r="Y5" s="645"/>
      <c r="Z5" s="645"/>
    </row>
    <row r="6" s="771" customFormat="1" ht="21" spans="2:26">
      <c r="B6" s="644" t="s">
        <v>3532</v>
      </c>
      <c r="C6" s="646" t="s">
        <v>3533</v>
      </c>
      <c r="D6" s="647"/>
      <c r="E6" s="648"/>
      <c r="F6" s="636"/>
      <c r="G6" s="636"/>
      <c r="H6" s="636"/>
      <c r="I6" s="636"/>
      <c r="J6" s="636"/>
      <c r="K6" s="649"/>
      <c r="L6" s="649"/>
      <c r="M6" s="649"/>
      <c r="N6" s="650"/>
      <c r="O6" s="651" t="s">
        <v>3534</v>
      </c>
      <c r="P6" s="651" t="s">
        <v>3535</v>
      </c>
      <c r="Q6" s="651" t="s">
        <v>3536</v>
      </c>
      <c r="R6" s="651" t="s">
        <v>3537</v>
      </c>
      <c r="S6" s="651" t="s">
        <v>3538</v>
      </c>
      <c r="T6" s="651" t="s">
        <v>3539</v>
      </c>
      <c r="U6" s="651" t="s">
        <v>3540</v>
      </c>
      <c r="V6" s="651" t="s">
        <v>3541</v>
      </c>
      <c r="W6" s="651" t="s">
        <v>3542</v>
      </c>
      <c r="X6" s="651" t="s">
        <v>3543</v>
      </c>
      <c r="Y6" s="651" t="s">
        <v>3544</v>
      </c>
      <c r="Z6" s="652" t="s">
        <v>3545</v>
      </c>
    </row>
    <row r="7" s="771" customFormat="1" ht="21.75" spans="2:26">
      <c r="B7" s="653" t="s">
        <v>3546</v>
      </c>
      <c r="C7" s="654" t="s">
        <v>3547</v>
      </c>
      <c r="D7" s="655"/>
      <c r="E7" s="656"/>
      <c r="F7" s="636"/>
      <c r="G7" s="636"/>
      <c r="H7" s="636"/>
      <c r="I7" s="636"/>
      <c r="J7" s="636"/>
      <c r="K7" s="631"/>
      <c r="L7" s="631"/>
      <c r="M7" s="631"/>
      <c r="N7" s="653" t="s">
        <v>3546</v>
      </c>
      <c r="O7" s="657"/>
      <c r="P7" s="657"/>
      <c r="Q7" s="657"/>
      <c r="R7" s="657"/>
      <c r="S7" s="657"/>
      <c r="T7" s="657"/>
      <c r="U7" s="657"/>
      <c r="V7" s="657"/>
      <c r="W7" s="657"/>
      <c r="X7" s="657"/>
      <c r="Y7" s="657"/>
      <c r="Z7" s="657"/>
    </row>
    <row r="8" s="771" customFormat="1" ht="21" spans="2:26">
      <c r="B8" s="653" t="s">
        <v>3548</v>
      </c>
      <c r="C8" s="654" t="s">
        <v>3547</v>
      </c>
      <c r="D8" s="658"/>
      <c r="E8" s="659"/>
      <c r="F8" s="660"/>
      <c r="G8" s="661"/>
      <c r="H8" s="636"/>
      <c r="I8" s="636"/>
      <c r="J8" s="636"/>
      <c r="K8" s="662"/>
      <c r="L8" s="662"/>
      <c r="M8" s="662"/>
      <c r="N8" s="653" t="s">
        <v>3548</v>
      </c>
      <c r="O8" s="663"/>
      <c r="P8" s="663"/>
      <c r="Q8" s="663"/>
      <c r="R8" s="663"/>
      <c r="S8" s="663"/>
      <c r="T8" s="663"/>
      <c r="U8" s="663"/>
      <c r="V8" s="663"/>
      <c r="W8" s="663"/>
      <c r="X8" s="663"/>
      <c r="Y8" s="663"/>
      <c r="Z8" s="663"/>
    </row>
    <row r="9" s="771" customFormat="1" ht="21" spans="2:26">
      <c r="B9" s="653" t="s">
        <v>3549</v>
      </c>
      <c r="C9" s="654" t="s">
        <v>3550</v>
      </c>
      <c r="D9" s="664"/>
      <c r="E9" s="659"/>
      <c r="F9" s="660"/>
      <c r="G9" s="661"/>
      <c r="H9" s="636"/>
      <c r="I9" s="636"/>
      <c r="J9" s="636"/>
      <c r="K9" s="631"/>
      <c r="L9" s="631"/>
      <c r="M9" s="631"/>
      <c r="N9" s="653" t="s">
        <v>3549</v>
      </c>
      <c r="O9" s="657"/>
      <c r="P9" s="657"/>
      <c r="Q9" s="657"/>
      <c r="R9" s="657"/>
      <c r="S9" s="657"/>
      <c r="T9" s="657"/>
      <c r="U9" s="657"/>
      <c r="V9" s="657"/>
      <c r="W9" s="657"/>
      <c r="X9" s="657"/>
      <c r="Y9" s="657"/>
      <c r="Z9" s="657"/>
    </row>
    <row r="10" s="771" customFormat="1" ht="21" spans="2:26">
      <c r="B10" s="653" t="s">
        <v>3551</v>
      </c>
      <c r="C10" s="654" t="s">
        <v>3552</v>
      </c>
      <c r="D10" s="665"/>
      <c r="E10" s="659"/>
      <c r="F10" s="660"/>
      <c r="G10" s="661"/>
      <c r="H10" s="636"/>
      <c r="I10" s="636"/>
      <c r="J10" s="636"/>
      <c r="K10" s="631"/>
      <c r="L10" s="631"/>
      <c r="M10" s="631"/>
      <c r="N10" s="653" t="s">
        <v>3553</v>
      </c>
      <c r="O10" s="666"/>
      <c r="P10" s="666"/>
      <c r="Q10" s="666"/>
      <c r="R10" s="666"/>
      <c r="S10" s="667"/>
      <c r="T10" s="667"/>
      <c r="U10" s="667"/>
      <c r="V10" s="667"/>
      <c r="W10" s="667"/>
      <c r="X10" s="668"/>
      <c r="Y10" s="667"/>
      <c r="Z10" s="668"/>
    </row>
    <row r="11" s="771" customFormat="1" ht="21.75" spans="2:26">
      <c r="B11" s="669" t="s">
        <v>3554</v>
      </c>
      <c r="C11" s="670" t="s">
        <v>3555</v>
      </c>
      <c r="D11" s="671"/>
      <c r="E11" s="774"/>
      <c r="F11" s="660"/>
      <c r="G11" s="661"/>
      <c r="H11" s="636"/>
      <c r="I11" s="636"/>
      <c r="J11" s="636"/>
      <c r="K11" s="631"/>
      <c r="L11" s="631"/>
      <c r="M11" s="631"/>
      <c r="N11" s="669" t="s">
        <v>3556</v>
      </c>
      <c r="O11" s="672"/>
      <c r="P11" s="672"/>
      <c r="Q11" s="672"/>
      <c r="R11" s="672"/>
      <c r="S11" s="672"/>
      <c r="T11" s="672"/>
      <c r="U11" s="672"/>
      <c r="V11" s="672"/>
      <c r="W11" s="672"/>
      <c r="X11" s="672"/>
      <c r="Y11" s="672"/>
      <c r="Z11" s="672"/>
    </row>
    <row r="12" s="771" customFormat="1" ht="21" spans="2:26">
      <c r="B12" s="673"/>
      <c r="C12" s="673"/>
      <c r="D12" s="674"/>
      <c r="E12" s="673"/>
      <c r="F12" s="673"/>
      <c r="G12" s="636"/>
      <c r="H12" s="775"/>
      <c r="I12" s="636"/>
      <c r="J12" s="636"/>
      <c r="K12" s="631"/>
      <c r="L12" s="631"/>
      <c r="M12" s="631"/>
      <c r="N12" s="619" t="s">
        <v>3557</v>
      </c>
      <c r="O12" s="675"/>
      <c r="P12" s="675"/>
      <c r="Q12" s="675"/>
      <c r="R12" s="675"/>
      <c r="S12" s="675"/>
      <c r="T12" s="675"/>
      <c r="U12" s="675"/>
      <c r="V12" s="675"/>
      <c r="W12" s="675"/>
      <c r="X12" s="675"/>
      <c r="Y12" s="675"/>
      <c r="Z12" s="675"/>
    </row>
    <row r="13" s="771" customFormat="1" ht="32.25" spans="2:26">
      <c r="B13" s="673"/>
      <c r="C13" s="673"/>
      <c r="D13" s="673"/>
      <c r="E13" s="673"/>
      <c r="F13" s="673"/>
      <c r="G13" s="776"/>
      <c r="H13" s="776"/>
      <c r="I13" s="776"/>
      <c r="J13" s="776"/>
      <c r="K13" s="676"/>
      <c r="L13" s="677"/>
      <c r="M13" s="631"/>
      <c r="N13" s="675"/>
      <c r="O13" s="675"/>
      <c r="P13" s="675"/>
      <c r="Q13" s="675"/>
      <c r="R13" s="675"/>
      <c r="S13" s="675"/>
      <c r="T13" s="675"/>
      <c r="U13" s="675"/>
      <c r="V13" s="675"/>
      <c r="W13" s="675"/>
      <c r="X13" s="675"/>
      <c r="Y13" s="675"/>
      <c r="Z13" s="675"/>
    </row>
    <row r="14" s="771" customFormat="1" ht="32.25" spans="2:26">
      <c r="B14" s="675"/>
      <c r="C14" s="678"/>
      <c r="D14" s="679"/>
      <c r="E14" s="680"/>
      <c r="F14" s="676"/>
      <c r="G14" s="776"/>
      <c r="H14" s="776"/>
      <c r="I14" s="776"/>
      <c r="J14" s="776"/>
      <c r="K14" s="676"/>
      <c r="L14" s="677"/>
      <c r="M14" s="631"/>
      <c r="N14" s="675"/>
      <c r="O14" s="675"/>
      <c r="P14" s="675"/>
      <c r="Q14" s="675"/>
      <c r="R14" s="675"/>
      <c r="S14" s="675"/>
      <c r="T14" s="675"/>
      <c r="U14" s="675"/>
      <c r="V14" s="675"/>
      <c r="W14" s="675"/>
      <c r="X14" s="675"/>
      <c r="Y14" s="675"/>
      <c r="Z14" s="675"/>
    </row>
    <row r="15" s="771" customFormat="1" ht="31.5" spans="2:26">
      <c r="B15" s="677" t="s">
        <v>3558</v>
      </c>
      <c r="C15" s="677"/>
      <c r="D15" s="677"/>
      <c r="E15" s="681"/>
      <c r="F15" s="677"/>
      <c r="G15" s="777"/>
      <c r="H15" s="777"/>
      <c r="I15" s="777"/>
      <c r="J15" s="777"/>
      <c r="K15" s="677"/>
      <c r="L15" s="677"/>
      <c r="M15" s="631"/>
      <c r="N15" s="675"/>
      <c r="O15" s="675"/>
      <c r="P15" s="675"/>
      <c r="Q15" s="675"/>
      <c r="R15" s="675"/>
      <c r="S15" s="675"/>
      <c r="T15" s="675"/>
      <c r="U15" s="675"/>
      <c r="V15" s="675"/>
      <c r="W15" s="675"/>
      <c r="X15" s="675"/>
      <c r="Y15" s="675"/>
      <c r="Z15" s="675"/>
    </row>
    <row r="16" s="771" customFormat="1" ht="22.5" spans="2:26">
      <c r="B16" s="682" t="s">
        <v>3559</v>
      </c>
      <c r="C16" s="683" t="s">
        <v>3560</v>
      </c>
      <c r="D16" s="684"/>
      <c r="E16" s="685"/>
      <c r="F16" s="686"/>
      <c r="G16" s="686"/>
      <c r="H16" s="686"/>
      <c r="I16" s="686"/>
      <c r="J16" s="686"/>
      <c r="K16" s="683"/>
      <c r="L16" s="631"/>
      <c r="M16" s="631"/>
      <c r="N16" s="631"/>
      <c r="O16" s="631"/>
      <c r="P16" s="631"/>
      <c r="Q16" s="631"/>
      <c r="R16" s="637"/>
      <c r="S16" s="631"/>
      <c r="T16" s="631"/>
      <c r="U16" s="631"/>
      <c r="V16" s="631"/>
      <c r="W16" s="631"/>
      <c r="X16" s="631"/>
      <c r="Y16" s="631"/>
      <c r="Z16" s="631"/>
    </row>
    <row r="17" s="771" customFormat="1" ht="22.5" spans="2:27">
      <c r="B17" s="682"/>
      <c r="C17" s="683"/>
      <c r="D17" s="684"/>
      <c r="E17" s="687"/>
      <c r="F17" s="688"/>
      <c r="G17" s="686"/>
      <c r="H17" s="686"/>
      <c r="I17" s="686"/>
      <c r="J17" s="686"/>
      <c r="K17" s="683"/>
      <c r="L17" s="631"/>
      <c r="M17" s="631"/>
      <c r="N17" s="683" t="s">
        <v>3559</v>
      </c>
      <c r="O17" s="689"/>
      <c r="P17" s="689"/>
      <c r="Q17" s="689"/>
      <c r="R17" s="689"/>
      <c r="S17" s="689"/>
      <c r="T17" s="689"/>
      <c r="U17" s="689"/>
      <c r="V17" s="689"/>
      <c r="W17" s="689"/>
      <c r="X17" s="689"/>
      <c r="Y17" s="689"/>
      <c r="Z17" s="689"/>
    </row>
    <row r="18" s="771" customFormat="1" ht="21" spans="2:27">
      <c r="B18" s="690" t="s">
        <v>3561</v>
      </c>
      <c r="C18" s="691"/>
      <c r="D18" s="692"/>
      <c r="E18" s="693"/>
      <c r="F18" s="694"/>
      <c r="G18" s="696"/>
      <c r="H18" s="696"/>
      <c r="I18" s="696"/>
      <c r="J18" s="696"/>
      <c r="K18" s="697"/>
      <c r="L18" s="698"/>
      <c r="M18" s="631"/>
      <c r="N18" s="690" t="s">
        <v>3561</v>
      </c>
      <c r="O18" s="699"/>
      <c r="P18" s="699"/>
      <c r="Q18" s="699"/>
      <c r="R18" s="699"/>
      <c r="S18" s="699"/>
      <c r="T18" s="699"/>
      <c r="U18" s="699"/>
      <c r="V18" s="699"/>
      <c r="W18" s="699"/>
      <c r="X18" s="699"/>
      <c r="Y18" s="699"/>
      <c r="Z18" s="699"/>
    </row>
    <row r="19" s="772" customFormat="1" ht="21" spans="2:27">
      <c r="B19" s="690" t="s">
        <v>3562</v>
      </c>
      <c r="C19" s="700"/>
      <c r="D19" s="701"/>
      <c r="E19" s="693"/>
      <c r="F19" s="702"/>
      <c r="G19" s="778"/>
      <c r="H19" s="778"/>
      <c r="I19" s="778"/>
      <c r="J19" s="778"/>
      <c r="K19" s="704"/>
      <c r="L19" s="705"/>
      <c r="M19" s="631"/>
      <c r="N19" s="690" t="s">
        <v>3562</v>
      </c>
      <c r="O19" s="706"/>
      <c r="P19" s="706"/>
      <c r="Q19" s="706"/>
      <c r="R19" s="706"/>
      <c r="S19" s="706"/>
      <c r="T19" s="706"/>
      <c r="U19" s="706"/>
      <c r="V19" s="706"/>
      <c r="W19" s="706"/>
      <c r="X19" s="706"/>
      <c r="Y19" s="706"/>
      <c r="Z19" s="706"/>
    </row>
    <row r="20" s="771" customFormat="1" ht="18" spans="2:27">
      <c r="B20" s="707" t="s">
        <v>3563</v>
      </c>
      <c r="C20" s="700"/>
      <c r="D20" s="708"/>
      <c r="E20" s="693"/>
      <c r="F20" s="702"/>
      <c r="G20" s="715"/>
      <c r="H20" s="715"/>
      <c r="I20" s="715"/>
      <c r="J20" s="715"/>
      <c r="K20" s="710"/>
      <c r="L20" s="711"/>
      <c r="M20" s="711"/>
      <c r="N20" s="707" t="s">
        <v>3563</v>
      </c>
      <c r="O20" s="706"/>
      <c r="P20" s="706"/>
      <c r="Q20" s="706"/>
      <c r="R20" s="706"/>
      <c r="S20" s="706"/>
      <c r="T20" s="706"/>
      <c r="U20" s="706"/>
      <c r="V20" s="706"/>
      <c r="W20" s="706"/>
      <c r="X20" s="706"/>
      <c r="Y20" s="706"/>
      <c r="Z20" s="706"/>
    </row>
    <row r="21" s="771" customFormat="1" ht="21" spans="2:27">
      <c r="B21" s="712" t="s">
        <v>3564</v>
      </c>
      <c r="C21" s="700"/>
      <c r="D21" s="708"/>
      <c r="E21" s="713"/>
      <c r="F21" s="714"/>
      <c r="G21" s="715"/>
      <c r="H21" s="715"/>
      <c r="I21" s="715"/>
      <c r="J21" s="715"/>
      <c r="K21" s="710"/>
      <c r="L21" s="711"/>
      <c r="M21" s="711"/>
      <c r="N21" s="716" t="s">
        <v>3564</v>
      </c>
      <c r="O21" s="717"/>
      <c r="P21" s="717"/>
      <c r="Q21" s="717"/>
      <c r="R21" s="717"/>
      <c r="S21" s="717"/>
      <c r="T21" s="717"/>
      <c r="U21" s="717"/>
      <c r="V21" s="717"/>
      <c r="W21" s="717"/>
      <c r="X21" s="717"/>
      <c r="Y21" s="717"/>
      <c r="Z21" s="717"/>
    </row>
    <row r="22" s="771" customFormat="1" spans="2:27">
      <c r="B22" s="718" t="s">
        <v>3565</v>
      </c>
      <c r="C22" s="719"/>
      <c r="D22" s="708"/>
      <c r="E22" s="713"/>
      <c r="F22" s="720"/>
      <c r="G22" s="740"/>
      <c r="H22" s="715"/>
      <c r="I22" s="715"/>
      <c r="J22" s="715"/>
      <c r="K22" s="722"/>
      <c r="L22" s="723"/>
      <c r="M22" s="724"/>
      <c r="N22" s="718" t="s">
        <v>3565</v>
      </c>
      <c r="O22" s="725"/>
      <c r="P22" s="725"/>
      <c r="Q22" s="725"/>
      <c r="R22" s="725"/>
      <c r="S22" s="725"/>
      <c r="T22" s="725"/>
      <c r="U22" s="725"/>
      <c r="V22" s="725"/>
      <c r="W22" s="725"/>
      <c r="X22" s="725"/>
      <c r="Y22" s="725"/>
      <c r="Z22" s="725"/>
    </row>
    <row r="23" s="771" customFormat="1" spans="2:27">
      <c r="B23" s="718" t="s">
        <v>3566</v>
      </c>
      <c r="C23" s="719"/>
      <c r="D23" s="708"/>
      <c r="E23" s="713"/>
      <c r="F23" s="726"/>
      <c r="G23" s="740"/>
      <c r="H23" s="715"/>
      <c r="I23" s="715"/>
      <c r="J23" s="715"/>
      <c r="K23" s="727"/>
      <c r="L23" s="728"/>
      <c r="M23" s="729"/>
      <c r="N23" s="718" t="s">
        <v>3566</v>
      </c>
      <c r="O23" s="730"/>
      <c r="P23" s="730"/>
      <c r="Q23" s="730"/>
      <c r="R23" s="730"/>
      <c r="S23" s="730"/>
      <c r="T23" s="730"/>
      <c r="U23" s="730"/>
      <c r="V23" s="730"/>
      <c r="W23" s="730"/>
      <c r="X23" s="730"/>
      <c r="Y23" s="730"/>
      <c r="Z23" s="730"/>
    </row>
    <row r="24" s="771" customFormat="1" spans="2:27">
      <c r="B24" s="712" t="s">
        <v>3567</v>
      </c>
      <c r="C24" s="700"/>
      <c r="D24" s="708"/>
      <c r="E24" s="713"/>
      <c r="F24" s="714"/>
      <c r="G24" s="715"/>
      <c r="H24" s="715"/>
      <c r="I24" s="715"/>
      <c r="J24" s="715"/>
      <c r="K24" s="710"/>
      <c r="L24" s="711"/>
      <c r="M24" s="711"/>
      <c r="N24" s="712" t="s">
        <v>3567</v>
      </c>
      <c r="O24" s="717"/>
      <c r="P24" s="717"/>
      <c r="Q24" s="717"/>
      <c r="R24" s="717"/>
      <c r="S24" s="717"/>
      <c r="T24" s="717"/>
      <c r="U24" s="717"/>
      <c r="V24" s="717"/>
      <c r="W24" s="717"/>
      <c r="X24" s="717"/>
      <c r="Y24" s="717"/>
      <c r="Z24" s="717"/>
    </row>
    <row r="25" s="771" customFormat="1" spans="2:27">
      <c r="B25" s="712" t="s">
        <v>3568</v>
      </c>
      <c r="C25" s="700"/>
      <c r="D25" s="708"/>
      <c r="E25" s="713"/>
      <c r="F25" s="714"/>
      <c r="G25" s="715"/>
      <c r="H25" s="715"/>
      <c r="I25" s="715"/>
      <c r="J25" s="715"/>
      <c r="K25" s="710"/>
      <c r="L25" s="711"/>
      <c r="M25" s="711"/>
      <c r="N25" s="712" t="s">
        <v>3568</v>
      </c>
      <c r="O25" s="717"/>
      <c r="P25" s="717"/>
      <c r="Q25" s="717"/>
      <c r="R25" s="717"/>
      <c r="S25" s="717"/>
      <c r="T25" s="717"/>
      <c r="U25" s="717"/>
      <c r="V25" s="717"/>
      <c r="W25" s="717"/>
      <c r="X25" s="717"/>
      <c r="Y25" s="717"/>
      <c r="Z25" s="717"/>
    </row>
    <row r="26" s="771" customFormat="1" spans="2:27">
      <c r="B26" s="712" t="s">
        <v>3569</v>
      </c>
      <c r="C26" s="731"/>
      <c r="D26" s="708"/>
      <c r="E26" s="713"/>
      <c r="F26" s="714"/>
      <c r="G26" s="715"/>
      <c r="H26" s="715"/>
      <c r="I26" s="715"/>
      <c r="J26" s="715"/>
      <c r="K26" s="732"/>
      <c r="L26" s="724"/>
      <c r="M26" s="724"/>
      <c r="N26" s="712" t="s">
        <v>3569</v>
      </c>
      <c r="O26" s="717"/>
      <c r="P26" s="717"/>
      <c r="Q26" s="717"/>
      <c r="R26" s="717"/>
      <c r="S26" s="717"/>
      <c r="T26" s="717"/>
      <c r="U26" s="717"/>
      <c r="V26" s="717"/>
      <c r="W26" s="717"/>
      <c r="X26" s="717"/>
      <c r="Y26" s="717"/>
      <c r="Z26" s="717"/>
    </row>
    <row r="27" s="771" customFormat="1" spans="2:27">
      <c r="B27" s="712" t="s">
        <v>3570</v>
      </c>
      <c r="C27" s="731"/>
      <c r="D27" s="708"/>
      <c r="E27" s="713"/>
      <c r="F27" s="733"/>
      <c r="G27" s="715"/>
      <c r="H27" s="715"/>
      <c r="I27" s="715"/>
      <c r="J27" s="715"/>
      <c r="K27" s="732"/>
      <c r="L27" s="724"/>
      <c r="M27" s="724"/>
      <c r="N27" s="712" t="s">
        <v>3570</v>
      </c>
      <c r="O27" s="717"/>
      <c r="P27" s="717"/>
      <c r="Q27" s="717"/>
      <c r="R27" s="717"/>
      <c r="S27" s="717"/>
      <c r="T27" s="717"/>
      <c r="U27" s="717"/>
      <c r="V27" s="717"/>
      <c r="W27" s="717"/>
      <c r="X27" s="717"/>
      <c r="Y27" s="717"/>
      <c r="Z27" s="717"/>
    </row>
    <row r="28" s="772" customFormat="1" ht="15" spans="2:27">
      <c r="B28" s="734" t="s">
        <v>3571</v>
      </c>
      <c r="C28" s="700"/>
      <c r="D28" s="701"/>
      <c r="E28" s="693"/>
      <c r="F28" s="702"/>
      <c r="G28" s="778"/>
      <c r="H28" s="778"/>
      <c r="I28" s="778"/>
      <c r="J28" s="778"/>
      <c r="K28" s="735"/>
      <c r="L28" s="711"/>
      <c r="M28" s="711"/>
      <c r="N28" s="734" t="s">
        <v>3571</v>
      </c>
      <c r="O28" s="706"/>
      <c r="P28" s="706"/>
      <c r="Q28" s="706"/>
      <c r="R28" s="706"/>
      <c r="S28" s="706"/>
      <c r="T28" s="706"/>
      <c r="U28" s="706"/>
      <c r="V28" s="706"/>
      <c r="W28" s="706"/>
      <c r="X28" s="706"/>
      <c r="Y28" s="706"/>
      <c r="Z28" s="706"/>
    </row>
    <row r="29" s="771" customFormat="1" spans="2:27">
      <c r="B29" s="712" t="s">
        <v>3572</v>
      </c>
      <c r="C29" s="731"/>
      <c r="D29" s="708"/>
      <c r="E29" s="713"/>
      <c r="F29" s="714"/>
      <c r="G29" s="715"/>
      <c r="H29" s="715"/>
      <c r="I29" s="715"/>
      <c r="J29" s="715"/>
      <c r="K29" s="732"/>
      <c r="L29" s="724"/>
      <c r="M29" s="724"/>
      <c r="N29" s="736" t="s">
        <v>3572</v>
      </c>
      <c r="O29" s="725"/>
      <c r="P29" s="725"/>
      <c r="Q29" s="725"/>
      <c r="R29" s="725"/>
      <c r="S29" s="725"/>
      <c r="T29" s="725"/>
      <c r="U29" s="725"/>
      <c r="V29" s="725"/>
      <c r="W29" s="725"/>
      <c r="X29" s="725"/>
      <c r="Y29" s="725"/>
      <c r="Z29" s="725"/>
    </row>
    <row r="30" s="771" customFormat="1" spans="2:27">
      <c r="B30" s="712" t="s">
        <v>3573</v>
      </c>
      <c r="C30" s="731"/>
      <c r="D30" s="708"/>
      <c r="E30" s="713"/>
      <c r="F30" s="714"/>
      <c r="G30" s="715"/>
      <c r="H30" s="715"/>
      <c r="I30" s="715"/>
      <c r="J30" s="715"/>
      <c r="K30" s="732"/>
      <c r="L30" s="724"/>
      <c r="M30" s="724"/>
      <c r="N30" s="736" t="s">
        <v>3573</v>
      </c>
      <c r="O30" s="725"/>
      <c r="P30" s="725"/>
      <c r="Q30" s="725"/>
      <c r="R30" s="725"/>
      <c r="S30" s="725"/>
      <c r="T30" s="725"/>
      <c r="U30" s="725"/>
      <c r="V30" s="725"/>
      <c r="W30" s="725"/>
      <c r="X30" s="725"/>
      <c r="Y30" s="725"/>
      <c r="Z30" s="725"/>
    </row>
    <row r="31" s="771" customFormat="1" spans="2:27">
      <c r="B31" s="736" t="s">
        <v>3574</v>
      </c>
      <c r="C31" s="731"/>
      <c r="D31" s="708"/>
      <c r="E31" s="693"/>
      <c r="F31" s="714"/>
      <c r="G31" s="715"/>
      <c r="H31" s="715"/>
      <c r="I31" s="715"/>
      <c r="J31" s="715"/>
      <c r="K31" s="732"/>
      <c r="L31" s="724"/>
      <c r="M31" s="724"/>
      <c r="N31" s="736" t="s">
        <v>3574</v>
      </c>
      <c r="O31" s="717"/>
      <c r="P31" s="717"/>
      <c r="Q31" s="717"/>
      <c r="R31" s="717"/>
      <c r="S31" s="717"/>
      <c r="T31" s="717"/>
      <c r="U31" s="717"/>
      <c r="V31" s="717"/>
      <c r="W31" s="717"/>
      <c r="X31" s="717"/>
      <c r="Y31" s="717"/>
      <c r="Z31" s="717"/>
    </row>
    <row r="32" s="772" customFormat="1" ht="28" customHeight="1" spans="2:27">
      <c r="B32" s="707" t="s">
        <v>3575</v>
      </c>
      <c r="C32" s="700"/>
      <c r="D32" s="708"/>
      <c r="E32" s="693"/>
      <c r="F32" s="702"/>
      <c r="G32" s="738"/>
      <c r="H32" s="738"/>
      <c r="I32" s="738"/>
      <c r="J32" s="738"/>
      <c r="K32" s="735"/>
      <c r="L32" s="711"/>
      <c r="M32" s="711"/>
      <c r="N32" s="707" t="s">
        <v>3576</v>
      </c>
      <c r="O32" s="706"/>
      <c r="P32" s="706"/>
      <c r="Q32" s="706"/>
      <c r="R32" s="706"/>
      <c r="S32" s="706"/>
      <c r="T32" s="706"/>
      <c r="U32" s="706"/>
      <c r="V32" s="706"/>
      <c r="W32" s="706"/>
      <c r="X32" s="706"/>
      <c r="Y32" s="706"/>
      <c r="Z32" s="706"/>
      <c r="AA32" s="779"/>
    </row>
    <row r="33" s="771" customFormat="1" ht="19" customHeight="1" spans="2:26">
      <c r="B33" s="739" t="s">
        <v>3577</v>
      </c>
      <c r="C33" s="731"/>
      <c r="D33" s="708"/>
      <c r="E33" s="713"/>
      <c r="F33" s="714"/>
      <c r="G33" s="740"/>
      <c r="H33" s="740"/>
      <c r="I33" s="740"/>
      <c r="J33" s="740"/>
      <c r="K33" s="741"/>
      <c r="L33" s="742"/>
      <c r="M33" s="724"/>
      <c r="N33" s="739" t="s">
        <v>3577</v>
      </c>
      <c r="O33" s="717"/>
      <c r="P33" s="717"/>
      <c r="Q33" s="717"/>
      <c r="R33" s="717"/>
      <c r="S33" s="717"/>
      <c r="T33" s="717"/>
      <c r="U33" s="717"/>
      <c r="V33" s="717"/>
      <c r="W33" s="717"/>
      <c r="X33" s="717"/>
      <c r="Y33" s="717"/>
      <c r="Z33" s="717"/>
    </row>
    <row r="34" s="771" customFormat="1" spans="2:26">
      <c r="B34" s="739" t="s">
        <v>3578</v>
      </c>
      <c r="C34" s="731"/>
      <c r="D34" s="708"/>
      <c r="E34" s="713"/>
      <c r="F34" s="714"/>
      <c r="G34" s="715"/>
      <c r="H34" s="740"/>
      <c r="I34" s="740"/>
      <c r="J34" s="740"/>
      <c r="K34" s="732"/>
      <c r="L34" s="724"/>
      <c r="M34" s="724"/>
      <c r="N34" s="739" t="s">
        <v>3578</v>
      </c>
      <c r="O34" s="717"/>
      <c r="P34" s="717"/>
      <c r="Q34" s="717"/>
      <c r="R34" s="717"/>
      <c r="S34" s="717"/>
      <c r="T34" s="717"/>
      <c r="U34" s="717"/>
      <c r="V34" s="717"/>
      <c r="W34" s="717"/>
      <c r="X34" s="717"/>
      <c r="Y34" s="717"/>
      <c r="Z34" s="717"/>
    </row>
    <row r="35" s="771" customFormat="1" spans="2:26">
      <c r="B35" s="739" t="s">
        <v>3579</v>
      </c>
      <c r="C35" s="731"/>
      <c r="D35" s="708"/>
      <c r="E35" s="713"/>
      <c r="F35" s="714"/>
      <c r="G35" s="715"/>
      <c r="H35" s="740"/>
      <c r="I35" s="740"/>
      <c r="J35" s="740"/>
      <c r="K35" s="732"/>
      <c r="L35" s="724"/>
      <c r="M35" s="724"/>
      <c r="N35" s="739" t="s">
        <v>3579</v>
      </c>
      <c r="O35" s="717"/>
      <c r="P35" s="717"/>
      <c r="Q35" s="717"/>
      <c r="R35" s="717"/>
      <c r="S35" s="717"/>
      <c r="T35" s="717"/>
      <c r="U35" s="717"/>
      <c r="V35" s="717"/>
      <c r="W35" s="717"/>
      <c r="X35" s="717"/>
      <c r="Y35" s="717"/>
      <c r="Z35" s="717"/>
    </row>
    <row r="36" s="771" customFormat="1" spans="2:26">
      <c r="B36" s="739" t="s">
        <v>3580</v>
      </c>
      <c r="C36" s="731"/>
      <c r="D36" s="708"/>
      <c r="E36" s="713"/>
      <c r="F36" s="714"/>
      <c r="G36" s="715"/>
      <c r="H36" s="740"/>
      <c r="I36" s="740"/>
      <c r="J36" s="740"/>
      <c r="K36" s="732"/>
      <c r="L36" s="724"/>
      <c r="M36" s="724"/>
      <c r="N36" s="739" t="s">
        <v>3580</v>
      </c>
      <c r="O36" s="717"/>
      <c r="P36" s="717"/>
      <c r="Q36" s="717"/>
      <c r="R36" s="717"/>
      <c r="S36" s="717"/>
      <c r="T36" s="717"/>
      <c r="U36" s="717"/>
      <c r="V36" s="717"/>
      <c r="W36" s="717"/>
      <c r="X36" s="717"/>
      <c r="Y36" s="717"/>
      <c r="Z36" s="717"/>
    </row>
    <row r="37" s="771" customFormat="1" spans="2:26">
      <c r="B37" s="739" t="s">
        <v>3581</v>
      </c>
      <c r="C37" s="731"/>
      <c r="D37" s="708"/>
      <c r="E37" s="713"/>
      <c r="F37" s="714"/>
      <c r="G37" s="715"/>
      <c r="H37" s="740"/>
      <c r="I37" s="740"/>
      <c r="J37" s="740"/>
      <c r="K37" s="741"/>
      <c r="L37" s="742"/>
      <c r="M37" s="724"/>
      <c r="N37" s="739" t="s">
        <v>3581</v>
      </c>
      <c r="O37" s="717"/>
      <c r="P37" s="717"/>
      <c r="Q37" s="717"/>
      <c r="R37" s="717"/>
      <c r="S37" s="717"/>
      <c r="T37" s="717"/>
      <c r="U37" s="717"/>
      <c r="V37" s="717"/>
      <c r="W37" s="717"/>
      <c r="X37" s="717"/>
      <c r="Y37" s="717"/>
      <c r="Z37" s="717"/>
    </row>
    <row r="38" s="771" customFormat="1" spans="2:26">
      <c r="B38" s="739" t="s">
        <v>3582</v>
      </c>
      <c r="C38" s="731"/>
      <c r="D38" s="708"/>
      <c r="E38" s="713"/>
      <c r="F38" s="714"/>
      <c r="G38" s="715"/>
      <c r="H38" s="740"/>
      <c r="I38" s="740"/>
      <c r="J38" s="740"/>
      <c r="K38" s="741"/>
      <c r="L38" s="742"/>
      <c r="M38" s="724"/>
      <c r="N38" s="739" t="s">
        <v>3582</v>
      </c>
      <c r="O38" s="717"/>
      <c r="P38" s="717"/>
      <c r="Q38" s="717"/>
      <c r="R38" s="717"/>
      <c r="S38" s="717"/>
      <c r="T38" s="717"/>
      <c r="U38" s="717"/>
      <c r="V38" s="717"/>
      <c r="W38" s="717"/>
      <c r="X38" s="717"/>
      <c r="Y38" s="717"/>
      <c r="Z38" s="717"/>
    </row>
    <row r="39" s="771" customFormat="1" spans="2:26">
      <c r="B39" s="739" t="s">
        <v>3583</v>
      </c>
      <c r="C39" s="700"/>
      <c r="D39" s="708"/>
      <c r="E39" s="713"/>
      <c r="F39" s="714"/>
      <c r="G39" s="715"/>
      <c r="H39" s="740"/>
      <c r="I39" s="740"/>
      <c r="J39" s="740"/>
      <c r="K39" s="710"/>
      <c r="L39" s="711"/>
      <c r="M39" s="711"/>
      <c r="N39" s="739" t="s">
        <v>3583</v>
      </c>
      <c r="O39" s="717"/>
      <c r="P39" s="717"/>
      <c r="Q39" s="717"/>
      <c r="R39" s="717"/>
      <c r="S39" s="717"/>
      <c r="T39" s="717"/>
      <c r="U39" s="717"/>
      <c r="V39" s="717"/>
      <c r="W39" s="717"/>
      <c r="X39" s="717"/>
      <c r="Y39" s="717"/>
      <c r="Z39" s="717"/>
    </row>
    <row r="40" s="771" customFormat="1" spans="2:26">
      <c r="B40" s="739" t="s">
        <v>3584</v>
      </c>
      <c r="C40" s="700"/>
      <c r="D40" s="708"/>
      <c r="E40" s="713"/>
      <c r="F40" s="714"/>
      <c r="G40" s="715"/>
      <c r="H40" s="740"/>
      <c r="I40" s="740"/>
      <c r="J40" s="740"/>
      <c r="K40" s="710"/>
      <c r="L40" s="711"/>
      <c r="M40" s="711"/>
      <c r="N40" s="739" t="s">
        <v>3584</v>
      </c>
      <c r="O40" s="743"/>
      <c r="P40" s="743"/>
      <c r="Q40" s="743"/>
      <c r="R40" s="743"/>
      <c r="S40" s="743"/>
      <c r="T40" s="743"/>
      <c r="U40" s="743"/>
      <c r="V40" s="743"/>
      <c r="W40" s="743"/>
      <c r="X40" s="743"/>
      <c r="Y40" s="743"/>
      <c r="Z40" s="743"/>
    </row>
    <row r="41" s="771" customFormat="1" spans="2:26">
      <c r="B41" s="739" t="s">
        <v>3585</v>
      </c>
      <c r="C41" s="731"/>
      <c r="D41" s="708"/>
      <c r="E41" s="713"/>
      <c r="F41" s="714"/>
      <c r="G41" s="740"/>
      <c r="H41" s="740"/>
      <c r="I41" s="740"/>
      <c r="J41" s="740"/>
      <c r="K41" s="732"/>
      <c r="L41" s="724"/>
      <c r="M41" s="724"/>
      <c r="N41" s="739" t="s">
        <v>3585</v>
      </c>
      <c r="O41" s="744"/>
      <c r="P41" s="744"/>
      <c r="Q41" s="744"/>
      <c r="R41" s="744"/>
      <c r="S41" s="744"/>
      <c r="T41" s="744"/>
      <c r="U41" s="744"/>
      <c r="V41" s="744"/>
      <c r="W41" s="744"/>
      <c r="X41" s="744"/>
      <c r="Y41" s="744"/>
      <c r="Z41" s="744"/>
    </row>
    <row r="42" s="771" customFormat="1" spans="2:26">
      <c r="B42" s="739" t="s">
        <v>3586</v>
      </c>
      <c r="C42" s="731"/>
      <c r="D42" s="708"/>
      <c r="E42" s="713"/>
      <c r="F42" s="714"/>
      <c r="G42" s="740"/>
      <c r="H42" s="740"/>
      <c r="I42" s="740"/>
      <c r="J42" s="740"/>
      <c r="K42" s="732"/>
      <c r="L42" s="724"/>
      <c r="M42" s="724"/>
      <c r="N42" s="739" t="s">
        <v>3586</v>
      </c>
      <c r="O42" s="743"/>
      <c r="P42" s="743"/>
      <c r="Q42" s="743"/>
      <c r="R42" s="743"/>
      <c r="S42" s="743"/>
      <c r="T42" s="743"/>
      <c r="U42" s="743"/>
      <c r="V42" s="743"/>
      <c r="W42" s="743"/>
      <c r="X42" s="743"/>
      <c r="Y42" s="743"/>
      <c r="Z42" s="743"/>
    </row>
    <row r="43" s="771" customFormat="1" spans="2:26">
      <c r="B43" s="739" t="s">
        <v>3587</v>
      </c>
      <c r="C43" s="700"/>
      <c r="D43" s="708"/>
      <c r="E43" s="713"/>
      <c r="F43" s="714"/>
      <c r="G43" s="715"/>
      <c r="H43" s="740"/>
      <c r="I43" s="740"/>
      <c r="J43" s="740"/>
      <c r="K43" s="710"/>
      <c r="L43" s="711"/>
      <c r="M43" s="711"/>
      <c r="N43" s="739" t="s">
        <v>3587</v>
      </c>
      <c r="O43" s="743"/>
      <c r="P43" s="743"/>
      <c r="Q43" s="743"/>
      <c r="R43" s="743"/>
      <c r="S43" s="743"/>
      <c r="T43" s="743"/>
      <c r="U43" s="745"/>
      <c r="V43" s="743"/>
      <c r="W43" s="743"/>
      <c r="X43" s="743"/>
      <c r="Y43" s="743"/>
      <c r="Z43" s="743"/>
    </row>
    <row r="44" s="771" customFormat="1" spans="2:26">
      <c r="B44" s="739" t="s">
        <v>3588</v>
      </c>
      <c r="C44" s="746"/>
      <c r="D44" s="708"/>
      <c r="E44" s="713"/>
      <c r="F44" s="714"/>
      <c r="G44" s="715"/>
      <c r="H44" s="740"/>
      <c r="I44" s="740"/>
      <c r="J44" s="740"/>
      <c r="K44" s="732"/>
      <c r="L44" s="724"/>
      <c r="M44" s="724"/>
      <c r="N44" s="739" t="s">
        <v>3588</v>
      </c>
      <c r="O44" s="743"/>
      <c r="P44" s="743"/>
      <c r="Q44" s="743"/>
      <c r="R44" s="743"/>
      <c r="S44" s="743"/>
      <c r="T44" s="743"/>
      <c r="U44" s="745"/>
      <c r="V44" s="743"/>
      <c r="W44" s="743"/>
      <c r="X44" s="743"/>
      <c r="Y44" s="743"/>
      <c r="Z44" s="743"/>
    </row>
    <row r="45" s="771" customFormat="1" spans="2:26">
      <c r="B45" s="739" t="s">
        <v>3589</v>
      </c>
      <c r="C45" s="731"/>
      <c r="D45" s="708"/>
      <c r="E45" s="713"/>
      <c r="F45" s="714"/>
      <c r="G45" s="715"/>
      <c r="H45" s="740"/>
      <c r="I45" s="740"/>
      <c r="J45" s="740"/>
      <c r="K45" s="732"/>
      <c r="L45" s="724"/>
      <c r="M45" s="724"/>
      <c r="N45" s="739" t="s">
        <v>3589</v>
      </c>
      <c r="O45" s="743"/>
      <c r="P45" s="743"/>
      <c r="Q45" s="743"/>
      <c r="R45" s="743"/>
      <c r="S45" s="743"/>
      <c r="T45" s="743"/>
      <c r="U45" s="745"/>
      <c r="V45" s="743"/>
      <c r="W45" s="743"/>
      <c r="X45" s="743"/>
      <c r="Y45" s="743"/>
      <c r="Z45" s="743"/>
    </row>
    <row r="46" s="771" customFormat="1" spans="2:26">
      <c r="B46" s="739" t="s">
        <v>3590</v>
      </c>
      <c r="C46" s="746"/>
      <c r="D46" s="708"/>
      <c r="E46" s="713"/>
      <c r="F46" s="714"/>
      <c r="G46" s="715"/>
      <c r="H46" s="740"/>
      <c r="I46" s="740"/>
      <c r="J46" s="740"/>
      <c r="K46" s="732"/>
      <c r="L46" s="724"/>
      <c r="M46" s="724"/>
      <c r="N46" s="739" t="s">
        <v>3590</v>
      </c>
      <c r="O46" s="743"/>
      <c r="P46" s="743"/>
      <c r="Q46" s="743"/>
      <c r="R46" s="743"/>
      <c r="S46" s="743"/>
      <c r="T46" s="743"/>
      <c r="U46" s="745"/>
      <c r="V46" s="743"/>
      <c r="W46" s="743"/>
      <c r="X46" s="743"/>
      <c r="Y46" s="743"/>
      <c r="Z46" s="743"/>
    </row>
    <row r="47" s="771" customFormat="1" spans="2:26">
      <c r="B47" s="739" t="s">
        <v>3591</v>
      </c>
      <c r="C47" s="746"/>
      <c r="D47" s="708"/>
      <c r="E47" s="713"/>
      <c r="F47" s="714"/>
      <c r="G47" s="715"/>
      <c r="H47" s="740"/>
      <c r="I47" s="740"/>
      <c r="J47" s="740"/>
      <c r="K47" s="732"/>
      <c r="L47" s="724"/>
      <c r="M47" s="724"/>
      <c r="N47" s="739" t="s">
        <v>3591</v>
      </c>
      <c r="O47" s="743"/>
      <c r="P47" s="743"/>
      <c r="Q47" s="743"/>
      <c r="R47" s="743"/>
      <c r="S47" s="743"/>
      <c r="T47" s="743"/>
      <c r="U47" s="745"/>
      <c r="V47" s="743"/>
      <c r="W47" s="743"/>
      <c r="X47" s="743"/>
      <c r="Y47" s="743"/>
      <c r="Z47" s="743"/>
    </row>
    <row r="48" s="771" customFormat="1" spans="2:26">
      <c r="B48" s="739" t="s">
        <v>3592</v>
      </c>
      <c r="C48" s="731"/>
      <c r="D48" s="708"/>
      <c r="E48" s="713"/>
      <c r="F48" s="714"/>
      <c r="G48" s="715"/>
      <c r="H48" s="740"/>
      <c r="I48" s="740"/>
      <c r="J48" s="740"/>
      <c r="K48" s="732"/>
      <c r="L48" s="724"/>
      <c r="M48" s="724"/>
      <c r="N48" s="739" t="s">
        <v>3592</v>
      </c>
      <c r="O48" s="743"/>
      <c r="P48" s="743"/>
      <c r="Q48" s="743"/>
      <c r="R48" s="743"/>
      <c r="S48" s="743"/>
      <c r="T48" s="743"/>
      <c r="U48" s="745"/>
      <c r="V48" s="743"/>
      <c r="W48" s="743"/>
      <c r="X48" s="743"/>
      <c r="Y48" s="743"/>
      <c r="Z48" s="743"/>
    </row>
    <row r="49" s="771" customFormat="1" spans="2:26">
      <c r="B49" s="739" t="s">
        <v>3593</v>
      </c>
      <c r="C49" s="731"/>
      <c r="D49" s="708"/>
      <c r="E49" s="713"/>
      <c r="F49" s="714"/>
      <c r="G49" s="715"/>
      <c r="H49" s="740"/>
      <c r="I49" s="740"/>
      <c r="J49" s="740"/>
      <c r="K49" s="732"/>
      <c r="L49" s="724"/>
      <c r="M49" s="724"/>
      <c r="N49" s="739" t="s">
        <v>3593</v>
      </c>
      <c r="O49" s="743"/>
      <c r="P49" s="743"/>
      <c r="Q49" s="743"/>
      <c r="R49" s="743"/>
      <c r="S49" s="743"/>
      <c r="T49" s="743"/>
      <c r="U49" s="745"/>
      <c r="V49" s="743"/>
      <c r="W49" s="743"/>
      <c r="X49" s="743"/>
      <c r="Y49" s="743"/>
      <c r="Z49" s="743"/>
    </row>
    <row r="50" s="772" customFormat="1" ht="18" spans="2:26">
      <c r="B50" s="707" t="s">
        <v>3594</v>
      </c>
      <c r="C50" s="700"/>
      <c r="D50" s="701"/>
      <c r="E50" s="693"/>
      <c r="F50" s="702"/>
      <c r="G50" s="760"/>
      <c r="H50" s="760"/>
      <c r="I50" s="760"/>
      <c r="J50" s="760"/>
      <c r="K50" s="710"/>
      <c r="L50" s="711"/>
      <c r="M50" s="711"/>
      <c r="N50" s="707" t="s">
        <v>3595</v>
      </c>
      <c r="O50" s="706"/>
      <c r="P50" s="706"/>
      <c r="Q50" s="706"/>
      <c r="R50" s="706"/>
      <c r="S50" s="706"/>
      <c r="T50" s="706"/>
      <c r="U50" s="706"/>
      <c r="V50" s="706"/>
      <c r="W50" s="706"/>
      <c r="X50" s="706"/>
      <c r="Y50" s="706"/>
      <c r="Z50" s="706"/>
    </row>
    <row r="51" s="771" customFormat="1" spans="2:26">
      <c r="B51" s="739" t="s">
        <v>3596</v>
      </c>
      <c r="C51" s="731"/>
      <c r="D51" s="708"/>
      <c r="E51" s="713"/>
      <c r="F51" s="714"/>
      <c r="G51" s="715"/>
      <c r="H51" s="740"/>
      <c r="I51" s="740"/>
      <c r="J51" s="740"/>
      <c r="K51" s="732"/>
      <c r="L51" s="724"/>
      <c r="M51" s="724"/>
      <c r="N51" s="739" t="s">
        <v>3596</v>
      </c>
      <c r="O51" s="743"/>
      <c r="P51" s="743"/>
      <c r="Q51" s="743"/>
      <c r="R51" s="743"/>
      <c r="S51" s="743"/>
      <c r="T51" s="743"/>
      <c r="U51" s="745"/>
      <c r="V51" s="743"/>
      <c r="W51" s="743"/>
      <c r="X51" s="743"/>
      <c r="Y51" s="743"/>
      <c r="Z51" s="743"/>
    </row>
    <row r="52" s="771" customFormat="1" spans="2:26">
      <c r="B52" s="739" t="s">
        <v>3597</v>
      </c>
      <c r="C52" s="700"/>
      <c r="D52" s="708"/>
      <c r="E52" s="713"/>
      <c r="F52" s="714"/>
      <c r="G52" s="715"/>
      <c r="H52" s="740"/>
      <c r="I52" s="740"/>
      <c r="J52" s="740"/>
      <c r="K52" s="732"/>
      <c r="L52" s="724"/>
      <c r="M52" s="711"/>
      <c r="N52" s="739" t="s">
        <v>3597</v>
      </c>
      <c r="O52" s="743"/>
      <c r="P52" s="743"/>
      <c r="Q52" s="743"/>
      <c r="R52" s="743"/>
      <c r="S52" s="743"/>
      <c r="T52" s="743"/>
      <c r="U52" s="745"/>
      <c r="V52" s="743"/>
      <c r="W52" s="743"/>
      <c r="X52" s="743"/>
      <c r="Y52" s="743"/>
      <c r="Z52" s="743"/>
    </row>
    <row r="53" s="771" customFormat="1" spans="2:26">
      <c r="B53" s="739" t="s">
        <v>3598</v>
      </c>
      <c r="C53" s="700"/>
      <c r="D53" s="708"/>
      <c r="E53" s="713"/>
      <c r="F53" s="714"/>
      <c r="G53" s="715"/>
      <c r="H53" s="740"/>
      <c r="I53" s="740"/>
      <c r="J53" s="740"/>
      <c r="K53" s="710"/>
      <c r="L53" s="711"/>
      <c r="M53" s="711"/>
      <c r="N53" s="739" t="s">
        <v>3598</v>
      </c>
      <c r="O53" s="743"/>
      <c r="P53" s="743"/>
      <c r="Q53" s="743"/>
      <c r="R53" s="743"/>
      <c r="S53" s="743"/>
      <c r="T53" s="743"/>
      <c r="U53" s="745"/>
      <c r="V53" s="743"/>
      <c r="W53" s="743"/>
      <c r="X53" s="743"/>
      <c r="Y53" s="743"/>
      <c r="Z53" s="743"/>
    </row>
    <row r="54" s="771" customFormat="1" spans="2:26">
      <c r="B54" s="739" t="s">
        <v>3599</v>
      </c>
      <c r="C54" s="700"/>
      <c r="D54" s="708"/>
      <c r="E54" s="713"/>
      <c r="F54" s="714"/>
      <c r="G54" s="715"/>
      <c r="H54" s="740"/>
      <c r="I54" s="740"/>
      <c r="J54" s="740"/>
      <c r="K54" s="710"/>
      <c r="L54" s="711"/>
      <c r="M54" s="711"/>
      <c r="N54" s="739" t="s">
        <v>3599</v>
      </c>
      <c r="O54" s="743"/>
      <c r="P54" s="743"/>
      <c r="Q54" s="743"/>
      <c r="R54" s="743"/>
      <c r="S54" s="743"/>
      <c r="T54" s="743"/>
      <c r="U54" s="745"/>
      <c r="V54" s="743"/>
      <c r="W54" s="743"/>
      <c r="X54" s="743"/>
      <c r="Y54" s="743"/>
      <c r="Z54" s="743"/>
    </row>
    <row r="55" s="771" customFormat="1" spans="2:26">
      <c r="B55" s="739" t="s">
        <v>3600</v>
      </c>
      <c r="C55" s="731"/>
      <c r="D55" s="708"/>
      <c r="E55" s="713"/>
      <c r="F55" s="714"/>
      <c r="G55" s="715"/>
      <c r="H55" s="740"/>
      <c r="I55" s="740"/>
      <c r="J55" s="740"/>
      <c r="K55" s="732"/>
      <c r="L55" s="724"/>
      <c r="M55" s="724"/>
      <c r="N55" s="739" t="s">
        <v>3600</v>
      </c>
      <c r="O55" s="743"/>
      <c r="P55" s="743"/>
      <c r="Q55" s="743"/>
      <c r="R55" s="743"/>
      <c r="S55" s="743"/>
      <c r="T55" s="743"/>
      <c r="U55" s="745"/>
      <c r="V55" s="743"/>
      <c r="W55" s="743"/>
      <c r="X55" s="743"/>
      <c r="Y55" s="743"/>
      <c r="Z55" s="743"/>
    </row>
    <row r="56" s="771" customFormat="1" spans="2:26">
      <c r="B56" s="739" t="s">
        <v>3601</v>
      </c>
      <c r="C56" s="731"/>
      <c r="D56" s="708"/>
      <c r="E56" s="713"/>
      <c r="F56" s="714"/>
      <c r="G56" s="715"/>
      <c r="H56" s="740"/>
      <c r="I56" s="740"/>
      <c r="J56" s="740"/>
      <c r="K56" s="732"/>
      <c r="L56" s="724"/>
      <c r="M56" s="724"/>
      <c r="N56" s="739" t="s">
        <v>3601</v>
      </c>
      <c r="O56" s="743"/>
      <c r="P56" s="743"/>
      <c r="Q56" s="743"/>
      <c r="R56" s="743"/>
      <c r="S56" s="743"/>
      <c r="T56" s="743"/>
      <c r="U56" s="745"/>
      <c r="V56" s="743"/>
      <c r="W56" s="743"/>
      <c r="X56" s="743"/>
      <c r="Y56" s="743"/>
      <c r="Z56" s="743"/>
    </row>
    <row r="57" s="771" customFormat="1" spans="2:26">
      <c r="B57" s="739" t="s">
        <v>3602</v>
      </c>
      <c r="C57" s="731"/>
      <c r="D57" s="708"/>
      <c r="E57" s="713"/>
      <c r="F57" s="714"/>
      <c r="G57" s="715"/>
      <c r="H57" s="740"/>
      <c r="I57" s="740"/>
      <c r="J57" s="740"/>
      <c r="K57" s="732"/>
      <c r="L57" s="724"/>
      <c r="M57" s="724"/>
      <c r="N57" s="739" t="s">
        <v>3602</v>
      </c>
      <c r="O57" s="743"/>
      <c r="P57" s="743"/>
      <c r="Q57" s="743"/>
      <c r="R57" s="743"/>
      <c r="S57" s="743"/>
      <c r="T57" s="743"/>
      <c r="U57" s="745"/>
      <c r="V57" s="743"/>
      <c r="W57" s="743"/>
      <c r="X57" s="743"/>
      <c r="Y57" s="743"/>
      <c r="Z57" s="743"/>
    </row>
    <row r="58" s="771" customFormat="1" spans="2:26">
      <c r="B58" s="748" t="s">
        <v>3603</v>
      </c>
      <c r="C58" s="731"/>
      <c r="D58" s="708"/>
      <c r="E58" s="713"/>
      <c r="F58" s="749"/>
      <c r="G58" s="715"/>
      <c r="H58" s="740"/>
      <c r="I58" s="740"/>
      <c r="J58" s="740"/>
      <c r="K58" s="732"/>
      <c r="L58" s="724"/>
      <c r="M58" s="724"/>
      <c r="N58" s="748" t="s">
        <v>3603</v>
      </c>
      <c r="O58" s="743"/>
      <c r="P58" s="743"/>
      <c r="Q58" s="743"/>
      <c r="R58" s="743"/>
      <c r="S58" s="743"/>
      <c r="T58" s="743"/>
      <c r="U58" s="745"/>
      <c r="V58" s="743"/>
      <c r="W58" s="743"/>
      <c r="X58" s="743"/>
      <c r="Y58" s="743"/>
      <c r="Z58" s="743"/>
    </row>
    <row r="59" s="771" customFormat="1" spans="2:26">
      <c r="B59" s="748" t="s">
        <v>3604</v>
      </c>
      <c r="C59" s="750"/>
      <c r="D59" s="708"/>
      <c r="E59" s="713"/>
      <c r="F59" s="714"/>
      <c r="G59" s="715"/>
      <c r="H59" s="740"/>
      <c r="I59" s="740"/>
      <c r="J59" s="740"/>
      <c r="K59" s="732"/>
      <c r="L59" s="724"/>
      <c r="M59" s="724"/>
      <c r="N59" s="748" t="s">
        <v>3604</v>
      </c>
      <c r="O59" s="743"/>
      <c r="P59" s="743"/>
      <c r="Q59" s="743"/>
      <c r="R59" s="743"/>
      <c r="S59" s="743"/>
      <c r="T59" s="743"/>
      <c r="U59" s="745"/>
      <c r="V59" s="743"/>
      <c r="W59" s="743"/>
      <c r="X59" s="743"/>
      <c r="Y59" s="743"/>
      <c r="Z59" s="743"/>
    </row>
    <row r="60" s="771" customFormat="1" spans="2:26">
      <c r="B60" s="748" t="s">
        <v>3605</v>
      </c>
      <c r="C60" s="751"/>
      <c r="D60" s="708"/>
      <c r="E60" s="713"/>
      <c r="F60" s="714"/>
      <c r="G60" s="715"/>
      <c r="H60" s="740"/>
      <c r="I60" s="740"/>
      <c r="J60" s="740"/>
      <c r="K60" s="732"/>
      <c r="L60" s="724"/>
      <c r="M60" s="724"/>
      <c r="N60" s="748" t="s">
        <v>3605</v>
      </c>
      <c r="O60" s="743"/>
      <c r="P60" s="743"/>
      <c r="Q60" s="743"/>
      <c r="R60" s="743"/>
      <c r="S60" s="743"/>
      <c r="T60" s="743"/>
      <c r="U60" s="745"/>
      <c r="V60" s="743"/>
      <c r="W60" s="743"/>
      <c r="X60" s="743"/>
      <c r="Y60" s="743"/>
      <c r="Z60" s="743"/>
    </row>
    <row r="61" s="771" customFormat="1" spans="2:26">
      <c r="B61" s="748" t="s">
        <v>3606</v>
      </c>
      <c r="C61" s="751"/>
      <c r="D61" s="708"/>
      <c r="E61" s="713"/>
      <c r="F61" s="714"/>
      <c r="G61" s="715"/>
      <c r="H61" s="740"/>
      <c r="I61" s="740"/>
      <c r="J61" s="740"/>
      <c r="K61" s="732"/>
      <c r="L61" s="724"/>
      <c r="M61" s="724"/>
      <c r="N61" s="748" t="s">
        <v>3606</v>
      </c>
      <c r="O61" s="743"/>
      <c r="P61" s="743"/>
      <c r="Q61" s="743"/>
      <c r="R61" s="743"/>
      <c r="S61" s="743"/>
      <c r="T61" s="743"/>
      <c r="U61" s="745"/>
      <c r="V61" s="743"/>
      <c r="W61" s="743"/>
      <c r="X61" s="743"/>
      <c r="Y61" s="743"/>
      <c r="Z61" s="743"/>
    </row>
    <row r="62" s="771" customFormat="1" spans="2:26">
      <c r="B62" s="748" t="s">
        <v>3607</v>
      </c>
      <c r="C62" s="751"/>
      <c r="D62" s="708"/>
      <c r="E62" s="713"/>
      <c r="F62" s="714"/>
      <c r="G62" s="715"/>
      <c r="H62" s="740"/>
      <c r="I62" s="740"/>
      <c r="J62" s="740"/>
      <c r="K62" s="732"/>
      <c r="L62" s="724"/>
      <c r="M62" s="724"/>
      <c r="N62" s="748" t="s">
        <v>3607</v>
      </c>
      <c r="O62" s="743"/>
      <c r="P62" s="743"/>
      <c r="Q62" s="743"/>
      <c r="R62" s="743"/>
      <c r="S62" s="743"/>
      <c r="T62" s="743"/>
      <c r="U62" s="745"/>
      <c r="V62" s="743"/>
      <c r="W62" s="743"/>
      <c r="X62" s="743"/>
      <c r="Y62" s="743"/>
      <c r="Z62" s="743"/>
    </row>
    <row r="63" s="771" customFormat="1" spans="2:26">
      <c r="B63" s="748" t="s">
        <v>3608</v>
      </c>
      <c r="C63" s="751"/>
      <c r="D63" s="708"/>
      <c r="E63" s="713"/>
      <c r="F63" s="714"/>
      <c r="G63" s="715"/>
      <c r="H63" s="740"/>
      <c r="I63" s="740"/>
      <c r="J63" s="740"/>
      <c r="K63" s="732"/>
      <c r="L63" s="724"/>
      <c r="M63" s="724"/>
      <c r="N63" s="748" t="s">
        <v>3608</v>
      </c>
      <c r="O63" s="743"/>
      <c r="P63" s="743"/>
      <c r="Q63" s="743"/>
      <c r="R63" s="743"/>
      <c r="S63" s="743"/>
      <c r="T63" s="743"/>
      <c r="U63" s="745"/>
      <c r="V63" s="743"/>
      <c r="W63" s="743"/>
      <c r="X63" s="743"/>
      <c r="Y63" s="743"/>
      <c r="Z63" s="743"/>
    </row>
    <row r="64" s="771" customFormat="1" spans="2:26">
      <c r="B64" s="748" t="s">
        <v>3609</v>
      </c>
      <c r="C64" s="751"/>
      <c r="D64" s="708"/>
      <c r="E64" s="713"/>
      <c r="F64" s="714"/>
      <c r="G64" s="715"/>
      <c r="H64" s="740"/>
      <c r="I64" s="740"/>
      <c r="J64" s="740"/>
      <c r="K64" s="732"/>
      <c r="L64" s="724"/>
      <c r="M64" s="724"/>
      <c r="N64" s="748" t="s">
        <v>3609</v>
      </c>
      <c r="O64" s="743"/>
      <c r="P64" s="743"/>
      <c r="Q64" s="743"/>
      <c r="R64" s="743"/>
      <c r="S64" s="743"/>
      <c r="T64" s="743"/>
      <c r="U64" s="745"/>
      <c r="V64" s="743"/>
      <c r="W64" s="743"/>
      <c r="X64" s="743"/>
      <c r="Y64" s="743"/>
      <c r="Z64" s="743"/>
    </row>
    <row r="65" s="771" customFormat="1" spans="2:26">
      <c r="B65" s="748" t="s">
        <v>3610</v>
      </c>
      <c r="C65" s="751"/>
      <c r="D65" s="708"/>
      <c r="E65" s="713"/>
      <c r="F65" s="714"/>
      <c r="G65" s="715"/>
      <c r="H65" s="740"/>
      <c r="I65" s="740"/>
      <c r="J65" s="740"/>
      <c r="K65" s="732"/>
      <c r="L65" s="724"/>
      <c r="M65" s="724"/>
      <c r="N65" s="748" t="s">
        <v>3610</v>
      </c>
      <c r="O65" s="743"/>
      <c r="P65" s="743"/>
      <c r="Q65" s="743"/>
      <c r="R65" s="743"/>
      <c r="S65" s="743"/>
      <c r="T65" s="743"/>
      <c r="U65" s="745"/>
      <c r="V65" s="743"/>
      <c r="W65" s="743"/>
      <c r="X65" s="743"/>
      <c r="Y65" s="743"/>
      <c r="Z65" s="743"/>
    </row>
    <row r="66" s="771" customFormat="1" spans="2:26">
      <c r="B66" s="748" t="s">
        <v>3611</v>
      </c>
      <c r="C66" s="751"/>
      <c r="D66" s="708"/>
      <c r="E66" s="713"/>
      <c r="F66" s="714"/>
      <c r="G66" s="715"/>
      <c r="H66" s="740"/>
      <c r="I66" s="740"/>
      <c r="J66" s="740"/>
      <c r="K66" s="732"/>
      <c r="L66" s="724"/>
      <c r="M66" s="724"/>
      <c r="N66" s="748" t="s">
        <v>3611</v>
      </c>
      <c r="O66" s="743"/>
      <c r="P66" s="743"/>
      <c r="Q66" s="743"/>
      <c r="R66" s="743"/>
      <c r="S66" s="743"/>
      <c r="T66" s="743"/>
      <c r="U66" s="745"/>
      <c r="V66" s="743"/>
      <c r="W66" s="743"/>
      <c r="X66" s="743"/>
      <c r="Y66" s="743"/>
      <c r="Z66" s="743"/>
    </row>
    <row r="67" s="772" customFormat="1" ht="18" spans="2:26">
      <c r="B67" s="707" t="s">
        <v>3612</v>
      </c>
      <c r="C67" s="752"/>
      <c r="D67" s="701"/>
      <c r="E67" s="713"/>
      <c r="F67" s="702"/>
      <c r="G67" s="760"/>
      <c r="H67" s="760"/>
      <c r="I67" s="760"/>
      <c r="J67" s="760"/>
      <c r="K67" s="710"/>
      <c r="L67" s="711"/>
      <c r="M67" s="711"/>
      <c r="N67" s="707" t="s">
        <v>3613</v>
      </c>
      <c r="O67" s="753"/>
      <c r="P67" s="753"/>
      <c r="Q67" s="753"/>
      <c r="R67" s="753"/>
      <c r="S67" s="753"/>
      <c r="T67" s="753"/>
      <c r="U67" s="753"/>
      <c r="V67" s="753"/>
      <c r="W67" s="753"/>
      <c r="X67" s="753"/>
      <c r="Y67" s="753"/>
      <c r="Z67" s="753"/>
    </row>
    <row r="68" s="771" customFormat="1" spans="2:26">
      <c r="B68" s="748" t="s">
        <v>3614</v>
      </c>
      <c r="C68" s="751"/>
      <c r="D68" s="708"/>
      <c r="E68" s="713"/>
      <c r="F68" s="714"/>
      <c r="G68" s="715"/>
      <c r="H68" s="740"/>
      <c r="I68" s="740"/>
      <c r="J68" s="740"/>
      <c r="K68" s="732"/>
      <c r="L68" s="724"/>
      <c r="M68" s="724"/>
      <c r="N68" s="748" t="s">
        <v>3614</v>
      </c>
      <c r="O68" s="743"/>
      <c r="P68" s="717"/>
      <c r="Q68" s="743"/>
      <c r="R68" s="743"/>
      <c r="S68" s="743"/>
      <c r="T68" s="743"/>
      <c r="U68" s="745"/>
      <c r="V68" s="743"/>
      <c r="W68" s="743"/>
      <c r="X68" s="743"/>
      <c r="Y68" s="743"/>
      <c r="Z68" s="743"/>
    </row>
    <row r="69" s="771" customFormat="1" spans="2:26">
      <c r="B69" s="748" t="s">
        <v>3615</v>
      </c>
      <c r="C69" s="751"/>
      <c r="D69" s="708"/>
      <c r="E69" s="713"/>
      <c r="F69" s="714"/>
      <c r="G69" s="715"/>
      <c r="H69" s="740"/>
      <c r="I69" s="740"/>
      <c r="J69" s="740"/>
      <c r="K69" s="732"/>
      <c r="L69" s="724"/>
      <c r="M69" s="724"/>
      <c r="N69" s="748" t="s">
        <v>3615</v>
      </c>
      <c r="O69" s="743"/>
      <c r="P69" s="717"/>
      <c r="Q69" s="743"/>
      <c r="R69" s="743"/>
      <c r="S69" s="743"/>
      <c r="T69" s="743"/>
      <c r="U69" s="745"/>
      <c r="V69" s="743"/>
      <c r="W69" s="743"/>
      <c r="X69" s="743"/>
      <c r="Y69" s="743"/>
      <c r="Z69" s="743"/>
    </row>
    <row r="70" s="771" customFormat="1" spans="2:26">
      <c r="B70" s="748" t="s">
        <v>3616</v>
      </c>
      <c r="C70" s="751"/>
      <c r="D70" s="708"/>
      <c r="E70" s="713"/>
      <c r="F70" s="714"/>
      <c r="G70" s="715"/>
      <c r="H70" s="740"/>
      <c r="I70" s="740"/>
      <c r="J70" s="740"/>
      <c r="K70" s="732"/>
      <c r="L70" s="724"/>
      <c r="M70" s="724"/>
      <c r="N70" s="748" t="s">
        <v>3616</v>
      </c>
      <c r="O70" s="743"/>
      <c r="P70" s="717"/>
      <c r="Q70" s="743"/>
      <c r="R70" s="743"/>
      <c r="S70" s="743"/>
      <c r="T70" s="743"/>
      <c r="U70" s="745"/>
      <c r="V70" s="743"/>
      <c r="W70" s="743"/>
      <c r="X70" s="743"/>
      <c r="Y70" s="743"/>
      <c r="Z70" s="743"/>
    </row>
    <row r="71" s="771" customFormat="1" spans="2:26">
      <c r="B71" s="748" t="s">
        <v>3617</v>
      </c>
      <c r="C71" s="751"/>
      <c r="D71" s="708"/>
      <c r="E71" s="713"/>
      <c r="F71" s="714"/>
      <c r="G71" s="715"/>
      <c r="H71" s="740"/>
      <c r="I71" s="740"/>
      <c r="J71" s="740"/>
      <c r="K71" s="732"/>
      <c r="L71" s="724"/>
      <c r="M71" s="724"/>
      <c r="N71" s="748" t="s">
        <v>3617</v>
      </c>
      <c r="O71" s="743"/>
      <c r="P71" s="717"/>
      <c r="Q71" s="743"/>
      <c r="R71" s="743"/>
      <c r="S71" s="743"/>
      <c r="T71" s="743"/>
      <c r="U71" s="745"/>
      <c r="V71" s="743"/>
      <c r="W71" s="743"/>
      <c r="X71" s="743"/>
      <c r="Y71" s="743"/>
      <c r="Z71" s="743"/>
    </row>
    <row r="72" s="771" customFormat="1" hidden="1" spans="2:26">
      <c r="B72" s="754" t="s">
        <v>3618</v>
      </c>
      <c r="C72" s="751"/>
      <c r="D72" s="708"/>
      <c r="E72" s="713"/>
      <c r="F72" s="714"/>
      <c r="G72" s="715"/>
      <c r="H72" s="715"/>
      <c r="I72" s="715"/>
      <c r="J72" s="715"/>
      <c r="K72" s="732"/>
      <c r="L72" s="724"/>
      <c r="M72" s="724"/>
      <c r="N72" s="754" t="s">
        <v>3618</v>
      </c>
      <c r="O72" s="743"/>
      <c r="P72" s="717"/>
      <c r="Q72" s="743"/>
      <c r="R72" s="743"/>
      <c r="S72" s="743"/>
      <c r="T72" s="743"/>
      <c r="U72" s="745"/>
      <c r="V72" s="743"/>
      <c r="W72" s="743"/>
      <c r="X72" s="743"/>
      <c r="Y72" s="743"/>
      <c r="Z72" s="743"/>
    </row>
    <row r="73" s="771" customFormat="1" hidden="1" spans="2:26">
      <c r="B73" s="754" t="s">
        <v>3619</v>
      </c>
      <c r="C73" s="751"/>
      <c r="D73" s="708"/>
      <c r="E73" s="713"/>
      <c r="F73" s="714"/>
      <c r="G73" s="715"/>
      <c r="H73" s="715"/>
      <c r="I73" s="715"/>
      <c r="J73" s="715"/>
      <c r="K73" s="732"/>
      <c r="L73" s="724"/>
      <c r="M73" s="724"/>
      <c r="N73" s="754" t="s">
        <v>3619</v>
      </c>
      <c r="O73" s="743"/>
      <c r="P73" s="717"/>
      <c r="Q73" s="743"/>
      <c r="R73" s="743"/>
      <c r="S73" s="743"/>
      <c r="T73" s="743"/>
      <c r="U73" s="745"/>
      <c r="V73" s="743"/>
      <c r="W73" s="743"/>
      <c r="X73" s="743"/>
      <c r="Y73" s="743"/>
      <c r="Z73" s="743"/>
    </row>
    <row r="74" s="771" customFormat="1" hidden="1" spans="2:26">
      <c r="B74" s="754" t="s">
        <v>3620</v>
      </c>
      <c r="C74" s="751"/>
      <c r="D74" s="708"/>
      <c r="E74" s="713"/>
      <c r="F74" s="714"/>
      <c r="G74" s="715"/>
      <c r="H74" s="715"/>
      <c r="I74" s="715"/>
      <c r="J74" s="715"/>
      <c r="K74" s="732"/>
      <c r="L74" s="724"/>
      <c r="M74" s="724"/>
      <c r="N74" s="754" t="s">
        <v>3620</v>
      </c>
      <c r="O74" s="743"/>
      <c r="P74" s="717"/>
      <c r="Q74" s="743"/>
      <c r="R74" s="743"/>
      <c r="S74" s="743"/>
      <c r="T74" s="743"/>
      <c r="U74" s="745"/>
      <c r="V74" s="743"/>
      <c r="W74" s="743"/>
      <c r="X74" s="743"/>
      <c r="Y74" s="743"/>
      <c r="Z74" s="743"/>
    </row>
    <row r="75" s="771" customFormat="1" spans="2:26">
      <c r="B75" s="754" t="s">
        <v>3621</v>
      </c>
      <c r="C75" s="751"/>
      <c r="D75" s="708"/>
      <c r="E75" s="713"/>
      <c r="F75" s="714"/>
      <c r="G75" s="715"/>
      <c r="H75" s="715"/>
      <c r="I75" s="715"/>
      <c r="J75" s="715"/>
      <c r="K75" s="732"/>
      <c r="L75" s="724"/>
      <c r="M75" s="724"/>
      <c r="N75" s="754" t="s">
        <v>3621</v>
      </c>
      <c r="O75" s="743"/>
      <c r="P75" s="717"/>
      <c r="Q75" s="743"/>
      <c r="R75" s="743"/>
      <c r="S75" s="743"/>
      <c r="T75" s="743"/>
      <c r="U75" s="745"/>
      <c r="V75" s="743"/>
      <c r="W75" s="743"/>
      <c r="X75" s="743"/>
      <c r="Y75" s="743"/>
      <c r="Z75" s="743"/>
    </row>
    <row r="76" s="771" customFormat="1" ht="21" spans="2:26">
      <c r="B76" s="755" t="s">
        <v>3622</v>
      </c>
      <c r="C76" s="700" t="s">
        <v>3623</v>
      </c>
      <c r="D76" s="701"/>
      <c r="E76" s="693"/>
      <c r="F76" s="702"/>
      <c r="G76" s="756"/>
      <c r="H76" s="756"/>
      <c r="I76" s="756"/>
      <c r="J76" s="756"/>
      <c r="K76" s="732"/>
      <c r="L76" s="724"/>
      <c r="M76" s="711"/>
      <c r="N76" s="755" t="s">
        <v>3624</v>
      </c>
      <c r="O76" s="717"/>
      <c r="P76" s="717"/>
      <c r="Q76" s="717"/>
      <c r="R76" s="717"/>
      <c r="S76" s="717"/>
      <c r="T76" s="717"/>
      <c r="U76" s="717"/>
      <c r="V76" s="717"/>
      <c r="W76" s="717"/>
      <c r="X76" s="717"/>
      <c r="Y76" s="717"/>
      <c r="Z76" s="717"/>
    </row>
    <row r="77" s="771" customFormat="1" ht="26" customHeight="1" spans="2:26">
      <c r="B77" s="731" t="s">
        <v>3625</v>
      </c>
      <c r="C77" s="731" t="s">
        <v>3626</v>
      </c>
      <c r="D77" s="757"/>
      <c r="E77" s="693"/>
      <c r="F77" s="702"/>
      <c r="G77" s="756"/>
      <c r="H77" s="756"/>
      <c r="I77" s="756"/>
      <c r="J77" s="756"/>
      <c r="K77" s="741"/>
      <c r="L77" s="742"/>
      <c r="M77" s="724"/>
      <c r="N77" s="731" t="s">
        <v>3625</v>
      </c>
      <c r="O77" s="717"/>
      <c r="P77" s="717"/>
      <c r="Q77" s="717"/>
      <c r="R77" s="717"/>
      <c r="S77" s="717"/>
      <c r="T77" s="717"/>
      <c r="U77" s="717"/>
      <c r="V77" s="717"/>
      <c r="W77" s="717"/>
      <c r="X77" s="717"/>
      <c r="Y77" s="717"/>
      <c r="Z77" s="717"/>
    </row>
    <row r="78" s="771" customFormat="1" ht="26" customHeight="1" spans="2:26">
      <c r="B78" s="731" t="s">
        <v>3627</v>
      </c>
      <c r="C78" s="731" t="s">
        <v>3626</v>
      </c>
      <c r="D78" s="757"/>
      <c r="E78" s="693"/>
      <c r="F78" s="702"/>
      <c r="G78" s="756"/>
      <c r="H78" s="756"/>
      <c r="I78" s="756"/>
      <c r="J78" s="756"/>
      <c r="K78" s="732"/>
      <c r="L78" s="724"/>
      <c r="M78" s="724"/>
      <c r="N78" s="731" t="s">
        <v>3627</v>
      </c>
      <c r="O78" s="717"/>
      <c r="P78" s="717"/>
      <c r="Q78" s="717"/>
      <c r="R78" s="717"/>
      <c r="S78" s="717"/>
      <c r="T78" s="717"/>
      <c r="U78" s="717"/>
      <c r="V78" s="717"/>
      <c r="W78" s="717"/>
      <c r="X78" s="717"/>
      <c r="Y78" s="717"/>
      <c r="Z78" s="717"/>
    </row>
    <row r="79" s="771" customFormat="1" ht="26" customHeight="1" spans="2:26">
      <c r="B79" s="731" t="s">
        <v>3628</v>
      </c>
      <c r="C79" s="731" t="s">
        <v>3626</v>
      </c>
      <c r="D79" s="757"/>
      <c r="E79" s="693"/>
      <c r="F79" s="702"/>
      <c r="G79" s="756"/>
      <c r="H79" s="756"/>
      <c r="I79" s="756"/>
      <c r="J79" s="756"/>
      <c r="K79" s="732"/>
      <c r="L79" s="724"/>
      <c r="M79" s="724"/>
      <c r="N79" s="731" t="s">
        <v>3628</v>
      </c>
      <c r="O79" s="717"/>
      <c r="P79" s="717"/>
      <c r="Q79" s="717"/>
      <c r="R79" s="717"/>
      <c r="S79" s="717"/>
      <c r="T79" s="717"/>
      <c r="U79" s="717"/>
      <c r="V79" s="717"/>
      <c r="W79" s="717"/>
      <c r="X79" s="717"/>
      <c r="Y79" s="717"/>
      <c r="Z79" s="717"/>
    </row>
    <row r="80" s="771" customFormat="1" ht="21" spans="2:26">
      <c r="B80" s="755" t="s">
        <v>3629</v>
      </c>
      <c r="C80" s="700" t="s">
        <v>3630</v>
      </c>
      <c r="D80" s="758"/>
      <c r="E80" s="759"/>
      <c r="F80" s="702"/>
      <c r="G80" s="760"/>
      <c r="H80" s="760"/>
      <c r="I80" s="760"/>
      <c r="J80" s="760"/>
      <c r="K80" s="710"/>
      <c r="L80" s="711"/>
      <c r="M80" s="711"/>
      <c r="N80" s="755" t="s">
        <v>3631</v>
      </c>
      <c r="O80" s="761"/>
      <c r="P80" s="761"/>
      <c r="Q80" s="761"/>
      <c r="R80" s="761"/>
      <c r="S80" s="761"/>
      <c r="T80" s="761"/>
      <c r="U80" s="761"/>
      <c r="V80" s="761"/>
      <c r="W80" s="761"/>
      <c r="X80" s="761"/>
      <c r="Y80" s="761"/>
      <c r="Z80" s="761"/>
    </row>
    <row r="81" s="771" customFormat="1" spans="2:26">
      <c r="B81" s="762" t="s">
        <v>3632</v>
      </c>
      <c r="C81" s="751"/>
      <c r="D81" s="708"/>
      <c r="E81" s="693"/>
      <c r="F81" s="714"/>
      <c r="G81" s="715"/>
      <c r="H81" s="715"/>
      <c r="I81" s="715"/>
      <c r="J81" s="715"/>
      <c r="K81" s="732"/>
      <c r="L81" s="724"/>
      <c r="M81" s="724"/>
      <c r="N81" s="762" t="s">
        <v>3633</v>
      </c>
      <c r="O81" s="708"/>
      <c r="P81" s="708"/>
      <c r="Q81" s="708"/>
      <c r="R81" s="708"/>
      <c r="S81" s="708"/>
      <c r="T81" s="708"/>
      <c r="U81" s="708"/>
      <c r="V81" s="708"/>
      <c r="W81" s="708"/>
      <c r="X81" s="708"/>
      <c r="Y81" s="708"/>
      <c r="Z81" s="708"/>
    </row>
    <row r="82" s="771" customFormat="1" spans="2:26">
      <c r="B82" s="731" t="s">
        <v>3634</v>
      </c>
      <c r="C82" s="731" t="s">
        <v>3635</v>
      </c>
      <c r="D82" s="761"/>
      <c r="E82" s="759"/>
      <c r="F82" s="714"/>
      <c r="G82" s="780"/>
      <c r="H82" s="780"/>
      <c r="I82" s="780"/>
      <c r="J82" s="780"/>
      <c r="K82" s="732"/>
      <c r="L82" s="724"/>
      <c r="M82" s="724"/>
      <c r="N82" s="731" t="s">
        <v>3634</v>
      </c>
      <c r="O82" s="761"/>
      <c r="P82" s="761"/>
      <c r="Q82" s="761"/>
      <c r="R82" s="761"/>
      <c r="S82" s="761"/>
      <c r="T82" s="761"/>
      <c r="U82" s="761"/>
      <c r="V82" s="761"/>
      <c r="W82" s="761"/>
      <c r="X82" s="761"/>
      <c r="Y82" s="761"/>
      <c r="Z82" s="761"/>
    </row>
    <row r="83" s="771" customFormat="1" spans="2:26">
      <c r="B83" s="731" t="s">
        <v>3636</v>
      </c>
      <c r="C83" s="731"/>
      <c r="D83" s="701"/>
      <c r="E83" s="693"/>
      <c r="F83" s="714"/>
      <c r="G83" s="781"/>
      <c r="H83" s="781"/>
      <c r="I83" s="781"/>
      <c r="J83" s="781"/>
      <c r="K83" s="764"/>
      <c r="L83" s="765"/>
      <c r="M83" s="765"/>
      <c r="N83" s="731" t="s">
        <v>3636</v>
      </c>
      <c r="O83" s="708"/>
      <c r="P83" s="708"/>
      <c r="Q83" s="708"/>
      <c r="R83" s="708"/>
      <c r="S83" s="708"/>
      <c r="T83" s="708"/>
      <c r="U83" s="708"/>
      <c r="V83" s="708"/>
      <c r="W83" s="708"/>
      <c r="X83" s="708"/>
      <c r="Y83" s="708"/>
      <c r="Z83" s="708"/>
    </row>
    <row r="84" s="771" customFormat="1" spans="2:26">
      <c r="B84" s="731" t="s">
        <v>3637</v>
      </c>
      <c r="C84" s="731"/>
      <c r="D84" s="708"/>
      <c r="E84" s="693"/>
      <c r="F84" s="714"/>
      <c r="G84" s="782"/>
      <c r="H84" s="782"/>
      <c r="I84" s="782"/>
      <c r="J84" s="782"/>
      <c r="K84" s="732"/>
      <c r="L84" s="724"/>
      <c r="M84" s="724"/>
      <c r="N84" s="731" t="s">
        <v>3637</v>
      </c>
      <c r="O84" s="708"/>
      <c r="P84" s="708"/>
      <c r="Q84" s="708"/>
      <c r="R84" s="708"/>
      <c r="S84" s="708"/>
      <c r="T84" s="708"/>
      <c r="U84" s="708"/>
      <c r="V84" s="708"/>
      <c r="W84" s="708"/>
      <c r="X84" s="708"/>
      <c r="Y84" s="708"/>
      <c r="Z84" s="708"/>
    </row>
    <row r="85" s="771" customFormat="1" spans="2:26">
      <c r="B85" s="731" t="s">
        <v>3638</v>
      </c>
      <c r="C85" s="731"/>
      <c r="D85" s="766"/>
      <c r="E85" s="767"/>
      <c r="F85" s="714"/>
      <c r="G85" s="782"/>
      <c r="H85" s="782"/>
      <c r="I85" s="782"/>
      <c r="J85" s="782"/>
      <c r="K85" s="732"/>
      <c r="L85" s="724"/>
      <c r="M85" s="724"/>
      <c r="N85" s="731" t="s">
        <v>3638</v>
      </c>
      <c r="O85" s="766"/>
      <c r="P85" s="766"/>
      <c r="Q85" s="766"/>
      <c r="R85" s="766"/>
      <c r="S85" s="766"/>
      <c r="T85" s="766"/>
      <c r="U85" s="766"/>
      <c r="V85" s="766"/>
      <c r="W85" s="766"/>
      <c r="X85" s="766"/>
      <c r="Y85" s="766"/>
      <c r="Z85" s="766"/>
    </row>
    <row r="86" s="771" customFormat="1" spans="2:26">
      <c r="B86" s="731" t="s">
        <v>3639</v>
      </c>
      <c r="C86" s="731" t="s">
        <v>3640</v>
      </c>
      <c r="D86" s="767"/>
      <c r="E86" s="767"/>
      <c r="F86" s="714"/>
      <c r="G86" s="768"/>
      <c r="H86" s="768"/>
      <c r="I86" s="768"/>
      <c r="J86" s="768"/>
      <c r="K86" s="732"/>
      <c r="L86" s="724"/>
      <c r="M86" s="724"/>
      <c r="N86" s="731" t="s">
        <v>3639</v>
      </c>
      <c r="O86" s="767"/>
      <c r="P86" s="767"/>
      <c r="Q86" s="767"/>
      <c r="R86" s="767"/>
      <c r="S86" s="767"/>
      <c r="T86" s="767"/>
      <c r="U86" s="767"/>
      <c r="V86" s="767"/>
      <c r="W86" s="767"/>
      <c r="X86" s="767"/>
      <c r="Y86" s="767"/>
      <c r="Z86" s="767"/>
    </row>
    <row r="87" s="771" customFormat="1" spans="2:26">
      <c r="B87" s="731" t="s">
        <v>3641</v>
      </c>
      <c r="C87" s="731" t="s">
        <v>3640</v>
      </c>
      <c r="D87" s="767"/>
      <c r="E87" s="767"/>
      <c r="F87" s="769"/>
      <c r="G87" s="768"/>
      <c r="H87" s="768"/>
      <c r="I87" s="768"/>
      <c r="J87" s="768"/>
      <c r="K87" s="732"/>
      <c r="L87" s="724"/>
      <c r="M87" s="724"/>
      <c r="N87" s="731" t="s">
        <v>3641</v>
      </c>
      <c r="O87" s="767"/>
      <c r="P87" s="767"/>
      <c r="Q87" s="767"/>
      <c r="R87" s="767"/>
      <c r="S87" s="767"/>
      <c r="T87" s="767"/>
      <c r="U87" s="767"/>
      <c r="V87" s="767"/>
      <c r="W87" s="767"/>
      <c r="X87" s="767"/>
      <c r="Y87" s="767"/>
      <c r="Z87" s="767"/>
    </row>
    <row r="88" s="771" customFormat="1" spans="2:26">
      <c r="B88" s="619"/>
      <c r="C88" s="619" t="s">
        <v>3642</v>
      </c>
      <c r="D88" s="620"/>
      <c r="E88" s="621"/>
      <c r="F88" s="622"/>
      <c r="G88" s="623"/>
      <c r="H88" s="623"/>
      <c r="I88" s="623"/>
      <c r="J88" s="623"/>
      <c r="K88" s="619"/>
      <c r="L88" s="619"/>
      <c r="M88" s="619"/>
      <c r="N88" s="619"/>
      <c r="O88" s="619"/>
      <c r="P88" s="619"/>
      <c r="Q88" s="619"/>
      <c r="R88" s="619"/>
      <c r="S88" s="619"/>
      <c r="T88" s="619"/>
      <c r="U88" s="619"/>
      <c r="V88" s="619"/>
      <c r="W88" s="619"/>
      <c r="X88" s="619"/>
      <c r="Y88" s="619"/>
      <c r="Z88" s="619"/>
    </row>
    <row r="89" s="771" customFormat="1" spans="2:26">
      <c r="B89" s="619"/>
      <c r="C89" s="619"/>
      <c r="D89" s="620"/>
      <c r="E89" s="621"/>
      <c r="F89" s="622"/>
      <c r="G89" s="623"/>
      <c r="H89" s="623"/>
      <c r="I89" s="623"/>
      <c r="J89" s="623"/>
      <c r="K89" s="619"/>
      <c r="L89" s="619"/>
      <c r="M89" s="619"/>
      <c r="N89" s="619"/>
      <c r="O89" s="619"/>
      <c r="P89" s="619"/>
      <c r="Q89" s="619"/>
      <c r="R89" s="619"/>
      <c r="S89" s="619"/>
      <c r="T89" s="619"/>
      <c r="U89" s="619"/>
      <c r="V89" s="619"/>
      <c r="W89" s="619"/>
      <c r="X89" s="619"/>
      <c r="Y89" s="619"/>
      <c r="Z89" s="619"/>
    </row>
    <row r="90" s="771" customFormat="1" spans="2:26">
      <c r="B90" s="619"/>
      <c r="C90" s="619"/>
      <c r="D90" s="620"/>
      <c r="E90" s="621"/>
      <c r="F90" s="622"/>
      <c r="G90" s="623"/>
      <c r="H90" s="623"/>
      <c r="I90" s="623"/>
      <c r="J90" s="623"/>
      <c r="K90" s="619"/>
      <c r="L90" s="619"/>
      <c r="M90" s="619"/>
      <c r="N90" s="619"/>
      <c r="O90" s="619"/>
      <c r="P90" s="619"/>
      <c r="Q90" s="619"/>
      <c r="R90" s="619"/>
      <c r="S90" s="619"/>
      <c r="T90" s="619"/>
      <c r="U90" s="619"/>
      <c r="V90" s="619"/>
      <c r="W90" s="619"/>
      <c r="X90" s="619"/>
      <c r="Y90" s="619"/>
      <c r="Z90" s="619"/>
    </row>
    <row r="91" s="771" customFormat="1" spans="2:26">
      <c r="B91" s="619"/>
      <c r="C91" s="619"/>
      <c r="D91" s="620"/>
      <c r="E91" s="621"/>
      <c r="F91" s="622"/>
      <c r="G91" s="623"/>
      <c r="H91" s="623"/>
      <c r="I91" s="623"/>
      <c r="J91" s="623"/>
      <c r="K91" s="619"/>
      <c r="L91" s="619"/>
      <c r="M91" s="619"/>
      <c r="N91" s="619"/>
      <c r="O91" s="619"/>
      <c r="P91" s="619"/>
      <c r="Q91" s="619"/>
      <c r="R91" s="620"/>
      <c r="S91" s="619"/>
      <c r="T91" s="619"/>
      <c r="U91" s="619"/>
      <c r="V91" s="619"/>
      <c r="W91" s="619"/>
      <c r="X91" s="619"/>
      <c r="Y91" s="619"/>
      <c r="Z91" s="619"/>
    </row>
    <row r="92" s="771" customFormat="1" spans="2:26">
      <c r="B92" s="619"/>
      <c r="C92" s="619"/>
      <c r="D92" s="620"/>
      <c r="E92" s="621"/>
      <c r="F92" s="622"/>
      <c r="G92" s="623"/>
      <c r="H92" s="623"/>
      <c r="I92" s="623"/>
      <c r="J92" s="623"/>
      <c r="K92" s="619"/>
      <c r="L92" s="619"/>
      <c r="M92" s="619"/>
      <c r="N92" s="619"/>
      <c r="O92" s="619"/>
      <c r="P92" s="619"/>
      <c r="Q92" s="619"/>
      <c r="R92" s="620"/>
      <c r="S92" s="619"/>
      <c r="T92" s="619"/>
      <c r="U92" s="619"/>
      <c r="V92" s="619"/>
      <c r="W92" s="619"/>
      <c r="X92" s="619"/>
      <c r="Y92" s="619"/>
      <c r="Z92" s="619"/>
    </row>
    <row r="93" s="771" customFormat="1" spans="2:26">
      <c r="B93" s="619"/>
      <c r="C93" s="619"/>
      <c r="D93" s="620"/>
      <c r="E93" s="621"/>
      <c r="F93" s="622"/>
      <c r="G93" s="623"/>
      <c r="H93" s="623"/>
      <c r="I93" s="623"/>
      <c r="J93" s="623"/>
      <c r="K93" s="619"/>
      <c r="L93" s="619"/>
      <c r="M93" s="619"/>
      <c r="N93" s="619"/>
      <c r="O93" s="619"/>
      <c r="P93" s="619"/>
      <c r="Q93" s="619"/>
      <c r="R93" s="620"/>
      <c r="S93" s="619"/>
      <c r="T93" s="619"/>
      <c r="U93" s="619"/>
      <c r="V93" s="619"/>
      <c r="W93" s="619"/>
      <c r="X93" s="619"/>
      <c r="Y93" s="619"/>
      <c r="Z93" s="619"/>
    </row>
    <row r="94" s="771" customFormat="1" spans="2:26">
      <c r="B94" s="619"/>
      <c r="C94" s="619"/>
      <c r="D94" s="620"/>
      <c r="E94" s="621"/>
      <c r="F94" s="622"/>
      <c r="G94" s="623"/>
      <c r="H94" s="623"/>
      <c r="I94" s="623"/>
      <c r="J94" s="623"/>
      <c r="K94" s="619"/>
      <c r="L94" s="619"/>
      <c r="M94" s="619"/>
      <c r="N94" s="619"/>
      <c r="O94" s="619"/>
      <c r="P94" s="619"/>
      <c r="Q94" s="619"/>
      <c r="R94" s="620"/>
      <c r="S94" s="619"/>
      <c r="T94" s="619"/>
      <c r="U94" s="619"/>
      <c r="V94" s="619"/>
      <c r="W94" s="619"/>
      <c r="X94" s="619"/>
      <c r="Y94" s="619"/>
      <c r="Z94" s="619"/>
    </row>
    <row r="95" s="771" customFormat="1" spans="2:26">
      <c r="B95" s="619"/>
      <c r="C95" s="619"/>
      <c r="D95" s="620"/>
      <c r="E95" s="621"/>
      <c r="F95" s="622"/>
      <c r="G95" s="623"/>
      <c r="H95" s="623"/>
      <c r="I95" s="623"/>
      <c r="J95" s="623"/>
      <c r="K95" s="619"/>
      <c r="L95" s="619"/>
      <c r="M95" s="619"/>
      <c r="N95" s="619"/>
      <c r="O95" s="619"/>
      <c r="P95" s="619"/>
      <c r="Q95" s="619"/>
      <c r="R95" s="620"/>
      <c r="S95" s="619"/>
      <c r="T95" s="619"/>
      <c r="U95" s="619"/>
      <c r="V95" s="619"/>
      <c r="W95" s="619"/>
      <c r="X95" s="619"/>
      <c r="Y95" s="619"/>
      <c r="Z95" s="619"/>
    </row>
    <row r="96" s="771" customFormat="1" spans="2:26">
      <c r="B96" s="619"/>
      <c r="C96" s="619"/>
      <c r="D96" s="620"/>
      <c r="E96" s="621"/>
      <c r="F96" s="622"/>
      <c r="G96" s="623"/>
      <c r="H96" s="623"/>
      <c r="I96" s="623"/>
      <c r="J96" s="623"/>
      <c r="K96" s="619"/>
      <c r="L96" s="619"/>
      <c r="M96" s="619"/>
      <c r="N96" s="619"/>
      <c r="O96" s="619"/>
      <c r="P96" s="619"/>
      <c r="Q96" s="619"/>
      <c r="R96" s="620"/>
      <c r="S96" s="619"/>
      <c r="T96" s="619"/>
      <c r="U96" s="619"/>
      <c r="V96" s="619"/>
      <c r="W96" s="619"/>
      <c r="X96" s="619"/>
      <c r="Y96" s="619"/>
      <c r="Z96" s="619"/>
    </row>
  </sheetData>
  <protectedRanges>
    <protectedRange sqref="O8:R8" name="区域1"/>
  </protectedRanges>
  <mergeCells count="12">
    <mergeCell ref="B1:R1"/>
    <mergeCell ref="N3:Z3"/>
    <mergeCell ref="B4:F4"/>
    <mergeCell ref="N4:Z4"/>
    <mergeCell ref="B15:K15"/>
    <mergeCell ref="F16:J16"/>
    <mergeCell ref="B16:B17"/>
    <mergeCell ref="C16:C17"/>
    <mergeCell ref="D16:D17"/>
    <mergeCell ref="E16:E17"/>
    <mergeCell ref="K16:K17"/>
    <mergeCell ref="N5:N6"/>
  </mergeCells>
  <pageMargins left="0.75" right="0.75" top="1" bottom="1" header="0.5" footer="0.5"/>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Z96"/>
  <sheetViews>
    <sheetView zoomScale="70" zoomScaleNormal="70" workbookViewId="0">
      <selection activeCell="E3" sqref="E3"/>
    </sheetView>
  </sheetViews>
  <sheetFormatPr defaultColWidth="9.23333333333333" defaultRowHeight="16.5"/>
  <cols>
    <col min="1" max="1" width="3.85" customWidth="1"/>
    <col min="2" max="2" width="33.525" style="619" customWidth="1"/>
    <col min="3" max="3" width="38.75" style="619" customWidth="1"/>
    <col min="4" max="4" width="15" style="620" customWidth="1"/>
    <col min="5" max="5" width="26.3083333333333" style="621" customWidth="1"/>
    <col min="6" max="6" width="15.625" style="622" customWidth="1"/>
    <col min="7" max="7" width="10.3833333333333" style="623" customWidth="1"/>
    <col min="8" max="8" width="12.75" style="623" customWidth="1"/>
    <col min="9" max="10" width="10.3833333333333" style="623" customWidth="1"/>
    <col min="11" max="11" width="32.65" style="619" customWidth="1"/>
    <col min="12" max="12" width="5.58333333333333" style="619" customWidth="1"/>
    <col min="13" max="13" width="8.825" style="619" customWidth="1"/>
    <col min="14" max="14" width="38.75" style="619" customWidth="1"/>
    <col min="15" max="15" width="21.8833333333333" style="619" customWidth="1"/>
    <col min="16" max="16" width="16.5" style="619" customWidth="1"/>
    <col min="17" max="17" width="17.8833333333333" style="619" customWidth="1"/>
    <col min="18" max="18" width="15.8833333333333" style="620" customWidth="1"/>
    <col min="19" max="26" width="15.8833333333333" style="619" customWidth="1"/>
  </cols>
  <sheetData>
    <row r="1" ht="37.5" spans="2:26">
      <c r="B1" s="624" t="s">
        <v>3526</v>
      </c>
      <c r="C1" s="625"/>
      <c r="D1" s="626"/>
      <c r="E1" s="627"/>
      <c r="F1" s="628"/>
      <c r="G1" s="629"/>
      <c r="H1" s="629"/>
      <c r="I1" s="629"/>
      <c r="J1" s="629"/>
      <c r="K1" s="625"/>
      <c r="L1" s="625"/>
      <c r="M1" s="625"/>
      <c r="N1" s="625"/>
      <c r="O1" s="625"/>
      <c r="P1" s="625"/>
      <c r="Q1" s="625"/>
      <c r="R1" s="630"/>
    </row>
    <row r="2" spans="2:26">
      <c r="B2" s="631" t="s">
        <v>3527</v>
      </c>
      <c r="C2" s="632"/>
      <c r="D2" s="633"/>
      <c r="E2" s="634"/>
      <c r="F2" s="635"/>
      <c r="G2" s="636"/>
      <c r="H2" s="636"/>
      <c r="I2" s="636"/>
      <c r="J2" s="636"/>
      <c r="K2" s="631"/>
      <c r="L2" s="631"/>
      <c r="M2" s="631"/>
      <c r="N2" s="631"/>
      <c r="O2" s="631"/>
      <c r="P2" s="631"/>
      <c r="Q2" s="631"/>
      <c r="R2" s="637"/>
    </row>
    <row r="3" ht="29.25" spans="2:26">
      <c r="B3" s="638" t="s">
        <v>3528</v>
      </c>
      <c r="C3" s="639"/>
      <c r="D3" s="637"/>
      <c r="E3" s="640"/>
      <c r="F3" s="641"/>
      <c r="G3" s="636"/>
      <c r="H3" s="636"/>
      <c r="I3" s="636"/>
      <c r="J3" s="636"/>
      <c r="K3" s="631"/>
      <c r="L3" s="631"/>
      <c r="M3" s="631"/>
      <c r="N3" s="642"/>
      <c r="O3" s="642"/>
      <c r="P3" s="642"/>
      <c r="Q3" s="642"/>
      <c r="R3" s="642"/>
      <c r="S3" s="642"/>
      <c r="T3" s="642"/>
      <c r="U3" s="642"/>
      <c r="V3" s="642"/>
      <c r="W3" s="642"/>
      <c r="X3" s="642"/>
      <c r="Y3" s="642"/>
      <c r="Z3" s="642"/>
    </row>
    <row r="4" ht="30" spans="2:26">
      <c r="B4" s="642" t="s">
        <v>3529</v>
      </c>
      <c r="C4" s="642"/>
      <c r="D4" s="642"/>
      <c r="E4" s="643"/>
      <c r="F4" s="642"/>
      <c r="G4" s="636"/>
      <c r="H4" s="642"/>
      <c r="I4" s="642"/>
      <c r="J4" s="642"/>
      <c r="K4" s="642"/>
      <c r="L4" s="642"/>
      <c r="M4" s="631"/>
      <c r="N4" s="642" t="s">
        <v>3530</v>
      </c>
      <c r="O4" s="642"/>
      <c r="P4" s="642"/>
      <c r="Q4" s="642"/>
      <c r="R4" s="642"/>
      <c r="S4" s="642"/>
      <c r="T4" s="642"/>
      <c r="U4" s="642"/>
      <c r="V4" s="642"/>
      <c r="W4" s="642"/>
      <c r="X4" s="642"/>
      <c r="Y4" s="642"/>
      <c r="Z4" s="642"/>
    </row>
    <row r="5" ht="30" spans="2:26">
      <c r="B5" s="642"/>
      <c r="C5" s="642"/>
      <c r="D5" s="642"/>
      <c r="E5" s="643"/>
      <c r="F5" s="642"/>
      <c r="G5" s="636"/>
      <c r="H5" s="642"/>
      <c r="I5" s="642"/>
      <c r="J5" s="642"/>
      <c r="K5" s="642"/>
      <c r="L5" s="642"/>
      <c r="M5" s="631"/>
      <c r="N5" s="644" t="s">
        <v>3531</v>
      </c>
      <c r="O5" s="645"/>
      <c r="P5" s="645"/>
      <c r="Q5" s="645"/>
      <c r="R5" s="645"/>
      <c r="S5" s="645"/>
      <c r="T5" s="645"/>
      <c r="U5" s="645"/>
      <c r="V5" s="645"/>
      <c r="W5" s="645"/>
      <c r="X5" s="645"/>
      <c r="Y5" s="645"/>
      <c r="Z5" s="645"/>
    </row>
    <row r="6" ht="21" spans="2:26">
      <c r="B6" s="644" t="s">
        <v>3532</v>
      </c>
      <c r="C6" s="646" t="s">
        <v>3533</v>
      </c>
      <c r="D6" s="647"/>
      <c r="E6" s="648"/>
      <c r="F6" s="636"/>
      <c r="G6" s="636"/>
      <c r="H6" s="636"/>
      <c r="I6" s="636"/>
      <c r="J6" s="636"/>
      <c r="K6" s="649"/>
      <c r="L6" s="649"/>
      <c r="M6" s="649"/>
      <c r="N6" s="650"/>
      <c r="O6" s="651" t="s">
        <v>3534</v>
      </c>
      <c r="P6" s="651" t="s">
        <v>3535</v>
      </c>
      <c r="Q6" s="651" t="s">
        <v>3536</v>
      </c>
      <c r="R6" s="651" t="s">
        <v>3537</v>
      </c>
      <c r="S6" s="651" t="s">
        <v>3538</v>
      </c>
      <c r="T6" s="651" t="s">
        <v>3539</v>
      </c>
      <c r="U6" s="651" t="s">
        <v>3540</v>
      </c>
      <c r="V6" s="651" t="s">
        <v>3541</v>
      </c>
      <c r="W6" s="651" t="s">
        <v>3542</v>
      </c>
      <c r="X6" s="651" t="s">
        <v>3543</v>
      </c>
      <c r="Y6" s="651" t="s">
        <v>3544</v>
      </c>
      <c r="Z6" s="652" t="s">
        <v>3545</v>
      </c>
    </row>
    <row r="7" ht="21.75" spans="2:26">
      <c r="B7" s="653" t="s">
        <v>3546</v>
      </c>
      <c r="C7" s="654" t="s">
        <v>3547</v>
      </c>
      <c r="D7" s="655"/>
      <c r="E7" s="656"/>
      <c r="F7" s="636"/>
      <c r="G7" s="636"/>
      <c r="H7" s="636"/>
      <c r="I7" s="636"/>
      <c r="J7" s="636"/>
      <c r="K7" s="631"/>
      <c r="L7" s="631"/>
      <c r="M7" s="631"/>
      <c r="N7" s="653" t="s">
        <v>3546</v>
      </c>
      <c r="O7" s="657"/>
      <c r="P7" s="657"/>
      <c r="Q7" s="657"/>
      <c r="R7" s="657"/>
      <c r="S7" s="657"/>
      <c r="T7" s="657"/>
      <c r="U7" s="657"/>
      <c r="V7" s="657"/>
      <c r="W7" s="657"/>
      <c r="X7" s="657"/>
      <c r="Y7" s="657"/>
      <c r="Z7" s="657"/>
    </row>
    <row r="8" ht="21" spans="2:26">
      <c r="B8" s="653" t="s">
        <v>3548</v>
      </c>
      <c r="C8" s="654" t="s">
        <v>3547</v>
      </c>
      <c r="D8" s="658"/>
      <c r="E8" s="659"/>
      <c r="F8" s="660"/>
      <c r="G8" s="661"/>
      <c r="H8" s="636"/>
      <c r="I8" s="636"/>
      <c r="J8" s="636"/>
      <c r="K8" s="662"/>
      <c r="L8" s="662"/>
      <c r="M8" s="662"/>
      <c r="N8" s="653" t="s">
        <v>3548</v>
      </c>
      <c r="O8" s="663"/>
      <c r="P8" s="663"/>
      <c r="Q8" s="663"/>
      <c r="R8" s="663"/>
      <c r="S8" s="663"/>
      <c r="T8" s="663"/>
      <c r="U8" s="663"/>
      <c r="V8" s="663"/>
      <c r="W8" s="663"/>
      <c r="X8" s="663"/>
      <c r="Y8" s="663"/>
      <c r="Z8" s="663"/>
    </row>
    <row r="9" ht="21" spans="2:26">
      <c r="B9" s="653" t="s">
        <v>3549</v>
      </c>
      <c r="C9" s="654" t="s">
        <v>3550</v>
      </c>
      <c r="D9" s="664"/>
      <c r="E9" s="659"/>
      <c r="F9" s="660"/>
      <c r="G9" s="661"/>
      <c r="H9" s="636"/>
      <c r="I9" s="636"/>
      <c r="J9" s="636"/>
      <c r="K9" s="631"/>
      <c r="L9" s="631"/>
      <c r="M9" s="631"/>
      <c r="N9" s="653" t="s">
        <v>3549</v>
      </c>
      <c r="O9" s="657"/>
      <c r="P9" s="657"/>
      <c r="Q9" s="657"/>
      <c r="R9" s="657"/>
      <c r="S9" s="657"/>
      <c r="T9" s="657"/>
      <c r="U9" s="657"/>
      <c r="V9" s="657"/>
      <c r="W9" s="657"/>
      <c r="X9" s="657"/>
      <c r="Y9" s="657"/>
      <c r="Z9" s="657"/>
    </row>
    <row r="10" ht="21" spans="2:26">
      <c r="B10" s="653" t="s">
        <v>3551</v>
      </c>
      <c r="C10" s="654" t="s">
        <v>3552</v>
      </c>
      <c r="D10" s="665"/>
      <c r="E10" s="659"/>
      <c r="F10" s="660"/>
      <c r="G10" s="661"/>
      <c r="H10" s="636"/>
      <c r="I10" s="636"/>
      <c r="J10" s="636"/>
      <c r="K10" s="631"/>
      <c r="L10" s="631"/>
      <c r="M10" s="631"/>
      <c r="N10" s="653" t="s">
        <v>3553</v>
      </c>
      <c r="O10" s="666"/>
      <c r="P10" s="666"/>
      <c r="Q10" s="666"/>
      <c r="R10" s="666"/>
      <c r="S10" s="667"/>
      <c r="T10" s="667"/>
      <c r="U10" s="667"/>
      <c r="V10" s="667"/>
      <c r="W10" s="667"/>
      <c r="X10" s="668"/>
      <c r="Y10" s="667"/>
      <c r="Z10" s="668"/>
    </row>
    <row r="11" ht="21.75" spans="2:26">
      <c r="B11" s="669" t="s">
        <v>3554</v>
      </c>
      <c r="C11" s="670" t="s">
        <v>3555</v>
      </c>
      <c r="D11" s="671"/>
      <c r="E11" s="659"/>
      <c r="F11" s="660"/>
      <c r="G11" s="661"/>
      <c r="H11" s="636"/>
      <c r="I11" s="636"/>
      <c r="J11" s="636"/>
      <c r="K11" s="631"/>
      <c r="L11" s="631"/>
      <c r="M11" s="631"/>
      <c r="N11" s="669" t="s">
        <v>3556</v>
      </c>
      <c r="O11" s="672"/>
      <c r="P11" s="672"/>
      <c r="Q11" s="672"/>
      <c r="R11" s="672"/>
      <c r="S11" s="672"/>
      <c r="T11" s="672"/>
      <c r="U11" s="672"/>
      <c r="V11" s="672"/>
      <c r="W11" s="672"/>
      <c r="X11" s="672"/>
      <c r="Y11" s="672"/>
      <c r="Z11" s="672"/>
    </row>
    <row r="12" ht="21" spans="2:26">
      <c r="B12" s="673"/>
      <c r="C12" s="673"/>
      <c r="D12" s="674"/>
      <c r="E12" s="673"/>
      <c r="F12" s="673"/>
      <c r="G12" s="636"/>
      <c r="H12" s="631"/>
      <c r="I12" s="636"/>
      <c r="J12" s="636"/>
      <c r="K12" s="631"/>
      <c r="L12" s="631"/>
      <c r="M12" s="631"/>
      <c r="N12" s="619" t="s">
        <v>3557</v>
      </c>
      <c r="O12" s="675"/>
      <c r="P12" s="675"/>
      <c r="Q12" s="675"/>
      <c r="R12" s="675"/>
      <c r="S12" s="675"/>
      <c r="T12" s="675"/>
      <c r="U12" s="675"/>
      <c r="V12" s="675"/>
      <c r="W12" s="675"/>
      <c r="X12" s="675"/>
      <c r="Y12" s="675"/>
      <c r="Z12" s="675"/>
    </row>
    <row r="13" ht="32.25" spans="2:26">
      <c r="B13" s="673"/>
      <c r="C13" s="673"/>
      <c r="D13" s="673"/>
      <c r="E13" s="673"/>
      <c r="F13" s="673"/>
      <c r="G13" s="676"/>
      <c r="H13" s="676"/>
      <c r="I13" s="676"/>
      <c r="J13" s="676"/>
      <c r="K13" s="676"/>
      <c r="L13" s="677"/>
      <c r="M13" s="631"/>
      <c r="N13" s="675"/>
      <c r="O13" s="675"/>
      <c r="P13" s="675"/>
      <c r="Q13" s="675"/>
      <c r="R13" s="675"/>
      <c r="S13" s="675"/>
      <c r="T13" s="675"/>
      <c r="U13" s="675"/>
      <c r="V13" s="675"/>
      <c r="W13" s="675"/>
      <c r="X13" s="675"/>
      <c r="Y13" s="675"/>
      <c r="Z13" s="675"/>
    </row>
    <row r="14" ht="32.25" spans="2:26">
      <c r="B14" s="675"/>
      <c r="C14" s="678"/>
      <c r="D14" s="679"/>
      <c r="E14" s="680"/>
      <c r="F14" s="676"/>
      <c r="G14" s="676"/>
      <c r="H14" s="676"/>
      <c r="I14" s="676"/>
      <c r="J14" s="676"/>
      <c r="K14" s="676"/>
      <c r="L14" s="677"/>
      <c r="M14" s="631"/>
      <c r="N14" s="675"/>
      <c r="O14" s="675"/>
      <c r="P14" s="675"/>
      <c r="Q14" s="675"/>
      <c r="R14" s="675"/>
      <c r="S14" s="675"/>
      <c r="T14" s="675"/>
      <c r="U14" s="675"/>
      <c r="V14" s="675"/>
      <c r="W14" s="675"/>
      <c r="X14" s="675"/>
      <c r="Y14" s="675"/>
      <c r="Z14" s="675"/>
    </row>
    <row r="15" ht="31.5" spans="2:26">
      <c r="B15" s="677" t="s">
        <v>3558</v>
      </c>
      <c r="C15" s="677"/>
      <c r="D15" s="677"/>
      <c r="E15" s="681"/>
      <c r="F15" s="677"/>
      <c r="G15" s="677"/>
      <c r="H15" s="677"/>
      <c r="I15" s="677"/>
      <c r="J15" s="677"/>
      <c r="K15" s="677"/>
      <c r="L15" s="677"/>
      <c r="M15" s="631"/>
      <c r="N15" s="675"/>
      <c r="O15" s="675"/>
      <c r="P15" s="675"/>
      <c r="Q15" s="675"/>
      <c r="R15" s="675"/>
      <c r="S15" s="675"/>
      <c r="T15" s="675"/>
      <c r="U15" s="675"/>
      <c r="V15" s="675"/>
      <c r="W15" s="675"/>
      <c r="X15" s="675"/>
      <c r="Y15" s="675"/>
      <c r="Z15" s="675"/>
    </row>
    <row r="16" ht="22.5" spans="2:26">
      <c r="B16" s="682" t="s">
        <v>3559</v>
      </c>
      <c r="C16" s="683" t="s">
        <v>3560</v>
      </c>
      <c r="D16" s="684"/>
      <c r="E16" s="685"/>
      <c r="F16" s="686"/>
      <c r="G16" s="686"/>
      <c r="H16" s="686"/>
      <c r="I16" s="686"/>
      <c r="J16" s="686"/>
      <c r="K16" s="683"/>
      <c r="L16" s="631"/>
      <c r="M16" s="631"/>
      <c r="N16" s="631"/>
      <c r="O16" s="631"/>
      <c r="P16" s="631"/>
      <c r="Q16" s="631"/>
      <c r="R16" s="637"/>
      <c r="S16" s="631"/>
      <c r="T16" s="631"/>
      <c r="U16" s="631"/>
      <c r="V16" s="631"/>
      <c r="W16" s="631"/>
      <c r="X16" s="631"/>
      <c r="Y16" s="631"/>
      <c r="Z16" s="631"/>
    </row>
    <row r="17" ht="22.5" spans="2:26">
      <c r="B17" s="682"/>
      <c r="C17" s="683"/>
      <c r="D17" s="684"/>
      <c r="E17" s="687"/>
      <c r="F17" s="688"/>
      <c r="G17" s="686"/>
      <c r="H17" s="686"/>
      <c r="I17" s="686"/>
      <c r="J17" s="686"/>
      <c r="K17" s="683"/>
      <c r="L17" s="631"/>
      <c r="M17" s="631"/>
      <c r="N17" s="683" t="s">
        <v>3559</v>
      </c>
      <c r="O17" s="689"/>
      <c r="P17" s="689"/>
      <c r="Q17" s="689"/>
      <c r="R17" s="689"/>
      <c r="S17" s="689"/>
      <c r="T17" s="689"/>
      <c r="U17" s="689"/>
      <c r="V17" s="689"/>
      <c r="W17" s="689"/>
      <c r="X17" s="689"/>
      <c r="Y17" s="689"/>
      <c r="Z17" s="689"/>
    </row>
    <row r="18" ht="21" spans="2:26">
      <c r="B18" s="690" t="s">
        <v>3561</v>
      </c>
      <c r="C18" s="691"/>
      <c r="D18" s="692"/>
      <c r="E18" s="693"/>
      <c r="F18" s="694"/>
      <c r="G18" s="695"/>
      <c r="H18" s="696"/>
      <c r="I18" s="696"/>
      <c r="J18" s="696"/>
      <c r="K18" s="697"/>
      <c r="L18" s="698"/>
      <c r="M18" s="631"/>
      <c r="N18" s="690" t="s">
        <v>3561</v>
      </c>
      <c r="O18" s="699"/>
      <c r="P18" s="699"/>
      <c r="Q18" s="699"/>
      <c r="R18" s="699"/>
      <c r="S18" s="699"/>
      <c r="T18" s="699"/>
      <c r="U18" s="699"/>
      <c r="V18" s="699"/>
      <c r="W18" s="699"/>
      <c r="X18" s="699"/>
      <c r="Y18" s="699"/>
      <c r="Z18" s="699"/>
    </row>
    <row r="19" ht="21" spans="2:26">
      <c r="B19" s="690" t="s">
        <v>3562</v>
      </c>
      <c r="C19" s="700"/>
      <c r="D19" s="701"/>
      <c r="E19" s="693"/>
      <c r="F19" s="702"/>
      <c r="G19" s="703"/>
      <c r="H19" s="703"/>
      <c r="I19" s="703"/>
      <c r="J19" s="703"/>
      <c r="K19" s="704"/>
      <c r="L19" s="705"/>
      <c r="M19" s="631"/>
      <c r="N19" s="690" t="s">
        <v>3562</v>
      </c>
      <c r="O19" s="706"/>
      <c r="P19" s="706"/>
      <c r="Q19" s="706"/>
      <c r="R19" s="706"/>
      <c r="S19" s="706"/>
      <c r="T19" s="706"/>
      <c r="U19" s="706"/>
      <c r="V19" s="706"/>
      <c r="W19" s="706"/>
      <c r="X19" s="706"/>
      <c r="Y19" s="706"/>
      <c r="Z19" s="706"/>
    </row>
    <row r="20" ht="18" spans="2:26">
      <c r="B20" s="707" t="s">
        <v>3563</v>
      </c>
      <c r="C20" s="700"/>
      <c r="D20" s="708"/>
      <c r="E20" s="693"/>
      <c r="F20" s="702"/>
      <c r="G20" s="709"/>
      <c r="H20" s="709"/>
      <c r="I20" s="709"/>
      <c r="J20" s="709"/>
      <c r="K20" s="710"/>
      <c r="L20" s="711"/>
      <c r="M20" s="711"/>
      <c r="N20" s="707" t="s">
        <v>3563</v>
      </c>
      <c r="O20" s="706"/>
      <c r="P20" s="706"/>
      <c r="Q20" s="706"/>
      <c r="R20" s="706"/>
      <c r="S20" s="706"/>
      <c r="T20" s="706"/>
      <c r="U20" s="706"/>
      <c r="V20" s="706"/>
      <c r="W20" s="706"/>
      <c r="X20" s="706"/>
      <c r="Y20" s="706"/>
      <c r="Z20" s="706"/>
    </row>
    <row r="21" ht="21" spans="2:26">
      <c r="B21" s="712" t="s">
        <v>3564</v>
      </c>
      <c r="C21" s="700"/>
      <c r="D21" s="708"/>
      <c r="E21" s="713"/>
      <c r="F21" s="714"/>
      <c r="G21" s="709"/>
      <c r="H21" s="715"/>
      <c r="I21" s="715"/>
      <c r="J21" s="715"/>
      <c r="K21" s="710"/>
      <c r="L21" s="711"/>
      <c r="M21" s="711"/>
      <c r="N21" s="716" t="s">
        <v>3564</v>
      </c>
      <c r="O21" s="717"/>
      <c r="P21" s="717"/>
      <c r="Q21" s="717"/>
      <c r="R21" s="717"/>
      <c r="S21" s="717"/>
      <c r="T21" s="717"/>
      <c r="U21" s="717"/>
      <c r="V21" s="717"/>
      <c r="W21" s="717"/>
      <c r="X21" s="717"/>
      <c r="Y21" s="717"/>
      <c r="Z21" s="717"/>
    </row>
    <row r="22" spans="2:26">
      <c r="B22" s="718" t="s">
        <v>3565</v>
      </c>
      <c r="C22" s="719"/>
      <c r="D22" s="708"/>
      <c r="E22" s="713"/>
      <c r="F22" s="720"/>
      <c r="G22" s="721"/>
      <c r="H22" s="715"/>
      <c r="I22" s="715"/>
      <c r="J22" s="715"/>
      <c r="K22" s="722"/>
      <c r="L22" s="723"/>
      <c r="M22" s="724"/>
      <c r="N22" s="718" t="s">
        <v>3565</v>
      </c>
      <c r="O22" s="725"/>
      <c r="P22" s="725"/>
      <c r="Q22" s="725"/>
      <c r="R22" s="725"/>
      <c r="S22" s="725"/>
      <c r="T22" s="725"/>
      <c r="U22" s="725"/>
      <c r="V22" s="725"/>
      <c r="W22" s="725"/>
      <c r="X22" s="725"/>
      <c r="Y22" s="725"/>
      <c r="Z22" s="725"/>
    </row>
    <row r="23" spans="2:26">
      <c r="B23" s="718" t="s">
        <v>3566</v>
      </c>
      <c r="C23" s="719"/>
      <c r="D23" s="708"/>
      <c r="E23" s="713"/>
      <c r="F23" s="726"/>
      <c r="G23" s="721"/>
      <c r="H23" s="715"/>
      <c r="I23" s="715"/>
      <c r="J23" s="715"/>
      <c r="K23" s="727"/>
      <c r="L23" s="728"/>
      <c r="M23" s="729"/>
      <c r="N23" s="718" t="s">
        <v>3566</v>
      </c>
      <c r="O23" s="730"/>
      <c r="P23" s="730"/>
      <c r="Q23" s="730"/>
      <c r="R23" s="730"/>
      <c r="S23" s="730"/>
      <c r="T23" s="730"/>
      <c r="U23" s="730"/>
      <c r="V23" s="730"/>
      <c r="W23" s="730"/>
      <c r="X23" s="730"/>
      <c r="Y23" s="730"/>
      <c r="Z23" s="730"/>
    </row>
    <row r="24" spans="2:26">
      <c r="B24" s="712" t="s">
        <v>3567</v>
      </c>
      <c r="C24" s="700"/>
      <c r="D24" s="708"/>
      <c r="E24" s="713"/>
      <c r="F24" s="714"/>
      <c r="G24" s="709"/>
      <c r="H24" s="715"/>
      <c r="I24" s="715"/>
      <c r="J24" s="715"/>
      <c r="K24" s="710"/>
      <c r="L24" s="711"/>
      <c r="M24" s="711"/>
      <c r="N24" s="712" t="s">
        <v>3567</v>
      </c>
      <c r="O24" s="717"/>
      <c r="P24" s="717"/>
      <c r="Q24" s="717"/>
      <c r="R24" s="717"/>
      <c r="S24" s="717"/>
      <c r="T24" s="717"/>
      <c r="U24" s="717"/>
      <c r="V24" s="717"/>
      <c r="W24" s="717"/>
      <c r="X24" s="717"/>
      <c r="Y24" s="717"/>
      <c r="Z24" s="717"/>
    </row>
    <row r="25" spans="2:26">
      <c r="B25" s="712" t="s">
        <v>3568</v>
      </c>
      <c r="C25" s="700"/>
      <c r="D25" s="708"/>
      <c r="E25" s="713"/>
      <c r="F25" s="714"/>
      <c r="G25" s="709"/>
      <c r="H25" s="715"/>
      <c r="I25" s="715"/>
      <c r="J25" s="715"/>
      <c r="K25" s="710"/>
      <c r="L25" s="711"/>
      <c r="M25" s="711"/>
      <c r="N25" s="712" t="s">
        <v>3568</v>
      </c>
      <c r="O25" s="717"/>
      <c r="P25" s="717"/>
      <c r="Q25" s="717"/>
      <c r="R25" s="717"/>
      <c r="S25" s="717"/>
      <c r="T25" s="717"/>
      <c r="U25" s="717"/>
      <c r="V25" s="717"/>
      <c r="W25" s="717"/>
      <c r="X25" s="717"/>
      <c r="Y25" s="717"/>
      <c r="Z25" s="717"/>
    </row>
    <row r="26" spans="2:26">
      <c r="B26" s="712" t="s">
        <v>3569</v>
      </c>
      <c r="C26" s="731"/>
      <c r="D26" s="708"/>
      <c r="E26" s="713"/>
      <c r="F26" s="714"/>
      <c r="G26" s="709"/>
      <c r="H26" s="715"/>
      <c r="I26" s="715"/>
      <c r="J26" s="715"/>
      <c r="K26" s="732"/>
      <c r="L26" s="724"/>
      <c r="M26" s="724"/>
      <c r="N26" s="712" t="s">
        <v>3569</v>
      </c>
      <c r="O26" s="717"/>
      <c r="P26" s="717"/>
      <c r="Q26" s="717"/>
      <c r="R26" s="717"/>
      <c r="S26" s="717"/>
      <c r="T26" s="717"/>
      <c r="U26" s="717"/>
      <c r="V26" s="717"/>
      <c r="W26" s="717"/>
      <c r="X26" s="717"/>
      <c r="Y26" s="717"/>
      <c r="Z26" s="717"/>
    </row>
    <row r="27" spans="2:26">
      <c r="B27" s="712" t="s">
        <v>3570</v>
      </c>
      <c r="C27" s="731"/>
      <c r="D27" s="708"/>
      <c r="E27" s="713"/>
      <c r="F27" s="733"/>
      <c r="G27" s="709"/>
      <c r="H27" s="715"/>
      <c r="I27" s="715"/>
      <c r="J27" s="715"/>
      <c r="K27" s="732"/>
      <c r="L27" s="724"/>
      <c r="M27" s="724"/>
      <c r="N27" s="712" t="s">
        <v>3570</v>
      </c>
      <c r="O27" s="717"/>
      <c r="P27" s="717"/>
      <c r="Q27" s="717"/>
      <c r="R27" s="717"/>
      <c r="S27" s="717"/>
      <c r="T27" s="717"/>
      <c r="U27" s="717"/>
      <c r="V27" s="717"/>
      <c r="W27" s="717"/>
      <c r="X27" s="717"/>
      <c r="Y27" s="717"/>
      <c r="Z27" s="717"/>
    </row>
    <row r="28" ht="15" spans="2:26">
      <c r="B28" s="734" t="s">
        <v>3571</v>
      </c>
      <c r="C28" s="700"/>
      <c r="D28" s="701"/>
      <c r="E28" s="693"/>
      <c r="F28" s="702"/>
      <c r="G28" s="703"/>
      <c r="H28" s="703"/>
      <c r="I28" s="703"/>
      <c r="J28" s="703"/>
      <c r="K28" s="735"/>
      <c r="L28" s="711"/>
      <c r="M28" s="711"/>
      <c r="N28" s="734" t="s">
        <v>3571</v>
      </c>
      <c r="O28" s="706"/>
      <c r="P28" s="706"/>
      <c r="Q28" s="706"/>
      <c r="R28" s="706"/>
      <c r="S28" s="706"/>
      <c r="T28" s="706"/>
      <c r="U28" s="706"/>
      <c r="V28" s="706"/>
      <c r="W28" s="706"/>
      <c r="X28" s="706"/>
      <c r="Y28" s="706"/>
      <c r="Z28" s="706"/>
    </row>
    <row r="29" spans="2:26">
      <c r="B29" s="712" t="s">
        <v>3572</v>
      </c>
      <c r="C29" s="731"/>
      <c r="D29" s="708"/>
      <c r="E29" s="713"/>
      <c r="F29" s="714"/>
      <c r="G29" s="709"/>
      <c r="H29" s="715"/>
      <c r="I29" s="715"/>
      <c r="J29" s="715"/>
      <c r="K29" s="732"/>
      <c r="L29" s="724"/>
      <c r="M29" s="724"/>
      <c r="N29" s="736" t="s">
        <v>3572</v>
      </c>
      <c r="O29" s="725"/>
      <c r="P29" s="725"/>
      <c r="Q29" s="725"/>
      <c r="R29" s="725"/>
      <c r="S29" s="725"/>
      <c r="T29" s="725"/>
      <c r="U29" s="725"/>
      <c r="V29" s="725"/>
      <c r="W29" s="725"/>
      <c r="X29" s="725"/>
      <c r="Y29" s="725"/>
      <c r="Z29" s="725"/>
    </row>
    <row r="30" spans="2:26">
      <c r="B30" s="712" t="s">
        <v>3573</v>
      </c>
      <c r="C30" s="731"/>
      <c r="D30" s="708"/>
      <c r="E30" s="713"/>
      <c r="F30" s="714"/>
      <c r="G30" s="709"/>
      <c r="H30" s="715"/>
      <c r="I30" s="715"/>
      <c r="J30" s="715"/>
      <c r="K30" s="732"/>
      <c r="L30" s="724"/>
      <c r="M30" s="724"/>
      <c r="N30" s="736" t="s">
        <v>3573</v>
      </c>
      <c r="O30" s="725"/>
      <c r="P30" s="725"/>
      <c r="Q30" s="725"/>
      <c r="R30" s="725"/>
      <c r="S30" s="725"/>
      <c r="T30" s="725"/>
      <c r="U30" s="725"/>
      <c r="V30" s="725"/>
      <c r="W30" s="725"/>
      <c r="X30" s="725"/>
      <c r="Y30" s="725"/>
      <c r="Z30" s="725"/>
    </row>
    <row r="31" spans="2:26">
      <c r="B31" s="736" t="s">
        <v>3574</v>
      </c>
      <c r="C31" s="731"/>
      <c r="D31" s="708"/>
      <c r="E31" s="693"/>
      <c r="F31" s="714"/>
      <c r="G31" s="709"/>
      <c r="H31" s="709"/>
      <c r="I31" s="709"/>
      <c r="J31" s="709"/>
      <c r="K31" s="732"/>
      <c r="L31" s="724"/>
      <c r="M31" s="724"/>
      <c r="N31" s="736" t="s">
        <v>3574</v>
      </c>
      <c r="O31" s="717"/>
      <c r="P31" s="717"/>
      <c r="Q31" s="717"/>
      <c r="R31" s="717"/>
      <c r="S31" s="717"/>
      <c r="T31" s="717"/>
      <c r="U31" s="717"/>
      <c r="V31" s="717"/>
      <c r="W31" s="717"/>
      <c r="X31" s="717"/>
      <c r="Y31" s="717"/>
      <c r="Z31" s="717"/>
    </row>
    <row r="32" ht="18" spans="2:26">
      <c r="B32" s="707" t="s">
        <v>3575</v>
      </c>
      <c r="C32" s="700"/>
      <c r="D32" s="708"/>
      <c r="E32" s="693"/>
      <c r="F32" s="702"/>
      <c r="G32" s="737"/>
      <c r="H32" s="738"/>
      <c r="I32" s="738"/>
      <c r="J32" s="738"/>
      <c r="K32" s="735"/>
      <c r="L32" s="711"/>
      <c r="M32" s="711"/>
      <c r="N32" s="707" t="s">
        <v>3576</v>
      </c>
      <c r="O32" s="706"/>
      <c r="P32" s="706"/>
      <c r="Q32" s="706"/>
      <c r="R32" s="706"/>
      <c r="S32" s="706"/>
      <c r="T32" s="706"/>
      <c r="U32" s="706"/>
      <c r="V32" s="706"/>
      <c r="W32" s="706"/>
      <c r="X32" s="706"/>
      <c r="Y32" s="706"/>
      <c r="Z32" s="706"/>
    </row>
    <row r="33" spans="2:26">
      <c r="B33" s="739" t="s">
        <v>3577</v>
      </c>
      <c r="C33" s="731"/>
      <c r="D33" s="708"/>
      <c r="E33" s="713"/>
      <c r="F33" s="714"/>
      <c r="G33" s="721"/>
      <c r="H33" s="740"/>
      <c r="I33" s="740"/>
      <c r="J33" s="740"/>
      <c r="K33" s="741"/>
      <c r="L33" s="742"/>
      <c r="M33" s="724"/>
      <c r="N33" s="739" t="s">
        <v>3577</v>
      </c>
      <c r="O33" s="717"/>
      <c r="P33" s="717"/>
      <c r="Q33" s="717"/>
      <c r="R33" s="717"/>
      <c r="S33" s="717"/>
      <c r="T33" s="717"/>
      <c r="U33" s="717"/>
      <c r="V33" s="717"/>
      <c r="W33" s="717"/>
      <c r="X33" s="717"/>
      <c r="Y33" s="717"/>
      <c r="Z33" s="717"/>
    </row>
    <row r="34" spans="2:26">
      <c r="B34" s="739" t="s">
        <v>3578</v>
      </c>
      <c r="C34" s="731"/>
      <c r="D34" s="708"/>
      <c r="E34" s="713"/>
      <c r="F34" s="714"/>
      <c r="G34" s="709"/>
      <c r="H34" s="740"/>
      <c r="I34" s="740"/>
      <c r="J34" s="740"/>
      <c r="K34" s="732"/>
      <c r="L34" s="724"/>
      <c r="M34" s="724"/>
      <c r="N34" s="739" t="s">
        <v>3578</v>
      </c>
      <c r="O34" s="717"/>
      <c r="P34" s="717"/>
      <c r="Q34" s="717"/>
      <c r="R34" s="717"/>
      <c r="S34" s="717"/>
      <c r="T34" s="717"/>
      <c r="U34" s="717"/>
      <c r="V34" s="717"/>
      <c r="W34" s="717"/>
      <c r="X34" s="717"/>
      <c r="Y34" s="717"/>
      <c r="Z34" s="717"/>
    </row>
    <row r="35" spans="2:26">
      <c r="B35" s="739" t="s">
        <v>3579</v>
      </c>
      <c r="C35" s="731"/>
      <c r="D35" s="708"/>
      <c r="E35" s="713"/>
      <c r="F35" s="714"/>
      <c r="G35" s="709"/>
      <c r="H35" s="740"/>
      <c r="I35" s="740"/>
      <c r="J35" s="740"/>
      <c r="K35" s="732"/>
      <c r="L35" s="724"/>
      <c r="M35" s="724"/>
      <c r="N35" s="739" t="s">
        <v>3579</v>
      </c>
      <c r="O35" s="717"/>
      <c r="P35" s="717"/>
      <c r="Q35" s="717"/>
      <c r="R35" s="717"/>
      <c r="S35" s="717"/>
      <c r="T35" s="717"/>
      <c r="U35" s="717"/>
      <c r="V35" s="717"/>
      <c r="W35" s="717"/>
      <c r="X35" s="717"/>
      <c r="Y35" s="717"/>
      <c r="Z35" s="717"/>
    </row>
    <row r="36" spans="2:26">
      <c r="B36" s="739" t="s">
        <v>3580</v>
      </c>
      <c r="C36" s="731"/>
      <c r="D36" s="708"/>
      <c r="E36" s="713"/>
      <c r="F36" s="714"/>
      <c r="G36" s="709"/>
      <c r="H36" s="740"/>
      <c r="I36" s="740"/>
      <c r="J36" s="740"/>
      <c r="K36" s="732"/>
      <c r="L36" s="724"/>
      <c r="M36" s="724"/>
      <c r="N36" s="739" t="s">
        <v>3580</v>
      </c>
      <c r="O36" s="717"/>
      <c r="P36" s="717"/>
      <c r="Q36" s="717"/>
      <c r="R36" s="717"/>
      <c r="S36" s="717"/>
      <c r="T36" s="717"/>
      <c r="U36" s="717"/>
      <c r="V36" s="717"/>
      <c r="W36" s="717"/>
      <c r="X36" s="717"/>
      <c r="Y36" s="717"/>
      <c r="Z36" s="717"/>
    </row>
    <row r="37" spans="2:26">
      <c r="B37" s="739" t="s">
        <v>3581</v>
      </c>
      <c r="C37" s="731"/>
      <c r="D37" s="708"/>
      <c r="E37" s="713"/>
      <c r="F37" s="714"/>
      <c r="G37" s="709"/>
      <c r="H37" s="740"/>
      <c r="I37" s="740"/>
      <c r="J37" s="740"/>
      <c r="K37" s="741"/>
      <c r="L37" s="742"/>
      <c r="M37" s="724"/>
      <c r="N37" s="739" t="s">
        <v>3581</v>
      </c>
      <c r="O37" s="717"/>
      <c r="P37" s="717"/>
      <c r="Q37" s="717"/>
      <c r="R37" s="717"/>
      <c r="S37" s="717"/>
      <c r="T37" s="717"/>
      <c r="U37" s="717"/>
      <c r="V37" s="717"/>
      <c r="W37" s="717"/>
      <c r="X37" s="717"/>
      <c r="Y37" s="717"/>
      <c r="Z37" s="717"/>
    </row>
    <row r="38" spans="2:26">
      <c r="B38" s="739" t="s">
        <v>3582</v>
      </c>
      <c r="C38" s="731"/>
      <c r="D38" s="708"/>
      <c r="E38" s="713"/>
      <c r="F38" s="714"/>
      <c r="G38" s="709"/>
      <c r="H38" s="740"/>
      <c r="I38" s="740"/>
      <c r="J38" s="740"/>
      <c r="K38" s="741"/>
      <c r="L38" s="742"/>
      <c r="M38" s="724"/>
      <c r="N38" s="739" t="s">
        <v>3582</v>
      </c>
      <c r="O38" s="717"/>
      <c r="P38" s="717"/>
      <c r="Q38" s="717"/>
      <c r="R38" s="717"/>
      <c r="S38" s="717"/>
      <c r="T38" s="717"/>
      <c r="U38" s="717"/>
      <c r="V38" s="717"/>
      <c r="W38" s="717"/>
      <c r="X38" s="717"/>
      <c r="Y38" s="717"/>
      <c r="Z38" s="717"/>
    </row>
    <row r="39" spans="2:26">
      <c r="B39" s="739" t="s">
        <v>3583</v>
      </c>
      <c r="C39" s="700"/>
      <c r="D39" s="708"/>
      <c r="E39" s="713"/>
      <c r="F39" s="714"/>
      <c r="G39" s="709"/>
      <c r="H39" s="740"/>
      <c r="I39" s="740"/>
      <c r="J39" s="740"/>
      <c r="K39" s="710"/>
      <c r="L39" s="711"/>
      <c r="M39" s="711"/>
      <c r="N39" s="739" t="s">
        <v>3583</v>
      </c>
      <c r="O39" s="717"/>
      <c r="P39" s="717"/>
      <c r="Q39" s="717"/>
      <c r="R39" s="717"/>
      <c r="S39" s="717"/>
      <c r="T39" s="717"/>
      <c r="U39" s="717"/>
      <c r="V39" s="717"/>
      <c r="W39" s="717"/>
      <c r="X39" s="717"/>
      <c r="Y39" s="717"/>
      <c r="Z39" s="717"/>
    </row>
    <row r="40" spans="2:26">
      <c r="B40" s="739" t="s">
        <v>3584</v>
      </c>
      <c r="C40" s="700"/>
      <c r="D40" s="708"/>
      <c r="E40" s="713"/>
      <c r="F40" s="714"/>
      <c r="G40" s="709"/>
      <c r="H40" s="740"/>
      <c r="I40" s="740"/>
      <c r="J40" s="740"/>
      <c r="K40" s="710"/>
      <c r="L40" s="711"/>
      <c r="M40" s="711"/>
      <c r="N40" s="739" t="s">
        <v>3584</v>
      </c>
      <c r="O40" s="743"/>
      <c r="P40" s="743"/>
      <c r="Q40" s="743"/>
      <c r="R40" s="743"/>
      <c r="S40" s="743"/>
      <c r="T40" s="743"/>
      <c r="U40" s="743"/>
      <c r="V40" s="743"/>
      <c r="W40" s="743"/>
      <c r="X40" s="743"/>
      <c r="Y40" s="743"/>
      <c r="Z40" s="743"/>
    </row>
    <row r="41" spans="2:26">
      <c r="B41" s="739" t="s">
        <v>3585</v>
      </c>
      <c r="C41" s="731"/>
      <c r="D41" s="708"/>
      <c r="E41" s="713"/>
      <c r="F41" s="714"/>
      <c r="G41" s="721"/>
      <c r="H41" s="740"/>
      <c r="I41" s="740"/>
      <c r="J41" s="740"/>
      <c r="K41" s="732"/>
      <c r="L41" s="724"/>
      <c r="M41" s="724"/>
      <c r="N41" s="739" t="s">
        <v>3585</v>
      </c>
      <c r="O41" s="744"/>
      <c r="P41" s="744"/>
      <c r="Q41" s="744"/>
      <c r="R41" s="744"/>
      <c r="S41" s="744"/>
      <c r="T41" s="744"/>
      <c r="U41" s="744"/>
      <c r="V41" s="744"/>
      <c r="W41" s="744"/>
      <c r="X41" s="744"/>
      <c r="Y41" s="744"/>
      <c r="Z41" s="744"/>
    </row>
    <row r="42" spans="2:26">
      <c r="B42" s="739" t="s">
        <v>3586</v>
      </c>
      <c r="C42" s="731"/>
      <c r="D42" s="708"/>
      <c r="E42" s="713"/>
      <c r="F42" s="714"/>
      <c r="G42" s="721"/>
      <c r="H42" s="740"/>
      <c r="I42" s="740"/>
      <c r="J42" s="740"/>
      <c r="K42" s="732"/>
      <c r="L42" s="724"/>
      <c r="M42" s="724"/>
      <c r="N42" s="739" t="s">
        <v>3586</v>
      </c>
      <c r="O42" s="743"/>
      <c r="P42" s="743"/>
      <c r="Q42" s="743"/>
      <c r="R42" s="743"/>
      <c r="S42" s="743"/>
      <c r="T42" s="743"/>
      <c r="U42" s="743"/>
      <c r="V42" s="743"/>
      <c r="W42" s="743"/>
      <c r="X42" s="743"/>
      <c r="Y42" s="743"/>
      <c r="Z42" s="743"/>
    </row>
    <row r="43" spans="2:26">
      <c r="B43" s="739" t="s">
        <v>3587</v>
      </c>
      <c r="C43" s="700"/>
      <c r="D43" s="708"/>
      <c r="E43" s="713"/>
      <c r="F43" s="714"/>
      <c r="G43" s="709"/>
      <c r="H43" s="740"/>
      <c r="I43" s="740"/>
      <c r="J43" s="740"/>
      <c r="K43" s="710"/>
      <c r="L43" s="711"/>
      <c r="M43" s="711"/>
      <c r="N43" s="739" t="s">
        <v>3587</v>
      </c>
      <c r="O43" s="743"/>
      <c r="P43" s="743"/>
      <c r="Q43" s="743"/>
      <c r="R43" s="743"/>
      <c r="S43" s="743"/>
      <c r="T43" s="743"/>
      <c r="U43" s="745"/>
      <c r="V43" s="743"/>
      <c r="W43" s="743"/>
      <c r="X43" s="743"/>
      <c r="Y43" s="743"/>
      <c r="Z43" s="743"/>
    </row>
    <row r="44" spans="2:26">
      <c r="B44" s="739" t="s">
        <v>3588</v>
      </c>
      <c r="C44" s="746"/>
      <c r="D44" s="708"/>
      <c r="E44" s="713"/>
      <c r="F44" s="714"/>
      <c r="G44" s="709"/>
      <c r="H44" s="740"/>
      <c r="I44" s="740"/>
      <c r="J44" s="740"/>
      <c r="K44" s="732"/>
      <c r="L44" s="724"/>
      <c r="M44" s="724"/>
      <c r="N44" s="739" t="s">
        <v>3588</v>
      </c>
      <c r="O44" s="743"/>
      <c r="P44" s="743"/>
      <c r="Q44" s="743"/>
      <c r="R44" s="743"/>
      <c r="S44" s="743"/>
      <c r="T44" s="743"/>
      <c r="U44" s="745"/>
      <c r="V44" s="743"/>
      <c r="W44" s="743"/>
      <c r="X44" s="743"/>
      <c r="Y44" s="743"/>
      <c r="Z44" s="743"/>
    </row>
    <row r="45" spans="2:26">
      <c r="B45" s="739" t="s">
        <v>3589</v>
      </c>
      <c r="C45" s="731"/>
      <c r="D45" s="708"/>
      <c r="E45" s="713"/>
      <c r="F45" s="714"/>
      <c r="G45" s="709"/>
      <c r="H45" s="740"/>
      <c r="I45" s="740"/>
      <c r="J45" s="740"/>
      <c r="K45" s="732"/>
      <c r="L45" s="724"/>
      <c r="M45" s="724"/>
      <c r="N45" s="739" t="s">
        <v>3589</v>
      </c>
      <c r="O45" s="743"/>
      <c r="P45" s="743"/>
      <c r="Q45" s="743"/>
      <c r="R45" s="743"/>
      <c r="S45" s="743"/>
      <c r="T45" s="743"/>
      <c r="U45" s="745"/>
      <c r="V45" s="743"/>
      <c r="W45" s="743"/>
      <c r="X45" s="743"/>
      <c r="Y45" s="743"/>
      <c r="Z45" s="743"/>
    </row>
    <row r="46" spans="2:26">
      <c r="B46" s="739" t="s">
        <v>3590</v>
      </c>
      <c r="C46" s="746"/>
      <c r="D46" s="708"/>
      <c r="E46" s="713"/>
      <c r="F46" s="714"/>
      <c r="G46" s="709"/>
      <c r="H46" s="740"/>
      <c r="I46" s="740"/>
      <c r="J46" s="740"/>
      <c r="K46" s="732"/>
      <c r="L46" s="724"/>
      <c r="M46" s="724"/>
      <c r="N46" s="739" t="s">
        <v>3590</v>
      </c>
      <c r="O46" s="743"/>
      <c r="P46" s="743"/>
      <c r="Q46" s="743"/>
      <c r="R46" s="743"/>
      <c r="S46" s="743"/>
      <c r="T46" s="743"/>
      <c r="U46" s="745"/>
      <c r="V46" s="743"/>
      <c r="W46" s="743"/>
      <c r="X46" s="743"/>
      <c r="Y46" s="743"/>
      <c r="Z46" s="743"/>
    </row>
    <row r="47" spans="2:26">
      <c r="B47" s="739" t="s">
        <v>3591</v>
      </c>
      <c r="C47" s="746"/>
      <c r="D47" s="708"/>
      <c r="E47" s="713"/>
      <c r="F47" s="714"/>
      <c r="G47" s="709"/>
      <c r="H47" s="740"/>
      <c r="I47" s="740"/>
      <c r="J47" s="740"/>
      <c r="K47" s="732"/>
      <c r="L47" s="724"/>
      <c r="M47" s="724"/>
      <c r="N47" s="739" t="s">
        <v>3591</v>
      </c>
      <c r="O47" s="743"/>
      <c r="P47" s="743"/>
      <c r="Q47" s="743"/>
      <c r="R47" s="743"/>
      <c r="S47" s="743"/>
      <c r="T47" s="743"/>
      <c r="U47" s="745"/>
      <c r="V47" s="743"/>
      <c r="W47" s="743"/>
      <c r="X47" s="743"/>
      <c r="Y47" s="743"/>
      <c r="Z47" s="743"/>
    </row>
    <row r="48" spans="2:26">
      <c r="B48" s="739" t="s">
        <v>3592</v>
      </c>
      <c r="C48" s="731"/>
      <c r="D48" s="708"/>
      <c r="E48" s="713"/>
      <c r="F48" s="714"/>
      <c r="G48" s="709"/>
      <c r="H48" s="740"/>
      <c r="I48" s="740"/>
      <c r="J48" s="740"/>
      <c r="K48" s="732"/>
      <c r="L48" s="724"/>
      <c r="M48" s="724"/>
      <c r="N48" s="739" t="s">
        <v>3592</v>
      </c>
      <c r="O48" s="743"/>
      <c r="P48" s="743"/>
      <c r="Q48" s="743"/>
      <c r="R48" s="743"/>
      <c r="S48" s="743"/>
      <c r="T48" s="743"/>
      <c r="U48" s="745"/>
      <c r="V48" s="743"/>
      <c r="W48" s="743"/>
      <c r="X48" s="743"/>
      <c r="Y48" s="743"/>
      <c r="Z48" s="743"/>
    </row>
    <row r="49" spans="2:26">
      <c r="B49" s="739" t="s">
        <v>3593</v>
      </c>
      <c r="C49" s="731"/>
      <c r="D49" s="708"/>
      <c r="E49" s="713"/>
      <c r="F49" s="714"/>
      <c r="G49" s="709"/>
      <c r="H49" s="740"/>
      <c r="I49" s="740"/>
      <c r="J49" s="740"/>
      <c r="K49" s="732"/>
      <c r="L49" s="724"/>
      <c r="M49" s="724"/>
      <c r="N49" s="739" t="s">
        <v>3593</v>
      </c>
      <c r="O49" s="743"/>
      <c r="P49" s="743"/>
      <c r="Q49" s="743"/>
      <c r="R49" s="743"/>
      <c r="S49" s="743"/>
      <c r="T49" s="743"/>
      <c r="U49" s="745"/>
      <c r="V49" s="743"/>
      <c r="W49" s="743"/>
      <c r="X49" s="743"/>
      <c r="Y49" s="743"/>
      <c r="Z49" s="743"/>
    </row>
    <row r="50" ht="18" spans="2:26">
      <c r="B50" s="707" t="s">
        <v>3594</v>
      </c>
      <c r="C50" s="700"/>
      <c r="D50" s="701"/>
      <c r="E50" s="693"/>
      <c r="F50" s="702"/>
      <c r="G50" s="747"/>
      <c r="H50" s="747"/>
      <c r="I50" s="747"/>
      <c r="J50" s="747"/>
      <c r="K50" s="710"/>
      <c r="L50" s="711"/>
      <c r="M50" s="711"/>
      <c r="N50" s="707" t="s">
        <v>3595</v>
      </c>
      <c r="O50" s="706"/>
      <c r="P50" s="706"/>
      <c r="Q50" s="706"/>
      <c r="R50" s="706"/>
      <c r="S50" s="706"/>
      <c r="T50" s="706"/>
      <c r="U50" s="706"/>
      <c r="V50" s="706"/>
      <c r="W50" s="706"/>
      <c r="X50" s="706"/>
      <c r="Y50" s="706"/>
      <c r="Z50" s="706"/>
    </row>
    <row r="51" spans="2:26">
      <c r="B51" s="739" t="s">
        <v>3596</v>
      </c>
      <c r="C51" s="731"/>
      <c r="D51" s="708"/>
      <c r="E51" s="713"/>
      <c r="F51" s="714"/>
      <c r="G51" s="709"/>
      <c r="H51" s="740"/>
      <c r="I51" s="740"/>
      <c r="J51" s="740"/>
      <c r="K51" s="732"/>
      <c r="L51" s="724"/>
      <c r="M51" s="724"/>
      <c r="N51" s="739" t="s">
        <v>3596</v>
      </c>
      <c r="O51" s="743"/>
      <c r="P51" s="743"/>
      <c r="Q51" s="743"/>
      <c r="R51" s="743"/>
      <c r="S51" s="743"/>
      <c r="T51" s="743"/>
      <c r="U51" s="745"/>
      <c r="V51" s="743"/>
      <c r="W51" s="743"/>
      <c r="X51" s="743"/>
      <c r="Y51" s="743"/>
      <c r="Z51" s="743"/>
    </row>
    <row r="52" spans="2:26">
      <c r="B52" s="739" t="s">
        <v>3597</v>
      </c>
      <c r="C52" s="700"/>
      <c r="D52" s="708"/>
      <c r="E52" s="713"/>
      <c r="F52" s="714"/>
      <c r="G52" s="709"/>
      <c r="H52" s="740"/>
      <c r="I52" s="740"/>
      <c r="J52" s="740"/>
      <c r="K52" s="732"/>
      <c r="L52" s="724"/>
      <c r="M52" s="711"/>
      <c r="N52" s="739" t="s">
        <v>3597</v>
      </c>
      <c r="O52" s="743"/>
      <c r="P52" s="743"/>
      <c r="Q52" s="743"/>
      <c r="R52" s="743"/>
      <c r="S52" s="743"/>
      <c r="T52" s="743"/>
      <c r="U52" s="745"/>
      <c r="V52" s="743"/>
      <c r="W52" s="743"/>
      <c r="X52" s="743"/>
      <c r="Y52" s="743"/>
      <c r="Z52" s="743"/>
    </row>
    <row r="53" spans="2:26">
      <c r="B53" s="739" t="s">
        <v>3598</v>
      </c>
      <c r="C53" s="700"/>
      <c r="D53" s="708"/>
      <c r="E53" s="713"/>
      <c r="F53" s="714"/>
      <c r="G53" s="709"/>
      <c r="H53" s="740"/>
      <c r="I53" s="740"/>
      <c r="J53" s="740"/>
      <c r="K53" s="710"/>
      <c r="L53" s="711"/>
      <c r="M53" s="711"/>
      <c r="N53" s="739" t="s">
        <v>3598</v>
      </c>
      <c r="O53" s="743"/>
      <c r="P53" s="743"/>
      <c r="Q53" s="743"/>
      <c r="R53" s="743"/>
      <c r="S53" s="743"/>
      <c r="T53" s="743"/>
      <c r="U53" s="745"/>
      <c r="V53" s="743"/>
      <c r="W53" s="743"/>
      <c r="X53" s="743"/>
      <c r="Y53" s="743"/>
      <c r="Z53" s="743"/>
    </row>
    <row r="54" spans="2:26">
      <c r="B54" s="739" t="s">
        <v>3599</v>
      </c>
      <c r="C54" s="700"/>
      <c r="D54" s="708"/>
      <c r="E54" s="713"/>
      <c r="F54" s="714"/>
      <c r="G54" s="709"/>
      <c r="H54" s="740"/>
      <c r="I54" s="740"/>
      <c r="J54" s="740"/>
      <c r="K54" s="710"/>
      <c r="L54" s="711"/>
      <c r="M54" s="711"/>
      <c r="N54" s="739" t="s">
        <v>3599</v>
      </c>
      <c r="O54" s="743"/>
      <c r="P54" s="743"/>
      <c r="Q54" s="743"/>
      <c r="R54" s="743"/>
      <c r="S54" s="743"/>
      <c r="T54" s="743"/>
      <c r="U54" s="745"/>
      <c r="V54" s="743"/>
      <c r="W54" s="743"/>
      <c r="X54" s="743"/>
      <c r="Y54" s="743"/>
      <c r="Z54" s="743"/>
    </row>
    <row r="55" spans="2:26">
      <c r="B55" s="739" t="s">
        <v>3600</v>
      </c>
      <c r="C55" s="731"/>
      <c r="D55" s="708"/>
      <c r="E55" s="713"/>
      <c r="F55" s="714"/>
      <c r="G55" s="709"/>
      <c r="H55" s="740"/>
      <c r="I55" s="740"/>
      <c r="J55" s="740"/>
      <c r="K55" s="732"/>
      <c r="L55" s="724"/>
      <c r="M55" s="724"/>
      <c r="N55" s="739" t="s">
        <v>3600</v>
      </c>
      <c r="O55" s="743"/>
      <c r="P55" s="743"/>
      <c r="Q55" s="743"/>
      <c r="R55" s="743"/>
      <c r="S55" s="743"/>
      <c r="T55" s="743"/>
      <c r="U55" s="745"/>
      <c r="V55" s="743"/>
      <c r="W55" s="743"/>
      <c r="X55" s="743"/>
      <c r="Y55" s="743"/>
      <c r="Z55" s="743"/>
    </row>
    <row r="56" spans="2:26">
      <c r="B56" s="739" t="s">
        <v>3601</v>
      </c>
      <c r="C56" s="731"/>
      <c r="D56" s="708"/>
      <c r="E56" s="713"/>
      <c r="F56" s="714"/>
      <c r="G56" s="709"/>
      <c r="H56" s="740"/>
      <c r="I56" s="740"/>
      <c r="J56" s="740"/>
      <c r="K56" s="732"/>
      <c r="L56" s="724"/>
      <c r="M56" s="724"/>
      <c r="N56" s="739" t="s">
        <v>3601</v>
      </c>
      <c r="O56" s="743"/>
      <c r="P56" s="743"/>
      <c r="Q56" s="743"/>
      <c r="R56" s="743"/>
      <c r="S56" s="743"/>
      <c r="T56" s="743"/>
      <c r="U56" s="745"/>
      <c r="V56" s="743"/>
      <c r="W56" s="743"/>
      <c r="X56" s="743"/>
      <c r="Y56" s="743"/>
      <c r="Z56" s="743"/>
    </row>
    <row r="57" spans="2:26">
      <c r="B57" s="739" t="s">
        <v>3602</v>
      </c>
      <c r="C57" s="731"/>
      <c r="D57" s="708"/>
      <c r="E57" s="713"/>
      <c r="F57" s="714"/>
      <c r="G57" s="709"/>
      <c r="H57" s="740"/>
      <c r="I57" s="740"/>
      <c r="J57" s="740"/>
      <c r="K57" s="732"/>
      <c r="L57" s="724"/>
      <c r="M57" s="724"/>
      <c r="N57" s="739" t="s">
        <v>3602</v>
      </c>
      <c r="O57" s="743"/>
      <c r="P57" s="743"/>
      <c r="Q57" s="743"/>
      <c r="R57" s="743"/>
      <c r="S57" s="743"/>
      <c r="T57" s="743"/>
      <c r="U57" s="745"/>
      <c r="V57" s="743"/>
      <c r="W57" s="743"/>
      <c r="X57" s="743"/>
      <c r="Y57" s="743"/>
      <c r="Z57" s="743"/>
    </row>
    <row r="58" spans="2:26">
      <c r="B58" s="748" t="s">
        <v>3603</v>
      </c>
      <c r="C58" s="731"/>
      <c r="D58" s="708"/>
      <c r="E58" s="713"/>
      <c r="F58" s="749"/>
      <c r="G58" s="709"/>
      <c r="H58" s="740"/>
      <c r="I58" s="740"/>
      <c r="J58" s="740"/>
      <c r="K58" s="732"/>
      <c r="L58" s="724"/>
      <c r="M58" s="724"/>
      <c r="N58" s="748" t="s">
        <v>3603</v>
      </c>
      <c r="O58" s="743"/>
      <c r="P58" s="743"/>
      <c r="Q58" s="743"/>
      <c r="R58" s="743"/>
      <c r="S58" s="743"/>
      <c r="T58" s="743"/>
      <c r="U58" s="745"/>
      <c r="V58" s="743"/>
      <c r="W58" s="743"/>
      <c r="X58" s="743"/>
      <c r="Y58" s="743"/>
      <c r="Z58" s="743"/>
    </row>
    <row r="59" spans="2:26">
      <c r="B59" s="748" t="s">
        <v>3604</v>
      </c>
      <c r="C59" s="750"/>
      <c r="D59" s="708"/>
      <c r="E59" s="713"/>
      <c r="F59" s="714"/>
      <c r="G59" s="709"/>
      <c r="H59" s="740"/>
      <c r="I59" s="740"/>
      <c r="J59" s="740"/>
      <c r="K59" s="732"/>
      <c r="L59" s="724"/>
      <c r="M59" s="724"/>
      <c r="N59" s="748" t="s">
        <v>3604</v>
      </c>
      <c r="O59" s="743"/>
      <c r="P59" s="743"/>
      <c r="Q59" s="743"/>
      <c r="R59" s="743"/>
      <c r="S59" s="743"/>
      <c r="T59" s="743"/>
      <c r="U59" s="745"/>
      <c r="V59" s="743"/>
      <c r="W59" s="743"/>
      <c r="X59" s="743"/>
      <c r="Y59" s="743"/>
      <c r="Z59" s="743"/>
    </row>
    <row r="60" spans="2:26">
      <c r="B60" s="748" t="s">
        <v>3605</v>
      </c>
      <c r="C60" s="751"/>
      <c r="D60" s="708"/>
      <c r="E60" s="713"/>
      <c r="F60" s="714"/>
      <c r="G60" s="709"/>
      <c r="H60" s="740"/>
      <c r="I60" s="740"/>
      <c r="J60" s="740"/>
      <c r="K60" s="732"/>
      <c r="L60" s="724"/>
      <c r="M60" s="724"/>
      <c r="N60" s="748" t="s">
        <v>3605</v>
      </c>
      <c r="O60" s="743"/>
      <c r="P60" s="743"/>
      <c r="Q60" s="743"/>
      <c r="R60" s="743"/>
      <c r="S60" s="743"/>
      <c r="T60" s="743"/>
      <c r="U60" s="745"/>
      <c r="V60" s="743"/>
      <c r="W60" s="743"/>
      <c r="X60" s="743"/>
      <c r="Y60" s="743"/>
      <c r="Z60" s="743"/>
    </row>
    <row r="61" spans="2:26">
      <c r="B61" s="748" t="s">
        <v>3606</v>
      </c>
      <c r="C61" s="751"/>
      <c r="D61" s="708"/>
      <c r="E61" s="713"/>
      <c r="F61" s="714"/>
      <c r="G61" s="709"/>
      <c r="H61" s="740"/>
      <c r="I61" s="740"/>
      <c r="J61" s="740"/>
      <c r="K61" s="732"/>
      <c r="L61" s="724"/>
      <c r="M61" s="724"/>
      <c r="N61" s="748" t="s">
        <v>3606</v>
      </c>
      <c r="O61" s="743"/>
      <c r="P61" s="743"/>
      <c r="Q61" s="743"/>
      <c r="R61" s="743"/>
      <c r="S61" s="743"/>
      <c r="T61" s="743"/>
      <c r="U61" s="745"/>
      <c r="V61" s="743"/>
      <c r="W61" s="743"/>
      <c r="X61" s="743"/>
      <c r="Y61" s="743"/>
      <c r="Z61" s="743"/>
    </row>
    <row r="62" spans="2:26">
      <c r="B62" s="748" t="s">
        <v>3607</v>
      </c>
      <c r="C62" s="751"/>
      <c r="D62" s="708"/>
      <c r="E62" s="713"/>
      <c r="F62" s="714"/>
      <c r="G62" s="709"/>
      <c r="H62" s="740"/>
      <c r="I62" s="740"/>
      <c r="J62" s="740"/>
      <c r="K62" s="732"/>
      <c r="L62" s="724"/>
      <c r="M62" s="724"/>
      <c r="N62" s="748" t="s">
        <v>3607</v>
      </c>
      <c r="O62" s="743"/>
      <c r="P62" s="743"/>
      <c r="Q62" s="743"/>
      <c r="R62" s="743"/>
      <c r="S62" s="743"/>
      <c r="T62" s="743"/>
      <c r="U62" s="745"/>
      <c r="V62" s="743"/>
      <c r="W62" s="743"/>
      <c r="X62" s="743"/>
      <c r="Y62" s="743"/>
      <c r="Z62" s="743"/>
    </row>
    <row r="63" spans="2:26">
      <c r="B63" s="748" t="s">
        <v>3608</v>
      </c>
      <c r="C63" s="751"/>
      <c r="D63" s="708"/>
      <c r="E63" s="713"/>
      <c r="F63" s="714"/>
      <c r="G63" s="709"/>
      <c r="H63" s="740"/>
      <c r="I63" s="740"/>
      <c r="J63" s="740"/>
      <c r="K63" s="732"/>
      <c r="L63" s="724"/>
      <c r="M63" s="724"/>
      <c r="N63" s="748" t="s">
        <v>3608</v>
      </c>
      <c r="O63" s="743"/>
      <c r="P63" s="743"/>
      <c r="Q63" s="743"/>
      <c r="R63" s="743"/>
      <c r="S63" s="743"/>
      <c r="T63" s="743"/>
      <c r="U63" s="745"/>
      <c r="V63" s="743"/>
      <c r="W63" s="743"/>
      <c r="X63" s="743"/>
      <c r="Y63" s="743"/>
      <c r="Z63" s="743"/>
    </row>
    <row r="64" spans="2:26">
      <c r="B64" s="748" t="s">
        <v>3609</v>
      </c>
      <c r="C64" s="751"/>
      <c r="D64" s="708"/>
      <c r="E64" s="713"/>
      <c r="F64" s="714"/>
      <c r="G64" s="709"/>
      <c r="H64" s="740"/>
      <c r="I64" s="740"/>
      <c r="J64" s="740"/>
      <c r="K64" s="732"/>
      <c r="L64" s="724"/>
      <c r="M64" s="724"/>
      <c r="N64" s="748" t="s">
        <v>3609</v>
      </c>
      <c r="O64" s="743"/>
      <c r="P64" s="743"/>
      <c r="Q64" s="743"/>
      <c r="R64" s="743"/>
      <c r="S64" s="743"/>
      <c r="T64" s="743"/>
      <c r="U64" s="745"/>
      <c r="V64" s="743"/>
      <c r="W64" s="743"/>
      <c r="X64" s="743"/>
      <c r="Y64" s="743"/>
      <c r="Z64" s="743"/>
    </row>
    <row r="65" spans="2:26">
      <c r="B65" s="748" t="s">
        <v>3610</v>
      </c>
      <c r="C65" s="751"/>
      <c r="D65" s="708"/>
      <c r="E65" s="713"/>
      <c r="F65" s="714"/>
      <c r="G65" s="709"/>
      <c r="H65" s="740"/>
      <c r="I65" s="740"/>
      <c r="J65" s="740"/>
      <c r="K65" s="732"/>
      <c r="L65" s="724"/>
      <c r="M65" s="724"/>
      <c r="N65" s="748" t="s">
        <v>3610</v>
      </c>
      <c r="O65" s="743"/>
      <c r="P65" s="743"/>
      <c r="Q65" s="743"/>
      <c r="R65" s="743"/>
      <c r="S65" s="743"/>
      <c r="T65" s="743"/>
      <c r="U65" s="745"/>
      <c r="V65" s="743"/>
      <c r="W65" s="743"/>
      <c r="X65" s="743"/>
      <c r="Y65" s="743"/>
      <c r="Z65" s="743"/>
    </row>
    <row r="66" spans="2:26">
      <c r="B66" s="748" t="s">
        <v>3611</v>
      </c>
      <c r="C66" s="751"/>
      <c r="D66" s="708"/>
      <c r="E66" s="713"/>
      <c r="F66" s="714"/>
      <c r="G66" s="709"/>
      <c r="H66" s="740"/>
      <c r="I66" s="740"/>
      <c r="J66" s="740"/>
      <c r="K66" s="732"/>
      <c r="L66" s="724"/>
      <c r="M66" s="724"/>
      <c r="N66" s="748" t="s">
        <v>3611</v>
      </c>
      <c r="O66" s="743"/>
      <c r="P66" s="743"/>
      <c r="Q66" s="743"/>
      <c r="R66" s="743"/>
      <c r="S66" s="743"/>
      <c r="T66" s="743"/>
      <c r="U66" s="745"/>
      <c r="V66" s="743"/>
      <c r="W66" s="743"/>
      <c r="X66" s="743"/>
      <c r="Y66" s="743"/>
      <c r="Z66" s="743"/>
    </row>
    <row r="67" ht="18" spans="2:26">
      <c r="B67" s="707" t="s">
        <v>3612</v>
      </c>
      <c r="C67" s="752"/>
      <c r="D67" s="701"/>
      <c r="E67" s="713"/>
      <c r="F67" s="702"/>
      <c r="G67" s="747"/>
      <c r="H67" s="747"/>
      <c r="I67" s="747"/>
      <c r="J67" s="747"/>
      <c r="K67" s="710"/>
      <c r="L67" s="711"/>
      <c r="M67" s="711"/>
      <c r="N67" s="707" t="s">
        <v>3613</v>
      </c>
      <c r="O67" s="753"/>
      <c r="P67" s="753"/>
      <c r="Q67" s="753"/>
      <c r="R67" s="753"/>
      <c r="S67" s="753"/>
      <c r="T67" s="753"/>
      <c r="U67" s="753"/>
      <c r="V67" s="753"/>
      <c r="W67" s="753"/>
      <c r="X67" s="753"/>
      <c r="Y67" s="753"/>
      <c r="Z67" s="753"/>
    </row>
    <row r="68" spans="2:26">
      <c r="B68" s="748" t="s">
        <v>3614</v>
      </c>
      <c r="C68" s="751"/>
      <c r="D68" s="708"/>
      <c r="E68" s="713"/>
      <c r="F68" s="714"/>
      <c r="G68" s="709"/>
      <c r="H68" s="740"/>
      <c r="I68" s="740"/>
      <c r="J68" s="740"/>
      <c r="K68" s="732"/>
      <c r="L68" s="724"/>
      <c r="M68" s="724"/>
      <c r="N68" s="748" t="s">
        <v>3614</v>
      </c>
      <c r="O68" s="743"/>
      <c r="P68" s="717"/>
      <c r="Q68" s="743"/>
      <c r="R68" s="743"/>
      <c r="S68" s="743"/>
      <c r="T68" s="743"/>
      <c r="U68" s="745"/>
      <c r="V68" s="743"/>
      <c r="W68" s="743"/>
      <c r="X68" s="743"/>
      <c r="Y68" s="743"/>
      <c r="Z68" s="743"/>
    </row>
    <row r="69" spans="2:26">
      <c r="B69" s="748" t="s">
        <v>3615</v>
      </c>
      <c r="C69" s="751"/>
      <c r="D69" s="708"/>
      <c r="E69" s="713"/>
      <c r="F69" s="714"/>
      <c r="G69" s="709"/>
      <c r="H69" s="740"/>
      <c r="I69" s="740"/>
      <c r="J69" s="740"/>
      <c r="K69" s="732"/>
      <c r="L69" s="724"/>
      <c r="M69" s="724"/>
      <c r="N69" s="748" t="s">
        <v>3615</v>
      </c>
      <c r="O69" s="743"/>
      <c r="P69" s="717"/>
      <c r="Q69" s="743"/>
      <c r="R69" s="743"/>
      <c r="S69" s="743"/>
      <c r="T69" s="743"/>
      <c r="U69" s="745"/>
      <c r="V69" s="743"/>
      <c r="W69" s="743"/>
      <c r="X69" s="743"/>
      <c r="Y69" s="743"/>
      <c r="Z69" s="743"/>
    </row>
    <row r="70" spans="2:26">
      <c r="B70" s="748" t="s">
        <v>3616</v>
      </c>
      <c r="C70" s="751"/>
      <c r="D70" s="708"/>
      <c r="E70" s="713"/>
      <c r="F70" s="714"/>
      <c r="G70" s="709"/>
      <c r="H70" s="740"/>
      <c r="I70" s="740"/>
      <c r="J70" s="740"/>
      <c r="K70" s="732"/>
      <c r="L70" s="724"/>
      <c r="M70" s="724"/>
      <c r="N70" s="748" t="s">
        <v>3616</v>
      </c>
      <c r="O70" s="743"/>
      <c r="P70" s="717"/>
      <c r="Q70" s="743"/>
      <c r="R70" s="743"/>
      <c r="S70" s="743"/>
      <c r="T70" s="743"/>
      <c r="U70" s="745"/>
      <c r="V70" s="743"/>
      <c r="W70" s="743"/>
      <c r="X70" s="743"/>
      <c r="Y70" s="743"/>
      <c r="Z70" s="743"/>
    </row>
    <row r="71" spans="2:26">
      <c r="B71" s="748" t="s">
        <v>3617</v>
      </c>
      <c r="C71" s="751"/>
      <c r="D71" s="708"/>
      <c r="E71" s="713"/>
      <c r="F71" s="714"/>
      <c r="G71" s="709"/>
      <c r="H71" s="740"/>
      <c r="I71" s="740"/>
      <c r="J71" s="740"/>
      <c r="K71" s="732"/>
      <c r="L71" s="724"/>
      <c r="M71" s="724"/>
      <c r="N71" s="748" t="s">
        <v>3617</v>
      </c>
      <c r="O71" s="743"/>
      <c r="P71" s="717"/>
      <c r="Q71" s="743"/>
      <c r="R71" s="743"/>
      <c r="S71" s="743"/>
      <c r="T71" s="743"/>
      <c r="U71" s="745"/>
      <c r="V71" s="743"/>
      <c r="W71" s="743"/>
      <c r="X71" s="743"/>
      <c r="Y71" s="743"/>
      <c r="Z71" s="743"/>
    </row>
    <row r="72" spans="2:26">
      <c r="B72" s="754" t="s">
        <v>3618</v>
      </c>
      <c r="C72" s="751"/>
      <c r="D72" s="708"/>
      <c r="E72" s="713"/>
      <c r="F72" s="714"/>
      <c r="G72" s="709"/>
      <c r="H72" s="715"/>
      <c r="I72" s="715"/>
      <c r="J72" s="715"/>
      <c r="K72" s="732"/>
      <c r="L72" s="724"/>
      <c r="M72" s="724"/>
      <c r="N72" s="754" t="s">
        <v>3618</v>
      </c>
      <c r="O72" s="743"/>
      <c r="P72" s="717"/>
      <c r="Q72" s="743"/>
      <c r="R72" s="743"/>
      <c r="S72" s="743"/>
      <c r="T72" s="743"/>
      <c r="U72" s="745"/>
      <c r="V72" s="743"/>
      <c r="W72" s="743"/>
      <c r="X72" s="743"/>
      <c r="Y72" s="743"/>
      <c r="Z72" s="743"/>
    </row>
    <row r="73" spans="2:26">
      <c r="B73" s="754" t="s">
        <v>3619</v>
      </c>
      <c r="C73" s="751"/>
      <c r="D73" s="708"/>
      <c r="E73" s="713"/>
      <c r="F73" s="714"/>
      <c r="G73" s="709"/>
      <c r="H73" s="715"/>
      <c r="I73" s="715"/>
      <c r="J73" s="715"/>
      <c r="K73" s="732"/>
      <c r="L73" s="724"/>
      <c r="M73" s="724"/>
      <c r="N73" s="754" t="s">
        <v>3619</v>
      </c>
      <c r="O73" s="743"/>
      <c r="P73" s="717"/>
      <c r="Q73" s="743"/>
      <c r="R73" s="743"/>
      <c r="S73" s="743"/>
      <c r="T73" s="743"/>
      <c r="U73" s="745"/>
      <c r="V73" s="743"/>
      <c r="W73" s="743"/>
      <c r="X73" s="743"/>
      <c r="Y73" s="743"/>
      <c r="Z73" s="743"/>
    </row>
    <row r="74" spans="2:26">
      <c r="B74" s="754" t="s">
        <v>3620</v>
      </c>
      <c r="C74" s="751"/>
      <c r="D74" s="708"/>
      <c r="E74" s="713"/>
      <c r="F74" s="714"/>
      <c r="G74" s="709"/>
      <c r="H74" s="715"/>
      <c r="I74" s="715"/>
      <c r="J74" s="715"/>
      <c r="K74" s="732"/>
      <c r="L74" s="724"/>
      <c r="M74" s="724"/>
      <c r="N74" s="754" t="s">
        <v>3620</v>
      </c>
      <c r="O74" s="743"/>
      <c r="P74" s="717"/>
      <c r="Q74" s="743"/>
      <c r="R74" s="743"/>
      <c r="S74" s="743"/>
      <c r="T74" s="743"/>
      <c r="U74" s="745"/>
      <c r="V74" s="743"/>
      <c r="W74" s="743"/>
      <c r="X74" s="743"/>
      <c r="Y74" s="743"/>
      <c r="Z74" s="743"/>
    </row>
    <row r="75" spans="2:26">
      <c r="B75" s="754" t="s">
        <v>3621</v>
      </c>
      <c r="C75" s="751"/>
      <c r="D75" s="708"/>
      <c r="E75" s="713"/>
      <c r="F75" s="714"/>
      <c r="G75" s="709"/>
      <c r="H75" s="709"/>
      <c r="I75" s="709"/>
      <c r="J75" s="709"/>
      <c r="K75" s="732"/>
      <c r="L75" s="724"/>
      <c r="M75" s="724"/>
      <c r="N75" s="754" t="s">
        <v>3621</v>
      </c>
      <c r="O75" s="743"/>
      <c r="P75" s="717"/>
      <c r="Q75" s="743"/>
      <c r="R75" s="743"/>
      <c r="S75" s="743"/>
      <c r="T75" s="743"/>
      <c r="U75" s="745"/>
      <c r="V75" s="743"/>
      <c r="W75" s="743"/>
      <c r="X75" s="743"/>
      <c r="Y75" s="743"/>
      <c r="Z75" s="743"/>
    </row>
    <row r="76" ht="21" spans="2:26">
      <c r="B76" s="755" t="s">
        <v>3622</v>
      </c>
      <c r="C76" s="700" t="s">
        <v>3623</v>
      </c>
      <c r="D76" s="701"/>
      <c r="E76" s="693"/>
      <c r="F76" s="702"/>
      <c r="G76" s="756"/>
      <c r="H76" s="756"/>
      <c r="I76" s="756"/>
      <c r="J76" s="756"/>
      <c r="K76" s="732"/>
      <c r="L76" s="724"/>
      <c r="M76" s="711"/>
      <c r="N76" s="755" t="s">
        <v>3624</v>
      </c>
      <c r="O76" s="717"/>
      <c r="P76" s="717"/>
      <c r="Q76" s="717"/>
      <c r="R76" s="717"/>
      <c r="S76" s="717"/>
      <c r="T76" s="717"/>
      <c r="U76" s="717"/>
      <c r="V76" s="717"/>
      <c r="W76" s="717"/>
      <c r="X76" s="717"/>
      <c r="Y76" s="717"/>
      <c r="Z76" s="717"/>
    </row>
    <row r="77" spans="2:26">
      <c r="B77" s="731" t="s">
        <v>3625</v>
      </c>
      <c r="C77" s="731" t="s">
        <v>3626</v>
      </c>
      <c r="D77" s="757"/>
      <c r="E77" s="693"/>
      <c r="F77" s="702"/>
      <c r="G77" s="756"/>
      <c r="H77" s="756"/>
      <c r="I77" s="756"/>
      <c r="J77" s="756"/>
      <c r="K77" s="741"/>
      <c r="L77" s="742"/>
      <c r="M77" s="724"/>
      <c r="N77" s="731" t="s">
        <v>3625</v>
      </c>
      <c r="O77" s="717"/>
      <c r="P77" s="717"/>
      <c r="Q77" s="717"/>
      <c r="R77" s="717"/>
      <c r="S77" s="717"/>
      <c r="T77" s="717"/>
      <c r="U77" s="717"/>
      <c r="V77" s="717"/>
      <c r="W77" s="717"/>
      <c r="X77" s="717"/>
      <c r="Y77" s="717"/>
      <c r="Z77" s="717"/>
    </row>
    <row r="78" spans="2:26">
      <c r="B78" s="731" t="s">
        <v>3627</v>
      </c>
      <c r="C78" s="731" t="s">
        <v>3626</v>
      </c>
      <c r="D78" s="757"/>
      <c r="E78" s="693"/>
      <c r="F78" s="702"/>
      <c r="G78" s="756"/>
      <c r="H78" s="756"/>
      <c r="I78" s="756"/>
      <c r="J78" s="756"/>
      <c r="K78" s="732"/>
      <c r="L78" s="724"/>
      <c r="M78" s="724"/>
      <c r="N78" s="731" t="s">
        <v>3627</v>
      </c>
      <c r="O78" s="717"/>
      <c r="P78" s="717"/>
      <c r="Q78" s="717"/>
      <c r="R78" s="717"/>
      <c r="S78" s="717"/>
      <c r="T78" s="717"/>
      <c r="U78" s="717"/>
      <c r="V78" s="717"/>
      <c r="W78" s="717"/>
      <c r="X78" s="717"/>
      <c r="Y78" s="717"/>
      <c r="Z78" s="717"/>
    </row>
    <row r="79" spans="2:26">
      <c r="B79" s="731" t="s">
        <v>3628</v>
      </c>
      <c r="C79" s="731" t="s">
        <v>3626</v>
      </c>
      <c r="D79" s="757"/>
      <c r="E79" s="693"/>
      <c r="F79" s="702"/>
      <c r="G79" s="756"/>
      <c r="H79" s="756"/>
      <c r="I79" s="756"/>
      <c r="J79" s="756"/>
      <c r="K79" s="732"/>
      <c r="L79" s="724"/>
      <c r="M79" s="724"/>
      <c r="N79" s="731" t="s">
        <v>3628</v>
      </c>
      <c r="O79" s="717"/>
      <c r="P79" s="717"/>
      <c r="Q79" s="717"/>
      <c r="R79" s="717"/>
      <c r="S79" s="717"/>
      <c r="T79" s="717"/>
      <c r="U79" s="717"/>
      <c r="V79" s="717"/>
      <c r="W79" s="717"/>
      <c r="X79" s="717"/>
      <c r="Y79" s="717"/>
      <c r="Z79" s="717"/>
    </row>
    <row r="80" ht="21" spans="2:26">
      <c r="B80" s="755" t="s">
        <v>3629</v>
      </c>
      <c r="C80" s="700" t="s">
        <v>3630</v>
      </c>
      <c r="D80" s="758"/>
      <c r="E80" s="759"/>
      <c r="F80" s="702"/>
      <c r="G80" s="760"/>
      <c r="H80" s="760"/>
      <c r="I80" s="760"/>
      <c r="J80" s="760"/>
      <c r="K80" s="710"/>
      <c r="L80" s="711"/>
      <c r="M80" s="711"/>
      <c r="N80" s="755" t="s">
        <v>3631</v>
      </c>
      <c r="O80" s="761"/>
      <c r="P80" s="761"/>
      <c r="Q80" s="761"/>
      <c r="R80" s="761"/>
      <c r="S80" s="761"/>
      <c r="T80" s="761"/>
      <c r="U80" s="761"/>
      <c r="V80" s="761"/>
      <c r="W80" s="761"/>
      <c r="X80" s="761"/>
      <c r="Y80" s="761"/>
      <c r="Z80" s="761"/>
    </row>
    <row r="81" spans="2:26">
      <c r="B81" s="762" t="s">
        <v>3632</v>
      </c>
      <c r="C81" s="751"/>
      <c r="D81" s="708"/>
      <c r="E81" s="693"/>
      <c r="F81" s="714"/>
      <c r="G81" s="709"/>
      <c r="H81" s="715"/>
      <c r="I81" s="715"/>
      <c r="J81" s="715"/>
      <c r="K81" s="732"/>
      <c r="L81" s="724"/>
      <c r="M81" s="724"/>
      <c r="N81" s="762" t="s">
        <v>3633</v>
      </c>
      <c r="O81" s="708"/>
      <c r="P81" s="708"/>
      <c r="Q81" s="708"/>
      <c r="R81" s="708"/>
      <c r="S81" s="708"/>
      <c r="T81" s="708"/>
      <c r="U81" s="708"/>
      <c r="V81" s="708"/>
      <c r="W81" s="708"/>
      <c r="X81" s="708"/>
      <c r="Y81" s="708"/>
      <c r="Z81" s="708"/>
    </row>
    <row r="82" spans="2:26">
      <c r="B82" s="731" t="s">
        <v>3634</v>
      </c>
      <c r="C82" s="731" t="s">
        <v>3635</v>
      </c>
      <c r="D82" s="761"/>
      <c r="E82" s="759"/>
      <c r="F82" s="714"/>
      <c r="G82" s="763"/>
      <c r="H82" s="763"/>
      <c r="I82" s="763"/>
      <c r="J82" s="763"/>
      <c r="K82" s="732"/>
      <c r="L82" s="724"/>
      <c r="M82" s="724"/>
      <c r="N82" s="731" t="s">
        <v>3634</v>
      </c>
      <c r="O82" s="761"/>
      <c r="P82" s="761"/>
      <c r="Q82" s="761"/>
      <c r="R82" s="761"/>
      <c r="S82" s="761"/>
      <c r="T82" s="761"/>
      <c r="U82" s="761"/>
      <c r="V82" s="761"/>
      <c r="W82" s="761"/>
      <c r="X82" s="761"/>
      <c r="Y82" s="761"/>
      <c r="Z82" s="761"/>
    </row>
    <row r="83" spans="2:26">
      <c r="B83" s="731" t="s">
        <v>3636</v>
      </c>
      <c r="C83" s="731"/>
      <c r="D83" s="701"/>
      <c r="E83" s="693"/>
      <c r="F83" s="714"/>
      <c r="G83" s="763"/>
      <c r="H83" s="763"/>
      <c r="I83" s="763"/>
      <c r="J83" s="763"/>
      <c r="K83" s="764"/>
      <c r="L83" s="765"/>
      <c r="M83" s="765"/>
      <c r="N83" s="731" t="s">
        <v>3636</v>
      </c>
      <c r="O83" s="708"/>
      <c r="P83" s="708"/>
      <c r="Q83" s="708"/>
      <c r="R83" s="708"/>
      <c r="S83" s="708"/>
      <c r="T83" s="708"/>
      <c r="U83" s="708"/>
      <c r="V83" s="708"/>
      <c r="W83" s="708"/>
      <c r="X83" s="708"/>
      <c r="Y83" s="708"/>
      <c r="Z83" s="708"/>
    </row>
    <row r="84" spans="2:26">
      <c r="B84" s="731" t="s">
        <v>3637</v>
      </c>
      <c r="C84" s="731"/>
      <c r="D84" s="708"/>
      <c r="E84" s="693"/>
      <c r="F84" s="714"/>
      <c r="G84" s="763"/>
      <c r="H84" s="763"/>
      <c r="I84" s="763"/>
      <c r="J84" s="763"/>
      <c r="K84" s="732"/>
      <c r="L84" s="724"/>
      <c r="M84" s="724"/>
      <c r="N84" s="731" t="s">
        <v>3637</v>
      </c>
      <c r="O84" s="708"/>
      <c r="P84" s="708"/>
      <c r="Q84" s="708"/>
      <c r="R84" s="708"/>
      <c r="S84" s="708"/>
      <c r="T84" s="708"/>
      <c r="U84" s="708"/>
      <c r="V84" s="708"/>
      <c r="W84" s="708"/>
      <c r="X84" s="708"/>
      <c r="Y84" s="708"/>
      <c r="Z84" s="708"/>
    </row>
    <row r="85" spans="2:26">
      <c r="B85" s="731" t="s">
        <v>3638</v>
      </c>
      <c r="C85" s="731"/>
      <c r="D85" s="766"/>
      <c r="E85" s="767"/>
      <c r="F85" s="714"/>
      <c r="G85" s="766"/>
      <c r="H85" s="766"/>
      <c r="I85" s="766"/>
      <c r="J85" s="766"/>
      <c r="K85" s="732"/>
      <c r="L85" s="724"/>
      <c r="M85" s="724"/>
      <c r="N85" s="731" t="s">
        <v>3638</v>
      </c>
      <c r="O85" s="766"/>
      <c r="P85" s="766"/>
      <c r="Q85" s="766"/>
      <c r="R85" s="766"/>
      <c r="S85" s="766"/>
      <c r="T85" s="766"/>
      <c r="U85" s="766"/>
      <c r="V85" s="766"/>
      <c r="W85" s="766"/>
      <c r="X85" s="766"/>
      <c r="Y85" s="766"/>
      <c r="Z85" s="766"/>
    </row>
    <row r="86" spans="2:26">
      <c r="B86" s="731" t="s">
        <v>3639</v>
      </c>
      <c r="C86" s="731" t="s">
        <v>3640</v>
      </c>
      <c r="D86" s="767"/>
      <c r="E86" s="767"/>
      <c r="F86" s="714"/>
      <c r="G86" s="768"/>
      <c r="H86" s="768"/>
      <c r="I86" s="768"/>
      <c r="J86" s="768"/>
      <c r="K86" s="732"/>
      <c r="L86" s="724"/>
      <c r="M86" s="724"/>
      <c r="N86" s="731" t="s">
        <v>3639</v>
      </c>
      <c r="O86" s="767"/>
      <c r="P86" s="767"/>
      <c r="Q86" s="767"/>
      <c r="R86" s="767"/>
      <c r="S86" s="767"/>
      <c r="T86" s="767"/>
      <c r="U86" s="767"/>
      <c r="V86" s="767"/>
      <c r="W86" s="767"/>
      <c r="X86" s="767"/>
      <c r="Y86" s="767"/>
      <c r="Z86" s="767"/>
    </row>
    <row r="87" spans="2:26">
      <c r="B87" s="731" t="s">
        <v>3641</v>
      </c>
      <c r="C87" s="731" t="s">
        <v>3640</v>
      </c>
      <c r="D87" s="767"/>
      <c r="E87" s="767"/>
      <c r="F87" s="769"/>
      <c r="G87" s="768"/>
      <c r="H87" s="768"/>
      <c r="I87" s="768"/>
      <c r="J87" s="768"/>
      <c r="K87" s="732"/>
      <c r="L87" s="724"/>
      <c r="M87" s="724"/>
      <c r="N87" s="731" t="s">
        <v>3641</v>
      </c>
      <c r="O87" s="767"/>
      <c r="P87" s="767"/>
      <c r="Q87" s="767"/>
      <c r="R87" s="767"/>
      <c r="S87" s="767"/>
      <c r="T87" s="767"/>
      <c r="U87" s="767"/>
      <c r="V87" s="767"/>
      <c r="W87" s="767"/>
      <c r="X87" s="767"/>
      <c r="Y87" s="767"/>
      <c r="Z87" s="767"/>
    </row>
    <row r="88" spans="2:26">
      <c r="C88" s="619" t="s">
        <v>3642</v>
      </c>
      <c r="R88" s="619"/>
    </row>
    <row r="89" spans="2:26">
      <c r="R89" s="619"/>
    </row>
    <row r="90" spans="2:26">
      <c r="R90" s="619"/>
    </row>
    <row r="96" spans="2:26">
      <c r="H96" s="770"/>
    </row>
  </sheetData>
  <protectedRanges>
    <protectedRange sqref="O8:R8" name="区域1"/>
  </protectedRanges>
  <mergeCells count="12">
    <mergeCell ref="B1:R1"/>
    <mergeCell ref="N3:Z3"/>
    <mergeCell ref="B4:F4"/>
    <mergeCell ref="N4:Z4"/>
    <mergeCell ref="B15:K15"/>
    <mergeCell ref="F16:J16"/>
    <mergeCell ref="B16:B17"/>
    <mergeCell ref="C16:C17"/>
    <mergeCell ref="D16:D17"/>
    <mergeCell ref="E16:E17"/>
    <mergeCell ref="K16:K17"/>
    <mergeCell ref="N5:N6"/>
  </mergeCells>
  <pageMargins left="0.75" right="0.75" top="1" bottom="1" header="0.5" footer="0.5"/>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59"/>
  <sheetViews>
    <sheetView topLeftCell="AA1" workbookViewId="0">
      <selection activeCell="AC28" sqref="AC28"/>
    </sheetView>
  </sheetViews>
  <sheetFormatPr defaultColWidth="9" defaultRowHeight="16.5"/>
  <cols>
    <col min="1" max="1" width="7.50833333333333" style="491" customWidth="1"/>
    <col min="2" max="2" width="6.75833333333333" style="492" customWidth="1"/>
    <col min="3" max="3" width="36.2583333333333" style="492" customWidth="1"/>
    <col min="4" max="5" width="15.6333333333333" style="492" customWidth="1"/>
    <col min="6" max="6" width="19.8166666666667" style="492" customWidth="1"/>
    <col min="7" max="7" width="35.2583333333333" style="492" customWidth="1"/>
    <col min="8" max="8" width="11.3833333333333" style="492" customWidth="1"/>
    <col min="9" max="9" width="35" style="492" customWidth="1"/>
    <col min="10" max="10" width="2.675" style="493" customWidth="1"/>
    <col min="11" max="11" width="7.50833333333333" style="491" customWidth="1"/>
    <col min="12" max="12" width="6.75833333333333" style="492" customWidth="1"/>
    <col min="13" max="13" width="36.25" style="492" customWidth="1"/>
    <col min="14" max="16" width="15.6333333333333" style="492" customWidth="1"/>
    <col min="17" max="17" width="35.2583333333333" style="492" customWidth="1"/>
    <col min="18" max="18" width="11.3833333333333" style="492" customWidth="1"/>
    <col min="19" max="19" width="35" style="492" customWidth="1"/>
    <col min="20" max="20" width="0.875" customWidth="1"/>
    <col min="21" max="21" width="7.50833333333333" style="491" customWidth="1"/>
    <col min="22" max="22" width="6.75833333333333" style="492" customWidth="1"/>
    <col min="23" max="23" width="36.2583333333333" style="492" customWidth="1"/>
    <col min="24" max="26" width="15.6333333333333" style="492" customWidth="1"/>
    <col min="27" max="27" width="35.2583333333333" style="492" customWidth="1"/>
    <col min="28" max="28" width="11.3833333333333" style="492" customWidth="1"/>
    <col min="29" max="29" width="35" style="492" customWidth="1"/>
    <col min="30" max="30" width="0.891666666666667" customWidth="1"/>
    <col min="31" max="31" width="7.50833333333333" style="494" customWidth="1"/>
    <col min="32" max="32" width="6.75833333333333" style="493" customWidth="1"/>
    <col min="33" max="33" width="36.25" style="493" customWidth="1"/>
    <col min="34" max="36" width="15.6333333333333" style="493" customWidth="1"/>
    <col min="37" max="37" width="35.2583333333333" style="493" customWidth="1"/>
    <col min="38" max="38" width="11.3833333333333" style="493" customWidth="1"/>
    <col min="39" max="39" width="35" style="493" customWidth="1"/>
    <col min="40" max="40" width="1.45833333333333" style="495" customWidth="1"/>
  </cols>
  <sheetData>
    <row r="1" ht="22.5" spans="1:39">
      <c r="B1" s="496" t="s">
        <v>3643</v>
      </c>
      <c r="C1" s="496"/>
      <c r="D1" s="496"/>
      <c r="E1" s="496"/>
      <c r="F1" s="496"/>
      <c r="G1" s="496"/>
      <c r="H1" s="496"/>
      <c r="I1" s="497"/>
      <c r="J1" s="498"/>
      <c r="L1" s="496" t="s">
        <v>3644</v>
      </c>
      <c r="M1" s="496"/>
      <c r="N1" s="496"/>
      <c r="O1" s="496"/>
      <c r="P1" s="496"/>
      <c r="Q1" s="496"/>
      <c r="R1" s="496"/>
      <c r="S1" s="496"/>
      <c r="V1" s="496" t="s">
        <v>3645</v>
      </c>
      <c r="W1" s="496"/>
      <c r="X1" s="496"/>
      <c r="Y1" s="496"/>
      <c r="Z1" s="496"/>
      <c r="AA1" s="496"/>
      <c r="AB1" s="496"/>
      <c r="AC1" s="496"/>
      <c r="AF1" s="496" t="s">
        <v>3646</v>
      </c>
      <c r="AG1" s="496"/>
      <c r="AH1" s="496"/>
      <c r="AI1" s="496"/>
      <c r="AJ1" s="496"/>
      <c r="AK1" s="496"/>
      <c r="AL1" s="496"/>
      <c r="AM1" s="496"/>
    </row>
    <row r="2" ht="23.25" spans="1:39">
      <c r="B2" s="499"/>
      <c r="C2" s="499"/>
      <c r="D2" s="499"/>
      <c r="E2" s="499"/>
      <c r="F2" s="499"/>
      <c r="G2" s="499"/>
      <c r="H2" s="499"/>
      <c r="I2" s="500"/>
      <c r="J2" s="498"/>
      <c r="L2" s="499"/>
      <c r="M2" s="499"/>
      <c r="N2" s="499"/>
      <c r="O2" s="499"/>
      <c r="P2" s="499"/>
      <c r="Q2" s="499"/>
      <c r="R2" s="499"/>
      <c r="S2" s="499"/>
      <c r="V2" s="499"/>
      <c r="W2" s="499"/>
      <c r="X2" s="499"/>
      <c r="Y2" s="499"/>
      <c r="Z2" s="499"/>
      <c r="AA2" s="499"/>
      <c r="AB2" s="499"/>
      <c r="AC2" s="499"/>
      <c r="AF2" s="499"/>
      <c r="AG2" s="499"/>
      <c r="AH2" s="499"/>
      <c r="AI2" s="499"/>
      <c r="AJ2" s="499"/>
      <c r="AK2" s="499"/>
      <c r="AL2" s="499"/>
      <c r="AM2" s="499"/>
    </row>
    <row r="3" ht="13.5" spans="1:39">
      <c r="A3" s="501" t="s">
        <v>3647</v>
      </c>
      <c r="B3" s="502" t="s">
        <v>3393</v>
      </c>
      <c r="C3" s="503" t="s">
        <v>3648</v>
      </c>
      <c r="D3" s="504" t="s">
        <v>3649</v>
      </c>
      <c r="E3" s="505"/>
      <c r="F3" s="505"/>
      <c r="G3" s="505"/>
      <c r="H3" s="505"/>
      <c r="I3" s="505"/>
      <c r="J3" s="506"/>
      <c r="K3" s="501" t="s">
        <v>3647</v>
      </c>
      <c r="L3" s="502" t="s">
        <v>3393</v>
      </c>
      <c r="M3" s="503" t="s">
        <v>3648</v>
      </c>
      <c r="N3" s="504" t="s">
        <v>3649</v>
      </c>
      <c r="O3" s="505"/>
      <c r="P3" s="505"/>
      <c r="Q3" s="505"/>
      <c r="R3" s="505"/>
      <c r="S3" s="507"/>
      <c r="U3" s="501" t="s">
        <v>3647</v>
      </c>
      <c r="V3" s="502" t="s">
        <v>3393</v>
      </c>
      <c r="W3" s="503" t="s">
        <v>3648</v>
      </c>
      <c r="X3" s="504" t="s">
        <v>3649</v>
      </c>
      <c r="Y3" s="505"/>
      <c r="Z3" s="505"/>
      <c r="AA3" s="505"/>
      <c r="AB3" s="505"/>
      <c r="AC3" s="507"/>
      <c r="AE3" s="501" t="s">
        <v>3647</v>
      </c>
      <c r="AF3" s="502" t="s">
        <v>3393</v>
      </c>
      <c r="AG3" s="503" t="s">
        <v>3648</v>
      </c>
      <c r="AH3" s="504" t="s">
        <v>3649</v>
      </c>
      <c r="AI3" s="505"/>
      <c r="AJ3" s="505"/>
      <c r="AK3" s="505"/>
      <c r="AL3" s="505"/>
      <c r="AM3" s="507"/>
    </row>
    <row r="4" ht="13.5" spans="1:39">
      <c r="A4" s="508"/>
      <c r="B4" s="509"/>
      <c r="C4" s="510" t="s">
        <v>3650</v>
      </c>
      <c r="D4" s="511"/>
      <c r="E4" s="512"/>
      <c r="F4" s="512"/>
      <c r="G4" s="512"/>
      <c r="H4" s="512"/>
      <c r="I4" s="512"/>
      <c r="J4" s="513"/>
      <c r="K4" s="508"/>
      <c r="L4" s="509"/>
      <c r="M4" s="510" t="s">
        <v>3650</v>
      </c>
      <c r="N4" s="511"/>
      <c r="O4" s="512"/>
      <c r="P4" s="512"/>
      <c r="Q4" s="512"/>
      <c r="R4" s="512"/>
      <c r="S4" s="514"/>
      <c r="U4" s="508"/>
      <c r="V4" s="509"/>
      <c r="W4" s="510" t="s">
        <v>3650</v>
      </c>
      <c r="X4" s="511"/>
      <c r="Y4" s="512"/>
      <c r="Z4" s="512"/>
      <c r="AA4" s="512"/>
      <c r="AB4" s="512"/>
      <c r="AC4" s="514"/>
      <c r="AE4" s="508"/>
      <c r="AF4" s="509">
        <v>1</v>
      </c>
      <c r="AG4" s="510" t="s">
        <v>3650</v>
      </c>
      <c r="AH4" s="511"/>
      <c r="AI4" s="512"/>
      <c r="AJ4" s="512"/>
      <c r="AK4" s="512"/>
      <c r="AL4" s="512"/>
      <c r="AM4" s="514"/>
    </row>
    <row r="5" ht="13.5" spans="1:39">
      <c r="A5" s="508"/>
      <c r="B5" s="509"/>
      <c r="C5" s="510" t="s">
        <v>3651</v>
      </c>
      <c r="D5" s="515"/>
      <c r="E5" s="516"/>
      <c r="F5" s="516"/>
      <c r="G5" s="516"/>
      <c r="H5" s="516"/>
      <c r="I5" s="516"/>
      <c r="J5" s="517"/>
      <c r="K5" s="508"/>
      <c r="L5" s="509"/>
      <c r="M5" s="510" t="s">
        <v>3651</v>
      </c>
      <c r="N5" s="515"/>
      <c r="O5" s="516"/>
      <c r="P5" s="516"/>
      <c r="Q5" s="516"/>
      <c r="R5" s="516"/>
      <c r="S5" s="518"/>
      <c r="U5" s="508"/>
      <c r="V5" s="509"/>
      <c r="W5" s="510" t="s">
        <v>3651</v>
      </c>
      <c r="X5" s="515"/>
      <c r="Y5" s="516"/>
      <c r="Z5" s="516"/>
      <c r="AA5" s="516"/>
      <c r="AB5" s="516"/>
      <c r="AC5" s="518"/>
      <c r="AE5" s="508"/>
      <c r="AF5" s="509">
        <v>2</v>
      </c>
      <c r="AG5" s="510" t="s">
        <v>3651</v>
      </c>
      <c r="AH5" s="515"/>
      <c r="AI5" s="516"/>
      <c r="AJ5" s="516"/>
      <c r="AK5" s="516"/>
      <c r="AL5" s="516"/>
      <c r="AM5" s="518"/>
    </row>
    <row r="6" ht="13.5" spans="1:39">
      <c r="A6" s="508"/>
      <c r="B6" s="509"/>
      <c r="C6" s="510" t="s">
        <v>3652</v>
      </c>
      <c r="D6" s="515"/>
      <c r="E6" s="516"/>
      <c r="F6" s="516"/>
      <c r="G6" s="516"/>
      <c r="H6" s="516"/>
      <c r="I6" s="516"/>
      <c r="J6" s="517"/>
      <c r="K6" s="508"/>
      <c r="L6" s="509"/>
      <c r="M6" s="510" t="s">
        <v>3652</v>
      </c>
      <c r="N6" s="515"/>
      <c r="O6" s="516"/>
      <c r="P6" s="516"/>
      <c r="Q6" s="516"/>
      <c r="R6" s="516"/>
      <c r="S6" s="518"/>
      <c r="U6" s="508"/>
      <c r="V6" s="509"/>
      <c r="W6" s="510" t="s">
        <v>3652</v>
      </c>
      <c r="X6" s="515"/>
      <c r="Y6" s="516"/>
      <c r="Z6" s="516"/>
      <c r="AA6" s="516"/>
      <c r="AB6" s="516"/>
      <c r="AC6" s="518"/>
      <c r="AE6" s="508"/>
      <c r="AF6" s="509">
        <v>3</v>
      </c>
      <c r="AG6" s="510" t="s">
        <v>3652</v>
      </c>
      <c r="AH6" s="515"/>
      <c r="AI6" s="516"/>
      <c r="AJ6" s="516"/>
      <c r="AK6" s="516"/>
      <c r="AL6" s="516"/>
      <c r="AM6" s="518"/>
    </row>
    <row r="7" ht="14.25" spans="1:39">
      <c r="A7" s="519"/>
      <c r="B7" s="509"/>
      <c r="C7" s="520" t="s">
        <v>3653</v>
      </c>
      <c r="D7" s="521"/>
      <c r="E7" s="522"/>
      <c r="F7" s="522"/>
      <c r="G7" s="522"/>
      <c r="H7" s="522"/>
      <c r="I7" s="522"/>
      <c r="J7" s="523"/>
      <c r="K7" s="519"/>
      <c r="L7" s="509"/>
      <c r="M7" s="520" t="s">
        <v>3653</v>
      </c>
      <c r="N7" s="521"/>
      <c r="O7" s="522"/>
      <c r="P7" s="522"/>
      <c r="Q7" s="522"/>
      <c r="R7" s="522"/>
      <c r="S7" s="524"/>
      <c r="U7" s="519"/>
      <c r="V7" s="509"/>
      <c r="W7" s="520" t="s">
        <v>3653</v>
      </c>
      <c r="X7" s="521"/>
      <c r="Y7" s="522"/>
      <c r="Z7" s="522"/>
      <c r="AA7" s="522"/>
      <c r="AB7" s="522"/>
      <c r="AC7" s="524"/>
      <c r="AE7" s="519"/>
      <c r="AF7" s="509">
        <v>4</v>
      </c>
      <c r="AG7" s="520" t="s">
        <v>3653</v>
      </c>
      <c r="AH7" s="521"/>
      <c r="AI7" s="522"/>
      <c r="AJ7" s="522"/>
      <c r="AK7" s="522"/>
      <c r="AL7" s="522"/>
      <c r="AM7" s="524"/>
    </row>
    <row r="8" ht="13.5" spans="1:39">
      <c r="A8" s="525" t="s">
        <v>3654</v>
      </c>
      <c r="B8" s="509"/>
      <c r="C8" s="526" t="s">
        <v>3655</v>
      </c>
      <c r="D8" s="527"/>
      <c r="E8" s="528"/>
      <c r="F8" s="528"/>
      <c r="G8" s="528"/>
      <c r="H8" s="528"/>
      <c r="I8" s="528"/>
      <c r="J8" s="523"/>
      <c r="K8" s="525" t="s">
        <v>3654</v>
      </c>
      <c r="L8" s="509"/>
      <c r="M8" s="526" t="s">
        <v>3655</v>
      </c>
      <c r="N8" s="527"/>
      <c r="O8" s="528"/>
      <c r="P8" s="528"/>
      <c r="Q8" s="528"/>
      <c r="R8" s="528"/>
      <c r="S8" s="529"/>
      <c r="U8" s="525" t="s">
        <v>3654</v>
      </c>
      <c r="V8" s="509"/>
      <c r="W8" s="526" t="s">
        <v>3655</v>
      </c>
      <c r="X8" s="527"/>
      <c r="Y8" s="528"/>
      <c r="Z8" s="528"/>
      <c r="AA8" s="528"/>
      <c r="AB8" s="528"/>
      <c r="AC8" s="529"/>
      <c r="AE8" s="525" t="s">
        <v>3654</v>
      </c>
      <c r="AF8" s="509">
        <v>5</v>
      </c>
      <c r="AG8" s="526" t="s">
        <v>3655</v>
      </c>
      <c r="AH8" s="527"/>
      <c r="AI8" s="528"/>
      <c r="AJ8" s="528"/>
      <c r="AK8" s="528"/>
      <c r="AL8" s="528"/>
      <c r="AM8" s="529"/>
    </row>
    <row r="9" ht="13.5" spans="1:39">
      <c r="A9" s="530"/>
      <c r="B9" s="509"/>
      <c r="C9" s="531" t="s">
        <v>3656</v>
      </c>
      <c r="D9" s="532"/>
      <c r="E9" s="533"/>
      <c r="F9" s="533"/>
      <c r="G9" s="533"/>
      <c r="H9" s="533"/>
      <c r="I9" s="533"/>
      <c r="J9" s="523"/>
      <c r="K9" s="530"/>
      <c r="L9" s="509"/>
      <c r="M9" s="531" t="s">
        <v>3656</v>
      </c>
      <c r="N9" s="532"/>
      <c r="O9" s="533"/>
      <c r="P9" s="533"/>
      <c r="Q9" s="533"/>
      <c r="R9" s="533"/>
      <c r="S9" s="534"/>
      <c r="U9" s="530"/>
      <c r="V9" s="509"/>
      <c r="W9" s="531" t="s">
        <v>3656</v>
      </c>
      <c r="X9" s="532"/>
      <c r="Y9" s="533"/>
      <c r="Z9" s="533"/>
      <c r="AA9" s="533"/>
      <c r="AB9" s="533"/>
      <c r="AC9" s="534"/>
      <c r="AE9" s="530"/>
      <c r="AF9" s="509">
        <v>6</v>
      </c>
      <c r="AG9" s="531" t="s">
        <v>3656</v>
      </c>
      <c r="AH9" s="532"/>
      <c r="AI9" s="533"/>
      <c r="AJ9" s="533"/>
      <c r="AK9" s="533"/>
      <c r="AL9" s="533"/>
      <c r="AM9" s="534"/>
    </row>
    <row r="10" ht="13.5" spans="1:39">
      <c r="A10" s="530"/>
      <c r="B10" s="509"/>
      <c r="C10" s="531" t="s">
        <v>3657</v>
      </c>
      <c r="D10" s="532"/>
      <c r="E10" s="533"/>
      <c r="F10" s="533"/>
      <c r="G10" s="533"/>
      <c r="H10" s="533"/>
      <c r="I10" s="533"/>
      <c r="J10" s="523"/>
      <c r="K10" s="530"/>
      <c r="L10" s="509"/>
      <c r="M10" s="531" t="s">
        <v>3657</v>
      </c>
      <c r="N10" s="532"/>
      <c r="O10" s="533"/>
      <c r="P10" s="533"/>
      <c r="Q10" s="533"/>
      <c r="R10" s="533"/>
      <c r="S10" s="534"/>
      <c r="U10" s="530"/>
      <c r="V10" s="509"/>
      <c r="W10" s="531" t="s">
        <v>3657</v>
      </c>
      <c r="X10" s="532"/>
      <c r="Y10" s="533"/>
      <c r="Z10" s="533"/>
      <c r="AA10" s="533"/>
      <c r="AB10" s="533"/>
      <c r="AC10" s="534"/>
      <c r="AE10" s="530"/>
      <c r="AF10" s="509">
        <v>7</v>
      </c>
      <c r="AG10" s="531" t="s">
        <v>3657</v>
      </c>
      <c r="AH10" s="532"/>
      <c r="AI10" s="533"/>
      <c r="AJ10" s="533"/>
      <c r="AK10" s="533"/>
      <c r="AL10" s="533"/>
      <c r="AM10" s="534"/>
    </row>
    <row r="11" ht="13.5" spans="1:39">
      <c r="A11" s="530"/>
      <c r="B11" s="509"/>
      <c r="C11" s="531" t="s">
        <v>3658</v>
      </c>
      <c r="D11" s="532"/>
      <c r="E11" s="533"/>
      <c r="F11" s="533"/>
      <c r="G11" s="533"/>
      <c r="H11" s="533"/>
      <c r="I11" s="533"/>
      <c r="J11" s="523"/>
      <c r="K11" s="530"/>
      <c r="L11" s="509"/>
      <c r="M11" s="531" t="s">
        <v>3658</v>
      </c>
      <c r="N11" s="532"/>
      <c r="O11" s="533"/>
      <c r="P11" s="533"/>
      <c r="Q11" s="533"/>
      <c r="R11" s="533"/>
      <c r="S11" s="534"/>
      <c r="U11" s="530"/>
      <c r="V11" s="509"/>
      <c r="W11" s="531" t="s">
        <v>3658</v>
      </c>
      <c r="X11" s="532"/>
      <c r="Y11" s="533"/>
      <c r="Z11" s="533"/>
      <c r="AA11" s="533"/>
      <c r="AB11" s="533"/>
      <c r="AC11" s="534"/>
      <c r="AE11" s="530"/>
      <c r="AF11" s="509">
        <v>8</v>
      </c>
      <c r="AG11" s="531" t="s">
        <v>3658</v>
      </c>
      <c r="AH11" s="532"/>
      <c r="AI11" s="533"/>
      <c r="AJ11" s="533"/>
      <c r="AK11" s="533"/>
      <c r="AL11" s="533"/>
      <c r="AM11" s="534"/>
    </row>
    <row r="12" ht="13.5" spans="1:39">
      <c r="A12" s="530"/>
      <c r="B12" s="509"/>
      <c r="C12" s="531" t="s">
        <v>3659</v>
      </c>
      <c r="D12" s="532"/>
      <c r="E12" s="533"/>
      <c r="F12" s="533"/>
      <c r="G12" s="533"/>
      <c r="H12" s="533"/>
      <c r="I12" s="533"/>
      <c r="J12" s="523"/>
      <c r="K12" s="530"/>
      <c r="L12" s="509"/>
      <c r="M12" s="531" t="s">
        <v>3659</v>
      </c>
      <c r="N12" s="532"/>
      <c r="O12" s="533"/>
      <c r="P12" s="533"/>
      <c r="Q12" s="533"/>
      <c r="R12" s="533"/>
      <c r="S12" s="534"/>
      <c r="U12" s="530"/>
      <c r="V12" s="509"/>
      <c r="W12" s="531" t="s">
        <v>3659</v>
      </c>
      <c r="X12" s="532"/>
      <c r="Y12" s="533"/>
      <c r="Z12" s="533"/>
      <c r="AA12" s="533"/>
      <c r="AB12" s="533"/>
      <c r="AC12" s="534"/>
      <c r="AE12" s="530"/>
      <c r="AF12" s="509">
        <v>9</v>
      </c>
      <c r="AG12" s="531" t="s">
        <v>3659</v>
      </c>
      <c r="AH12" s="532"/>
      <c r="AI12" s="533"/>
      <c r="AJ12" s="533"/>
      <c r="AK12" s="533"/>
      <c r="AL12" s="533"/>
      <c r="AM12" s="534"/>
    </row>
    <row r="13" ht="13.5" spans="1:39">
      <c r="A13" s="530"/>
      <c r="B13" s="509"/>
      <c r="C13" s="531" t="s">
        <v>3660</v>
      </c>
      <c r="D13" s="532"/>
      <c r="E13" s="533"/>
      <c r="F13" s="533"/>
      <c r="G13" s="533"/>
      <c r="H13" s="533"/>
      <c r="I13" s="533"/>
      <c r="J13" s="523"/>
      <c r="K13" s="530"/>
      <c r="L13" s="509"/>
      <c r="M13" s="531" t="s">
        <v>3660</v>
      </c>
      <c r="N13" s="532"/>
      <c r="O13" s="533"/>
      <c r="P13" s="533"/>
      <c r="Q13" s="533"/>
      <c r="R13" s="533"/>
      <c r="S13" s="534"/>
      <c r="U13" s="530"/>
      <c r="V13" s="509"/>
      <c r="W13" s="531" t="s">
        <v>3660</v>
      </c>
      <c r="X13" s="532"/>
      <c r="Y13" s="533"/>
      <c r="Z13" s="533"/>
      <c r="AA13" s="533"/>
      <c r="AB13" s="533"/>
      <c r="AC13" s="534"/>
      <c r="AE13" s="530"/>
      <c r="AF13" s="509">
        <v>10</v>
      </c>
      <c r="AG13" s="531" t="s">
        <v>3660</v>
      </c>
      <c r="AH13" s="532"/>
      <c r="AI13" s="533"/>
      <c r="AJ13" s="533"/>
      <c r="AK13" s="533"/>
      <c r="AL13" s="533"/>
      <c r="AM13" s="534"/>
    </row>
    <row r="14" ht="13.5" spans="1:39">
      <c r="A14" s="530"/>
      <c r="B14" s="509"/>
      <c r="C14" s="531" t="s">
        <v>3661</v>
      </c>
      <c r="D14" s="535"/>
      <c r="E14" s="536"/>
      <c r="F14" s="536"/>
      <c r="G14" s="536"/>
      <c r="H14" s="536"/>
      <c r="I14" s="536"/>
      <c r="J14" s="523"/>
      <c r="K14" s="530"/>
      <c r="L14" s="509"/>
      <c r="M14" s="531" t="s">
        <v>3661</v>
      </c>
      <c r="N14" s="535"/>
      <c r="O14" s="536"/>
      <c r="P14" s="536"/>
      <c r="Q14" s="536"/>
      <c r="R14" s="536"/>
      <c r="S14" s="537"/>
      <c r="U14" s="530"/>
      <c r="V14" s="509"/>
      <c r="W14" s="531" t="s">
        <v>3661</v>
      </c>
      <c r="X14" s="535"/>
      <c r="Y14" s="536"/>
      <c r="Z14" s="536"/>
      <c r="AA14" s="536"/>
      <c r="AB14" s="536"/>
      <c r="AC14" s="537"/>
      <c r="AE14" s="530"/>
      <c r="AF14" s="509">
        <v>11</v>
      </c>
      <c r="AG14" s="531" t="s">
        <v>3661</v>
      </c>
      <c r="AH14" s="535"/>
      <c r="AI14" s="536"/>
      <c r="AJ14" s="536"/>
      <c r="AK14" s="536"/>
      <c r="AL14" s="536"/>
      <c r="AM14" s="537"/>
    </row>
    <row r="15" ht="14.25" spans="1:39">
      <c r="A15" s="530"/>
      <c r="B15" s="538"/>
      <c r="C15" s="539" t="s">
        <v>3662</v>
      </c>
      <c r="D15" s="540"/>
      <c r="E15" s="540"/>
      <c r="F15" s="540"/>
      <c r="G15" s="540"/>
      <c r="H15" s="540"/>
      <c r="I15" s="540"/>
      <c r="J15" s="540"/>
      <c r="K15" s="530"/>
      <c r="L15" s="538"/>
      <c r="M15" s="539" t="s">
        <v>3662</v>
      </c>
      <c r="N15" s="540"/>
      <c r="O15" s="540"/>
      <c r="P15" s="540"/>
      <c r="Q15" s="540"/>
      <c r="R15" s="540"/>
      <c r="S15" s="541"/>
      <c r="U15" s="530"/>
      <c r="V15" s="538"/>
      <c r="W15" s="539" t="s">
        <v>3662</v>
      </c>
      <c r="X15" s="540"/>
      <c r="Y15" s="540"/>
      <c r="Z15" s="540"/>
      <c r="AA15" s="540"/>
      <c r="AB15" s="540"/>
      <c r="AC15" s="541"/>
      <c r="AE15" s="530"/>
      <c r="AF15" s="538">
        <v>12</v>
      </c>
      <c r="AG15" s="539" t="s">
        <v>3662</v>
      </c>
      <c r="AH15" s="540"/>
      <c r="AI15" s="540"/>
      <c r="AJ15" s="540"/>
      <c r="AK15" s="540"/>
      <c r="AL15" s="540"/>
      <c r="AM15" s="541"/>
    </row>
    <row r="16" spans="1:39">
      <c r="A16" s="525" t="s">
        <v>3663</v>
      </c>
      <c r="B16" s="542"/>
      <c r="C16" s="543" t="s">
        <v>3664</v>
      </c>
      <c r="D16" s="544"/>
      <c r="E16" s="545"/>
      <c r="F16" s="546"/>
      <c r="G16" s="544"/>
      <c r="H16" s="547"/>
      <c r="I16" s="547"/>
      <c r="J16" s="548"/>
      <c r="K16" s="525" t="s">
        <v>3663</v>
      </c>
      <c r="L16" s="542"/>
      <c r="M16" s="543" t="s">
        <v>3664</v>
      </c>
      <c r="N16" s="544"/>
      <c r="O16" s="545"/>
      <c r="P16" s="546"/>
      <c r="Q16" s="544"/>
      <c r="R16" s="549"/>
      <c r="S16" s="550"/>
      <c r="U16" s="525" t="s">
        <v>3663</v>
      </c>
      <c r="V16" s="542"/>
      <c r="W16" s="543" t="s">
        <v>3664</v>
      </c>
      <c r="X16" s="544"/>
      <c r="Y16" s="545"/>
      <c r="Z16" s="546"/>
      <c r="AA16" s="544"/>
      <c r="AB16" s="551"/>
      <c r="AC16" s="552"/>
      <c r="AE16" s="525" t="s">
        <v>3663</v>
      </c>
      <c r="AF16" s="542">
        <v>13</v>
      </c>
      <c r="AG16" s="543" t="s">
        <v>3664</v>
      </c>
      <c r="AH16" s="544"/>
      <c r="AI16" s="545"/>
      <c r="AJ16" s="546"/>
      <c r="AK16" s="544"/>
      <c r="AL16" s="547"/>
      <c r="AM16" s="552"/>
    </row>
    <row r="17" spans="1:39">
      <c r="A17" s="530"/>
      <c r="B17" s="553"/>
      <c r="C17" s="554"/>
      <c r="D17" s="555"/>
      <c r="E17" s="556"/>
      <c r="F17" s="557"/>
      <c r="G17" s="555"/>
      <c r="H17" s="558"/>
      <c r="I17" s="559"/>
      <c r="J17" s="548"/>
      <c r="K17" s="530"/>
      <c r="L17" s="553"/>
      <c r="M17" s="554"/>
      <c r="N17" s="555"/>
      <c r="O17" s="556"/>
      <c r="P17" s="557"/>
      <c r="Q17" s="555"/>
      <c r="R17" s="560"/>
      <c r="S17" s="561"/>
      <c r="U17" s="530"/>
      <c r="V17" s="553"/>
      <c r="W17" s="554"/>
      <c r="X17" s="555"/>
      <c r="Y17" s="556"/>
      <c r="Z17" s="557"/>
      <c r="AA17" s="555"/>
      <c r="AB17" s="560"/>
      <c r="AC17" s="561"/>
      <c r="AE17" s="530"/>
      <c r="AF17" s="553"/>
      <c r="AG17" s="554"/>
      <c r="AH17" s="555"/>
      <c r="AI17" s="556"/>
      <c r="AJ17" s="557"/>
      <c r="AK17" s="555"/>
      <c r="AL17" s="562"/>
      <c r="AM17" s="561"/>
    </row>
    <row r="18" spans="1:39">
      <c r="A18" s="530"/>
      <c r="B18" s="553"/>
      <c r="C18" s="554"/>
      <c r="D18" s="555"/>
      <c r="E18" s="556"/>
      <c r="F18" s="563"/>
      <c r="G18" s="564"/>
      <c r="H18" s="565"/>
      <c r="I18" s="559"/>
      <c r="J18" s="548"/>
      <c r="K18" s="530"/>
      <c r="L18" s="553"/>
      <c r="M18" s="554"/>
      <c r="N18" s="555"/>
      <c r="O18" s="556"/>
      <c r="P18" s="563"/>
      <c r="Q18" s="564"/>
      <c r="R18" s="565"/>
      <c r="S18" s="561"/>
      <c r="U18" s="530"/>
      <c r="V18" s="553"/>
      <c r="W18" s="554"/>
      <c r="X18" s="555"/>
      <c r="Y18" s="556"/>
      <c r="Z18" s="563"/>
      <c r="AA18" s="564"/>
      <c r="AB18" s="565"/>
      <c r="AC18" s="561"/>
      <c r="AE18" s="530"/>
      <c r="AF18" s="553"/>
      <c r="AG18" s="554"/>
      <c r="AH18" s="555"/>
      <c r="AI18" s="556"/>
      <c r="AJ18" s="563"/>
      <c r="AK18" s="564"/>
      <c r="AL18" s="565"/>
      <c r="AM18" s="561"/>
    </row>
    <row r="19" spans="1:39">
      <c r="A19" s="530"/>
      <c r="B19" s="553"/>
      <c r="C19" s="554"/>
      <c r="D19" s="555"/>
      <c r="E19" s="556"/>
      <c r="F19" s="563"/>
      <c r="G19" s="555"/>
      <c r="H19" s="566"/>
      <c r="I19" s="567"/>
      <c r="J19" s="568"/>
      <c r="K19" s="530"/>
      <c r="L19" s="553"/>
      <c r="M19" s="554"/>
      <c r="N19" s="555"/>
      <c r="O19" s="556"/>
      <c r="P19" s="563"/>
      <c r="Q19" s="555"/>
      <c r="R19" s="566"/>
      <c r="S19" s="569"/>
      <c r="U19" s="530"/>
      <c r="V19" s="553"/>
      <c r="W19" s="554"/>
      <c r="X19" s="555"/>
      <c r="Y19" s="556"/>
      <c r="Z19" s="563"/>
      <c r="AA19" s="555"/>
      <c r="AB19" s="566"/>
      <c r="AC19" s="569"/>
      <c r="AE19" s="530"/>
      <c r="AF19" s="553"/>
      <c r="AG19" s="554"/>
      <c r="AH19" s="555"/>
      <c r="AI19" s="556"/>
      <c r="AJ19" s="563"/>
      <c r="AK19" s="555"/>
      <c r="AL19" s="566"/>
      <c r="AM19" s="569"/>
    </row>
    <row r="20" spans="1:39">
      <c r="A20" s="530"/>
      <c r="B20" s="553"/>
      <c r="C20" s="554"/>
      <c r="D20" s="555"/>
      <c r="E20" s="556"/>
      <c r="F20" s="563"/>
      <c r="G20" s="555"/>
      <c r="H20" s="570"/>
      <c r="I20" s="567"/>
      <c r="J20" s="568"/>
      <c r="K20" s="530"/>
      <c r="L20" s="553"/>
      <c r="M20" s="554"/>
      <c r="N20" s="555"/>
      <c r="O20" s="556"/>
      <c r="P20" s="563"/>
      <c r="Q20" s="555"/>
      <c r="R20" s="570"/>
      <c r="S20" s="569"/>
      <c r="U20" s="530"/>
      <c r="V20" s="553"/>
      <c r="W20" s="554"/>
      <c r="X20" s="555"/>
      <c r="Y20" s="556"/>
      <c r="Z20" s="563"/>
      <c r="AA20" s="555"/>
      <c r="AB20" s="570"/>
      <c r="AC20" s="569"/>
      <c r="AE20" s="530"/>
      <c r="AF20" s="553"/>
      <c r="AG20" s="554"/>
      <c r="AH20" s="555"/>
      <c r="AI20" s="556"/>
      <c r="AJ20" s="563"/>
      <c r="AK20" s="555"/>
      <c r="AL20" s="570"/>
      <c r="AM20" s="569"/>
    </row>
    <row r="21" spans="1:39">
      <c r="A21" s="530"/>
      <c r="B21" s="553"/>
      <c r="C21" s="554"/>
      <c r="D21" s="555"/>
      <c r="E21" s="556"/>
      <c r="F21" s="563"/>
      <c r="G21" s="555"/>
      <c r="H21" s="570"/>
      <c r="I21" s="567"/>
      <c r="J21" s="568"/>
      <c r="K21" s="530"/>
      <c r="L21" s="553"/>
      <c r="M21" s="554"/>
      <c r="N21" s="555"/>
      <c r="O21" s="556"/>
      <c r="P21" s="563"/>
      <c r="Q21" s="555"/>
      <c r="R21" s="570"/>
      <c r="S21" s="569"/>
      <c r="U21" s="530"/>
      <c r="V21" s="553"/>
      <c r="W21" s="554"/>
      <c r="X21" s="555"/>
      <c r="Y21" s="556"/>
      <c r="Z21" s="563"/>
      <c r="AA21" s="555"/>
      <c r="AB21" s="570"/>
      <c r="AC21" s="569"/>
      <c r="AE21" s="530"/>
      <c r="AF21" s="553"/>
      <c r="AG21" s="554"/>
      <c r="AH21" s="555"/>
      <c r="AI21" s="556"/>
      <c r="AJ21" s="563"/>
      <c r="AK21" s="555"/>
      <c r="AL21" s="570"/>
      <c r="AM21" s="569"/>
    </row>
    <row r="22" spans="1:39">
      <c r="A22" s="530"/>
      <c r="B22" s="553"/>
      <c r="C22" s="554"/>
      <c r="D22" s="555"/>
      <c r="E22" s="570"/>
      <c r="F22" s="569"/>
      <c r="G22" s="555"/>
      <c r="H22" s="570"/>
      <c r="I22" s="567"/>
      <c r="J22" s="568"/>
      <c r="K22" s="530"/>
      <c r="L22" s="553"/>
      <c r="M22" s="554"/>
      <c r="N22" s="555"/>
      <c r="O22" s="570"/>
      <c r="P22" s="569"/>
      <c r="Q22" s="555"/>
      <c r="R22" s="570"/>
      <c r="S22" s="569"/>
      <c r="U22" s="530"/>
      <c r="V22" s="553"/>
      <c r="W22" s="554"/>
      <c r="X22" s="555"/>
      <c r="Y22" s="570"/>
      <c r="Z22" s="569"/>
      <c r="AA22" s="555"/>
      <c r="AB22" s="570"/>
      <c r="AC22" s="569"/>
      <c r="AE22" s="530"/>
      <c r="AF22" s="553"/>
      <c r="AG22" s="554"/>
      <c r="AH22" s="555"/>
      <c r="AI22" s="570"/>
      <c r="AJ22" s="569"/>
      <c r="AK22" s="555"/>
      <c r="AL22" s="570"/>
      <c r="AM22" s="569"/>
    </row>
    <row r="23" spans="1:39">
      <c r="A23" s="530"/>
      <c r="B23" s="553"/>
      <c r="C23" s="554"/>
      <c r="D23" s="555"/>
      <c r="E23" s="570"/>
      <c r="F23" s="569"/>
      <c r="G23" s="555"/>
      <c r="H23" s="570"/>
      <c r="I23" s="567"/>
      <c r="J23" s="568"/>
      <c r="K23" s="530"/>
      <c r="L23" s="553"/>
      <c r="M23" s="554"/>
      <c r="N23" s="555"/>
      <c r="O23" s="570"/>
      <c r="P23" s="569"/>
      <c r="Q23" s="555"/>
      <c r="R23" s="570"/>
      <c r="S23" s="569"/>
      <c r="U23" s="530"/>
      <c r="V23" s="553"/>
      <c r="W23" s="554"/>
      <c r="X23" s="555"/>
      <c r="Y23" s="570"/>
      <c r="Z23" s="569"/>
      <c r="AA23" s="555"/>
      <c r="AB23" s="570"/>
      <c r="AC23" s="569"/>
      <c r="AE23" s="530"/>
      <c r="AF23" s="553"/>
      <c r="AG23" s="554"/>
      <c r="AH23" s="555"/>
      <c r="AI23" s="570"/>
      <c r="AJ23" s="569"/>
      <c r="AK23" s="555"/>
      <c r="AL23" s="570"/>
      <c r="AM23" s="569"/>
    </row>
    <row r="24" spans="1:39">
      <c r="A24" s="530"/>
      <c r="B24" s="553"/>
      <c r="C24" s="554"/>
      <c r="D24" s="555"/>
      <c r="E24" s="570"/>
      <c r="F24" s="569"/>
      <c r="G24" s="555"/>
      <c r="H24" s="570"/>
      <c r="I24" s="567"/>
      <c r="J24" s="568"/>
      <c r="K24" s="530"/>
      <c r="L24" s="553"/>
      <c r="M24" s="554"/>
      <c r="N24" s="555"/>
      <c r="O24" s="570"/>
      <c r="P24" s="569"/>
      <c r="Q24" s="555"/>
      <c r="R24" s="570"/>
      <c r="S24" s="569"/>
      <c r="U24" s="530"/>
      <c r="V24" s="553"/>
      <c r="W24" s="554"/>
      <c r="X24" s="555"/>
      <c r="Y24" s="570"/>
      <c r="Z24" s="569"/>
      <c r="AA24" s="555"/>
      <c r="AB24" s="571"/>
      <c r="AC24" s="561"/>
      <c r="AE24" s="530"/>
      <c r="AF24" s="553"/>
      <c r="AG24" s="554"/>
      <c r="AH24" s="555"/>
      <c r="AI24" s="570"/>
      <c r="AJ24" s="569"/>
      <c r="AK24" s="555"/>
      <c r="AL24" s="570"/>
      <c r="AM24" s="569"/>
    </row>
    <row r="25" ht="17.25" spans="1:39">
      <c r="A25" s="530"/>
      <c r="B25" s="553"/>
      <c r="C25" s="572"/>
      <c r="D25" s="573"/>
      <c r="E25" s="574"/>
      <c r="F25" s="575"/>
      <c r="G25" s="573"/>
      <c r="H25" s="576"/>
      <c r="I25" s="577"/>
      <c r="J25" s="568"/>
      <c r="K25" s="530"/>
      <c r="L25" s="553"/>
      <c r="M25" s="572"/>
      <c r="N25" s="573"/>
      <c r="O25" s="574"/>
      <c r="P25" s="575"/>
      <c r="Q25" s="573"/>
      <c r="R25" s="576"/>
      <c r="S25" s="578"/>
      <c r="U25" s="530"/>
      <c r="V25" s="553"/>
      <c r="W25" s="572"/>
      <c r="X25" s="573"/>
      <c r="Y25" s="574"/>
      <c r="Z25" s="575"/>
      <c r="AA25" s="573"/>
      <c r="AB25" s="579"/>
      <c r="AC25" s="580"/>
      <c r="AE25" s="530"/>
      <c r="AF25" s="553"/>
      <c r="AG25" s="572"/>
      <c r="AH25" s="573"/>
      <c r="AI25" s="574"/>
      <c r="AJ25" s="575"/>
      <c r="AK25" s="573"/>
      <c r="AL25" s="576"/>
      <c r="AM25" s="578"/>
    </row>
    <row r="26" ht="13.5" spans="1:39">
      <c r="A26" s="530"/>
      <c r="B26" s="581">
        <v>14</v>
      </c>
      <c r="C26" s="544" t="s">
        <v>3665</v>
      </c>
      <c r="D26" s="544"/>
      <c r="E26" s="544"/>
      <c r="F26" s="544"/>
      <c r="G26" s="544"/>
      <c r="H26" s="544"/>
      <c r="I26" s="582"/>
      <c r="J26" s="583"/>
      <c r="K26" s="530"/>
      <c r="L26" s="581">
        <v>14</v>
      </c>
      <c r="M26" s="544" t="s">
        <v>3665</v>
      </c>
      <c r="N26" s="544"/>
      <c r="O26" s="544"/>
      <c r="P26" s="544"/>
      <c r="Q26" s="544"/>
      <c r="R26" s="544"/>
      <c r="S26" s="584"/>
      <c r="U26" s="530"/>
      <c r="V26" s="581">
        <v>14</v>
      </c>
      <c r="W26" s="544" t="s">
        <v>3665</v>
      </c>
      <c r="X26" s="544"/>
      <c r="Y26" s="544"/>
      <c r="Z26" s="544"/>
      <c r="AA26" s="544"/>
      <c r="AB26" s="544"/>
      <c r="AC26" s="584"/>
      <c r="AE26" s="530"/>
      <c r="AF26" s="581">
        <v>14</v>
      </c>
      <c r="AG26" s="544" t="s">
        <v>3665</v>
      </c>
      <c r="AH26" s="544"/>
      <c r="AI26" s="544"/>
      <c r="AJ26" s="544"/>
      <c r="AK26" s="544"/>
      <c r="AL26" s="544"/>
      <c r="AM26" s="584"/>
    </row>
    <row r="27" ht="13.5" spans="1:39">
      <c r="A27" s="530"/>
      <c r="B27" s="585"/>
      <c r="C27" s="555"/>
      <c r="D27" s="555"/>
      <c r="E27" s="586"/>
      <c r="F27" s="586"/>
      <c r="G27" s="586"/>
      <c r="H27" s="586"/>
      <c r="I27" s="587"/>
      <c r="J27" s="588"/>
      <c r="K27" s="530"/>
      <c r="L27" s="585"/>
      <c r="M27" s="555"/>
      <c r="N27" s="555"/>
      <c r="O27" s="586"/>
      <c r="P27" s="586"/>
      <c r="Q27" s="586"/>
      <c r="R27" s="586"/>
      <c r="S27" s="589"/>
      <c r="U27" s="530"/>
      <c r="V27" s="585"/>
      <c r="W27" s="555"/>
      <c r="X27" s="555"/>
      <c r="Y27" s="586"/>
      <c r="Z27" s="586"/>
      <c r="AA27" s="586"/>
      <c r="AB27" s="586"/>
      <c r="AC27" s="589"/>
      <c r="AE27" s="530"/>
      <c r="AF27" s="585"/>
      <c r="AG27" s="555"/>
      <c r="AH27" s="555"/>
      <c r="AI27" s="586"/>
      <c r="AJ27" s="586"/>
      <c r="AK27" s="586"/>
      <c r="AL27" s="586"/>
      <c r="AM27" s="589"/>
    </row>
    <row r="28" ht="13.5" spans="1:39">
      <c r="A28" s="530"/>
      <c r="B28" s="585"/>
      <c r="C28" s="555"/>
      <c r="D28" s="555"/>
      <c r="E28" s="586"/>
      <c r="F28" s="586"/>
      <c r="G28" s="586"/>
      <c r="H28" s="586"/>
      <c r="I28" s="587"/>
      <c r="J28" s="588"/>
      <c r="K28" s="530"/>
      <c r="L28" s="585"/>
      <c r="M28" s="555"/>
      <c r="N28" s="555"/>
      <c r="O28" s="586"/>
      <c r="P28" s="586"/>
      <c r="Q28" s="586"/>
      <c r="R28" s="586"/>
      <c r="S28" s="589"/>
      <c r="U28" s="530"/>
      <c r="V28" s="585"/>
      <c r="W28" s="555"/>
      <c r="X28" s="555"/>
      <c r="Y28" s="586"/>
      <c r="Z28" s="586"/>
      <c r="AA28" s="586"/>
      <c r="AB28" s="586"/>
      <c r="AC28" s="589"/>
      <c r="AE28" s="530"/>
      <c r="AF28" s="585"/>
      <c r="AG28" s="555"/>
      <c r="AH28" s="555"/>
      <c r="AI28" s="586"/>
      <c r="AJ28" s="586"/>
      <c r="AK28" s="586"/>
      <c r="AL28" s="586"/>
      <c r="AM28" s="589"/>
    </row>
    <row r="29" ht="13.5" spans="1:39">
      <c r="A29" s="530"/>
      <c r="B29" s="585"/>
      <c r="C29" s="555"/>
      <c r="D29" s="555"/>
      <c r="E29" s="586"/>
      <c r="F29" s="586"/>
      <c r="G29" s="586"/>
      <c r="H29" s="586"/>
      <c r="I29" s="587"/>
      <c r="J29" s="588"/>
      <c r="K29" s="530"/>
      <c r="L29" s="585"/>
      <c r="M29" s="555"/>
      <c r="N29" s="555"/>
      <c r="O29" s="586"/>
      <c r="P29" s="586"/>
      <c r="Q29" s="586"/>
      <c r="R29" s="586"/>
      <c r="S29" s="589"/>
      <c r="U29" s="530"/>
      <c r="V29" s="585"/>
      <c r="W29" s="555"/>
      <c r="X29" s="555"/>
      <c r="Y29" s="586"/>
      <c r="Z29" s="586"/>
      <c r="AA29" s="586"/>
      <c r="AB29" s="586"/>
      <c r="AC29" s="589"/>
      <c r="AE29" s="530"/>
      <c r="AF29" s="585"/>
      <c r="AG29" s="555"/>
      <c r="AH29" s="555"/>
      <c r="AI29" s="586"/>
      <c r="AJ29" s="586"/>
      <c r="AK29" s="586"/>
      <c r="AL29" s="586"/>
      <c r="AM29" s="589"/>
    </row>
    <row r="30" ht="13.5" spans="1:39">
      <c r="A30" s="530"/>
      <c r="B30" s="585"/>
      <c r="C30" s="555"/>
      <c r="D30" s="555"/>
      <c r="E30" s="586"/>
      <c r="F30" s="586"/>
      <c r="G30" s="586"/>
      <c r="H30" s="586"/>
      <c r="I30" s="587"/>
      <c r="J30" s="588"/>
      <c r="K30" s="530"/>
      <c r="L30" s="585"/>
      <c r="M30" s="555"/>
      <c r="N30" s="555"/>
      <c r="O30" s="586"/>
      <c r="P30" s="586"/>
      <c r="Q30" s="586"/>
      <c r="R30" s="586"/>
      <c r="S30" s="589"/>
      <c r="U30" s="530"/>
      <c r="V30" s="585"/>
      <c r="W30" s="555"/>
      <c r="X30" s="555"/>
      <c r="Y30" s="586"/>
      <c r="Z30" s="586"/>
      <c r="AA30" s="586"/>
      <c r="AB30" s="586"/>
      <c r="AC30" s="589"/>
      <c r="AE30" s="530"/>
      <c r="AF30" s="585"/>
      <c r="AG30" s="555"/>
      <c r="AH30" s="555"/>
      <c r="AI30" s="586"/>
      <c r="AJ30" s="586"/>
      <c r="AK30" s="586"/>
      <c r="AL30" s="586"/>
      <c r="AM30" s="589"/>
    </row>
    <row r="31" ht="13.5" spans="1:39">
      <c r="A31" s="530"/>
      <c r="B31" s="590">
        <v>15</v>
      </c>
      <c r="C31" s="555" t="s">
        <v>3666</v>
      </c>
      <c r="D31" s="591"/>
      <c r="E31" s="555"/>
      <c r="F31" s="555"/>
      <c r="G31" s="555"/>
      <c r="H31" s="555"/>
      <c r="I31" s="592"/>
      <c r="J31" s="583"/>
      <c r="K31" s="530"/>
      <c r="L31" s="590">
        <v>15</v>
      </c>
      <c r="M31" s="555" t="s">
        <v>3666</v>
      </c>
      <c r="N31" s="591"/>
      <c r="O31" s="555"/>
      <c r="P31" s="555"/>
      <c r="Q31" s="555"/>
      <c r="R31" s="555"/>
      <c r="S31" s="593"/>
      <c r="U31" s="530"/>
      <c r="V31" s="590">
        <v>15</v>
      </c>
      <c r="W31" s="555" t="s">
        <v>3666</v>
      </c>
      <c r="X31" s="591"/>
      <c r="Y31" s="555"/>
      <c r="Z31" s="555"/>
      <c r="AA31" s="555"/>
      <c r="AB31" s="555"/>
      <c r="AC31" s="593"/>
      <c r="AE31" s="530"/>
      <c r="AF31" s="590">
        <v>15</v>
      </c>
      <c r="AG31" s="555" t="s">
        <v>3666</v>
      </c>
      <c r="AH31" s="591"/>
      <c r="AI31" s="555"/>
      <c r="AJ31" s="555"/>
      <c r="AK31" s="555"/>
      <c r="AL31" s="555"/>
      <c r="AM31" s="593"/>
    </row>
    <row r="32" ht="13.5" spans="1:39">
      <c r="A32" s="530"/>
      <c r="B32" s="590"/>
      <c r="C32" s="555"/>
      <c r="D32" s="555"/>
      <c r="E32" s="586"/>
      <c r="F32" s="586"/>
      <c r="G32" s="586"/>
      <c r="H32" s="586"/>
      <c r="I32" s="587"/>
      <c r="J32" s="588"/>
      <c r="K32" s="530"/>
      <c r="L32" s="590"/>
      <c r="M32" s="555"/>
      <c r="N32" s="555"/>
      <c r="O32" s="586"/>
      <c r="P32" s="586"/>
      <c r="Q32" s="586"/>
      <c r="R32" s="586"/>
      <c r="S32" s="589"/>
      <c r="U32" s="530"/>
      <c r="V32" s="590"/>
      <c r="W32" s="555"/>
      <c r="X32" s="555"/>
      <c r="Y32" s="586"/>
      <c r="Z32" s="586"/>
      <c r="AA32" s="586"/>
      <c r="AB32" s="586"/>
      <c r="AC32" s="589"/>
      <c r="AE32" s="530"/>
      <c r="AF32" s="590"/>
      <c r="AG32" s="555"/>
      <c r="AH32" s="555"/>
      <c r="AI32" s="586"/>
      <c r="AJ32" s="586"/>
      <c r="AK32" s="586"/>
      <c r="AL32" s="586"/>
      <c r="AM32" s="589"/>
    </row>
    <row r="33" ht="13.5" spans="1:39">
      <c r="A33" s="530"/>
      <c r="B33" s="590"/>
      <c r="C33" s="555"/>
      <c r="D33" s="591"/>
      <c r="E33" s="586"/>
      <c r="F33" s="586"/>
      <c r="G33" s="586"/>
      <c r="H33" s="586"/>
      <c r="I33" s="587"/>
      <c r="J33" s="588"/>
      <c r="K33" s="530"/>
      <c r="L33" s="590"/>
      <c r="M33" s="555"/>
      <c r="N33" s="555"/>
      <c r="O33" s="586"/>
      <c r="P33" s="586"/>
      <c r="Q33" s="586"/>
      <c r="R33" s="586"/>
      <c r="S33" s="589"/>
      <c r="U33" s="530"/>
      <c r="V33" s="590"/>
      <c r="W33" s="555"/>
      <c r="X33" s="555"/>
      <c r="Y33" s="586"/>
      <c r="Z33" s="586"/>
      <c r="AA33" s="586"/>
      <c r="AB33" s="586"/>
      <c r="AC33" s="589"/>
      <c r="AE33" s="530"/>
      <c r="AF33" s="590"/>
      <c r="AG33" s="555"/>
      <c r="AH33" s="555"/>
      <c r="AI33" s="586"/>
      <c r="AJ33" s="586"/>
      <c r="AK33" s="586"/>
      <c r="AL33" s="586"/>
      <c r="AM33" s="589"/>
    </row>
    <row r="34" ht="13.5" spans="1:39">
      <c r="A34" s="530"/>
      <c r="B34" s="590"/>
      <c r="C34" s="555"/>
      <c r="D34" s="555"/>
      <c r="E34" s="586"/>
      <c r="F34" s="586"/>
      <c r="G34" s="586"/>
      <c r="H34" s="586"/>
      <c r="I34" s="587"/>
      <c r="J34" s="588"/>
      <c r="K34" s="530"/>
      <c r="L34" s="590"/>
      <c r="M34" s="555"/>
      <c r="N34" s="555"/>
      <c r="O34" s="586"/>
      <c r="P34" s="586"/>
      <c r="Q34" s="586"/>
      <c r="R34" s="586"/>
      <c r="S34" s="589"/>
      <c r="U34" s="530"/>
      <c r="V34" s="590"/>
      <c r="W34" s="555"/>
      <c r="X34" s="555"/>
      <c r="Y34" s="586"/>
      <c r="Z34" s="586"/>
      <c r="AA34" s="586"/>
      <c r="AB34" s="586"/>
      <c r="AC34" s="589"/>
      <c r="AE34" s="530"/>
      <c r="AF34" s="590"/>
      <c r="AG34" s="555"/>
      <c r="AH34" s="555"/>
      <c r="AI34" s="586"/>
      <c r="AJ34" s="586"/>
      <c r="AK34" s="586"/>
      <c r="AL34" s="586"/>
      <c r="AM34" s="589"/>
    </row>
    <row r="35" ht="13.5" spans="1:39">
      <c r="A35" s="530"/>
      <c r="B35" s="590"/>
      <c r="C35" s="555"/>
      <c r="D35" s="555"/>
      <c r="E35" s="586"/>
      <c r="F35" s="586"/>
      <c r="G35" s="586"/>
      <c r="H35" s="586"/>
      <c r="I35" s="587"/>
      <c r="J35" s="588"/>
      <c r="K35" s="530"/>
      <c r="L35" s="590"/>
      <c r="M35" s="555"/>
      <c r="N35" s="555"/>
      <c r="O35" s="586"/>
      <c r="P35" s="586"/>
      <c r="Q35" s="586"/>
      <c r="R35" s="586"/>
      <c r="S35" s="589"/>
      <c r="U35" s="530"/>
      <c r="V35" s="590"/>
      <c r="W35" s="555"/>
      <c r="X35" s="555"/>
      <c r="Y35" s="586"/>
      <c r="Z35" s="586"/>
      <c r="AA35" s="586"/>
      <c r="AB35" s="586"/>
      <c r="AC35" s="589"/>
      <c r="AE35" s="530"/>
      <c r="AF35" s="590"/>
      <c r="AG35" s="555"/>
      <c r="AH35" s="555"/>
      <c r="AI35" s="586"/>
      <c r="AJ35" s="586"/>
      <c r="AK35" s="586"/>
      <c r="AL35" s="586"/>
      <c r="AM35" s="589"/>
    </row>
    <row r="36" ht="13.5" spans="1:39">
      <c r="A36" s="530"/>
      <c r="B36" s="590">
        <v>16</v>
      </c>
      <c r="C36" s="555" t="s">
        <v>3667</v>
      </c>
      <c r="D36" s="555"/>
      <c r="E36" s="555"/>
      <c r="F36" s="555"/>
      <c r="G36" s="555"/>
      <c r="H36" s="555"/>
      <c r="I36" s="592"/>
      <c r="J36" s="583"/>
      <c r="K36" s="530"/>
      <c r="L36" s="590">
        <v>16</v>
      </c>
      <c r="M36" s="555" t="s">
        <v>3667</v>
      </c>
      <c r="N36" s="555"/>
      <c r="O36" s="555"/>
      <c r="P36" s="555"/>
      <c r="Q36" s="555"/>
      <c r="R36" s="555"/>
      <c r="S36" s="593"/>
      <c r="U36" s="530"/>
      <c r="V36" s="590">
        <v>16</v>
      </c>
      <c r="W36" s="555" t="s">
        <v>3667</v>
      </c>
      <c r="X36" s="555"/>
      <c r="Y36" s="555"/>
      <c r="Z36" s="555"/>
      <c r="AA36" s="555"/>
      <c r="AB36" s="555"/>
      <c r="AC36" s="593"/>
      <c r="AE36" s="530"/>
      <c r="AF36" s="590">
        <v>16</v>
      </c>
      <c r="AG36" s="555" t="s">
        <v>3667</v>
      </c>
      <c r="AH36" s="555"/>
      <c r="AI36" s="555"/>
      <c r="AJ36" s="555"/>
      <c r="AK36" s="555"/>
      <c r="AL36" s="555"/>
      <c r="AM36" s="593"/>
    </row>
    <row r="37" ht="13.5" spans="1:39">
      <c r="A37" s="530"/>
      <c r="B37" s="590"/>
      <c r="C37" s="555"/>
      <c r="D37" s="594"/>
      <c r="E37" s="594"/>
      <c r="F37" s="594"/>
      <c r="G37" s="594"/>
      <c r="H37" s="594"/>
      <c r="I37" s="595"/>
      <c r="J37" s="596"/>
      <c r="K37" s="530"/>
      <c r="L37" s="590"/>
      <c r="M37" s="555"/>
      <c r="N37" s="594"/>
      <c r="O37" s="594"/>
      <c r="P37" s="594"/>
      <c r="Q37" s="594"/>
      <c r="R37" s="594"/>
      <c r="S37" s="597"/>
      <c r="U37" s="530"/>
      <c r="V37" s="590"/>
      <c r="W37" s="555"/>
      <c r="X37" s="598"/>
      <c r="Y37" s="594"/>
      <c r="Z37" s="594"/>
      <c r="AA37" s="594"/>
      <c r="AB37" s="594"/>
      <c r="AC37" s="597"/>
      <c r="AE37" s="530"/>
      <c r="AF37" s="590"/>
      <c r="AG37" s="555"/>
      <c r="AH37" s="594"/>
      <c r="AI37" s="594"/>
      <c r="AJ37" s="594"/>
      <c r="AK37" s="594"/>
      <c r="AL37" s="594"/>
      <c r="AM37" s="597"/>
    </row>
    <row r="38" ht="14.25" spans="1:39">
      <c r="A38" s="530"/>
      <c r="B38" s="599"/>
      <c r="C38" s="573"/>
      <c r="D38" s="600"/>
      <c r="E38" s="600"/>
      <c r="F38" s="600"/>
      <c r="G38" s="600"/>
      <c r="H38" s="600"/>
      <c r="I38" s="601"/>
      <c r="J38" s="596"/>
      <c r="K38" s="530"/>
      <c r="L38" s="599"/>
      <c r="M38" s="573"/>
      <c r="N38" s="600"/>
      <c r="O38" s="600"/>
      <c r="P38" s="600"/>
      <c r="Q38" s="600"/>
      <c r="R38" s="600"/>
      <c r="S38" s="602"/>
      <c r="U38" s="530"/>
      <c r="V38" s="599"/>
      <c r="W38" s="573"/>
      <c r="X38" s="600"/>
      <c r="Y38" s="600"/>
      <c r="Z38" s="600"/>
      <c r="AA38" s="600"/>
      <c r="AB38" s="600"/>
      <c r="AC38" s="602"/>
      <c r="AE38" s="530"/>
      <c r="AF38" s="599"/>
      <c r="AG38" s="573"/>
      <c r="AH38" s="600"/>
      <c r="AI38" s="600"/>
      <c r="AJ38" s="600"/>
      <c r="AK38" s="600"/>
      <c r="AL38" s="600"/>
      <c r="AM38" s="602"/>
    </row>
    <row r="39" ht="13.5" spans="1:39">
      <c r="A39" s="530"/>
      <c r="B39" s="603">
        <v>17</v>
      </c>
      <c r="C39" s="544" t="s">
        <v>3668</v>
      </c>
      <c r="D39" s="544"/>
      <c r="E39" s="544"/>
      <c r="F39" s="544"/>
      <c r="G39" s="544"/>
      <c r="H39" s="544"/>
      <c r="I39" s="582"/>
      <c r="J39" s="583"/>
      <c r="K39" s="530"/>
      <c r="L39" s="603">
        <v>17</v>
      </c>
      <c r="M39" s="544" t="s">
        <v>3668</v>
      </c>
      <c r="N39" s="544"/>
      <c r="O39" s="544"/>
      <c r="P39" s="544"/>
      <c r="Q39" s="544"/>
      <c r="R39" s="544"/>
      <c r="S39" s="584"/>
      <c r="U39" s="530"/>
      <c r="V39" s="603">
        <v>17</v>
      </c>
      <c r="W39" s="544" t="s">
        <v>3668</v>
      </c>
      <c r="X39" s="544"/>
      <c r="Y39" s="544"/>
      <c r="Z39" s="544"/>
      <c r="AA39" s="544"/>
      <c r="AB39" s="544"/>
      <c r="AC39" s="584"/>
      <c r="AE39" s="530"/>
      <c r="AF39" s="603">
        <v>17</v>
      </c>
      <c r="AG39" s="544" t="s">
        <v>3668</v>
      </c>
      <c r="AH39" s="544"/>
      <c r="AI39" s="544"/>
      <c r="AJ39" s="544"/>
      <c r="AK39" s="544"/>
      <c r="AL39" s="544"/>
      <c r="AM39" s="584"/>
    </row>
    <row r="40" ht="13.5" spans="1:39">
      <c r="A40" s="530"/>
      <c r="B40" s="604"/>
      <c r="C40" s="555"/>
      <c r="D40" s="598"/>
      <c r="E40" s="598"/>
      <c r="F40" s="598"/>
      <c r="G40" s="598"/>
      <c r="H40" s="598"/>
      <c r="I40" s="605"/>
      <c r="J40" s="606"/>
      <c r="K40" s="530"/>
      <c r="L40" s="604"/>
      <c r="M40" s="555"/>
      <c r="N40" s="598"/>
      <c r="O40" s="598"/>
      <c r="P40" s="598"/>
      <c r="Q40" s="598"/>
      <c r="R40" s="598"/>
      <c r="S40" s="607"/>
      <c r="U40" s="530"/>
      <c r="V40" s="604"/>
      <c r="W40" s="555"/>
      <c r="X40" s="598"/>
      <c r="Y40" s="598"/>
      <c r="Z40" s="598"/>
      <c r="AA40" s="598"/>
      <c r="AB40" s="598"/>
      <c r="AC40" s="607"/>
      <c r="AE40" s="530"/>
      <c r="AF40" s="604"/>
      <c r="AG40" s="555"/>
      <c r="AH40" s="598"/>
      <c r="AI40" s="598"/>
      <c r="AJ40" s="598"/>
      <c r="AK40" s="598"/>
      <c r="AL40" s="598"/>
      <c r="AM40" s="607"/>
    </row>
    <row r="41" ht="13.5" spans="1:39">
      <c r="A41" s="530"/>
      <c r="B41" s="604"/>
      <c r="C41" s="555"/>
      <c r="D41" s="598"/>
      <c r="E41" s="598"/>
      <c r="F41" s="598"/>
      <c r="G41" s="598"/>
      <c r="H41" s="598"/>
      <c r="I41" s="605"/>
      <c r="J41" s="606"/>
      <c r="K41" s="530"/>
      <c r="L41" s="604"/>
      <c r="M41" s="555"/>
      <c r="N41" s="598"/>
      <c r="O41" s="598"/>
      <c r="P41" s="598"/>
      <c r="Q41" s="598"/>
      <c r="R41" s="598"/>
      <c r="S41" s="607"/>
      <c r="U41" s="530"/>
      <c r="V41" s="604"/>
      <c r="W41" s="555"/>
      <c r="X41" s="598"/>
      <c r="Y41" s="598"/>
      <c r="Z41" s="598"/>
      <c r="AA41" s="598"/>
      <c r="AB41" s="598"/>
      <c r="AC41" s="607"/>
      <c r="AE41" s="530"/>
      <c r="AF41" s="604"/>
      <c r="AG41" s="555"/>
      <c r="AH41" s="598"/>
      <c r="AI41" s="598"/>
      <c r="AJ41" s="598"/>
      <c r="AK41" s="598"/>
      <c r="AL41" s="598"/>
      <c r="AM41" s="607"/>
    </row>
    <row r="42" ht="13.5" spans="1:39">
      <c r="A42" s="530"/>
      <c r="B42" s="604">
        <v>18</v>
      </c>
      <c r="C42" s="555" t="s">
        <v>3669</v>
      </c>
      <c r="D42" s="594"/>
      <c r="E42" s="594"/>
      <c r="F42" s="594"/>
      <c r="G42" s="594"/>
      <c r="H42" s="594"/>
      <c r="I42" s="595"/>
      <c r="J42" s="596"/>
      <c r="K42" s="530"/>
      <c r="L42" s="604">
        <v>18</v>
      </c>
      <c r="M42" s="555" t="s">
        <v>3669</v>
      </c>
      <c r="N42" s="594"/>
      <c r="O42" s="594"/>
      <c r="P42" s="594"/>
      <c r="Q42" s="594"/>
      <c r="R42" s="594"/>
      <c r="S42" s="597"/>
      <c r="U42" s="530"/>
      <c r="V42" s="604">
        <v>18</v>
      </c>
      <c r="W42" s="555" t="s">
        <v>3669</v>
      </c>
      <c r="X42" s="594"/>
      <c r="Y42" s="594"/>
      <c r="Z42" s="594"/>
      <c r="AA42" s="594"/>
      <c r="AB42" s="594"/>
      <c r="AC42" s="597"/>
      <c r="AE42" s="530"/>
      <c r="AF42" s="604">
        <v>18</v>
      </c>
      <c r="AG42" s="555" t="s">
        <v>3669</v>
      </c>
      <c r="AH42" s="594"/>
      <c r="AI42" s="594"/>
      <c r="AJ42" s="594"/>
      <c r="AK42" s="594"/>
      <c r="AL42" s="594"/>
      <c r="AM42" s="597"/>
    </row>
    <row r="43" ht="14.25" spans="1:39">
      <c r="A43" s="530"/>
      <c r="B43" s="604">
        <v>19</v>
      </c>
      <c r="C43" s="555" t="s">
        <v>3670</v>
      </c>
      <c r="D43" s="594"/>
      <c r="E43" s="594"/>
      <c r="F43" s="594"/>
      <c r="G43" s="594"/>
      <c r="H43" s="594"/>
      <c r="I43" s="595"/>
      <c r="J43" s="596"/>
      <c r="K43" s="530"/>
      <c r="L43" s="604">
        <v>19</v>
      </c>
      <c r="M43" s="555" t="s">
        <v>3670</v>
      </c>
      <c r="N43" s="594"/>
      <c r="O43" s="594"/>
      <c r="P43" s="594"/>
      <c r="Q43" s="594"/>
      <c r="R43" s="594"/>
      <c r="S43" s="597"/>
      <c r="U43" s="530"/>
      <c r="V43" s="604">
        <v>19</v>
      </c>
      <c r="W43" s="555" t="s">
        <v>3670</v>
      </c>
      <c r="X43" s="521"/>
      <c r="Y43" s="522"/>
      <c r="Z43" s="522"/>
      <c r="AA43" s="522"/>
      <c r="AB43" s="522"/>
      <c r="AC43" s="524"/>
      <c r="AE43" s="530"/>
      <c r="AF43" s="604">
        <v>19</v>
      </c>
      <c r="AG43" s="555" t="s">
        <v>3670</v>
      </c>
      <c r="AH43" s="608"/>
      <c r="AI43" s="609"/>
      <c r="AJ43" s="609"/>
      <c r="AK43" s="609"/>
      <c r="AL43" s="609"/>
      <c r="AM43" s="610"/>
    </row>
    <row r="44" ht="13.5" spans="1:39">
      <c r="A44" s="530"/>
      <c r="B44" s="604">
        <v>20</v>
      </c>
      <c r="C44" s="555" t="s">
        <v>3671</v>
      </c>
      <c r="D44" s="594"/>
      <c r="E44" s="594"/>
      <c r="F44" s="594"/>
      <c r="G44" s="594"/>
      <c r="H44" s="594"/>
      <c r="I44" s="595"/>
      <c r="J44" s="596"/>
      <c r="K44" s="530"/>
      <c r="L44" s="604">
        <v>20</v>
      </c>
      <c r="M44" s="555" t="s">
        <v>3671</v>
      </c>
      <c r="N44" s="594"/>
      <c r="O44" s="594"/>
      <c r="P44" s="594"/>
      <c r="Q44" s="594"/>
      <c r="R44" s="594"/>
      <c r="S44" s="597"/>
      <c r="U44" s="530"/>
      <c r="V44" s="604">
        <v>20</v>
      </c>
      <c r="W44" s="555" t="s">
        <v>3671</v>
      </c>
      <c r="X44" s="594"/>
      <c r="Y44" s="594"/>
      <c r="Z44" s="594"/>
      <c r="AA44" s="594"/>
      <c r="AB44" s="594"/>
      <c r="AC44" s="597"/>
      <c r="AE44" s="530"/>
      <c r="AF44" s="604">
        <v>20</v>
      </c>
      <c r="AG44" s="555" t="s">
        <v>3671</v>
      </c>
      <c r="AH44" s="594"/>
      <c r="AI44" s="594"/>
      <c r="AJ44" s="594"/>
      <c r="AK44" s="594"/>
      <c r="AL44" s="594"/>
      <c r="AM44" s="597"/>
    </row>
    <row r="45" ht="13.5" spans="1:39">
      <c r="A45" s="530"/>
      <c r="B45" s="604">
        <v>21</v>
      </c>
      <c r="C45" s="555" t="s">
        <v>3672</v>
      </c>
      <c r="D45" s="594"/>
      <c r="E45" s="594"/>
      <c r="F45" s="594"/>
      <c r="G45" s="594"/>
      <c r="H45" s="594"/>
      <c r="I45" s="595"/>
      <c r="J45" s="596"/>
      <c r="K45" s="530"/>
      <c r="L45" s="604">
        <v>21</v>
      </c>
      <c r="M45" s="555" t="s">
        <v>3672</v>
      </c>
      <c r="N45" s="594"/>
      <c r="O45" s="594"/>
      <c r="P45" s="594"/>
      <c r="Q45" s="594"/>
      <c r="R45" s="594"/>
      <c r="S45" s="597"/>
      <c r="U45" s="530"/>
      <c r="V45" s="604">
        <v>21</v>
      </c>
      <c r="W45" s="555" t="s">
        <v>3672</v>
      </c>
      <c r="X45" s="594"/>
      <c r="Y45" s="594"/>
      <c r="Z45" s="594"/>
      <c r="AA45" s="594"/>
      <c r="AB45" s="594"/>
      <c r="AC45" s="597"/>
      <c r="AE45" s="530"/>
      <c r="AF45" s="604">
        <v>21</v>
      </c>
      <c r="AG45" s="555" t="s">
        <v>3672</v>
      </c>
      <c r="AH45" s="594"/>
      <c r="AI45" s="594"/>
      <c r="AJ45" s="594"/>
      <c r="AK45" s="594"/>
      <c r="AL45" s="594"/>
      <c r="AM45" s="597"/>
    </row>
    <row r="46" ht="13.5" spans="1:39">
      <c r="A46" s="530"/>
      <c r="B46" s="604">
        <v>22</v>
      </c>
      <c r="C46" s="555" t="s">
        <v>3673</v>
      </c>
      <c r="D46" s="594"/>
      <c r="E46" s="594"/>
      <c r="F46" s="594"/>
      <c r="G46" s="594"/>
      <c r="H46" s="594"/>
      <c r="I46" s="595"/>
      <c r="J46" s="596"/>
      <c r="K46" s="530"/>
      <c r="L46" s="604">
        <v>22</v>
      </c>
      <c r="M46" s="555" t="s">
        <v>3673</v>
      </c>
      <c r="N46" s="594"/>
      <c r="O46" s="594"/>
      <c r="P46" s="594"/>
      <c r="Q46" s="594"/>
      <c r="R46" s="594"/>
      <c r="S46" s="597"/>
      <c r="U46" s="530"/>
      <c r="V46" s="604">
        <v>22</v>
      </c>
      <c r="W46" s="555" t="s">
        <v>3673</v>
      </c>
      <c r="X46" s="594"/>
      <c r="Y46" s="594"/>
      <c r="Z46" s="594"/>
      <c r="AA46" s="594"/>
      <c r="AB46" s="594"/>
      <c r="AC46" s="597"/>
      <c r="AE46" s="530"/>
      <c r="AF46" s="604">
        <v>22</v>
      </c>
      <c r="AG46" s="555" t="s">
        <v>3673</v>
      </c>
      <c r="AH46" s="594"/>
      <c r="AI46" s="594"/>
      <c r="AJ46" s="594"/>
      <c r="AK46" s="594"/>
      <c r="AL46" s="594"/>
      <c r="AM46" s="597"/>
    </row>
    <row r="47" ht="13.5" spans="1:39">
      <c r="A47" s="530"/>
      <c r="B47" s="604">
        <v>23</v>
      </c>
      <c r="C47" s="555" t="s">
        <v>3674</v>
      </c>
      <c r="D47" s="594"/>
      <c r="E47" s="594"/>
      <c r="F47" s="594"/>
      <c r="G47" s="594"/>
      <c r="H47" s="594"/>
      <c r="I47" s="595"/>
      <c r="J47" s="596"/>
      <c r="K47" s="530"/>
      <c r="L47" s="604">
        <v>23</v>
      </c>
      <c r="M47" s="555" t="s">
        <v>3674</v>
      </c>
      <c r="N47" s="594"/>
      <c r="O47" s="594"/>
      <c r="P47" s="594"/>
      <c r="Q47" s="594"/>
      <c r="R47" s="594"/>
      <c r="S47" s="597"/>
      <c r="U47" s="530"/>
      <c r="V47" s="604">
        <v>23</v>
      </c>
      <c r="W47" s="555" t="s">
        <v>3674</v>
      </c>
      <c r="X47" s="594"/>
      <c r="Y47" s="594"/>
      <c r="Z47" s="594"/>
      <c r="AA47" s="594"/>
      <c r="AB47" s="594"/>
      <c r="AC47" s="597"/>
      <c r="AE47" s="530"/>
      <c r="AF47" s="604">
        <v>23</v>
      </c>
      <c r="AG47" s="555" t="s">
        <v>3674</v>
      </c>
      <c r="AH47" s="594"/>
      <c r="AI47" s="594"/>
      <c r="AJ47" s="594"/>
      <c r="AK47" s="594"/>
      <c r="AL47" s="594"/>
      <c r="AM47" s="597"/>
    </row>
    <row r="48" ht="13.5" spans="1:39">
      <c r="A48" s="530"/>
      <c r="B48" s="604">
        <v>24</v>
      </c>
      <c r="C48" s="555" t="s">
        <v>3675</v>
      </c>
      <c r="D48" s="594"/>
      <c r="E48" s="594"/>
      <c r="F48" s="594"/>
      <c r="G48" s="594"/>
      <c r="H48" s="594"/>
      <c r="I48" s="595"/>
      <c r="J48" s="596"/>
      <c r="K48" s="530"/>
      <c r="L48" s="604">
        <v>24</v>
      </c>
      <c r="M48" s="555" t="s">
        <v>3675</v>
      </c>
      <c r="N48" s="594"/>
      <c r="O48" s="594"/>
      <c r="P48" s="594"/>
      <c r="Q48" s="594"/>
      <c r="R48" s="594"/>
      <c r="S48" s="597"/>
      <c r="U48" s="530"/>
      <c r="V48" s="604">
        <v>24</v>
      </c>
      <c r="W48" s="555" t="s">
        <v>3675</v>
      </c>
      <c r="X48" s="594"/>
      <c r="Y48" s="594"/>
      <c r="Z48" s="594"/>
      <c r="AA48" s="594"/>
      <c r="AB48" s="594"/>
      <c r="AC48" s="597"/>
      <c r="AE48" s="530"/>
      <c r="AF48" s="604">
        <v>24</v>
      </c>
      <c r="AG48" s="555" t="s">
        <v>3675</v>
      </c>
      <c r="AH48" s="594"/>
      <c r="AI48" s="594"/>
      <c r="AJ48" s="594"/>
      <c r="AK48" s="594"/>
      <c r="AL48" s="594"/>
      <c r="AM48" s="597"/>
    </row>
    <row r="49" ht="13.5" spans="1:39">
      <c r="A49" s="530"/>
      <c r="B49" s="604">
        <v>25</v>
      </c>
      <c r="C49" s="555" t="s">
        <v>3676</v>
      </c>
      <c r="D49" s="594"/>
      <c r="E49" s="594"/>
      <c r="F49" s="594"/>
      <c r="G49" s="594"/>
      <c r="H49" s="594"/>
      <c r="I49" s="595"/>
      <c r="J49" s="596"/>
      <c r="K49" s="530"/>
      <c r="L49" s="604">
        <v>25</v>
      </c>
      <c r="M49" s="555" t="s">
        <v>3676</v>
      </c>
      <c r="N49" s="594"/>
      <c r="O49" s="594"/>
      <c r="P49" s="594"/>
      <c r="Q49" s="594"/>
      <c r="R49" s="594"/>
      <c r="S49" s="597"/>
      <c r="U49" s="530"/>
      <c r="V49" s="604">
        <v>25</v>
      </c>
      <c r="W49" s="555" t="s">
        <v>3676</v>
      </c>
      <c r="X49" s="594"/>
      <c r="Y49" s="594"/>
      <c r="Z49" s="594"/>
      <c r="AA49" s="594"/>
      <c r="AB49" s="594"/>
      <c r="AC49" s="597"/>
      <c r="AE49" s="530"/>
      <c r="AF49" s="604">
        <v>25</v>
      </c>
      <c r="AG49" s="555" t="s">
        <v>3676</v>
      </c>
      <c r="AH49" s="594"/>
      <c r="AI49" s="594"/>
      <c r="AJ49" s="594"/>
      <c r="AK49" s="594"/>
      <c r="AL49" s="594"/>
      <c r="AM49" s="597"/>
    </row>
    <row r="50" ht="13.5" spans="1:39">
      <c r="A50" s="530"/>
      <c r="B50" s="604">
        <v>26</v>
      </c>
      <c r="C50" s="555" t="s">
        <v>3650</v>
      </c>
      <c r="D50" s="594"/>
      <c r="E50" s="594"/>
      <c r="F50" s="594"/>
      <c r="G50" s="594"/>
      <c r="H50" s="594"/>
      <c r="I50" s="595"/>
      <c r="J50" s="596"/>
      <c r="K50" s="530"/>
      <c r="L50" s="604">
        <v>26</v>
      </c>
      <c r="M50" s="555" t="s">
        <v>3650</v>
      </c>
      <c r="N50" s="594"/>
      <c r="O50" s="594"/>
      <c r="P50" s="594"/>
      <c r="Q50" s="594"/>
      <c r="R50" s="594"/>
      <c r="S50" s="597"/>
      <c r="U50" s="530"/>
      <c r="V50" s="604">
        <v>26</v>
      </c>
      <c r="W50" s="555" t="s">
        <v>3650</v>
      </c>
      <c r="X50" s="594"/>
      <c r="Y50" s="594"/>
      <c r="Z50" s="594"/>
      <c r="AA50" s="594"/>
      <c r="AB50" s="594"/>
      <c r="AC50" s="597"/>
      <c r="AE50" s="530"/>
      <c r="AF50" s="604">
        <v>26</v>
      </c>
      <c r="AG50" s="555" t="s">
        <v>3650</v>
      </c>
      <c r="AH50" s="594"/>
      <c r="AI50" s="594"/>
      <c r="AJ50" s="594"/>
      <c r="AK50" s="594"/>
      <c r="AL50" s="594"/>
      <c r="AM50" s="597"/>
    </row>
    <row r="51" ht="13.5" spans="1:39">
      <c r="A51" s="530"/>
      <c r="B51" s="604">
        <v>27</v>
      </c>
      <c r="C51" s="555" t="s">
        <v>3677</v>
      </c>
      <c r="D51" s="594"/>
      <c r="E51" s="594"/>
      <c r="F51" s="594"/>
      <c r="G51" s="594"/>
      <c r="H51" s="594"/>
      <c r="I51" s="595"/>
      <c r="J51" s="596"/>
      <c r="K51" s="530"/>
      <c r="L51" s="604">
        <v>27</v>
      </c>
      <c r="M51" s="555" t="s">
        <v>3677</v>
      </c>
      <c r="N51" s="594"/>
      <c r="O51" s="594"/>
      <c r="P51" s="594"/>
      <c r="Q51" s="594"/>
      <c r="R51" s="594"/>
      <c r="S51" s="597"/>
      <c r="U51" s="530"/>
      <c r="V51" s="604">
        <v>27</v>
      </c>
      <c r="W51" s="555" t="s">
        <v>3677</v>
      </c>
      <c r="X51" s="594"/>
      <c r="Y51" s="594"/>
      <c r="Z51" s="594"/>
      <c r="AA51" s="594"/>
      <c r="AB51" s="594"/>
      <c r="AC51" s="597"/>
      <c r="AE51" s="530"/>
      <c r="AF51" s="604">
        <v>27</v>
      </c>
      <c r="AG51" s="555" t="s">
        <v>3677</v>
      </c>
      <c r="AH51" s="594"/>
      <c r="AI51" s="594"/>
      <c r="AJ51" s="594"/>
      <c r="AK51" s="594"/>
      <c r="AL51" s="594"/>
      <c r="AM51" s="597"/>
    </row>
    <row r="52" ht="13.5" spans="1:39">
      <c r="A52" s="530"/>
      <c r="B52" s="604">
        <v>28</v>
      </c>
      <c r="C52" s="555" t="s">
        <v>3678</v>
      </c>
      <c r="D52" s="594"/>
      <c r="E52" s="594"/>
      <c r="F52" s="594"/>
      <c r="G52" s="594"/>
      <c r="H52" s="594"/>
      <c r="I52" s="595"/>
      <c r="J52" s="596"/>
      <c r="K52" s="530"/>
      <c r="L52" s="604">
        <v>28</v>
      </c>
      <c r="M52" s="555" t="s">
        <v>3678</v>
      </c>
      <c r="N52" s="594"/>
      <c r="O52" s="594"/>
      <c r="P52" s="594"/>
      <c r="Q52" s="594"/>
      <c r="R52" s="594"/>
      <c r="S52" s="597"/>
      <c r="U52" s="530"/>
      <c r="V52" s="604">
        <v>28</v>
      </c>
      <c r="W52" s="555" t="s">
        <v>3678</v>
      </c>
      <c r="X52" s="594"/>
      <c r="Y52" s="594"/>
      <c r="Z52" s="594"/>
      <c r="AA52" s="594"/>
      <c r="AB52" s="594"/>
      <c r="AC52" s="597"/>
      <c r="AE52" s="530"/>
      <c r="AF52" s="604">
        <v>28</v>
      </c>
      <c r="AG52" s="555" t="s">
        <v>3678</v>
      </c>
      <c r="AH52" s="594"/>
      <c r="AI52" s="594"/>
      <c r="AJ52" s="594"/>
      <c r="AK52" s="594"/>
      <c r="AL52" s="594"/>
      <c r="AM52" s="597"/>
    </row>
    <row r="53" ht="13.5" spans="1:39">
      <c r="A53" s="530"/>
      <c r="B53" s="604">
        <v>29</v>
      </c>
      <c r="C53" s="555" t="s">
        <v>3679</v>
      </c>
      <c r="D53" s="594"/>
      <c r="E53" s="594"/>
      <c r="F53" s="594"/>
      <c r="G53" s="594"/>
      <c r="H53" s="594"/>
      <c r="I53" s="595"/>
      <c r="J53" s="596"/>
      <c r="K53" s="530"/>
      <c r="L53" s="604">
        <v>29</v>
      </c>
      <c r="M53" s="555" t="s">
        <v>3679</v>
      </c>
      <c r="N53" s="594"/>
      <c r="O53" s="594"/>
      <c r="P53" s="594"/>
      <c r="Q53" s="594"/>
      <c r="R53" s="594"/>
      <c r="S53" s="597"/>
      <c r="U53" s="530"/>
      <c r="V53" s="604">
        <v>29</v>
      </c>
      <c r="W53" s="555" t="s">
        <v>3679</v>
      </c>
      <c r="X53" s="598"/>
      <c r="Y53" s="594"/>
      <c r="Z53" s="594"/>
      <c r="AA53" s="594"/>
      <c r="AB53" s="594"/>
      <c r="AC53" s="597"/>
      <c r="AE53" s="530"/>
      <c r="AF53" s="604">
        <v>29</v>
      </c>
      <c r="AG53" s="555" t="s">
        <v>3679</v>
      </c>
      <c r="AH53" s="594"/>
      <c r="AI53" s="594"/>
      <c r="AJ53" s="594"/>
      <c r="AK53" s="594"/>
      <c r="AL53" s="594"/>
      <c r="AM53" s="597"/>
    </row>
    <row r="54" ht="13.5" spans="1:39">
      <c r="A54" s="611"/>
      <c r="B54" s="604">
        <v>30</v>
      </c>
      <c r="C54" s="555" t="s">
        <v>3680</v>
      </c>
      <c r="D54" s="594"/>
      <c r="E54" s="594"/>
      <c r="F54" s="594"/>
      <c r="G54" s="594"/>
      <c r="H54" s="594"/>
      <c r="I54" s="595"/>
      <c r="J54" s="596"/>
      <c r="K54" s="611"/>
      <c r="L54" s="604">
        <v>30</v>
      </c>
      <c r="M54" s="555" t="s">
        <v>3680</v>
      </c>
      <c r="N54" s="594"/>
      <c r="O54" s="594"/>
      <c r="P54" s="594"/>
      <c r="Q54" s="594"/>
      <c r="R54" s="594"/>
      <c r="S54" s="597"/>
      <c r="U54" s="611"/>
      <c r="V54" s="604">
        <v>30</v>
      </c>
      <c r="W54" s="555" t="s">
        <v>3680</v>
      </c>
      <c r="X54" s="594"/>
      <c r="Y54" s="594"/>
      <c r="Z54" s="594"/>
      <c r="AA54" s="594"/>
      <c r="AB54" s="594"/>
      <c r="AC54" s="597"/>
      <c r="AE54" s="611"/>
      <c r="AF54" s="604">
        <v>30</v>
      </c>
      <c r="AG54" s="555" t="s">
        <v>3680</v>
      </c>
      <c r="AH54" s="594"/>
      <c r="AI54" s="594"/>
      <c r="AJ54" s="594"/>
      <c r="AK54" s="594"/>
      <c r="AL54" s="594"/>
      <c r="AM54" s="597"/>
    </row>
    <row r="55" ht="13.5" spans="1:39">
      <c r="A55" s="611"/>
      <c r="B55" s="604">
        <v>31</v>
      </c>
      <c r="C55" s="555" t="s">
        <v>3681</v>
      </c>
      <c r="D55" s="594"/>
      <c r="E55" s="594"/>
      <c r="F55" s="594"/>
      <c r="G55" s="594"/>
      <c r="H55" s="594"/>
      <c r="I55" s="595"/>
      <c r="J55" s="596"/>
      <c r="K55" s="611"/>
      <c r="L55" s="604">
        <v>31</v>
      </c>
      <c r="M55" s="555" t="s">
        <v>3681</v>
      </c>
      <c r="N55" s="594"/>
      <c r="O55" s="594"/>
      <c r="P55" s="594"/>
      <c r="Q55" s="594"/>
      <c r="R55" s="594"/>
      <c r="S55" s="597"/>
      <c r="U55" s="611"/>
      <c r="V55" s="604">
        <v>31</v>
      </c>
      <c r="W55" s="555" t="s">
        <v>3681</v>
      </c>
      <c r="X55" s="594"/>
      <c r="Y55" s="594"/>
      <c r="Z55" s="594"/>
      <c r="AA55" s="594"/>
      <c r="AB55" s="594"/>
      <c r="AC55" s="597"/>
      <c r="AE55" s="611"/>
      <c r="AF55" s="604">
        <v>31</v>
      </c>
      <c r="AG55" s="555" t="s">
        <v>3681</v>
      </c>
      <c r="AH55" s="594"/>
      <c r="AI55" s="594"/>
      <c r="AJ55" s="594"/>
      <c r="AK55" s="594"/>
      <c r="AL55" s="594"/>
      <c r="AM55" s="597"/>
    </row>
    <row r="56" ht="13.5" spans="1:39">
      <c r="A56" s="611"/>
      <c r="B56" s="604">
        <v>32</v>
      </c>
      <c r="C56" s="555" t="s">
        <v>3682</v>
      </c>
      <c r="D56" s="594"/>
      <c r="E56" s="594"/>
      <c r="F56" s="594"/>
      <c r="G56" s="594"/>
      <c r="H56" s="594"/>
      <c r="I56" s="595"/>
      <c r="J56" s="596"/>
      <c r="K56" s="611"/>
      <c r="L56" s="604">
        <v>32</v>
      </c>
      <c r="M56" s="555" t="s">
        <v>3682</v>
      </c>
      <c r="N56" s="594"/>
      <c r="O56" s="594"/>
      <c r="P56" s="594"/>
      <c r="Q56" s="594"/>
      <c r="R56" s="594"/>
      <c r="S56" s="597"/>
      <c r="U56" s="611"/>
      <c r="V56" s="604">
        <v>32</v>
      </c>
      <c r="W56" s="555" t="s">
        <v>3682</v>
      </c>
      <c r="X56" s="594"/>
      <c r="Y56" s="594"/>
      <c r="Z56" s="594"/>
      <c r="AA56" s="594"/>
      <c r="AB56" s="594"/>
      <c r="AC56" s="597"/>
      <c r="AE56" s="611"/>
      <c r="AF56" s="604">
        <v>32</v>
      </c>
      <c r="AG56" s="555" t="s">
        <v>3682</v>
      </c>
      <c r="AH56" s="594"/>
      <c r="AI56" s="594"/>
      <c r="AJ56" s="594"/>
      <c r="AK56" s="594"/>
      <c r="AL56" s="594"/>
      <c r="AM56" s="597"/>
    </row>
    <row r="57" ht="13.5" spans="1:39">
      <c r="A57" s="611"/>
      <c r="B57" s="604">
        <v>33</v>
      </c>
      <c r="C57" s="555" t="s">
        <v>3683</v>
      </c>
      <c r="D57" s="594"/>
      <c r="E57" s="594"/>
      <c r="F57" s="594"/>
      <c r="G57" s="594"/>
      <c r="H57" s="594"/>
      <c r="I57" s="595"/>
      <c r="J57" s="596"/>
      <c r="K57" s="611"/>
      <c r="L57" s="604">
        <v>33</v>
      </c>
      <c r="M57" s="555" t="s">
        <v>3683</v>
      </c>
      <c r="N57" s="594"/>
      <c r="O57" s="594"/>
      <c r="P57" s="594"/>
      <c r="Q57" s="594"/>
      <c r="R57" s="594"/>
      <c r="S57" s="597"/>
      <c r="U57" s="611"/>
      <c r="V57" s="604">
        <v>33</v>
      </c>
      <c r="W57" s="555" t="s">
        <v>3683</v>
      </c>
      <c r="X57" s="594"/>
      <c r="Y57" s="594"/>
      <c r="Z57" s="594"/>
      <c r="AA57" s="594"/>
      <c r="AB57" s="594"/>
      <c r="AC57" s="597"/>
      <c r="AE57" s="611"/>
      <c r="AF57" s="604">
        <v>33</v>
      </c>
      <c r="AG57" s="555" t="s">
        <v>3683</v>
      </c>
      <c r="AH57" s="594"/>
      <c r="AI57" s="594"/>
      <c r="AJ57" s="594"/>
      <c r="AK57" s="594"/>
      <c r="AL57" s="594"/>
      <c r="AM57" s="597"/>
    </row>
    <row r="58" ht="13.5" spans="1:39">
      <c r="A58" s="611"/>
      <c r="B58" s="612">
        <v>34</v>
      </c>
      <c r="C58" s="555" t="s">
        <v>3684</v>
      </c>
      <c r="D58" s="594"/>
      <c r="E58" s="594"/>
      <c r="F58" s="594"/>
      <c r="G58" s="594"/>
      <c r="H58" s="594"/>
      <c r="I58" s="595"/>
      <c r="J58" s="596"/>
      <c r="K58" s="611"/>
      <c r="L58" s="612">
        <v>34</v>
      </c>
      <c r="M58" s="555" t="s">
        <v>3684</v>
      </c>
      <c r="N58" s="594"/>
      <c r="O58" s="594"/>
      <c r="P58" s="594"/>
      <c r="Q58" s="594"/>
      <c r="R58" s="594"/>
      <c r="S58" s="597"/>
      <c r="U58" s="611"/>
      <c r="V58" s="612">
        <v>34</v>
      </c>
      <c r="W58" s="555" t="s">
        <v>3684</v>
      </c>
      <c r="X58" s="594"/>
      <c r="Y58" s="594"/>
      <c r="Z58" s="594"/>
      <c r="AA58" s="594"/>
      <c r="AB58" s="594"/>
      <c r="AC58" s="597"/>
      <c r="AE58" s="611"/>
      <c r="AF58" s="612">
        <v>34</v>
      </c>
      <c r="AG58" s="555" t="s">
        <v>3684</v>
      </c>
      <c r="AH58" s="594"/>
      <c r="AI58" s="594"/>
      <c r="AJ58" s="594"/>
      <c r="AK58" s="594"/>
      <c r="AL58" s="594"/>
      <c r="AM58" s="597"/>
    </row>
    <row r="59" ht="14.25" spans="1:39">
      <c r="A59" s="613"/>
      <c r="B59" s="614">
        <v>35</v>
      </c>
      <c r="C59" s="615" t="s">
        <v>3685</v>
      </c>
      <c r="D59" s="616"/>
      <c r="E59" s="616"/>
      <c r="F59" s="616"/>
      <c r="G59" s="616"/>
      <c r="H59" s="616"/>
      <c r="I59" s="617"/>
      <c r="J59" s="596"/>
      <c r="K59" s="613"/>
      <c r="L59" s="614">
        <v>35</v>
      </c>
      <c r="M59" s="615" t="s">
        <v>3685</v>
      </c>
      <c r="N59" s="616"/>
      <c r="O59" s="616"/>
      <c r="P59" s="616"/>
      <c r="Q59" s="616"/>
      <c r="R59" s="616"/>
      <c r="S59" s="618"/>
      <c r="U59" s="613"/>
      <c r="V59" s="614">
        <v>35</v>
      </c>
      <c r="W59" s="615" t="s">
        <v>3685</v>
      </c>
      <c r="X59" s="616"/>
      <c r="Y59" s="616"/>
      <c r="Z59" s="616"/>
      <c r="AA59" s="616"/>
      <c r="AB59" s="616"/>
      <c r="AC59" s="618"/>
      <c r="AE59" s="613"/>
      <c r="AF59" s="614">
        <v>35</v>
      </c>
      <c r="AG59" s="615" t="s">
        <v>3685</v>
      </c>
      <c r="AH59" s="616"/>
      <c r="AI59" s="616"/>
      <c r="AJ59" s="616"/>
      <c r="AK59" s="616"/>
      <c r="AL59" s="616"/>
      <c r="AM59" s="618"/>
    </row>
  </sheetData>
  <mergeCells count="300">
    <mergeCell ref="D3:I3"/>
    <mergeCell ref="N3:S3"/>
    <mergeCell ref="X3:AC3"/>
    <mergeCell ref="AH3:AM3"/>
    <mergeCell ref="D4:I4"/>
    <mergeCell ref="N4:S4"/>
    <mergeCell ref="X4:AC4"/>
    <mergeCell ref="AH4:AM4"/>
    <mergeCell ref="D5:I5"/>
    <mergeCell ref="N5:S5"/>
    <mergeCell ref="X5:AC5"/>
    <mergeCell ref="AH5:AM5"/>
    <mergeCell ref="D6:I6"/>
    <mergeCell ref="N6:S6"/>
    <mergeCell ref="X6:AC6"/>
    <mergeCell ref="AH6:AM6"/>
    <mergeCell ref="D7:I7"/>
    <mergeCell ref="N7:S7"/>
    <mergeCell ref="X7:AC7"/>
    <mergeCell ref="AH7:AM7"/>
    <mergeCell ref="D8:I8"/>
    <mergeCell ref="N8:S8"/>
    <mergeCell ref="X8:AC8"/>
    <mergeCell ref="AH8:AM8"/>
    <mergeCell ref="D9:I9"/>
    <mergeCell ref="N9:S9"/>
    <mergeCell ref="X9:AC9"/>
    <mergeCell ref="AH9:AM9"/>
    <mergeCell ref="D10:I10"/>
    <mergeCell ref="N10:S10"/>
    <mergeCell ref="X10:AC10"/>
    <mergeCell ref="AH10:AM10"/>
    <mergeCell ref="D11:I11"/>
    <mergeCell ref="N11:S11"/>
    <mergeCell ref="X11:AC11"/>
    <mergeCell ref="AH11:AM11"/>
    <mergeCell ref="D12:I12"/>
    <mergeCell ref="N12:S12"/>
    <mergeCell ref="X12:AC12"/>
    <mergeCell ref="AH12:AM12"/>
    <mergeCell ref="D13:I13"/>
    <mergeCell ref="N13:S13"/>
    <mergeCell ref="X13:AC13"/>
    <mergeCell ref="AH13:AM13"/>
    <mergeCell ref="D14:I14"/>
    <mergeCell ref="N14:S14"/>
    <mergeCell ref="X14:AC14"/>
    <mergeCell ref="AH14:AM14"/>
    <mergeCell ref="D15:I15"/>
    <mergeCell ref="N15:S15"/>
    <mergeCell ref="X15:AC15"/>
    <mergeCell ref="AH15:AM15"/>
    <mergeCell ref="E16:F16"/>
    <mergeCell ref="H16:I16"/>
    <mergeCell ref="O16:P16"/>
    <mergeCell ref="R16:S16"/>
    <mergeCell ref="Y16:Z16"/>
    <mergeCell ref="AB16:AC16"/>
    <mergeCell ref="AI16:AJ16"/>
    <mergeCell ref="AL16:AM16"/>
    <mergeCell ref="E17:F17"/>
    <mergeCell ref="H17:I17"/>
    <mergeCell ref="O17:P17"/>
    <mergeCell ref="R17:S17"/>
    <mergeCell ref="Y17:Z17"/>
    <mergeCell ref="AB17:AC17"/>
    <mergeCell ref="AI17:AJ17"/>
    <mergeCell ref="AL17:AM17"/>
    <mergeCell ref="E18:F18"/>
    <mergeCell ref="H18:I18"/>
    <mergeCell ref="O18:P18"/>
    <mergeCell ref="R18:S18"/>
    <mergeCell ref="Y18:Z18"/>
    <mergeCell ref="AB18:AC18"/>
    <mergeCell ref="AI18:AJ18"/>
    <mergeCell ref="AL18:AM18"/>
    <mergeCell ref="E19:F19"/>
    <mergeCell ref="H19:I19"/>
    <mergeCell ref="O19:P19"/>
    <mergeCell ref="R19:S19"/>
    <mergeCell ref="Y19:Z19"/>
    <mergeCell ref="AB19:AC19"/>
    <mergeCell ref="AI19:AJ19"/>
    <mergeCell ref="AL19:AM19"/>
    <mergeCell ref="E20:F20"/>
    <mergeCell ref="H20:I20"/>
    <mergeCell ref="O20:P20"/>
    <mergeCell ref="R20:S20"/>
    <mergeCell ref="Y20:Z20"/>
    <mergeCell ref="AB20:AC20"/>
    <mergeCell ref="AI20:AJ20"/>
    <mergeCell ref="AL20:AM20"/>
    <mergeCell ref="E21:F21"/>
    <mergeCell ref="H21:I21"/>
    <mergeCell ref="O21:P21"/>
    <mergeCell ref="R21:S21"/>
    <mergeCell ref="Y21:Z21"/>
    <mergeCell ref="AB21:AC21"/>
    <mergeCell ref="AI21:AJ21"/>
    <mergeCell ref="AL21:AM21"/>
    <mergeCell ref="E22:F22"/>
    <mergeCell ref="H22:I22"/>
    <mergeCell ref="O22:P22"/>
    <mergeCell ref="R22:S22"/>
    <mergeCell ref="Y22:Z22"/>
    <mergeCell ref="AB22:AC22"/>
    <mergeCell ref="AI22:AJ22"/>
    <mergeCell ref="AL22:AM22"/>
    <mergeCell ref="E23:F23"/>
    <mergeCell ref="H23:I23"/>
    <mergeCell ref="O23:P23"/>
    <mergeCell ref="R23:S23"/>
    <mergeCell ref="Y23:Z23"/>
    <mergeCell ref="AB23:AC23"/>
    <mergeCell ref="AI23:AJ23"/>
    <mergeCell ref="AL23:AM23"/>
    <mergeCell ref="E24:F24"/>
    <mergeCell ref="H24:I24"/>
    <mergeCell ref="O24:P24"/>
    <mergeCell ref="R24:S24"/>
    <mergeCell ref="Y24:Z24"/>
    <mergeCell ref="AB24:AC24"/>
    <mergeCell ref="AI24:AJ24"/>
    <mergeCell ref="AL24:AM24"/>
    <mergeCell ref="E25:F25"/>
    <mergeCell ref="H25:I25"/>
    <mergeCell ref="O25:P25"/>
    <mergeCell ref="R25:S25"/>
    <mergeCell ref="Y25:Z25"/>
    <mergeCell ref="AB25:AC25"/>
    <mergeCell ref="AI25:AJ25"/>
    <mergeCell ref="AL25:AM25"/>
    <mergeCell ref="D26:I26"/>
    <mergeCell ref="N26:S26"/>
    <mergeCell ref="X26:AC26"/>
    <mergeCell ref="AH26:AM26"/>
    <mergeCell ref="E27:F27"/>
    <mergeCell ref="O27:P27"/>
    <mergeCell ref="Y27:Z27"/>
    <mergeCell ref="AI27:AJ27"/>
    <mergeCell ref="E28:F28"/>
    <mergeCell ref="O28:P28"/>
    <mergeCell ref="Y28:Z28"/>
    <mergeCell ref="AI28:AJ28"/>
    <mergeCell ref="E29:F29"/>
    <mergeCell ref="O29:P29"/>
    <mergeCell ref="Y29:Z29"/>
    <mergeCell ref="AI29:AJ29"/>
    <mergeCell ref="E30:F30"/>
    <mergeCell ref="O30:P30"/>
    <mergeCell ref="Y30:Z30"/>
    <mergeCell ref="AI30:AJ30"/>
    <mergeCell ref="D31:I31"/>
    <mergeCell ref="N31:S31"/>
    <mergeCell ref="X31:AC31"/>
    <mergeCell ref="AH31:AM31"/>
    <mergeCell ref="D36:I36"/>
    <mergeCell ref="N36:S36"/>
    <mergeCell ref="X36:AC36"/>
    <mergeCell ref="AH36:AM36"/>
    <mergeCell ref="D39:I39"/>
    <mergeCell ref="N39:S39"/>
    <mergeCell ref="X39:AC39"/>
    <mergeCell ref="AH39:AM39"/>
    <mergeCell ref="D42:I42"/>
    <mergeCell ref="N42:S42"/>
    <mergeCell ref="X42:AC42"/>
    <mergeCell ref="AH42:AM42"/>
    <mergeCell ref="D43:I43"/>
    <mergeCell ref="N43:S43"/>
    <mergeCell ref="X43:AC43"/>
    <mergeCell ref="AH43:AM43"/>
    <mergeCell ref="D44:I44"/>
    <mergeCell ref="N44:S44"/>
    <mergeCell ref="X44:AC44"/>
    <mergeCell ref="AH44:AM44"/>
    <mergeCell ref="D45:I45"/>
    <mergeCell ref="N45:S45"/>
    <mergeCell ref="X45:AC45"/>
    <mergeCell ref="AH45:AM45"/>
    <mergeCell ref="D46:I46"/>
    <mergeCell ref="N46:S46"/>
    <mergeCell ref="X46:AC46"/>
    <mergeCell ref="AH46:AM46"/>
    <mergeCell ref="D47:I47"/>
    <mergeCell ref="N47:S47"/>
    <mergeCell ref="X47:AC47"/>
    <mergeCell ref="AH47:AM47"/>
    <mergeCell ref="D48:I48"/>
    <mergeCell ref="N48:S48"/>
    <mergeCell ref="X48:AC48"/>
    <mergeCell ref="AH48:AM48"/>
    <mergeCell ref="D49:I49"/>
    <mergeCell ref="N49:S49"/>
    <mergeCell ref="X49:AC49"/>
    <mergeCell ref="AH49:AM49"/>
    <mergeCell ref="D50:I50"/>
    <mergeCell ref="N50:S50"/>
    <mergeCell ref="X50:AC50"/>
    <mergeCell ref="AH50:AM50"/>
    <mergeCell ref="D51:I51"/>
    <mergeCell ref="N51:S51"/>
    <mergeCell ref="X51:AC51"/>
    <mergeCell ref="AH51:AM51"/>
    <mergeCell ref="D52:I52"/>
    <mergeCell ref="N52:S52"/>
    <mergeCell ref="X52:AC52"/>
    <mergeCell ref="AH52:AM52"/>
    <mergeCell ref="D53:I53"/>
    <mergeCell ref="N53:S53"/>
    <mergeCell ref="X53:AC53"/>
    <mergeCell ref="AH53:AM53"/>
    <mergeCell ref="D54:I54"/>
    <mergeCell ref="N54:S54"/>
    <mergeCell ref="X54:AC54"/>
    <mergeCell ref="AH54:AM54"/>
    <mergeCell ref="D55:I55"/>
    <mergeCell ref="N55:S55"/>
    <mergeCell ref="X55:AC55"/>
    <mergeCell ref="AH55:AM55"/>
    <mergeCell ref="D56:I56"/>
    <mergeCell ref="N56:S56"/>
    <mergeCell ref="X56:AC56"/>
    <mergeCell ref="AH56:AM56"/>
    <mergeCell ref="D57:I57"/>
    <mergeCell ref="N57:S57"/>
    <mergeCell ref="X57:AC57"/>
    <mergeCell ref="AH57:AM57"/>
    <mergeCell ref="D58:I58"/>
    <mergeCell ref="N58:S58"/>
    <mergeCell ref="X58:AC58"/>
    <mergeCell ref="AH58:AM58"/>
    <mergeCell ref="D59:I59"/>
    <mergeCell ref="N59:S59"/>
    <mergeCell ref="X59:AC59"/>
    <mergeCell ref="AH59:AM59"/>
    <mergeCell ref="A3:A7"/>
    <mergeCell ref="A8:A15"/>
    <mergeCell ref="A16:A59"/>
    <mergeCell ref="B16:B25"/>
    <mergeCell ref="B26:B30"/>
    <mergeCell ref="B31:B35"/>
    <mergeCell ref="B36:B38"/>
    <mergeCell ref="B39:B41"/>
    <mergeCell ref="C16:C25"/>
    <mergeCell ref="C26:C30"/>
    <mergeCell ref="C31:C35"/>
    <mergeCell ref="C36:C38"/>
    <mergeCell ref="C39:C41"/>
    <mergeCell ref="K3:K7"/>
    <mergeCell ref="K8:K15"/>
    <mergeCell ref="K16:K59"/>
    <mergeCell ref="L16:L25"/>
    <mergeCell ref="L26:L30"/>
    <mergeCell ref="L31:L35"/>
    <mergeCell ref="L36:L38"/>
    <mergeCell ref="L39:L41"/>
    <mergeCell ref="M16:M25"/>
    <mergeCell ref="M26:M30"/>
    <mergeCell ref="M31:M35"/>
    <mergeCell ref="M36:M38"/>
    <mergeCell ref="M39:M41"/>
    <mergeCell ref="U3:U7"/>
    <mergeCell ref="U8:U15"/>
    <mergeCell ref="U16:U59"/>
    <mergeCell ref="V16:V25"/>
    <mergeCell ref="V26:V30"/>
    <mergeCell ref="V31:V35"/>
    <mergeCell ref="V36:V38"/>
    <mergeCell ref="V39:V41"/>
    <mergeCell ref="W16:W25"/>
    <mergeCell ref="W26:W30"/>
    <mergeCell ref="W31:W35"/>
    <mergeCell ref="W36:W38"/>
    <mergeCell ref="W39:W41"/>
    <mergeCell ref="AE3:AE7"/>
    <mergeCell ref="AE8:AE15"/>
    <mergeCell ref="AE16:AE59"/>
    <mergeCell ref="AF16:AF25"/>
    <mergeCell ref="AF26:AF30"/>
    <mergeCell ref="AF31:AF35"/>
    <mergeCell ref="AF36:AF38"/>
    <mergeCell ref="AF39:AF41"/>
    <mergeCell ref="AG16:AG25"/>
    <mergeCell ref="AG26:AG30"/>
    <mergeCell ref="AG31:AG35"/>
    <mergeCell ref="AG36:AG38"/>
    <mergeCell ref="AG39:AG41"/>
    <mergeCell ref="B1:I2"/>
    <mergeCell ref="D37:I38"/>
    <mergeCell ref="AH37:AM38"/>
    <mergeCell ref="D40:I41"/>
    <mergeCell ref="AH40:AM41"/>
    <mergeCell ref="L1:S2"/>
    <mergeCell ref="N37:S38"/>
    <mergeCell ref="N40:S41"/>
    <mergeCell ref="V1:AC2"/>
    <mergeCell ref="X37:AC38"/>
    <mergeCell ref="X40:AC41"/>
    <mergeCell ref="AF1:AM2"/>
  </mergeCells>
  <pageMargins left="0.75" right="0.75" top="1" bottom="1" header="0.5" footer="0.5"/>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2"/>
  <sheetViews>
    <sheetView topLeftCell="A14" workbookViewId="0">
      <selection activeCell="I14" sqref="I14:O14"/>
    </sheetView>
  </sheetViews>
  <sheetFormatPr defaultColWidth="9.23333333333333" defaultRowHeight="13.5"/>
  <cols>
    <col min="1" max="1" width="26.25" style="461" customWidth="1"/>
    <col min="2" max="2" width="20.625" style="461" customWidth="1"/>
    <col min="3" max="7" width="9" style="461"/>
    <col min="9" max="9" width="26.25" style="461" customWidth="1"/>
    <col min="10" max="10" width="20.625" style="461" customWidth="1"/>
    <col min="11" max="14" width="9" style="461"/>
    <col min="15" max="15" width="13.625" style="461" customWidth="1"/>
  </cols>
  <sheetData>
    <row r="1" ht="22.5" spans="1:15">
      <c r="A1" s="462" t="s">
        <v>3686</v>
      </c>
      <c r="B1" s="462"/>
      <c r="C1" s="462"/>
      <c r="D1" s="462"/>
      <c r="E1" s="462"/>
      <c r="F1" s="462"/>
      <c r="G1" s="462"/>
      <c r="I1" s="462" t="s">
        <v>3686</v>
      </c>
      <c r="J1" s="462"/>
      <c r="K1" s="462"/>
      <c r="L1" s="462"/>
      <c r="M1" s="462"/>
      <c r="N1" s="462"/>
      <c r="O1" s="462"/>
    </row>
    <row r="2" ht="16.5" spans="1:15">
      <c r="A2" s="463" t="s">
        <v>3687</v>
      </c>
      <c r="B2" s="463" t="s">
        <v>3688</v>
      </c>
      <c r="C2" s="463" t="s">
        <v>1736</v>
      </c>
      <c r="D2" s="463"/>
      <c r="E2" s="463"/>
      <c r="F2" s="463"/>
      <c r="G2" s="463"/>
      <c r="I2" s="463" t="s">
        <v>3687</v>
      </c>
      <c r="J2" s="463" t="s">
        <v>3688</v>
      </c>
      <c r="K2" s="463" t="s">
        <v>1736</v>
      </c>
      <c r="L2" s="463"/>
      <c r="M2" s="463"/>
      <c r="N2" s="463"/>
      <c r="O2" s="463"/>
    </row>
    <row r="3" ht="16.5" spans="1:15">
      <c r="A3" s="464" t="s">
        <v>862</v>
      </c>
      <c r="B3" s="465" t="s">
        <v>861</v>
      </c>
      <c r="C3" s="466"/>
      <c r="D3" s="466"/>
      <c r="E3" s="466"/>
      <c r="F3" s="466"/>
      <c r="G3" s="466"/>
      <c r="I3" s="464" t="s">
        <v>872</v>
      </c>
      <c r="J3" s="465" t="s">
        <v>871</v>
      </c>
      <c r="K3" s="466"/>
      <c r="L3" s="466"/>
      <c r="M3" s="466"/>
      <c r="N3" s="466"/>
      <c r="O3" s="466"/>
    </row>
    <row r="4" ht="16.5" spans="1:15">
      <c r="A4" s="467" t="s">
        <v>3152</v>
      </c>
      <c r="B4" s="465"/>
      <c r="C4" s="466"/>
      <c r="D4" s="466"/>
      <c r="E4" s="466"/>
      <c r="F4" s="466"/>
      <c r="G4" s="466"/>
      <c r="I4" s="467" t="s">
        <v>3152</v>
      </c>
      <c r="J4" s="465"/>
      <c r="K4" s="466"/>
      <c r="L4" s="466"/>
      <c r="M4" s="466"/>
      <c r="N4" s="466"/>
      <c r="O4" s="466"/>
    </row>
    <row r="5" ht="16.5" spans="1:15">
      <c r="A5" s="467" t="s">
        <v>3153</v>
      </c>
      <c r="B5" s="465"/>
      <c r="C5" s="466"/>
      <c r="D5" s="466"/>
      <c r="E5" s="466"/>
      <c r="F5" s="466"/>
      <c r="G5" s="466"/>
      <c r="I5" s="467" t="s">
        <v>3153</v>
      </c>
      <c r="J5" s="465"/>
      <c r="K5" s="466"/>
      <c r="L5" s="466"/>
      <c r="M5" s="466"/>
      <c r="N5" s="466"/>
      <c r="O5" s="466"/>
    </row>
    <row r="6" ht="16.5" spans="1:15">
      <c r="A6" s="467" t="s">
        <v>3689</v>
      </c>
      <c r="B6" s="465"/>
      <c r="C6" s="466"/>
      <c r="D6" s="466"/>
      <c r="E6" s="466"/>
      <c r="F6" s="466"/>
      <c r="G6" s="466"/>
      <c r="I6" s="467" t="s">
        <v>3689</v>
      </c>
      <c r="J6" s="465"/>
      <c r="K6" s="466"/>
      <c r="L6" s="466"/>
      <c r="M6" s="466"/>
      <c r="N6" s="466"/>
      <c r="O6" s="466"/>
    </row>
    <row r="7" ht="16.5" spans="1:15">
      <c r="A7" s="467" t="s">
        <v>3690</v>
      </c>
      <c r="B7" s="468"/>
      <c r="C7" s="469"/>
      <c r="D7" s="469"/>
      <c r="E7" s="469"/>
      <c r="F7" s="469"/>
      <c r="G7" s="469"/>
      <c r="I7" s="467" t="s">
        <v>3690</v>
      </c>
      <c r="J7" s="468"/>
      <c r="K7" s="469"/>
      <c r="L7" s="469"/>
      <c r="M7" s="469"/>
      <c r="N7" s="469"/>
      <c r="O7" s="469"/>
    </row>
    <row r="8" ht="82" customHeight="1" spans="1:15">
      <c r="A8" s="470" t="s">
        <v>3691</v>
      </c>
      <c r="B8" s="471"/>
      <c r="C8" s="471"/>
      <c r="D8" s="471"/>
      <c r="E8" s="471"/>
      <c r="F8" s="471"/>
      <c r="G8" s="471"/>
      <c r="I8" s="470" t="s">
        <v>3691</v>
      </c>
      <c r="J8" s="471"/>
      <c r="K8" s="471"/>
      <c r="L8" s="471"/>
      <c r="M8" s="471"/>
      <c r="N8" s="471"/>
      <c r="O8" s="471"/>
    </row>
    <row r="9" ht="71" customHeight="1" spans="1:15">
      <c r="A9" s="470" t="s">
        <v>3692</v>
      </c>
      <c r="B9" s="472"/>
      <c r="C9" s="472"/>
      <c r="D9" s="472"/>
      <c r="E9" s="472"/>
      <c r="F9" s="472"/>
      <c r="G9" s="472"/>
      <c r="I9" s="470" t="s">
        <v>3692</v>
      </c>
      <c r="J9" s="472"/>
      <c r="K9" s="472"/>
      <c r="L9" s="472"/>
      <c r="M9" s="472"/>
      <c r="N9" s="472"/>
      <c r="O9" s="472"/>
    </row>
    <row r="10" ht="16.5" spans="1:15">
      <c r="A10" s="470" t="s">
        <v>3693</v>
      </c>
      <c r="B10" s="472"/>
      <c r="C10" s="472"/>
      <c r="D10" s="472"/>
      <c r="E10" s="472"/>
      <c r="F10" s="472"/>
      <c r="G10" s="472"/>
      <c r="I10" s="470" t="s">
        <v>3693</v>
      </c>
      <c r="J10" s="472"/>
      <c r="K10" s="472"/>
      <c r="L10" s="472"/>
      <c r="M10" s="472"/>
      <c r="N10" s="472"/>
      <c r="O10" s="472"/>
    </row>
    <row r="11" ht="16.5" spans="1:15">
      <c r="A11" s="473" t="s">
        <v>3694</v>
      </c>
      <c r="B11" s="474"/>
      <c r="C11" s="474"/>
      <c r="D11" s="474"/>
      <c r="E11" s="474"/>
      <c r="F11" s="474"/>
      <c r="G11" s="474"/>
      <c r="I11" s="473" t="s">
        <v>3694</v>
      </c>
      <c r="J11" s="474"/>
      <c r="K11" s="474"/>
      <c r="L11" s="474"/>
      <c r="M11" s="474"/>
      <c r="N11" s="474"/>
      <c r="O11" s="474"/>
    </row>
    <row r="12" ht="117" customHeight="1" spans="1:15">
      <c r="A12" s="475"/>
      <c r="B12" s="475"/>
      <c r="C12" s="475"/>
      <c r="D12" s="475"/>
      <c r="E12" s="475"/>
      <c r="F12" s="475"/>
      <c r="G12" s="475"/>
      <c r="I12" s="475"/>
      <c r="J12" s="475"/>
      <c r="K12" s="475"/>
      <c r="L12" s="475"/>
      <c r="M12" s="475"/>
      <c r="N12" s="475"/>
      <c r="O12" s="475"/>
    </row>
    <row r="13" ht="16.5" spans="1:15">
      <c r="A13" s="476" t="s">
        <v>3695</v>
      </c>
      <c r="B13" s="477"/>
      <c r="C13" s="477"/>
      <c r="D13" s="477"/>
      <c r="E13" s="477"/>
      <c r="F13" s="477"/>
      <c r="G13" s="478"/>
      <c r="I13" s="476" t="s">
        <v>3695</v>
      </c>
      <c r="J13" s="477"/>
      <c r="K13" s="477"/>
      <c r="L13" s="477"/>
      <c r="M13" s="477"/>
      <c r="N13" s="477"/>
      <c r="O13" s="478"/>
    </row>
    <row r="14" ht="360" customHeight="1" spans="1:15">
      <c r="A14" s="479"/>
      <c r="B14" s="480"/>
      <c r="C14" s="480"/>
      <c r="D14" s="480"/>
      <c r="E14" s="480"/>
      <c r="F14" s="480"/>
      <c r="G14" s="481"/>
      <c r="I14" s="479"/>
      <c r="J14" s="480"/>
      <c r="K14" s="480"/>
      <c r="L14" s="480"/>
      <c r="M14" s="480"/>
      <c r="N14" s="480"/>
      <c r="O14" s="481"/>
    </row>
    <row r="15" ht="16.5" spans="1:15">
      <c r="A15" s="473" t="s">
        <v>3696</v>
      </c>
      <c r="B15" s="473"/>
      <c r="C15" s="473"/>
      <c r="D15" s="473"/>
      <c r="E15" s="473"/>
      <c r="F15" s="473"/>
      <c r="G15" s="473"/>
      <c r="I15" s="473" t="s">
        <v>3696</v>
      </c>
      <c r="J15" s="473"/>
      <c r="K15" s="473"/>
      <c r="L15" s="473"/>
      <c r="M15" s="473"/>
      <c r="N15" s="473"/>
      <c r="O15" s="473"/>
    </row>
    <row r="16" ht="95" customHeight="1" spans="1:15">
      <c r="A16" s="482"/>
      <c r="B16" s="482"/>
      <c r="C16" s="482"/>
      <c r="D16" s="482"/>
      <c r="E16" s="482"/>
      <c r="F16" s="482"/>
      <c r="G16" s="482"/>
      <c r="I16" s="482"/>
      <c r="J16" s="482"/>
      <c r="K16" s="482"/>
      <c r="L16" s="482"/>
      <c r="M16" s="482"/>
      <c r="N16" s="482"/>
      <c r="O16" s="482"/>
    </row>
    <row r="17" ht="16.5" spans="1:15">
      <c r="A17" s="473" t="s">
        <v>3697</v>
      </c>
      <c r="B17" s="473"/>
      <c r="C17" s="473"/>
      <c r="D17" s="473"/>
      <c r="E17" s="473"/>
      <c r="F17" s="473"/>
      <c r="G17" s="473"/>
      <c r="I17" s="473" t="s">
        <v>3697</v>
      </c>
      <c r="J17" s="473"/>
      <c r="K17" s="473"/>
      <c r="L17" s="473"/>
      <c r="M17" s="473"/>
      <c r="N17" s="473"/>
      <c r="O17" s="473"/>
    </row>
    <row r="18" ht="16.5" spans="1:15">
      <c r="A18" s="482"/>
      <c r="B18" s="482"/>
      <c r="C18" s="482"/>
      <c r="D18" s="482"/>
      <c r="E18" s="482"/>
      <c r="F18" s="482"/>
      <c r="G18" s="482"/>
      <c r="I18" s="482"/>
      <c r="J18" s="482"/>
      <c r="K18" s="482"/>
      <c r="L18" s="482"/>
      <c r="M18" s="482"/>
      <c r="N18" s="482"/>
      <c r="O18" s="482"/>
    </row>
    <row r="19" ht="16.5" spans="1:15">
      <c r="A19" s="476" t="s">
        <v>3698</v>
      </c>
      <c r="B19" s="477"/>
      <c r="C19" s="477"/>
      <c r="D19" s="477"/>
      <c r="E19" s="477"/>
      <c r="F19" s="477"/>
      <c r="G19" s="478"/>
      <c r="I19" s="476" t="s">
        <v>3698</v>
      </c>
      <c r="J19" s="477"/>
      <c r="K19" s="477"/>
      <c r="L19" s="477"/>
      <c r="M19" s="477"/>
      <c r="N19" s="477"/>
      <c r="O19" s="478"/>
    </row>
    <row r="20" ht="16.5" spans="1:15">
      <c r="A20" s="483"/>
      <c r="B20" s="484"/>
      <c r="C20" s="484"/>
      <c r="D20" s="484"/>
      <c r="E20" s="484"/>
      <c r="F20" s="484"/>
      <c r="G20" s="485"/>
      <c r="I20" s="483"/>
      <c r="J20" s="484"/>
      <c r="K20" s="484"/>
      <c r="L20" s="484"/>
      <c r="M20" s="484"/>
      <c r="N20" s="484"/>
      <c r="O20" s="485"/>
    </row>
    <row r="21" ht="16.5" spans="1:15">
      <c r="A21" s="473" t="s">
        <v>3699</v>
      </c>
      <c r="B21" s="473"/>
      <c r="C21" s="473"/>
      <c r="D21" s="473"/>
      <c r="E21" s="473"/>
      <c r="F21" s="473"/>
      <c r="G21" s="473"/>
      <c r="I21" s="473" t="s">
        <v>3699</v>
      </c>
      <c r="J21" s="473"/>
      <c r="K21" s="473"/>
      <c r="L21" s="473"/>
      <c r="M21" s="473"/>
      <c r="N21" s="473"/>
      <c r="O21" s="473"/>
    </row>
    <row r="22" ht="124" customHeight="1" spans="1:15">
      <c r="A22" s="475"/>
      <c r="B22" s="486"/>
      <c r="C22" s="486"/>
      <c r="D22" s="486"/>
      <c r="E22" s="486"/>
      <c r="F22" s="486"/>
      <c r="G22" s="486"/>
      <c r="I22" s="475"/>
      <c r="J22" s="486"/>
      <c r="K22" s="486"/>
      <c r="L22" s="486"/>
      <c r="M22" s="486"/>
      <c r="N22" s="486"/>
      <c r="O22" s="486"/>
    </row>
    <row r="23" ht="16.5" spans="1:15">
      <c r="A23" s="473" t="s">
        <v>3700</v>
      </c>
      <c r="B23" s="473"/>
      <c r="C23" s="473"/>
      <c r="D23" s="473"/>
      <c r="E23" s="473"/>
      <c r="F23" s="473"/>
      <c r="G23" s="473"/>
      <c r="I23" s="473" t="s">
        <v>3700</v>
      </c>
      <c r="J23" s="473"/>
      <c r="K23" s="473"/>
      <c r="L23" s="473"/>
      <c r="M23" s="473"/>
      <c r="N23" s="473"/>
      <c r="O23" s="473"/>
    </row>
    <row r="24" ht="16.5" spans="1:15">
      <c r="A24" s="475"/>
      <c r="B24" s="475"/>
      <c r="C24" s="475"/>
      <c r="D24" s="475"/>
      <c r="E24" s="475"/>
      <c r="F24" s="475"/>
      <c r="G24" s="475"/>
      <c r="I24" s="475"/>
      <c r="J24" s="475"/>
      <c r="K24" s="475"/>
      <c r="L24" s="475"/>
      <c r="M24" s="475"/>
      <c r="N24" s="475"/>
      <c r="O24" s="475"/>
    </row>
    <row r="25" ht="16.5" spans="1:15">
      <c r="A25" s="473" t="s">
        <v>3701</v>
      </c>
      <c r="B25" s="473"/>
      <c r="C25" s="473"/>
      <c r="D25" s="473"/>
      <c r="E25" s="473"/>
      <c r="F25" s="473"/>
      <c r="G25" s="473"/>
      <c r="I25" s="473" t="s">
        <v>3701</v>
      </c>
      <c r="J25" s="473"/>
      <c r="K25" s="473"/>
      <c r="L25" s="473"/>
      <c r="M25" s="473"/>
      <c r="N25" s="473"/>
      <c r="O25" s="473"/>
    </row>
    <row r="26" ht="16.5" spans="1:15">
      <c r="A26" s="482"/>
      <c r="B26" s="482"/>
      <c r="C26" s="482"/>
      <c r="D26" s="482"/>
      <c r="E26" s="482"/>
      <c r="F26" s="482"/>
      <c r="G26" s="482"/>
      <c r="I26" s="482"/>
      <c r="J26" s="482"/>
      <c r="K26" s="482"/>
      <c r="L26" s="482"/>
      <c r="M26" s="482"/>
      <c r="N26" s="482"/>
      <c r="O26" s="482"/>
    </row>
    <row r="27" ht="16.5" spans="1:15">
      <c r="A27" s="473" t="s">
        <v>3702</v>
      </c>
      <c r="B27" s="473"/>
      <c r="C27" s="473"/>
      <c r="D27" s="473"/>
      <c r="E27" s="473"/>
      <c r="F27" s="473"/>
      <c r="G27" s="473"/>
      <c r="I27" s="473" t="s">
        <v>3702</v>
      </c>
      <c r="J27" s="473"/>
      <c r="K27" s="473"/>
      <c r="L27" s="473"/>
      <c r="M27" s="473"/>
      <c r="N27" s="473"/>
      <c r="O27" s="473"/>
    </row>
    <row r="28" ht="16.5" spans="1:15">
      <c r="A28" s="482"/>
      <c r="B28" s="482"/>
      <c r="C28" s="482"/>
      <c r="D28" s="482"/>
      <c r="E28" s="482"/>
      <c r="F28" s="482"/>
      <c r="G28" s="482"/>
      <c r="I28" s="482"/>
      <c r="J28" s="482"/>
      <c r="K28" s="482"/>
      <c r="L28" s="482"/>
      <c r="M28" s="482"/>
      <c r="N28" s="482"/>
      <c r="O28" s="482"/>
    </row>
    <row r="29" ht="16.5" spans="1:15">
      <c r="A29" s="487" t="s">
        <v>3703</v>
      </c>
      <c r="B29" s="487"/>
      <c r="C29" s="487"/>
      <c r="D29" s="487"/>
      <c r="E29" s="487"/>
      <c r="F29" s="487"/>
      <c r="G29" s="487"/>
      <c r="I29" s="487" t="s">
        <v>3703</v>
      </c>
      <c r="J29" s="487"/>
      <c r="K29" s="487"/>
      <c r="L29" s="487"/>
      <c r="M29" s="487"/>
      <c r="N29" s="487"/>
      <c r="O29" s="487"/>
    </row>
    <row r="30" ht="16.5" spans="1:15">
      <c r="A30" s="482"/>
      <c r="B30" s="488"/>
      <c r="C30" s="489"/>
      <c r="D30" s="489"/>
      <c r="E30" s="489"/>
      <c r="F30" s="489"/>
      <c r="G30" s="490"/>
      <c r="I30" s="482"/>
      <c r="J30" s="488"/>
      <c r="K30" s="489"/>
      <c r="L30" s="489"/>
      <c r="M30" s="489"/>
      <c r="N30" s="489"/>
      <c r="O30" s="490"/>
    </row>
    <row r="31" ht="16.5" spans="1:15">
      <c r="A31" s="482" t="s">
        <v>3704</v>
      </c>
      <c r="B31" s="488"/>
      <c r="C31" s="489"/>
      <c r="D31" s="489"/>
      <c r="E31" s="489"/>
      <c r="F31" s="489"/>
      <c r="G31" s="490"/>
      <c r="I31" s="482" t="s">
        <v>3704</v>
      </c>
      <c r="J31" s="488"/>
      <c r="K31" s="489"/>
      <c r="L31" s="489"/>
      <c r="M31" s="489"/>
      <c r="N31" s="489"/>
      <c r="O31" s="490"/>
    </row>
    <row r="32" ht="16.5" spans="1:15">
      <c r="A32" s="482" t="s">
        <v>3705</v>
      </c>
      <c r="B32" s="488"/>
      <c r="C32" s="489"/>
      <c r="D32" s="489"/>
      <c r="E32" s="489"/>
      <c r="F32" s="489"/>
      <c r="G32" s="490"/>
      <c r="I32" s="482" t="s">
        <v>3705</v>
      </c>
      <c r="J32" s="488"/>
      <c r="K32" s="489"/>
      <c r="L32" s="489"/>
      <c r="M32" s="489"/>
      <c r="N32" s="489"/>
      <c r="O32" s="490"/>
    </row>
  </sheetData>
  <mergeCells count="56">
    <mergeCell ref="A1:G1"/>
    <mergeCell ref="I1:O1"/>
    <mergeCell ref="C2:G2"/>
    <mergeCell ref="K2:O2"/>
    <mergeCell ref="B8:G8"/>
    <mergeCell ref="J8:O8"/>
    <mergeCell ref="B9:G9"/>
    <mergeCell ref="J9:O9"/>
    <mergeCell ref="B10:G10"/>
    <mergeCell ref="J10:O10"/>
    <mergeCell ref="A11:G11"/>
    <mergeCell ref="I11:O11"/>
    <mergeCell ref="A12:G12"/>
    <mergeCell ref="I12:O12"/>
    <mergeCell ref="A13:G13"/>
    <mergeCell ref="I13:O13"/>
    <mergeCell ref="A14:G14"/>
    <mergeCell ref="I14:O14"/>
    <mergeCell ref="A15:G15"/>
    <mergeCell ref="I15:O15"/>
    <mergeCell ref="A16:G16"/>
    <mergeCell ref="I16:O16"/>
    <mergeCell ref="A17:G17"/>
    <mergeCell ref="I17:O17"/>
    <mergeCell ref="A18:G18"/>
    <mergeCell ref="I18:O18"/>
    <mergeCell ref="A19:G19"/>
    <mergeCell ref="I19:O19"/>
    <mergeCell ref="A20:G20"/>
    <mergeCell ref="I20:O20"/>
    <mergeCell ref="A21:G21"/>
    <mergeCell ref="I21:O21"/>
    <mergeCell ref="A22:G22"/>
    <mergeCell ref="I22:O22"/>
    <mergeCell ref="A23:G23"/>
    <mergeCell ref="I23:O23"/>
    <mergeCell ref="A24:G24"/>
    <mergeCell ref="I24:O24"/>
    <mergeCell ref="A25:G25"/>
    <mergeCell ref="I25:O25"/>
    <mergeCell ref="A26:G26"/>
    <mergeCell ref="I26:O26"/>
    <mergeCell ref="A27:G27"/>
    <mergeCell ref="I27:O27"/>
    <mergeCell ref="A28:G28"/>
    <mergeCell ref="I28:O28"/>
    <mergeCell ref="A29:G29"/>
    <mergeCell ref="I29:O29"/>
    <mergeCell ref="B30:G30"/>
    <mergeCell ref="J30:O30"/>
    <mergeCell ref="B31:G31"/>
    <mergeCell ref="J31:O31"/>
    <mergeCell ref="B32:G32"/>
    <mergeCell ref="J32:O32"/>
    <mergeCell ref="C3:G7"/>
    <mergeCell ref="K3:O7"/>
  </mergeCells>
  <pageMargins left="0.75" right="0.75" top="1" bottom="1" header="0.5" footer="0.5"/>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AF39"/>
  <sheetViews>
    <sheetView zoomScale="85" zoomScaleNormal="85" workbookViewId="0">
      <selection activeCell="Q13" sqref="Q13"/>
    </sheetView>
  </sheetViews>
  <sheetFormatPr defaultColWidth="9.23333333333333" defaultRowHeight="13.5"/>
  <cols>
    <col min="1" max="1" width="2.075" customWidth="1"/>
    <col min="2" max="2" width="9" style="404"/>
    <col min="3" max="11" width="10" style="404" customWidth="1"/>
    <col min="12" max="12" width="16.3083333333333" style="404" customWidth="1"/>
    <col min="13" max="13" width="12.2333333333333" style="404" customWidth="1"/>
    <col min="14" max="15" width="10" style="404" customWidth="1"/>
    <col min="16" max="16" width="15.075" style="404" customWidth="1"/>
    <col min="18" max="18" width="9" style="404"/>
    <col min="19" max="27" width="10" style="404" customWidth="1"/>
    <col min="28" max="28" width="14.3083333333333" style="404" customWidth="1"/>
    <col min="29" max="29" width="12.2333333333333" style="404" customWidth="1"/>
    <col min="30" max="31" width="10" style="404" customWidth="1"/>
    <col min="32" max="32" width="15.2583333333333" style="404" customWidth="1"/>
  </cols>
  <sheetData>
    <row r="1" ht="24.75" spans="2:32">
      <c r="B1" s="405" t="s">
        <v>3706</v>
      </c>
      <c r="C1" s="406"/>
      <c r="D1" s="406"/>
      <c r="E1" s="406"/>
      <c r="F1" s="406"/>
      <c r="G1" s="406"/>
      <c r="H1" s="406"/>
      <c r="I1" s="406"/>
      <c r="J1" s="406"/>
      <c r="K1" s="406"/>
      <c r="L1" s="406"/>
      <c r="M1" s="406"/>
      <c r="N1" s="406"/>
      <c r="O1" s="406"/>
      <c r="P1" s="406"/>
      <c r="R1" s="405" t="s">
        <v>3707</v>
      </c>
      <c r="S1" s="406"/>
      <c r="T1" s="406"/>
      <c r="U1" s="406"/>
      <c r="V1" s="406"/>
      <c r="W1" s="406"/>
      <c r="X1" s="406"/>
      <c r="Y1" s="406"/>
      <c r="Z1" s="406"/>
      <c r="AA1" s="406"/>
      <c r="AB1" s="406"/>
      <c r="AC1" s="406"/>
      <c r="AD1" s="406"/>
      <c r="AE1" s="406"/>
      <c r="AF1" s="406"/>
    </row>
    <row r="2" ht="14.25" spans="2:32">
      <c r="B2" s="407" t="s">
        <v>3708</v>
      </c>
      <c r="C2" s="408"/>
      <c r="D2" s="408"/>
      <c r="E2" s="408"/>
      <c r="F2" s="408" t="s">
        <v>3709</v>
      </c>
      <c r="G2" s="408"/>
      <c r="H2" s="408"/>
      <c r="I2" s="408"/>
      <c r="J2" s="408" t="s">
        <v>3710</v>
      </c>
      <c r="K2" s="408"/>
      <c r="L2" s="409"/>
      <c r="M2" s="410"/>
      <c r="N2" s="408" t="s">
        <v>3711</v>
      </c>
      <c r="O2" s="408"/>
      <c r="P2" s="411"/>
      <c r="R2" s="407" t="s">
        <v>3708</v>
      </c>
      <c r="S2" s="408"/>
      <c r="T2" s="408"/>
      <c r="U2" s="408"/>
      <c r="V2" s="408" t="s">
        <v>3709</v>
      </c>
      <c r="W2" s="408"/>
      <c r="X2" s="408"/>
      <c r="Y2" s="408"/>
      <c r="Z2" s="408" t="s">
        <v>3710</v>
      </c>
      <c r="AA2" s="408"/>
      <c r="AB2" s="409"/>
      <c r="AC2" s="410"/>
      <c r="AD2" s="408" t="s">
        <v>3711</v>
      </c>
      <c r="AE2" s="408"/>
      <c r="AF2" s="411"/>
    </row>
    <row r="3" ht="14.25" spans="2:32">
      <c r="B3" s="407" t="s">
        <v>3712</v>
      </c>
      <c r="C3" s="408"/>
      <c r="D3" s="412"/>
      <c r="E3" s="413"/>
      <c r="F3" s="408" t="s">
        <v>3713</v>
      </c>
      <c r="G3" s="408"/>
      <c r="H3" s="408"/>
      <c r="I3" s="408"/>
      <c r="J3" s="408" t="s">
        <v>3714</v>
      </c>
      <c r="K3" s="408"/>
      <c r="L3" s="409"/>
      <c r="M3" s="410"/>
      <c r="N3" s="408" t="s">
        <v>3715</v>
      </c>
      <c r="O3" s="408"/>
      <c r="P3" s="414"/>
      <c r="R3" s="407" t="s">
        <v>3712</v>
      </c>
      <c r="S3" s="408"/>
      <c r="T3" s="412"/>
      <c r="U3" s="413"/>
      <c r="V3" s="408" t="s">
        <v>3713</v>
      </c>
      <c r="W3" s="408"/>
      <c r="X3" s="408"/>
      <c r="Y3" s="408"/>
      <c r="Z3" s="408" t="s">
        <v>3714</v>
      </c>
      <c r="AA3" s="408"/>
      <c r="AB3" s="409"/>
      <c r="AC3" s="410"/>
      <c r="AD3" s="408" t="s">
        <v>3715</v>
      </c>
      <c r="AE3" s="408"/>
      <c r="AF3" s="414"/>
    </row>
    <row r="4" ht="140" customHeight="1" spans="2:32">
      <c r="B4" s="415"/>
      <c r="C4" s="416"/>
      <c r="D4" s="416"/>
      <c r="E4" s="416"/>
      <c r="F4" s="416"/>
      <c r="G4" s="416"/>
      <c r="H4" s="416"/>
      <c r="I4" s="416"/>
      <c r="J4" s="416"/>
      <c r="K4" s="416"/>
      <c r="L4" s="416"/>
      <c r="M4" s="416"/>
      <c r="N4" s="417"/>
      <c r="O4" s="417"/>
      <c r="P4" s="416"/>
      <c r="R4" s="415"/>
      <c r="S4" s="416"/>
      <c r="T4" s="416"/>
      <c r="U4" s="416"/>
      <c r="V4" s="416"/>
      <c r="W4" s="416"/>
      <c r="X4" s="416"/>
      <c r="Y4" s="416"/>
      <c r="Z4" s="416"/>
      <c r="AA4" s="416"/>
      <c r="AB4" s="416"/>
      <c r="AC4" s="416"/>
      <c r="AD4" s="417"/>
      <c r="AE4" s="417"/>
      <c r="AF4" s="416"/>
    </row>
    <row r="5" ht="14.25" spans="2:32">
      <c r="B5" s="418" t="s">
        <v>3716</v>
      </c>
      <c r="C5" s="419"/>
      <c r="D5" s="419"/>
      <c r="E5" s="419"/>
      <c r="F5" s="419"/>
      <c r="G5" s="419"/>
      <c r="H5" s="419"/>
      <c r="I5" s="419"/>
      <c r="J5" s="419"/>
      <c r="K5" s="419"/>
      <c r="L5" s="419"/>
      <c r="M5" s="419"/>
      <c r="N5" s="419"/>
      <c r="O5" s="419"/>
      <c r="P5" s="419"/>
      <c r="R5" s="418" t="s">
        <v>3716</v>
      </c>
      <c r="S5" s="419"/>
      <c r="T5" s="419"/>
      <c r="U5" s="419"/>
      <c r="V5" s="419"/>
      <c r="W5" s="419"/>
      <c r="X5" s="419"/>
      <c r="Y5" s="419"/>
      <c r="Z5" s="419"/>
      <c r="AA5" s="419"/>
      <c r="AB5" s="419"/>
      <c r="AC5" s="419"/>
      <c r="AD5" s="419"/>
      <c r="AE5" s="419"/>
      <c r="AF5" s="419"/>
    </row>
    <row r="6" ht="14.25" spans="2:32">
      <c r="B6" s="420" t="s">
        <v>3717</v>
      </c>
      <c r="C6" s="421"/>
      <c r="D6" s="421" t="s">
        <v>3718</v>
      </c>
      <c r="E6" s="421"/>
      <c r="F6" s="421"/>
      <c r="G6" s="421"/>
      <c r="H6" s="421"/>
      <c r="I6" s="421"/>
      <c r="J6" s="421"/>
      <c r="K6" s="421"/>
      <c r="L6" s="421"/>
      <c r="M6" s="421"/>
      <c r="N6" s="421"/>
      <c r="O6" s="421"/>
      <c r="P6" s="421"/>
      <c r="R6" s="420" t="s">
        <v>3717</v>
      </c>
      <c r="S6" s="421"/>
      <c r="T6" s="421" t="s">
        <v>3718</v>
      </c>
      <c r="U6" s="421"/>
      <c r="V6" s="421"/>
      <c r="W6" s="421"/>
      <c r="X6" s="421"/>
      <c r="Y6" s="421"/>
      <c r="Z6" s="421"/>
      <c r="AA6" s="421"/>
      <c r="AB6" s="421"/>
      <c r="AC6" s="421"/>
      <c r="AD6" s="421"/>
      <c r="AE6" s="421"/>
      <c r="AF6" s="421"/>
    </row>
    <row r="7" spans="2:32">
      <c r="B7" s="422" t="s">
        <v>3719</v>
      </c>
      <c r="C7" s="423" t="s">
        <v>3720</v>
      </c>
      <c r="D7" s="424"/>
      <c r="E7" s="424"/>
      <c r="F7" s="424"/>
      <c r="G7" s="424"/>
      <c r="H7" s="424"/>
      <c r="I7" s="424"/>
      <c r="J7" s="424"/>
      <c r="K7" s="424"/>
      <c r="L7" s="424"/>
      <c r="M7" s="424"/>
      <c r="N7" s="424"/>
      <c r="O7" s="424"/>
      <c r="P7" s="424"/>
      <c r="R7" s="422" t="s">
        <v>3719</v>
      </c>
      <c r="S7" s="423" t="s">
        <v>3720</v>
      </c>
      <c r="T7" s="424"/>
      <c r="U7" s="424"/>
      <c r="V7" s="424"/>
      <c r="W7" s="424"/>
      <c r="X7" s="424"/>
      <c r="Y7" s="424"/>
      <c r="Z7" s="424"/>
      <c r="AA7" s="424"/>
      <c r="AB7" s="424"/>
      <c r="AC7" s="424"/>
      <c r="AD7" s="424"/>
      <c r="AE7" s="424"/>
      <c r="AF7" s="424"/>
    </row>
    <row r="8" spans="2:32">
      <c r="B8" s="422"/>
      <c r="C8" s="423"/>
      <c r="D8" s="424"/>
      <c r="E8" s="424"/>
      <c r="F8" s="424"/>
      <c r="G8" s="424"/>
      <c r="H8" s="424"/>
      <c r="I8" s="424"/>
      <c r="J8" s="424"/>
      <c r="K8" s="424"/>
      <c r="L8" s="424"/>
      <c r="M8" s="424"/>
      <c r="N8" s="424"/>
      <c r="O8" s="424"/>
      <c r="P8" s="424"/>
      <c r="R8" s="422"/>
      <c r="S8" s="423"/>
      <c r="T8" s="424"/>
      <c r="U8" s="424"/>
      <c r="V8" s="424"/>
      <c r="W8" s="424"/>
      <c r="X8" s="424"/>
      <c r="Y8" s="424"/>
      <c r="Z8" s="424"/>
      <c r="AA8" s="424"/>
      <c r="AB8" s="424"/>
      <c r="AC8" s="424"/>
      <c r="AD8" s="424"/>
      <c r="AE8" s="424"/>
      <c r="AF8" s="424"/>
    </row>
    <row r="9" ht="49" customHeight="1" spans="2:32">
      <c r="B9" s="422"/>
      <c r="C9" s="425" t="s">
        <v>3721</v>
      </c>
      <c r="D9" s="424"/>
      <c r="E9" s="424"/>
      <c r="F9" s="424"/>
      <c r="G9" s="424"/>
      <c r="H9" s="424"/>
      <c r="I9" s="424"/>
      <c r="J9" s="424"/>
      <c r="K9" s="424"/>
      <c r="L9" s="424"/>
      <c r="M9" s="424"/>
      <c r="N9" s="424"/>
      <c r="O9" s="424"/>
      <c r="P9" s="424"/>
      <c r="R9" s="422"/>
      <c r="S9" s="425" t="s">
        <v>3721</v>
      </c>
      <c r="T9" s="424"/>
      <c r="U9" s="424"/>
      <c r="V9" s="424"/>
      <c r="W9" s="424"/>
      <c r="X9" s="424"/>
      <c r="Y9" s="424"/>
      <c r="Z9" s="424"/>
      <c r="AA9" s="424"/>
      <c r="AB9" s="424"/>
      <c r="AC9" s="424"/>
      <c r="AD9" s="424"/>
      <c r="AE9" s="424"/>
      <c r="AF9" s="424"/>
    </row>
    <row r="10" ht="49" customHeight="1" spans="2:32">
      <c r="B10" s="422"/>
      <c r="C10" s="425"/>
      <c r="D10" s="424"/>
      <c r="E10" s="424"/>
      <c r="F10" s="424"/>
      <c r="G10" s="424"/>
      <c r="H10" s="424"/>
      <c r="I10" s="424"/>
      <c r="J10" s="424"/>
      <c r="K10" s="424"/>
      <c r="L10" s="424"/>
      <c r="M10" s="424"/>
      <c r="N10" s="424"/>
      <c r="O10" s="424"/>
      <c r="P10" s="424"/>
      <c r="R10" s="422"/>
      <c r="S10" s="425"/>
      <c r="T10" s="424"/>
      <c r="U10" s="424"/>
      <c r="V10" s="424"/>
      <c r="W10" s="424"/>
      <c r="X10" s="424"/>
      <c r="Y10" s="424"/>
      <c r="Z10" s="424"/>
      <c r="AA10" s="424"/>
      <c r="AB10" s="424"/>
      <c r="AC10" s="424"/>
      <c r="AD10" s="424"/>
      <c r="AE10" s="424"/>
      <c r="AF10" s="424"/>
    </row>
    <row r="11" spans="2:32">
      <c r="B11" s="422"/>
      <c r="C11" s="423" t="s">
        <v>3722</v>
      </c>
      <c r="D11" s="424"/>
      <c r="E11" s="424"/>
      <c r="F11" s="424"/>
      <c r="G11" s="424"/>
      <c r="H11" s="424"/>
      <c r="I11" s="424"/>
      <c r="J11" s="424"/>
      <c r="K11" s="424"/>
      <c r="L11" s="424"/>
      <c r="M11" s="424"/>
      <c r="N11" s="424"/>
      <c r="O11" s="424"/>
      <c r="P11" s="424"/>
      <c r="R11" s="422"/>
      <c r="S11" s="423" t="s">
        <v>3722</v>
      </c>
      <c r="T11" s="424"/>
      <c r="U11" s="424"/>
      <c r="V11" s="424"/>
      <c r="W11" s="424"/>
      <c r="X11" s="424"/>
      <c r="Y11" s="424"/>
      <c r="Z11" s="424"/>
      <c r="AA11" s="424"/>
      <c r="AB11" s="424"/>
      <c r="AC11" s="424"/>
      <c r="AD11" s="424"/>
      <c r="AE11" s="424"/>
      <c r="AF11" s="424"/>
    </row>
    <row r="12" ht="89" customHeight="1" spans="2:32">
      <c r="B12" s="422"/>
      <c r="C12" s="423"/>
      <c r="D12" s="424"/>
      <c r="E12" s="424"/>
      <c r="F12" s="424"/>
      <c r="G12" s="424"/>
      <c r="H12" s="424"/>
      <c r="I12" s="424"/>
      <c r="J12" s="424"/>
      <c r="K12" s="424"/>
      <c r="L12" s="424"/>
      <c r="M12" s="424"/>
      <c r="N12" s="424"/>
      <c r="O12" s="424"/>
      <c r="P12" s="424"/>
      <c r="R12" s="422"/>
      <c r="S12" s="423"/>
      <c r="T12" s="424"/>
      <c r="U12" s="424"/>
      <c r="V12" s="424"/>
      <c r="W12" s="424"/>
      <c r="X12" s="424"/>
      <c r="Y12" s="424"/>
      <c r="Z12" s="424"/>
      <c r="AA12" s="424"/>
      <c r="AB12" s="424"/>
      <c r="AC12" s="424"/>
      <c r="AD12" s="424"/>
      <c r="AE12" s="424"/>
      <c r="AF12" s="424"/>
    </row>
    <row r="13" ht="33" customHeight="1" spans="2:32">
      <c r="B13" s="422"/>
      <c r="C13" s="423" t="s">
        <v>3723</v>
      </c>
      <c r="D13" s="424"/>
      <c r="E13" s="424"/>
      <c r="F13" s="424"/>
      <c r="G13" s="424"/>
      <c r="H13" s="424"/>
      <c r="I13" s="424"/>
      <c r="J13" s="424"/>
      <c r="K13" s="424"/>
      <c r="L13" s="424"/>
      <c r="M13" s="424"/>
      <c r="N13" s="424"/>
      <c r="O13" s="424"/>
      <c r="P13" s="424"/>
      <c r="R13" s="422"/>
      <c r="S13" s="423" t="s">
        <v>3723</v>
      </c>
      <c r="T13" s="424"/>
      <c r="U13" s="424"/>
      <c r="V13" s="424"/>
      <c r="W13" s="424"/>
      <c r="X13" s="424"/>
      <c r="Y13" s="424"/>
      <c r="Z13" s="424"/>
      <c r="AA13" s="424"/>
      <c r="AB13" s="424"/>
      <c r="AC13" s="424"/>
      <c r="AD13" s="424"/>
      <c r="AE13" s="424"/>
      <c r="AF13" s="424"/>
    </row>
    <row r="14" ht="33" customHeight="1" spans="2:32">
      <c r="B14" s="422"/>
      <c r="C14" s="423"/>
      <c r="D14" s="424"/>
      <c r="E14" s="424"/>
      <c r="F14" s="424"/>
      <c r="G14" s="424"/>
      <c r="H14" s="424"/>
      <c r="I14" s="424"/>
      <c r="J14" s="424"/>
      <c r="K14" s="424"/>
      <c r="L14" s="424"/>
      <c r="M14" s="424"/>
      <c r="N14" s="424"/>
      <c r="O14" s="424"/>
      <c r="P14" s="424"/>
      <c r="R14" s="422"/>
      <c r="S14" s="423"/>
      <c r="T14" s="424"/>
      <c r="U14" s="424"/>
      <c r="V14" s="424"/>
      <c r="W14" s="424"/>
      <c r="X14" s="424"/>
      <c r="Y14" s="424"/>
      <c r="Z14" s="424"/>
      <c r="AA14" s="424"/>
      <c r="AB14" s="424"/>
      <c r="AC14" s="424"/>
      <c r="AD14" s="424"/>
      <c r="AE14" s="424"/>
      <c r="AF14" s="424"/>
    </row>
    <row r="15" spans="2:32">
      <c r="B15" s="422"/>
      <c r="C15" s="426" t="s">
        <v>3724</v>
      </c>
      <c r="D15" s="427"/>
      <c r="E15" s="427"/>
      <c r="F15" s="427"/>
      <c r="G15" s="427"/>
      <c r="H15" s="427"/>
      <c r="I15" s="427"/>
      <c r="J15" s="427"/>
      <c r="K15" s="427"/>
      <c r="L15" s="427"/>
      <c r="M15" s="427"/>
      <c r="N15" s="427"/>
      <c r="O15" s="427"/>
      <c r="P15" s="428"/>
      <c r="R15" s="422"/>
      <c r="S15" s="426" t="s">
        <v>3724</v>
      </c>
      <c r="T15" s="427"/>
      <c r="U15" s="427"/>
      <c r="V15" s="427"/>
      <c r="W15" s="427"/>
      <c r="X15" s="427"/>
      <c r="Y15" s="427"/>
      <c r="Z15" s="427"/>
      <c r="AA15" s="427"/>
      <c r="AB15" s="427"/>
      <c r="AC15" s="427"/>
      <c r="AD15" s="427"/>
      <c r="AE15" s="427"/>
      <c r="AF15" s="428"/>
    </row>
    <row r="16" spans="2:32">
      <c r="B16" s="422"/>
      <c r="C16" s="429"/>
      <c r="D16" s="430"/>
      <c r="E16" s="430"/>
      <c r="F16" s="430"/>
      <c r="G16" s="430"/>
      <c r="H16" s="430"/>
      <c r="I16" s="430"/>
      <c r="J16" s="430"/>
      <c r="K16" s="430"/>
      <c r="L16" s="430"/>
      <c r="M16" s="430"/>
      <c r="N16" s="430"/>
      <c r="O16" s="430"/>
      <c r="P16" s="431"/>
      <c r="R16" s="422"/>
      <c r="S16" s="429"/>
      <c r="T16" s="430"/>
      <c r="U16" s="430"/>
      <c r="V16" s="430"/>
      <c r="W16" s="430"/>
      <c r="X16" s="430"/>
      <c r="Y16" s="430"/>
      <c r="Z16" s="430"/>
      <c r="AA16" s="430"/>
      <c r="AB16" s="430"/>
      <c r="AC16" s="430"/>
      <c r="AD16" s="430"/>
      <c r="AE16" s="430"/>
      <c r="AF16" s="431"/>
    </row>
    <row r="17" ht="16.5" spans="2:32">
      <c r="B17" s="422"/>
      <c r="C17" s="432"/>
      <c r="D17" s="433"/>
      <c r="E17" s="434"/>
      <c r="F17" s="435"/>
      <c r="G17" s="436"/>
      <c r="H17" s="437"/>
      <c r="I17" s="436"/>
      <c r="J17" s="438"/>
      <c r="K17" s="439"/>
      <c r="L17" s="435"/>
      <c r="M17" s="437"/>
      <c r="N17" s="440"/>
      <c r="O17" s="440"/>
      <c r="P17" s="441"/>
      <c r="R17" s="422"/>
      <c r="S17" s="432"/>
      <c r="T17" s="433"/>
      <c r="U17" s="436"/>
      <c r="V17" s="435"/>
      <c r="W17" s="436"/>
      <c r="X17" s="437"/>
      <c r="Y17" s="436"/>
      <c r="Z17" s="438"/>
      <c r="AA17" s="439"/>
      <c r="AB17" s="435"/>
      <c r="AC17" s="437"/>
      <c r="AD17" s="442"/>
      <c r="AE17" s="440"/>
      <c r="AF17" s="441"/>
    </row>
    <row r="18" ht="16.5" spans="2:32">
      <c r="B18" s="422"/>
      <c r="C18" s="432"/>
      <c r="D18" s="433"/>
      <c r="E18" s="436"/>
      <c r="F18" s="435"/>
      <c r="G18" s="443"/>
      <c r="H18" s="437"/>
      <c r="I18" s="436"/>
      <c r="J18" s="438"/>
      <c r="K18" s="439"/>
      <c r="L18" s="440"/>
      <c r="M18" s="444"/>
      <c r="N18" s="440"/>
      <c r="O18" s="440"/>
      <c r="P18" s="441"/>
      <c r="R18" s="422"/>
      <c r="S18" s="432"/>
      <c r="T18" s="433"/>
      <c r="U18" s="436"/>
      <c r="V18" s="435"/>
      <c r="W18" s="443"/>
      <c r="X18" s="437"/>
      <c r="Y18" s="436"/>
      <c r="Z18" s="438"/>
      <c r="AA18" s="439"/>
      <c r="AB18" s="440"/>
      <c r="AC18" s="444"/>
      <c r="AD18" s="440"/>
      <c r="AE18" s="440"/>
      <c r="AF18" s="441"/>
    </row>
    <row r="19" ht="16.5" spans="2:32">
      <c r="B19" s="422"/>
      <c r="C19" s="432"/>
      <c r="D19" s="433"/>
      <c r="E19" s="436"/>
      <c r="F19" s="435"/>
      <c r="G19" s="436"/>
      <c r="H19" s="437"/>
      <c r="I19" s="436"/>
      <c r="J19" s="438"/>
      <c r="K19" s="439"/>
      <c r="L19" s="440"/>
      <c r="M19" s="437"/>
      <c r="N19" s="440"/>
      <c r="O19" s="440"/>
      <c r="P19" s="441"/>
      <c r="R19" s="422"/>
      <c r="S19" s="432"/>
      <c r="T19" s="433"/>
      <c r="U19" s="436"/>
      <c r="V19" s="435"/>
      <c r="W19" s="436"/>
      <c r="X19" s="437"/>
      <c r="Y19" s="436"/>
      <c r="Z19" s="438"/>
      <c r="AA19" s="439"/>
      <c r="AB19" s="440"/>
      <c r="AC19" s="437"/>
      <c r="AD19" s="440"/>
      <c r="AE19" s="440"/>
      <c r="AF19" s="441"/>
    </row>
    <row r="20" ht="33" customHeight="1" spans="2:32">
      <c r="B20" s="422"/>
      <c r="C20" s="423" t="s">
        <v>3725</v>
      </c>
      <c r="D20" s="445"/>
      <c r="E20" s="445"/>
      <c r="F20" s="445"/>
      <c r="G20" s="445"/>
      <c r="H20" s="445"/>
      <c r="I20" s="445"/>
      <c r="J20" s="445"/>
      <c r="K20" s="445"/>
      <c r="L20" s="445"/>
      <c r="M20" s="445"/>
      <c r="N20" s="445"/>
      <c r="O20" s="445"/>
      <c r="P20" s="445"/>
      <c r="R20" s="422"/>
      <c r="S20" s="423" t="s">
        <v>3725</v>
      </c>
      <c r="T20" s="445"/>
      <c r="U20" s="445"/>
      <c r="V20" s="445"/>
      <c r="W20" s="445"/>
      <c r="X20" s="445"/>
      <c r="Y20" s="445"/>
      <c r="Z20" s="445"/>
      <c r="AA20" s="445"/>
      <c r="AB20" s="445"/>
      <c r="AC20" s="445"/>
      <c r="AD20" s="445"/>
      <c r="AE20" s="445"/>
      <c r="AF20" s="445"/>
    </row>
    <row r="21" ht="27" spans="2:32">
      <c r="B21" s="422"/>
      <c r="C21" s="423" t="s">
        <v>3726</v>
      </c>
      <c r="D21" s="445"/>
      <c r="E21" s="445"/>
      <c r="F21" s="445"/>
      <c r="G21" s="445"/>
      <c r="H21" s="445"/>
      <c r="I21" s="445"/>
      <c r="J21" s="445"/>
      <c r="K21" s="445"/>
      <c r="L21" s="445"/>
      <c r="M21" s="445"/>
      <c r="N21" s="445"/>
      <c r="O21" s="445"/>
      <c r="P21" s="445"/>
      <c r="R21" s="422"/>
      <c r="S21" s="423" t="s">
        <v>3726</v>
      </c>
      <c r="T21" s="445"/>
      <c r="U21" s="445"/>
      <c r="V21" s="445"/>
      <c r="W21" s="445"/>
      <c r="X21" s="445"/>
      <c r="Y21" s="445"/>
      <c r="Z21" s="445"/>
      <c r="AA21" s="445"/>
      <c r="AB21" s="445"/>
      <c r="AC21" s="445"/>
      <c r="AD21" s="445"/>
      <c r="AE21" s="445"/>
      <c r="AF21" s="445"/>
    </row>
    <row r="22" spans="2:32">
      <c r="B22" s="422"/>
      <c r="C22" s="425" t="s">
        <v>3727</v>
      </c>
      <c r="D22" s="424"/>
      <c r="E22" s="424"/>
      <c r="F22" s="424"/>
      <c r="G22" s="424"/>
      <c r="H22" s="424"/>
      <c r="I22" s="424"/>
      <c r="J22" s="424"/>
      <c r="K22" s="424"/>
      <c r="L22" s="424"/>
      <c r="M22" s="424"/>
      <c r="N22" s="424"/>
      <c r="O22" s="424"/>
      <c r="P22" s="424"/>
      <c r="R22" s="422"/>
      <c r="S22" s="425" t="s">
        <v>3727</v>
      </c>
      <c r="T22" s="424"/>
      <c r="U22" s="424"/>
      <c r="V22" s="424"/>
      <c r="W22" s="424"/>
      <c r="X22" s="424"/>
      <c r="Y22" s="424"/>
      <c r="Z22" s="424"/>
      <c r="AA22" s="424"/>
      <c r="AB22" s="424"/>
      <c r="AC22" s="424"/>
      <c r="AD22" s="424"/>
      <c r="AE22" s="424"/>
      <c r="AF22" s="424"/>
    </row>
    <row r="23" spans="2:32">
      <c r="B23" s="422"/>
      <c r="C23" s="425"/>
      <c r="D23" s="424"/>
      <c r="E23" s="424"/>
      <c r="F23" s="424"/>
      <c r="G23" s="424"/>
      <c r="H23" s="424"/>
      <c r="I23" s="424"/>
      <c r="J23" s="424"/>
      <c r="K23" s="424"/>
      <c r="L23" s="424"/>
      <c r="M23" s="424"/>
      <c r="N23" s="424"/>
      <c r="O23" s="424"/>
      <c r="P23" s="424"/>
      <c r="R23" s="422"/>
      <c r="S23" s="425"/>
      <c r="T23" s="424"/>
      <c r="U23" s="424"/>
      <c r="V23" s="424"/>
      <c r="W23" s="424"/>
      <c r="X23" s="424"/>
      <c r="Y23" s="424"/>
      <c r="Z23" s="424"/>
      <c r="AA23" s="424"/>
      <c r="AB23" s="424"/>
      <c r="AC23" s="424"/>
      <c r="AD23" s="424"/>
      <c r="AE23" s="424"/>
      <c r="AF23" s="424"/>
    </row>
    <row r="24" spans="2:32">
      <c r="B24" s="422"/>
      <c r="C24" s="426" t="s">
        <v>3728</v>
      </c>
      <c r="D24" s="446"/>
      <c r="E24" s="447"/>
      <c r="F24" s="447"/>
      <c r="G24" s="447"/>
      <c r="H24" s="447"/>
      <c r="I24" s="447"/>
      <c r="J24" s="447"/>
      <c r="K24" s="447"/>
      <c r="L24" s="447"/>
      <c r="M24" s="447"/>
      <c r="N24" s="447"/>
      <c r="O24" s="447"/>
      <c r="P24" s="447"/>
      <c r="R24" s="422"/>
      <c r="S24" s="426" t="s">
        <v>3728</v>
      </c>
      <c r="T24" s="424"/>
      <c r="U24" s="424"/>
      <c r="V24" s="424"/>
      <c r="W24" s="424"/>
      <c r="X24" s="424"/>
      <c r="Y24" s="424"/>
      <c r="Z24" s="424"/>
      <c r="AA24" s="424"/>
      <c r="AB24" s="424"/>
      <c r="AC24" s="424"/>
      <c r="AD24" s="424"/>
      <c r="AE24" s="424"/>
      <c r="AF24" s="424"/>
    </row>
    <row r="25" spans="2:32">
      <c r="B25" s="422"/>
      <c r="C25" s="448"/>
      <c r="D25" s="449"/>
      <c r="E25" s="450"/>
      <c r="F25" s="450"/>
      <c r="G25" s="450"/>
      <c r="H25" s="450"/>
      <c r="I25" s="450"/>
      <c r="J25" s="450"/>
      <c r="K25" s="450"/>
      <c r="L25" s="450"/>
      <c r="M25" s="450"/>
      <c r="N25" s="450"/>
      <c r="O25" s="450"/>
      <c r="P25" s="450"/>
      <c r="R25" s="422"/>
      <c r="S25" s="448"/>
      <c r="T25" s="424"/>
      <c r="U25" s="424"/>
      <c r="V25" s="424"/>
      <c r="W25" s="424"/>
      <c r="X25" s="424"/>
      <c r="Y25" s="424"/>
      <c r="Z25" s="424"/>
      <c r="AA25" s="424"/>
      <c r="AB25" s="424"/>
      <c r="AC25" s="424"/>
      <c r="AD25" s="424"/>
      <c r="AE25" s="424"/>
      <c r="AF25" s="424"/>
    </row>
    <row r="26" spans="2:32">
      <c r="B26" s="422"/>
      <c r="C26" s="425" t="s">
        <v>3729</v>
      </c>
      <c r="D26" s="451"/>
      <c r="E26" s="451"/>
      <c r="F26" s="451"/>
      <c r="G26" s="451"/>
      <c r="H26" s="451"/>
      <c r="I26" s="451"/>
      <c r="J26" s="451"/>
      <c r="K26" s="451"/>
      <c r="L26" s="451"/>
      <c r="M26" s="451"/>
      <c r="N26" s="451"/>
      <c r="O26" s="451"/>
      <c r="P26" s="451"/>
      <c r="R26" s="422"/>
      <c r="S26" s="425" t="s">
        <v>3729</v>
      </c>
      <c r="T26" s="451"/>
      <c r="U26" s="451"/>
      <c r="V26" s="451"/>
      <c r="W26" s="451"/>
      <c r="X26" s="451"/>
      <c r="Y26" s="451"/>
      <c r="Z26" s="451"/>
      <c r="AA26" s="451"/>
      <c r="AB26" s="451"/>
      <c r="AC26" s="451"/>
      <c r="AD26" s="451"/>
      <c r="AE26" s="451"/>
      <c r="AF26" s="451"/>
    </row>
    <row r="27" spans="2:32">
      <c r="B27" s="422"/>
      <c r="C27" s="425"/>
      <c r="D27" s="451"/>
      <c r="E27" s="451"/>
      <c r="F27" s="451"/>
      <c r="G27" s="451"/>
      <c r="H27" s="451"/>
      <c r="I27" s="451"/>
      <c r="J27" s="451"/>
      <c r="K27" s="451"/>
      <c r="L27" s="451"/>
      <c r="M27" s="451"/>
      <c r="N27" s="451"/>
      <c r="O27" s="451"/>
      <c r="P27" s="451"/>
      <c r="R27" s="422"/>
      <c r="S27" s="425"/>
      <c r="T27" s="451"/>
      <c r="U27" s="451"/>
      <c r="V27" s="451"/>
      <c r="W27" s="451"/>
      <c r="X27" s="451"/>
      <c r="Y27" s="451"/>
      <c r="Z27" s="451"/>
      <c r="AA27" s="451"/>
      <c r="AB27" s="451"/>
      <c r="AC27" s="451"/>
      <c r="AD27" s="451"/>
      <c r="AE27" s="451"/>
      <c r="AF27" s="451"/>
    </row>
    <row r="28" spans="2:32">
      <c r="B28" s="422"/>
      <c r="C28" s="425" t="s">
        <v>3730</v>
      </c>
      <c r="D28" s="451"/>
      <c r="E28" s="451"/>
      <c r="F28" s="451"/>
      <c r="G28" s="451"/>
      <c r="H28" s="451"/>
      <c r="I28" s="451"/>
      <c r="J28" s="451"/>
      <c r="K28" s="451"/>
      <c r="L28" s="451"/>
      <c r="M28" s="451"/>
      <c r="N28" s="451"/>
      <c r="O28" s="451"/>
      <c r="P28" s="451"/>
      <c r="R28" s="422"/>
      <c r="S28" s="425" t="s">
        <v>3730</v>
      </c>
      <c r="T28" s="451"/>
      <c r="U28" s="451"/>
      <c r="V28" s="451"/>
      <c r="W28" s="451"/>
      <c r="X28" s="451"/>
      <c r="Y28" s="451"/>
      <c r="Z28" s="451"/>
      <c r="AA28" s="451"/>
      <c r="AB28" s="451"/>
      <c r="AC28" s="451"/>
      <c r="AD28" s="451"/>
      <c r="AE28" s="451"/>
      <c r="AF28" s="451"/>
    </row>
    <row r="29" spans="2:32">
      <c r="B29" s="422"/>
      <c r="C29" s="425"/>
      <c r="D29" s="451"/>
      <c r="E29" s="451"/>
      <c r="F29" s="451"/>
      <c r="G29" s="451"/>
      <c r="H29" s="451"/>
      <c r="I29" s="451"/>
      <c r="J29" s="451"/>
      <c r="K29" s="451"/>
      <c r="L29" s="451"/>
      <c r="M29" s="451"/>
      <c r="N29" s="451"/>
      <c r="O29" s="451"/>
      <c r="P29" s="451"/>
      <c r="R29" s="422"/>
      <c r="S29" s="425"/>
      <c r="T29" s="451"/>
      <c r="U29" s="451"/>
      <c r="V29" s="451"/>
      <c r="W29" s="451"/>
      <c r="X29" s="451"/>
      <c r="Y29" s="451"/>
      <c r="Z29" s="451"/>
      <c r="AA29" s="451"/>
      <c r="AB29" s="451"/>
      <c r="AC29" s="451"/>
      <c r="AD29" s="451"/>
      <c r="AE29" s="451"/>
      <c r="AF29" s="451"/>
    </row>
    <row r="30" spans="2:32">
      <c r="B30" s="422"/>
      <c r="C30" s="425" t="s">
        <v>3731</v>
      </c>
      <c r="D30" s="451"/>
      <c r="E30" s="451"/>
      <c r="F30" s="451"/>
      <c r="G30" s="451"/>
      <c r="H30" s="451"/>
      <c r="I30" s="451"/>
      <c r="J30" s="451"/>
      <c r="K30" s="451"/>
      <c r="L30" s="451"/>
      <c r="M30" s="451"/>
      <c r="N30" s="451"/>
      <c r="O30" s="451"/>
      <c r="P30" s="451"/>
      <c r="R30" s="422"/>
      <c r="S30" s="425" t="s">
        <v>3731</v>
      </c>
      <c r="T30" s="451"/>
      <c r="U30" s="451"/>
      <c r="V30" s="451"/>
      <c r="W30" s="451"/>
      <c r="X30" s="451"/>
      <c r="Y30" s="451"/>
      <c r="Z30" s="451"/>
      <c r="AA30" s="451"/>
      <c r="AB30" s="451"/>
      <c r="AC30" s="451"/>
      <c r="AD30" s="451"/>
      <c r="AE30" s="451"/>
      <c r="AF30" s="451"/>
    </row>
    <row r="31" ht="14.25" spans="2:32">
      <c r="B31" s="452"/>
      <c r="C31" s="453"/>
      <c r="D31" s="454"/>
      <c r="E31" s="454"/>
      <c r="F31" s="454"/>
      <c r="G31" s="454"/>
      <c r="H31" s="454"/>
      <c r="I31" s="454"/>
      <c r="J31" s="454"/>
      <c r="K31" s="454"/>
      <c r="L31" s="454"/>
      <c r="M31" s="454"/>
      <c r="N31" s="454"/>
      <c r="O31" s="454"/>
      <c r="P31" s="454"/>
      <c r="R31" s="452"/>
      <c r="S31" s="453"/>
      <c r="T31" s="454"/>
      <c r="U31" s="454"/>
      <c r="V31" s="454"/>
      <c r="W31" s="454"/>
      <c r="X31" s="454"/>
      <c r="Y31" s="454"/>
      <c r="Z31" s="454"/>
      <c r="AA31" s="454"/>
      <c r="AB31" s="454"/>
      <c r="AC31" s="454"/>
      <c r="AD31" s="454"/>
      <c r="AE31" s="454"/>
      <c r="AF31" s="454"/>
    </row>
    <row r="32" spans="2:32">
      <c r="B32" s="455" t="s">
        <v>3732</v>
      </c>
      <c r="C32" s="455"/>
      <c r="D32" s="456"/>
      <c r="E32" s="456"/>
      <c r="F32" s="456"/>
      <c r="G32" s="457"/>
      <c r="H32" s="457"/>
      <c r="I32" s="457"/>
      <c r="J32" s="457"/>
      <c r="K32" s="457"/>
      <c r="L32" s="457"/>
      <c r="M32" s="457"/>
      <c r="N32" s="457"/>
      <c r="O32" s="457"/>
      <c r="P32" s="457"/>
      <c r="R32" s="455" t="s">
        <v>3732</v>
      </c>
      <c r="S32" s="455"/>
      <c r="T32" s="456"/>
      <c r="U32" s="456"/>
      <c r="V32" s="456"/>
      <c r="W32" s="457"/>
      <c r="X32" s="457"/>
      <c r="Y32" s="457"/>
      <c r="Z32" s="457"/>
      <c r="AA32" s="457"/>
      <c r="AB32" s="457"/>
      <c r="AC32" s="457"/>
      <c r="AD32" s="457"/>
      <c r="AE32" s="457"/>
      <c r="AF32" s="457"/>
    </row>
    <row r="33" spans="2:32">
      <c r="B33" s="458" t="s">
        <v>3733</v>
      </c>
      <c r="C33" s="458"/>
      <c r="D33" s="456"/>
      <c r="E33" s="456"/>
      <c r="F33" s="456"/>
      <c r="G33" s="459"/>
      <c r="H33" s="459"/>
      <c r="I33" s="459"/>
      <c r="J33" s="459"/>
      <c r="K33" s="459"/>
      <c r="L33" s="459"/>
      <c r="M33" s="459"/>
      <c r="N33" s="459"/>
      <c r="O33" s="459"/>
      <c r="P33" s="459"/>
      <c r="R33" s="458" t="s">
        <v>3733</v>
      </c>
      <c r="S33" s="458"/>
      <c r="T33" s="456"/>
      <c r="U33" s="456"/>
      <c r="V33" s="456"/>
      <c r="W33" s="459"/>
      <c r="X33" s="459"/>
      <c r="Y33" s="459"/>
      <c r="Z33" s="459"/>
      <c r="AA33" s="459"/>
      <c r="AB33" s="459"/>
      <c r="AC33" s="459"/>
      <c r="AD33" s="459"/>
      <c r="AE33" s="459"/>
      <c r="AF33" s="459"/>
    </row>
    <row r="34" spans="2:32">
      <c r="B34" s="460" t="s">
        <v>3734</v>
      </c>
      <c r="C34" s="460"/>
      <c r="D34" s="456"/>
      <c r="E34" s="456"/>
      <c r="F34" s="456"/>
      <c r="G34" s="457"/>
      <c r="H34" s="457"/>
      <c r="I34" s="457"/>
      <c r="J34" s="457"/>
      <c r="K34" s="457"/>
      <c r="L34" s="457"/>
      <c r="M34" s="457"/>
      <c r="N34" s="457"/>
      <c r="O34" s="457"/>
      <c r="P34" s="457"/>
      <c r="R34" s="460" t="s">
        <v>3734</v>
      </c>
      <c r="S34" s="460"/>
      <c r="T34" s="456"/>
      <c r="U34" s="456"/>
      <c r="V34" s="456"/>
      <c r="W34" s="457"/>
      <c r="X34" s="457"/>
      <c r="Y34" s="457"/>
      <c r="Z34" s="457"/>
      <c r="AA34" s="457"/>
      <c r="AB34" s="457"/>
      <c r="AC34" s="457"/>
      <c r="AD34" s="457"/>
      <c r="AE34" s="457"/>
      <c r="AF34" s="457"/>
    </row>
    <row r="35" spans="2:32">
      <c r="B35" s="460" t="s">
        <v>3735</v>
      </c>
      <c r="C35" s="460"/>
      <c r="D35" s="456"/>
      <c r="E35" s="456"/>
      <c r="F35" s="456"/>
      <c r="G35" s="459"/>
      <c r="H35" s="459"/>
      <c r="I35" s="459"/>
      <c r="J35" s="459"/>
      <c r="K35" s="459"/>
      <c r="L35" s="459"/>
      <c r="M35" s="459"/>
      <c r="N35" s="459"/>
      <c r="O35" s="459"/>
      <c r="P35" s="459"/>
      <c r="R35" s="460" t="s">
        <v>3735</v>
      </c>
      <c r="S35" s="460"/>
      <c r="T35" s="456"/>
      <c r="U35" s="456"/>
      <c r="V35" s="456"/>
      <c r="W35" s="459"/>
      <c r="X35" s="459"/>
      <c r="Y35" s="459"/>
      <c r="Z35" s="459"/>
      <c r="AA35" s="459"/>
      <c r="AB35" s="459"/>
      <c r="AC35" s="459"/>
      <c r="AD35" s="459"/>
      <c r="AE35" s="459"/>
      <c r="AF35" s="459"/>
    </row>
    <row r="36" spans="2:32">
      <c r="B36" s="460" t="s">
        <v>3736</v>
      </c>
      <c r="C36" s="460"/>
      <c r="D36" s="456"/>
      <c r="E36" s="456"/>
      <c r="F36" s="456"/>
      <c r="G36" s="457"/>
      <c r="H36" s="457"/>
      <c r="I36" s="457"/>
      <c r="J36" s="457"/>
      <c r="K36" s="457"/>
      <c r="L36" s="457"/>
      <c r="M36" s="457"/>
      <c r="N36" s="457"/>
      <c r="O36" s="457"/>
      <c r="P36" s="457"/>
      <c r="R36" s="460" t="s">
        <v>3736</v>
      </c>
      <c r="S36" s="460"/>
      <c r="T36" s="456"/>
      <c r="U36" s="456"/>
      <c r="V36" s="456"/>
      <c r="W36" s="457"/>
      <c r="X36" s="457"/>
      <c r="Y36" s="457"/>
      <c r="Z36" s="457"/>
      <c r="AA36" s="457"/>
      <c r="AB36" s="457"/>
      <c r="AC36" s="457"/>
      <c r="AD36" s="457"/>
      <c r="AE36" s="457"/>
      <c r="AF36" s="457"/>
    </row>
    <row r="37" spans="2:32">
      <c r="B37" s="460" t="s">
        <v>3737</v>
      </c>
      <c r="C37" s="460"/>
      <c r="D37" s="456"/>
      <c r="E37" s="456"/>
      <c r="F37" s="456"/>
      <c r="G37" s="459"/>
      <c r="H37" s="459"/>
      <c r="I37" s="459"/>
      <c r="J37" s="459"/>
      <c r="K37" s="459"/>
      <c r="L37" s="459"/>
      <c r="M37" s="459"/>
      <c r="N37" s="459"/>
      <c r="O37" s="459"/>
      <c r="P37" s="459"/>
      <c r="R37" s="460" t="s">
        <v>3737</v>
      </c>
      <c r="S37" s="460"/>
      <c r="T37" s="456"/>
      <c r="U37" s="456"/>
      <c r="V37" s="456"/>
      <c r="W37" s="459"/>
      <c r="X37" s="459"/>
      <c r="Y37" s="459"/>
      <c r="Z37" s="459"/>
      <c r="AA37" s="459"/>
      <c r="AB37" s="459"/>
      <c r="AC37" s="459"/>
      <c r="AD37" s="459"/>
      <c r="AE37" s="459"/>
      <c r="AF37" s="459"/>
    </row>
    <row r="38" spans="2:32">
      <c r="B38" s="460" t="s">
        <v>3738</v>
      </c>
      <c r="C38" s="460"/>
      <c r="D38" s="456"/>
      <c r="E38" s="456"/>
      <c r="F38" s="456"/>
      <c r="G38" s="459"/>
      <c r="H38" s="459"/>
      <c r="I38" s="459"/>
      <c r="J38" s="459"/>
      <c r="K38" s="459"/>
      <c r="L38" s="459"/>
      <c r="M38" s="459"/>
      <c r="N38" s="459"/>
      <c r="O38" s="459"/>
      <c r="P38" s="459"/>
      <c r="R38" s="460" t="s">
        <v>3738</v>
      </c>
      <c r="S38" s="460"/>
      <c r="T38" s="456"/>
      <c r="U38" s="456"/>
      <c r="V38" s="456"/>
      <c r="W38" s="459"/>
      <c r="X38" s="459"/>
      <c r="Y38" s="459"/>
      <c r="Z38" s="459"/>
      <c r="AA38" s="459"/>
      <c r="AB38" s="459"/>
      <c r="AC38" s="459"/>
      <c r="AD38" s="459"/>
      <c r="AE38" s="459"/>
      <c r="AF38" s="459"/>
    </row>
    <row r="39" spans="2:32">
      <c r="B39" s="460" t="s">
        <v>3739</v>
      </c>
      <c r="C39" s="460"/>
      <c r="D39" s="456"/>
      <c r="E39" s="456"/>
      <c r="F39" s="456"/>
      <c r="G39" s="459"/>
      <c r="H39" s="459"/>
      <c r="I39" s="459"/>
      <c r="J39" s="459"/>
      <c r="K39" s="459"/>
      <c r="L39" s="459"/>
      <c r="M39" s="459"/>
      <c r="N39" s="459"/>
      <c r="O39" s="459"/>
      <c r="P39" s="459"/>
      <c r="R39" s="460" t="s">
        <v>3739</v>
      </c>
      <c r="S39" s="460"/>
      <c r="T39" s="456"/>
      <c r="U39" s="456"/>
      <c r="V39" s="456"/>
      <c r="W39" s="459"/>
      <c r="X39" s="459"/>
      <c r="Y39" s="459"/>
      <c r="Z39" s="459"/>
      <c r="AA39" s="459"/>
      <c r="AB39" s="459"/>
      <c r="AC39" s="459"/>
      <c r="AD39" s="459"/>
      <c r="AE39" s="459"/>
      <c r="AF39" s="459"/>
    </row>
  </sheetData>
  <mergeCells count="156">
    <mergeCell ref="B1:P1"/>
    <mergeCell ref="R1:AF1"/>
    <mergeCell ref="B2:C2"/>
    <mergeCell ref="D2:E2"/>
    <mergeCell ref="F2:G2"/>
    <mergeCell ref="H2:I2"/>
    <mergeCell ref="J2:K2"/>
    <mergeCell ref="L2:M2"/>
    <mergeCell ref="N2:O2"/>
    <mergeCell ref="R2:S2"/>
    <mergeCell ref="T2:U2"/>
    <mergeCell ref="V2:W2"/>
    <mergeCell ref="X2:Y2"/>
    <mergeCell ref="Z2:AA2"/>
    <mergeCell ref="AB2:AC2"/>
    <mergeCell ref="AD2:AE2"/>
    <mergeCell ref="B3:C3"/>
    <mergeCell ref="D3:E3"/>
    <mergeCell ref="F3:G3"/>
    <mergeCell ref="H3:I3"/>
    <mergeCell ref="J3:K3"/>
    <mergeCell ref="L3:M3"/>
    <mergeCell ref="N3:O3"/>
    <mergeCell ref="R3:S3"/>
    <mergeCell ref="T3:U3"/>
    <mergeCell ref="V3:W3"/>
    <mergeCell ref="X3:Y3"/>
    <mergeCell ref="Z3:AA3"/>
    <mergeCell ref="AB3:AC3"/>
    <mergeCell ref="AD3:AE3"/>
    <mergeCell ref="B4:P4"/>
    <mergeCell ref="R4:AF4"/>
    <mergeCell ref="B5:P5"/>
    <mergeCell ref="R5:AF5"/>
    <mergeCell ref="B6:C6"/>
    <mergeCell ref="D6:P6"/>
    <mergeCell ref="R6:S6"/>
    <mergeCell ref="T6:AF6"/>
    <mergeCell ref="D20:P20"/>
    <mergeCell ref="T20:AF20"/>
    <mergeCell ref="D21:P21"/>
    <mergeCell ref="T21:AF21"/>
    <mergeCell ref="B32:C32"/>
    <mergeCell ref="D32:F32"/>
    <mergeCell ref="G32:P32"/>
    <mergeCell ref="R32:S32"/>
    <mergeCell ref="T32:V32"/>
    <mergeCell ref="W32:AF32"/>
    <mergeCell ref="B33:C33"/>
    <mergeCell ref="D33:F33"/>
    <mergeCell ref="G33:P33"/>
    <mergeCell ref="R33:S33"/>
    <mergeCell ref="T33:V33"/>
    <mergeCell ref="W33:AF33"/>
    <mergeCell ref="B34:C34"/>
    <mergeCell ref="D34:F34"/>
    <mergeCell ref="G34:P34"/>
    <mergeCell ref="R34:S34"/>
    <mergeCell ref="T34:V34"/>
    <mergeCell ref="W34:AF34"/>
    <mergeCell ref="B35:C35"/>
    <mergeCell ref="D35:F35"/>
    <mergeCell ref="G35:P35"/>
    <mergeCell ref="R35:S35"/>
    <mergeCell ref="T35:V35"/>
    <mergeCell ref="W35:AF35"/>
    <mergeCell ref="B36:C36"/>
    <mergeCell ref="D36:F36"/>
    <mergeCell ref="G36:P36"/>
    <mergeCell ref="R36:S36"/>
    <mergeCell ref="T36:V36"/>
    <mergeCell ref="W36:AF36"/>
    <mergeCell ref="B37:C37"/>
    <mergeCell ref="D37:F37"/>
    <mergeCell ref="G37:P37"/>
    <mergeCell ref="R37:S37"/>
    <mergeCell ref="T37:V37"/>
    <mergeCell ref="W37:AF37"/>
    <mergeCell ref="B38:C38"/>
    <mergeCell ref="D38:F38"/>
    <mergeCell ref="G38:P38"/>
    <mergeCell ref="R38:S38"/>
    <mergeCell ref="T38:V38"/>
    <mergeCell ref="W38:AF38"/>
    <mergeCell ref="B39:C39"/>
    <mergeCell ref="D39:F39"/>
    <mergeCell ref="G39:P39"/>
    <mergeCell ref="R39:S39"/>
    <mergeCell ref="T39:V39"/>
    <mergeCell ref="W39:AF39"/>
    <mergeCell ref="B7:B31"/>
    <mergeCell ref="C7:C8"/>
    <mergeCell ref="C9:C10"/>
    <mergeCell ref="C11:C12"/>
    <mergeCell ref="C13:C14"/>
    <mergeCell ref="C15:C19"/>
    <mergeCell ref="C22:C23"/>
    <mergeCell ref="C24:C25"/>
    <mergeCell ref="C26:C27"/>
    <mergeCell ref="C28:C29"/>
    <mergeCell ref="C30:C31"/>
    <mergeCell ref="D15:D16"/>
    <mergeCell ref="E15:E16"/>
    <mergeCell ref="F15:F16"/>
    <mergeCell ref="G15:G16"/>
    <mergeCell ref="H15:H16"/>
    <mergeCell ref="I15:I16"/>
    <mergeCell ref="J15:J16"/>
    <mergeCell ref="K15:K16"/>
    <mergeCell ref="L15:L16"/>
    <mergeCell ref="M15:M16"/>
    <mergeCell ref="N15:N16"/>
    <mergeCell ref="O15:O16"/>
    <mergeCell ref="P15:P16"/>
    <mergeCell ref="R7:R31"/>
    <mergeCell ref="S7:S8"/>
    <mergeCell ref="S9:S10"/>
    <mergeCell ref="S11:S12"/>
    <mergeCell ref="S13:S14"/>
    <mergeCell ref="S15:S19"/>
    <mergeCell ref="S22:S23"/>
    <mergeCell ref="S24:S25"/>
    <mergeCell ref="S26:S27"/>
    <mergeCell ref="S28:S29"/>
    <mergeCell ref="S30:S31"/>
    <mergeCell ref="T15:T16"/>
    <mergeCell ref="U15:U16"/>
    <mergeCell ref="V15:V16"/>
    <mergeCell ref="W15:W16"/>
    <mergeCell ref="X15:X16"/>
    <mergeCell ref="Y15:Y16"/>
    <mergeCell ref="Z15:Z16"/>
    <mergeCell ref="AA15:AA16"/>
    <mergeCell ref="AB15:AB16"/>
    <mergeCell ref="AC15:AC16"/>
    <mergeCell ref="AD15:AD16"/>
    <mergeCell ref="AE15:AE16"/>
    <mergeCell ref="AF15:AF16"/>
    <mergeCell ref="D7:P8"/>
    <mergeCell ref="D9:P10"/>
    <mergeCell ref="D11:P12"/>
    <mergeCell ref="D13:P14"/>
    <mergeCell ref="D22:P23"/>
    <mergeCell ref="D24:P25"/>
    <mergeCell ref="D26:P27"/>
    <mergeCell ref="D28:P29"/>
    <mergeCell ref="D30:P31"/>
    <mergeCell ref="T22:AF23"/>
    <mergeCell ref="T24:AF25"/>
    <mergeCell ref="T30:AF31"/>
    <mergeCell ref="T26:AF27"/>
    <mergeCell ref="T28:AF29"/>
    <mergeCell ref="T7:AF8"/>
    <mergeCell ref="T9:AF10"/>
    <mergeCell ref="T11:AF12"/>
    <mergeCell ref="T13:AF14"/>
  </mergeCells>
  <pageMargins left="0.75" right="0.75" top="1" bottom="1" header="0.5" footer="0.5"/>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W5"/>
  <sheetViews>
    <sheetView workbookViewId="0">
      <selection activeCell="K11" sqref="K11"/>
    </sheetView>
  </sheetViews>
  <sheetFormatPr defaultColWidth="9" defaultRowHeight="13.5" outlineLevelRow="4"/>
  <cols>
    <col min="2" max="2" width="18" style="388" customWidth="1"/>
  </cols>
  <sheetData>
    <row r="1" s="386" customFormat="1" ht="18.3" customHeight="1" spans="1:49">
      <c r="A1" s="389" t="s">
        <v>3712</v>
      </c>
      <c r="B1" s="390" t="s">
        <v>3740</v>
      </c>
      <c r="C1" s="389" t="s">
        <v>3741</v>
      </c>
      <c r="D1" s="389" t="s">
        <v>3742</v>
      </c>
      <c r="E1" s="391"/>
      <c r="F1" s="391"/>
      <c r="G1" s="391"/>
      <c r="H1" s="391"/>
      <c r="I1" s="391"/>
      <c r="J1" s="391"/>
      <c r="K1" s="391"/>
      <c r="L1" s="391"/>
      <c r="M1" s="391"/>
      <c r="N1" s="391"/>
      <c r="O1" s="391"/>
      <c r="P1" s="391"/>
      <c r="Q1" s="391"/>
      <c r="R1" s="391"/>
      <c r="S1" s="391"/>
      <c r="T1" s="391"/>
      <c r="U1" s="391"/>
      <c r="V1" s="391"/>
      <c r="W1" s="391"/>
      <c r="X1" s="391"/>
      <c r="Y1" s="391"/>
      <c r="Z1" s="391"/>
      <c r="AA1" s="391"/>
      <c r="AB1" s="391"/>
      <c r="AC1" s="391"/>
      <c r="AD1" s="391"/>
      <c r="AE1" s="391"/>
      <c r="AF1" s="391"/>
      <c r="AG1" s="391"/>
      <c r="AH1" s="391"/>
      <c r="AI1" s="391"/>
      <c r="AJ1" s="391"/>
      <c r="AK1" s="391"/>
      <c r="AL1" s="391"/>
      <c r="AM1" s="391"/>
      <c r="AN1" s="391"/>
      <c r="AO1" s="391"/>
      <c r="AP1" s="391"/>
      <c r="AQ1" s="391"/>
      <c r="AR1" s="391"/>
    </row>
    <row r="2" s="386" customFormat="1" ht="18.3" customHeight="1" spans="1:49">
      <c r="A2" s="389"/>
      <c r="B2" s="390"/>
      <c r="C2" s="389"/>
      <c r="D2" s="389"/>
      <c r="E2" s="392" t="s">
        <v>3743</v>
      </c>
      <c r="F2" s="392"/>
      <c r="G2" s="392"/>
      <c r="H2" s="392"/>
      <c r="I2" s="392" t="s">
        <v>3744</v>
      </c>
      <c r="J2" s="392"/>
      <c r="K2" s="392"/>
      <c r="L2" s="392"/>
      <c r="M2" s="392" t="s">
        <v>3745</v>
      </c>
      <c r="N2" s="392"/>
      <c r="O2" s="392"/>
      <c r="P2" s="392"/>
      <c r="Q2" s="392" t="s">
        <v>3746</v>
      </c>
      <c r="R2" s="392"/>
      <c r="S2" s="392"/>
      <c r="T2" s="392"/>
      <c r="U2" s="392" t="s">
        <v>3747</v>
      </c>
      <c r="V2" s="392"/>
      <c r="W2" s="392"/>
      <c r="X2" s="392"/>
      <c r="Y2" s="392" t="s">
        <v>3748</v>
      </c>
      <c r="Z2" s="392"/>
      <c r="AA2" s="392"/>
      <c r="AB2" s="392"/>
      <c r="AC2" s="392" t="s">
        <v>3749</v>
      </c>
      <c r="AD2" s="392"/>
      <c r="AE2" s="392"/>
      <c r="AF2" s="392"/>
      <c r="AG2" s="392" t="s">
        <v>3750</v>
      </c>
      <c r="AH2" s="392"/>
      <c r="AI2" s="392"/>
      <c r="AJ2" s="392"/>
      <c r="AK2" s="392" t="s">
        <v>3751</v>
      </c>
      <c r="AL2" s="392"/>
      <c r="AM2" s="392"/>
      <c r="AN2" s="392"/>
      <c r="AO2" s="392" t="s">
        <v>3752</v>
      </c>
      <c r="AP2" s="392"/>
      <c r="AQ2" s="392"/>
      <c r="AR2" s="392"/>
    </row>
    <row r="3" s="386" customFormat="1" ht="14.25" spans="1:49">
      <c r="A3" s="389"/>
      <c r="B3" s="390"/>
      <c r="C3" s="389"/>
      <c r="D3" s="389"/>
      <c r="E3" s="393" t="s">
        <v>3753</v>
      </c>
      <c r="F3" s="393" t="s">
        <v>3754</v>
      </c>
      <c r="G3" s="393" t="s">
        <v>3755</v>
      </c>
      <c r="H3" s="393" t="s">
        <v>3756</v>
      </c>
      <c r="I3" s="393" t="s">
        <v>3757</v>
      </c>
      <c r="J3" s="393" t="s">
        <v>3758</v>
      </c>
      <c r="K3" s="393" t="s">
        <v>3759</v>
      </c>
      <c r="L3" s="393" t="s">
        <v>3760</v>
      </c>
      <c r="M3" s="393" t="s">
        <v>3761</v>
      </c>
      <c r="N3" s="393" t="s">
        <v>3762</v>
      </c>
      <c r="O3" s="393" t="s">
        <v>3763</v>
      </c>
      <c r="P3" s="393" t="s">
        <v>3764</v>
      </c>
      <c r="Q3" s="393" t="s">
        <v>3765</v>
      </c>
      <c r="R3" s="393" t="s">
        <v>3766</v>
      </c>
      <c r="S3" s="393" t="s">
        <v>3767</v>
      </c>
      <c r="T3" s="393" t="s">
        <v>3768</v>
      </c>
      <c r="U3" s="393" t="s">
        <v>3769</v>
      </c>
      <c r="V3" s="393" t="s">
        <v>3770</v>
      </c>
      <c r="W3" s="394" t="s">
        <v>3771</v>
      </c>
      <c r="X3" s="394" t="s">
        <v>3772</v>
      </c>
      <c r="Y3" s="394" t="s">
        <v>3773</v>
      </c>
      <c r="Z3" s="394" t="s">
        <v>3774</v>
      </c>
      <c r="AA3" s="394" t="s">
        <v>3775</v>
      </c>
      <c r="AB3" s="394" t="s">
        <v>3776</v>
      </c>
      <c r="AC3" s="394" t="s">
        <v>3777</v>
      </c>
      <c r="AD3" s="394" t="s">
        <v>3778</v>
      </c>
      <c r="AE3" s="394" t="s">
        <v>3779</v>
      </c>
      <c r="AF3" s="394" t="s">
        <v>3780</v>
      </c>
      <c r="AG3" s="394" t="s">
        <v>3781</v>
      </c>
      <c r="AH3" s="394" t="s">
        <v>3782</v>
      </c>
      <c r="AI3" s="394" t="s">
        <v>3783</v>
      </c>
      <c r="AJ3" s="394" t="s">
        <v>3784</v>
      </c>
      <c r="AK3" s="394" t="s">
        <v>3785</v>
      </c>
      <c r="AL3" s="394" t="s">
        <v>3786</v>
      </c>
      <c r="AM3" s="394" t="s">
        <v>3787</v>
      </c>
      <c r="AN3" s="394" t="s">
        <v>3788</v>
      </c>
      <c r="AO3" s="394" t="s">
        <v>3789</v>
      </c>
      <c r="AP3" s="394" t="s">
        <v>3790</v>
      </c>
      <c r="AQ3" s="394" t="s">
        <v>3791</v>
      </c>
      <c r="AR3" s="394" t="s">
        <v>3792</v>
      </c>
    </row>
    <row r="4" s="387" customFormat="1" ht="39" customHeight="1" spans="1:49">
      <c r="A4" s="395"/>
      <c r="B4" s="396"/>
      <c r="C4" s="397"/>
      <c r="D4" s="398"/>
      <c r="E4" s="399"/>
      <c r="F4" s="399"/>
      <c r="G4" s="399"/>
      <c r="H4" s="399"/>
      <c r="I4" s="387"/>
      <c r="J4" s="400"/>
      <c r="K4" s="401"/>
      <c r="L4" s="402"/>
      <c r="M4" s="403"/>
      <c r="N4" s="403"/>
      <c r="O4" s="403"/>
      <c r="P4" s="403"/>
      <c r="Q4" s="403"/>
      <c r="R4" s="403"/>
      <c r="S4" s="403"/>
      <c r="T4" s="403"/>
      <c r="U4" s="403"/>
      <c r="V4" s="403"/>
      <c r="W4" s="403"/>
      <c r="X4" s="403"/>
      <c r="Y4" s="403"/>
      <c r="Z4" s="403"/>
      <c r="AA4" s="403"/>
      <c r="AB4" s="403"/>
      <c r="AC4" s="403"/>
      <c r="AD4" s="403"/>
      <c r="AE4" s="403"/>
      <c r="AF4" s="403"/>
      <c r="AG4" s="403"/>
      <c r="AH4" s="403"/>
      <c r="AI4" s="403"/>
      <c r="AJ4" s="403"/>
      <c r="AK4" s="403"/>
      <c r="AL4" s="403"/>
      <c r="AM4" s="403"/>
      <c r="AN4" s="403"/>
      <c r="AO4" s="403"/>
      <c r="AP4" s="403"/>
      <c r="AQ4" s="403"/>
      <c r="AR4" s="403"/>
      <c r="AS4" s="403"/>
      <c r="AT4" s="403"/>
      <c r="AU4" s="403"/>
      <c r="AV4" s="403"/>
      <c r="AW4" s="403"/>
    </row>
    <row r="5" s="387" customFormat="1" ht="39" customHeight="1" spans="1:49">
      <c r="A5" s="395"/>
      <c r="B5" s="396"/>
      <c r="C5" s="397"/>
      <c r="D5" s="398"/>
      <c r="E5" s="399"/>
      <c r="F5" s="399"/>
      <c r="G5" s="399"/>
      <c r="H5" s="399"/>
      <c r="I5" s="387"/>
      <c r="J5" s="400"/>
      <c r="K5" s="401"/>
      <c r="L5" s="402"/>
      <c r="M5" s="403"/>
      <c r="N5" s="403"/>
      <c r="O5" s="403"/>
      <c r="P5" s="403"/>
      <c r="Q5" s="403"/>
      <c r="R5" s="403"/>
      <c r="S5" s="403"/>
      <c r="T5" s="403"/>
      <c r="U5" s="403"/>
      <c r="V5" s="403"/>
      <c r="W5" s="403"/>
      <c r="X5" s="403"/>
      <c r="Y5" s="403"/>
      <c r="Z5" s="403"/>
      <c r="AA5" s="403"/>
      <c r="AB5" s="403"/>
      <c r="AC5" s="403"/>
      <c r="AD5" s="403"/>
      <c r="AE5" s="403"/>
      <c r="AF5" s="403"/>
      <c r="AG5" s="403"/>
      <c r="AH5" s="403"/>
      <c r="AI5" s="403"/>
      <c r="AJ5" s="403"/>
      <c r="AK5" s="403"/>
      <c r="AL5" s="403"/>
      <c r="AM5" s="403"/>
      <c r="AN5" s="403"/>
      <c r="AO5" s="403"/>
      <c r="AP5" s="403"/>
      <c r="AQ5" s="403"/>
      <c r="AR5" s="403"/>
    </row>
  </sheetData>
  <mergeCells count="15">
    <mergeCell ref="E1:AR1"/>
    <mergeCell ref="E2:H2"/>
    <mergeCell ref="I2:L2"/>
    <mergeCell ref="M2:P2"/>
    <mergeCell ref="Q2:T2"/>
    <mergeCell ref="U2:X2"/>
    <mergeCell ref="Y2:AB2"/>
    <mergeCell ref="AC2:AF2"/>
    <mergeCell ref="AG2:AJ2"/>
    <mergeCell ref="AK2:AN2"/>
    <mergeCell ref="AO2:AR2"/>
    <mergeCell ref="A1:A3"/>
    <mergeCell ref="B1:B3"/>
    <mergeCell ref="C1:C3"/>
    <mergeCell ref="D1:D3"/>
  </mergeCells>
  <pageMargins left="0.75" right="0.75" top="1" bottom="1" header="0.5" footer="0.5"/>
  <pageSetup paperSize="9" orientation="portrait"/>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Z28"/>
  <sheetViews>
    <sheetView zoomScale="85" zoomScaleNormal="85" workbookViewId="0">
      <selection activeCell="AD34" sqref="AD34"/>
    </sheetView>
  </sheetViews>
  <sheetFormatPr defaultColWidth="9" defaultRowHeight="13.5"/>
  <cols>
    <col min="2" max="2" width="12.875" customWidth="1"/>
  </cols>
  <sheetData>
    <row r="2" ht="16.5" spans="2:26">
      <c r="B2" s="385" t="s">
        <v>3793</v>
      </c>
      <c r="C2" s="385"/>
      <c r="D2" s="385"/>
      <c r="E2" s="385"/>
      <c r="F2" s="385"/>
      <c r="G2" s="385"/>
      <c r="H2" s="385"/>
      <c r="I2" s="385"/>
      <c r="J2" s="385"/>
      <c r="K2" s="385"/>
      <c r="L2" s="385"/>
      <c r="M2" s="385"/>
      <c r="N2" s="385"/>
      <c r="O2" s="385"/>
      <c r="P2" s="385"/>
      <c r="Q2" s="385"/>
      <c r="R2" s="385"/>
      <c r="S2" s="385"/>
      <c r="T2" s="385"/>
      <c r="U2" s="385"/>
      <c r="V2" s="385"/>
      <c r="W2" s="385"/>
      <c r="X2" s="385"/>
      <c r="Y2" s="385"/>
      <c r="Z2" s="385"/>
    </row>
    <row r="28" ht="16.5" spans="2:26">
      <c r="B28" s="385"/>
      <c r="C28" s="385"/>
      <c r="D28" s="385"/>
      <c r="E28" s="385"/>
      <c r="F28" s="385"/>
      <c r="G28" s="385"/>
      <c r="H28" s="385"/>
      <c r="I28" s="385"/>
      <c r="J28" s="385"/>
      <c r="K28" s="385"/>
      <c r="L28" s="385"/>
      <c r="M28" s="385"/>
      <c r="N28" s="385"/>
      <c r="O28" s="385"/>
      <c r="P28" s="385"/>
      <c r="Q28" s="385"/>
      <c r="R28" s="385"/>
      <c r="S28" s="385"/>
      <c r="T28" s="385"/>
      <c r="U28" s="385"/>
      <c r="V28" s="385"/>
      <c r="W28" s="385"/>
      <c r="X28" s="385"/>
      <c r="Y28" s="385"/>
      <c r="Z28" s="385"/>
    </row>
  </sheetData>
  <mergeCells count="2">
    <mergeCell ref="B2:Z2"/>
    <mergeCell ref="B28:Z28"/>
  </mergeCells>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
  <sheetViews>
    <sheetView workbookViewId="0">
      <selection activeCell="A1" sqref="A1:Q1"/>
    </sheetView>
  </sheetViews>
  <sheetFormatPr defaultColWidth="9" defaultRowHeight="13.5"/>
  <sheetData>
    <row r="1" ht="23" customHeight="1" spans="1:17">
      <c r="A1" s="384" t="s">
        <v>3794</v>
      </c>
      <c r="B1" s="384"/>
      <c r="C1" s="384"/>
      <c r="D1" s="384"/>
      <c r="E1" s="384"/>
      <c r="F1" s="384"/>
      <c r="G1" s="384"/>
      <c r="H1" s="384"/>
      <c r="I1" s="384"/>
      <c r="J1" s="384"/>
      <c r="K1" s="384"/>
      <c r="L1" s="384"/>
      <c r="M1" s="384"/>
      <c r="N1" s="384"/>
      <c r="O1" s="384"/>
      <c r="P1" s="384"/>
      <c r="Q1" s="384"/>
    </row>
  </sheetData>
  <mergeCells count="1">
    <mergeCell ref="A1:Q1"/>
  </mergeCells>
  <pageMargins left="0.7" right="0.7" top="0.75" bottom="0.75" header="0.3" footer="0.3"/>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07"/>
  <sheetViews>
    <sheetView topLeftCell="A2" workbookViewId="0">
      <selection activeCell="I3" sqref="I3:I307"/>
    </sheetView>
  </sheetViews>
  <sheetFormatPr defaultColWidth="9" defaultRowHeight="13.5"/>
  <cols>
    <col min="1" max="1" width="3.9" customWidth="1"/>
    <col min="2" max="14" width="19.525" customWidth="1"/>
  </cols>
  <sheetData>
    <row r="1" ht="33.3" hidden="1" customHeight="1" spans="1:14">
      <c r="A1" s="380" t="s">
        <v>3795</v>
      </c>
    </row>
    <row r="2" ht="33.3" customHeight="1" spans="1:14">
      <c r="A2" s="376" t="s">
        <v>838</v>
      </c>
      <c r="B2" s="376" t="s">
        <v>3395</v>
      </c>
      <c r="C2" s="376" t="s">
        <v>1736</v>
      </c>
      <c r="D2" s="376" t="s">
        <v>3796</v>
      </c>
      <c r="E2" s="376" t="s">
        <v>3650</v>
      </c>
      <c r="F2" s="376" t="s">
        <v>3797</v>
      </c>
      <c r="G2" s="376" t="s">
        <v>3798</v>
      </c>
      <c r="H2" s="376" t="s">
        <v>3799</v>
      </c>
      <c r="I2" s="376" t="s">
        <v>3800</v>
      </c>
      <c r="J2" s="376" t="s">
        <v>3801</v>
      </c>
      <c r="K2" s="376" t="s">
        <v>3802</v>
      </c>
      <c r="L2" s="376" t="s">
        <v>3803</v>
      </c>
      <c r="M2" s="376" t="s">
        <v>3804</v>
      </c>
      <c r="N2" s="376" t="s">
        <v>3805</v>
      </c>
    </row>
    <row r="3" ht="33.3" customHeight="1" spans="1:14">
      <c r="A3" s="378">
        <v>1</v>
      </c>
      <c r="B3" s="378" t="s">
        <v>3806</v>
      </c>
      <c r="C3" s="378"/>
      <c r="D3" s="378" t="s">
        <v>3807</v>
      </c>
      <c r="E3" s="378">
        <v>15.99</v>
      </c>
      <c r="F3" s="378">
        <v>7841</v>
      </c>
      <c r="G3" s="378">
        <v>4.6</v>
      </c>
      <c r="H3" s="378" t="s">
        <v>3808</v>
      </c>
      <c r="I3" s="382">
        <v>0.134314</v>
      </c>
      <c r="J3" s="378" t="s">
        <v>3809</v>
      </c>
      <c r="K3" s="378" t="s">
        <v>3810</v>
      </c>
      <c r="L3" s="378" t="s">
        <v>3810</v>
      </c>
      <c r="M3" s="378" t="s">
        <v>3810</v>
      </c>
      <c r="N3" s="378" t="s">
        <v>3811</v>
      </c>
    </row>
    <row r="4" ht="33.3" customHeight="1" spans="1:14">
      <c r="A4" s="378">
        <v>2</v>
      </c>
      <c r="B4" s="378" t="s">
        <v>219</v>
      </c>
      <c r="C4" s="378"/>
      <c r="D4" s="378" t="s">
        <v>3812</v>
      </c>
      <c r="E4" s="378">
        <v>16.99</v>
      </c>
      <c r="F4" s="378">
        <v>9193</v>
      </c>
      <c r="G4" s="378">
        <v>4.5</v>
      </c>
      <c r="H4" s="378" t="s">
        <v>3808</v>
      </c>
      <c r="I4" s="382">
        <v>0.054785</v>
      </c>
      <c r="J4" s="378" t="s">
        <v>3813</v>
      </c>
      <c r="K4" s="378" t="s">
        <v>3810</v>
      </c>
      <c r="L4" s="378" t="s">
        <v>3810</v>
      </c>
      <c r="M4" s="378" t="s">
        <v>3810</v>
      </c>
      <c r="N4" s="378" t="s">
        <v>3810</v>
      </c>
    </row>
    <row r="5" ht="33.3" customHeight="1" spans="1:14">
      <c r="A5" s="378">
        <v>3</v>
      </c>
      <c r="B5" s="378" t="s">
        <v>215</v>
      </c>
      <c r="C5" s="378"/>
      <c r="D5" s="378" t="s">
        <v>218</v>
      </c>
      <c r="E5" s="378">
        <v>35.99</v>
      </c>
      <c r="F5" s="378">
        <v>3857</v>
      </c>
      <c r="G5" s="378">
        <v>4.6</v>
      </c>
      <c r="H5" s="378" t="s">
        <v>3814</v>
      </c>
      <c r="I5" s="382">
        <v>0.045824</v>
      </c>
      <c r="J5" s="378" t="s">
        <v>3810</v>
      </c>
      <c r="K5" s="378" t="s">
        <v>3810</v>
      </c>
      <c r="L5" s="378" t="s">
        <v>3810</v>
      </c>
      <c r="M5" s="378" t="s">
        <v>3810</v>
      </c>
      <c r="N5" s="378" t="s">
        <v>3810</v>
      </c>
    </row>
    <row r="6" ht="33.3" customHeight="1" spans="1:14">
      <c r="A6" s="378">
        <v>4</v>
      </c>
      <c r="B6" s="378" t="s">
        <v>3815</v>
      </c>
      <c r="C6" s="378"/>
      <c r="D6" s="378" t="s">
        <v>3816</v>
      </c>
      <c r="E6" s="378">
        <v>15.99</v>
      </c>
      <c r="F6" s="378">
        <v>26</v>
      </c>
      <c r="G6" s="378">
        <v>4.8</v>
      </c>
      <c r="H6" s="378" t="s">
        <v>3817</v>
      </c>
      <c r="I6" s="382">
        <v>0.040585</v>
      </c>
      <c r="J6" s="378" t="s">
        <v>3818</v>
      </c>
      <c r="K6" s="378" t="s">
        <v>3810</v>
      </c>
      <c r="L6" s="378" t="s">
        <v>3810</v>
      </c>
      <c r="M6" s="378" t="s">
        <v>3810</v>
      </c>
      <c r="N6" s="378" t="s">
        <v>3810</v>
      </c>
    </row>
    <row r="7" ht="33.3" customHeight="1" spans="1:14">
      <c r="A7" s="378">
        <v>5</v>
      </c>
      <c r="B7" s="378" t="s">
        <v>3819</v>
      </c>
      <c r="C7" s="378"/>
      <c r="D7" s="378" t="s">
        <v>3820</v>
      </c>
      <c r="E7" s="378">
        <v>16.99</v>
      </c>
      <c r="F7" s="378">
        <v>395</v>
      </c>
      <c r="G7" s="378">
        <v>4.3</v>
      </c>
      <c r="H7" s="378" t="s">
        <v>3821</v>
      </c>
      <c r="I7" s="382">
        <v>0.033584</v>
      </c>
      <c r="J7" s="378" t="s">
        <v>3810</v>
      </c>
      <c r="K7" s="378" t="s">
        <v>3810</v>
      </c>
      <c r="L7" s="378" t="s">
        <v>3810</v>
      </c>
      <c r="M7" s="378" t="s">
        <v>3810</v>
      </c>
      <c r="N7" s="378" t="s">
        <v>3810</v>
      </c>
    </row>
    <row r="8" ht="33.3" customHeight="1" spans="1:14">
      <c r="A8" s="378">
        <v>6</v>
      </c>
      <c r="B8" s="378" t="s">
        <v>239</v>
      </c>
      <c r="C8" s="378"/>
      <c r="D8" s="378" t="s">
        <v>3822</v>
      </c>
      <c r="E8" s="378">
        <v>16.98</v>
      </c>
      <c r="F8" s="378">
        <v>624</v>
      </c>
      <c r="G8" s="378">
        <v>4.5</v>
      </c>
      <c r="H8" s="378" t="s">
        <v>3814</v>
      </c>
      <c r="I8" s="382">
        <v>0.029453</v>
      </c>
      <c r="J8" s="378" t="s">
        <v>3823</v>
      </c>
      <c r="K8" s="378" t="s">
        <v>3824</v>
      </c>
      <c r="L8" s="378" t="s">
        <v>3810</v>
      </c>
      <c r="M8" s="378" t="s">
        <v>3810</v>
      </c>
      <c r="N8" s="378" t="s">
        <v>3810</v>
      </c>
    </row>
    <row r="9" ht="33.3" customHeight="1" spans="1:14">
      <c r="A9" s="378">
        <v>7</v>
      </c>
      <c r="B9" s="378" t="s">
        <v>225</v>
      </c>
      <c r="C9" s="378"/>
      <c r="D9" s="378" t="s">
        <v>3825</v>
      </c>
      <c r="E9" s="378">
        <v>14.99</v>
      </c>
      <c r="F9" s="378">
        <v>395</v>
      </c>
      <c r="G9" s="378">
        <v>4.3</v>
      </c>
      <c r="H9" s="378" t="s">
        <v>3821</v>
      </c>
      <c r="I9" s="382">
        <v>0.024644</v>
      </c>
      <c r="J9" s="378" t="s">
        <v>3810</v>
      </c>
      <c r="K9" s="378" t="s">
        <v>3810</v>
      </c>
      <c r="L9" s="378" t="s">
        <v>3810</v>
      </c>
      <c r="M9" s="378" t="s">
        <v>3810</v>
      </c>
      <c r="N9" s="378" t="s">
        <v>3810</v>
      </c>
    </row>
    <row r="10" ht="33.3" customHeight="1" spans="1:14">
      <c r="A10" s="378">
        <v>8</v>
      </c>
      <c r="B10" s="378" t="s">
        <v>550</v>
      </c>
      <c r="C10" s="378"/>
      <c r="D10" s="378" t="s">
        <v>554</v>
      </c>
      <c r="E10" s="378">
        <v>49.95</v>
      </c>
      <c r="F10" s="378">
        <v>91</v>
      </c>
      <c r="G10" s="378">
        <v>4.7</v>
      </c>
      <c r="H10" s="378" t="s">
        <v>3826</v>
      </c>
      <c r="I10" s="382">
        <v>0.015772</v>
      </c>
      <c r="J10" s="378" t="s">
        <v>3827</v>
      </c>
      <c r="K10" s="378" t="s">
        <v>3810</v>
      </c>
      <c r="L10" s="378" t="s">
        <v>3810</v>
      </c>
      <c r="M10" s="378" t="s">
        <v>3810</v>
      </c>
      <c r="N10" s="378" t="s">
        <v>3810</v>
      </c>
    </row>
    <row r="11" ht="33.3" customHeight="1" spans="1:14">
      <c r="A11" s="378">
        <v>9</v>
      </c>
      <c r="B11" s="378" t="s">
        <v>270</v>
      </c>
      <c r="C11" s="378"/>
      <c r="D11" s="378" t="s">
        <v>272</v>
      </c>
      <c r="E11" s="378">
        <v>27.99</v>
      </c>
      <c r="F11" s="378">
        <v>1087</v>
      </c>
      <c r="G11" s="378">
        <v>4.2</v>
      </c>
      <c r="H11" s="378" t="s">
        <v>3828</v>
      </c>
      <c r="I11" s="382">
        <v>0.015485</v>
      </c>
      <c r="J11" s="378" t="s">
        <v>3829</v>
      </c>
      <c r="K11" s="378" t="s">
        <v>3810</v>
      </c>
      <c r="L11" s="378" t="s">
        <v>3830</v>
      </c>
      <c r="M11" s="378" t="s">
        <v>3810</v>
      </c>
      <c r="N11" s="378" t="s">
        <v>3810</v>
      </c>
    </row>
    <row r="12" ht="33.3" customHeight="1" spans="1:14">
      <c r="A12" s="378">
        <v>10</v>
      </c>
      <c r="B12" s="378" t="s">
        <v>466</v>
      </c>
      <c r="C12" s="378"/>
      <c r="D12" s="378" t="s">
        <v>470</v>
      </c>
      <c r="E12" s="378">
        <v>10.99</v>
      </c>
      <c r="F12" s="378">
        <v>239</v>
      </c>
      <c r="G12" s="378">
        <v>4.5</v>
      </c>
      <c r="H12" s="378" t="s">
        <v>3821</v>
      </c>
      <c r="I12" s="382">
        <v>0.015413</v>
      </c>
      <c r="J12" s="378" t="s">
        <v>3810</v>
      </c>
      <c r="K12" s="378" t="s">
        <v>3810</v>
      </c>
      <c r="L12" s="378" t="s">
        <v>3810</v>
      </c>
      <c r="M12" s="378" t="s">
        <v>3810</v>
      </c>
      <c r="N12" s="378" t="s">
        <v>3810</v>
      </c>
    </row>
    <row r="13" ht="33.3" customHeight="1" spans="1:14">
      <c r="A13" s="378">
        <v>11</v>
      </c>
      <c r="B13" s="378" t="s">
        <v>506</v>
      </c>
      <c r="C13" s="378"/>
      <c r="D13" s="378" t="s">
        <v>3831</v>
      </c>
      <c r="E13" s="378">
        <v>49.95</v>
      </c>
      <c r="F13" s="378">
        <v>44</v>
      </c>
      <c r="G13" s="378">
        <v>4.7</v>
      </c>
      <c r="H13" s="378" t="s">
        <v>3821</v>
      </c>
      <c r="I13" s="382">
        <v>0.012962</v>
      </c>
      <c r="J13" s="378" t="s">
        <v>3832</v>
      </c>
      <c r="K13" s="378" t="s">
        <v>3833</v>
      </c>
      <c r="L13" s="378" t="s">
        <v>3810</v>
      </c>
      <c r="M13" s="378" t="s">
        <v>3810</v>
      </c>
      <c r="N13" s="378" t="s">
        <v>3810</v>
      </c>
    </row>
    <row r="14" ht="33.3" customHeight="1" spans="1:14">
      <c r="A14" s="378">
        <v>12</v>
      </c>
      <c r="B14" s="378" t="s">
        <v>276</v>
      </c>
      <c r="C14" s="378"/>
      <c r="D14" s="378" t="s">
        <v>3834</v>
      </c>
      <c r="E14" s="378">
        <v>13.29</v>
      </c>
      <c r="F14" s="378">
        <v>1102</v>
      </c>
      <c r="G14" s="378">
        <v>4.7</v>
      </c>
      <c r="H14" s="378" t="s">
        <v>3835</v>
      </c>
      <c r="I14" s="382">
        <v>0.012564</v>
      </c>
      <c r="J14" s="378" t="s">
        <v>3810</v>
      </c>
      <c r="K14" s="378" t="s">
        <v>3810</v>
      </c>
      <c r="L14" s="378" t="s">
        <v>3810</v>
      </c>
      <c r="M14" s="378" t="s">
        <v>3810</v>
      </c>
      <c r="N14" s="378" t="s">
        <v>3810</v>
      </c>
    </row>
    <row r="15" ht="33.3" customHeight="1" spans="1:14">
      <c r="A15" s="378">
        <v>13</v>
      </c>
      <c r="B15" s="378" t="s">
        <v>254</v>
      </c>
      <c r="C15" s="378"/>
      <c r="D15" s="378" t="s">
        <v>258</v>
      </c>
      <c r="E15" s="378">
        <v>23.44</v>
      </c>
      <c r="F15" s="378">
        <v>120</v>
      </c>
      <c r="G15" s="378">
        <v>3.9</v>
      </c>
      <c r="H15" s="378" t="s">
        <v>3836</v>
      </c>
      <c r="I15" s="382">
        <v>0.011864</v>
      </c>
      <c r="J15" s="378" t="s">
        <v>3810</v>
      </c>
      <c r="K15" s="378" t="s">
        <v>3810</v>
      </c>
      <c r="L15" s="378" t="s">
        <v>3810</v>
      </c>
      <c r="M15" s="378" t="s">
        <v>3810</v>
      </c>
      <c r="N15" s="378" t="s">
        <v>3810</v>
      </c>
    </row>
    <row r="16" ht="33.3" customHeight="1" spans="1:14">
      <c r="A16" s="378">
        <v>14</v>
      </c>
      <c r="B16" s="378" t="s">
        <v>3837</v>
      </c>
      <c r="C16" s="378"/>
      <c r="D16" s="378" t="s">
        <v>3838</v>
      </c>
      <c r="E16" s="378">
        <v>21.99</v>
      </c>
      <c r="F16" s="378">
        <v>6979</v>
      </c>
      <c r="G16" s="378">
        <v>4.6</v>
      </c>
      <c r="H16" s="378" t="s">
        <v>3836</v>
      </c>
      <c r="I16" s="382">
        <v>0.011739</v>
      </c>
      <c r="J16" s="378" t="s">
        <v>3839</v>
      </c>
      <c r="K16" s="378" t="s">
        <v>3810</v>
      </c>
      <c r="L16" s="378" t="s">
        <v>3810</v>
      </c>
      <c r="M16" s="378" t="s">
        <v>3810</v>
      </c>
      <c r="N16" s="378" t="s">
        <v>3810</v>
      </c>
    </row>
    <row r="17" ht="33.3" customHeight="1" spans="1:14">
      <c r="A17" s="378">
        <v>15</v>
      </c>
      <c r="B17" s="378" t="s">
        <v>248</v>
      </c>
      <c r="C17" s="378"/>
      <c r="D17" s="378" t="s">
        <v>1881</v>
      </c>
      <c r="E17" s="378">
        <v>19.99</v>
      </c>
      <c r="F17" s="378">
        <v>7055</v>
      </c>
      <c r="G17" s="378">
        <v>4.6</v>
      </c>
      <c r="H17" s="378" t="s">
        <v>3840</v>
      </c>
      <c r="I17" s="382">
        <v>0.011698</v>
      </c>
      <c r="J17" s="378" t="s">
        <v>3810</v>
      </c>
      <c r="K17" s="378" t="s">
        <v>3810</v>
      </c>
      <c r="L17" s="378" t="s">
        <v>3810</v>
      </c>
      <c r="M17" s="378" t="s">
        <v>3810</v>
      </c>
      <c r="N17" s="378" t="s">
        <v>3810</v>
      </c>
    </row>
    <row r="18" ht="33.3" customHeight="1" spans="1:14">
      <c r="A18" s="378">
        <v>16</v>
      </c>
      <c r="B18" s="378" t="s">
        <v>244</v>
      </c>
      <c r="C18" s="378"/>
      <c r="D18" s="378" t="s">
        <v>247</v>
      </c>
      <c r="E18" s="378">
        <v>15.96</v>
      </c>
      <c r="F18" s="378">
        <v>2456</v>
      </c>
      <c r="G18" s="378">
        <v>4.5</v>
      </c>
      <c r="H18" s="378" t="s">
        <v>3841</v>
      </c>
      <c r="I18" s="382">
        <v>0.011249</v>
      </c>
      <c r="J18" s="378" t="s">
        <v>3810</v>
      </c>
      <c r="K18" s="378" t="s">
        <v>3810</v>
      </c>
      <c r="L18" s="378" t="s">
        <v>3810</v>
      </c>
      <c r="M18" s="378" t="s">
        <v>3810</v>
      </c>
      <c r="N18" s="378" t="s">
        <v>3810</v>
      </c>
    </row>
    <row r="19" ht="33.3" customHeight="1" spans="1:14">
      <c r="A19" s="378">
        <v>17</v>
      </c>
      <c r="B19" s="378" t="s">
        <v>207</v>
      </c>
      <c r="C19" s="378"/>
      <c r="D19" s="378" t="s">
        <v>1809</v>
      </c>
      <c r="E19" s="378">
        <v>5.31</v>
      </c>
      <c r="F19" s="378">
        <v>2406</v>
      </c>
      <c r="G19" s="378">
        <v>4.4</v>
      </c>
      <c r="H19" s="378" t="s">
        <v>3842</v>
      </c>
      <c r="I19" s="382">
        <v>0.010448</v>
      </c>
      <c r="J19" s="378" t="s">
        <v>3810</v>
      </c>
      <c r="K19" s="378" t="s">
        <v>3810</v>
      </c>
      <c r="L19" s="378" t="s">
        <v>3810</v>
      </c>
      <c r="M19" s="378" t="s">
        <v>3810</v>
      </c>
      <c r="N19" s="378" t="s">
        <v>3810</v>
      </c>
    </row>
    <row r="20" ht="33.3" customHeight="1" spans="1:14">
      <c r="A20" s="378">
        <v>18</v>
      </c>
      <c r="B20" s="378" t="s">
        <v>266</v>
      </c>
      <c r="C20" s="378"/>
      <c r="D20" s="378" t="s">
        <v>3843</v>
      </c>
      <c r="E20" s="378">
        <v>15.42</v>
      </c>
      <c r="F20" s="378">
        <v>575</v>
      </c>
      <c r="G20" s="378">
        <v>4.1</v>
      </c>
      <c r="H20" s="378" t="s">
        <v>3826</v>
      </c>
      <c r="I20" s="382">
        <v>0.010328</v>
      </c>
      <c r="J20" s="378" t="s">
        <v>3810</v>
      </c>
      <c r="K20" s="378" t="s">
        <v>3810</v>
      </c>
      <c r="L20" s="378" t="s">
        <v>3810</v>
      </c>
      <c r="M20" s="378" t="s">
        <v>3810</v>
      </c>
      <c r="N20" s="378" t="s">
        <v>3810</v>
      </c>
    </row>
    <row r="21" ht="33.3" customHeight="1" spans="1:14">
      <c r="A21" s="378">
        <v>19</v>
      </c>
      <c r="B21" s="378" t="s">
        <v>3844</v>
      </c>
      <c r="C21" s="378"/>
      <c r="D21" s="378" t="s">
        <v>3845</v>
      </c>
      <c r="E21" s="378">
        <v>59.99</v>
      </c>
      <c r="F21" s="378">
        <v>1055</v>
      </c>
      <c r="G21" s="378">
        <v>4.4</v>
      </c>
      <c r="H21" s="378" t="s">
        <v>3835</v>
      </c>
      <c r="I21" s="382">
        <v>0.009317</v>
      </c>
      <c r="J21" s="378" t="s">
        <v>3846</v>
      </c>
      <c r="K21" s="378" t="s">
        <v>3810</v>
      </c>
      <c r="L21" s="378" t="s">
        <v>3810</v>
      </c>
      <c r="M21" s="378" t="s">
        <v>3847</v>
      </c>
      <c r="N21" s="378" t="s">
        <v>3810</v>
      </c>
    </row>
    <row r="22" ht="33.3" customHeight="1" spans="1:14">
      <c r="A22" s="378">
        <v>20</v>
      </c>
      <c r="B22" s="378" t="s">
        <v>251</v>
      </c>
      <c r="C22" s="378"/>
      <c r="D22" s="378" t="s">
        <v>3848</v>
      </c>
      <c r="E22" s="378">
        <v>59.99</v>
      </c>
      <c r="F22" s="378">
        <v>457</v>
      </c>
      <c r="G22" s="378">
        <v>4.2</v>
      </c>
      <c r="H22" s="378" t="s">
        <v>3821</v>
      </c>
      <c r="I22" s="382">
        <v>0.009124</v>
      </c>
      <c r="J22" s="378" t="s">
        <v>3849</v>
      </c>
      <c r="K22" s="378" t="s">
        <v>3850</v>
      </c>
      <c r="L22" s="378" t="s">
        <v>3851</v>
      </c>
      <c r="M22" s="378" t="s">
        <v>3810</v>
      </c>
      <c r="N22" s="378" t="s">
        <v>3810</v>
      </c>
    </row>
    <row r="23" ht="33.3" customHeight="1" spans="1:14">
      <c r="A23" s="378">
        <v>21</v>
      </c>
      <c r="B23" s="378" t="s">
        <v>353</v>
      </c>
      <c r="C23" s="378"/>
      <c r="D23" s="378" t="s">
        <v>355</v>
      </c>
      <c r="E23" s="378">
        <v>60.18</v>
      </c>
      <c r="F23" s="378">
        <v>3243</v>
      </c>
      <c r="G23" s="378">
        <v>4.6</v>
      </c>
      <c r="H23" s="378" t="s">
        <v>3826</v>
      </c>
      <c r="I23" s="382">
        <v>0.009042</v>
      </c>
      <c r="J23" s="378" t="s">
        <v>3852</v>
      </c>
      <c r="K23" s="378" t="s">
        <v>3853</v>
      </c>
      <c r="L23" s="378" t="s">
        <v>3810</v>
      </c>
      <c r="M23" s="378" t="s">
        <v>3810</v>
      </c>
      <c r="N23" s="378" t="s">
        <v>3810</v>
      </c>
    </row>
    <row r="24" ht="33.3" customHeight="1" spans="1:14">
      <c r="A24" s="378">
        <v>22</v>
      </c>
      <c r="B24" s="378" t="s">
        <v>286</v>
      </c>
      <c r="C24" s="378"/>
      <c r="D24" s="378" t="s">
        <v>288</v>
      </c>
      <c r="E24" s="378">
        <v>21.71</v>
      </c>
      <c r="F24" s="378">
        <v>292</v>
      </c>
      <c r="G24" s="378">
        <v>4.3</v>
      </c>
      <c r="H24" s="378" t="s">
        <v>3841</v>
      </c>
      <c r="I24" s="382">
        <v>0.008662</v>
      </c>
      <c r="J24" s="378" t="s">
        <v>3810</v>
      </c>
      <c r="K24" s="378" t="s">
        <v>3810</v>
      </c>
      <c r="L24" s="378" t="s">
        <v>3810</v>
      </c>
      <c r="M24" s="378" t="s">
        <v>3810</v>
      </c>
      <c r="N24" s="378" t="s">
        <v>3810</v>
      </c>
    </row>
    <row r="25" ht="33.3" customHeight="1" spans="1:14">
      <c r="A25" s="378">
        <v>23</v>
      </c>
      <c r="B25" s="378" t="s">
        <v>3854</v>
      </c>
      <c r="C25" s="378"/>
      <c r="D25" s="378" t="s">
        <v>3855</v>
      </c>
      <c r="E25" s="378">
        <v>26.99</v>
      </c>
      <c r="F25" s="378">
        <v>4323</v>
      </c>
      <c r="G25" s="378">
        <v>4.5</v>
      </c>
      <c r="H25" s="378" t="s">
        <v>3821</v>
      </c>
      <c r="I25" s="382">
        <v>0.008576</v>
      </c>
      <c r="J25" s="378" t="s">
        <v>3856</v>
      </c>
      <c r="K25" s="378" t="s">
        <v>3857</v>
      </c>
      <c r="L25" s="378" t="s">
        <v>3810</v>
      </c>
      <c r="M25" s="378" t="s">
        <v>3810</v>
      </c>
      <c r="N25" s="378" t="s">
        <v>3810</v>
      </c>
    </row>
    <row r="26" ht="33.3" customHeight="1" spans="1:14">
      <c r="A26" s="378">
        <v>24</v>
      </c>
      <c r="B26" s="378" t="s">
        <v>281</v>
      </c>
      <c r="C26" s="378"/>
      <c r="D26" s="378" t="s">
        <v>3858</v>
      </c>
      <c r="E26" s="378">
        <v>19.49</v>
      </c>
      <c r="F26" s="378">
        <v>246</v>
      </c>
      <c r="G26" s="378">
        <v>3.8</v>
      </c>
      <c r="H26" s="378" t="s">
        <v>3841</v>
      </c>
      <c r="I26" s="382">
        <v>0.008083</v>
      </c>
      <c r="J26" s="378" t="s">
        <v>3810</v>
      </c>
      <c r="K26" s="378" t="s">
        <v>3810</v>
      </c>
      <c r="L26" s="378" t="s">
        <v>3810</v>
      </c>
      <c r="M26" s="378" t="s">
        <v>3810</v>
      </c>
      <c r="N26" s="378" t="s">
        <v>3810</v>
      </c>
    </row>
    <row r="27" ht="33.3" customHeight="1" spans="1:14">
      <c r="A27" s="378">
        <v>25</v>
      </c>
      <c r="B27" s="378" t="s">
        <v>317</v>
      </c>
      <c r="C27" s="378"/>
      <c r="D27" s="378" t="s">
        <v>2448</v>
      </c>
      <c r="E27" s="378">
        <v>14.99</v>
      </c>
      <c r="F27" s="378">
        <v>1503</v>
      </c>
      <c r="G27" s="378">
        <v>4.2</v>
      </c>
      <c r="H27" s="378" t="s">
        <v>3821</v>
      </c>
      <c r="I27" s="382">
        <v>0.007966</v>
      </c>
      <c r="J27" s="378" t="s">
        <v>3810</v>
      </c>
      <c r="K27" s="378" t="s">
        <v>3810</v>
      </c>
      <c r="L27" s="378" t="s">
        <v>3810</v>
      </c>
      <c r="M27" s="378" t="s">
        <v>3810</v>
      </c>
      <c r="N27" s="378" t="s">
        <v>3810</v>
      </c>
    </row>
    <row r="28" ht="33.3" customHeight="1" spans="1:14">
      <c r="A28" s="378">
        <v>26</v>
      </c>
      <c r="B28" s="378" t="s">
        <v>3859</v>
      </c>
      <c r="C28" s="378"/>
      <c r="D28" s="378" t="s">
        <v>3860</v>
      </c>
      <c r="E28" s="378">
        <v>7.99</v>
      </c>
      <c r="F28" s="378">
        <v>127</v>
      </c>
      <c r="G28" s="378">
        <v>3.7</v>
      </c>
      <c r="H28" s="378" t="s">
        <v>3861</v>
      </c>
      <c r="I28" s="382">
        <v>0.007943</v>
      </c>
      <c r="J28" s="378" t="s">
        <v>3810</v>
      </c>
      <c r="K28" s="378" t="s">
        <v>3810</v>
      </c>
      <c r="L28" s="378" t="s">
        <v>3810</v>
      </c>
      <c r="M28" s="378" t="s">
        <v>3810</v>
      </c>
      <c r="N28" s="378" t="s">
        <v>3810</v>
      </c>
    </row>
    <row r="29" ht="33.3" customHeight="1" spans="1:14">
      <c r="A29" s="378">
        <v>27</v>
      </c>
      <c r="B29" s="378" t="s">
        <v>753</v>
      </c>
      <c r="C29" s="378"/>
      <c r="D29" s="378" t="s">
        <v>3862</v>
      </c>
      <c r="E29" s="378">
        <v>16.99</v>
      </c>
      <c r="F29" s="378">
        <v>395</v>
      </c>
      <c r="G29" s="378">
        <v>4.3</v>
      </c>
      <c r="H29" s="378" t="s">
        <v>3826</v>
      </c>
      <c r="I29" s="382">
        <v>0.007805</v>
      </c>
      <c r="J29" s="378" t="s">
        <v>3810</v>
      </c>
      <c r="K29" s="378" t="s">
        <v>3810</v>
      </c>
      <c r="L29" s="378" t="s">
        <v>3810</v>
      </c>
      <c r="M29" s="378" t="s">
        <v>3810</v>
      </c>
      <c r="N29" s="378" t="s">
        <v>3810</v>
      </c>
    </row>
    <row r="30" ht="33.3" customHeight="1" spans="1:14">
      <c r="A30" s="378">
        <v>28</v>
      </c>
      <c r="B30" s="378" t="s">
        <v>3863</v>
      </c>
      <c r="C30" s="378"/>
      <c r="D30" s="378" t="s">
        <v>3864</v>
      </c>
      <c r="E30" s="378">
        <v>18.99</v>
      </c>
      <c r="F30" s="378">
        <v>278</v>
      </c>
      <c r="G30" s="378">
        <v>4.1</v>
      </c>
      <c r="H30" s="378" t="s">
        <v>3821</v>
      </c>
      <c r="I30" s="382">
        <v>0.007643</v>
      </c>
      <c r="J30" s="378" t="s">
        <v>3810</v>
      </c>
      <c r="K30" s="378" t="s">
        <v>3810</v>
      </c>
      <c r="L30" s="378" t="s">
        <v>3810</v>
      </c>
      <c r="M30" s="378" t="s">
        <v>3810</v>
      </c>
      <c r="N30" s="378" t="s">
        <v>3810</v>
      </c>
    </row>
    <row r="31" ht="33.3" customHeight="1" spans="1:14">
      <c r="A31" s="378">
        <v>29</v>
      </c>
      <c r="B31" s="378" t="s">
        <v>345</v>
      </c>
      <c r="C31" s="378"/>
      <c r="D31" s="378" t="s">
        <v>429</v>
      </c>
      <c r="E31" s="378">
        <v>19.99</v>
      </c>
      <c r="F31" s="378">
        <v>37</v>
      </c>
      <c r="G31" s="378">
        <v>4.5</v>
      </c>
      <c r="H31" s="378" t="s">
        <v>3835</v>
      </c>
      <c r="I31" s="382">
        <v>0.007639</v>
      </c>
      <c r="J31" s="378" t="s">
        <v>3810</v>
      </c>
      <c r="K31" s="378" t="s">
        <v>3810</v>
      </c>
      <c r="L31" s="378" t="s">
        <v>3810</v>
      </c>
      <c r="M31" s="378" t="s">
        <v>3810</v>
      </c>
      <c r="N31" s="378" t="s">
        <v>3810</v>
      </c>
    </row>
    <row r="32" ht="33.3" customHeight="1" spans="1:14">
      <c r="A32" s="378">
        <v>30</v>
      </c>
      <c r="B32" s="378" t="s">
        <v>3865</v>
      </c>
      <c r="C32" s="378"/>
      <c r="D32" s="378" t="s">
        <v>3866</v>
      </c>
      <c r="E32" s="378">
        <v>24.99</v>
      </c>
      <c r="F32" s="378">
        <v>615</v>
      </c>
      <c r="G32" s="378">
        <v>4.5</v>
      </c>
      <c r="H32" s="378" t="s">
        <v>3826</v>
      </c>
      <c r="I32" s="382">
        <v>0.007475</v>
      </c>
      <c r="J32" s="378" t="s">
        <v>3867</v>
      </c>
      <c r="K32" s="378" t="s">
        <v>3868</v>
      </c>
      <c r="L32" s="378" t="s">
        <v>3810</v>
      </c>
      <c r="M32" s="378" t="s">
        <v>3810</v>
      </c>
      <c r="N32" s="378" t="s">
        <v>3810</v>
      </c>
    </row>
    <row r="33" ht="33.3" customHeight="1" spans="1:14">
      <c r="A33" s="378">
        <v>31</v>
      </c>
      <c r="B33" s="378" t="s">
        <v>3869</v>
      </c>
      <c r="C33" s="378"/>
      <c r="D33" s="378" t="s">
        <v>3870</v>
      </c>
      <c r="E33" s="378">
        <v>10.99</v>
      </c>
      <c r="F33" s="378">
        <v>341</v>
      </c>
      <c r="G33" s="378">
        <v>4.4</v>
      </c>
      <c r="H33" s="378" t="s">
        <v>3871</v>
      </c>
      <c r="I33" s="382">
        <v>0.00715</v>
      </c>
      <c r="J33" s="378" t="s">
        <v>3810</v>
      </c>
      <c r="K33" s="378" t="s">
        <v>3810</v>
      </c>
      <c r="L33" s="378" t="s">
        <v>3810</v>
      </c>
      <c r="M33" s="378" t="s">
        <v>3810</v>
      </c>
      <c r="N33" s="378" t="s">
        <v>3810</v>
      </c>
    </row>
    <row r="34" ht="33.3" customHeight="1" spans="1:14">
      <c r="A34" s="378">
        <v>32</v>
      </c>
      <c r="B34" s="378" t="s">
        <v>3872</v>
      </c>
      <c r="C34" s="378"/>
      <c r="D34" s="378" t="s">
        <v>3873</v>
      </c>
      <c r="E34" s="378">
        <v>13.59</v>
      </c>
      <c r="F34" s="378">
        <v>4384</v>
      </c>
      <c r="G34" s="378">
        <v>4.3</v>
      </c>
      <c r="H34" s="378" t="s">
        <v>3826</v>
      </c>
      <c r="I34" s="382">
        <v>0.007103</v>
      </c>
      <c r="J34" s="378" t="s">
        <v>3810</v>
      </c>
      <c r="K34" s="378" t="s">
        <v>3810</v>
      </c>
      <c r="L34" s="378" t="s">
        <v>3810</v>
      </c>
      <c r="M34" s="378" t="s">
        <v>3874</v>
      </c>
      <c r="N34" s="378" t="s">
        <v>3810</v>
      </c>
    </row>
    <row r="35" ht="33.3" customHeight="1" spans="1:14">
      <c r="A35" s="378">
        <v>33</v>
      </c>
      <c r="B35" s="378" t="s">
        <v>385</v>
      </c>
      <c r="C35" s="378"/>
      <c r="D35" s="378" t="s">
        <v>3875</v>
      </c>
      <c r="E35" s="378">
        <v>44.95</v>
      </c>
      <c r="F35" s="378">
        <v>599</v>
      </c>
      <c r="G35" s="378">
        <v>4.5</v>
      </c>
      <c r="H35" s="378" t="s">
        <v>3841</v>
      </c>
      <c r="I35" s="382">
        <v>0.0071</v>
      </c>
      <c r="J35" s="378" t="s">
        <v>3876</v>
      </c>
      <c r="K35" s="378" t="s">
        <v>3877</v>
      </c>
      <c r="L35" s="378" t="s">
        <v>3810</v>
      </c>
      <c r="M35" s="378" t="s">
        <v>3878</v>
      </c>
      <c r="N35" s="378" t="s">
        <v>3810</v>
      </c>
    </row>
    <row r="36" ht="33.3" customHeight="1" spans="1:14">
      <c r="A36" s="378">
        <v>34</v>
      </c>
      <c r="B36" s="378" t="s">
        <v>3879</v>
      </c>
      <c r="C36" s="378"/>
      <c r="D36" s="378" t="s">
        <v>3880</v>
      </c>
      <c r="E36" s="378">
        <v>25.99</v>
      </c>
      <c r="F36" s="378">
        <v>738</v>
      </c>
      <c r="G36" s="378">
        <v>3.9</v>
      </c>
      <c r="H36" s="378" t="s">
        <v>3871</v>
      </c>
      <c r="I36" s="382">
        <v>0.006585</v>
      </c>
      <c r="J36" s="378" t="s">
        <v>3810</v>
      </c>
      <c r="K36" s="378" t="s">
        <v>3810</v>
      </c>
      <c r="L36" s="378" t="s">
        <v>3881</v>
      </c>
      <c r="M36" s="378" t="s">
        <v>3810</v>
      </c>
      <c r="N36" s="378" t="s">
        <v>3810</v>
      </c>
    </row>
    <row r="37" ht="33.3" customHeight="1" spans="1:14">
      <c r="A37" s="378">
        <v>35</v>
      </c>
      <c r="B37" s="378" t="s">
        <v>3882</v>
      </c>
      <c r="C37" s="378"/>
      <c r="D37" s="378" t="s">
        <v>3883</v>
      </c>
      <c r="E37" s="378">
        <v>15.29</v>
      </c>
      <c r="F37" s="378">
        <v>696</v>
      </c>
      <c r="G37" s="378">
        <v>4.1</v>
      </c>
      <c r="H37" s="378" t="s">
        <v>3826</v>
      </c>
      <c r="I37" s="382">
        <v>0.006381</v>
      </c>
      <c r="J37" s="378" t="s">
        <v>3810</v>
      </c>
      <c r="K37" s="378" t="s">
        <v>3810</v>
      </c>
      <c r="L37" s="378" t="s">
        <v>3810</v>
      </c>
      <c r="M37" s="378" t="s">
        <v>3810</v>
      </c>
      <c r="N37" s="378" t="s">
        <v>3810</v>
      </c>
    </row>
    <row r="38" ht="33.3" customHeight="1" spans="1:14">
      <c r="A38" s="378">
        <v>36</v>
      </c>
      <c r="B38" s="378" t="s">
        <v>750</v>
      </c>
      <c r="C38" s="378"/>
      <c r="D38" s="378" t="s">
        <v>3884</v>
      </c>
      <c r="E38" s="378">
        <v>11.48</v>
      </c>
      <c r="F38" s="378">
        <v>2406</v>
      </c>
      <c r="G38" s="378">
        <v>4.4</v>
      </c>
      <c r="H38" s="378" t="s">
        <v>3817</v>
      </c>
      <c r="I38" s="382">
        <v>0.006363</v>
      </c>
      <c r="J38" s="378" t="s">
        <v>3810</v>
      </c>
      <c r="K38" s="378" t="s">
        <v>3810</v>
      </c>
      <c r="L38" s="378" t="s">
        <v>3810</v>
      </c>
      <c r="M38" s="378" t="s">
        <v>3810</v>
      </c>
      <c r="N38" s="378" t="s">
        <v>3810</v>
      </c>
    </row>
    <row r="39" ht="33.3" customHeight="1" spans="1:14">
      <c r="A39" s="378">
        <v>37</v>
      </c>
      <c r="B39" s="378" t="s">
        <v>370</v>
      </c>
      <c r="C39" s="378"/>
      <c r="D39" s="378" t="s">
        <v>372</v>
      </c>
      <c r="E39" s="378">
        <v>13.49</v>
      </c>
      <c r="F39" s="378">
        <v>1063</v>
      </c>
      <c r="G39" s="378">
        <v>4.3</v>
      </c>
      <c r="H39" s="378" t="s">
        <v>3826</v>
      </c>
      <c r="I39" s="382">
        <v>0.006108</v>
      </c>
      <c r="J39" s="378" t="s">
        <v>3810</v>
      </c>
      <c r="K39" s="378" t="s">
        <v>3810</v>
      </c>
      <c r="L39" s="378" t="s">
        <v>3810</v>
      </c>
      <c r="M39" s="378" t="s">
        <v>3810</v>
      </c>
      <c r="N39" s="378" t="s">
        <v>3810</v>
      </c>
    </row>
    <row r="40" ht="33.3" customHeight="1" spans="1:14">
      <c r="A40" s="378">
        <v>38</v>
      </c>
      <c r="B40" s="378" t="s">
        <v>3885</v>
      </c>
      <c r="C40" s="378"/>
      <c r="D40" s="378" t="s">
        <v>3886</v>
      </c>
      <c r="E40" s="378">
        <v>12.97</v>
      </c>
      <c r="F40" s="378">
        <v>2406</v>
      </c>
      <c r="G40" s="378">
        <v>4.4</v>
      </c>
      <c r="H40" s="378" t="s">
        <v>3821</v>
      </c>
      <c r="I40" s="382">
        <v>0.006091</v>
      </c>
      <c r="J40" s="378" t="s">
        <v>3810</v>
      </c>
      <c r="K40" s="378" t="s">
        <v>3810</v>
      </c>
      <c r="L40" s="378" t="s">
        <v>3810</v>
      </c>
      <c r="M40" s="378" t="s">
        <v>3810</v>
      </c>
      <c r="N40" s="378" t="s">
        <v>3810</v>
      </c>
    </row>
    <row r="41" ht="33.3" customHeight="1" spans="1:14">
      <c r="A41" s="378">
        <v>39</v>
      </c>
      <c r="B41" s="378" t="s">
        <v>3887</v>
      </c>
      <c r="C41" s="378"/>
      <c r="D41" s="378" t="s">
        <v>3888</v>
      </c>
      <c r="E41" s="378">
        <v>16.99</v>
      </c>
      <c r="F41" s="378">
        <v>2208</v>
      </c>
      <c r="G41" s="378">
        <v>4.2</v>
      </c>
      <c r="H41" s="378" t="s">
        <v>3871</v>
      </c>
      <c r="I41" s="382">
        <v>0.006017</v>
      </c>
      <c r="J41" s="378" t="s">
        <v>3810</v>
      </c>
      <c r="K41" s="378" t="s">
        <v>3889</v>
      </c>
      <c r="L41" s="378" t="s">
        <v>3810</v>
      </c>
      <c r="M41" s="378" t="s">
        <v>3810</v>
      </c>
      <c r="N41" s="378" t="s">
        <v>3810</v>
      </c>
    </row>
    <row r="42" ht="33.3" customHeight="1" spans="1:14">
      <c r="A42" s="378">
        <v>40</v>
      </c>
      <c r="B42" s="378" t="s">
        <v>298</v>
      </c>
      <c r="C42" s="378"/>
      <c r="D42" s="378" t="s">
        <v>3890</v>
      </c>
      <c r="E42" s="378">
        <v>11.95</v>
      </c>
      <c r="F42" s="378">
        <v>307</v>
      </c>
      <c r="G42" s="378">
        <v>4.7</v>
      </c>
      <c r="H42" s="378" t="s">
        <v>3821</v>
      </c>
      <c r="I42" s="382">
        <v>0.006016</v>
      </c>
      <c r="J42" s="378" t="s">
        <v>3810</v>
      </c>
      <c r="K42" s="378" t="s">
        <v>3810</v>
      </c>
      <c r="L42" s="378" t="s">
        <v>3810</v>
      </c>
      <c r="M42" s="378" t="s">
        <v>3810</v>
      </c>
      <c r="N42" s="378" t="s">
        <v>3810</v>
      </c>
    </row>
    <row r="43" ht="33.3" customHeight="1" spans="1:14">
      <c r="A43" s="378">
        <v>41</v>
      </c>
      <c r="B43" s="378" t="s">
        <v>3891</v>
      </c>
      <c r="C43" s="378"/>
      <c r="D43" s="378" t="s">
        <v>3892</v>
      </c>
      <c r="E43" s="378">
        <v>18.74</v>
      </c>
      <c r="F43" s="378">
        <v>4323</v>
      </c>
      <c r="G43" s="378">
        <v>4.5</v>
      </c>
      <c r="H43" s="378" t="s">
        <v>3826</v>
      </c>
      <c r="I43" s="382">
        <v>0.005933</v>
      </c>
      <c r="J43" s="378" t="s">
        <v>3810</v>
      </c>
      <c r="K43" s="378" t="s">
        <v>3810</v>
      </c>
      <c r="L43" s="378" t="s">
        <v>3810</v>
      </c>
      <c r="M43" s="378" t="s">
        <v>3810</v>
      </c>
      <c r="N43" s="378" t="s">
        <v>3810</v>
      </c>
    </row>
    <row r="44" ht="33.3" customHeight="1" spans="1:14">
      <c r="A44" s="378">
        <v>42</v>
      </c>
      <c r="B44" s="378" t="s">
        <v>3893</v>
      </c>
      <c r="C44" s="378"/>
      <c r="D44" s="378" t="s">
        <v>3894</v>
      </c>
      <c r="E44" s="378">
        <v>16.99</v>
      </c>
      <c r="F44" s="378">
        <v>26</v>
      </c>
      <c r="G44" s="378">
        <v>3.4</v>
      </c>
      <c r="H44" s="378" t="s">
        <v>3861</v>
      </c>
      <c r="I44" s="382">
        <v>0.005855</v>
      </c>
      <c r="J44" s="378" t="s">
        <v>3895</v>
      </c>
      <c r="K44" s="378" t="s">
        <v>3810</v>
      </c>
      <c r="L44" s="378" t="s">
        <v>3810</v>
      </c>
      <c r="M44" s="378" t="s">
        <v>3810</v>
      </c>
      <c r="N44" s="378" t="s">
        <v>3810</v>
      </c>
    </row>
    <row r="45" ht="33.3" customHeight="1" spans="1:14">
      <c r="A45" s="378">
        <v>43</v>
      </c>
      <c r="B45" s="378" t="s">
        <v>734</v>
      </c>
      <c r="C45" s="378"/>
      <c r="D45" s="378" t="s">
        <v>3896</v>
      </c>
      <c r="E45" s="378">
        <v>49.95</v>
      </c>
      <c r="F45" s="378">
        <v>255</v>
      </c>
      <c r="G45" s="378">
        <v>4.4</v>
      </c>
      <c r="H45" s="378" t="s">
        <v>3826</v>
      </c>
      <c r="I45" s="382">
        <v>0.005224</v>
      </c>
      <c r="J45" s="378" t="s">
        <v>3810</v>
      </c>
      <c r="K45" s="378" t="s">
        <v>3810</v>
      </c>
      <c r="L45" s="378" t="s">
        <v>3810</v>
      </c>
      <c r="M45" s="378" t="s">
        <v>3810</v>
      </c>
      <c r="N45" s="378" t="s">
        <v>3810</v>
      </c>
    </row>
    <row r="46" ht="33.3" customHeight="1" spans="1:14">
      <c r="A46" s="378">
        <v>44</v>
      </c>
      <c r="B46" s="378" t="s">
        <v>3897</v>
      </c>
      <c r="C46" s="378"/>
      <c r="D46" s="378" t="s">
        <v>3898</v>
      </c>
      <c r="E46" s="378">
        <v>14.99</v>
      </c>
      <c r="F46" s="378">
        <v>9</v>
      </c>
      <c r="G46" s="378">
        <v>4</v>
      </c>
      <c r="H46" s="378" t="s">
        <v>3861</v>
      </c>
      <c r="I46" s="382">
        <v>0.005187</v>
      </c>
      <c r="J46" s="378" t="s">
        <v>3899</v>
      </c>
      <c r="K46" s="378" t="s">
        <v>3810</v>
      </c>
      <c r="L46" s="378" t="s">
        <v>3810</v>
      </c>
      <c r="M46" s="378" t="s">
        <v>3810</v>
      </c>
      <c r="N46" s="378" t="s">
        <v>3810</v>
      </c>
    </row>
    <row r="47" ht="33.3" customHeight="1" spans="1:14">
      <c r="A47" s="378">
        <v>45</v>
      </c>
      <c r="B47" s="378" t="s">
        <v>3900</v>
      </c>
      <c r="C47" s="378"/>
      <c r="D47" s="378" t="s">
        <v>3901</v>
      </c>
      <c r="E47" s="378">
        <v>12.25</v>
      </c>
      <c r="F47" s="378">
        <v>357</v>
      </c>
      <c r="G47" s="378">
        <v>4.4</v>
      </c>
      <c r="H47" s="378" t="s">
        <v>3861</v>
      </c>
      <c r="I47" s="382">
        <v>0.005131</v>
      </c>
      <c r="J47" s="378" t="s">
        <v>3810</v>
      </c>
      <c r="K47" s="378" t="s">
        <v>3810</v>
      </c>
      <c r="L47" s="378" t="s">
        <v>3810</v>
      </c>
      <c r="M47" s="378" t="s">
        <v>3810</v>
      </c>
      <c r="N47" s="378" t="s">
        <v>3810</v>
      </c>
    </row>
    <row r="48" ht="33.3" customHeight="1" spans="1:14">
      <c r="A48" s="378">
        <v>46</v>
      </c>
      <c r="B48" s="378" t="s">
        <v>262</v>
      </c>
      <c r="C48" s="378"/>
      <c r="D48" s="378" t="s">
        <v>265</v>
      </c>
      <c r="E48" s="378">
        <v>49.99</v>
      </c>
      <c r="F48" s="378">
        <v>142</v>
      </c>
      <c r="G48" s="378">
        <v>3.9</v>
      </c>
      <c r="H48" s="378" t="s">
        <v>3835</v>
      </c>
      <c r="I48" s="382">
        <v>0.00507</v>
      </c>
      <c r="J48" s="378" t="s">
        <v>3810</v>
      </c>
      <c r="K48" s="378" t="s">
        <v>3810</v>
      </c>
      <c r="L48" s="378" t="s">
        <v>3902</v>
      </c>
      <c r="M48" s="378" t="s">
        <v>3810</v>
      </c>
      <c r="N48" s="378" t="s">
        <v>3810</v>
      </c>
    </row>
    <row r="49" ht="33.3" customHeight="1" spans="1:14">
      <c r="A49" s="378">
        <v>47</v>
      </c>
      <c r="B49" s="378" t="s">
        <v>289</v>
      </c>
      <c r="C49" s="378"/>
      <c r="D49" s="378" t="s">
        <v>292</v>
      </c>
      <c r="E49" s="378">
        <v>5.33</v>
      </c>
      <c r="F49" s="378">
        <v>4868</v>
      </c>
      <c r="G49" s="378">
        <v>4.3</v>
      </c>
      <c r="H49" s="378" t="s">
        <v>3826</v>
      </c>
      <c r="I49" s="382">
        <v>0.004991</v>
      </c>
      <c r="J49" s="378" t="s">
        <v>3810</v>
      </c>
      <c r="K49" s="378" t="s">
        <v>3810</v>
      </c>
      <c r="L49" s="378" t="s">
        <v>3810</v>
      </c>
      <c r="M49" s="378" t="s">
        <v>3810</v>
      </c>
      <c r="N49" s="378" t="s">
        <v>3810</v>
      </c>
    </row>
    <row r="50" ht="33.3" customHeight="1" spans="1:14">
      <c r="A50" s="378">
        <v>48</v>
      </c>
      <c r="B50" s="378" t="s">
        <v>3903</v>
      </c>
      <c r="C50" s="378"/>
      <c r="D50" s="378" t="s">
        <v>3904</v>
      </c>
      <c r="E50" s="378">
        <v>30.93</v>
      </c>
      <c r="F50" s="378">
        <v>30</v>
      </c>
      <c r="G50" s="378">
        <v>4.7</v>
      </c>
      <c r="H50" s="378" t="s">
        <v>3826</v>
      </c>
      <c r="I50" s="382">
        <v>0.004951</v>
      </c>
      <c r="J50" s="378" t="s">
        <v>3905</v>
      </c>
      <c r="K50" s="378" t="s">
        <v>3906</v>
      </c>
      <c r="L50" s="378" t="s">
        <v>3810</v>
      </c>
      <c r="M50" s="378" t="s">
        <v>3810</v>
      </c>
      <c r="N50" s="378" t="s">
        <v>3810</v>
      </c>
    </row>
    <row r="51" ht="33.3" customHeight="1" spans="1:14">
      <c r="A51" s="378">
        <v>49</v>
      </c>
      <c r="B51" s="378" t="s">
        <v>406</v>
      </c>
      <c r="C51" s="378"/>
      <c r="D51" s="378" t="s">
        <v>410</v>
      </c>
      <c r="E51" s="378">
        <v>39.1</v>
      </c>
      <c r="F51" s="378">
        <v>127</v>
      </c>
      <c r="G51" s="378">
        <v>4.2</v>
      </c>
      <c r="H51" s="378" t="s">
        <v>3861</v>
      </c>
      <c r="I51" s="382">
        <v>0.004716</v>
      </c>
      <c r="J51" s="378" t="s">
        <v>3810</v>
      </c>
      <c r="K51" s="378" t="s">
        <v>3810</v>
      </c>
      <c r="L51" s="378" t="s">
        <v>3810</v>
      </c>
      <c r="M51" s="378" t="s">
        <v>3810</v>
      </c>
      <c r="N51" s="378" t="s">
        <v>3810</v>
      </c>
    </row>
    <row r="52" ht="33.3" customHeight="1" spans="1:14">
      <c r="A52" s="378">
        <v>50</v>
      </c>
      <c r="B52" s="378" t="s">
        <v>3907</v>
      </c>
      <c r="C52" s="378"/>
      <c r="D52" s="378" t="s">
        <v>3908</v>
      </c>
      <c r="E52" s="378">
        <v>21.99</v>
      </c>
      <c r="F52" s="378">
        <v>395</v>
      </c>
      <c r="G52" s="378">
        <v>4.3</v>
      </c>
      <c r="H52" s="378" t="s">
        <v>3871</v>
      </c>
      <c r="I52" s="382">
        <v>0.004652</v>
      </c>
      <c r="J52" s="378" t="s">
        <v>3810</v>
      </c>
      <c r="K52" s="378" t="s">
        <v>3810</v>
      </c>
      <c r="L52" s="378" t="s">
        <v>3810</v>
      </c>
      <c r="M52" s="378" t="s">
        <v>3810</v>
      </c>
      <c r="N52" s="378" t="s">
        <v>3810</v>
      </c>
    </row>
    <row r="53" ht="33.3" customHeight="1" spans="1:14">
      <c r="A53" s="378">
        <v>51</v>
      </c>
      <c r="B53" s="378" t="s">
        <v>3909</v>
      </c>
      <c r="C53" s="378"/>
      <c r="D53" s="378" t="s">
        <v>3910</v>
      </c>
      <c r="E53" s="378">
        <v>13.99</v>
      </c>
      <c r="F53" s="378">
        <v>3751</v>
      </c>
      <c r="G53" s="378">
        <v>4</v>
      </c>
      <c r="H53" s="378" t="s">
        <v>3861</v>
      </c>
      <c r="I53" s="382">
        <v>0.00451</v>
      </c>
      <c r="J53" s="378" t="s">
        <v>3810</v>
      </c>
      <c r="K53" s="378" t="s">
        <v>3810</v>
      </c>
      <c r="L53" s="378" t="s">
        <v>3810</v>
      </c>
      <c r="M53" s="378" t="s">
        <v>3810</v>
      </c>
      <c r="N53" s="378" t="s">
        <v>3810</v>
      </c>
    </row>
    <row r="54" ht="33.3" customHeight="1" spans="1:14">
      <c r="A54" s="378">
        <v>52</v>
      </c>
      <c r="B54" s="378" t="s">
        <v>228</v>
      </c>
      <c r="C54" s="378"/>
      <c r="D54" s="378" t="s">
        <v>231</v>
      </c>
      <c r="E54" s="378">
        <v>17.99</v>
      </c>
      <c r="F54" s="378">
        <v>4874</v>
      </c>
      <c r="G54" s="378">
        <v>4.6</v>
      </c>
      <c r="H54" s="378" t="s">
        <v>3821</v>
      </c>
      <c r="I54" s="382">
        <v>0.004372</v>
      </c>
      <c r="J54" s="378" t="s">
        <v>3810</v>
      </c>
      <c r="K54" s="378" t="s">
        <v>3810</v>
      </c>
      <c r="L54" s="378" t="s">
        <v>3810</v>
      </c>
      <c r="M54" s="378" t="s">
        <v>3810</v>
      </c>
      <c r="N54" s="378" t="s">
        <v>3810</v>
      </c>
    </row>
    <row r="55" ht="33.3" customHeight="1" spans="1:14">
      <c r="A55" s="378">
        <v>53</v>
      </c>
      <c r="B55" s="378" t="s">
        <v>3911</v>
      </c>
      <c r="C55" s="378"/>
      <c r="D55" s="378" t="s">
        <v>3912</v>
      </c>
      <c r="E55" s="378">
        <v>15.99</v>
      </c>
      <c r="F55" s="378">
        <v>5</v>
      </c>
      <c r="G55" s="378">
        <v>4.1</v>
      </c>
      <c r="H55" s="378" t="s">
        <v>3826</v>
      </c>
      <c r="I55" s="382">
        <v>0.004275</v>
      </c>
      <c r="J55" s="378" t="s">
        <v>3913</v>
      </c>
      <c r="K55" s="378" t="s">
        <v>3810</v>
      </c>
      <c r="L55" s="378" t="s">
        <v>3810</v>
      </c>
      <c r="M55" s="378" t="s">
        <v>3810</v>
      </c>
      <c r="N55" s="378" t="s">
        <v>3810</v>
      </c>
    </row>
    <row r="56" ht="33.3" customHeight="1" spans="1:14">
      <c r="A56" s="378">
        <v>54</v>
      </c>
      <c r="B56" s="378" t="s">
        <v>3914</v>
      </c>
      <c r="C56" s="378"/>
      <c r="D56" s="378" t="s">
        <v>3915</v>
      </c>
      <c r="E56" s="378">
        <v>27.69</v>
      </c>
      <c r="F56" s="378">
        <v>47</v>
      </c>
      <c r="G56" s="378">
        <v>4.4</v>
      </c>
      <c r="H56" s="378" t="s">
        <v>3871</v>
      </c>
      <c r="I56" s="382">
        <v>0.004242</v>
      </c>
      <c r="J56" s="378" t="s">
        <v>3810</v>
      </c>
      <c r="K56" s="378" t="s">
        <v>3810</v>
      </c>
      <c r="L56" s="378" t="s">
        <v>3810</v>
      </c>
      <c r="M56" s="378" t="s">
        <v>3810</v>
      </c>
      <c r="N56" s="378" t="s">
        <v>3810</v>
      </c>
    </row>
    <row r="57" ht="33.3" customHeight="1" spans="1:14">
      <c r="A57" s="378">
        <v>55</v>
      </c>
      <c r="B57" s="378" t="s">
        <v>695</v>
      </c>
      <c r="C57" s="378"/>
      <c r="D57" s="378" t="s">
        <v>2809</v>
      </c>
      <c r="E57" s="378">
        <v>14.99</v>
      </c>
      <c r="F57" s="378">
        <v>391</v>
      </c>
      <c r="G57" s="378">
        <v>4.4</v>
      </c>
      <c r="H57" s="378" t="s">
        <v>3826</v>
      </c>
      <c r="I57" s="382">
        <v>0.004213</v>
      </c>
      <c r="J57" s="378" t="s">
        <v>3810</v>
      </c>
      <c r="K57" s="378" t="s">
        <v>3810</v>
      </c>
      <c r="L57" s="378" t="s">
        <v>3810</v>
      </c>
      <c r="M57" s="378" t="s">
        <v>3810</v>
      </c>
      <c r="N57" s="378" t="s">
        <v>3810</v>
      </c>
    </row>
    <row r="58" ht="33.3" customHeight="1" spans="1:14">
      <c r="A58" s="378">
        <v>56</v>
      </c>
      <c r="B58" s="378" t="s">
        <v>3916</v>
      </c>
      <c r="C58" s="378"/>
      <c r="D58" s="378" t="s">
        <v>3917</v>
      </c>
      <c r="E58" s="378">
        <v>15.29</v>
      </c>
      <c r="F58" s="378">
        <v>366</v>
      </c>
      <c r="G58" s="378">
        <v>4.5</v>
      </c>
      <c r="H58" s="378" t="s">
        <v>3861</v>
      </c>
      <c r="I58" s="382">
        <v>0.004177</v>
      </c>
      <c r="J58" s="378" t="s">
        <v>3810</v>
      </c>
      <c r="K58" s="378" t="s">
        <v>3810</v>
      </c>
      <c r="L58" s="378" t="s">
        <v>3810</v>
      </c>
      <c r="M58" s="378" t="s">
        <v>3810</v>
      </c>
      <c r="N58" s="378" t="s">
        <v>3810</v>
      </c>
    </row>
    <row r="59" ht="33.3" customHeight="1" spans="1:14">
      <c r="A59" s="378">
        <v>57</v>
      </c>
      <c r="B59" s="378" t="s">
        <v>306</v>
      </c>
      <c r="C59" s="378"/>
      <c r="D59" s="378" t="s">
        <v>3918</v>
      </c>
      <c r="E59" s="378">
        <v>26.99</v>
      </c>
      <c r="F59" s="378">
        <v>124</v>
      </c>
      <c r="G59" s="378">
        <v>4.2</v>
      </c>
      <c r="H59" s="378" t="s">
        <v>3826</v>
      </c>
      <c r="I59" s="382">
        <v>0.004004</v>
      </c>
      <c r="J59" s="378" t="s">
        <v>3810</v>
      </c>
      <c r="K59" s="378" t="s">
        <v>3810</v>
      </c>
      <c r="L59" s="378" t="s">
        <v>3810</v>
      </c>
      <c r="M59" s="378" t="s">
        <v>3919</v>
      </c>
      <c r="N59" s="378" t="s">
        <v>3810</v>
      </c>
    </row>
    <row r="60" ht="33.3" customHeight="1" spans="1:14">
      <c r="A60" s="378">
        <v>58</v>
      </c>
      <c r="B60" s="378" t="s">
        <v>401</v>
      </c>
      <c r="C60" s="378"/>
      <c r="D60" s="378" t="s">
        <v>405</v>
      </c>
      <c r="E60" s="378">
        <v>37.99</v>
      </c>
      <c r="F60" s="378">
        <v>195</v>
      </c>
      <c r="G60" s="378">
        <v>4.4</v>
      </c>
      <c r="H60" s="378" t="s">
        <v>3821</v>
      </c>
      <c r="I60" s="382">
        <v>0.003832</v>
      </c>
      <c r="J60" s="378" t="s">
        <v>3810</v>
      </c>
      <c r="K60" s="378" t="s">
        <v>3810</v>
      </c>
      <c r="L60" s="378" t="s">
        <v>3810</v>
      </c>
      <c r="M60" s="378" t="s">
        <v>3810</v>
      </c>
      <c r="N60" s="378" t="s">
        <v>3810</v>
      </c>
    </row>
    <row r="61" ht="33.3" customHeight="1" spans="1:14">
      <c r="A61" s="378">
        <v>59</v>
      </c>
      <c r="B61" s="378" t="s">
        <v>560</v>
      </c>
      <c r="C61" s="378"/>
      <c r="D61" s="378" t="s">
        <v>2355</v>
      </c>
      <c r="E61" s="378">
        <v>59.99</v>
      </c>
      <c r="F61" s="378">
        <v>26</v>
      </c>
      <c r="G61" s="378">
        <v>4.7</v>
      </c>
      <c r="H61" s="378" t="s">
        <v>3826</v>
      </c>
      <c r="I61" s="382">
        <v>0.003828</v>
      </c>
      <c r="J61" s="378" t="s">
        <v>3810</v>
      </c>
      <c r="K61" s="378" t="s">
        <v>3810</v>
      </c>
      <c r="L61" s="378" t="s">
        <v>3810</v>
      </c>
      <c r="M61" s="378" t="s">
        <v>3810</v>
      </c>
      <c r="N61" s="378" t="s">
        <v>3810</v>
      </c>
    </row>
    <row r="62" ht="33.3" customHeight="1" spans="1:14">
      <c r="A62" s="378">
        <v>60</v>
      </c>
      <c r="B62" s="378" t="s">
        <v>3920</v>
      </c>
      <c r="C62" s="378"/>
      <c r="D62" s="378" t="s">
        <v>3921</v>
      </c>
      <c r="E62" s="378">
        <v>9.2</v>
      </c>
      <c r="F62" s="378">
        <v>6039</v>
      </c>
      <c r="G62" s="378">
        <v>4.4</v>
      </c>
      <c r="H62" s="378" t="s">
        <v>3861</v>
      </c>
      <c r="I62" s="382">
        <v>0.003777</v>
      </c>
      <c r="J62" s="378" t="s">
        <v>3810</v>
      </c>
      <c r="K62" s="378" t="s">
        <v>3810</v>
      </c>
      <c r="L62" s="378" t="s">
        <v>3810</v>
      </c>
      <c r="M62" s="378" t="s">
        <v>3810</v>
      </c>
      <c r="N62" s="378" t="s">
        <v>3810</v>
      </c>
    </row>
    <row r="63" ht="33.3" customHeight="1" spans="1:14">
      <c r="A63" s="378">
        <v>61</v>
      </c>
      <c r="B63" s="378" t="s">
        <v>3922</v>
      </c>
      <c r="C63" s="378"/>
      <c r="D63" s="378" t="s">
        <v>3923</v>
      </c>
      <c r="E63" s="378">
        <v>20.99</v>
      </c>
      <c r="F63" s="378">
        <v>1</v>
      </c>
      <c r="G63" s="378">
        <v>4</v>
      </c>
      <c r="H63" s="378" t="s">
        <v>3871</v>
      </c>
      <c r="I63" s="382">
        <v>0.003726</v>
      </c>
      <c r="J63" s="378" t="s">
        <v>3810</v>
      </c>
      <c r="K63" s="378" t="s">
        <v>3810</v>
      </c>
      <c r="L63" s="378" t="s">
        <v>3810</v>
      </c>
      <c r="M63" s="378" t="s">
        <v>3810</v>
      </c>
      <c r="N63" s="378" t="s">
        <v>3810</v>
      </c>
    </row>
    <row r="64" ht="33.3" customHeight="1" spans="1:14">
      <c r="A64" s="378">
        <v>62</v>
      </c>
      <c r="B64" s="378" t="s">
        <v>451</v>
      </c>
      <c r="C64" s="378"/>
      <c r="D64" s="378" t="s">
        <v>2657</v>
      </c>
      <c r="E64" s="378">
        <v>13.99</v>
      </c>
      <c r="F64" s="378">
        <v>38</v>
      </c>
      <c r="G64" s="378">
        <v>4</v>
      </c>
      <c r="H64" s="378" t="s">
        <v>3826</v>
      </c>
      <c r="I64" s="382">
        <v>0.00366</v>
      </c>
      <c r="J64" s="378" t="s">
        <v>3810</v>
      </c>
      <c r="K64" s="378" t="s">
        <v>3810</v>
      </c>
      <c r="L64" s="378" t="s">
        <v>3810</v>
      </c>
      <c r="M64" s="378" t="s">
        <v>3810</v>
      </c>
      <c r="N64" s="378" t="s">
        <v>3810</v>
      </c>
    </row>
    <row r="65" ht="33.3" customHeight="1" spans="1:14">
      <c r="A65" s="378">
        <v>63</v>
      </c>
      <c r="B65" s="378" t="s">
        <v>3924</v>
      </c>
      <c r="C65" s="378"/>
      <c r="D65" s="378" t="s">
        <v>3925</v>
      </c>
      <c r="E65" s="378">
        <v>26.4</v>
      </c>
      <c r="F65" s="378">
        <v>58</v>
      </c>
      <c r="G65" s="378">
        <v>4.2</v>
      </c>
      <c r="H65" s="378" t="s">
        <v>3861</v>
      </c>
      <c r="I65" s="382">
        <v>0.003608</v>
      </c>
      <c r="J65" s="378" t="s">
        <v>3810</v>
      </c>
      <c r="K65" s="378" t="s">
        <v>3810</v>
      </c>
      <c r="L65" s="378" t="s">
        <v>3810</v>
      </c>
      <c r="M65" s="378" t="s">
        <v>3810</v>
      </c>
      <c r="N65" s="378" t="s">
        <v>3810</v>
      </c>
    </row>
    <row r="66" ht="33.3" customHeight="1" spans="1:14">
      <c r="A66" s="378">
        <v>64</v>
      </c>
      <c r="B66" s="378" t="s">
        <v>3926</v>
      </c>
      <c r="C66" s="378"/>
      <c r="D66" s="378" t="s">
        <v>3927</v>
      </c>
      <c r="E66" s="378">
        <v>14.99</v>
      </c>
      <c r="F66" s="378">
        <v>72</v>
      </c>
      <c r="G66" s="378">
        <v>4.1</v>
      </c>
      <c r="H66" s="378" t="s">
        <v>3861</v>
      </c>
      <c r="I66" s="382">
        <v>0.0035</v>
      </c>
      <c r="J66" s="378" t="s">
        <v>3810</v>
      </c>
      <c r="K66" s="378" t="s">
        <v>3810</v>
      </c>
      <c r="L66" s="378" t="s">
        <v>3810</v>
      </c>
      <c r="M66" s="378" t="s">
        <v>3810</v>
      </c>
      <c r="N66" s="378" t="s">
        <v>3810</v>
      </c>
    </row>
    <row r="67" ht="33.3" customHeight="1" spans="1:14">
      <c r="A67" s="378">
        <v>65</v>
      </c>
      <c r="B67" s="378" t="s">
        <v>580</v>
      </c>
      <c r="C67" s="378"/>
      <c r="D67" s="378" t="s">
        <v>3928</v>
      </c>
      <c r="E67" s="378">
        <v>39.99</v>
      </c>
      <c r="F67" s="378">
        <v>167</v>
      </c>
      <c r="G67" s="378">
        <v>4.3</v>
      </c>
      <c r="H67" s="378" t="s">
        <v>3861</v>
      </c>
      <c r="I67" s="382">
        <v>0.003489</v>
      </c>
      <c r="J67" s="378" t="s">
        <v>3810</v>
      </c>
      <c r="K67" s="378" t="s">
        <v>3810</v>
      </c>
      <c r="L67" s="378" t="s">
        <v>3810</v>
      </c>
      <c r="M67" s="378" t="s">
        <v>3810</v>
      </c>
      <c r="N67" s="378" t="s">
        <v>3810</v>
      </c>
    </row>
    <row r="68" ht="33.3" customHeight="1" spans="1:14">
      <c r="A68" s="378">
        <v>66</v>
      </c>
      <c r="B68" s="378" t="s">
        <v>697</v>
      </c>
      <c r="C68" s="378"/>
      <c r="D68" s="378" t="s">
        <v>3929</v>
      </c>
      <c r="E68" s="378">
        <v>44.95</v>
      </c>
      <c r="F68" s="378">
        <v>152</v>
      </c>
      <c r="G68" s="378">
        <v>4.3</v>
      </c>
      <c r="H68" s="378" t="s">
        <v>3826</v>
      </c>
      <c r="I68" s="382">
        <v>0.003488</v>
      </c>
      <c r="J68" s="378" t="s">
        <v>3810</v>
      </c>
      <c r="K68" s="378" t="s">
        <v>3810</v>
      </c>
      <c r="L68" s="378" t="s">
        <v>3810</v>
      </c>
      <c r="M68" s="378" t="s">
        <v>3810</v>
      </c>
      <c r="N68" s="378" t="s">
        <v>3810</v>
      </c>
    </row>
    <row r="69" ht="33.3" customHeight="1" spans="1:14">
      <c r="A69" s="378">
        <v>67</v>
      </c>
      <c r="B69" s="378" t="s">
        <v>331</v>
      </c>
      <c r="C69" s="378"/>
      <c r="D69" s="378" t="s">
        <v>3930</v>
      </c>
      <c r="E69" s="378">
        <v>22.69</v>
      </c>
      <c r="F69" s="378">
        <v>425</v>
      </c>
      <c r="G69" s="378">
        <v>4.1</v>
      </c>
      <c r="H69" s="378" t="s">
        <v>3821</v>
      </c>
      <c r="I69" s="382">
        <v>0.003472</v>
      </c>
      <c r="J69" s="378" t="s">
        <v>3810</v>
      </c>
      <c r="K69" s="378" t="s">
        <v>3810</v>
      </c>
      <c r="L69" s="378" t="s">
        <v>3810</v>
      </c>
      <c r="M69" s="378" t="s">
        <v>3810</v>
      </c>
      <c r="N69" s="378" t="s">
        <v>3810</v>
      </c>
    </row>
    <row r="70" ht="33.3" customHeight="1" spans="1:14">
      <c r="A70" s="378">
        <v>68</v>
      </c>
      <c r="B70" s="378" t="s">
        <v>3931</v>
      </c>
      <c r="C70" s="378" t="s">
        <v>686</v>
      </c>
      <c r="D70" s="378" t="s">
        <v>3932</v>
      </c>
      <c r="E70" s="378">
        <v>18.99</v>
      </c>
      <c r="F70" s="378">
        <v>705</v>
      </c>
      <c r="G70" s="378">
        <v>4.2</v>
      </c>
      <c r="H70" s="378" t="s">
        <v>3861</v>
      </c>
      <c r="I70" s="382">
        <v>0.00347</v>
      </c>
      <c r="J70" s="378" t="s">
        <v>3810</v>
      </c>
      <c r="K70" s="378" t="s">
        <v>3810</v>
      </c>
      <c r="L70" s="378" t="s">
        <v>3810</v>
      </c>
      <c r="M70" s="378" t="s">
        <v>3810</v>
      </c>
      <c r="N70" s="378" t="s">
        <v>3810</v>
      </c>
    </row>
    <row r="71" ht="33.3" customHeight="1" spans="1:14">
      <c r="A71" s="378">
        <v>69</v>
      </c>
      <c r="B71" s="378" t="s">
        <v>3933</v>
      </c>
      <c r="C71" s="378"/>
      <c r="D71" s="378" t="s">
        <v>3934</v>
      </c>
      <c r="E71" s="378">
        <v>13.89</v>
      </c>
      <c r="F71" s="378">
        <v>78</v>
      </c>
      <c r="G71" s="378">
        <v>4.5</v>
      </c>
      <c r="H71" s="378" t="s">
        <v>3821</v>
      </c>
      <c r="I71" s="382">
        <v>0.00344</v>
      </c>
      <c r="J71" s="378" t="s">
        <v>3810</v>
      </c>
      <c r="K71" s="378" t="s">
        <v>3810</v>
      </c>
      <c r="L71" s="378" t="s">
        <v>3810</v>
      </c>
      <c r="M71" s="378" t="s">
        <v>3810</v>
      </c>
      <c r="N71" s="378" t="s">
        <v>3810</v>
      </c>
    </row>
    <row r="72" ht="33.3" customHeight="1" spans="1:14">
      <c r="A72" s="378">
        <v>70</v>
      </c>
      <c r="B72" s="378" t="s">
        <v>3935</v>
      </c>
      <c r="C72" s="378"/>
      <c r="D72" s="378" t="s">
        <v>3936</v>
      </c>
      <c r="E72" s="378">
        <v>8.99</v>
      </c>
      <c r="F72" s="378">
        <v>8</v>
      </c>
      <c r="G72" s="378">
        <v>3.5</v>
      </c>
      <c r="H72" s="378" t="s">
        <v>3871</v>
      </c>
      <c r="I72" s="382">
        <v>0.003389</v>
      </c>
      <c r="J72" s="378" t="s">
        <v>3937</v>
      </c>
      <c r="K72" s="378" t="s">
        <v>3810</v>
      </c>
      <c r="L72" s="378" t="s">
        <v>3810</v>
      </c>
      <c r="M72" s="378" t="s">
        <v>3810</v>
      </c>
      <c r="N72" s="378" t="s">
        <v>3810</v>
      </c>
    </row>
    <row r="73" ht="33.3" customHeight="1" spans="1:14">
      <c r="A73" s="378">
        <v>71</v>
      </c>
      <c r="B73" s="378" t="s">
        <v>3938</v>
      </c>
      <c r="C73" s="378"/>
      <c r="D73" s="378" t="s">
        <v>3939</v>
      </c>
      <c r="E73" s="378">
        <v>24.99</v>
      </c>
      <c r="F73" s="378">
        <v>1001</v>
      </c>
      <c r="G73" s="378">
        <v>4.6</v>
      </c>
      <c r="H73" s="378" t="s">
        <v>3861</v>
      </c>
      <c r="I73" s="382">
        <v>0.003385</v>
      </c>
      <c r="J73" s="378" t="s">
        <v>3940</v>
      </c>
      <c r="K73" s="378" t="s">
        <v>3941</v>
      </c>
      <c r="L73" s="378" t="s">
        <v>3810</v>
      </c>
      <c r="M73" s="378" t="s">
        <v>3810</v>
      </c>
      <c r="N73" s="378" t="s">
        <v>3810</v>
      </c>
    </row>
    <row r="74" ht="33.3" customHeight="1" spans="1:14">
      <c r="A74" s="378">
        <v>72</v>
      </c>
      <c r="B74" s="378" t="s">
        <v>3942</v>
      </c>
      <c r="C74" s="378"/>
      <c r="D74" s="378" t="s">
        <v>3943</v>
      </c>
      <c r="E74" s="378">
        <v>8.98</v>
      </c>
      <c r="F74" s="378">
        <v>219</v>
      </c>
      <c r="G74" s="378">
        <v>4.1</v>
      </c>
      <c r="H74" s="378" t="s">
        <v>3871</v>
      </c>
      <c r="I74" s="382">
        <v>0.00337</v>
      </c>
      <c r="J74" s="378" t="s">
        <v>3810</v>
      </c>
      <c r="K74" s="378" t="s">
        <v>3810</v>
      </c>
      <c r="L74" s="378" t="s">
        <v>3810</v>
      </c>
      <c r="M74" s="378" t="s">
        <v>3810</v>
      </c>
      <c r="N74" s="378" t="s">
        <v>3810</v>
      </c>
    </row>
    <row r="75" ht="33.3" customHeight="1" spans="1:14">
      <c r="A75" s="378">
        <v>73</v>
      </c>
      <c r="B75" s="378" t="s">
        <v>3944</v>
      </c>
      <c r="C75" s="378"/>
      <c r="D75" s="378" t="s">
        <v>3945</v>
      </c>
      <c r="E75" s="378">
        <v>34.99</v>
      </c>
      <c r="F75" s="378">
        <v>1570</v>
      </c>
      <c r="G75" s="378">
        <v>4.3</v>
      </c>
      <c r="H75" s="378" t="s">
        <v>3871</v>
      </c>
      <c r="I75" s="382">
        <v>0.003369</v>
      </c>
      <c r="J75" s="378" t="s">
        <v>3810</v>
      </c>
      <c r="K75" s="378" t="s">
        <v>3810</v>
      </c>
      <c r="L75" s="378" t="s">
        <v>3810</v>
      </c>
      <c r="M75" s="378" t="s">
        <v>3810</v>
      </c>
      <c r="N75" s="378" t="s">
        <v>3810</v>
      </c>
    </row>
    <row r="76" ht="33.3" customHeight="1" spans="1:14">
      <c r="A76" s="378">
        <v>74</v>
      </c>
      <c r="B76" s="378" t="s">
        <v>716</v>
      </c>
      <c r="C76" s="378"/>
      <c r="D76" s="378" t="s">
        <v>3946</v>
      </c>
      <c r="E76" s="378">
        <v>21.99</v>
      </c>
      <c r="F76" s="378">
        <v>44</v>
      </c>
      <c r="G76" s="378">
        <v>3.6</v>
      </c>
      <c r="H76" s="378" t="s">
        <v>3826</v>
      </c>
      <c r="I76" s="382">
        <v>0.003337</v>
      </c>
      <c r="J76" s="378" t="s">
        <v>3947</v>
      </c>
      <c r="K76" s="378" t="s">
        <v>3810</v>
      </c>
      <c r="L76" s="378" t="s">
        <v>3810</v>
      </c>
      <c r="M76" s="378" t="s">
        <v>3810</v>
      </c>
      <c r="N76" s="378" t="s">
        <v>3810</v>
      </c>
    </row>
    <row r="77" ht="33.3" customHeight="1" spans="1:14">
      <c r="A77" s="378">
        <v>75</v>
      </c>
      <c r="B77" s="378" t="s">
        <v>3948</v>
      </c>
      <c r="C77" s="378"/>
      <c r="D77" s="378" t="s">
        <v>3949</v>
      </c>
      <c r="E77" s="378">
        <v>46.95</v>
      </c>
      <c r="F77" s="378">
        <v>471</v>
      </c>
      <c r="G77" s="378">
        <v>4.4</v>
      </c>
      <c r="H77" s="378" t="s">
        <v>3871</v>
      </c>
      <c r="I77" s="382">
        <v>0.003328</v>
      </c>
      <c r="J77" s="378" t="s">
        <v>3810</v>
      </c>
      <c r="K77" s="378" t="s">
        <v>3810</v>
      </c>
      <c r="L77" s="378" t="s">
        <v>3810</v>
      </c>
      <c r="M77" s="378" t="s">
        <v>3810</v>
      </c>
      <c r="N77" s="378" t="s">
        <v>3810</v>
      </c>
    </row>
    <row r="78" ht="33.3" customHeight="1" spans="1:14">
      <c r="A78" s="378">
        <v>76</v>
      </c>
      <c r="B78" s="378" t="s">
        <v>3950</v>
      </c>
      <c r="C78" s="378"/>
      <c r="D78" s="378" t="s">
        <v>3951</v>
      </c>
      <c r="E78" s="378">
        <v>9.99</v>
      </c>
      <c r="F78" s="378">
        <v>24</v>
      </c>
      <c r="G78" s="378">
        <v>4.1</v>
      </c>
      <c r="H78" s="378" t="s">
        <v>3826</v>
      </c>
      <c r="I78" s="382">
        <v>0.003292</v>
      </c>
      <c r="J78" s="378" t="s">
        <v>3810</v>
      </c>
      <c r="K78" s="378" t="s">
        <v>3810</v>
      </c>
      <c r="L78" s="378" t="s">
        <v>3810</v>
      </c>
      <c r="M78" s="378" t="s">
        <v>3810</v>
      </c>
      <c r="N78" s="378" t="s">
        <v>3810</v>
      </c>
    </row>
    <row r="79" ht="33.3" customHeight="1" spans="1:14">
      <c r="A79" s="378">
        <v>77</v>
      </c>
      <c r="B79" s="378" t="s">
        <v>3952</v>
      </c>
      <c r="C79" s="378"/>
      <c r="D79" s="378" t="s">
        <v>3953</v>
      </c>
      <c r="E79" s="378">
        <v>13.21</v>
      </c>
      <c r="F79" s="378">
        <v>1702</v>
      </c>
      <c r="G79" s="378">
        <v>4.4</v>
      </c>
      <c r="H79" s="378" t="s">
        <v>3871</v>
      </c>
      <c r="I79" s="382">
        <v>0.003278</v>
      </c>
      <c r="J79" s="378" t="s">
        <v>3810</v>
      </c>
      <c r="K79" s="378" t="s">
        <v>3810</v>
      </c>
      <c r="L79" s="378" t="s">
        <v>3810</v>
      </c>
      <c r="M79" s="378" t="s">
        <v>3810</v>
      </c>
      <c r="N79" s="378" t="s">
        <v>3810</v>
      </c>
    </row>
    <row r="80" ht="33.3" customHeight="1" spans="1:14">
      <c r="A80" s="378">
        <v>78</v>
      </c>
      <c r="B80" s="378" t="s">
        <v>3954</v>
      </c>
      <c r="C80" s="378"/>
      <c r="D80" s="378" t="s">
        <v>3955</v>
      </c>
      <c r="E80" s="378">
        <v>32.99</v>
      </c>
      <c r="F80" s="378">
        <v>648</v>
      </c>
      <c r="G80" s="378">
        <v>4.5</v>
      </c>
      <c r="H80" s="378" t="s">
        <v>3861</v>
      </c>
      <c r="I80" s="382">
        <v>0.003143</v>
      </c>
      <c r="J80" s="378" t="s">
        <v>3810</v>
      </c>
      <c r="K80" s="378" t="s">
        <v>3810</v>
      </c>
      <c r="L80" s="378" t="s">
        <v>3810</v>
      </c>
      <c r="M80" s="378" t="s">
        <v>3810</v>
      </c>
      <c r="N80" s="378" t="s">
        <v>3810</v>
      </c>
    </row>
    <row r="81" ht="33.3" customHeight="1" spans="1:14">
      <c r="A81" s="378">
        <v>79</v>
      </c>
      <c r="B81" s="378" t="s">
        <v>3956</v>
      </c>
      <c r="C81" s="378"/>
      <c r="D81" s="378" t="s">
        <v>3957</v>
      </c>
      <c r="E81" s="378">
        <v>26.26</v>
      </c>
      <c r="F81" s="378">
        <v>174</v>
      </c>
      <c r="G81" s="378">
        <v>4.5</v>
      </c>
      <c r="H81" s="378" t="s">
        <v>3871</v>
      </c>
      <c r="I81" s="382">
        <v>0.003091</v>
      </c>
      <c r="J81" s="378" t="s">
        <v>3810</v>
      </c>
      <c r="K81" s="378" t="s">
        <v>3810</v>
      </c>
      <c r="L81" s="378" t="s">
        <v>3810</v>
      </c>
      <c r="M81" s="378" t="s">
        <v>3810</v>
      </c>
      <c r="N81" s="378" t="s">
        <v>3810</v>
      </c>
    </row>
    <row r="82" ht="33.3" customHeight="1" spans="1:14">
      <c r="A82" s="378">
        <v>80</v>
      </c>
      <c r="B82" s="378" t="s">
        <v>3958</v>
      </c>
      <c r="C82" s="378"/>
      <c r="D82" s="378" t="s">
        <v>3959</v>
      </c>
      <c r="E82" s="378">
        <v>37.08</v>
      </c>
      <c r="F82" s="378">
        <v>78</v>
      </c>
      <c r="G82" s="378">
        <v>4.5</v>
      </c>
      <c r="H82" s="378" t="s">
        <v>3871</v>
      </c>
      <c r="I82" s="382">
        <v>0.003024</v>
      </c>
      <c r="J82" s="378" t="s">
        <v>3810</v>
      </c>
      <c r="K82" s="378" t="s">
        <v>3810</v>
      </c>
      <c r="L82" s="378" t="s">
        <v>3810</v>
      </c>
      <c r="M82" s="378" t="s">
        <v>3810</v>
      </c>
      <c r="N82" s="378" t="s">
        <v>3810</v>
      </c>
    </row>
    <row r="83" ht="33.3" customHeight="1" spans="1:14">
      <c r="A83" s="378">
        <v>81</v>
      </c>
      <c r="B83" s="378" t="s">
        <v>3960</v>
      </c>
      <c r="C83" s="378"/>
      <c r="D83" s="378" t="s">
        <v>3961</v>
      </c>
      <c r="E83" s="378">
        <v>98.89</v>
      </c>
      <c r="F83" s="378">
        <v>33</v>
      </c>
      <c r="G83" s="378">
        <v>4.7</v>
      </c>
      <c r="H83" s="378" t="s">
        <v>3871</v>
      </c>
      <c r="I83" s="382">
        <v>0.002988</v>
      </c>
      <c r="J83" s="378" t="s">
        <v>3810</v>
      </c>
      <c r="K83" s="378" t="s">
        <v>3810</v>
      </c>
      <c r="L83" s="378" t="s">
        <v>3810</v>
      </c>
      <c r="M83" s="378" t="s">
        <v>3810</v>
      </c>
      <c r="N83" s="378" t="s">
        <v>3810</v>
      </c>
    </row>
    <row r="84" ht="33.3" customHeight="1" spans="1:14">
      <c r="A84" s="378">
        <v>82</v>
      </c>
      <c r="B84" s="378" t="s">
        <v>3962</v>
      </c>
      <c r="C84" s="378"/>
      <c r="D84" s="378" t="s">
        <v>3963</v>
      </c>
      <c r="E84" s="378">
        <v>16.99</v>
      </c>
      <c r="F84" s="378">
        <v>4104</v>
      </c>
      <c r="G84" s="378">
        <v>4.5</v>
      </c>
      <c r="H84" s="378" t="s">
        <v>3861</v>
      </c>
      <c r="I84" s="382">
        <v>0.002915</v>
      </c>
      <c r="J84" s="378" t="s">
        <v>3964</v>
      </c>
      <c r="K84" s="378" t="s">
        <v>3965</v>
      </c>
      <c r="L84" s="378" t="s">
        <v>3810</v>
      </c>
      <c r="M84" s="378" t="s">
        <v>3810</v>
      </c>
      <c r="N84" s="378" t="s">
        <v>3810</v>
      </c>
    </row>
    <row r="85" ht="33.3" customHeight="1" spans="1:14">
      <c r="A85" s="378">
        <v>83</v>
      </c>
      <c r="B85" s="378" t="s">
        <v>3966</v>
      </c>
      <c r="C85" s="378"/>
      <c r="D85" s="378" t="s">
        <v>3967</v>
      </c>
      <c r="E85" s="378">
        <v>22.99</v>
      </c>
      <c r="F85" s="378">
        <v>3857</v>
      </c>
      <c r="G85" s="378">
        <v>4.6</v>
      </c>
      <c r="H85" s="378" t="s">
        <v>3826</v>
      </c>
      <c r="I85" s="382">
        <v>0.002913</v>
      </c>
      <c r="J85" s="378" t="s">
        <v>3810</v>
      </c>
      <c r="K85" s="378" t="s">
        <v>3810</v>
      </c>
      <c r="L85" s="378" t="s">
        <v>3810</v>
      </c>
      <c r="M85" s="378" t="s">
        <v>3810</v>
      </c>
      <c r="N85" s="378" t="s">
        <v>3810</v>
      </c>
    </row>
    <row r="86" ht="33.3" customHeight="1" spans="1:14">
      <c r="A86" s="378">
        <v>84</v>
      </c>
      <c r="B86" s="378" t="s">
        <v>3968</v>
      </c>
      <c r="C86" s="378"/>
      <c r="D86" s="378" t="s">
        <v>3969</v>
      </c>
      <c r="E86" s="378">
        <v>16.99</v>
      </c>
      <c r="F86" s="378">
        <v>2599</v>
      </c>
      <c r="G86" s="378">
        <v>4.4</v>
      </c>
      <c r="H86" s="378" t="s">
        <v>3871</v>
      </c>
      <c r="I86" s="382">
        <v>0.002826</v>
      </c>
      <c r="J86" s="378" t="s">
        <v>3810</v>
      </c>
      <c r="K86" s="378" t="s">
        <v>3810</v>
      </c>
      <c r="L86" s="378" t="s">
        <v>3810</v>
      </c>
      <c r="M86" s="378" t="s">
        <v>3810</v>
      </c>
      <c r="N86" s="378" t="s">
        <v>3810</v>
      </c>
    </row>
    <row r="87" ht="33.3" customHeight="1" spans="1:14">
      <c r="A87" s="378">
        <v>85</v>
      </c>
      <c r="B87" s="378" t="s">
        <v>3970</v>
      </c>
      <c r="C87" s="378"/>
      <c r="D87" s="378" t="s">
        <v>3971</v>
      </c>
      <c r="E87" s="378">
        <v>7.29</v>
      </c>
      <c r="F87" s="378">
        <v>517</v>
      </c>
      <c r="G87" s="378">
        <v>4.5</v>
      </c>
      <c r="H87" s="378" t="s">
        <v>3835</v>
      </c>
      <c r="I87" s="382">
        <v>0.002819</v>
      </c>
      <c r="J87" s="378" t="s">
        <v>3810</v>
      </c>
      <c r="K87" s="378" t="s">
        <v>3810</v>
      </c>
      <c r="L87" s="378" t="s">
        <v>3810</v>
      </c>
      <c r="M87" s="378" t="s">
        <v>3810</v>
      </c>
      <c r="N87" s="378" t="s">
        <v>3810</v>
      </c>
    </row>
    <row r="88" ht="33.3" customHeight="1" spans="1:14">
      <c r="A88" s="378">
        <v>86</v>
      </c>
      <c r="B88" s="378" t="s">
        <v>3972</v>
      </c>
      <c r="C88" s="378"/>
      <c r="D88" s="378" t="s">
        <v>3973</v>
      </c>
      <c r="E88" s="378">
        <v>8.2</v>
      </c>
      <c r="F88" s="378">
        <v>594</v>
      </c>
      <c r="G88" s="378">
        <v>4.1</v>
      </c>
      <c r="H88" s="378" t="s">
        <v>3871</v>
      </c>
      <c r="I88" s="382">
        <v>0.002813</v>
      </c>
      <c r="J88" s="378" t="s">
        <v>3810</v>
      </c>
      <c r="K88" s="378" t="s">
        <v>3810</v>
      </c>
      <c r="L88" s="378" t="s">
        <v>3810</v>
      </c>
      <c r="M88" s="378" t="s">
        <v>3810</v>
      </c>
      <c r="N88" s="378" t="s">
        <v>3810</v>
      </c>
    </row>
    <row r="89" ht="33.3" customHeight="1" spans="1:14">
      <c r="A89" s="378">
        <v>87</v>
      </c>
      <c r="B89" s="378" t="s">
        <v>595</v>
      </c>
      <c r="C89" s="378"/>
      <c r="D89" s="378" t="s">
        <v>3974</v>
      </c>
      <c r="E89" s="378">
        <v>44.99</v>
      </c>
      <c r="F89" s="378">
        <v>7</v>
      </c>
      <c r="G89" s="378">
        <v>4.2</v>
      </c>
      <c r="H89" s="378" t="s">
        <v>3871</v>
      </c>
      <c r="I89" s="382">
        <v>0.002762</v>
      </c>
      <c r="J89" s="378" t="s">
        <v>3810</v>
      </c>
      <c r="K89" s="378" t="s">
        <v>3810</v>
      </c>
      <c r="L89" s="378" t="s">
        <v>3810</v>
      </c>
      <c r="M89" s="378" t="s">
        <v>3810</v>
      </c>
      <c r="N89" s="378" t="s">
        <v>3810</v>
      </c>
    </row>
    <row r="90" ht="33.3" customHeight="1" spans="1:14">
      <c r="A90" s="378">
        <v>88</v>
      </c>
      <c r="B90" s="378" t="s">
        <v>3975</v>
      </c>
      <c r="C90" s="378"/>
      <c r="D90" s="378" t="s">
        <v>3976</v>
      </c>
      <c r="E90" s="378">
        <v>39.99</v>
      </c>
      <c r="F90" s="378">
        <v>6</v>
      </c>
      <c r="G90" s="378">
        <v>3.8</v>
      </c>
      <c r="H90" s="378" t="s">
        <v>3871</v>
      </c>
      <c r="I90" s="382">
        <v>0.002721</v>
      </c>
      <c r="J90" s="378" t="s">
        <v>3810</v>
      </c>
      <c r="K90" s="378" t="s">
        <v>3810</v>
      </c>
      <c r="L90" s="378" t="s">
        <v>3810</v>
      </c>
      <c r="M90" s="378" t="s">
        <v>3810</v>
      </c>
      <c r="N90" s="378" t="s">
        <v>3810</v>
      </c>
    </row>
    <row r="91" ht="33.3" customHeight="1" spans="1:14">
      <c r="A91" s="378">
        <v>89</v>
      </c>
      <c r="B91" s="378" t="s">
        <v>3977</v>
      </c>
      <c r="C91" s="378"/>
      <c r="D91" s="378" t="s">
        <v>3978</v>
      </c>
      <c r="E91" s="378">
        <v>24.99</v>
      </c>
      <c r="F91" s="378">
        <v>2424</v>
      </c>
      <c r="G91" s="378">
        <v>3.6</v>
      </c>
      <c r="H91" s="378" t="s">
        <v>3871</v>
      </c>
      <c r="I91" s="382">
        <v>0.002706</v>
      </c>
      <c r="J91" s="378" t="s">
        <v>3810</v>
      </c>
      <c r="K91" s="378" t="s">
        <v>3810</v>
      </c>
      <c r="L91" s="378" t="s">
        <v>3881</v>
      </c>
      <c r="M91" s="378" t="s">
        <v>3810</v>
      </c>
      <c r="N91" s="378" t="s">
        <v>3810</v>
      </c>
    </row>
    <row r="92" ht="33.3" customHeight="1" spans="1:14">
      <c r="A92" s="378">
        <v>90</v>
      </c>
      <c r="B92" s="378" t="s">
        <v>327</v>
      </c>
      <c r="C92" s="378"/>
      <c r="D92" s="378" t="s">
        <v>3979</v>
      </c>
      <c r="E92" s="378">
        <v>29.95</v>
      </c>
      <c r="F92" s="378">
        <v>56</v>
      </c>
      <c r="G92" s="378">
        <v>4.4</v>
      </c>
      <c r="H92" s="378" t="s">
        <v>3826</v>
      </c>
      <c r="I92" s="382">
        <v>0.002648</v>
      </c>
      <c r="J92" s="378" t="s">
        <v>3810</v>
      </c>
      <c r="K92" s="378" t="s">
        <v>3810</v>
      </c>
      <c r="L92" s="378" t="s">
        <v>3810</v>
      </c>
      <c r="M92" s="378" t="s">
        <v>3810</v>
      </c>
      <c r="N92" s="378" t="s">
        <v>3810</v>
      </c>
    </row>
    <row r="93" ht="33.3" customHeight="1" spans="1:14">
      <c r="A93" s="378">
        <v>91</v>
      </c>
      <c r="B93" s="378" t="s">
        <v>3980</v>
      </c>
      <c r="C93" s="378"/>
      <c r="D93" s="378" t="s">
        <v>3981</v>
      </c>
      <c r="E93" s="378">
        <v>14.13</v>
      </c>
      <c r="F93" s="378">
        <v>7560</v>
      </c>
      <c r="G93" s="378">
        <v>4.6</v>
      </c>
      <c r="H93" s="378" t="s">
        <v>3835</v>
      </c>
      <c r="I93" s="382">
        <v>0.002553</v>
      </c>
      <c r="J93" s="378" t="s">
        <v>3810</v>
      </c>
      <c r="K93" s="378" t="s">
        <v>3810</v>
      </c>
      <c r="L93" s="378" t="s">
        <v>3810</v>
      </c>
      <c r="M93" s="378" t="s">
        <v>3810</v>
      </c>
      <c r="N93" s="378" t="s">
        <v>3810</v>
      </c>
    </row>
    <row r="94" ht="33.3" customHeight="1" spans="1:14">
      <c r="A94" s="378">
        <v>92</v>
      </c>
      <c r="B94" s="378" t="s">
        <v>393</v>
      </c>
      <c r="C94" s="378"/>
      <c r="D94" s="378" t="s">
        <v>397</v>
      </c>
      <c r="E94" s="378">
        <v>7.87</v>
      </c>
      <c r="F94" s="378">
        <v>1165</v>
      </c>
      <c r="G94" s="378">
        <v>4.1</v>
      </c>
      <c r="H94" s="378" t="s">
        <v>3826</v>
      </c>
      <c r="I94" s="382">
        <v>0.00255</v>
      </c>
      <c r="J94" s="378" t="s">
        <v>3810</v>
      </c>
      <c r="K94" s="378" t="s">
        <v>3810</v>
      </c>
      <c r="L94" s="378" t="s">
        <v>3810</v>
      </c>
      <c r="M94" s="378" t="s">
        <v>3810</v>
      </c>
      <c r="N94" s="378" t="s">
        <v>3810</v>
      </c>
    </row>
    <row r="95" ht="33.3" customHeight="1" spans="1:14">
      <c r="A95" s="378">
        <v>93</v>
      </c>
      <c r="B95" s="378" t="s">
        <v>235</v>
      </c>
      <c r="C95" s="378"/>
      <c r="D95" s="378" t="s">
        <v>238</v>
      </c>
      <c r="E95" s="378">
        <v>22.94</v>
      </c>
      <c r="F95" s="378">
        <v>4384</v>
      </c>
      <c r="G95" s="378">
        <v>4.3</v>
      </c>
      <c r="H95" s="378" t="s">
        <v>3821</v>
      </c>
      <c r="I95" s="382">
        <v>0.002544</v>
      </c>
      <c r="J95" s="378" t="s">
        <v>3810</v>
      </c>
      <c r="K95" s="378" t="s">
        <v>3810</v>
      </c>
      <c r="L95" s="378" t="s">
        <v>3810</v>
      </c>
      <c r="M95" s="378" t="s">
        <v>3810</v>
      </c>
      <c r="N95" s="378" t="s">
        <v>3810</v>
      </c>
    </row>
    <row r="96" ht="33.3" customHeight="1" spans="1:14">
      <c r="A96" s="378">
        <v>94</v>
      </c>
      <c r="B96" s="378" t="s">
        <v>3982</v>
      </c>
      <c r="C96" s="378"/>
      <c r="D96" s="378" t="s">
        <v>3983</v>
      </c>
      <c r="E96" s="378">
        <v>22.99</v>
      </c>
      <c r="F96" s="378">
        <v>2956</v>
      </c>
      <c r="G96" s="378">
        <v>4.6</v>
      </c>
      <c r="H96" s="378" t="s">
        <v>3871</v>
      </c>
      <c r="I96" s="382">
        <v>0.00253</v>
      </c>
      <c r="J96" s="378" t="s">
        <v>3810</v>
      </c>
      <c r="K96" s="378" t="s">
        <v>3810</v>
      </c>
      <c r="L96" s="378" t="s">
        <v>3810</v>
      </c>
      <c r="M96" s="378" t="s">
        <v>3810</v>
      </c>
      <c r="N96" s="378" t="s">
        <v>3810</v>
      </c>
    </row>
    <row r="97" ht="33.3" customHeight="1" spans="1:14">
      <c r="A97" s="378">
        <v>95</v>
      </c>
      <c r="B97" s="378" t="s">
        <v>3984</v>
      </c>
      <c r="C97" s="378"/>
      <c r="D97" s="378" t="s">
        <v>3985</v>
      </c>
      <c r="E97" s="378">
        <v>14.99</v>
      </c>
      <c r="F97" s="378">
        <v>7055</v>
      </c>
      <c r="G97" s="378">
        <v>4.6</v>
      </c>
      <c r="H97" s="378" t="s">
        <v>3821</v>
      </c>
      <c r="I97" s="382">
        <v>0.002517</v>
      </c>
      <c r="J97" s="378" t="s">
        <v>3810</v>
      </c>
      <c r="K97" s="378" t="s">
        <v>3810</v>
      </c>
      <c r="L97" s="378" t="s">
        <v>3810</v>
      </c>
      <c r="M97" s="378" t="s">
        <v>3810</v>
      </c>
      <c r="N97" s="378" t="s">
        <v>3810</v>
      </c>
    </row>
    <row r="98" ht="33.3" customHeight="1" spans="1:14">
      <c r="A98" s="378">
        <v>96</v>
      </c>
      <c r="B98" s="378" t="s">
        <v>3986</v>
      </c>
      <c r="C98" s="378"/>
      <c r="D98" s="378" t="s">
        <v>3987</v>
      </c>
      <c r="E98" s="378">
        <v>5.99</v>
      </c>
      <c r="F98" s="378">
        <v>1108</v>
      </c>
      <c r="G98" s="378">
        <v>4.2</v>
      </c>
      <c r="H98" s="378" t="s">
        <v>3861</v>
      </c>
      <c r="I98" s="382">
        <v>0.002511</v>
      </c>
      <c r="J98" s="378" t="s">
        <v>3810</v>
      </c>
      <c r="K98" s="378" t="s">
        <v>3810</v>
      </c>
      <c r="L98" s="378" t="s">
        <v>3810</v>
      </c>
      <c r="M98" s="378" t="s">
        <v>3810</v>
      </c>
      <c r="N98" s="378" t="s">
        <v>3810</v>
      </c>
    </row>
    <row r="99" ht="33.3" customHeight="1" spans="1:14">
      <c r="A99" s="378">
        <v>97</v>
      </c>
      <c r="B99" s="378" t="s">
        <v>3988</v>
      </c>
      <c r="C99" s="378"/>
      <c r="D99" s="378" t="s">
        <v>3989</v>
      </c>
      <c r="E99" s="378">
        <v>36.99</v>
      </c>
      <c r="F99" s="378">
        <v>12</v>
      </c>
      <c r="G99" s="378">
        <v>4.1</v>
      </c>
      <c r="H99" s="378" t="s">
        <v>3826</v>
      </c>
      <c r="I99" s="382">
        <v>0.002466</v>
      </c>
      <c r="J99" s="378" t="s">
        <v>3990</v>
      </c>
      <c r="K99" s="378" t="s">
        <v>3810</v>
      </c>
      <c r="L99" s="378" t="s">
        <v>3810</v>
      </c>
      <c r="M99" s="378" t="s">
        <v>3810</v>
      </c>
      <c r="N99" s="378" t="s">
        <v>3810</v>
      </c>
    </row>
    <row r="100" ht="33.3" customHeight="1" spans="1:14">
      <c r="A100" s="378">
        <v>98</v>
      </c>
      <c r="B100" s="378" t="s">
        <v>3991</v>
      </c>
      <c r="C100" s="378"/>
      <c r="D100" s="378" t="s">
        <v>3992</v>
      </c>
      <c r="E100" s="378">
        <v>12.99</v>
      </c>
      <c r="F100" s="378">
        <v>91</v>
      </c>
      <c r="G100" s="378">
        <v>4.4</v>
      </c>
      <c r="H100" s="378" t="s">
        <v>3871</v>
      </c>
      <c r="I100" s="382">
        <v>0.002403</v>
      </c>
      <c r="J100" s="378" t="s">
        <v>3810</v>
      </c>
      <c r="K100" s="378" t="s">
        <v>3810</v>
      </c>
      <c r="L100" s="378" t="s">
        <v>3810</v>
      </c>
      <c r="M100" s="378" t="s">
        <v>3810</v>
      </c>
      <c r="N100" s="378" t="s">
        <v>3810</v>
      </c>
    </row>
    <row r="101" ht="33.3" customHeight="1" spans="1:14">
      <c r="A101" s="378">
        <v>99</v>
      </c>
      <c r="B101" s="378" t="s">
        <v>3993</v>
      </c>
      <c r="C101" s="378"/>
      <c r="D101" s="378" t="s">
        <v>3994</v>
      </c>
      <c r="E101" s="378">
        <v>50.4</v>
      </c>
      <c r="F101" s="378">
        <v>640</v>
      </c>
      <c r="G101" s="378">
        <v>4.3</v>
      </c>
      <c r="H101" s="378" t="s">
        <v>3871</v>
      </c>
      <c r="I101" s="382">
        <v>0.002396</v>
      </c>
      <c r="J101" s="378" t="s">
        <v>3810</v>
      </c>
      <c r="K101" s="378" t="s">
        <v>3810</v>
      </c>
      <c r="L101" s="378" t="s">
        <v>3810</v>
      </c>
      <c r="M101" s="378" t="s">
        <v>3810</v>
      </c>
      <c r="N101" s="378" t="s">
        <v>3810</v>
      </c>
    </row>
    <row r="102" ht="33.3" customHeight="1" spans="1:14">
      <c r="A102" s="378">
        <v>100</v>
      </c>
      <c r="B102" s="378" t="s">
        <v>435</v>
      </c>
      <c r="C102" s="378"/>
      <c r="D102" s="378" t="s">
        <v>3995</v>
      </c>
      <c r="E102" s="378">
        <v>36.54</v>
      </c>
      <c r="F102" s="378">
        <v>186</v>
      </c>
      <c r="G102" s="378">
        <v>4.1</v>
      </c>
      <c r="H102" s="378" t="s">
        <v>3861</v>
      </c>
      <c r="I102" s="382">
        <v>0.002325</v>
      </c>
      <c r="J102" s="378" t="s">
        <v>3810</v>
      </c>
      <c r="K102" s="378" t="s">
        <v>3810</v>
      </c>
      <c r="L102" s="378" t="s">
        <v>3810</v>
      </c>
      <c r="M102" s="378" t="s">
        <v>3810</v>
      </c>
      <c r="N102" s="378" t="s">
        <v>3810</v>
      </c>
    </row>
    <row r="103" ht="33.3" customHeight="1" spans="1:14">
      <c r="A103" s="378">
        <v>101</v>
      </c>
      <c r="B103" s="378" t="s">
        <v>3996</v>
      </c>
      <c r="C103" s="378"/>
      <c r="D103" s="378" t="s">
        <v>3997</v>
      </c>
      <c r="E103" s="378">
        <v>24.99</v>
      </c>
      <c r="F103" s="378">
        <v>459</v>
      </c>
      <c r="G103" s="378">
        <v>4.2</v>
      </c>
      <c r="H103" s="378" t="s">
        <v>3861</v>
      </c>
      <c r="I103" s="382">
        <v>0.002284</v>
      </c>
      <c r="J103" s="378" t="s">
        <v>3810</v>
      </c>
      <c r="K103" s="378" t="s">
        <v>3810</v>
      </c>
      <c r="L103" s="378" t="s">
        <v>3810</v>
      </c>
      <c r="M103" s="378" t="s">
        <v>3810</v>
      </c>
      <c r="N103" s="378" t="s">
        <v>3810</v>
      </c>
    </row>
    <row r="104" ht="33.3" customHeight="1" spans="1:14">
      <c r="A104" s="378">
        <v>102</v>
      </c>
      <c r="B104" s="378" t="s">
        <v>3998</v>
      </c>
      <c r="C104" s="378"/>
      <c r="D104" s="378" t="s">
        <v>3999</v>
      </c>
      <c r="E104" s="378">
        <v>18.99</v>
      </c>
      <c r="F104" s="378">
        <v>12</v>
      </c>
      <c r="G104" s="378">
        <v>4.3</v>
      </c>
      <c r="H104" s="378" t="s">
        <v>3861</v>
      </c>
      <c r="I104" s="382">
        <v>0.002281</v>
      </c>
      <c r="J104" s="378" t="s">
        <v>3810</v>
      </c>
      <c r="K104" s="378" t="s">
        <v>3810</v>
      </c>
      <c r="L104" s="378" t="s">
        <v>3810</v>
      </c>
      <c r="M104" s="378" t="s">
        <v>3810</v>
      </c>
      <c r="N104" s="378" t="s">
        <v>3810</v>
      </c>
    </row>
    <row r="105" ht="33.3" customHeight="1" spans="1:14">
      <c r="A105" s="378">
        <v>103</v>
      </c>
      <c r="B105" s="378" t="s">
        <v>575</v>
      </c>
      <c r="C105" s="378"/>
      <c r="D105" s="378" t="s">
        <v>4000</v>
      </c>
      <c r="E105" s="378">
        <v>24.99</v>
      </c>
      <c r="F105" s="378">
        <v>948</v>
      </c>
      <c r="G105" s="378">
        <v>4.2</v>
      </c>
      <c r="H105" s="378" t="s">
        <v>3871</v>
      </c>
      <c r="I105" s="382">
        <v>0.002281</v>
      </c>
      <c r="J105" s="378" t="s">
        <v>3810</v>
      </c>
      <c r="K105" s="378" t="s">
        <v>3810</v>
      </c>
      <c r="L105" s="378" t="s">
        <v>3810</v>
      </c>
      <c r="M105" s="378" t="s">
        <v>3810</v>
      </c>
      <c r="N105" s="378" t="s">
        <v>3810</v>
      </c>
    </row>
    <row r="106" ht="33.3" customHeight="1" spans="1:14">
      <c r="A106" s="378">
        <v>104</v>
      </c>
      <c r="B106" s="378" t="s">
        <v>4001</v>
      </c>
      <c r="C106" s="378"/>
      <c r="D106" s="378" t="s">
        <v>4002</v>
      </c>
      <c r="E106" s="378">
        <v>44.9</v>
      </c>
      <c r="F106" s="378">
        <v>42</v>
      </c>
      <c r="G106" s="378">
        <v>5</v>
      </c>
      <c r="H106" s="378" t="s">
        <v>3871</v>
      </c>
      <c r="I106" s="382">
        <v>0.002277</v>
      </c>
      <c r="J106" s="378" t="s">
        <v>3810</v>
      </c>
      <c r="K106" s="378" t="s">
        <v>4003</v>
      </c>
      <c r="L106" s="378" t="s">
        <v>3810</v>
      </c>
      <c r="M106" s="378" t="s">
        <v>3810</v>
      </c>
      <c r="N106" s="378" t="s">
        <v>3810</v>
      </c>
    </row>
    <row r="107" ht="33.3" customHeight="1" spans="1:14">
      <c r="A107" s="378">
        <v>105</v>
      </c>
      <c r="B107" s="378" t="s">
        <v>4004</v>
      </c>
      <c r="C107" s="378"/>
      <c r="D107" s="378" t="s">
        <v>4005</v>
      </c>
      <c r="E107" s="378">
        <v>20.86</v>
      </c>
      <c r="F107" s="378">
        <v>52</v>
      </c>
      <c r="G107" s="378">
        <v>4.3</v>
      </c>
      <c r="H107" s="378" t="s">
        <v>3861</v>
      </c>
      <c r="I107" s="382">
        <v>0.002277</v>
      </c>
      <c r="J107" s="378" t="s">
        <v>3810</v>
      </c>
      <c r="K107" s="378" t="s">
        <v>3810</v>
      </c>
      <c r="L107" s="378" t="s">
        <v>3810</v>
      </c>
      <c r="M107" s="378" t="s">
        <v>3810</v>
      </c>
      <c r="N107" s="378" t="s">
        <v>3810</v>
      </c>
    </row>
    <row r="108" ht="33.3" customHeight="1" spans="1:14">
      <c r="A108" s="378">
        <v>106</v>
      </c>
      <c r="B108" s="378" t="s">
        <v>719</v>
      </c>
      <c r="C108" s="378"/>
      <c r="D108" s="378" t="s">
        <v>4006</v>
      </c>
      <c r="E108" s="378">
        <v>18.98</v>
      </c>
      <c r="F108" s="378">
        <v>939</v>
      </c>
      <c r="G108" s="378">
        <v>4.6</v>
      </c>
      <c r="H108" s="378" t="s">
        <v>3826</v>
      </c>
      <c r="I108" s="382">
        <v>0.002258</v>
      </c>
      <c r="J108" s="378" t="s">
        <v>3810</v>
      </c>
      <c r="K108" s="378" t="s">
        <v>3810</v>
      </c>
      <c r="L108" s="378" t="s">
        <v>3810</v>
      </c>
      <c r="M108" s="378" t="s">
        <v>3810</v>
      </c>
      <c r="N108" s="378" t="s">
        <v>3810</v>
      </c>
    </row>
    <row r="109" ht="33.3" customHeight="1" spans="1:14">
      <c r="A109" s="378">
        <v>107</v>
      </c>
      <c r="B109" s="378" t="s">
        <v>4007</v>
      </c>
      <c r="C109" s="378"/>
      <c r="D109" s="378" t="s">
        <v>4008</v>
      </c>
      <c r="E109" s="378">
        <v>53.99</v>
      </c>
      <c r="F109" s="378">
        <v>415</v>
      </c>
      <c r="G109" s="378">
        <v>4.5</v>
      </c>
      <c r="H109" s="378" t="s">
        <v>3871</v>
      </c>
      <c r="I109" s="382">
        <v>0.002249</v>
      </c>
      <c r="J109" s="378" t="s">
        <v>3810</v>
      </c>
      <c r="K109" s="378" t="s">
        <v>3810</v>
      </c>
      <c r="L109" s="378" t="s">
        <v>3810</v>
      </c>
      <c r="M109" s="378" t="s">
        <v>3810</v>
      </c>
      <c r="N109" s="378" t="s">
        <v>3810</v>
      </c>
    </row>
    <row r="110" ht="33.3" customHeight="1" spans="1:14">
      <c r="A110" s="378">
        <v>108</v>
      </c>
      <c r="B110" s="378" t="s">
        <v>4009</v>
      </c>
      <c r="C110" s="378"/>
      <c r="D110" s="378" t="s">
        <v>4010</v>
      </c>
      <c r="E110" s="378">
        <v>39.9</v>
      </c>
      <c r="F110" s="378">
        <v>12</v>
      </c>
      <c r="G110" s="378">
        <v>5</v>
      </c>
      <c r="H110" s="378" t="s">
        <v>3871</v>
      </c>
      <c r="I110" s="382">
        <v>0.002246</v>
      </c>
      <c r="J110" s="378" t="s">
        <v>4011</v>
      </c>
      <c r="K110" s="378" t="s">
        <v>3810</v>
      </c>
      <c r="L110" s="378" t="s">
        <v>3810</v>
      </c>
      <c r="M110" s="378" t="s">
        <v>3810</v>
      </c>
      <c r="N110" s="378" t="s">
        <v>3810</v>
      </c>
    </row>
    <row r="111" ht="33.3" customHeight="1" spans="1:14">
      <c r="A111" s="378">
        <v>109</v>
      </c>
      <c r="B111" s="378" t="s">
        <v>4012</v>
      </c>
      <c r="C111" s="378"/>
      <c r="D111" s="378" t="s">
        <v>4013</v>
      </c>
      <c r="E111" s="378">
        <v>19.99</v>
      </c>
      <c r="F111" s="378">
        <v>463</v>
      </c>
      <c r="G111" s="378">
        <v>4.6</v>
      </c>
      <c r="H111" s="378" t="s">
        <v>3861</v>
      </c>
      <c r="I111" s="382">
        <v>0.002215</v>
      </c>
      <c r="J111" s="378" t="s">
        <v>3810</v>
      </c>
      <c r="K111" s="378" t="s">
        <v>3810</v>
      </c>
      <c r="L111" s="378" t="s">
        <v>3810</v>
      </c>
      <c r="M111" s="378" t="s">
        <v>3810</v>
      </c>
      <c r="N111" s="378" t="s">
        <v>3810</v>
      </c>
    </row>
    <row r="112" ht="33.3" customHeight="1" spans="1:14">
      <c r="A112" s="378">
        <v>110</v>
      </c>
      <c r="B112" s="378" t="s">
        <v>368</v>
      </c>
      <c r="C112" s="378"/>
      <c r="D112" s="378" t="s">
        <v>2699</v>
      </c>
      <c r="E112" s="378">
        <v>11.57</v>
      </c>
      <c r="F112" s="378">
        <v>1444</v>
      </c>
      <c r="G112" s="378">
        <v>4.4</v>
      </c>
      <c r="H112" s="378" t="s">
        <v>3826</v>
      </c>
      <c r="I112" s="382">
        <v>0.002207</v>
      </c>
      <c r="J112" s="378" t="s">
        <v>3810</v>
      </c>
      <c r="K112" s="378" t="s">
        <v>3810</v>
      </c>
      <c r="L112" s="378" t="s">
        <v>3810</v>
      </c>
      <c r="M112" s="378" t="s">
        <v>3810</v>
      </c>
      <c r="N112" s="378" t="s">
        <v>3810</v>
      </c>
    </row>
    <row r="113" ht="33.3" customHeight="1" spans="1:14">
      <c r="A113" s="378">
        <v>111</v>
      </c>
      <c r="B113" s="378" t="s">
        <v>4014</v>
      </c>
      <c r="C113" s="378"/>
      <c r="D113" s="378" t="s">
        <v>4015</v>
      </c>
      <c r="E113" s="378">
        <v>39.95</v>
      </c>
      <c r="F113" s="378">
        <v>20</v>
      </c>
      <c r="G113" s="378">
        <v>4.5</v>
      </c>
      <c r="H113" s="378" t="s">
        <v>3826</v>
      </c>
      <c r="I113" s="382">
        <v>0.002203</v>
      </c>
      <c r="J113" s="378" t="s">
        <v>3810</v>
      </c>
      <c r="K113" s="378" t="s">
        <v>3810</v>
      </c>
      <c r="L113" s="378" t="s">
        <v>3810</v>
      </c>
      <c r="M113" s="378" t="s">
        <v>3810</v>
      </c>
      <c r="N113" s="378" t="s">
        <v>3810</v>
      </c>
    </row>
    <row r="114" ht="33.3" customHeight="1" spans="1:14">
      <c r="A114" s="378">
        <v>112</v>
      </c>
      <c r="B114" s="378" t="s">
        <v>4016</v>
      </c>
      <c r="C114" s="378"/>
      <c r="D114" s="378" t="s">
        <v>4017</v>
      </c>
      <c r="E114" s="378">
        <v>39.99</v>
      </c>
      <c r="F114" s="378">
        <v>1273</v>
      </c>
      <c r="G114" s="378">
        <v>4.4</v>
      </c>
      <c r="H114" s="378" t="s">
        <v>3871</v>
      </c>
      <c r="I114" s="382">
        <v>0.002198</v>
      </c>
      <c r="J114" s="378" t="s">
        <v>3810</v>
      </c>
      <c r="K114" s="378" t="s">
        <v>3810</v>
      </c>
      <c r="L114" s="378" t="s">
        <v>3810</v>
      </c>
      <c r="M114" s="378" t="s">
        <v>3810</v>
      </c>
      <c r="N114" s="378" t="s">
        <v>3810</v>
      </c>
    </row>
    <row r="115" ht="33.3" customHeight="1" spans="1:14">
      <c r="A115" s="378">
        <v>113</v>
      </c>
      <c r="B115" s="378" t="s">
        <v>4018</v>
      </c>
      <c r="C115" s="378"/>
      <c r="D115" s="378" t="s">
        <v>4019</v>
      </c>
      <c r="E115" s="378">
        <v>14.99</v>
      </c>
      <c r="F115" s="378">
        <v>180</v>
      </c>
      <c r="G115" s="378">
        <v>4.4</v>
      </c>
      <c r="H115" s="378" t="s">
        <v>3871</v>
      </c>
      <c r="I115" s="382">
        <v>0.002174</v>
      </c>
      <c r="J115" s="378" t="s">
        <v>3810</v>
      </c>
      <c r="K115" s="378" t="s">
        <v>3810</v>
      </c>
      <c r="L115" s="378" t="s">
        <v>3810</v>
      </c>
      <c r="M115" s="378" t="s">
        <v>3810</v>
      </c>
      <c r="N115" s="378" t="s">
        <v>3810</v>
      </c>
    </row>
    <row r="116" ht="33.3" customHeight="1" spans="1:14">
      <c r="A116" s="378">
        <v>114</v>
      </c>
      <c r="B116" s="378" t="s">
        <v>4020</v>
      </c>
      <c r="C116" s="378"/>
      <c r="D116" s="378" t="s">
        <v>4021</v>
      </c>
      <c r="E116" s="378">
        <v>99.95</v>
      </c>
      <c r="F116" s="378">
        <v>5</v>
      </c>
      <c r="G116" s="378">
        <v>3.8</v>
      </c>
      <c r="H116" s="378" t="s">
        <v>3861</v>
      </c>
      <c r="I116" s="382">
        <v>0.00217</v>
      </c>
      <c r="J116" s="378" t="s">
        <v>3810</v>
      </c>
      <c r="K116" s="378" t="s">
        <v>3810</v>
      </c>
      <c r="L116" s="378" t="s">
        <v>3810</v>
      </c>
      <c r="M116" s="378" t="s">
        <v>3810</v>
      </c>
      <c r="N116" s="378" t="s">
        <v>3810</v>
      </c>
    </row>
    <row r="117" ht="33.3" customHeight="1" spans="1:14">
      <c r="A117" s="378">
        <v>115</v>
      </c>
      <c r="B117" s="378" t="s">
        <v>4022</v>
      </c>
      <c r="C117" s="378"/>
      <c r="D117" s="378" t="s">
        <v>4023</v>
      </c>
      <c r="E117" s="378">
        <v>24.64</v>
      </c>
      <c r="F117" s="378">
        <v>35</v>
      </c>
      <c r="G117" s="378">
        <v>3.8</v>
      </c>
      <c r="H117" s="378" t="s">
        <v>3871</v>
      </c>
      <c r="I117" s="382">
        <v>0.002168</v>
      </c>
      <c r="J117" s="378" t="s">
        <v>4024</v>
      </c>
      <c r="K117" s="378" t="s">
        <v>4025</v>
      </c>
      <c r="L117" s="378" t="s">
        <v>3810</v>
      </c>
      <c r="M117" s="378" t="s">
        <v>3810</v>
      </c>
      <c r="N117" s="378" t="s">
        <v>3810</v>
      </c>
    </row>
    <row r="118" ht="33.3" customHeight="1" spans="1:14">
      <c r="A118" s="378">
        <v>116</v>
      </c>
      <c r="B118" s="378" t="s">
        <v>4026</v>
      </c>
      <c r="C118" s="378"/>
      <c r="D118" s="378" t="s">
        <v>4027</v>
      </c>
      <c r="E118" s="378">
        <v>11.9</v>
      </c>
      <c r="F118" s="378">
        <v>218</v>
      </c>
      <c r="G118" s="378">
        <v>4.1</v>
      </c>
      <c r="H118" s="378" t="s">
        <v>3871</v>
      </c>
      <c r="I118" s="382">
        <v>0.002128</v>
      </c>
      <c r="J118" s="378" t="s">
        <v>3810</v>
      </c>
      <c r="K118" s="378" t="s">
        <v>3810</v>
      </c>
      <c r="L118" s="378" t="s">
        <v>3810</v>
      </c>
      <c r="M118" s="378" t="s">
        <v>3810</v>
      </c>
      <c r="N118" s="378" t="s">
        <v>3810</v>
      </c>
    </row>
    <row r="119" ht="33.3" customHeight="1" spans="1:14">
      <c r="A119" s="378">
        <v>117</v>
      </c>
      <c r="B119" s="378" t="s">
        <v>359</v>
      </c>
      <c r="C119" s="378"/>
      <c r="D119" s="378" t="s">
        <v>363</v>
      </c>
      <c r="E119" s="378">
        <v>42.2</v>
      </c>
      <c r="F119" s="378">
        <v>1039</v>
      </c>
      <c r="G119" s="378">
        <v>4.4</v>
      </c>
      <c r="H119" s="378" t="s">
        <v>3826</v>
      </c>
      <c r="I119" s="382">
        <v>0.002115</v>
      </c>
      <c r="J119" s="378" t="s">
        <v>3810</v>
      </c>
      <c r="K119" s="378" t="s">
        <v>3810</v>
      </c>
      <c r="L119" s="378" t="s">
        <v>3810</v>
      </c>
      <c r="M119" s="378" t="s">
        <v>3810</v>
      </c>
      <c r="N119" s="378" t="s">
        <v>3810</v>
      </c>
    </row>
    <row r="120" ht="33.3" customHeight="1" spans="1:14">
      <c r="A120" s="378">
        <v>118</v>
      </c>
      <c r="B120" s="378" t="s">
        <v>4028</v>
      </c>
      <c r="C120" s="378"/>
      <c r="D120" s="378" t="s">
        <v>4029</v>
      </c>
      <c r="E120" s="378">
        <v>15.99</v>
      </c>
      <c r="F120" s="378">
        <v>269</v>
      </c>
      <c r="G120" s="378">
        <v>4.4</v>
      </c>
      <c r="H120" s="378" t="s">
        <v>3821</v>
      </c>
      <c r="I120" s="382">
        <v>0.002104</v>
      </c>
      <c r="J120" s="378" t="s">
        <v>3810</v>
      </c>
      <c r="K120" s="378" t="s">
        <v>3810</v>
      </c>
      <c r="L120" s="378" t="s">
        <v>3810</v>
      </c>
      <c r="M120" s="378" t="s">
        <v>3810</v>
      </c>
      <c r="N120" s="378" t="s">
        <v>3810</v>
      </c>
    </row>
    <row r="121" ht="33.3" customHeight="1" spans="1:14">
      <c r="A121" s="378">
        <v>119</v>
      </c>
      <c r="B121" s="378" t="s">
        <v>4030</v>
      </c>
      <c r="C121" s="378"/>
      <c r="D121" s="378" t="s">
        <v>4031</v>
      </c>
      <c r="E121" s="378">
        <v>14.95</v>
      </c>
      <c r="F121" s="378">
        <v>411</v>
      </c>
      <c r="G121" s="378">
        <v>3.6</v>
      </c>
      <c r="H121" s="378" t="s">
        <v>3826</v>
      </c>
      <c r="I121" s="382">
        <v>0.002016</v>
      </c>
      <c r="J121" s="378" t="s">
        <v>3810</v>
      </c>
      <c r="K121" s="378" t="s">
        <v>3810</v>
      </c>
      <c r="L121" s="378" t="s">
        <v>3810</v>
      </c>
      <c r="M121" s="378" t="s">
        <v>3810</v>
      </c>
      <c r="N121" s="378" t="s">
        <v>3810</v>
      </c>
    </row>
    <row r="122" ht="33.3" customHeight="1" spans="1:14">
      <c r="A122" s="378">
        <v>120</v>
      </c>
      <c r="B122" s="378" t="s">
        <v>4032</v>
      </c>
      <c r="C122" s="378"/>
      <c r="D122" s="378" t="s">
        <v>4033</v>
      </c>
      <c r="E122" s="378">
        <v>15.9</v>
      </c>
      <c r="F122" s="378">
        <v>19</v>
      </c>
      <c r="G122" s="378">
        <v>4.7</v>
      </c>
      <c r="H122" s="378" t="s">
        <v>3861</v>
      </c>
      <c r="I122" s="382">
        <v>0.00199</v>
      </c>
      <c r="J122" s="378" t="s">
        <v>3810</v>
      </c>
      <c r="K122" s="378" t="s">
        <v>3810</v>
      </c>
      <c r="L122" s="378" t="s">
        <v>3810</v>
      </c>
      <c r="M122" s="378" t="s">
        <v>3810</v>
      </c>
      <c r="N122" s="378" t="s">
        <v>3810</v>
      </c>
    </row>
    <row r="123" ht="33.3" customHeight="1" spans="1:14">
      <c r="A123" s="378">
        <v>121</v>
      </c>
      <c r="B123" s="378" t="s">
        <v>4034</v>
      </c>
      <c r="C123" s="378"/>
      <c r="D123" s="378" t="s">
        <v>4035</v>
      </c>
      <c r="E123" s="378">
        <v>13.95</v>
      </c>
      <c r="F123" s="378">
        <v>7841</v>
      </c>
      <c r="G123" s="378">
        <v>4.6</v>
      </c>
      <c r="H123" s="378" t="s">
        <v>3821</v>
      </c>
      <c r="I123" s="382">
        <v>0.001949</v>
      </c>
      <c r="J123" s="378" t="s">
        <v>3810</v>
      </c>
      <c r="K123" s="378" t="s">
        <v>3810</v>
      </c>
      <c r="L123" s="378" t="s">
        <v>3810</v>
      </c>
      <c r="M123" s="378" t="s">
        <v>3810</v>
      </c>
      <c r="N123" s="378" t="s">
        <v>3810</v>
      </c>
    </row>
    <row r="124" ht="33.3" customHeight="1" spans="1:14">
      <c r="A124" s="378">
        <v>122</v>
      </c>
      <c r="B124" s="378" t="s">
        <v>4036</v>
      </c>
      <c r="C124" s="378"/>
      <c r="D124" s="378" t="s">
        <v>4037</v>
      </c>
      <c r="E124" s="378">
        <v>45.99</v>
      </c>
      <c r="F124" s="378">
        <v>3636</v>
      </c>
      <c r="G124" s="378">
        <v>4.3</v>
      </c>
      <c r="H124" s="378" t="s">
        <v>3871</v>
      </c>
      <c r="I124" s="382">
        <v>0.001888</v>
      </c>
      <c r="J124" s="378" t="s">
        <v>3810</v>
      </c>
      <c r="K124" s="378" t="s">
        <v>3810</v>
      </c>
      <c r="L124" s="378" t="s">
        <v>3810</v>
      </c>
      <c r="M124" s="378" t="s">
        <v>3810</v>
      </c>
      <c r="N124" s="378" t="s">
        <v>3810</v>
      </c>
    </row>
    <row r="125" ht="33.3" customHeight="1" spans="1:14">
      <c r="A125" s="378">
        <v>123</v>
      </c>
      <c r="B125" s="378" t="s">
        <v>259</v>
      </c>
      <c r="C125" s="378"/>
      <c r="D125" s="378" t="s">
        <v>4038</v>
      </c>
      <c r="E125" s="378">
        <v>45.99</v>
      </c>
      <c r="F125" s="378">
        <v>5</v>
      </c>
      <c r="G125" s="378">
        <v>4.1</v>
      </c>
      <c r="H125" s="378" t="s">
        <v>3821</v>
      </c>
      <c r="I125" s="382">
        <v>0.001839</v>
      </c>
      <c r="J125" s="378" t="s">
        <v>3810</v>
      </c>
      <c r="K125" s="378" t="s">
        <v>3810</v>
      </c>
      <c r="L125" s="378" t="s">
        <v>3810</v>
      </c>
      <c r="M125" s="378" t="s">
        <v>3810</v>
      </c>
      <c r="N125" s="378" t="s">
        <v>3810</v>
      </c>
    </row>
    <row r="126" ht="33.3" customHeight="1" spans="1:14">
      <c r="A126" s="378">
        <v>124</v>
      </c>
      <c r="B126" s="378" t="s">
        <v>4039</v>
      </c>
      <c r="C126" s="378"/>
      <c r="D126" s="378" t="s">
        <v>4040</v>
      </c>
      <c r="E126" s="378">
        <v>29.99</v>
      </c>
      <c r="F126" s="378">
        <v>27</v>
      </c>
      <c r="G126" s="378">
        <v>4.5</v>
      </c>
      <c r="H126" s="378" t="s">
        <v>3871</v>
      </c>
      <c r="I126" s="382">
        <v>0.001828</v>
      </c>
      <c r="J126" s="378" t="s">
        <v>4041</v>
      </c>
      <c r="K126" s="378" t="s">
        <v>4042</v>
      </c>
      <c r="L126" s="378" t="s">
        <v>3810</v>
      </c>
      <c r="M126" s="378" t="s">
        <v>3810</v>
      </c>
      <c r="N126" s="378" t="s">
        <v>3810</v>
      </c>
    </row>
    <row r="127" ht="33.3" customHeight="1" spans="1:14">
      <c r="A127" s="378">
        <v>125</v>
      </c>
      <c r="B127" s="378" t="s">
        <v>4043</v>
      </c>
      <c r="C127" s="378"/>
      <c r="D127" s="378" t="s">
        <v>4044</v>
      </c>
      <c r="E127" s="378">
        <v>18.29</v>
      </c>
      <c r="F127" s="378">
        <v>5052</v>
      </c>
      <c r="G127" s="378">
        <v>4.6</v>
      </c>
      <c r="H127" s="378" t="s">
        <v>3871</v>
      </c>
      <c r="I127" s="382">
        <v>0.001809</v>
      </c>
      <c r="J127" s="378" t="s">
        <v>3810</v>
      </c>
      <c r="K127" s="378" t="s">
        <v>3810</v>
      </c>
      <c r="L127" s="378" t="s">
        <v>3810</v>
      </c>
      <c r="M127" s="378" t="s">
        <v>3810</v>
      </c>
      <c r="N127" s="378" t="s">
        <v>3810</v>
      </c>
    </row>
    <row r="128" ht="33.3" customHeight="1" spans="1:14">
      <c r="A128" s="378">
        <v>126</v>
      </c>
      <c r="B128" s="378" t="s">
        <v>4045</v>
      </c>
      <c r="C128" s="378"/>
      <c r="D128" s="378" t="s">
        <v>4046</v>
      </c>
      <c r="E128" s="378">
        <v>34.95</v>
      </c>
      <c r="F128" s="378">
        <v>475</v>
      </c>
      <c r="G128" s="378">
        <v>4.4</v>
      </c>
      <c r="H128" s="378" t="s">
        <v>3826</v>
      </c>
      <c r="I128" s="382">
        <v>0.001725</v>
      </c>
      <c r="J128" s="378" t="s">
        <v>4047</v>
      </c>
      <c r="K128" s="378" t="s">
        <v>4048</v>
      </c>
      <c r="L128" s="378" t="s">
        <v>3810</v>
      </c>
      <c r="M128" s="378" t="s">
        <v>3810</v>
      </c>
      <c r="N128" s="378" t="s">
        <v>3810</v>
      </c>
    </row>
    <row r="129" ht="33.3" customHeight="1" spans="1:14">
      <c r="A129" s="378">
        <v>127</v>
      </c>
      <c r="B129" s="378" t="s">
        <v>4049</v>
      </c>
      <c r="C129" s="378"/>
      <c r="D129" s="378" t="s">
        <v>4050</v>
      </c>
      <c r="E129" s="378">
        <v>5.84</v>
      </c>
      <c r="F129" s="378">
        <v>430</v>
      </c>
      <c r="G129" s="378">
        <v>3.9</v>
      </c>
      <c r="H129" s="378" t="s">
        <v>3871</v>
      </c>
      <c r="I129" s="382">
        <v>0.001657</v>
      </c>
      <c r="J129" s="378" t="s">
        <v>3810</v>
      </c>
      <c r="K129" s="378" t="s">
        <v>3810</v>
      </c>
      <c r="L129" s="378" t="s">
        <v>3810</v>
      </c>
      <c r="M129" s="378" t="s">
        <v>3810</v>
      </c>
      <c r="N129" s="378" t="s">
        <v>3810</v>
      </c>
    </row>
    <row r="130" ht="33.3" customHeight="1" spans="1:14">
      <c r="A130" s="378">
        <v>128</v>
      </c>
      <c r="B130" s="378" t="s">
        <v>486</v>
      </c>
      <c r="C130" s="378"/>
      <c r="D130" s="378" t="s">
        <v>4051</v>
      </c>
      <c r="E130" s="378">
        <v>66.99</v>
      </c>
      <c r="F130" s="378">
        <v>242</v>
      </c>
      <c r="G130" s="378">
        <v>4</v>
      </c>
      <c r="H130" s="378" t="s">
        <v>3861</v>
      </c>
      <c r="I130" s="382">
        <v>0.00165</v>
      </c>
      <c r="J130" s="378" t="s">
        <v>3810</v>
      </c>
      <c r="K130" s="378" t="s">
        <v>3810</v>
      </c>
      <c r="L130" s="378" t="s">
        <v>3810</v>
      </c>
      <c r="M130" s="378" t="s">
        <v>3810</v>
      </c>
      <c r="N130" s="378" t="s">
        <v>3810</v>
      </c>
    </row>
    <row r="131" ht="33.3" customHeight="1" spans="1:14">
      <c r="A131" s="378">
        <v>129</v>
      </c>
      <c r="B131" s="378" t="s">
        <v>519</v>
      </c>
      <c r="C131" s="378"/>
      <c r="D131" s="378" t="s">
        <v>4052</v>
      </c>
      <c r="E131" s="378">
        <v>28.99</v>
      </c>
      <c r="F131" s="378">
        <v>16</v>
      </c>
      <c r="G131" s="378">
        <v>5</v>
      </c>
      <c r="H131" s="378" t="s">
        <v>3871</v>
      </c>
      <c r="I131" s="382">
        <v>0.001612</v>
      </c>
      <c r="J131" s="378" t="s">
        <v>3810</v>
      </c>
      <c r="K131" s="378" t="s">
        <v>3810</v>
      </c>
      <c r="L131" s="378" t="s">
        <v>3810</v>
      </c>
      <c r="M131" s="378" t="s">
        <v>3810</v>
      </c>
      <c r="N131" s="378" t="s">
        <v>3810</v>
      </c>
    </row>
    <row r="132" ht="33.3" customHeight="1" spans="1:14">
      <c r="A132" s="378">
        <v>130</v>
      </c>
      <c r="B132" s="378" t="s">
        <v>568</v>
      </c>
      <c r="C132" s="378"/>
      <c r="D132" s="378" t="s">
        <v>4053</v>
      </c>
      <c r="E132" s="378">
        <v>59.99</v>
      </c>
      <c r="F132" s="378">
        <v>73</v>
      </c>
      <c r="G132" s="378">
        <v>4.6</v>
      </c>
      <c r="H132" s="378" t="s">
        <v>3861</v>
      </c>
      <c r="I132" s="382">
        <v>0.001608</v>
      </c>
      <c r="J132" s="378" t="s">
        <v>3810</v>
      </c>
      <c r="K132" s="378" t="s">
        <v>3810</v>
      </c>
      <c r="L132" s="378" t="s">
        <v>3810</v>
      </c>
      <c r="M132" s="378" t="s">
        <v>3810</v>
      </c>
      <c r="N132" s="378" t="s">
        <v>3810</v>
      </c>
    </row>
    <row r="133" ht="33.3" customHeight="1" spans="1:14">
      <c r="A133" s="378">
        <v>131</v>
      </c>
      <c r="B133" s="378" t="s">
        <v>4054</v>
      </c>
      <c r="C133" s="378"/>
      <c r="D133" s="378" t="s">
        <v>4055</v>
      </c>
      <c r="E133" s="378">
        <v>50.32</v>
      </c>
      <c r="F133" s="378">
        <v>635</v>
      </c>
      <c r="G133" s="378">
        <v>4.5</v>
      </c>
      <c r="H133" s="378" t="s">
        <v>3871</v>
      </c>
      <c r="I133" s="382">
        <v>0.001601</v>
      </c>
      <c r="J133" s="378" t="s">
        <v>3810</v>
      </c>
      <c r="K133" s="378" t="s">
        <v>3810</v>
      </c>
      <c r="L133" s="378" t="s">
        <v>3810</v>
      </c>
      <c r="M133" s="378" t="s">
        <v>3810</v>
      </c>
      <c r="N133" s="378" t="s">
        <v>3810</v>
      </c>
    </row>
    <row r="134" ht="33.3" customHeight="1" spans="1:14">
      <c r="A134" s="378">
        <v>132</v>
      </c>
      <c r="B134" s="378" t="s">
        <v>4056</v>
      </c>
      <c r="C134" s="378"/>
      <c r="D134" s="378" t="s">
        <v>4057</v>
      </c>
      <c r="E134" s="378">
        <v>15.2</v>
      </c>
      <c r="F134" s="378">
        <v>81</v>
      </c>
      <c r="G134" s="378">
        <v>3.8</v>
      </c>
      <c r="H134" s="378" t="s">
        <v>3871</v>
      </c>
      <c r="I134" s="382">
        <v>0.001586</v>
      </c>
      <c r="J134" s="378" t="s">
        <v>3810</v>
      </c>
      <c r="K134" s="378" t="s">
        <v>3810</v>
      </c>
      <c r="L134" s="378" t="s">
        <v>3810</v>
      </c>
      <c r="M134" s="378" t="s">
        <v>3810</v>
      </c>
      <c r="N134" s="378" t="s">
        <v>3810</v>
      </c>
    </row>
    <row r="135" ht="33.3" customHeight="1" spans="1:14">
      <c r="A135" s="378">
        <v>133</v>
      </c>
      <c r="B135" s="378" t="s">
        <v>4058</v>
      </c>
      <c r="C135" s="378"/>
      <c r="D135" s="378" t="s">
        <v>4059</v>
      </c>
      <c r="E135" s="378">
        <v>28.98</v>
      </c>
      <c r="F135" s="378">
        <v>10</v>
      </c>
      <c r="G135" s="378">
        <v>4.5</v>
      </c>
      <c r="H135" s="378" t="s">
        <v>3861</v>
      </c>
      <c r="I135" s="382">
        <v>0.00158</v>
      </c>
      <c r="J135" s="378" t="s">
        <v>3810</v>
      </c>
      <c r="K135" s="378" t="s">
        <v>3810</v>
      </c>
      <c r="L135" s="378" t="s">
        <v>3810</v>
      </c>
      <c r="M135" s="378" t="s">
        <v>3810</v>
      </c>
      <c r="N135" s="378" t="s">
        <v>3810</v>
      </c>
    </row>
    <row r="136" ht="33.3" customHeight="1" spans="1:14">
      <c r="A136" s="378">
        <v>134</v>
      </c>
      <c r="B136" s="378" t="s">
        <v>4060</v>
      </c>
      <c r="C136" s="378"/>
      <c r="D136" s="378" t="s">
        <v>4061</v>
      </c>
      <c r="E136" s="378">
        <v>13.9</v>
      </c>
      <c r="F136" s="378">
        <v>1230</v>
      </c>
      <c r="G136" s="378">
        <v>4.4</v>
      </c>
      <c r="H136" s="378" t="s">
        <v>3871</v>
      </c>
      <c r="I136" s="382">
        <v>0.001575</v>
      </c>
      <c r="J136" s="378" t="s">
        <v>3810</v>
      </c>
      <c r="K136" s="378" t="s">
        <v>3810</v>
      </c>
      <c r="L136" s="378" t="s">
        <v>3810</v>
      </c>
      <c r="M136" s="378" t="s">
        <v>3810</v>
      </c>
      <c r="N136" s="378" t="s">
        <v>3810</v>
      </c>
    </row>
    <row r="137" ht="33.3" customHeight="1" spans="1:14">
      <c r="A137" s="378">
        <v>135</v>
      </c>
      <c r="B137" s="378" t="s">
        <v>543</v>
      </c>
      <c r="C137" s="378"/>
      <c r="D137" s="378" t="s">
        <v>4062</v>
      </c>
      <c r="E137" s="378">
        <v>44.99</v>
      </c>
      <c r="F137" s="378">
        <v>50</v>
      </c>
      <c r="G137" s="378">
        <v>4</v>
      </c>
      <c r="H137" s="378" t="s">
        <v>3861</v>
      </c>
      <c r="I137" s="382">
        <v>0.001396</v>
      </c>
      <c r="J137" s="378" t="s">
        <v>3810</v>
      </c>
      <c r="K137" s="378" t="s">
        <v>4063</v>
      </c>
      <c r="L137" s="378" t="s">
        <v>3810</v>
      </c>
      <c r="M137" s="378" t="s">
        <v>3810</v>
      </c>
      <c r="N137" s="378" t="s">
        <v>3810</v>
      </c>
    </row>
    <row r="138" ht="33.3" customHeight="1" spans="1:14">
      <c r="A138" s="378">
        <v>136</v>
      </c>
      <c r="B138" s="378" t="s">
        <v>4064</v>
      </c>
      <c r="C138" s="378"/>
      <c r="D138" s="378" t="s">
        <v>4065</v>
      </c>
      <c r="E138" s="378">
        <v>14.68</v>
      </c>
      <c r="F138" s="378">
        <v>88</v>
      </c>
      <c r="G138" s="378">
        <v>4.2</v>
      </c>
      <c r="H138" s="378" t="s">
        <v>3861</v>
      </c>
      <c r="I138" s="382">
        <v>0.001386</v>
      </c>
      <c r="J138" s="378" t="s">
        <v>3810</v>
      </c>
      <c r="K138" s="378" t="s">
        <v>3810</v>
      </c>
      <c r="L138" s="378" t="s">
        <v>3810</v>
      </c>
      <c r="M138" s="378" t="s">
        <v>3810</v>
      </c>
      <c r="N138" s="378" t="s">
        <v>3810</v>
      </c>
    </row>
    <row r="139" ht="33.3" customHeight="1" spans="1:14">
      <c r="A139" s="378">
        <v>137</v>
      </c>
      <c r="B139" s="378" t="s">
        <v>4066</v>
      </c>
      <c r="C139" s="378"/>
      <c r="D139" s="378" t="s">
        <v>4067</v>
      </c>
      <c r="E139" s="378">
        <v>99.99</v>
      </c>
      <c r="F139" s="378">
        <v>116</v>
      </c>
      <c r="G139" s="378">
        <v>4.3</v>
      </c>
      <c r="H139" s="378" t="s">
        <v>3871</v>
      </c>
      <c r="I139" s="382">
        <v>0.001318</v>
      </c>
      <c r="J139" s="378" t="s">
        <v>3810</v>
      </c>
      <c r="K139" s="378" t="s">
        <v>3810</v>
      </c>
      <c r="L139" s="378" t="s">
        <v>3810</v>
      </c>
      <c r="M139" s="378" t="s">
        <v>3810</v>
      </c>
      <c r="N139" s="378" t="s">
        <v>3810</v>
      </c>
    </row>
    <row r="140" ht="33.3" customHeight="1" spans="1:14">
      <c r="A140" s="378">
        <v>138</v>
      </c>
      <c r="B140" s="378" t="s">
        <v>4068</v>
      </c>
      <c r="C140" s="378"/>
      <c r="D140" s="378" t="s">
        <v>592</v>
      </c>
      <c r="E140" s="378">
        <v>27.99</v>
      </c>
      <c r="F140" s="378">
        <v>6</v>
      </c>
      <c r="G140" s="378">
        <v>4.1</v>
      </c>
      <c r="H140" s="378" t="s">
        <v>3861</v>
      </c>
      <c r="I140" s="382">
        <v>0.001312</v>
      </c>
      <c r="J140" s="378" t="s">
        <v>3810</v>
      </c>
      <c r="K140" s="378" t="s">
        <v>3810</v>
      </c>
      <c r="L140" s="378" t="s">
        <v>3810</v>
      </c>
      <c r="M140" s="378" t="s">
        <v>3810</v>
      </c>
      <c r="N140" s="378" t="s">
        <v>3810</v>
      </c>
    </row>
    <row r="141" ht="33.3" customHeight="1" spans="1:14">
      <c r="A141" s="378">
        <v>139</v>
      </c>
      <c r="B141" s="378" t="s">
        <v>4069</v>
      </c>
      <c r="C141" s="378"/>
      <c r="D141" s="378" t="s">
        <v>4070</v>
      </c>
      <c r="E141" s="378">
        <v>11.99</v>
      </c>
      <c r="F141" s="378">
        <v>114</v>
      </c>
      <c r="G141" s="378">
        <v>4.3</v>
      </c>
      <c r="H141" s="378" t="s">
        <v>3871</v>
      </c>
      <c r="I141" s="382">
        <v>0.001296</v>
      </c>
      <c r="J141" s="378" t="s">
        <v>3810</v>
      </c>
      <c r="K141" s="378" t="s">
        <v>3810</v>
      </c>
      <c r="L141" s="378" t="s">
        <v>3810</v>
      </c>
      <c r="M141" s="378" t="s">
        <v>3810</v>
      </c>
      <c r="N141" s="378" t="s">
        <v>3810</v>
      </c>
    </row>
    <row r="142" ht="33.3" customHeight="1" spans="1:14">
      <c r="A142" s="378">
        <v>140</v>
      </c>
      <c r="B142" s="378" t="s">
        <v>4071</v>
      </c>
      <c r="C142" s="378"/>
      <c r="D142" s="378" t="s">
        <v>4072</v>
      </c>
      <c r="E142" s="378">
        <v>21.69</v>
      </c>
      <c r="F142" s="378">
        <v>421</v>
      </c>
      <c r="G142" s="378">
        <v>4.4</v>
      </c>
      <c r="H142" s="378" t="s">
        <v>3871</v>
      </c>
      <c r="I142" s="382">
        <v>0.001276</v>
      </c>
      <c r="J142" s="378" t="s">
        <v>3810</v>
      </c>
      <c r="K142" s="378" t="s">
        <v>3810</v>
      </c>
      <c r="L142" s="378" t="s">
        <v>3810</v>
      </c>
      <c r="M142" s="378" t="s">
        <v>3810</v>
      </c>
      <c r="N142" s="378" t="s">
        <v>3810</v>
      </c>
    </row>
    <row r="143" ht="33.3" customHeight="1" spans="1:14">
      <c r="A143" s="378">
        <v>141</v>
      </c>
      <c r="B143" s="378" t="s">
        <v>4073</v>
      </c>
      <c r="C143" s="378"/>
      <c r="D143" s="378" t="s">
        <v>4074</v>
      </c>
      <c r="E143" s="378">
        <v>39.99</v>
      </c>
      <c r="F143" s="378">
        <v>568</v>
      </c>
      <c r="G143" s="378">
        <v>4.5</v>
      </c>
      <c r="H143" s="378" t="s">
        <v>3826</v>
      </c>
      <c r="I143" s="382">
        <v>0.001264</v>
      </c>
      <c r="J143" s="378" t="s">
        <v>3810</v>
      </c>
      <c r="K143" s="378" t="s">
        <v>3810</v>
      </c>
      <c r="L143" s="378" t="s">
        <v>3810</v>
      </c>
      <c r="M143" s="378" t="s">
        <v>3810</v>
      </c>
      <c r="N143" s="378" t="s">
        <v>3810</v>
      </c>
    </row>
    <row r="144" ht="33.3" customHeight="1" spans="1:14">
      <c r="A144" s="378">
        <v>142</v>
      </c>
      <c r="B144" s="378" t="s">
        <v>4075</v>
      </c>
      <c r="C144" s="378"/>
      <c r="D144" s="378" t="s">
        <v>4076</v>
      </c>
      <c r="E144" s="378">
        <v>19.95</v>
      </c>
      <c r="F144" s="378">
        <v>2133</v>
      </c>
      <c r="G144" s="378">
        <v>4.5</v>
      </c>
      <c r="H144" s="378" t="s">
        <v>3871</v>
      </c>
      <c r="I144" s="382">
        <v>0.001261</v>
      </c>
      <c r="J144" s="378" t="s">
        <v>3810</v>
      </c>
      <c r="K144" s="378" t="s">
        <v>3810</v>
      </c>
      <c r="L144" s="378" t="s">
        <v>3810</v>
      </c>
      <c r="M144" s="378" t="s">
        <v>3810</v>
      </c>
      <c r="N144" s="378" t="s">
        <v>3810</v>
      </c>
    </row>
    <row r="145" ht="33.3" customHeight="1" spans="1:14">
      <c r="A145" s="378">
        <v>143</v>
      </c>
      <c r="B145" s="378" t="s">
        <v>4077</v>
      </c>
      <c r="C145" s="378"/>
      <c r="D145" s="378" t="s">
        <v>4078</v>
      </c>
      <c r="E145" s="378">
        <v>24.99</v>
      </c>
      <c r="F145" s="378">
        <v>3417</v>
      </c>
      <c r="G145" s="378">
        <v>4.6</v>
      </c>
      <c r="H145" s="378" t="s">
        <v>3871</v>
      </c>
      <c r="I145" s="382">
        <v>0.001229</v>
      </c>
      <c r="J145" s="378" t="s">
        <v>3810</v>
      </c>
      <c r="K145" s="378" t="s">
        <v>3810</v>
      </c>
      <c r="L145" s="378" t="s">
        <v>3810</v>
      </c>
      <c r="M145" s="378" t="s">
        <v>3810</v>
      </c>
      <c r="N145" s="378" t="s">
        <v>3810</v>
      </c>
    </row>
    <row r="146" ht="33.3" customHeight="1" spans="1:14">
      <c r="A146" s="378">
        <v>144</v>
      </c>
      <c r="B146" s="378" t="s">
        <v>4079</v>
      </c>
      <c r="C146" s="378"/>
      <c r="D146" s="378" t="s">
        <v>4080</v>
      </c>
      <c r="E146" s="378">
        <v>12.7</v>
      </c>
      <c r="F146" s="378">
        <v>142</v>
      </c>
      <c r="G146" s="378">
        <v>4.6</v>
      </c>
      <c r="H146" s="378" t="s">
        <v>3861</v>
      </c>
      <c r="I146" s="382">
        <v>0.001178</v>
      </c>
      <c r="J146" s="378" t="s">
        <v>3810</v>
      </c>
      <c r="K146" s="378" t="s">
        <v>3810</v>
      </c>
      <c r="L146" s="378" t="s">
        <v>3810</v>
      </c>
      <c r="M146" s="378" t="s">
        <v>3810</v>
      </c>
      <c r="N146" s="378" t="s">
        <v>3810</v>
      </c>
    </row>
    <row r="147" ht="33.3" customHeight="1" spans="1:14">
      <c r="A147" s="378">
        <v>145</v>
      </c>
      <c r="B147" s="378" t="s">
        <v>4081</v>
      </c>
      <c r="C147" s="378"/>
      <c r="D147" s="378" t="s">
        <v>4082</v>
      </c>
      <c r="E147" s="378">
        <v>8.99</v>
      </c>
      <c r="F147" s="378">
        <v>36</v>
      </c>
      <c r="G147" s="378">
        <v>3.6</v>
      </c>
      <c r="H147" s="378" t="s">
        <v>3826</v>
      </c>
      <c r="I147" s="382">
        <v>0.001175</v>
      </c>
      <c r="J147" s="378" t="s">
        <v>4083</v>
      </c>
      <c r="K147" s="378" t="s">
        <v>3810</v>
      </c>
      <c r="L147" s="378" t="s">
        <v>3810</v>
      </c>
      <c r="M147" s="378" t="s">
        <v>3810</v>
      </c>
      <c r="N147" s="378" t="s">
        <v>3810</v>
      </c>
    </row>
    <row r="148" ht="33.3" customHeight="1" spans="1:14">
      <c r="A148" s="378">
        <v>146</v>
      </c>
      <c r="B148" s="378" t="s">
        <v>4084</v>
      </c>
      <c r="C148" s="378"/>
      <c r="D148" s="378" t="s">
        <v>4085</v>
      </c>
      <c r="E148" s="378">
        <v>23.99</v>
      </c>
      <c r="F148" s="378">
        <v>773</v>
      </c>
      <c r="G148" s="378">
        <v>4.6</v>
      </c>
      <c r="H148" s="378" t="s">
        <v>3821</v>
      </c>
      <c r="I148" s="382">
        <v>0.001173</v>
      </c>
      <c r="J148" s="378" t="s">
        <v>3810</v>
      </c>
      <c r="K148" s="378" t="s">
        <v>3810</v>
      </c>
      <c r="L148" s="378" t="s">
        <v>3810</v>
      </c>
      <c r="M148" s="378" t="s">
        <v>3810</v>
      </c>
      <c r="N148" s="378" t="s">
        <v>3810</v>
      </c>
    </row>
    <row r="149" ht="33.3" customHeight="1" spans="1:14">
      <c r="A149" s="378">
        <v>147</v>
      </c>
      <c r="B149" s="378" t="s">
        <v>4086</v>
      </c>
      <c r="C149" s="378"/>
      <c r="D149" s="378" t="s">
        <v>4087</v>
      </c>
      <c r="E149" s="378">
        <v>30.99</v>
      </c>
      <c r="F149" s="378">
        <v>2</v>
      </c>
      <c r="G149" s="378">
        <v>2</v>
      </c>
      <c r="H149" s="378" t="s">
        <v>3871</v>
      </c>
      <c r="I149" s="382">
        <v>0.001133</v>
      </c>
      <c r="J149" s="378" t="s">
        <v>3810</v>
      </c>
      <c r="K149" s="378" t="s">
        <v>3810</v>
      </c>
      <c r="L149" s="378" t="s">
        <v>3810</v>
      </c>
      <c r="M149" s="378" t="s">
        <v>3810</v>
      </c>
      <c r="N149" s="378" t="s">
        <v>3810</v>
      </c>
    </row>
    <row r="150" ht="33.3" customHeight="1" spans="1:14">
      <c r="A150" s="378">
        <v>148</v>
      </c>
      <c r="B150" s="378" t="s">
        <v>683</v>
      </c>
      <c r="C150" s="378"/>
      <c r="D150" s="378" t="s">
        <v>4088</v>
      </c>
      <c r="E150" s="378">
        <v>19.73</v>
      </c>
      <c r="F150" s="378">
        <v>424</v>
      </c>
      <c r="G150" s="378">
        <v>4.5</v>
      </c>
      <c r="H150" s="378" t="s">
        <v>3861</v>
      </c>
      <c r="I150" s="382">
        <v>0.001059</v>
      </c>
      <c r="J150" s="378" t="s">
        <v>3810</v>
      </c>
      <c r="K150" s="378" t="s">
        <v>3810</v>
      </c>
      <c r="L150" s="378" t="s">
        <v>3810</v>
      </c>
      <c r="M150" s="378" t="s">
        <v>3810</v>
      </c>
      <c r="N150" s="378" t="s">
        <v>3810</v>
      </c>
    </row>
    <row r="151" ht="33.3" customHeight="1" spans="1:14">
      <c r="A151" s="378">
        <v>149</v>
      </c>
      <c r="B151" s="378" t="s">
        <v>4089</v>
      </c>
      <c r="C151" s="378"/>
      <c r="D151" s="378" t="s">
        <v>4090</v>
      </c>
      <c r="E151" s="378">
        <v>33.67</v>
      </c>
      <c r="F151" s="378">
        <v>1063</v>
      </c>
      <c r="G151" s="378">
        <v>4.3</v>
      </c>
      <c r="H151" s="378" t="s">
        <v>3871</v>
      </c>
      <c r="I151" s="382">
        <v>0.00101</v>
      </c>
      <c r="J151" s="378" t="s">
        <v>3810</v>
      </c>
      <c r="K151" s="378" t="s">
        <v>3810</v>
      </c>
      <c r="L151" s="378" t="s">
        <v>3810</v>
      </c>
      <c r="M151" s="378" t="s">
        <v>3810</v>
      </c>
      <c r="N151" s="378" t="s">
        <v>3810</v>
      </c>
    </row>
    <row r="152" ht="33.3" customHeight="1" spans="1:14">
      <c r="A152" s="378">
        <v>150</v>
      </c>
      <c r="B152" s="378" t="s">
        <v>4091</v>
      </c>
      <c r="C152" s="378"/>
      <c r="D152" s="378" t="s">
        <v>4092</v>
      </c>
      <c r="E152" s="378">
        <v>16.99</v>
      </c>
      <c r="F152" s="378">
        <v>169</v>
      </c>
      <c r="G152" s="378">
        <v>4.4</v>
      </c>
      <c r="H152" s="378" t="s">
        <v>3821</v>
      </c>
      <c r="I152" s="382">
        <v>0.001009</v>
      </c>
      <c r="J152" s="378" t="s">
        <v>3810</v>
      </c>
      <c r="K152" s="378" t="s">
        <v>3810</v>
      </c>
      <c r="L152" s="378" t="s">
        <v>3810</v>
      </c>
      <c r="M152" s="378" t="s">
        <v>3810</v>
      </c>
      <c r="N152" s="378" t="s">
        <v>3810</v>
      </c>
    </row>
    <row r="153" ht="33.3" customHeight="1" spans="1:14">
      <c r="A153" s="378">
        <v>151</v>
      </c>
      <c r="B153" s="378" t="s">
        <v>4093</v>
      </c>
      <c r="C153" s="378"/>
      <c r="D153" s="378" t="s">
        <v>4094</v>
      </c>
      <c r="E153" s="378">
        <v>33.99</v>
      </c>
      <c r="F153" s="378">
        <v>140</v>
      </c>
      <c r="G153" s="378">
        <v>4.2</v>
      </c>
      <c r="H153" s="378" t="s">
        <v>3861</v>
      </c>
      <c r="I153" s="382">
        <v>0.000984</v>
      </c>
      <c r="J153" s="378" t="s">
        <v>3810</v>
      </c>
      <c r="K153" s="378" t="s">
        <v>3810</v>
      </c>
      <c r="L153" s="378" t="s">
        <v>3810</v>
      </c>
      <c r="M153" s="378" t="s">
        <v>4095</v>
      </c>
      <c r="N153" s="378" t="s">
        <v>3810</v>
      </c>
    </row>
    <row r="154" ht="33.3" customHeight="1" spans="1:14">
      <c r="A154" s="378">
        <v>152</v>
      </c>
      <c r="B154" s="378" t="s">
        <v>448</v>
      </c>
      <c r="C154" s="378"/>
      <c r="D154" s="378" t="s">
        <v>2484</v>
      </c>
      <c r="E154" s="378">
        <v>13.6</v>
      </c>
      <c r="F154" s="378">
        <v>2670</v>
      </c>
      <c r="G154" s="378">
        <v>4.2</v>
      </c>
      <c r="H154" s="378" t="s">
        <v>3871</v>
      </c>
      <c r="I154" s="382">
        <v>0.00098</v>
      </c>
      <c r="J154" s="378" t="s">
        <v>3810</v>
      </c>
      <c r="K154" s="378" t="s">
        <v>3810</v>
      </c>
      <c r="L154" s="378" t="s">
        <v>3810</v>
      </c>
      <c r="M154" s="378" t="s">
        <v>3810</v>
      </c>
      <c r="N154" s="378" t="s">
        <v>3810</v>
      </c>
    </row>
    <row r="155" ht="33.3" customHeight="1" spans="1:14">
      <c r="A155" s="378">
        <v>153</v>
      </c>
      <c r="B155" s="378" t="s">
        <v>4096</v>
      </c>
      <c r="C155" s="378"/>
      <c r="D155" s="378" t="s">
        <v>4097</v>
      </c>
      <c r="E155" s="378">
        <v>12.49</v>
      </c>
      <c r="F155" s="378">
        <v>14</v>
      </c>
      <c r="G155" s="378">
        <v>4.2</v>
      </c>
      <c r="H155" s="378" t="s">
        <v>3871</v>
      </c>
      <c r="I155" s="382">
        <v>0.000974</v>
      </c>
      <c r="J155" s="378" t="s">
        <v>3810</v>
      </c>
      <c r="K155" s="378" t="s">
        <v>3810</v>
      </c>
      <c r="L155" s="378" t="s">
        <v>3810</v>
      </c>
      <c r="M155" s="378" t="s">
        <v>3810</v>
      </c>
      <c r="N155" s="378" t="s">
        <v>3810</v>
      </c>
    </row>
    <row r="156" ht="33.3" customHeight="1" spans="1:14">
      <c r="A156" s="378">
        <v>154</v>
      </c>
      <c r="B156" s="378" t="s">
        <v>4098</v>
      </c>
      <c r="C156" s="378"/>
      <c r="D156" s="378" t="s">
        <v>4099</v>
      </c>
      <c r="E156" s="378">
        <v>24.64</v>
      </c>
      <c r="F156" s="378">
        <v>379</v>
      </c>
      <c r="G156" s="378">
        <v>4</v>
      </c>
      <c r="H156" s="378" t="s">
        <v>3871</v>
      </c>
      <c r="I156" s="382">
        <v>0.000973</v>
      </c>
      <c r="J156" s="378" t="s">
        <v>3810</v>
      </c>
      <c r="K156" s="378" t="s">
        <v>3810</v>
      </c>
      <c r="L156" s="378" t="s">
        <v>3810</v>
      </c>
      <c r="M156" s="378" t="s">
        <v>3810</v>
      </c>
      <c r="N156" s="378" t="s">
        <v>3810</v>
      </c>
    </row>
    <row r="157" ht="33.3" customHeight="1" spans="1:14">
      <c r="A157" s="378">
        <v>155</v>
      </c>
      <c r="B157" s="378" t="s">
        <v>4100</v>
      </c>
      <c r="C157" s="378"/>
      <c r="D157" s="378" t="s">
        <v>4101</v>
      </c>
      <c r="E157" s="378">
        <v>28.99</v>
      </c>
      <c r="F157" s="378">
        <v>17</v>
      </c>
      <c r="G157" s="378">
        <v>5</v>
      </c>
      <c r="H157" s="378" t="s">
        <v>3871</v>
      </c>
      <c r="I157" s="382">
        <v>0.000963</v>
      </c>
      <c r="J157" s="378" t="s">
        <v>3810</v>
      </c>
      <c r="K157" s="378" t="s">
        <v>3810</v>
      </c>
      <c r="L157" s="378" t="s">
        <v>3810</v>
      </c>
      <c r="M157" s="378" t="s">
        <v>3810</v>
      </c>
      <c r="N157" s="378" t="s">
        <v>3810</v>
      </c>
    </row>
    <row r="158" ht="33.3" customHeight="1" spans="1:14">
      <c r="A158" s="378">
        <v>156</v>
      </c>
      <c r="B158" s="378" t="s">
        <v>4102</v>
      </c>
      <c r="C158" s="378"/>
      <c r="D158" s="378" t="s">
        <v>4103</v>
      </c>
      <c r="E158" s="378">
        <v>9.99</v>
      </c>
      <c r="F158" s="378">
        <v>1185</v>
      </c>
      <c r="G158" s="378">
        <v>4.1</v>
      </c>
      <c r="H158" s="378" t="s">
        <v>3871</v>
      </c>
      <c r="I158" s="382">
        <v>0.000959</v>
      </c>
      <c r="J158" s="378" t="s">
        <v>3810</v>
      </c>
      <c r="K158" s="378" t="s">
        <v>3810</v>
      </c>
      <c r="L158" s="378" t="s">
        <v>3810</v>
      </c>
      <c r="M158" s="378" t="s">
        <v>3810</v>
      </c>
      <c r="N158" s="378" t="s">
        <v>3810</v>
      </c>
    </row>
    <row r="159" ht="33.3" customHeight="1" spans="1:14">
      <c r="A159" s="378">
        <v>157</v>
      </c>
      <c r="B159" s="378" t="s">
        <v>4104</v>
      </c>
      <c r="C159" s="378"/>
      <c r="D159" s="378" t="s">
        <v>4105</v>
      </c>
      <c r="E159" s="378">
        <v>69.99</v>
      </c>
      <c r="F159" s="378">
        <v>26</v>
      </c>
      <c r="G159" s="378">
        <v>3.4</v>
      </c>
      <c r="H159" s="378" t="s">
        <v>3861</v>
      </c>
      <c r="I159" s="382">
        <v>0.000911</v>
      </c>
      <c r="J159" s="378" t="s">
        <v>3810</v>
      </c>
      <c r="K159" s="378" t="s">
        <v>3810</v>
      </c>
      <c r="L159" s="378" t="s">
        <v>3810</v>
      </c>
      <c r="M159" s="378" t="s">
        <v>3810</v>
      </c>
      <c r="N159" s="378" t="s">
        <v>3810</v>
      </c>
    </row>
    <row r="160" ht="33.3" customHeight="1" spans="1:14">
      <c r="A160" s="378">
        <v>158</v>
      </c>
      <c r="B160" s="378" t="s">
        <v>378</v>
      </c>
      <c r="C160" s="378"/>
      <c r="D160" s="378" t="s">
        <v>4106</v>
      </c>
      <c r="E160" s="378">
        <v>27.99</v>
      </c>
      <c r="F160" s="378">
        <v>114</v>
      </c>
      <c r="G160" s="378">
        <v>4.4</v>
      </c>
      <c r="H160" s="378" t="s">
        <v>3861</v>
      </c>
      <c r="I160" s="382">
        <v>0.000891</v>
      </c>
      <c r="J160" s="378" t="s">
        <v>4107</v>
      </c>
      <c r="K160" s="378" t="s">
        <v>4108</v>
      </c>
      <c r="L160" s="378" t="s">
        <v>4109</v>
      </c>
      <c r="M160" s="378" t="s">
        <v>3810</v>
      </c>
      <c r="N160" s="378" t="s">
        <v>3810</v>
      </c>
    </row>
    <row r="161" ht="33.3" customHeight="1" spans="1:14">
      <c r="A161" s="378">
        <v>159</v>
      </c>
      <c r="B161" s="378" t="s">
        <v>4110</v>
      </c>
      <c r="C161" s="378"/>
      <c r="D161" s="378" t="s">
        <v>4111</v>
      </c>
      <c r="E161" s="378">
        <v>15.99</v>
      </c>
      <c r="F161" s="378">
        <v>661</v>
      </c>
      <c r="G161" s="378">
        <v>4.7</v>
      </c>
      <c r="H161" s="378" t="s">
        <v>3826</v>
      </c>
      <c r="I161" s="382">
        <v>0.000862</v>
      </c>
      <c r="J161" s="378" t="s">
        <v>3810</v>
      </c>
      <c r="K161" s="378" t="s">
        <v>3810</v>
      </c>
      <c r="L161" s="378" t="s">
        <v>3810</v>
      </c>
      <c r="M161" s="378" t="s">
        <v>3810</v>
      </c>
      <c r="N161" s="378" t="s">
        <v>3810</v>
      </c>
    </row>
    <row r="162" ht="33.3" customHeight="1" spans="1:14">
      <c r="A162" s="378">
        <v>160</v>
      </c>
      <c r="B162" s="378" t="s">
        <v>4112</v>
      </c>
      <c r="C162" s="378"/>
      <c r="D162" s="378" t="s">
        <v>4113</v>
      </c>
      <c r="E162" s="378">
        <v>28.99</v>
      </c>
      <c r="F162" s="378">
        <v>2456</v>
      </c>
      <c r="G162" s="378">
        <v>4.5</v>
      </c>
      <c r="H162" s="378" t="s">
        <v>3861</v>
      </c>
      <c r="I162" s="382">
        <v>0.000855</v>
      </c>
      <c r="J162" s="378" t="s">
        <v>3810</v>
      </c>
      <c r="K162" s="378" t="s">
        <v>3810</v>
      </c>
      <c r="L162" s="378" t="s">
        <v>3810</v>
      </c>
      <c r="M162" s="378" t="s">
        <v>3810</v>
      </c>
      <c r="N162" s="378" t="s">
        <v>3810</v>
      </c>
    </row>
    <row r="163" ht="33.3" customHeight="1" spans="1:14">
      <c r="A163" s="378">
        <v>161</v>
      </c>
      <c r="B163" s="378" t="s">
        <v>4114</v>
      </c>
      <c r="C163" s="378"/>
      <c r="D163" s="378" t="s">
        <v>4115</v>
      </c>
      <c r="E163" s="378">
        <v>16.99</v>
      </c>
      <c r="F163" s="378">
        <v>9193</v>
      </c>
      <c r="G163" s="378">
        <v>4.5</v>
      </c>
      <c r="H163" s="378" t="s">
        <v>3826</v>
      </c>
      <c r="I163" s="382">
        <v>0.000845</v>
      </c>
      <c r="J163" s="378" t="s">
        <v>3810</v>
      </c>
      <c r="K163" s="378" t="s">
        <v>3810</v>
      </c>
      <c r="L163" s="378" t="s">
        <v>3810</v>
      </c>
      <c r="M163" s="378" t="s">
        <v>3810</v>
      </c>
      <c r="N163" s="378" t="s">
        <v>3810</v>
      </c>
    </row>
    <row r="164" ht="33.3" customHeight="1" spans="1:14">
      <c r="A164" s="378">
        <v>162</v>
      </c>
      <c r="B164" s="378" t="s">
        <v>4116</v>
      </c>
      <c r="C164" s="378"/>
      <c r="D164" s="378" t="s">
        <v>4117</v>
      </c>
      <c r="E164" s="378">
        <v>27.89</v>
      </c>
      <c r="F164" s="378">
        <v>1407</v>
      </c>
      <c r="G164" s="378">
        <v>4.6</v>
      </c>
      <c r="H164" s="378" t="s">
        <v>3871</v>
      </c>
      <c r="I164" s="382">
        <v>0.00082</v>
      </c>
      <c r="J164" s="378" t="s">
        <v>3810</v>
      </c>
      <c r="K164" s="378" t="s">
        <v>3810</v>
      </c>
      <c r="L164" s="378" t="s">
        <v>3810</v>
      </c>
      <c r="M164" s="378" t="s">
        <v>3810</v>
      </c>
      <c r="N164" s="378" t="s">
        <v>3810</v>
      </c>
    </row>
    <row r="165" ht="33.3" customHeight="1" spans="1:14">
      <c r="A165" s="378">
        <v>163</v>
      </c>
      <c r="B165" s="378" t="s">
        <v>4118</v>
      </c>
      <c r="C165" s="378"/>
      <c r="D165" s="378" t="s">
        <v>4119</v>
      </c>
      <c r="E165" s="378">
        <v>5.99</v>
      </c>
      <c r="F165" s="378">
        <v>594</v>
      </c>
      <c r="G165" s="378">
        <v>4.1</v>
      </c>
      <c r="H165" s="378" t="s">
        <v>3871</v>
      </c>
      <c r="I165" s="382">
        <v>0.000791</v>
      </c>
      <c r="J165" s="378" t="s">
        <v>3810</v>
      </c>
      <c r="K165" s="378" t="s">
        <v>3810</v>
      </c>
      <c r="L165" s="378" t="s">
        <v>3810</v>
      </c>
      <c r="M165" s="378" t="s">
        <v>3810</v>
      </c>
      <c r="N165" s="378" t="s">
        <v>3810</v>
      </c>
    </row>
    <row r="166" ht="33.3" customHeight="1" spans="1:14">
      <c r="A166" s="378">
        <v>164</v>
      </c>
      <c r="B166" s="378" t="s">
        <v>4120</v>
      </c>
      <c r="C166" s="378"/>
      <c r="D166" s="378" t="s">
        <v>4121</v>
      </c>
      <c r="E166" s="378">
        <v>19.99</v>
      </c>
      <c r="F166" s="378">
        <v>340</v>
      </c>
      <c r="G166" s="378">
        <v>4.2</v>
      </c>
      <c r="H166" s="378" t="s">
        <v>3826</v>
      </c>
      <c r="I166" s="382">
        <v>0.000759</v>
      </c>
      <c r="J166" s="378" t="s">
        <v>3810</v>
      </c>
      <c r="K166" s="378" t="s">
        <v>3810</v>
      </c>
      <c r="L166" s="378" t="s">
        <v>3810</v>
      </c>
      <c r="M166" s="378" t="s">
        <v>3810</v>
      </c>
      <c r="N166" s="378" t="s">
        <v>3810</v>
      </c>
    </row>
    <row r="167" ht="33.3" customHeight="1" spans="1:14">
      <c r="A167" s="378">
        <v>165</v>
      </c>
      <c r="B167" s="378" t="s">
        <v>4122</v>
      </c>
      <c r="C167" s="378"/>
      <c r="D167" s="378" t="s">
        <v>4123</v>
      </c>
      <c r="E167" s="378">
        <v>14.75</v>
      </c>
      <c r="F167" s="378">
        <v>25</v>
      </c>
      <c r="G167" s="378">
        <v>4.4</v>
      </c>
      <c r="H167" s="378" t="s">
        <v>3871</v>
      </c>
      <c r="I167" s="382">
        <v>0.000698</v>
      </c>
      <c r="J167" s="378" t="s">
        <v>3810</v>
      </c>
      <c r="K167" s="378" t="s">
        <v>3810</v>
      </c>
      <c r="L167" s="378" t="s">
        <v>3810</v>
      </c>
      <c r="M167" s="378" t="s">
        <v>3810</v>
      </c>
      <c r="N167" s="378" t="s">
        <v>3810</v>
      </c>
    </row>
    <row r="168" ht="33.3" customHeight="1" spans="1:14">
      <c r="A168" s="378">
        <v>166</v>
      </c>
      <c r="B168" s="378" t="s">
        <v>4124</v>
      </c>
      <c r="C168" s="378"/>
      <c r="D168" s="378" t="s">
        <v>4125</v>
      </c>
      <c r="E168" s="378">
        <v>28.9</v>
      </c>
      <c r="F168" s="378">
        <v>3531</v>
      </c>
      <c r="G168" s="378">
        <v>4.3</v>
      </c>
      <c r="H168" s="378" t="s">
        <v>3861</v>
      </c>
      <c r="I168" s="382">
        <v>0.000658</v>
      </c>
      <c r="J168" s="378" t="s">
        <v>3810</v>
      </c>
      <c r="K168" s="378" t="s">
        <v>3810</v>
      </c>
      <c r="L168" s="378" t="s">
        <v>3810</v>
      </c>
      <c r="M168" s="378" t="s">
        <v>3810</v>
      </c>
      <c r="N168" s="378" t="s">
        <v>3810</v>
      </c>
    </row>
    <row r="169" ht="33.3" customHeight="1" spans="1:14">
      <c r="A169" s="378">
        <v>167</v>
      </c>
      <c r="B169" s="378" t="s">
        <v>555</v>
      </c>
      <c r="C169" s="378"/>
      <c r="D169" s="378" t="s">
        <v>4126</v>
      </c>
      <c r="E169" s="378">
        <v>23.99</v>
      </c>
      <c r="F169" s="378">
        <v>198</v>
      </c>
      <c r="G169" s="378">
        <v>4</v>
      </c>
      <c r="H169" s="378" t="s">
        <v>3861</v>
      </c>
      <c r="I169" s="382">
        <v>0.000638</v>
      </c>
      <c r="J169" s="378" t="s">
        <v>3810</v>
      </c>
      <c r="K169" s="378" t="s">
        <v>3810</v>
      </c>
      <c r="L169" s="378" t="s">
        <v>3810</v>
      </c>
      <c r="M169" s="378" t="s">
        <v>3810</v>
      </c>
      <c r="N169" s="378" t="s">
        <v>3810</v>
      </c>
    </row>
    <row r="170" ht="33.3" customHeight="1" spans="1:14">
      <c r="A170" s="378">
        <v>168</v>
      </c>
      <c r="B170" s="378" t="s">
        <v>4127</v>
      </c>
      <c r="C170" s="378"/>
      <c r="D170" s="378" t="s">
        <v>4128</v>
      </c>
      <c r="E170" s="378">
        <v>28.99</v>
      </c>
      <c r="F170" s="378">
        <v>41</v>
      </c>
      <c r="G170" s="378">
        <v>4.9</v>
      </c>
      <c r="H170" s="378" t="s">
        <v>3871</v>
      </c>
      <c r="I170" s="382">
        <v>0.000615</v>
      </c>
      <c r="J170" s="378" t="s">
        <v>3810</v>
      </c>
      <c r="K170" s="378" t="s">
        <v>3810</v>
      </c>
      <c r="L170" s="378" t="s">
        <v>3810</v>
      </c>
      <c r="M170" s="378" t="s">
        <v>3810</v>
      </c>
      <c r="N170" s="378" t="s">
        <v>3810</v>
      </c>
    </row>
    <row r="171" ht="33.3" customHeight="1" spans="1:14">
      <c r="A171" s="378">
        <v>169</v>
      </c>
      <c r="B171" s="378" t="s">
        <v>4129</v>
      </c>
      <c r="C171" s="378"/>
      <c r="D171" s="378" t="s">
        <v>4130</v>
      </c>
      <c r="E171" s="378">
        <v>35.5</v>
      </c>
      <c r="F171" s="378">
        <v>252</v>
      </c>
      <c r="G171" s="378">
        <v>4.3</v>
      </c>
      <c r="H171" s="378" t="s">
        <v>3871</v>
      </c>
      <c r="I171" s="382">
        <v>0.000601</v>
      </c>
      <c r="J171" s="378" t="s">
        <v>3810</v>
      </c>
      <c r="K171" s="378" t="s">
        <v>3810</v>
      </c>
      <c r="L171" s="378" t="s">
        <v>3810</v>
      </c>
      <c r="M171" s="378" t="s">
        <v>3810</v>
      </c>
      <c r="N171" s="378" t="s">
        <v>3810</v>
      </c>
    </row>
    <row r="172" ht="33.3" customHeight="1" spans="1:14">
      <c r="A172" s="378">
        <v>170</v>
      </c>
      <c r="B172" s="378" t="s">
        <v>4131</v>
      </c>
      <c r="C172" s="378"/>
      <c r="D172" s="378" t="s">
        <v>4132</v>
      </c>
      <c r="E172" s="378">
        <v>16.98</v>
      </c>
      <c r="F172" s="378">
        <v>279</v>
      </c>
      <c r="G172" s="378">
        <v>4.1</v>
      </c>
      <c r="H172" s="378" t="s">
        <v>3871</v>
      </c>
      <c r="I172" s="382">
        <v>0.000594</v>
      </c>
      <c r="J172" s="378" t="s">
        <v>3810</v>
      </c>
      <c r="K172" s="378" t="s">
        <v>4133</v>
      </c>
      <c r="L172" s="378" t="s">
        <v>3810</v>
      </c>
      <c r="M172" s="378" t="s">
        <v>3810</v>
      </c>
      <c r="N172" s="378" t="s">
        <v>3810</v>
      </c>
    </row>
    <row r="173" ht="33.3" customHeight="1" spans="1:14">
      <c r="A173" s="378">
        <v>171</v>
      </c>
      <c r="B173" s="378" t="s">
        <v>4134</v>
      </c>
      <c r="C173" s="378"/>
      <c r="D173" s="378" t="s">
        <v>4135</v>
      </c>
      <c r="E173" s="378">
        <v>34.99</v>
      </c>
      <c r="F173" s="378">
        <v>2655</v>
      </c>
      <c r="G173" s="378">
        <v>4.4</v>
      </c>
      <c r="H173" s="378" t="s">
        <v>3871</v>
      </c>
      <c r="I173" s="382">
        <v>0.00059</v>
      </c>
      <c r="J173" s="378" t="s">
        <v>3810</v>
      </c>
      <c r="K173" s="378" t="s">
        <v>3810</v>
      </c>
      <c r="L173" s="378" t="s">
        <v>3810</v>
      </c>
      <c r="M173" s="378" t="s">
        <v>3810</v>
      </c>
      <c r="N173" s="378" t="s">
        <v>3810</v>
      </c>
    </row>
    <row r="174" ht="33.3" customHeight="1" spans="1:14">
      <c r="A174" s="378">
        <v>172</v>
      </c>
      <c r="B174" s="378" t="s">
        <v>4136</v>
      </c>
      <c r="C174" s="378"/>
      <c r="D174" s="378" t="s">
        <v>4137</v>
      </c>
      <c r="E174" s="378">
        <v>34.99</v>
      </c>
      <c r="F174" s="378">
        <v>183</v>
      </c>
      <c r="G174" s="378">
        <v>4.5</v>
      </c>
      <c r="H174" s="378" t="s">
        <v>3861</v>
      </c>
      <c r="I174" s="382">
        <v>0.000583</v>
      </c>
      <c r="J174" s="378" t="s">
        <v>3810</v>
      </c>
      <c r="K174" s="378" t="s">
        <v>3810</v>
      </c>
      <c r="L174" s="378" t="s">
        <v>3810</v>
      </c>
      <c r="M174" s="378" t="s">
        <v>3810</v>
      </c>
      <c r="N174" s="378" t="s">
        <v>3810</v>
      </c>
    </row>
    <row r="175" ht="33.3" customHeight="1" spans="1:14">
      <c r="A175" s="378">
        <v>173</v>
      </c>
      <c r="B175" s="378" t="s">
        <v>4138</v>
      </c>
      <c r="C175" s="378"/>
      <c r="D175" s="378" t="s">
        <v>4139</v>
      </c>
      <c r="E175" s="378">
        <v>8.99</v>
      </c>
      <c r="F175" s="378">
        <v>5</v>
      </c>
      <c r="G175" s="378">
        <v>4.7</v>
      </c>
      <c r="H175" s="378" t="s">
        <v>3871</v>
      </c>
      <c r="I175" s="382">
        <v>0.000583</v>
      </c>
      <c r="J175" s="378" t="s">
        <v>3810</v>
      </c>
      <c r="K175" s="378" t="s">
        <v>3810</v>
      </c>
      <c r="L175" s="378" t="s">
        <v>3810</v>
      </c>
      <c r="M175" s="378" t="s">
        <v>3810</v>
      </c>
      <c r="N175" s="378" t="s">
        <v>3810</v>
      </c>
    </row>
    <row r="176" ht="33.3" customHeight="1" spans="1:14">
      <c r="A176" s="378">
        <v>174</v>
      </c>
      <c r="B176" s="378" t="s">
        <v>4140</v>
      </c>
      <c r="C176" s="378"/>
      <c r="D176" s="378" t="s">
        <v>4141</v>
      </c>
      <c r="E176" s="378">
        <v>22.09</v>
      </c>
      <c r="F176" s="378">
        <v>4384</v>
      </c>
      <c r="G176" s="378">
        <v>4.3</v>
      </c>
      <c r="H176" s="378" t="s">
        <v>3826</v>
      </c>
      <c r="I176" s="382">
        <v>0.00058</v>
      </c>
      <c r="J176" s="378" t="s">
        <v>3810</v>
      </c>
      <c r="K176" s="378" t="s">
        <v>3810</v>
      </c>
      <c r="L176" s="378" t="s">
        <v>3810</v>
      </c>
      <c r="M176" s="378" t="s">
        <v>3810</v>
      </c>
      <c r="N176" s="378" t="s">
        <v>3810</v>
      </c>
    </row>
    <row r="177" ht="33.3" customHeight="1" spans="1:14">
      <c r="A177" s="378">
        <v>175</v>
      </c>
      <c r="B177" s="378" t="s">
        <v>4142</v>
      </c>
      <c r="C177" s="378"/>
      <c r="D177" s="378" t="s">
        <v>574</v>
      </c>
      <c r="E177" s="378">
        <v>12.99</v>
      </c>
      <c r="F177" s="378">
        <v>1754</v>
      </c>
      <c r="G177" s="378">
        <v>3.9</v>
      </c>
      <c r="H177" s="378" t="s">
        <v>3861</v>
      </c>
      <c r="I177" s="382">
        <v>0.000579</v>
      </c>
      <c r="J177" s="378" t="s">
        <v>3810</v>
      </c>
      <c r="K177" s="378" t="s">
        <v>3810</v>
      </c>
      <c r="L177" s="378" t="s">
        <v>3810</v>
      </c>
      <c r="M177" s="378" t="s">
        <v>3810</v>
      </c>
      <c r="N177" s="378" t="s">
        <v>3810</v>
      </c>
    </row>
    <row r="178" ht="33.3" customHeight="1" spans="1:14">
      <c r="A178" s="378">
        <v>176</v>
      </c>
      <c r="B178" s="378" t="s">
        <v>4143</v>
      </c>
      <c r="C178" s="378"/>
      <c r="D178" s="378" t="s">
        <v>4144</v>
      </c>
      <c r="E178" s="378">
        <v>14.99</v>
      </c>
      <c r="F178" s="378">
        <v>4323</v>
      </c>
      <c r="G178" s="378">
        <v>4.5</v>
      </c>
      <c r="H178" s="378" t="s">
        <v>3871</v>
      </c>
      <c r="I178" s="382">
        <v>0.000561</v>
      </c>
      <c r="J178" s="378" t="s">
        <v>3810</v>
      </c>
      <c r="K178" s="378" t="s">
        <v>3810</v>
      </c>
      <c r="L178" s="378" t="s">
        <v>3810</v>
      </c>
      <c r="M178" s="378" t="s">
        <v>3810</v>
      </c>
      <c r="N178" s="378" t="s">
        <v>3810</v>
      </c>
    </row>
    <row r="179" ht="33.3" customHeight="1" spans="1:14">
      <c r="A179" s="378">
        <v>177</v>
      </c>
      <c r="B179" s="378" t="s">
        <v>364</v>
      </c>
      <c r="C179" s="378"/>
      <c r="D179" s="378" t="s">
        <v>2226</v>
      </c>
      <c r="E179" s="378">
        <v>15.28</v>
      </c>
      <c r="F179" s="378">
        <v>366</v>
      </c>
      <c r="G179" s="378">
        <v>4.5</v>
      </c>
      <c r="H179" s="378" t="s">
        <v>3871</v>
      </c>
      <c r="I179" s="382">
        <v>0.000561</v>
      </c>
      <c r="J179" s="378" t="s">
        <v>3810</v>
      </c>
      <c r="K179" s="378" t="s">
        <v>3810</v>
      </c>
      <c r="L179" s="378" t="s">
        <v>3810</v>
      </c>
      <c r="M179" s="378" t="s">
        <v>3810</v>
      </c>
      <c r="N179" s="378" t="s">
        <v>3810</v>
      </c>
    </row>
    <row r="180" ht="33.3" customHeight="1" spans="1:14">
      <c r="A180" s="378">
        <v>178</v>
      </c>
      <c r="B180" s="378" t="s">
        <v>4145</v>
      </c>
      <c r="C180" s="378"/>
      <c r="D180" s="378" t="s">
        <v>4146</v>
      </c>
      <c r="E180" s="378">
        <v>24.99</v>
      </c>
      <c r="F180" s="378">
        <v>84</v>
      </c>
      <c r="G180" s="378">
        <v>4.4</v>
      </c>
      <c r="H180" s="378" t="s">
        <v>3871</v>
      </c>
      <c r="I180" s="382">
        <v>0.000549</v>
      </c>
      <c r="J180" s="378" t="s">
        <v>3810</v>
      </c>
      <c r="K180" s="378" t="s">
        <v>3810</v>
      </c>
      <c r="L180" s="378" t="s">
        <v>3810</v>
      </c>
      <c r="M180" s="378" t="s">
        <v>3810</v>
      </c>
      <c r="N180" s="378" t="s">
        <v>3810</v>
      </c>
    </row>
    <row r="181" ht="33.3" customHeight="1" spans="1:14">
      <c r="A181" s="378">
        <v>179</v>
      </c>
      <c r="B181" s="378" t="s">
        <v>539</v>
      </c>
      <c r="C181" s="378"/>
      <c r="D181" s="378" t="s">
        <v>542</v>
      </c>
      <c r="E181" s="378">
        <v>7.99</v>
      </c>
      <c r="F181" s="378">
        <v>620</v>
      </c>
      <c r="G181" s="378">
        <v>4.4</v>
      </c>
      <c r="H181" s="378" t="s">
        <v>3861</v>
      </c>
      <c r="I181" s="382">
        <v>0.000542</v>
      </c>
      <c r="J181" s="378" t="s">
        <v>3810</v>
      </c>
      <c r="K181" s="378" t="s">
        <v>3810</v>
      </c>
      <c r="L181" s="378" t="s">
        <v>3810</v>
      </c>
      <c r="M181" s="378" t="s">
        <v>3810</v>
      </c>
      <c r="N181" s="378" t="s">
        <v>3810</v>
      </c>
    </row>
    <row r="182" ht="33.3" customHeight="1" spans="1:14">
      <c r="A182" s="378">
        <v>180</v>
      </c>
      <c r="B182" s="378" t="s">
        <v>4147</v>
      </c>
      <c r="C182" s="378"/>
      <c r="D182" s="378" t="s">
        <v>4148</v>
      </c>
      <c r="E182" s="378">
        <v>8.49</v>
      </c>
      <c r="F182" s="378">
        <v>128</v>
      </c>
      <c r="G182" s="378">
        <v>4.4</v>
      </c>
      <c r="H182" s="378" t="s">
        <v>3871</v>
      </c>
      <c r="I182" s="382">
        <v>0.000493</v>
      </c>
      <c r="J182" s="378" t="s">
        <v>3810</v>
      </c>
      <c r="K182" s="378" t="s">
        <v>3810</v>
      </c>
      <c r="L182" s="378" t="s">
        <v>3810</v>
      </c>
      <c r="M182" s="378" t="s">
        <v>3810</v>
      </c>
      <c r="N182" s="378" t="s">
        <v>3810</v>
      </c>
    </row>
    <row r="183" ht="33.3" customHeight="1" spans="1:14">
      <c r="A183" s="378">
        <v>181</v>
      </c>
      <c r="B183" s="378" t="s">
        <v>4149</v>
      </c>
      <c r="C183" s="378"/>
      <c r="D183" s="378" t="s">
        <v>4150</v>
      </c>
      <c r="E183" s="378">
        <v>23.99</v>
      </c>
      <c r="F183" s="378">
        <v>4868</v>
      </c>
      <c r="G183" s="378">
        <v>4.3</v>
      </c>
      <c r="H183" s="378" t="s">
        <v>3861</v>
      </c>
      <c r="I183" s="382">
        <v>0.000471</v>
      </c>
      <c r="J183" s="378" t="s">
        <v>3810</v>
      </c>
      <c r="K183" s="378" t="s">
        <v>3810</v>
      </c>
      <c r="L183" s="378" t="s">
        <v>3810</v>
      </c>
      <c r="M183" s="378" t="s">
        <v>3810</v>
      </c>
      <c r="N183" s="378" t="s">
        <v>3810</v>
      </c>
    </row>
    <row r="184" ht="33.3" customHeight="1" spans="1:14">
      <c r="A184" s="378">
        <v>182</v>
      </c>
      <c r="B184" s="378" t="s">
        <v>692</v>
      </c>
      <c r="C184" s="378"/>
      <c r="D184" s="378" t="s">
        <v>4151</v>
      </c>
      <c r="E184" s="378">
        <v>32.9</v>
      </c>
      <c r="F184" s="378">
        <v>3531</v>
      </c>
      <c r="G184" s="378">
        <v>4.3</v>
      </c>
      <c r="H184" s="378" t="s">
        <v>3861</v>
      </c>
      <c r="I184" s="382">
        <v>0.000455</v>
      </c>
      <c r="J184" s="378" t="s">
        <v>3810</v>
      </c>
      <c r="K184" s="378" t="s">
        <v>3810</v>
      </c>
      <c r="L184" s="378" t="s">
        <v>3810</v>
      </c>
      <c r="M184" s="378" t="s">
        <v>3810</v>
      </c>
      <c r="N184" s="378" t="s">
        <v>3810</v>
      </c>
    </row>
    <row r="185" ht="33.3" customHeight="1" spans="1:14">
      <c r="A185" s="378">
        <v>183</v>
      </c>
      <c r="B185" s="378" t="s">
        <v>710</v>
      </c>
      <c r="C185" s="378"/>
      <c r="D185" s="378" t="s">
        <v>4152</v>
      </c>
      <c r="E185" s="378">
        <v>27.99</v>
      </c>
      <c r="F185" s="378">
        <v>17</v>
      </c>
      <c r="G185" s="378">
        <v>5</v>
      </c>
      <c r="H185" s="378" t="s">
        <v>3871</v>
      </c>
      <c r="I185" s="382">
        <v>0.000441</v>
      </c>
      <c r="J185" s="378" t="s">
        <v>3810</v>
      </c>
      <c r="K185" s="378" t="s">
        <v>3810</v>
      </c>
      <c r="L185" s="378" t="s">
        <v>3810</v>
      </c>
      <c r="M185" s="378" t="s">
        <v>3810</v>
      </c>
      <c r="N185" s="378" t="s">
        <v>3810</v>
      </c>
    </row>
    <row r="186" ht="33.3" customHeight="1" spans="1:14">
      <c r="A186" s="378">
        <v>184</v>
      </c>
      <c r="B186" s="378" t="s">
        <v>4153</v>
      </c>
      <c r="C186" s="378"/>
      <c r="D186" s="378" t="s">
        <v>4154</v>
      </c>
      <c r="E186" s="378">
        <v>34.95</v>
      </c>
      <c r="F186" s="378">
        <v>475</v>
      </c>
      <c r="G186" s="378">
        <v>4.4</v>
      </c>
      <c r="H186" s="378" t="s">
        <v>3861</v>
      </c>
      <c r="I186" s="382">
        <v>0.000438</v>
      </c>
      <c r="J186" s="378" t="s">
        <v>4155</v>
      </c>
      <c r="K186" s="378" t="s">
        <v>4156</v>
      </c>
      <c r="L186" s="378" t="s">
        <v>3810</v>
      </c>
      <c r="M186" s="378" t="s">
        <v>3810</v>
      </c>
      <c r="N186" s="378" t="s">
        <v>3810</v>
      </c>
    </row>
    <row r="187" ht="33.3" customHeight="1" spans="1:14">
      <c r="A187" s="378">
        <v>185</v>
      </c>
      <c r="B187" s="378" t="s">
        <v>4157</v>
      </c>
      <c r="C187" s="378"/>
      <c r="D187" s="378" t="s">
        <v>4158</v>
      </c>
      <c r="E187" s="378">
        <v>26.9</v>
      </c>
      <c r="F187" s="378">
        <v>25266</v>
      </c>
      <c r="G187" s="378">
        <v>4.7</v>
      </c>
      <c r="H187" s="378" t="s">
        <v>3871</v>
      </c>
      <c r="I187" s="382">
        <v>0.000432</v>
      </c>
      <c r="J187" s="378" t="s">
        <v>3810</v>
      </c>
      <c r="K187" s="378" t="s">
        <v>3810</v>
      </c>
      <c r="L187" s="378" t="s">
        <v>3810</v>
      </c>
      <c r="M187" s="378" t="s">
        <v>3810</v>
      </c>
      <c r="N187" s="378" t="s">
        <v>3810</v>
      </c>
    </row>
    <row r="188" ht="33.3" customHeight="1" spans="1:14">
      <c r="A188" s="378">
        <v>186</v>
      </c>
      <c r="B188" s="378" t="s">
        <v>4159</v>
      </c>
      <c r="C188" s="378"/>
      <c r="D188" s="378" t="s">
        <v>4160</v>
      </c>
      <c r="E188" s="378">
        <v>7.99</v>
      </c>
      <c r="F188" s="378">
        <v>52</v>
      </c>
      <c r="G188" s="378">
        <v>4.2</v>
      </c>
      <c r="H188" s="378" t="s">
        <v>3861</v>
      </c>
      <c r="I188" s="382">
        <v>0.000429</v>
      </c>
      <c r="J188" s="378" t="s">
        <v>3810</v>
      </c>
      <c r="K188" s="378" t="s">
        <v>3810</v>
      </c>
      <c r="L188" s="378" t="s">
        <v>3810</v>
      </c>
      <c r="M188" s="378" t="s">
        <v>3810</v>
      </c>
      <c r="N188" s="378" t="s">
        <v>3810</v>
      </c>
    </row>
    <row r="189" ht="33.3" customHeight="1" spans="1:14">
      <c r="A189" s="378">
        <v>187</v>
      </c>
      <c r="B189" s="378" t="s">
        <v>4161</v>
      </c>
      <c r="C189" s="378"/>
      <c r="D189" s="378" t="s">
        <v>4162</v>
      </c>
      <c r="E189" s="378">
        <v>29.95</v>
      </c>
      <c r="F189" s="378">
        <v>475</v>
      </c>
      <c r="G189" s="378">
        <v>4.4</v>
      </c>
      <c r="H189" s="378" t="s">
        <v>3861</v>
      </c>
      <c r="I189" s="382">
        <v>0.000388</v>
      </c>
      <c r="J189" s="378" t="s">
        <v>3810</v>
      </c>
      <c r="K189" s="378" t="s">
        <v>3810</v>
      </c>
      <c r="L189" s="378" t="s">
        <v>4163</v>
      </c>
      <c r="M189" s="378" t="s">
        <v>3810</v>
      </c>
      <c r="N189" s="378" t="s">
        <v>3810</v>
      </c>
    </row>
    <row r="190" ht="33.3" customHeight="1" spans="1:14">
      <c r="A190" s="378">
        <v>188</v>
      </c>
      <c r="B190" s="378" t="s">
        <v>4164</v>
      </c>
      <c r="C190" s="378"/>
      <c r="D190" s="378" t="s">
        <v>4165</v>
      </c>
      <c r="E190" s="378">
        <v>33</v>
      </c>
      <c r="F190" s="378"/>
      <c r="G190" s="378"/>
      <c r="H190" s="378" t="s">
        <v>3871</v>
      </c>
      <c r="I190" s="382">
        <v>0.00038</v>
      </c>
      <c r="J190" s="378" t="s">
        <v>3810</v>
      </c>
      <c r="K190" s="378" t="s">
        <v>3810</v>
      </c>
      <c r="L190" s="378" t="s">
        <v>3810</v>
      </c>
      <c r="M190" s="378" t="s">
        <v>3810</v>
      </c>
      <c r="N190" s="378" t="s">
        <v>3810</v>
      </c>
    </row>
    <row r="191" ht="33.3" customHeight="1" spans="1:14">
      <c r="A191" s="378">
        <v>189</v>
      </c>
      <c r="B191" s="378" t="s">
        <v>4166</v>
      </c>
      <c r="C191" s="378"/>
      <c r="D191" s="378" t="s">
        <v>4167</v>
      </c>
      <c r="E191" s="378">
        <v>19.8</v>
      </c>
      <c r="F191" s="378">
        <v>316</v>
      </c>
      <c r="G191" s="378">
        <v>4.6</v>
      </c>
      <c r="H191" s="378" t="s">
        <v>3871</v>
      </c>
      <c r="I191" s="382">
        <v>0.000358</v>
      </c>
      <c r="J191" s="378" t="s">
        <v>3810</v>
      </c>
      <c r="K191" s="378" t="s">
        <v>3810</v>
      </c>
      <c r="L191" s="378" t="s">
        <v>3810</v>
      </c>
      <c r="M191" s="378" t="s">
        <v>3810</v>
      </c>
      <c r="N191" s="378" t="s">
        <v>3810</v>
      </c>
    </row>
    <row r="192" ht="33.3" customHeight="1" spans="1:14">
      <c r="A192" s="378">
        <v>190</v>
      </c>
      <c r="B192" s="378" t="s">
        <v>4168</v>
      </c>
      <c r="C192" s="378"/>
      <c r="D192" s="378" t="s">
        <v>4169</v>
      </c>
      <c r="E192" s="378">
        <v>22.9</v>
      </c>
      <c r="F192" s="378">
        <v>7</v>
      </c>
      <c r="G192" s="378">
        <v>5</v>
      </c>
      <c r="H192" s="378" t="s">
        <v>3821</v>
      </c>
      <c r="I192" s="382">
        <v>0.000352</v>
      </c>
      <c r="J192" s="378" t="s">
        <v>3810</v>
      </c>
      <c r="K192" s="378" t="s">
        <v>3810</v>
      </c>
      <c r="L192" s="378" t="s">
        <v>3810</v>
      </c>
      <c r="M192" s="378" t="s">
        <v>3810</v>
      </c>
      <c r="N192" s="378" t="s">
        <v>3810</v>
      </c>
    </row>
    <row r="193" ht="33.3" customHeight="1" spans="1:14">
      <c r="A193" s="378">
        <v>191</v>
      </c>
      <c r="B193" s="378" t="s">
        <v>4170</v>
      </c>
      <c r="C193" s="378"/>
      <c r="D193" s="378" t="s">
        <v>4171</v>
      </c>
      <c r="E193" s="378">
        <v>16.99</v>
      </c>
      <c r="F193" s="378">
        <v>32</v>
      </c>
      <c r="G193" s="378">
        <v>4.6</v>
      </c>
      <c r="H193" s="378" t="s">
        <v>3871</v>
      </c>
      <c r="I193" s="382">
        <v>0.000351</v>
      </c>
      <c r="J193" s="378" t="s">
        <v>3810</v>
      </c>
      <c r="K193" s="378" t="s">
        <v>3810</v>
      </c>
      <c r="L193" s="378" t="s">
        <v>3810</v>
      </c>
      <c r="M193" s="378" t="s">
        <v>3810</v>
      </c>
      <c r="N193" s="378" t="s">
        <v>3810</v>
      </c>
    </row>
    <row r="194" ht="33.3" customHeight="1" spans="1:14">
      <c r="A194" s="378">
        <v>192</v>
      </c>
      <c r="B194" s="378" t="s">
        <v>4172</v>
      </c>
      <c r="C194" s="378"/>
      <c r="D194" s="378" t="s">
        <v>4173</v>
      </c>
      <c r="E194" s="378">
        <v>9.99</v>
      </c>
      <c r="F194" s="378">
        <v>1</v>
      </c>
      <c r="G194" s="378">
        <v>4</v>
      </c>
      <c r="H194" s="378" t="s">
        <v>3871</v>
      </c>
      <c r="I194" s="382">
        <v>0.000339</v>
      </c>
      <c r="J194" s="378" t="s">
        <v>3810</v>
      </c>
      <c r="K194" s="378" t="s">
        <v>3810</v>
      </c>
      <c r="L194" s="378" t="s">
        <v>3810</v>
      </c>
      <c r="M194" s="378" t="s">
        <v>3810</v>
      </c>
      <c r="N194" s="378" t="s">
        <v>3810</v>
      </c>
    </row>
    <row r="195" ht="33.3" customHeight="1" spans="1:14">
      <c r="A195" s="378">
        <v>193</v>
      </c>
      <c r="B195" s="378" t="s">
        <v>4174</v>
      </c>
      <c r="C195" s="378"/>
      <c r="D195" s="378" t="s">
        <v>4175</v>
      </c>
      <c r="E195" s="378">
        <v>60.2</v>
      </c>
      <c r="F195" s="378">
        <v>51</v>
      </c>
      <c r="G195" s="378">
        <v>4.8</v>
      </c>
      <c r="H195" s="378" t="s">
        <v>3871</v>
      </c>
      <c r="I195" s="382">
        <v>0.000327</v>
      </c>
      <c r="J195" s="378" t="s">
        <v>3810</v>
      </c>
      <c r="K195" s="378" t="s">
        <v>3810</v>
      </c>
      <c r="L195" s="378" t="s">
        <v>3810</v>
      </c>
      <c r="M195" s="378" t="s">
        <v>3810</v>
      </c>
      <c r="N195" s="378" t="s">
        <v>3810</v>
      </c>
    </row>
    <row r="196" ht="33.3" customHeight="1" spans="1:14">
      <c r="A196" s="378">
        <v>194</v>
      </c>
      <c r="B196" s="378" t="s">
        <v>722</v>
      </c>
      <c r="C196" s="378"/>
      <c r="D196" s="378" t="s">
        <v>4176</v>
      </c>
      <c r="E196" s="378">
        <v>33.07</v>
      </c>
      <c r="F196" s="378">
        <v>1483</v>
      </c>
      <c r="G196" s="378">
        <v>4.5</v>
      </c>
      <c r="H196" s="378" t="s">
        <v>3826</v>
      </c>
      <c r="I196" s="382">
        <v>0.000319</v>
      </c>
      <c r="J196" s="378" t="s">
        <v>3810</v>
      </c>
      <c r="K196" s="378" t="s">
        <v>3810</v>
      </c>
      <c r="L196" s="378" t="s">
        <v>3810</v>
      </c>
      <c r="M196" s="378" t="s">
        <v>3810</v>
      </c>
      <c r="N196" s="378" t="s">
        <v>3810</v>
      </c>
    </row>
    <row r="197" ht="33.3" customHeight="1" spans="1:14">
      <c r="A197" s="378">
        <v>195</v>
      </c>
      <c r="B197" s="378" t="s">
        <v>4177</v>
      </c>
      <c r="C197" s="378"/>
      <c r="D197" s="378" t="s">
        <v>4178</v>
      </c>
      <c r="E197" s="378">
        <v>18.99</v>
      </c>
      <c r="F197" s="378">
        <v>4</v>
      </c>
      <c r="G197" s="378">
        <v>4.3</v>
      </c>
      <c r="H197" s="378" t="s">
        <v>3871</v>
      </c>
      <c r="I197" s="382">
        <v>0.000314</v>
      </c>
      <c r="J197" s="378" t="s">
        <v>3810</v>
      </c>
      <c r="K197" s="378" t="s">
        <v>3810</v>
      </c>
      <c r="L197" s="378" t="s">
        <v>3810</v>
      </c>
      <c r="M197" s="378" t="s">
        <v>3810</v>
      </c>
      <c r="N197" s="378" t="s">
        <v>3810</v>
      </c>
    </row>
    <row r="198" ht="33.3" customHeight="1" spans="1:14">
      <c r="A198" s="378">
        <v>196</v>
      </c>
      <c r="B198" s="378" t="s">
        <v>4179</v>
      </c>
      <c r="C198" s="378"/>
      <c r="D198" s="378" t="s">
        <v>4180</v>
      </c>
      <c r="E198" s="378">
        <v>34.95</v>
      </c>
      <c r="F198" s="378">
        <v>4</v>
      </c>
      <c r="G198" s="378">
        <v>3.9</v>
      </c>
      <c r="H198" s="378" t="s">
        <v>3871</v>
      </c>
      <c r="I198" s="382">
        <v>0.00031</v>
      </c>
      <c r="J198" s="378" t="s">
        <v>3810</v>
      </c>
      <c r="K198" s="378" t="s">
        <v>3810</v>
      </c>
      <c r="L198" s="378" t="s">
        <v>3810</v>
      </c>
      <c r="M198" s="378" t="s">
        <v>3810</v>
      </c>
      <c r="N198" s="378" t="s">
        <v>3810</v>
      </c>
    </row>
    <row r="199" ht="33.3" customHeight="1" spans="1:14">
      <c r="A199" s="378">
        <v>197</v>
      </c>
      <c r="B199" s="378" t="s">
        <v>498</v>
      </c>
      <c r="C199" s="378"/>
      <c r="D199" s="378" t="s">
        <v>501</v>
      </c>
      <c r="E199" s="378">
        <v>17.99</v>
      </c>
      <c r="F199" s="378">
        <v>782</v>
      </c>
      <c r="G199" s="378">
        <v>4.5</v>
      </c>
      <c r="H199" s="378" t="s">
        <v>3826</v>
      </c>
      <c r="I199" s="382">
        <v>0.000309</v>
      </c>
      <c r="J199" s="378" t="s">
        <v>3810</v>
      </c>
      <c r="K199" s="378" t="s">
        <v>3810</v>
      </c>
      <c r="L199" s="378" t="s">
        <v>3810</v>
      </c>
      <c r="M199" s="378" t="s">
        <v>3810</v>
      </c>
      <c r="N199" s="378" t="s">
        <v>3810</v>
      </c>
    </row>
    <row r="200" ht="33.3" customHeight="1" spans="1:14">
      <c r="A200" s="378">
        <v>198</v>
      </c>
      <c r="B200" s="378" t="s">
        <v>4181</v>
      </c>
      <c r="C200" s="378"/>
      <c r="D200" s="378" t="s">
        <v>4182</v>
      </c>
      <c r="E200" s="378">
        <v>36.54</v>
      </c>
      <c r="F200" s="378">
        <v>54</v>
      </c>
      <c r="G200" s="378">
        <v>4.1</v>
      </c>
      <c r="H200" s="378" t="s">
        <v>3861</v>
      </c>
      <c r="I200" s="382">
        <v>0.000306</v>
      </c>
      <c r="J200" s="378" t="s">
        <v>4183</v>
      </c>
      <c r="K200" s="378" t="s">
        <v>4184</v>
      </c>
      <c r="L200" s="378" t="s">
        <v>3810</v>
      </c>
      <c r="M200" s="378" t="s">
        <v>3810</v>
      </c>
      <c r="N200" s="378" t="s">
        <v>3810</v>
      </c>
    </row>
    <row r="201" ht="33.3" customHeight="1" spans="1:14">
      <c r="A201" s="378">
        <v>199</v>
      </c>
      <c r="B201" s="378" t="s">
        <v>4185</v>
      </c>
      <c r="C201" s="378"/>
      <c r="D201" s="378" t="s">
        <v>4186</v>
      </c>
      <c r="E201" s="378">
        <v>19.99</v>
      </c>
      <c r="F201" s="378">
        <v>904</v>
      </c>
      <c r="G201" s="378">
        <v>4.2</v>
      </c>
      <c r="H201" s="378" t="s">
        <v>3861</v>
      </c>
      <c r="I201" s="382">
        <v>0.000303</v>
      </c>
      <c r="J201" s="378" t="s">
        <v>4187</v>
      </c>
      <c r="K201" s="378" t="s">
        <v>4188</v>
      </c>
      <c r="L201" s="378" t="s">
        <v>3810</v>
      </c>
      <c r="M201" s="378" t="s">
        <v>3810</v>
      </c>
      <c r="N201" s="378" t="s">
        <v>3810</v>
      </c>
    </row>
    <row r="202" ht="33.3" customHeight="1" spans="1:14">
      <c r="A202" s="378">
        <v>200</v>
      </c>
      <c r="B202" s="378" t="s">
        <v>4189</v>
      </c>
      <c r="C202" s="378"/>
      <c r="D202" s="378" t="s">
        <v>4190</v>
      </c>
      <c r="E202" s="378">
        <v>12.99</v>
      </c>
      <c r="F202" s="378">
        <v>15</v>
      </c>
      <c r="G202" s="378">
        <v>4.6</v>
      </c>
      <c r="H202" s="378" t="s">
        <v>3871</v>
      </c>
      <c r="I202" s="382">
        <v>0.000301</v>
      </c>
      <c r="J202" s="378" t="s">
        <v>3810</v>
      </c>
      <c r="K202" s="378" t="s">
        <v>3810</v>
      </c>
      <c r="L202" s="378" t="s">
        <v>3810</v>
      </c>
      <c r="M202" s="378" t="s">
        <v>3810</v>
      </c>
      <c r="N202" s="378" t="s">
        <v>3810</v>
      </c>
    </row>
    <row r="203" ht="33.3" customHeight="1" spans="1:14">
      <c r="A203" s="378">
        <v>201</v>
      </c>
      <c r="B203" s="378" t="s">
        <v>4191</v>
      </c>
      <c r="C203" s="378"/>
      <c r="D203" s="378" t="s">
        <v>4192</v>
      </c>
      <c r="E203" s="378">
        <v>25.99</v>
      </c>
      <c r="F203" s="378">
        <v>150</v>
      </c>
      <c r="G203" s="378">
        <v>4.4</v>
      </c>
      <c r="H203" s="378" t="s">
        <v>3871</v>
      </c>
      <c r="I203" s="382">
        <v>0.000301</v>
      </c>
      <c r="J203" s="378" t="s">
        <v>3810</v>
      </c>
      <c r="K203" s="378" t="s">
        <v>3810</v>
      </c>
      <c r="L203" s="378" t="s">
        <v>3810</v>
      </c>
      <c r="M203" s="378" t="s">
        <v>3810</v>
      </c>
      <c r="N203" s="378" t="s">
        <v>3810</v>
      </c>
    </row>
    <row r="204" ht="33.3" customHeight="1" spans="1:14">
      <c r="A204" s="378">
        <v>202</v>
      </c>
      <c r="B204" s="378" t="s">
        <v>4193</v>
      </c>
      <c r="C204" s="378"/>
      <c r="D204" s="378" t="s">
        <v>592</v>
      </c>
      <c r="E204" s="378">
        <v>29.99</v>
      </c>
      <c r="F204" s="378">
        <v>5</v>
      </c>
      <c r="G204" s="378">
        <v>3.2</v>
      </c>
      <c r="H204" s="378" t="s">
        <v>3871</v>
      </c>
      <c r="I204" s="382">
        <v>0.000299</v>
      </c>
      <c r="J204" s="378" t="s">
        <v>3810</v>
      </c>
      <c r="K204" s="378" t="s">
        <v>3810</v>
      </c>
      <c r="L204" s="378" t="s">
        <v>3810</v>
      </c>
      <c r="M204" s="378" t="s">
        <v>3810</v>
      </c>
      <c r="N204" s="378" t="s">
        <v>3810</v>
      </c>
    </row>
    <row r="205" ht="33.3" customHeight="1" spans="1:14">
      <c r="A205" s="378">
        <v>203</v>
      </c>
      <c r="B205" s="378" t="s">
        <v>4194</v>
      </c>
      <c r="C205" s="378"/>
      <c r="D205" s="378" t="s">
        <v>4195</v>
      </c>
      <c r="E205" s="378">
        <v>15.99</v>
      </c>
      <c r="F205" s="378">
        <v>4</v>
      </c>
      <c r="G205" s="378">
        <v>4.6</v>
      </c>
      <c r="H205" s="378" t="s">
        <v>3861</v>
      </c>
      <c r="I205" s="382">
        <v>0.000298</v>
      </c>
      <c r="J205" s="378" t="s">
        <v>3810</v>
      </c>
      <c r="K205" s="378" t="s">
        <v>3810</v>
      </c>
      <c r="L205" s="378" t="s">
        <v>3810</v>
      </c>
      <c r="M205" s="378" t="s">
        <v>3810</v>
      </c>
      <c r="N205" s="378" t="s">
        <v>3810</v>
      </c>
    </row>
    <row r="206" ht="33.3" customHeight="1" spans="1:14">
      <c r="A206" s="378">
        <v>204</v>
      </c>
      <c r="B206" s="378" t="s">
        <v>546</v>
      </c>
      <c r="C206" s="378"/>
      <c r="D206" s="378" t="s">
        <v>4196</v>
      </c>
      <c r="E206" s="378">
        <v>25.99</v>
      </c>
      <c r="F206" s="378">
        <v>6</v>
      </c>
      <c r="G206" s="378">
        <v>3.8</v>
      </c>
      <c r="H206" s="378" t="s">
        <v>3871</v>
      </c>
      <c r="I206" s="382">
        <v>0.000294</v>
      </c>
      <c r="J206" s="378" t="s">
        <v>3810</v>
      </c>
      <c r="K206" s="378" t="s">
        <v>3810</v>
      </c>
      <c r="L206" s="378" t="s">
        <v>3810</v>
      </c>
      <c r="M206" s="378" t="s">
        <v>3810</v>
      </c>
      <c r="N206" s="378" t="s">
        <v>3810</v>
      </c>
    </row>
    <row r="207" ht="33.3" customHeight="1" spans="1:14">
      <c r="A207" s="378">
        <v>205</v>
      </c>
      <c r="B207" s="378" t="s">
        <v>4197</v>
      </c>
      <c r="C207" s="378"/>
      <c r="D207" s="378" t="s">
        <v>4198</v>
      </c>
      <c r="E207" s="378">
        <v>19.13</v>
      </c>
      <c r="F207" s="378">
        <v>311</v>
      </c>
      <c r="G207" s="378">
        <v>4.4</v>
      </c>
      <c r="H207" s="378" t="s">
        <v>3871</v>
      </c>
      <c r="I207" s="382">
        <v>0.000285</v>
      </c>
      <c r="J207" s="378" t="s">
        <v>3810</v>
      </c>
      <c r="K207" s="378" t="s">
        <v>3810</v>
      </c>
      <c r="L207" s="378" t="s">
        <v>3810</v>
      </c>
      <c r="M207" s="378" t="s">
        <v>3810</v>
      </c>
      <c r="N207" s="378" t="s">
        <v>3810</v>
      </c>
    </row>
    <row r="208" ht="33.3" customHeight="1" spans="1:14">
      <c r="A208" s="378">
        <v>206</v>
      </c>
      <c r="B208" s="378" t="s">
        <v>4199</v>
      </c>
      <c r="C208" s="378"/>
      <c r="D208" s="378" t="s">
        <v>4200</v>
      </c>
      <c r="E208" s="378">
        <v>39.9</v>
      </c>
      <c r="F208" s="378">
        <v>41</v>
      </c>
      <c r="G208" s="378">
        <v>4.9</v>
      </c>
      <c r="H208" s="378" t="s">
        <v>3871</v>
      </c>
      <c r="I208" s="382">
        <v>0.000285</v>
      </c>
      <c r="J208" s="378" t="s">
        <v>3810</v>
      </c>
      <c r="K208" s="378" t="s">
        <v>3810</v>
      </c>
      <c r="L208" s="378" t="s">
        <v>3810</v>
      </c>
      <c r="M208" s="378" t="s">
        <v>3810</v>
      </c>
      <c r="N208" s="378" t="s">
        <v>3810</v>
      </c>
    </row>
    <row r="209" ht="33.3" customHeight="1" spans="1:14">
      <c r="A209" s="378">
        <v>207</v>
      </c>
      <c r="B209" s="378" t="s">
        <v>4201</v>
      </c>
      <c r="C209" s="378"/>
      <c r="D209" s="378" t="s">
        <v>4202</v>
      </c>
      <c r="E209" s="378">
        <v>11.99</v>
      </c>
      <c r="F209" s="378">
        <v>11</v>
      </c>
      <c r="G209" s="378">
        <v>4.3</v>
      </c>
      <c r="H209" s="378" t="s">
        <v>3871</v>
      </c>
      <c r="I209" s="382">
        <v>0.000284</v>
      </c>
      <c r="J209" s="378" t="s">
        <v>3810</v>
      </c>
      <c r="K209" s="378" t="s">
        <v>3810</v>
      </c>
      <c r="L209" s="378" t="s">
        <v>3810</v>
      </c>
      <c r="M209" s="378" t="s">
        <v>3810</v>
      </c>
      <c r="N209" s="378" t="s">
        <v>3810</v>
      </c>
    </row>
    <row r="210" ht="33.3" customHeight="1" spans="1:14">
      <c r="A210" s="378">
        <v>208</v>
      </c>
      <c r="B210" s="378" t="s">
        <v>4203</v>
      </c>
      <c r="C210" s="378"/>
      <c r="D210" s="378" t="s">
        <v>4204</v>
      </c>
      <c r="E210" s="378">
        <v>49.9</v>
      </c>
      <c r="F210" s="378">
        <v>5</v>
      </c>
      <c r="G210" s="378">
        <v>3.9</v>
      </c>
      <c r="H210" s="378" t="s">
        <v>3871</v>
      </c>
      <c r="I210" s="382">
        <v>0.000283</v>
      </c>
      <c r="J210" s="378" t="s">
        <v>4205</v>
      </c>
      <c r="K210" s="378" t="s">
        <v>3810</v>
      </c>
      <c r="L210" s="378" t="s">
        <v>3810</v>
      </c>
      <c r="M210" s="378" t="s">
        <v>3810</v>
      </c>
      <c r="N210" s="378" t="s">
        <v>3810</v>
      </c>
    </row>
    <row r="211" ht="33.3" customHeight="1" spans="1:14">
      <c r="A211" s="378">
        <v>209</v>
      </c>
      <c r="B211" s="378" t="s">
        <v>4206</v>
      </c>
      <c r="C211" s="378"/>
      <c r="D211" s="378" t="s">
        <v>4207</v>
      </c>
      <c r="E211" s="378">
        <v>10.99</v>
      </c>
      <c r="F211" s="378">
        <v>60</v>
      </c>
      <c r="G211" s="378">
        <v>3.9</v>
      </c>
      <c r="H211" s="378" t="s">
        <v>3871</v>
      </c>
      <c r="I211" s="382">
        <v>0.000277</v>
      </c>
      <c r="J211" s="378" t="s">
        <v>3810</v>
      </c>
      <c r="K211" s="378" t="s">
        <v>3810</v>
      </c>
      <c r="L211" s="378" t="s">
        <v>3810</v>
      </c>
      <c r="M211" s="378" t="s">
        <v>3810</v>
      </c>
      <c r="N211" s="378" t="s">
        <v>3810</v>
      </c>
    </row>
    <row r="212" ht="33.3" customHeight="1" spans="1:14">
      <c r="A212" s="378">
        <v>210</v>
      </c>
      <c r="B212" s="378" t="s">
        <v>4208</v>
      </c>
      <c r="C212" s="378"/>
      <c r="D212" s="378" t="s">
        <v>4209</v>
      </c>
      <c r="E212" s="378">
        <v>19.99</v>
      </c>
      <c r="F212" s="378">
        <v>77</v>
      </c>
      <c r="G212" s="378">
        <v>4.4</v>
      </c>
      <c r="H212" s="378" t="s">
        <v>3871</v>
      </c>
      <c r="I212" s="382">
        <v>0.000251</v>
      </c>
      <c r="J212" s="378" t="s">
        <v>3810</v>
      </c>
      <c r="K212" s="378" t="s">
        <v>3810</v>
      </c>
      <c r="L212" s="378" t="s">
        <v>3810</v>
      </c>
      <c r="M212" s="378" t="s">
        <v>3810</v>
      </c>
      <c r="N212" s="378" t="s">
        <v>3810</v>
      </c>
    </row>
    <row r="213" ht="33.3" customHeight="1" spans="1:14">
      <c r="A213" s="378">
        <v>211</v>
      </c>
      <c r="B213" s="378" t="s">
        <v>4210</v>
      </c>
      <c r="C213" s="378"/>
      <c r="D213" s="378" t="s">
        <v>4211</v>
      </c>
      <c r="E213" s="378">
        <v>19.9</v>
      </c>
      <c r="F213" s="378">
        <v>11716</v>
      </c>
      <c r="G213" s="378">
        <v>4.8</v>
      </c>
      <c r="H213" s="378" t="s">
        <v>3861</v>
      </c>
      <c r="I213" s="383">
        <v>0</v>
      </c>
      <c r="J213" s="378" t="s">
        <v>3810</v>
      </c>
      <c r="K213" s="378" t="s">
        <v>3810</v>
      </c>
      <c r="L213" s="378" t="s">
        <v>4212</v>
      </c>
      <c r="M213" s="378" t="s">
        <v>3810</v>
      </c>
      <c r="N213" s="378" t="s">
        <v>3810</v>
      </c>
    </row>
    <row r="214" ht="33.3" customHeight="1" spans="1:14">
      <c r="A214" s="378">
        <v>212</v>
      </c>
      <c r="B214" s="378" t="s">
        <v>4213</v>
      </c>
      <c r="C214" s="378"/>
      <c r="D214" s="378" t="s">
        <v>4214</v>
      </c>
      <c r="E214" s="378">
        <v>209</v>
      </c>
      <c r="F214" s="378">
        <v>23</v>
      </c>
      <c r="G214" s="378">
        <v>4.6</v>
      </c>
      <c r="H214" s="378" t="s">
        <v>3871</v>
      </c>
      <c r="I214" s="383">
        <v>0</v>
      </c>
      <c r="J214" s="378" t="s">
        <v>4215</v>
      </c>
      <c r="K214" s="378" t="s">
        <v>3810</v>
      </c>
      <c r="L214" s="378" t="s">
        <v>3810</v>
      </c>
      <c r="M214" s="378" t="s">
        <v>3810</v>
      </c>
      <c r="N214" s="378" t="s">
        <v>3810</v>
      </c>
    </row>
    <row r="215" ht="33.3" customHeight="1" spans="1:14">
      <c r="A215" s="378">
        <v>213</v>
      </c>
      <c r="B215" s="378" t="s">
        <v>4216</v>
      </c>
      <c r="C215" s="378"/>
      <c r="D215" s="378" t="s">
        <v>4217</v>
      </c>
      <c r="E215" s="378">
        <v>63.9</v>
      </c>
      <c r="F215" s="378">
        <v>2079</v>
      </c>
      <c r="G215" s="378">
        <v>4.8</v>
      </c>
      <c r="H215" s="378" t="s">
        <v>3871</v>
      </c>
      <c r="I215" s="383">
        <v>0</v>
      </c>
      <c r="J215" s="378" t="s">
        <v>3810</v>
      </c>
      <c r="K215" s="378" t="s">
        <v>3810</v>
      </c>
      <c r="L215" s="378" t="s">
        <v>4212</v>
      </c>
      <c r="M215" s="378" t="s">
        <v>3810</v>
      </c>
      <c r="N215" s="378" t="s">
        <v>3810</v>
      </c>
    </row>
    <row r="216" ht="33.3" customHeight="1" spans="1:14">
      <c r="A216" s="378">
        <v>214</v>
      </c>
      <c r="B216" s="378" t="s">
        <v>4218</v>
      </c>
      <c r="C216" s="378"/>
      <c r="D216" s="378" t="s">
        <v>4219</v>
      </c>
      <c r="E216" s="378">
        <v>37.9</v>
      </c>
      <c r="F216" s="378">
        <v>9784</v>
      </c>
      <c r="G216" s="378">
        <v>4.8</v>
      </c>
      <c r="H216" s="378" t="s">
        <v>3871</v>
      </c>
      <c r="I216" s="383">
        <v>0</v>
      </c>
      <c r="J216" s="378" t="s">
        <v>3810</v>
      </c>
      <c r="K216" s="378" t="s">
        <v>3810</v>
      </c>
      <c r="L216" s="378" t="s">
        <v>4212</v>
      </c>
      <c r="M216" s="378" t="s">
        <v>3810</v>
      </c>
      <c r="N216" s="378" t="s">
        <v>3810</v>
      </c>
    </row>
    <row r="217" ht="33.3" customHeight="1" spans="1:14">
      <c r="A217" s="378">
        <v>215</v>
      </c>
      <c r="B217" s="378" t="s">
        <v>4220</v>
      </c>
      <c r="C217" s="378"/>
      <c r="D217" s="378" t="s">
        <v>4221</v>
      </c>
      <c r="E217" s="378">
        <v>6.79</v>
      </c>
      <c r="F217" s="378">
        <v>535</v>
      </c>
      <c r="G217" s="378">
        <v>4.2</v>
      </c>
      <c r="H217" s="378" t="s">
        <v>3871</v>
      </c>
      <c r="I217" s="383">
        <v>0</v>
      </c>
      <c r="J217" s="378" t="s">
        <v>3810</v>
      </c>
      <c r="K217" s="378" t="s">
        <v>4222</v>
      </c>
      <c r="L217" s="378" t="s">
        <v>3810</v>
      </c>
      <c r="M217" s="378" t="s">
        <v>3810</v>
      </c>
      <c r="N217" s="378" t="s">
        <v>3810</v>
      </c>
    </row>
    <row r="218" ht="33.3" customHeight="1" spans="1:14">
      <c r="A218" s="378">
        <v>216</v>
      </c>
      <c r="B218" s="378" t="s">
        <v>4223</v>
      </c>
      <c r="C218" s="378"/>
      <c r="D218" s="378" t="s">
        <v>4224</v>
      </c>
      <c r="E218" s="378">
        <v>15.56</v>
      </c>
      <c r="F218" s="378">
        <v>2179</v>
      </c>
      <c r="G218" s="378">
        <v>4.3</v>
      </c>
      <c r="H218" s="378" t="s">
        <v>3871</v>
      </c>
      <c r="I218" s="383">
        <v>0</v>
      </c>
      <c r="J218" s="378" t="s">
        <v>4225</v>
      </c>
      <c r="K218" s="378" t="s">
        <v>4226</v>
      </c>
      <c r="L218" s="378" t="s">
        <v>3810</v>
      </c>
      <c r="M218" s="378" t="s">
        <v>3810</v>
      </c>
      <c r="N218" s="378" t="s">
        <v>3810</v>
      </c>
    </row>
    <row r="219" ht="33.3" customHeight="1" spans="1:14">
      <c r="A219" s="378">
        <v>217</v>
      </c>
      <c r="B219" s="378" t="s">
        <v>4227</v>
      </c>
      <c r="C219" s="378"/>
      <c r="D219" s="378" t="s">
        <v>4228</v>
      </c>
      <c r="E219" s="378">
        <v>16.99</v>
      </c>
      <c r="F219" s="378">
        <v>4104</v>
      </c>
      <c r="G219" s="378">
        <v>4.5</v>
      </c>
      <c r="H219" s="378" t="s">
        <v>3871</v>
      </c>
      <c r="I219" s="383">
        <v>0</v>
      </c>
      <c r="J219" s="378" t="s">
        <v>3810</v>
      </c>
      <c r="K219" s="378" t="s">
        <v>4229</v>
      </c>
      <c r="L219" s="378" t="s">
        <v>3810</v>
      </c>
      <c r="M219" s="378" t="s">
        <v>3810</v>
      </c>
      <c r="N219" s="378" t="s">
        <v>3810</v>
      </c>
    </row>
    <row r="220" ht="33.3" customHeight="1" spans="1:14">
      <c r="A220" s="378">
        <v>218</v>
      </c>
      <c r="B220" s="378" t="s">
        <v>4230</v>
      </c>
      <c r="C220" s="378"/>
      <c r="D220" s="378" t="s">
        <v>4231</v>
      </c>
      <c r="E220" s="378">
        <v>13.99</v>
      </c>
      <c r="F220" s="378">
        <v>4295</v>
      </c>
      <c r="G220" s="378">
        <v>4.2</v>
      </c>
      <c r="H220" s="378" t="s">
        <v>3861</v>
      </c>
      <c r="I220" s="383">
        <v>0</v>
      </c>
      <c r="J220" s="378" t="s">
        <v>4232</v>
      </c>
      <c r="K220" s="378" t="s">
        <v>4233</v>
      </c>
      <c r="L220" s="378" t="s">
        <v>3810</v>
      </c>
      <c r="M220" s="378" t="s">
        <v>3810</v>
      </c>
      <c r="N220" s="378" t="s">
        <v>3810</v>
      </c>
    </row>
    <row r="221" ht="33.3" customHeight="1" spans="1:14">
      <c r="A221" s="378">
        <v>219</v>
      </c>
      <c r="B221" s="378" t="s">
        <v>4234</v>
      </c>
      <c r="C221" s="378"/>
      <c r="D221" s="378" t="s">
        <v>4235</v>
      </c>
      <c r="E221" s="378">
        <v>34.99</v>
      </c>
      <c r="F221" s="378">
        <v>210</v>
      </c>
      <c r="G221" s="378">
        <v>4.7</v>
      </c>
      <c r="H221" s="378" t="s">
        <v>3871</v>
      </c>
      <c r="I221" s="383">
        <v>0</v>
      </c>
      <c r="J221" s="378" t="s">
        <v>4236</v>
      </c>
      <c r="K221" s="378" t="s">
        <v>4237</v>
      </c>
      <c r="L221" s="378" t="s">
        <v>3810</v>
      </c>
      <c r="M221" s="378" t="s">
        <v>3810</v>
      </c>
      <c r="N221" s="378" t="s">
        <v>3810</v>
      </c>
    </row>
    <row r="222" ht="33.3" customHeight="1" spans="1:14">
      <c r="A222" s="378">
        <v>220</v>
      </c>
      <c r="B222" s="378" t="s">
        <v>4238</v>
      </c>
      <c r="C222" s="378"/>
      <c r="D222" s="378" t="s">
        <v>4239</v>
      </c>
      <c r="E222" s="378">
        <v>35.99</v>
      </c>
      <c r="F222" s="378">
        <v>52</v>
      </c>
      <c r="G222" s="378">
        <v>4.7</v>
      </c>
      <c r="H222" s="378" t="s">
        <v>3871</v>
      </c>
      <c r="I222" s="383">
        <v>0</v>
      </c>
      <c r="J222" s="378" t="s">
        <v>4240</v>
      </c>
      <c r="K222" s="378" t="s">
        <v>3810</v>
      </c>
      <c r="L222" s="378" t="s">
        <v>3810</v>
      </c>
      <c r="M222" s="378" t="s">
        <v>3810</v>
      </c>
      <c r="N222" s="378" t="s">
        <v>3810</v>
      </c>
    </row>
    <row r="223" ht="33.3" customHeight="1" spans="1:14">
      <c r="A223" s="378">
        <v>221</v>
      </c>
      <c r="B223" s="378" t="s">
        <v>4241</v>
      </c>
      <c r="C223" s="378"/>
      <c r="D223" s="378" t="s">
        <v>4242</v>
      </c>
      <c r="E223" s="378">
        <v>12.99</v>
      </c>
      <c r="F223" s="378">
        <v>849</v>
      </c>
      <c r="G223" s="378">
        <v>4</v>
      </c>
      <c r="H223" s="378" t="s">
        <v>3861</v>
      </c>
      <c r="I223" s="383">
        <v>0</v>
      </c>
      <c r="J223" s="378" t="s">
        <v>4243</v>
      </c>
      <c r="K223" s="378" t="s">
        <v>4244</v>
      </c>
      <c r="L223" s="378" t="s">
        <v>3810</v>
      </c>
      <c r="M223" s="378" t="s">
        <v>3810</v>
      </c>
      <c r="N223" s="378" t="s">
        <v>3810</v>
      </c>
    </row>
    <row r="224" ht="33.3" customHeight="1" spans="1:14">
      <c r="A224" s="378">
        <v>222</v>
      </c>
      <c r="B224" s="378" t="s">
        <v>302</v>
      </c>
      <c r="C224" s="378"/>
      <c r="D224" s="378" t="s">
        <v>305</v>
      </c>
      <c r="E224" s="378">
        <v>12.99</v>
      </c>
      <c r="F224" s="378">
        <v>786</v>
      </c>
      <c r="G224" s="378">
        <v>4.3</v>
      </c>
      <c r="H224" s="378" t="s">
        <v>3826</v>
      </c>
      <c r="I224" s="383">
        <v>0</v>
      </c>
      <c r="J224" s="378" t="s">
        <v>4245</v>
      </c>
      <c r="K224" s="378" t="s">
        <v>4246</v>
      </c>
      <c r="L224" s="378" t="s">
        <v>3810</v>
      </c>
      <c r="M224" s="378" t="s">
        <v>3810</v>
      </c>
      <c r="N224" s="378" t="s">
        <v>3810</v>
      </c>
    </row>
    <row r="225" ht="33.3" customHeight="1" spans="1:14">
      <c r="A225" s="378">
        <v>223</v>
      </c>
      <c r="B225" s="378" t="s">
        <v>4247</v>
      </c>
      <c r="C225" s="378"/>
      <c r="D225" s="378" t="s">
        <v>4248</v>
      </c>
      <c r="E225" s="378">
        <v>28.94</v>
      </c>
      <c r="F225" s="378">
        <v>87</v>
      </c>
      <c r="G225" s="378">
        <v>4.6</v>
      </c>
      <c r="H225" s="378" t="s">
        <v>3871</v>
      </c>
      <c r="I225" s="383">
        <v>0</v>
      </c>
      <c r="J225" s="378" t="s">
        <v>4249</v>
      </c>
      <c r="K225" s="378" t="s">
        <v>4250</v>
      </c>
      <c r="L225" s="378" t="s">
        <v>3810</v>
      </c>
      <c r="M225" s="378" t="s">
        <v>3810</v>
      </c>
      <c r="N225" s="378" t="s">
        <v>3810</v>
      </c>
    </row>
    <row r="226" ht="33.3" customHeight="1" spans="1:14">
      <c r="A226" s="378">
        <v>224</v>
      </c>
      <c r="B226" s="378" t="s">
        <v>4251</v>
      </c>
      <c r="C226" s="378"/>
      <c r="D226" s="378" t="s">
        <v>3855</v>
      </c>
      <c r="E226" s="378">
        <v>22.99</v>
      </c>
      <c r="F226" s="378">
        <v>4323</v>
      </c>
      <c r="G226" s="378">
        <v>4.5</v>
      </c>
      <c r="H226" s="378" t="s">
        <v>3826</v>
      </c>
      <c r="I226" s="383">
        <v>0</v>
      </c>
      <c r="J226" s="378" t="s">
        <v>3810</v>
      </c>
      <c r="K226" s="378" t="s">
        <v>4252</v>
      </c>
      <c r="L226" s="378" t="s">
        <v>3810</v>
      </c>
      <c r="M226" s="378" t="s">
        <v>3810</v>
      </c>
      <c r="N226" s="378" t="s">
        <v>3810</v>
      </c>
    </row>
    <row r="227" ht="33.3" customHeight="1" spans="1:14">
      <c r="A227" s="378">
        <v>225</v>
      </c>
      <c r="B227" s="378" t="s">
        <v>4253</v>
      </c>
      <c r="C227" s="378"/>
      <c r="D227" s="378" t="s">
        <v>4254</v>
      </c>
      <c r="E227" s="378">
        <v>19.95</v>
      </c>
      <c r="F227" s="378">
        <v>225</v>
      </c>
      <c r="G227" s="378">
        <v>4.4</v>
      </c>
      <c r="H227" s="378" t="s">
        <v>3861</v>
      </c>
      <c r="I227" s="383">
        <v>0</v>
      </c>
      <c r="J227" s="378" t="s">
        <v>3810</v>
      </c>
      <c r="K227" s="378" t="s">
        <v>4255</v>
      </c>
      <c r="L227" s="378" t="s">
        <v>3810</v>
      </c>
      <c r="M227" s="378" t="s">
        <v>3810</v>
      </c>
      <c r="N227" s="378" t="s">
        <v>3810</v>
      </c>
    </row>
    <row r="228" ht="33.3" customHeight="1" spans="1:14">
      <c r="A228" s="378">
        <v>226</v>
      </c>
      <c r="B228" s="378" t="s">
        <v>4256</v>
      </c>
      <c r="C228" s="378"/>
      <c r="D228" s="378" t="s">
        <v>4257</v>
      </c>
      <c r="E228" s="378">
        <v>29.99</v>
      </c>
      <c r="F228" s="378">
        <v>254</v>
      </c>
      <c r="G228" s="378">
        <v>4.4</v>
      </c>
      <c r="H228" s="378" t="s">
        <v>3871</v>
      </c>
      <c r="I228" s="383">
        <v>0</v>
      </c>
      <c r="J228" s="378" t="s">
        <v>3810</v>
      </c>
      <c r="K228" s="378" t="s">
        <v>4258</v>
      </c>
      <c r="L228" s="378" t="s">
        <v>3810</v>
      </c>
      <c r="M228" s="378" t="s">
        <v>3810</v>
      </c>
      <c r="N228" s="378" t="s">
        <v>3810</v>
      </c>
    </row>
    <row r="229" ht="33.3" customHeight="1" spans="1:14">
      <c r="A229" s="378">
        <v>227</v>
      </c>
      <c r="B229" s="378" t="s">
        <v>4259</v>
      </c>
      <c r="C229" s="378"/>
      <c r="D229" s="378" t="s">
        <v>4260</v>
      </c>
      <c r="E229" s="378">
        <v>99.99</v>
      </c>
      <c r="F229" s="378">
        <v>415</v>
      </c>
      <c r="G229" s="378">
        <v>4.5</v>
      </c>
      <c r="H229" s="378" t="s">
        <v>3871</v>
      </c>
      <c r="I229" s="383">
        <v>0</v>
      </c>
      <c r="J229" s="378" t="s">
        <v>3810</v>
      </c>
      <c r="K229" s="378" t="s">
        <v>4261</v>
      </c>
      <c r="L229" s="378" t="s">
        <v>3810</v>
      </c>
      <c r="M229" s="378" t="s">
        <v>3810</v>
      </c>
      <c r="N229" s="378" t="s">
        <v>3810</v>
      </c>
    </row>
    <row r="230" ht="33.3" customHeight="1" spans="1:14">
      <c r="A230" s="378">
        <v>228</v>
      </c>
      <c r="B230" s="378" t="s">
        <v>4262</v>
      </c>
      <c r="C230" s="378"/>
      <c r="D230" s="378" t="s">
        <v>4263</v>
      </c>
      <c r="E230" s="378">
        <v>7.99</v>
      </c>
      <c r="F230" s="378">
        <v>86</v>
      </c>
      <c r="G230" s="378">
        <v>3.6</v>
      </c>
      <c r="H230" s="378" t="s">
        <v>3871</v>
      </c>
      <c r="I230" s="383">
        <v>0</v>
      </c>
      <c r="J230" s="378" t="s">
        <v>4264</v>
      </c>
      <c r="K230" s="378" t="s">
        <v>3810</v>
      </c>
      <c r="L230" s="378" t="s">
        <v>3810</v>
      </c>
      <c r="M230" s="378" t="s">
        <v>3810</v>
      </c>
      <c r="N230" s="378" t="s">
        <v>3810</v>
      </c>
    </row>
    <row r="231" ht="33.3" customHeight="1" spans="1:14">
      <c r="A231" s="378">
        <v>229</v>
      </c>
      <c r="B231" s="378" t="s">
        <v>4265</v>
      </c>
      <c r="C231" s="378"/>
      <c r="D231" s="378" t="s">
        <v>4266</v>
      </c>
      <c r="E231" s="378">
        <v>35.99</v>
      </c>
      <c r="F231" s="378">
        <v>85</v>
      </c>
      <c r="G231" s="378">
        <v>4.3</v>
      </c>
      <c r="H231" s="378" t="s">
        <v>3871</v>
      </c>
      <c r="I231" s="383">
        <v>0</v>
      </c>
      <c r="J231" s="378" t="s">
        <v>4267</v>
      </c>
      <c r="K231" s="378" t="s">
        <v>4268</v>
      </c>
      <c r="L231" s="378" t="s">
        <v>3810</v>
      </c>
      <c r="M231" s="378" t="s">
        <v>3810</v>
      </c>
      <c r="N231" s="378" t="s">
        <v>3810</v>
      </c>
    </row>
    <row r="232" ht="33.3" customHeight="1" spans="1:14">
      <c r="A232" s="378">
        <v>230</v>
      </c>
      <c r="B232" s="378" t="s">
        <v>4269</v>
      </c>
      <c r="C232" s="378"/>
      <c r="D232" s="378" t="s">
        <v>4270</v>
      </c>
      <c r="E232" s="378">
        <v>16.99</v>
      </c>
      <c r="F232" s="378">
        <v>41</v>
      </c>
      <c r="G232" s="378">
        <v>4.1</v>
      </c>
      <c r="H232" s="378" t="s">
        <v>3871</v>
      </c>
      <c r="I232" s="383">
        <v>0</v>
      </c>
      <c r="J232" s="378" t="s">
        <v>4271</v>
      </c>
      <c r="K232" s="378" t="s">
        <v>3810</v>
      </c>
      <c r="L232" s="378" t="s">
        <v>3810</v>
      </c>
      <c r="M232" s="378" t="s">
        <v>3810</v>
      </c>
      <c r="N232" s="378" t="s">
        <v>3810</v>
      </c>
    </row>
    <row r="233" ht="33.3" customHeight="1" spans="1:14">
      <c r="A233" s="378">
        <v>231</v>
      </c>
      <c r="B233" s="378" t="s">
        <v>4272</v>
      </c>
      <c r="C233" s="378"/>
      <c r="D233" s="378" t="s">
        <v>4273</v>
      </c>
      <c r="E233" s="378">
        <v>14.99</v>
      </c>
      <c r="F233" s="378">
        <v>209</v>
      </c>
      <c r="G233" s="378">
        <v>4.1</v>
      </c>
      <c r="H233" s="378" t="s">
        <v>3871</v>
      </c>
      <c r="I233" s="383">
        <v>0</v>
      </c>
      <c r="J233" s="378" t="s">
        <v>3810</v>
      </c>
      <c r="K233" s="378" t="s">
        <v>4274</v>
      </c>
      <c r="L233" s="378" t="s">
        <v>3810</v>
      </c>
      <c r="M233" s="378" t="s">
        <v>3810</v>
      </c>
      <c r="N233" s="378" t="s">
        <v>3810</v>
      </c>
    </row>
    <row r="234" ht="33.3" customHeight="1" spans="1:14">
      <c r="A234" s="378">
        <v>232</v>
      </c>
      <c r="B234" s="378" t="s">
        <v>4275</v>
      </c>
      <c r="C234" s="378"/>
      <c r="D234" s="378" t="s">
        <v>4276</v>
      </c>
      <c r="E234" s="378">
        <v>14.99</v>
      </c>
      <c r="F234" s="378">
        <v>20</v>
      </c>
      <c r="G234" s="378">
        <v>4.6</v>
      </c>
      <c r="H234" s="378" t="s">
        <v>3871</v>
      </c>
      <c r="I234" s="383">
        <v>0</v>
      </c>
      <c r="J234" s="378" t="s">
        <v>4277</v>
      </c>
      <c r="K234" s="378" t="s">
        <v>3810</v>
      </c>
      <c r="L234" s="378" t="s">
        <v>3810</v>
      </c>
      <c r="M234" s="378" t="s">
        <v>3810</v>
      </c>
      <c r="N234" s="378" t="s">
        <v>3810</v>
      </c>
    </row>
    <row r="235" ht="33.3" customHeight="1" spans="1:14">
      <c r="A235" s="378">
        <v>233</v>
      </c>
      <c r="B235" s="378" t="s">
        <v>4278</v>
      </c>
      <c r="C235" s="378"/>
      <c r="D235" s="378" t="s">
        <v>4279</v>
      </c>
      <c r="E235" s="378">
        <v>12.99</v>
      </c>
      <c r="F235" s="378">
        <v>20</v>
      </c>
      <c r="G235" s="378">
        <v>4.6</v>
      </c>
      <c r="H235" s="378" t="s">
        <v>3871</v>
      </c>
      <c r="I235" s="383">
        <v>0</v>
      </c>
      <c r="J235" s="378" t="s">
        <v>4280</v>
      </c>
      <c r="K235" s="378" t="s">
        <v>3810</v>
      </c>
      <c r="L235" s="378" t="s">
        <v>3810</v>
      </c>
      <c r="M235" s="378" t="s">
        <v>3810</v>
      </c>
      <c r="N235" s="378" t="s">
        <v>3810</v>
      </c>
    </row>
    <row r="236" ht="33.3" customHeight="1" spans="1:14">
      <c r="A236" s="378">
        <v>234</v>
      </c>
      <c r="B236" s="378" t="s">
        <v>4281</v>
      </c>
      <c r="C236" s="378"/>
      <c r="D236" s="378" t="s">
        <v>4282</v>
      </c>
      <c r="E236" s="378">
        <v>139.99</v>
      </c>
      <c r="F236" s="378">
        <v>130</v>
      </c>
      <c r="G236" s="378">
        <v>4.2</v>
      </c>
      <c r="H236" s="378" t="s">
        <v>3871</v>
      </c>
      <c r="I236" s="383">
        <v>0</v>
      </c>
      <c r="J236" s="378" t="s">
        <v>3810</v>
      </c>
      <c r="K236" s="378" t="s">
        <v>3810</v>
      </c>
      <c r="L236" s="378" t="s">
        <v>4283</v>
      </c>
      <c r="M236" s="378" t="s">
        <v>3810</v>
      </c>
      <c r="N236" s="378" t="s">
        <v>3810</v>
      </c>
    </row>
    <row r="237" ht="33.3" customHeight="1" spans="1:14">
      <c r="A237" s="378">
        <v>235</v>
      </c>
      <c r="B237" s="378" t="s">
        <v>4284</v>
      </c>
      <c r="C237" s="378"/>
      <c r="D237" s="378" t="s">
        <v>4285</v>
      </c>
      <c r="E237" s="378">
        <v>119.99</v>
      </c>
      <c r="F237" s="378">
        <v>34</v>
      </c>
      <c r="G237" s="378">
        <v>4</v>
      </c>
      <c r="H237" s="378" t="s">
        <v>3871</v>
      </c>
      <c r="I237" s="383">
        <v>0</v>
      </c>
      <c r="J237" s="378" t="s">
        <v>3810</v>
      </c>
      <c r="K237" s="378" t="s">
        <v>3810</v>
      </c>
      <c r="L237" s="378" t="s">
        <v>4286</v>
      </c>
      <c r="M237" s="378" t="s">
        <v>3810</v>
      </c>
      <c r="N237" s="378" t="s">
        <v>3810</v>
      </c>
    </row>
    <row r="238" ht="33.3" customHeight="1" spans="1:14">
      <c r="A238" s="378">
        <v>236</v>
      </c>
      <c r="B238" s="378" t="s">
        <v>4287</v>
      </c>
      <c r="C238" s="378"/>
      <c r="D238" s="378" t="s">
        <v>4288</v>
      </c>
      <c r="E238" s="378">
        <v>159.99</v>
      </c>
      <c r="F238" s="378">
        <v>48</v>
      </c>
      <c r="G238" s="378">
        <v>4.6</v>
      </c>
      <c r="H238" s="378" t="s">
        <v>3871</v>
      </c>
      <c r="I238" s="383">
        <v>0</v>
      </c>
      <c r="J238" s="378" t="s">
        <v>3810</v>
      </c>
      <c r="K238" s="378" t="s">
        <v>3810</v>
      </c>
      <c r="L238" s="378" t="s">
        <v>4283</v>
      </c>
      <c r="M238" s="378" t="s">
        <v>3810</v>
      </c>
      <c r="N238" s="378" t="s">
        <v>3810</v>
      </c>
    </row>
    <row r="239" ht="33.3" customHeight="1" spans="1:14">
      <c r="A239" s="378">
        <v>237</v>
      </c>
      <c r="B239" s="378" t="s">
        <v>4289</v>
      </c>
      <c r="C239" s="378"/>
      <c r="D239" s="378" t="s">
        <v>4290</v>
      </c>
      <c r="E239" s="378">
        <v>27.99</v>
      </c>
      <c r="F239" s="378">
        <v>114</v>
      </c>
      <c r="G239" s="378">
        <v>4.4</v>
      </c>
      <c r="H239" s="378" t="s">
        <v>3871</v>
      </c>
      <c r="I239" s="383">
        <v>0</v>
      </c>
      <c r="J239" s="378" t="s">
        <v>3810</v>
      </c>
      <c r="K239" s="378" t="s">
        <v>3810</v>
      </c>
      <c r="L239" s="378" t="s">
        <v>4109</v>
      </c>
      <c r="M239" s="378" t="s">
        <v>3810</v>
      </c>
      <c r="N239" s="378" t="s">
        <v>3810</v>
      </c>
    </row>
    <row r="240" ht="33.3" customHeight="1" spans="1:14">
      <c r="A240" s="378">
        <v>238</v>
      </c>
      <c r="B240" s="378" t="s">
        <v>4291</v>
      </c>
      <c r="C240" s="378"/>
      <c r="D240" s="378" t="s">
        <v>4292</v>
      </c>
      <c r="E240" s="378">
        <v>32.99</v>
      </c>
      <c r="F240" s="378">
        <v>114</v>
      </c>
      <c r="G240" s="378">
        <v>4.4</v>
      </c>
      <c r="H240" s="378" t="s">
        <v>3871</v>
      </c>
      <c r="I240" s="383">
        <v>0</v>
      </c>
      <c r="J240" s="378" t="s">
        <v>3810</v>
      </c>
      <c r="K240" s="378" t="s">
        <v>3810</v>
      </c>
      <c r="L240" s="378" t="s">
        <v>4109</v>
      </c>
      <c r="M240" s="378" t="s">
        <v>3810</v>
      </c>
      <c r="N240" s="378" t="s">
        <v>3810</v>
      </c>
    </row>
    <row r="241" ht="33.3" customHeight="1" spans="1:14">
      <c r="A241" s="378">
        <v>239</v>
      </c>
      <c r="B241" s="378" t="s">
        <v>4293</v>
      </c>
      <c r="C241" s="378"/>
      <c r="D241" s="378" t="s">
        <v>4294</v>
      </c>
      <c r="E241" s="378">
        <v>18.95</v>
      </c>
      <c r="F241" s="378">
        <v>4874</v>
      </c>
      <c r="G241" s="378">
        <v>4.6</v>
      </c>
      <c r="H241" s="378" t="s">
        <v>3861</v>
      </c>
      <c r="I241" s="383">
        <v>0</v>
      </c>
      <c r="J241" s="378" t="s">
        <v>3810</v>
      </c>
      <c r="K241" s="378" t="s">
        <v>4295</v>
      </c>
      <c r="L241" s="378" t="s">
        <v>3810</v>
      </c>
      <c r="M241" s="378" t="s">
        <v>3810</v>
      </c>
      <c r="N241" s="378" t="s">
        <v>3810</v>
      </c>
    </row>
    <row r="242" ht="33.3" customHeight="1" spans="1:14">
      <c r="A242" s="378">
        <v>240</v>
      </c>
      <c r="B242" s="378" t="s">
        <v>4296</v>
      </c>
      <c r="C242" s="378"/>
      <c r="D242" s="378" t="s">
        <v>4297</v>
      </c>
      <c r="E242" s="378">
        <v>1499</v>
      </c>
      <c r="F242" s="378">
        <v>31</v>
      </c>
      <c r="G242" s="378">
        <v>5</v>
      </c>
      <c r="H242" s="378" t="s">
        <v>3871</v>
      </c>
      <c r="I242" s="383">
        <v>0</v>
      </c>
      <c r="J242" s="378" t="s">
        <v>3810</v>
      </c>
      <c r="K242" s="378" t="s">
        <v>3810</v>
      </c>
      <c r="L242" s="378" t="s">
        <v>4298</v>
      </c>
      <c r="M242" s="378" t="s">
        <v>3810</v>
      </c>
      <c r="N242" s="378" t="s">
        <v>3810</v>
      </c>
    </row>
    <row r="243" ht="33.3" customHeight="1" spans="1:14">
      <c r="A243" s="378">
        <v>241</v>
      </c>
      <c r="B243" s="378" t="s">
        <v>4299</v>
      </c>
      <c r="C243" s="378"/>
      <c r="D243" s="378" t="s">
        <v>4300</v>
      </c>
      <c r="E243" s="378">
        <v>1599</v>
      </c>
      <c r="F243" s="378">
        <v>53</v>
      </c>
      <c r="G243" s="378">
        <v>4.8</v>
      </c>
      <c r="H243" s="378" t="s">
        <v>3871</v>
      </c>
      <c r="I243" s="383">
        <v>0</v>
      </c>
      <c r="J243" s="378" t="s">
        <v>3810</v>
      </c>
      <c r="K243" s="378" t="s">
        <v>3810</v>
      </c>
      <c r="L243" s="378" t="s">
        <v>4298</v>
      </c>
      <c r="M243" s="378" t="s">
        <v>3810</v>
      </c>
      <c r="N243" s="378" t="s">
        <v>3810</v>
      </c>
    </row>
    <row r="244" ht="33.3" customHeight="1" spans="1:14">
      <c r="A244" s="378">
        <v>242</v>
      </c>
      <c r="B244" s="378" t="s">
        <v>4301</v>
      </c>
      <c r="C244" s="378"/>
      <c r="D244" s="378" t="s">
        <v>4302</v>
      </c>
      <c r="E244" s="378">
        <v>29.95</v>
      </c>
      <c r="F244" s="378">
        <v>475</v>
      </c>
      <c r="G244" s="378">
        <v>4.4</v>
      </c>
      <c r="H244" s="378" t="s">
        <v>3871</v>
      </c>
      <c r="I244" s="383">
        <v>0</v>
      </c>
      <c r="J244" s="378" t="s">
        <v>4303</v>
      </c>
      <c r="K244" s="378" t="s">
        <v>4304</v>
      </c>
      <c r="L244" s="378" t="s">
        <v>3810</v>
      </c>
      <c r="M244" s="378" t="s">
        <v>3810</v>
      </c>
      <c r="N244" s="378" t="s">
        <v>3810</v>
      </c>
    </row>
    <row r="245" ht="33.3" customHeight="1" spans="1:14">
      <c r="A245" s="378">
        <v>243</v>
      </c>
      <c r="B245" s="378" t="s">
        <v>4305</v>
      </c>
      <c r="C245" s="378"/>
      <c r="D245" s="378" t="s">
        <v>4306</v>
      </c>
      <c r="E245" s="378">
        <v>34.95</v>
      </c>
      <c r="F245" s="378">
        <v>475</v>
      </c>
      <c r="G245" s="378">
        <v>4.4</v>
      </c>
      <c r="H245" s="378" t="s">
        <v>3871</v>
      </c>
      <c r="I245" s="383">
        <v>0</v>
      </c>
      <c r="J245" s="378" t="s">
        <v>3810</v>
      </c>
      <c r="K245" s="378" t="s">
        <v>4307</v>
      </c>
      <c r="L245" s="378" t="s">
        <v>3810</v>
      </c>
      <c r="M245" s="378" t="s">
        <v>3810</v>
      </c>
      <c r="N245" s="378" t="s">
        <v>3810</v>
      </c>
    </row>
    <row r="246" ht="33.3" customHeight="1" spans="1:14">
      <c r="A246" s="378">
        <v>244</v>
      </c>
      <c r="B246" s="378" t="s">
        <v>4308</v>
      </c>
      <c r="C246" s="378"/>
      <c r="D246" s="378" t="s">
        <v>4309</v>
      </c>
      <c r="E246" s="378">
        <v>29.95</v>
      </c>
      <c r="F246" s="378">
        <v>475</v>
      </c>
      <c r="G246" s="378">
        <v>4.4</v>
      </c>
      <c r="H246" s="378" t="s">
        <v>3861</v>
      </c>
      <c r="I246" s="383">
        <v>0</v>
      </c>
      <c r="J246" s="378" t="s">
        <v>4310</v>
      </c>
      <c r="K246" s="378" t="s">
        <v>4311</v>
      </c>
      <c r="L246" s="378" t="s">
        <v>3810</v>
      </c>
      <c r="M246" s="378" t="s">
        <v>3810</v>
      </c>
      <c r="N246" s="378" t="s">
        <v>3810</v>
      </c>
    </row>
    <row r="247" ht="33.3" customHeight="1" spans="1:14">
      <c r="A247" s="378">
        <v>245</v>
      </c>
      <c r="B247" s="378" t="s">
        <v>4312</v>
      </c>
      <c r="C247" s="378"/>
      <c r="D247" s="378" t="s">
        <v>4313</v>
      </c>
      <c r="E247" s="378">
        <v>29.95</v>
      </c>
      <c r="F247" s="378">
        <v>474</v>
      </c>
      <c r="G247" s="378">
        <v>4.4</v>
      </c>
      <c r="H247" s="378" t="s">
        <v>3871</v>
      </c>
      <c r="I247" s="383">
        <v>0</v>
      </c>
      <c r="J247" s="378" t="s">
        <v>3810</v>
      </c>
      <c r="K247" s="378" t="s">
        <v>4314</v>
      </c>
      <c r="L247" s="378" t="s">
        <v>3810</v>
      </c>
      <c r="M247" s="378" t="s">
        <v>3810</v>
      </c>
      <c r="N247" s="378" t="s">
        <v>3810</v>
      </c>
    </row>
    <row r="248" ht="33.3" customHeight="1" spans="1:14">
      <c r="A248" s="378">
        <v>246</v>
      </c>
      <c r="B248" s="378" t="s">
        <v>4315</v>
      </c>
      <c r="C248" s="378"/>
      <c r="D248" s="378" t="s">
        <v>4316</v>
      </c>
      <c r="E248" s="378">
        <v>29.95</v>
      </c>
      <c r="F248" s="378">
        <v>475</v>
      </c>
      <c r="G248" s="378">
        <v>4.4</v>
      </c>
      <c r="H248" s="378" t="s">
        <v>3871</v>
      </c>
      <c r="I248" s="383">
        <v>0</v>
      </c>
      <c r="J248" s="378" t="s">
        <v>3810</v>
      </c>
      <c r="K248" s="378" t="s">
        <v>4317</v>
      </c>
      <c r="L248" s="378" t="s">
        <v>3810</v>
      </c>
      <c r="M248" s="378" t="s">
        <v>3810</v>
      </c>
      <c r="N248" s="378" t="s">
        <v>3810</v>
      </c>
    </row>
    <row r="249" ht="33.3" customHeight="1" spans="1:14">
      <c r="A249" s="378">
        <v>247</v>
      </c>
      <c r="B249" s="378" t="s">
        <v>4318</v>
      </c>
      <c r="C249" s="378"/>
      <c r="D249" s="378" t="s">
        <v>4319</v>
      </c>
      <c r="E249" s="378">
        <v>24.95</v>
      </c>
      <c r="F249" s="378">
        <v>475</v>
      </c>
      <c r="G249" s="378">
        <v>4.4</v>
      </c>
      <c r="H249" s="378" t="s">
        <v>3871</v>
      </c>
      <c r="I249" s="383">
        <v>0</v>
      </c>
      <c r="J249" s="378" t="s">
        <v>3810</v>
      </c>
      <c r="K249" s="378" t="s">
        <v>4320</v>
      </c>
      <c r="L249" s="378" t="s">
        <v>3810</v>
      </c>
      <c r="M249" s="378" t="s">
        <v>3810</v>
      </c>
      <c r="N249" s="378" t="s">
        <v>3810</v>
      </c>
    </row>
    <row r="250" ht="33.3" customHeight="1" spans="1:14">
      <c r="A250" s="378">
        <v>248</v>
      </c>
      <c r="B250" s="378" t="s">
        <v>4321</v>
      </c>
      <c r="C250" s="378"/>
      <c r="D250" s="378" t="s">
        <v>4322</v>
      </c>
      <c r="E250" s="378">
        <v>24.95</v>
      </c>
      <c r="F250" s="378">
        <v>475</v>
      </c>
      <c r="G250" s="378">
        <v>4.4</v>
      </c>
      <c r="H250" s="378" t="s">
        <v>3871</v>
      </c>
      <c r="I250" s="383">
        <v>0</v>
      </c>
      <c r="J250" s="378" t="s">
        <v>4323</v>
      </c>
      <c r="K250" s="378" t="s">
        <v>3810</v>
      </c>
      <c r="L250" s="378" t="s">
        <v>4163</v>
      </c>
      <c r="M250" s="378" t="s">
        <v>3810</v>
      </c>
      <c r="N250" s="378" t="s">
        <v>3810</v>
      </c>
    </row>
    <row r="251" ht="33.3" customHeight="1" spans="1:14">
      <c r="A251" s="378">
        <v>249</v>
      </c>
      <c r="B251" s="378" t="s">
        <v>4324</v>
      </c>
      <c r="C251" s="378"/>
      <c r="D251" s="378" t="s">
        <v>4325</v>
      </c>
      <c r="E251" s="378">
        <v>24.95</v>
      </c>
      <c r="F251" s="378">
        <v>475</v>
      </c>
      <c r="G251" s="378">
        <v>4.4</v>
      </c>
      <c r="H251" s="378" t="s">
        <v>3871</v>
      </c>
      <c r="I251" s="383">
        <v>0</v>
      </c>
      <c r="J251" s="378" t="s">
        <v>3810</v>
      </c>
      <c r="K251" s="378" t="s">
        <v>3810</v>
      </c>
      <c r="L251" s="378" t="s">
        <v>4163</v>
      </c>
      <c r="M251" s="378" t="s">
        <v>3810</v>
      </c>
      <c r="N251" s="378" t="s">
        <v>3810</v>
      </c>
    </row>
    <row r="252" ht="33.3" customHeight="1" spans="1:14">
      <c r="A252" s="378">
        <v>250</v>
      </c>
      <c r="B252" s="378" t="s">
        <v>4326</v>
      </c>
      <c r="C252" s="378"/>
      <c r="D252" s="378" t="s">
        <v>4327</v>
      </c>
      <c r="E252" s="378">
        <v>29.99</v>
      </c>
      <c r="F252" s="378">
        <v>114</v>
      </c>
      <c r="G252" s="378">
        <v>4.4</v>
      </c>
      <c r="H252" s="378" t="s">
        <v>3871</v>
      </c>
      <c r="I252" s="383">
        <v>0</v>
      </c>
      <c r="J252" s="378" t="s">
        <v>3810</v>
      </c>
      <c r="K252" s="378" t="s">
        <v>4328</v>
      </c>
      <c r="L252" s="378" t="s">
        <v>3810</v>
      </c>
      <c r="M252" s="378" t="s">
        <v>3810</v>
      </c>
      <c r="N252" s="378" t="s">
        <v>3810</v>
      </c>
    </row>
    <row r="253" ht="33.3" customHeight="1" spans="1:14">
      <c r="A253" s="378">
        <v>251</v>
      </c>
      <c r="B253" s="378" t="s">
        <v>4329</v>
      </c>
      <c r="C253" s="378"/>
      <c r="D253" s="378" t="s">
        <v>4330</v>
      </c>
      <c r="E253" s="378">
        <v>9.49</v>
      </c>
      <c r="F253" s="378">
        <v>38</v>
      </c>
      <c r="G253" s="378">
        <v>3.4</v>
      </c>
      <c r="H253" s="378" t="s">
        <v>3871</v>
      </c>
      <c r="I253" s="383">
        <v>0</v>
      </c>
      <c r="J253" s="378" t="s">
        <v>4331</v>
      </c>
      <c r="K253" s="378" t="s">
        <v>3810</v>
      </c>
      <c r="L253" s="378" t="s">
        <v>3810</v>
      </c>
      <c r="M253" s="378" t="s">
        <v>3810</v>
      </c>
      <c r="N253" s="378" t="s">
        <v>3810</v>
      </c>
    </row>
    <row r="254" ht="33.3" customHeight="1" spans="1:14">
      <c r="A254" s="378">
        <v>252</v>
      </c>
      <c r="B254" s="378" t="s">
        <v>4332</v>
      </c>
      <c r="C254" s="378"/>
      <c r="D254" s="378" t="s">
        <v>4333</v>
      </c>
      <c r="E254" s="378">
        <v>8.99</v>
      </c>
      <c r="F254" s="378">
        <v>744</v>
      </c>
      <c r="G254" s="378">
        <v>4.1</v>
      </c>
      <c r="H254" s="378" t="s">
        <v>3871</v>
      </c>
      <c r="I254" s="383">
        <v>0</v>
      </c>
      <c r="J254" s="378" t="s">
        <v>4334</v>
      </c>
      <c r="K254" s="378" t="s">
        <v>3810</v>
      </c>
      <c r="L254" s="378" t="s">
        <v>3810</v>
      </c>
      <c r="M254" s="378" t="s">
        <v>3810</v>
      </c>
      <c r="N254" s="378" t="s">
        <v>3810</v>
      </c>
    </row>
    <row r="255" ht="33.3" customHeight="1" spans="1:14">
      <c r="A255" s="378">
        <v>253</v>
      </c>
      <c r="B255" s="378" t="s">
        <v>4335</v>
      </c>
      <c r="C255" s="378"/>
      <c r="D255" s="378" t="s">
        <v>4336</v>
      </c>
      <c r="E255" s="378">
        <v>18.99</v>
      </c>
      <c r="F255" s="378">
        <v>27</v>
      </c>
      <c r="G255" s="378">
        <v>4.2</v>
      </c>
      <c r="H255" s="378" t="s">
        <v>3871</v>
      </c>
      <c r="I255" s="383">
        <v>0</v>
      </c>
      <c r="J255" s="378" t="s">
        <v>3810</v>
      </c>
      <c r="K255" s="378" t="s">
        <v>4337</v>
      </c>
      <c r="L255" s="378" t="s">
        <v>3810</v>
      </c>
      <c r="M255" s="378" t="s">
        <v>3810</v>
      </c>
      <c r="N255" s="378" t="s">
        <v>3810</v>
      </c>
    </row>
    <row r="256" ht="33.3" customHeight="1" spans="1:14">
      <c r="A256" s="378">
        <v>254</v>
      </c>
      <c r="B256" s="378" t="s">
        <v>4338</v>
      </c>
      <c r="C256" s="378"/>
      <c r="D256" s="378" t="s">
        <v>465</v>
      </c>
      <c r="E256" s="378">
        <v>39.95</v>
      </c>
      <c r="F256" s="378">
        <v>225</v>
      </c>
      <c r="G256" s="378">
        <v>4.4</v>
      </c>
      <c r="H256" s="378" t="s">
        <v>3871</v>
      </c>
      <c r="I256" s="383">
        <v>0</v>
      </c>
      <c r="J256" s="378" t="s">
        <v>3810</v>
      </c>
      <c r="K256" s="378" t="s">
        <v>4339</v>
      </c>
      <c r="L256" s="378" t="s">
        <v>3810</v>
      </c>
      <c r="M256" s="378" t="s">
        <v>3810</v>
      </c>
      <c r="N256" s="378" t="s">
        <v>3810</v>
      </c>
    </row>
    <row r="257" ht="33.3" customHeight="1" spans="1:14">
      <c r="A257" s="378">
        <v>255</v>
      </c>
      <c r="B257" s="378" t="s">
        <v>4340</v>
      </c>
      <c r="C257" s="378"/>
      <c r="D257" s="378" t="s">
        <v>4341</v>
      </c>
      <c r="E257" s="378">
        <v>16.99</v>
      </c>
      <c r="F257" s="378">
        <v>43</v>
      </c>
      <c r="G257" s="378">
        <v>3.9</v>
      </c>
      <c r="H257" s="378" t="s">
        <v>3871</v>
      </c>
      <c r="I257" s="383">
        <v>0</v>
      </c>
      <c r="J257" s="378" t="s">
        <v>4342</v>
      </c>
      <c r="K257" s="378" t="s">
        <v>3810</v>
      </c>
      <c r="L257" s="378" t="s">
        <v>3810</v>
      </c>
      <c r="M257" s="378" t="s">
        <v>3810</v>
      </c>
      <c r="N257" s="378" t="s">
        <v>3810</v>
      </c>
    </row>
    <row r="258" ht="33.3" customHeight="1" spans="1:14">
      <c r="A258" s="378">
        <v>256</v>
      </c>
      <c r="B258" s="378" t="s">
        <v>4343</v>
      </c>
      <c r="C258" s="378"/>
      <c r="D258" s="378" t="s">
        <v>4344</v>
      </c>
      <c r="E258" s="378">
        <v>24.95</v>
      </c>
      <c r="F258" s="378">
        <v>59</v>
      </c>
      <c r="G258" s="378">
        <v>4.1</v>
      </c>
      <c r="H258" s="378" t="s">
        <v>3871</v>
      </c>
      <c r="I258" s="383">
        <v>0</v>
      </c>
      <c r="J258" s="378" t="s">
        <v>4345</v>
      </c>
      <c r="K258" s="378" t="s">
        <v>4346</v>
      </c>
      <c r="L258" s="378" t="s">
        <v>3810</v>
      </c>
      <c r="M258" s="378" t="s">
        <v>3810</v>
      </c>
      <c r="N258" s="378" t="s">
        <v>3810</v>
      </c>
    </row>
    <row r="259" ht="33.3" customHeight="1" spans="1:14">
      <c r="A259" s="378">
        <v>257</v>
      </c>
      <c r="B259" s="378" t="s">
        <v>4347</v>
      </c>
      <c r="C259" s="378"/>
      <c r="D259" s="378" t="s">
        <v>4348</v>
      </c>
      <c r="E259" s="378">
        <v>19.99</v>
      </c>
      <c r="F259" s="378">
        <v>1</v>
      </c>
      <c r="G259" s="378">
        <v>5</v>
      </c>
      <c r="H259" s="378" t="s">
        <v>3871</v>
      </c>
      <c r="I259" s="383">
        <v>0</v>
      </c>
      <c r="J259" s="378" t="s">
        <v>4349</v>
      </c>
      <c r="K259" s="378" t="s">
        <v>3810</v>
      </c>
      <c r="L259" s="378" t="s">
        <v>3810</v>
      </c>
      <c r="M259" s="378" t="s">
        <v>3810</v>
      </c>
      <c r="N259" s="378" t="s">
        <v>3810</v>
      </c>
    </row>
    <row r="260" ht="33.3" customHeight="1" spans="1:14">
      <c r="A260" s="378">
        <v>258</v>
      </c>
      <c r="B260" s="378" t="s">
        <v>4350</v>
      </c>
      <c r="C260" s="378"/>
      <c r="D260" s="378" t="s">
        <v>4351</v>
      </c>
      <c r="E260" s="378">
        <v>21.87</v>
      </c>
      <c r="F260" s="378">
        <v>119</v>
      </c>
      <c r="G260" s="378">
        <v>4.1</v>
      </c>
      <c r="H260" s="378" t="s">
        <v>3871</v>
      </c>
      <c r="I260" s="383">
        <v>0</v>
      </c>
      <c r="J260" s="378" t="s">
        <v>3810</v>
      </c>
      <c r="K260" s="378" t="s">
        <v>4352</v>
      </c>
      <c r="L260" s="378" t="s">
        <v>3810</v>
      </c>
      <c r="M260" s="378" t="s">
        <v>3810</v>
      </c>
      <c r="N260" s="378" t="s">
        <v>3810</v>
      </c>
    </row>
    <row r="261" ht="33.3" customHeight="1" spans="1:14">
      <c r="A261" s="378">
        <v>259</v>
      </c>
      <c r="B261" s="378" t="s">
        <v>4353</v>
      </c>
      <c r="C261" s="378"/>
      <c r="D261" s="378" t="s">
        <v>4354</v>
      </c>
      <c r="E261" s="378">
        <v>13.29</v>
      </c>
      <c r="F261" s="378">
        <v>28</v>
      </c>
      <c r="G261" s="378">
        <v>3.7</v>
      </c>
      <c r="H261" s="378" t="s">
        <v>3871</v>
      </c>
      <c r="I261" s="383">
        <v>0</v>
      </c>
      <c r="J261" s="378" t="s">
        <v>4355</v>
      </c>
      <c r="K261" s="378" t="s">
        <v>3810</v>
      </c>
      <c r="L261" s="378" t="s">
        <v>3810</v>
      </c>
      <c r="M261" s="378" t="s">
        <v>3810</v>
      </c>
      <c r="N261" s="378" t="s">
        <v>3810</v>
      </c>
    </row>
    <row r="262" ht="33.3" customHeight="1" spans="1:14">
      <c r="A262" s="378">
        <v>260</v>
      </c>
      <c r="B262" s="378" t="s">
        <v>4356</v>
      </c>
      <c r="C262" s="378"/>
      <c r="D262" s="378" t="s">
        <v>4357</v>
      </c>
      <c r="E262" s="378">
        <v>32.99</v>
      </c>
      <c r="F262" s="378">
        <v>206</v>
      </c>
      <c r="G262" s="378">
        <v>4.1</v>
      </c>
      <c r="H262" s="378" t="s">
        <v>3871</v>
      </c>
      <c r="I262" s="383">
        <v>0</v>
      </c>
      <c r="J262" s="378" t="s">
        <v>4358</v>
      </c>
      <c r="K262" s="378" t="s">
        <v>4359</v>
      </c>
      <c r="L262" s="378" t="s">
        <v>3810</v>
      </c>
      <c r="M262" s="378" t="s">
        <v>3810</v>
      </c>
      <c r="N262" s="378" t="s">
        <v>3810</v>
      </c>
    </row>
    <row r="263" ht="33.3" customHeight="1" spans="1:14">
      <c r="A263" s="378">
        <v>261</v>
      </c>
      <c r="B263" s="378" t="s">
        <v>4360</v>
      </c>
      <c r="C263" s="378"/>
      <c r="D263" s="378" t="s">
        <v>4361</v>
      </c>
      <c r="E263" s="378">
        <v>19.95</v>
      </c>
      <c r="F263" s="378">
        <v>42</v>
      </c>
      <c r="G263" s="378">
        <v>4</v>
      </c>
      <c r="H263" s="378" t="s">
        <v>3871</v>
      </c>
      <c r="I263" s="383">
        <v>0</v>
      </c>
      <c r="J263" s="378" t="s">
        <v>4362</v>
      </c>
      <c r="K263" s="378" t="s">
        <v>3810</v>
      </c>
      <c r="L263" s="378" t="s">
        <v>3810</v>
      </c>
      <c r="M263" s="378" t="s">
        <v>3810</v>
      </c>
      <c r="N263" s="378" t="s">
        <v>3810</v>
      </c>
    </row>
    <row r="264" ht="33.3" customHeight="1" spans="1:14">
      <c r="A264" s="378">
        <v>262</v>
      </c>
      <c r="B264" s="378" t="s">
        <v>4363</v>
      </c>
      <c r="C264" s="378"/>
      <c r="D264" s="378" t="s">
        <v>4364</v>
      </c>
      <c r="E264" s="378">
        <v>29.99</v>
      </c>
      <c r="F264" s="378">
        <v>365</v>
      </c>
      <c r="G264" s="378">
        <v>4</v>
      </c>
      <c r="H264" s="378" t="s">
        <v>3871</v>
      </c>
      <c r="I264" s="383">
        <v>0</v>
      </c>
      <c r="J264" s="378" t="s">
        <v>3810</v>
      </c>
      <c r="K264" s="378" t="s">
        <v>3810</v>
      </c>
      <c r="L264" s="378" t="s">
        <v>3830</v>
      </c>
      <c r="M264" s="378" t="s">
        <v>3810</v>
      </c>
      <c r="N264" s="378" t="s">
        <v>3810</v>
      </c>
    </row>
    <row r="265" ht="33.3" customHeight="1" spans="1:14">
      <c r="A265" s="378">
        <v>263</v>
      </c>
      <c r="B265" s="378" t="s">
        <v>4365</v>
      </c>
      <c r="C265" s="378"/>
      <c r="D265" s="378" t="s">
        <v>4366</v>
      </c>
      <c r="E265" s="378">
        <v>97.99</v>
      </c>
      <c r="F265" s="378">
        <v>23</v>
      </c>
      <c r="G265" s="378">
        <v>3.8</v>
      </c>
      <c r="H265" s="378" t="s">
        <v>3871</v>
      </c>
      <c r="I265" s="383">
        <v>0</v>
      </c>
      <c r="J265" s="378" t="s">
        <v>3810</v>
      </c>
      <c r="K265" s="378" t="s">
        <v>3810</v>
      </c>
      <c r="L265" s="378" t="s">
        <v>4367</v>
      </c>
      <c r="M265" s="378" t="s">
        <v>3810</v>
      </c>
      <c r="N265" s="378" t="s">
        <v>3810</v>
      </c>
    </row>
    <row r="266" ht="33.3" customHeight="1" spans="1:14">
      <c r="A266" s="378">
        <v>264</v>
      </c>
      <c r="B266" s="378" t="s">
        <v>4368</v>
      </c>
      <c r="C266" s="378"/>
      <c r="D266" s="378" t="s">
        <v>4369</v>
      </c>
      <c r="E266" s="378">
        <v>125.99</v>
      </c>
      <c r="F266" s="378">
        <v>12</v>
      </c>
      <c r="G266" s="378">
        <v>4.5</v>
      </c>
      <c r="H266" s="378" t="s">
        <v>3871</v>
      </c>
      <c r="I266" s="383">
        <v>0</v>
      </c>
      <c r="J266" s="378" t="s">
        <v>3810</v>
      </c>
      <c r="K266" s="378" t="s">
        <v>3810</v>
      </c>
      <c r="L266" s="378" t="s">
        <v>4367</v>
      </c>
      <c r="M266" s="378" t="s">
        <v>3810</v>
      </c>
      <c r="N266" s="378" t="s">
        <v>3810</v>
      </c>
    </row>
    <row r="267" ht="33.3" customHeight="1" spans="1:14">
      <c r="A267" s="378">
        <v>265</v>
      </c>
      <c r="B267" s="378" t="s">
        <v>4370</v>
      </c>
      <c r="C267" s="378"/>
      <c r="D267" s="378" t="s">
        <v>4371</v>
      </c>
      <c r="E267" s="378">
        <v>19.99</v>
      </c>
      <c r="F267" s="378">
        <v>94</v>
      </c>
      <c r="G267" s="378">
        <v>4.4</v>
      </c>
      <c r="H267" s="378" t="s">
        <v>3871</v>
      </c>
      <c r="I267" s="383">
        <v>0</v>
      </c>
      <c r="J267" s="378" t="s">
        <v>4372</v>
      </c>
      <c r="K267" s="378" t="s">
        <v>3810</v>
      </c>
      <c r="L267" s="378" t="s">
        <v>3810</v>
      </c>
      <c r="M267" s="378" t="s">
        <v>3810</v>
      </c>
      <c r="N267" s="378" t="s">
        <v>3810</v>
      </c>
    </row>
    <row r="268" ht="33.3" customHeight="1" spans="1:14">
      <c r="A268" s="378">
        <v>266</v>
      </c>
      <c r="B268" s="378" t="s">
        <v>4373</v>
      </c>
      <c r="C268" s="378"/>
      <c r="D268" s="378" t="s">
        <v>4374</v>
      </c>
      <c r="E268" s="378">
        <v>15.9</v>
      </c>
      <c r="F268" s="378">
        <v>124</v>
      </c>
      <c r="G268" s="378">
        <v>4.2</v>
      </c>
      <c r="H268" s="378" t="s">
        <v>3871</v>
      </c>
      <c r="I268" s="383">
        <v>0</v>
      </c>
      <c r="J268" s="378" t="s">
        <v>3810</v>
      </c>
      <c r="K268" s="378" t="s">
        <v>4375</v>
      </c>
      <c r="L268" s="378" t="s">
        <v>3810</v>
      </c>
      <c r="M268" s="378" t="s">
        <v>3810</v>
      </c>
      <c r="N268" s="378" t="s">
        <v>3810</v>
      </c>
    </row>
    <row r="269" ht="33.3" customHeight="1" spans="1:14">
      <c r="A269" s="378">
        <v>267</v>
      </c>
      <c r="B269" s="378" t="s">
        <v>4376</v>
      </c>
      <c r="C269" s="378"/>
      <c r="D269" s="378" t="s">
        <v>4377</v>
      </c>
      <c r="E269" s="378">
        <v>899</v>
      </c>
      <c r="F269" s="378">
        <v>13</v>
      </c>
      <c r="G269" s="378">
        <v>5</v>
      </c>
      <c r="H269" s="378" t="s">
        <v>3871</v>
      </c>
      <c r="I269" s="383">
        <v>0</v>
      </c>
      <c r="J269" s="378" t="s">
        <v>3810</v>
      </c>
      <c r="K269" s="378" t="s">
        <v>3810</v>
      </c>
      <c r="L269" s="378" t="s">
        <v>4298</v>
      </c>
      <c r="M269" s="378" t="s">
        <v>3810</v>
      </c>
      <c r="N269" s="378" t="s">
        <v>3810</v>
      </c>
    </row>
    <row r="270" ht="33.3" customHeight="1" spans="1:14">
      <c r="A270" s="378">
        <v>268</v>
      </c>
      <c r="B270" s="378" t="s">
        <v>4378</v>
      </c>
      <c r="C270" s="378"/>
      <c r="D270" s="378" t="s">
        <v>4379</v>
      </c>
      <c r="E270" s="378">
        <v>28.99</v>
      </c>
      <c r="F270" s="378">
        <v>37</v>
      </c>
      <c r="G270" s="378">
        <v>4.8</v>
      </c>
      <c r="H270" s="378" t="s">
        <v>3871</v>
      </c>
      <c r="I270" s="383">
        <v>0</v>
      </c>
      <c r="J270" s="378" t="s">
        <v>4380</v>
      </c>
      <c r="K270" s="378" t="s">
        <v>4381</v>
      </c>
      <c r="L270" s="378" t="s">
        <v>3810</v>
      </c>
      <c r="M270" s="378" t="s">
        <v>3810</v>
      </c>
      <c r="N270" s="378" t="s">
        <v>3810</v>
      </c>
    </row>
    <row r="271" ht="33.3" customHeight="1" spans="1:14">
      <c r="A271" s="378">
        <v>269</v>
      </c>
      <c r="B271" s="378" t="s">
        <v>4382</v>
      </c>
      <c r="C271" s="378"/>
      <c r="D271" s="378" t="s">
        <v>4383</v>
      </c>
      <c r="E271" s="378">
        <v>37.99</v>
      </c>
      <c r="F271" s="378">
        <v>120</v>
      </c>
      <c r="G271" s="378">
        <v>3.9</v>
      </c>
      <c r="H271" s="378" t="s">
        <v>3871</v>
      </c>
      <c r="I271" s="383">
        <v>0</v>
      </c>
      <c r="J271" s="378" t="s">
        <v>4384</v>
      </c>
      <c r="K271" s="378" t="s">
        <v>3810</v>
      </c>
      <c r="L271" s="378" t="s">
        <v>3810</v>
      </c>
      <c r="M271" s="378" t="s">
        <v>3810</v>
      </c>
      <c r="N271" s="378" t="s">
        <v>3810</v>
      </c>
    </row>
    <row r="272" ht="33.3" customHeight="1" spans="1:14">
      <c r="A272" s="378">
        <v>270</v>
      </c>
      <c r="B272" s="378" t="s">
        <v>4385</v>
      </c>
      <c r="C272" s="378"/>
      <c r="D272" s="378" t="s">
        <v>4386</v>
      </c>
      <c r="E272" s="378">
        <v>37.99</v>
      </c>
      <c r="F272" s="378">
        <v>48</v>
      </c>
      <c r="G272" s="378">
        <v>4.4</v>
      </c>
      <c r="H272" s="378" t="s">
        <v>3861</v>
      </c>
      <c r="I272" s="383">
        <v>0</v>
      </c>
      <c r="J272" s="378" t="s">
        <v>4387</v>
      </c>
      <c r="K272" s="378" t="s">
        <v>4388</v>
      </c>
      <c r="L272" s="378" t="s">
        <v>3810</v>
      </c>
      <c r="M272" s="378" t="s">
        <v>3810</v>
      </c>
      <c r="N272" s="378" t="s">
        <v>3810</v>
      </c>
    </row>
    <row r="273" ht="33.3" customHeight="1" spans="1:14">
      <c r="A273" s="378">
        <v>271</v>
      </c>
      <c r="B273" s="378" t="s">
        <v>4389</v>
      </c>
      <c r="C273" s="378"/>
      <c r="D273" s="378" t="s">
        <v>4390</v>
      </c>
      <c r="E273" s="378">
        <v>24.99</v>
      </c>
      <c r="F273" s="378">
        <v>399</v>
      </c>
      <c r="G273" s="378">
        <v>3.3</v>
      </c>
      <c r="H273" s="378" t="s">
        <v>3861</v>
      </c>
      <c r="I273" s="383">
        <v>0</v>
      </c>
      <c r="J273" s="378" t="s">
        <v>3810</v>
      </c>
      <c r="K273" s="378" t="s">
        <v>3810</v>
      </c>
      <c r="L273" s="378" t="s">
        <v>4391</v>
      </c>
      <c r="M273" s="378" t="s">
        <v>3810</v>
      </c>
      <c r="N273" s="378" t="s">
        <v>3810</v>
      </c>
    </row>
    <row r="274" ht="33.3" customHeight="1" spans="1:14">
      <c r="A274" s="378">
        <v>272</v>
      </c>
      <c r="B274" s="378" t="s">
        <v>4392</v>
      </c>
      <c r="C274" s="378"/>
      <c r="D274" s="378" t="s">
        <v>4393</v>
      </c>
      <c r="E274" s="378">
        <v>29.74</v>
      </c>
      <c r="F274" s="378">
        <v>366</v>
      </c>
      <c r="G274" s="378">
        <v>4.5</v>
      </c>
      <c r="H274" s="378" t="s">
        <v>3871</v>
      </c>
      <c r="I274" s="383">
        <v>0</v>
      </c>
      <c r="J274" s="378" t="s">
        <v>3810</v>
      </c>
      <c r="K274" s="378" t="s">
        <v>4394</v>
      </c>
      <c r="L274" s="378" t="s">
        <v>3810</v>
      </c>
      <c r="M274" s="378" t="s">
        <v>3810</v>
      </c>
      <c r="N274" s="378" t="s">
        <v>3810</v>
      </c>
    </row>
    <row r="275" ht="33.3" customHeight="1" spans="1:14">
      <c r="A275" s="378">
        <v>273</v>
      </c>
      <c r="B275" s="378" t="s">
        <v>4395</v>
      </c>
      <c r="C275" s="378"/>
      <c r="D275" s="378" t="s">
        <v>4396</v>
      </c>
      <c r="E275" s="378">
        <v>19.7</v>
      </c>
      <c r="F275" s="378">
        <v>26</v>
      </c>
      <c r="G275" s="378">
        <v>4.3</v>
      </c>
      <c r="H275" s="378" t="s">
        <v>3871</v>
      </c>
      <c r="I275" s="383">
        <v>0</v>
      </c>
      <c r="J275" s="378" t="s">
        <v>4397</v>
      </c>
      <c r="K275" s="378" t="s">
        <v>4398</v>
      </c>
      <c r="L275" s="378" t="s">
        <v>3810</v>
      </c>
      <c r="M275" s="378" t="s">
        <v>3810</v>
      </c>
      <c r="N275" s="378" t="s">
        <v>3810</v>
      </c>
    </row>
    <row r="276" ht="33.3" customHeight="1" spans="1:14">
      <c r="A276" s="378">
        <v>274</v>
      </c>
      <c r="B276" s="378" t="s">
        <v>4399</v>
      </c>
      <c r="C276" s="378"/>
      <c r="D276" s="378" t="s">
        <v>4400</v>
      </c>
      <c r="E276" s="378">
        <v>39.9</v>
      </c>
      <c r="F276" s="378">
        <v>66</v>
      </c>
      <c r="G276" s="378">
        <v>4.4</v>
      </c>
      <c r="H276" s="378" t="s">
        <v>3871</v>
      </c>
      <c r="I276" s="383">
        <v>0</v>
      </c>
      <c r="J276" s="378" t="s">
        <v>4401</v>
      </c>
      <c r="K276" s="378" t="s">
        <v>4402</v>
      </c>
      <c r="L276" s="378" t="s">
        <v>3810</v>
      </c>
      <c r="M276" s="378" t="s">
        <v>3810</v>
      </c>
      <c r="N276" s="378" t="s">
        <v>3810</v>
      </c>
    </row>
    <row r="277" ht="33.3" customHeight="1" spans="1:14">
      <c r="A277" s="378">
        <v>275</v>
      </c>
      <c r="B277" s="378" t="s">
        <v>4403</v>
      </c>
      <c r="C277" s="378"/>
      <c r="D277" s="378" t="s">
        <v>4404</v>
      </c>
      <c r="E277" s="378">
        <v>31.34</v>
      </c>
      <c r="F277" s="378">
        <v>36</v>
      </c>
      <c r="G277" s="378">
        <v>4.3</v>
      </c>
      <c r="H277" s="378" t="s">
        <v>3871</v>
      </c>
      <c r="I277" s="383">
        <v>0</v>
      </c>
      <c r="J277" s="378" t="s">
        <v>4405</v>
      </c>
      <c r="K277" s="378" t="s">
        <v>4406</v>
      </c>
      <c r="L277" s="378" t="s">
        <v>3810</v>
      </c>
      <c r="M277" s="378" t="s">
        <v>3810</v>
      </c>
      <c r="N277" s="378" t="s">
        <v>3810</v>
      </c>
    </row>
    <row r="278" ht="33.3" customHeight="1" spans="1:14">
      <c r="A278" s="378">
        <v>276</v>
      </c>
      <c r="B278" s="378" t="s">
        <v>4407</v>
      </c>
      <c r="C278" s="378"/>
      <c r="D278" s="378" t="s">
        <v>4408</v>
      </c>
      <c r="E278" s="378">
        <v>13.59</v>
      </c>
      <c r="F278" s="378">
        <v>71</v>
      </c>
      <c r="G278" s="378">
        <v>4.7</v>
      </c>
      <c r="H278" s="378" t="s">
        <v>3871</v>
      </c>
      <c r="I278" s="383">
        <v>0</v>
      </c>
      <c r="J278" s="378" t="s">
        <v>4409</v>
      </c>
      <c r="K278" s="378" t="s">
        <v>3810</v>
      </c>
      <c r="L278" s="378" t="s">
        <v>3810</v>
      </c>
      <c r="M278" s="378" t="s">
        <v>3810</v>
      </c>
      <c r="N278" s="378" t="s">
        <v>3810</v>
      </c>
    </row>
    <row r="279" ht="33.3" customHeight="1" spans="1:14">
      <c r="A279" s="378">
        <v>277</v>
      </c>
      <c r="B279" s="378" t="s">
        <v>4410</v>
      </c>
      <c r="C279" s="378"/>
      <c r="D279" s="378" t="s">
        <v>4411</v>
      </c>
      <c r="E279" s="378">
        <v>15.99</v>
      </c>
      <c r="F279" s="378">
        <v>13</v>
      </c>
      <c r="G279" s="378">
        <v>3.8</v>
      </c>
      <c r="H279" s="378" t="s">
        <v>3871</v>
      </c>
      <c r="I279" s="383">
        <v>0</v>
      </c>
      <c r="J279" s="378" t="s">
        <v>4412</v>
      </c>
      <c r="K279" s="378" t="s">
        <v>3810</v>
      </c>
      <c r="L279" s="378" t="s">
        <v>3810</v>
      </c>
      <c r="M279" s="378" t="s">
        <v>3810</v>
      </c>
      <c r="N279" s="378" t="s">
        <v>3810</v>
      </c>
    </row>
    <row r="280" ht="33.3" customHeight="1" spans="1:14">
      <c r="A280" s="378">
        <v>278</v>
      </c>
      <c r="B280" s="378" t="s">
        <v>4413</v>
      </c>
      <c r="C280" s="378"/>
      <c r="D280" s="378" t="s">
        <v>4414</v>
      </c>
      <c r="E280" s="378">
        <v>14.99</v>
      </c>
      <c r="F280" s="378">
        <v>309</v>
      </c>
      <c r="G280" s="378">
        <v>4.5</v>
      </c>
      <c r="H280" s="378" t="s">
        <v>3871</v>
      </c>
      <c r="I280" s="383">
        <v>0</v>
      </c>
      <c r="J280" s="378" t="s">
        <v>4415</v>
      </c>
      <c r="K280" s="378" t="s">
        <v>4416</v>
      </c>
      <c r="L280" s="378" t="s">
        <v>3810</v>
      </c>
      <c r="M280" s="378" t="s">
        <v>3810</v>
      </c>
      <c r="N280" s="378" t="s">
        <v>3810</v>
      </c>
    </row>
    <row r="281" ht="33.3" customHeight="1" spans="1:14">
      <c r="A281" s="378">
        <v>279</v>
      </c>
      <c r="B281" s="378" t="s">
        <v>4417</v>
      </c>
      <c r="C281" s="378"/>
      <c r="D281" s="378" t="s">
        <v>4418</v>
      </c>
      <c r="E281" s="378">
        <v>28.89</v>
      </c>
      <c r="F281" s="378">
        <v>14</v>
      </c>
      <c r="G281" s="378">
        <v>3.8</v>
      </c>
      <c r="H281" s="378" t="s">
        <v>3871</v>
      </c>
      <c r="I281" s="383">
        <v>0</v>
      </c>
      <c r="J281" s="378" t="s">
        <v>3810</v>
      </c>
      <c r="K281" s="378" t="s">
        <v>3810</v>
      </c>
      <c r="L281" s="378" t="s">
        <v>4419</v>
      </c>
      <c r="M281" s="378" t="s">
        <v>3810</v>
      </c>
      <c r="N281" s="378" t="s">
        <v>3810</v>
      </c>
    </row>
    <row r="282" ht="33.3" customHeight="1" spans="1:14">
      <c r="A282" s="378">
        <v>280</v>
      </c>
      <c r="B282" s="378" t="s">
        <v>4420</v>
      </c>
      <c r="C282" s="378"/>
      <c r="D282" s="378" t="s">
        <v>4421</v>
      </c>
      <c r="E282" s="378">
        <v>42.49</v>
      </c>
      <c r="F282" s="378">
        <v>14</v>
      </c>
      <c r="G282" s="378">
        <v>3.8</v>
      </c>
      <c r="H282" s="378" t="s">
        <v>3871</v>
      </c>
      <c r="I282" s="383">
        <v>0</v>
      </c>
      <c r="J282" s="378" t="s">
        <v>3810</v>
      </c>
      <c r="K282" s="378" t="s">
        <v>3810</v>
      </c>
      <c r="L282" s="378" t="s">
        <v>4419</v>
      </c>
      <c r="M282" s="378" t="s">
        <v>3810</v>
      </c>
      <c r="N282" s="378" t="s">
        <v>3810</v>
      </c>
    </row>
    <row r="283" ht="33.3" customHeight="1" spans="1:14">
      <c r="A283" s="378">
        <v>281</v>
      </c>
      <c r="B283" s="378" t="s">
        <v>4422</v>
      </c>
      <c r="C283" s="378"/>
      <c r="D283" s="378" t="s">
        <v>4423</v>
      </c>
      <c r="E283" s="378">
        <v>31.33</v>
      </c>
      <c r="F283" s="378">
        <v>9</v>
      </c>
      <c r="G283" s="378">
        <v>4.1</v>
      </c>
      <c r="H283" s="378" t="s">
        <v>3871</v>
      </c>
      <c r="I283" s="383">
        <v>0</v>
      </c>
      <c r="J283" s="378" t="s">
        <v>3810</v>
      </c>
      <c r="K283" s="378" t="s">
        <v>3810</v>
      </c>
      <c r="L283" s="378" t="s">
        <v>4419</v>
      </c>
      <c r="M283" s="378" t="s">
        <v>3810</v>
      </c>
      <c r="N283" s="378" t="s">
        <v>3810</v>
      </c>
    </row>
    <row r="284" ht="33.3" customHeight="1" spans="1:14">
      <c r="A284" s="378">
        <v>282</v>
      </c>
      <c r="B284" s="378" t="s">
        <v>4424</v>
      </c>
      <c r="C284" s="378"/>
      <c r="D284" s="378" t="s">
        <v>4425</v>
      </c>
      <c r="E284" s="378">
        <v>12.1</v>
      </c>
      <c r="F284" s="378">
        <v>11</v>
      </c>
      <c r="G284" s="378">
        <v>2.9</v>
      </c>
      <c r="H284" s="378" t="s">
        <v>3871</v>
      </c>
      <c r="I284" s="383">
        <v>0</v>
      </c>
      <c r="J284" s="378" t="s">
        <v>4426</v>
      </c>
      <c r="K284" s="378" t="s">
        <v>3810</v>
      </c>
      <c r="L284" s="378" t="s">
        <v>3810</v>
      </c>
      <c r="M284" s="378" t="s">
        <v>3810</v>
      </c>
      <c r="N284" s="378" t="s">
        <v>3810</v>
      </c>
    </row>
    <row r="285" ht="33.3" customHeight="1" spans="1:14">
      <c r="A285" s="378">
        <v>283</v>
      </c>
      <c r="B285" s="378" t="s">
        <v>4427</v>
      </c>
      <c r="C285" s="378"/>
      <c r="D285" s="378" t="s">
        <v>4428</v>
      </c>
      <c r="E285" s="378">
        <v>23.99</v>
      </c>
      <c r="F285" s="378">
        <v>12</v>
      </c>
      <c r="G285" s="378">
        <v>4.4</v>
      </c>
      <c r="H285" s="378" t="s">
        <v>3871</v>
      </c>
      <c r="I285" s="383">
        <v>0</v>
      </c>
      <c r="J285" s="378" t="s">
        <v>3810</v>
      </c>
      <c r="K285" s="378" t="s">
        <v>4429</v>
      </c>
      <c r="L285" s="378" t="s">
        <v>3810</v>
      </c>
      <c r="M285" s="378" t="s">
        <v>3810</v>
      </c>
      <c r="N285" s="378" t="s">
        <v>3810</v>
      </c>
    </row>
    <row r="286" ht="33.3" customHeight="1" spans="1:14">
      <c r="A286" s="378">
        <v>284</v>
      </c>
      <c r="B286" s="378" t="s">
        <v>4430</v>
      </c>
      <c r="C286" s="378"/>
      <c r="D286" s="378" t="s">
        <v>4431</v>
      </c>
      <c r="E286" s="378">
        <v>56.99</v>
      </c>
      <c r="F286" s="378">
        <v>457</v>
      </c>
      <c r="G286" s="378">
        <v>4.2</v>
      </c>
      <c r="H286" s="378" t="s">
        <v>3821</v>
      </c>
      <c r="I286" s="383">
        <v>0</v>
      </c>
      <c r="J286" s="378" t="s">
        <v>3810</v>
      </c>
      <c r="K286" s="378" t="s">
        <v>3810</v>
      </c>
      <c r="L286" s="378" t="s">
        <v>3851</v>
      </c>
      <c r="M286" s="378" t="s">
        <v>3810</v>
      </c>
      <c r="N286" s="378" t="s">
        <v>3810</v>
      </c>
    </row>
    <row r="287" ht="33.3" customHeight="1" spans="1:14">
      <c r="A287" s="378">
        <v>285</v>
      </c>
      <c r="B287" s="378" t="s">
        <v>4432</v>
      </c>
      <c r="C287" s="378"/>
      <c r="D287" s="378" t="s">
        <v>4292</v>
      </c>
      <c r="E287" s="378">
        <v>32.99</v>
      </c>
      <c r="F287" s="378">
        <v>114</v>
      </c>
      <c r="G287" s="378">
        <v>4.4</v>
      </c>
      <c r="H287" s="378" t="s">
        <v>3861</v>
      </c>
      <c r="I287" s="383">
        <v>0</v>
      </c>
      <c r="J287" s="378" t="s">
        <v>3810</v>
      </c>
      <c r="K287" s="378" t="s">
        <v>3810</v>
      </c>
      <c r="L287" s="378" t="s">
        <v>4109</v>
      </c>
      <c r="M287" s="378" t="s">
        <v>3810</v>
      </c>
      <c r="N287" s="378" t="s">
        <v>3810</v>
      </c>
    </row>
    <row r="288" ht="33.3" customHeight="1" spans="1:14">
      <c r="A288" s="378">
        <v>286</v>
      </c>
      <c r="B288" s="378" t="s">
        <v>4433</v>
      </c>
      <c r="C288" s="378"/>
      <c r="D288" s="378" t="s">
        <v>4434</v>
      </c>
      <c r="E288" s="378">
        <v>19.98</v>
      </c>
      <c r="F288" s="378">
        <v>8</v>
      </c>
      <c r="G288" s="378">
        <v>4.2</v>
      </c>
      <c r="H288" s="378" t="s">
        <v>3871</v>
      </c>
      <c r="I288" s="383">
        <v>0</v>
      </c>
      <c r="J288" s="378" t="s">
        <v>4435</v>
      </c>
      <c r="K288" s="378" t="s">
        <v>3810</v>
      </c>
      <c r="L288" s="378" t="s">
        <v>3810</v>
      </c>
      <c r="M288" s="378" t="s">
        <v>3810</v>
      </c>
      <c r="N288" s="378" t="s">
        <v>3810</v>
      </c>
    </row>
    <row r="289" ht="33.3" customHeight="1" spans="1:14">
      <c r="A289" s="378">
        <v>287</v>
      </c>
      <c r="B289" s="378" t="s">
        <v>4436</v>
      </c>
      <c r="C289" s="378"/>
      <c r="D289" s="378" t="s">
        <v>4437</v>
      </c>
      <c r="E289" s="378">
        <v>16.14</v>
      </c>
      <c r="F289" s="378">
        <v>33</v>
      </c>
      <c r="G289" s="378">
        <v>4.6</v>
      </c>
      <c r="H289" s="378" t="s">
        <v>3871</v>
      </c>
      <c r="I289" s="383">
        <v>0</v>
      </c>
      <c r="J289" s="378" t="s">
        <v>4438</v>
      </c>
      <c r="K289" s="378" t="s">
        <v>4439</v>
      </c>
      <c r="L289" s="378" t="s">
        <v>3810</v>
      </c>
      <c r="M289" s="378" t="s">
        <v>3810</v>
      </c>
      <c r="N289" s="378" t="s">
        <v>3810</v>
      </c>
    </row>
    <row r="290" ht="33.3" customHeight="1" spans="1:14">
      <c r="A290" s="378">
        <v>288</v>
      </c>
      <c r="B290" s="378" t="s">
        <v>4440</v>
      </c>
      <c r="C290" s="378"/>
      <c r="D290" s="378" t="s">
        <v>4441</v>
      </c>
      <c r="E290" s="378">
        <v>45.99</v>
      </c>
      <c r="F290" s="378">
        <v>239</v>
      </c>
      <c r="G290" s="378">
        <v>4.2</v>
      </c>
      <c r="H290" s="378" t="s">
        <v>3871</v>
      </c>
      <c r="I290" s="383">
        <v>0</v>
      </c>
      <c r="J290" s="378" t="s">
        <v>3810</v>
      </c>
      <c r="K290" s="378" t="s">
        <v>4442</v>
      </c>
      <c r="L290" s="378" t="s">
        <v>3810</v>
      </c>
      <c r="M290" s="378" t="s">
        <v>3810</v>
      </c>
      <c r="N290" s="378" t="s">
        <v>3810</v>
      </c>
    </row>
    <row r="291" ht="33.3" customHeight="1" spans="1:14">
      <c r="A291" s="378">
        <v>289</v>
      </c>
      <c r="B291" s="378" t="s">
        <v>4443</v>
      </c>
      <c r="C291" s="378"/>
      <c r="D291" s="378" t="s">
        <v>4444</v>
      </c>
      <c r="E291" s="378">
        <v>18</v>
      </c>
      <c r="F291" s="378">
        <v>29</v>
      </c>
      <c r="G291" s="378">
        <v>4.6</v>
      </c>
      <c r="H291" s="378" t="s">
        <v>3871</v>
      </c>
      <c r="I291" s="383">
        <v>0</v>
      </c>
      <c r="J291" s="378" t="s">
        <v>3810</v>
      </c>
      <c r="K291" s="378" t="s">
        <v>4445</v>
      </c>
      <c r="L291" s="378" t="s">
        <v>3810</v>
      </c>
      <c r="M291" s="378" t="s">
        <v>3810</v>
      </c>
      <c r="N291" s="378" t="s">
        <v>3810</v>
      </c>
    </row>
    <row r="292" ht="33.3" customHeight="1" spans="1:14">
      <c r="A292" s="378">
        <v>290</v>
      </c>
      <c r="B292" s="378" t="s">
        <v>4446</v>
      </c>
      <c r="C292" s="378"/>
      <c r="D292" s="378" t="s">
        <v>4444</v>
      </c>
      <c r="E292" s="378">
        <v>21.99</v>
      </c>
      <c r="F292" s="378">
        <v>29</v>
      </c>
      <c r="G292" s="378">
        <v>4.6</v>
      </c>
      <c r="H292" s="378" t="s">
        <v>3871</v>
      </c>
      <c r="I292" s="383">
        <v>0</v>
      </c>
      <c r="J292" s="378" t="s">
        <v>4447</v>
      </c>
      <c r="K292" s="378" t="s">
        <v>3810</v>
      </c>
      <c r="L292" s="378" t="s">
        <v>3810</v>
      </c>
      <c r="M292" s="378" t="s">
        <v>3810</v>
      </c>
      <c r="N292" s="378" t="s">
        <v>3810</v>
      </c>
    </row>
    <row r="293" ht="33.3" customHeight="1" spans="1:14">
      <c r="A293" s="378">
        <v>291</v>
      </c>
      <c r="B293" s="378" t="s">
        <v>4448</v>
      </c>
      <c r="C293" s="378"/>
      <c r="D293" s="378" t="s">
        <v>4449</v>
      </c>
      <c r="E293" s="378">
        <v>17.99</v>
      </c>
      <c r="F293" s="378">
        <v>30</v>
      </c>
      <c r="G293" s="378">
        <v>4.1</v>
      </c>
      <c r="H293" s="378" t="s">
        <v>3871</v>
      </c>
      <c r="I293" s="383">
        <v>0</v>
      </c>
      <c r="J293" s="378" t="s">
        <v>4450</v>
      </c>
      <c r="K293" s="378" t="s">
        <v>3810</v>
      </c>
      <c r="L293" s="378" t="s">
        <v>3810</v>
      </c>
      <c r="M293" s="378" t="s">
        <v>3810</v>
      </c>
      <c r="N293" s="378" t="s">
        <v>3810</v>
      </c>
    </row>
    <row r="294" ht="33.3" customHeight="1" spans="1:14">
      <c r="A294" s="378">
        <v>292</v>
      </c>
      <c r="B294" s="378" t="s">
        <v>4451</v>
      </c>
      <c r="C294" s="378"/>
      <c r="D294" s="378" t="s">
        <v>4452</v>
      </c>
      <c r="E294" s="378">
        <v>25.49</v>
      </c>
      <c r="F294" s="378">
        <v>23</v>
      </c>
      <c r="G294" s="378">
        <v>4.3</v>
      </c>
      <c r="H294" s="378" t="s">
        <v>3861</v>
      </c>
      <c r="I294" s="383">
        <v>0</v>
      </c>
      <c r="J294" s="378" t="s">
        <v>4453</v>
      </c>
      <c r="K294" s="378" t="s">
        <v>4454</v>
      </c>
      <c r="L294" s="378" t="s">
        <v>3810</v>
      </c>
      <c r="M294" s="378" t="s">
        <v>3810</v>
      </c>
      <c r="N294" s="378" t="s">
        <v>3810</v>
      </c>
    </row>
    <row r="295" ht="33.3" customHeight="1" spans="1:14">
      <c r="A295" s="378">
        <v>293</v>
      </c>
      <c r="B295" s="378" t="s">
        <v>4455</v>
      </c>
      <c r="C295" s="378"/>
      <c r="D295" s="378" t="s">
        <v>4456</v>
      </c>
      <c r="E295" s="378">
        <v>8.49</v>
      </c>
      <c r="F295" s="378">
        <v>21</v>
      </c>
      <c r="G295" s="378">
        <v>4.3</v>
      </c>
      <c r="H295" s="378" t="s">
        <v>3871</v>
      </c>
      <c r="I295" s="383">
        <v>0</v>
      </c>
      <c r="J295" s="378" t="s">
        <v>4457</v>
      </c>
      <c r="K295" s="378" t="s">
        <v>4458</v>
      </c>
      <c r="L295" s="378" t="s">
        <v>3810</v>
      </c>
      <c r="M295" s="378" t="s">
        <v>3810</v>
      </c>
      <c r="N295" s="378" t="s">
        <v>3810</v>
      </c>
    </row>
    <row r="296" ht="33.3" customHeight="1" spans="1:14">
      <c r="A296" s="378">
        <v>294</v>
      </c>
      <c r="B296" s="378" t="s">
        <v>4459</v>
      </c>
      <c r="C296" s="378"/>
      <c r="D296" s="378" t="s">
        <v>4460</v>
      </c>
      <c r="E296" s="378">
        <v>24.79</v>
      </c>
      <c r="F296" s="378">
        <v>4</v>
      </c>
      <c r="G296" s="378">
        <v>3.9</v>
      </c>
      <c r="H296" s="378" t="s">
        <v>3871</v>
      </c>
      <c r="I296" s="383">
        <v>0</v>
      </c>
      <c r="J296" s="378" t="s">
        <v>4461</v>
      </c>
      <c r="K296" s="378" t="s">
        <v>3810</v>
      </c>
      <c r="L296" s="378" t="s">
        <v>3810</v>
      </c>
      <c r="M296" s="378" t="s">
        <v>3810</v>
      </c>
      <c r="N296" s="378" t="s">
        <v>3810</v>
      </c>
    </row>
    <row r="297" ht="33.3" customHeight="1" spans="1:14">
      <c r="A297" s="378">
        <v>295</v>
      </c>
      <c r="B297" s="378" t="s">
        <v>4462</v>
      </c>
      <c r="C297" s="378"/>
      <c r="D297" s="378" t="s">
        <v>4463</v>
      </c>
      <c r="E297" s="378">
        <v>14.99</v>
      </c>
      <c r="F297" s="378">
        <v>7</v>
      </c>
      <c r="G297" s="378">
        <v>3.2</v>
      </c>
      <c r="H297" s="378" t="s">
        <v>3871</v>
      </c>
      <c r="I297" s="383">
        <v>0</v>
      </c>
      <c r="J297" s="378" t="s">
        <v>4464</v>
      </c>
      <c r="K297" s="378" t="s">
        <v>3810</v>
      </c>
      <c r="L297" s="378" t="s">
        <v>3810</v>
      </c>
      <c r="M297" s="378" t="s">
        <v>3810</v>
      </c>
      <c r="N297" s="378" t="s">
        <v>3810</v>
      </c>
    </row>
    <row r="298" ht="33.3" customHeight="1" spans="1:14">
      <c r="A298" s="378">
        <v>296</v>
      </c>
      <c r="B298" s="378" t="s">
        <v>4465</v>
      </c>
      <c r="C298" s="378"/>
      <c r="D298" s="378" t="s">
        <v>4466</v>
      </c>
      <c r="E298" s="378">
        <v>26.99</v>
      </c>
      <c r="F298" s="378">
        <v>11</v>
      </c>
      <c r="G298" s="378">
        <v>4.2</v>
      </c>
      <c r="H298" s="378" t="s">
        <v>3871</v>
      </c>
      <c r="I298" s="383">
        <v>0</v>
      </c>
      <c r="J298" s="378" t="s">
        <v>3810</v>
      </c>
      <c r="K298" s="378" t="s">
        <v>4467</v>
      </c>
      <c r="L298" s="378" t="s">
        <v>3810</v>
      </c>
      <c r="M298" s="378" t="s">
        <v>3810</v>
      </c>
      <c r="N298" s="378" t="s">
        <v>3810</v>
      </c>
    </row>
    <row r="299" ht="33.3" customHeight="1" spans="1:14">
      <c r="A299" s="378">
        <v>297</v>
      </c>
      <c r="B299" s="378" t="s">
        <v>4468</v>
      </c>
      <c r="C299" s="378"/>
      <c r="D299" s="378" t="s">
        <v>4469</v>
      </c>
      <c r="E299" s="378">
        <v>34.9</v>
      </c>
      <c r="F299" s="378">
        <v>35</v>
      </c>
      <c r="G299" s="378">
        <v>4.6</v>
      </c>
      <c r="H299" s="378" t="s">
        <v>3871</v>
      </c>
      <c r="I299" s="383">
        <v>0</v>
      </c>
      <c r="J299" s="378" t="s">
        <v>3810</v>
      </c>
      <c r="K299" s="378" t="s">
        <v>4470</v>
      </c>
      <c r="L299" s="378" t="s">
        <v>3810</v>
      </c>
      <c r="M299" s="378" t="s">
        <v>3810</v>
      </c>
      <c r="N299" s="378" t="s">
        <v>3810</v>
      </c>
    </row>
    <row r="300" ht="33.3" customHeight="1" spans="1:14">
      <c r="A300" s="378">
        <v>298</v>
      </c>
      <c r="B300" s="378" t="s">
        <v>4471</v>
      </c>
      <c r="C300" s="378"/>
      <c r="D300" s="378" t="s">
        <v>4472</v>
      </c>
      <c r="E300" s="378">
        <v>14.99</v>
      </c>
      <c r="F300" s="378">
        <v>3</v>
      </c>
      <c r="G300" s="378">
        <v>5</v>
      </c>
      <c r="H300" s="378" t="s">
        <v>3871</v>
      </c>
      <c r="I300" s="383">
        <v>0</v>
      </c>
      <c r="J300" s="378" t="s">
        <v>4473</v>
      </c>
      <c r="K300" s="378" t="s">
        <v>3810</v>
      </c>
      <c r="L300" s="378" t="s">
        <v>3810</v>
      </c>
      <c r="M300" s="378" t="s">
        <v>3810</v>
      </c>
      <c r="N300" s="378" t="s">
        <v>3810</v>
      </c>
    </row>
    <row r="301" ht="33.3" customHeight="1" spans="1:14">
      <c r="A301" s="378">
        <v>299</v>
      </c>
      <c r="B301" s="378" t="s">
        <v>4474</v>
      </c>
      <c r="C301" s="378"/>
      <c r="D301" s="378" t="s">
        <v>4475</v>
      </c>
      <c r="E301" s="378">
        <v>21.99</v>
      </c>
      <c r="F301" s="378">
        <v>4</v>
      </c>
      <c r="G301" s="378">
        <v>3.8</v>
      </c>
      <c r="H301" s="378" t="s">
        <v>3871</v>
      </c>
      <c r="I301" s="383">
        <v>0</v>
      </c>
      <c r="J301" s="378" t="s">
        <v>4476</v>
      </c>
      <c r="K301" s="378" t="s">
        <v>3810</v>
      </c>
      <c r="L301" s="378" t="s">
        <v>3810</v>
      </c>
      <c r="M301" s="378" t="s">
        <v>3810</v>
      </c>
      <c r="N301" s="378" t="s">
        <v>3810</v>
      </c>
    </row>
    <row r="302" ht="33.3" customHeight="1" spans="1:14">
      <c r="A302" s="378">
        <v>300</v>
      </c>
      <c r="B302" s="378" t="s">
        <v>4477</v>
      </c>
      <c r="C302" s="378"/>
      <c r="D302" s="378" t="s">
        <v>4478</v>
      </c>
      <c r="E302" s="378">
        <v>33.99</v>
      </c>
      <c r="F302" s="378">
        <v>5</v>
      </c>
      <c r="G302" s="378">
        <v>5</v>
      </c>
      <c r="H302" s="378" t="s">
        <v>3871</v>
      </c>
      <c r="I302" s="383">
        <v>0</v>
      </c>
      <c r="J302" s="378" t="s">
        <v>4479</v>
      </c>
      <c r="K302" s="378" t="s">
        <v>3810</v>
      </c>
      <c r="L302" s="378" t="s">
        <v>3810</v>
      </c>
      <c r="M302" s="378" t="s">
        <v>3810</v>
      </c>
      <c r="N302" s="378" t="s">
        <v>3810</v>
      </c>
    </row>
    <row r="303" ht="33.3" customHeight="1" spans="1:14">
      <c r="A303" s="378">
        <v>301</v>
      </c>
      <c r="B303" s="378" t="s">
        <v>4480</v>
      </c>
      <c r="C303" s="378"/>
      <c r="D303" s="378" t="s">
        <v>4481</v>
      </c>
      <c r="E303" s="378">
        <v>45.99</v>
      </c>
      <c r="F303" s="378"/>
      <c r="G303" s="378"/>
      <c r="H303" s="378" t="s">
        <v>3871</v>
      </c>
      <c r="I303" s="383">
        <v>0</v>
      </c>
      <c r="J303" s="378" t="s">
        <v>4482</v>
      </c>
      <c r="K303" s="378" t="s">
        <v>3810</v>
      </c>
      <c r="L303" s="378" t="s">
        <v>3810</v>
      </c>
      <c r="M303" s="378" t="s">
        <v>3810</v>
      </c>
      <c r="N303" s="378" t="s">
        <v>3810</v>
      </c>
    </row>
    <row r="304" ht="33.3" customHeight="1" spans="1:14">
      <c r="A304" s="378">
        <v>302</v>
      </c>
      <c r="B304" s="378" t="s">
        <v>4483</v>
      </c>
      <c r="C304" s="378"/>
      <c r="D304" s="378" t="s">
        <v>4484</v>
      </c>
      <c r="E304" s="378">
        <v>69.56</v>
      </c>
      <c r="F304" s="378">
        <v>1</v>
      </c>
      <c r="G304" s="378">
        <v>5</v>
      </c>
      <c r="H304" s="378" t="s">
        <v>3871</v>
      </c>
      <c r="I304" s="383">
        <v>0</v>
      </c>
      <c r="J304" s="378" t="s">
        <v>4485</v>
      </c>
      <c r="K304" s="378" t="s">
        <v>3810</v>
      </c>
      <c r="L304" s="378" t="s">
        <v>3810</v>
      </c>
      <c r="M304" s="378" t="s">
        <v>3810</v>
      </c>
      <c r="N304" s="378" t="s">
        <v>3810</v>
      </c>
    </row>
    <row r="305" ht="33.3" customHeight="1" spans="1:14">
      <c r="A305" s="378">
        <v>303</v>
      </c>
      <c r="B305" s="378" t="s">
        <v>4486</v>
      </c>
      <c r="C305" s="378"/>
      <c r="D305" s="378" t="s">
        <v>4487</v>
      </c>
      <c r="E305" s="378">
        <v>32.9</v>
      </c>
      <c r="F305" s="378"/>
      <c r="G305" s="378"/>
      <c r="H305" s="378" t="s">
        <v>3871</v>
      </c>
      <c r="I305" s="383">
        <v>0</v>
      </c>
      <c r="J305" s="378" t="s">
        <v>4488</v>
      </c>
      <c r="K305" s="378" t="s">
        <v>3810</v>
      </c>
      <c r="L305" s="378" t="s">
        <v>3810</v>
      </c>
      <c r="M305" s="378" t="s">
        <v>3810</v>
      </c>
      <c r="N305" s="378" t="s">
        <v>3810</v>
      </c>
    </row>
    <row r="306" ht="33.3" customHeight="1" spans="1:14">
      <c r="A306" s="378">
        <v>304</v>
      </c>
      <c r="B306" s="378" t="s">
        <v>4489</v>
      </c>
      <c r="C306" s="378"/>
      <c r="D306" s="378" t="s">
        <v>4490</v>
      </c>
      <c r="E306" s="378">
        <v>12.99</v>
      </c>
      <c r="F306" s="378">
        <v>1</v>
      </c>
      <c r="G306" s="378">
        <v>2</v>
      </c>
      <c r="H306" s="378" t="s">
        <v>3871</v>
      </c>
      <c r="I306" s="383">
        <v>0</v>
      </c>
      <c r="J306" s="378" t="s">
        <v>4491</v>
      </c>
      <c r="K306" s="378" t="s">
        <v>3810</v>
      </c>
      <c r="L306" s="378" t="s">
        <v>3810</v>
      </c>
      <c r="M306" s="378" t="s">
        <v>3810</v>
      </c>
      <c r="N306" s="378" t="s">
        <v>3810</v>
      </c>
    </row>
    <row r="307" ht="33.3" customHeight="1" spans="1:14">
      <c r="A307" s="378">
        <v>305</v>
      </c>
      <c r="B307" s="378" t="s">
        <v>4492</v>
      </c>
      <c r="C307" s="378"/>
      <c r="D307" s="378" t="s">
        <v>4493</v>
      </c>
      <c r="E307" s="378">
        <v>99.99</v>
      </c>
      <c r="F307" s="378"/>
      <c r="G307" s="378"/>
      <c r="H307" s="378" t="s">
        <v>3871</v>
      </c>
      <c r="I307" s="383">
        <v>0</v>
      </c>
      <c r="J307" s="378" t="s">
        <v>4494</v>
      </c>
      <c r="K307" s="378" t="s">
        <v>3810</v>
      </c>
      <c r="L307" s="378" t="s">
        <v>3810</v>
      </c>
      <c r="M307" s="378" t="s">
        <v>3810</v>
      </c>
      <c r="N307" s="378" t="s">
        <v>3810</v>
      </c>
    </row>
  </sheetData>
  <mergeCells count="1">
    <mergeCell ref="A1:N1"/>
  </mergeCells>
  <pageMargins left="0.7" right="0.7" top="0.75" bottom="0.75" header="0.3" footer="0.3"/>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65"/>
  <sheetViews>
    <sheetView topLeftCell="A2" workbookViewId="0">
      <selection activeCell="I249" sqref="I$1:I$1048576"/>
    </sheetView>
  </sheetViews>
  <sheetFormatPr defaultColWidth="9" defaultRowHeight="13.5"/>
  <cols>
    <col min="1" max="1" width="3.9" customWidth="1"/>
    <col min="2" max="8" width="19.525" customWidth="1"/>
    <col min="9" max="9" width="19.525" style="379" customWidth="1"/>
    <col min="10" max="14" width="19.525" customWidth="1"/>
  </cols>
  <sheetData>
    <row r="1" ht="33.3" hidden="1" customHeight="1" spans="1:14">
      <c r="A1" s="380" t="s">
        <v>4495</v>
      </c>
    </row>
    <row r="2" ht="33.3" customHeight="1" spans="1:14">
      <c r="A2" s="376" t="s">
        <v>838</v>
      </c>
      <c r="B2" s="376" t="s">
        <v>3395</v>
      </c>
      <c r="C2" s="376" t="s">
        <v>1736</v>
      </c>
      <c r="D2" s="376" t="s">
        <v>3796</v>
      </c>
      <c r="E2" s="376" t="s">
        <v>3650</v>
      </c>
      <c r="F2" s="376" t="s">
        <v>3797</v>
      </c>
      <c r="G2" s="376" t="s">
        <v>3798</v>
      </c>
      <c r="H2" s="376" t="s">
        <v>3799</v>
      </c>
      <c r="I2" s="381" t="s">
        <v>3800</v>
      </c>
      <c r="J2" s="376" t="s">
        <v>3801</v>
      </c>
      <c r="K2" s="376" t="s">
        <v>3802</v>
      </c>
      <c r="L2" s="376" t="s">
        <v>3803</v>
      </c>
      <c r="M2" s="376" t="s">
        <v>3804</v>
      </c>
      <c r="N2" s="376" t="s">
        <v>3805</v>
      </c>
    </row>
    <row r="3" ht="33.3" customHeight="1" spans="1:14">
      <c r="A3" s="378">
        <v>1</v>
      </c>
      <c r="B3" s="378" t="s">
        <v>3806</v>
      </c>
      <c r="C3" s="378"/>
      <c r="D3" s="378" t="s">
        <v>3807</v>
      </c>
      <c r="E3" s="378">
        <v>15.99</v>
      </c>
      <c r="F3" s="378">
        <v>7841</v>
      </c>
      <c r="G3" s="378">
        <v>4.6</v>
      </c>
      <c r="H3" s="378" t="s">
        <v>3808</v>
      </c>
      <c r="I3" s="382">
        <v>0.109719</v>
      </c>
      <c r="J3" s="378" t="s">
        <v>4496</v>
      </c>
      <c r="K3" s="378" t="s">
        <v>3810</v>
      </c>
      <c r="L3" s="378" t="s">
        <v>3810</v>
      </c>
      <c r="M3" s="378" t="s">
        <v>3810</v>
      </c>
      <c r="N3" s="378" t="s">
        <v>4497</v>
      </c>
    </row>
    <row r="4" ht="33.3" customHeight="1" spans="1:14">
      <c r="A4" s="378">
        <v>2</v>
      </c>
      <c r="B4" s="378" t="s">
        <v>215</v>
      </c>
      <c r="C4" s="378"/>
      <c r="D4" s="378" t="s">
        <v>218</v>
      </c>
      <c r="E4" s="378">
        <v>35.99</v>
      </c>
      <c r="F4" s="378">
        <v>3857</v>
      </c>
      <c r="G4" s="378">
        <v>4.6</v>
      </c>
      <c r="H4" s="378" t="s">
        <v>3814</v>
      </c>
      <c r="I4" s="382">
        <v>0.094649</v>
      </c>
      <c r="J4" s="378" t="s">
        <v>3810</v>
      </c>
      <c r="K4" s="378" t="s">
        <v>3810</v>
      </c>
      <c r="L4" s="378" t="s">
        <v>3810</v>
      </c>
      <c r="M4" s="378" t="s">
        <v>3810</v>
      </c>
      <c r="N4" s="378" t="s">
        <v>3810</v>
      </c>
    </row>
    <row r="5" ht="33.3" customHeight="1" spans="1:14">
      <c r="A5" s="378">
        <v>3</v>
      </c>
      <c r="B5" s="378" t="s">
        <v>506</v>
      </c>
      <c r="C5" s="378"/>
      <c r="D5" s="378" t="s">
        <v>3831</v>
      </c>
      <c r="E5" s="378">
        <v>49.95</v>
      </c>
      <c r="F5" s="378">
        <v>44</v>
      </c>
      <c r="G5" s="378">
        <v>4.7</v>
      </c>
      <c r="H5" s="378" t="s">
        <v>3821</v>
      </c>
      <c r="I5" s="382">
        <v>0.042291</v>
      </c>
      <c r="J5" s="378" t="s">
        <v>4498</v>
      </c>
      <c r="K5" s="378" t="s">
        <v>4499</v>
      </c>
      <c r="L5" s="378" t="s">
        <v>3810</v>
      </c>
      <c r="M5" s="378" t="s">
        <v>3810</v>
      </c>
      <c r="N5" s="378" t="s">
        <v>4500</v>
      </c>
    </row>
    <row r="6" ht="33.3" customHeight="1" spans="1:14">
      <c r="A6" s="378">
        <v>4</v>
      </c>
      <c r="B6" s="378" t="s">
        <v>3815</v>
      </c>
      <c r="C6" s="378"/>
      <c r="D6" s="378" t="s">
        <v>3816</v>
      </c>
      <c r="E6" s="378">
        <v>15.99</v>
      </c>
      <c r="F6" s="378">
        <v>26</v>
      </c>
      <c r="G6" s="378">
        <v>4.8</v>
      </c>
      <c r="H6" s="378" t="s">
        <v>3817</v>
      </c>
      <c r="I6" s="382">
        <v>0.026518</v>
      </c>
      <c r="J6" s="378" t="s">
        <v>3810</v>
      </c>
      <c r="K6" s="378" t="s">
        <v>3810</v>
      </c>
      <c r="L6" s="378" t="s">
        <v>3810</v>
      </c>
      <c r="M6" s="378" t="s">
        <v>3810</v>
      </c>
      <c r="N6" s="378" t="s">
        <v>3810</v>
      </c>
    </row>
    <row r="7" ht="33.3" customHeight="1" spans="1:14">
      <c r="A7" s="378">
        <v>5</v>
      </c>
      <c r="B7" s="378" t="s">
        <v>286</v>
      </c>
      <c r="C7" s="378"/>
      <c r="D7" s="378" t="s">
        <v>288</v>
      </c>
      <c r="E7" s="378">
        <v>21.71</v>
      </c>
      <c r="F7" s="378">
        <v>292</v>
      </c>
      <c r="G7" s="378">
        <v>4.3</v>
      </c>
      <c r="H7" s="378" t="s">
        <v>3841</v>
      </c>
      <c r="I7" s="382">
        <v>0.025447</v>
      </c>
      <c r="J7" s="378" t="s">
        <v>3810</v>
      </c>
      <c r="K7" s="378" t="s">
        <v>3810</v>
      </c>
      <c r="L7" s="378" t="s">
        <v>3810</v>
      </c>
      <c r="M7" s="378" t="s">
        <v>3810</v>
      </c>
      <c r="N7" s="378" t="s">
        <v>3810</v>
      </c>
    </row>
    <row r="8" ht="33.3" customHeight="1" spans="1:14">
      <c r="A8" s="378">
        <v>6</v>
      </c>
      <c r="B8" s="378" t="s">
        <v>248</v>
      </c>
      <c r="C8" s="378"/>
      <c r="D8" s="378" t="s">
        <v>1881</v>
      </c>
      <c r="E8" s="378">
        <v>19.99</v>
      </c>
      <c r="F8" s="378">
        <v>7055</v>
      </c>
      <c r="G8" s="378">
        <v>4.6</v>
      </c>
      <c r="H8" s="378" t="s">
        <v>3840</v>
      </c>
      <c r="I8" s="382">
        <v>0.019472</v>
      </c>
      <c r="J8" s="378" t="s">
        <v>3810</v>
      </c>
      <c r="K8" s="378" t="s">
        <v>3810</v>
      </c>
      <c r="L8" s="378" t="s">
        <v>3810</v>
      </c>
      <c r="M8" s="378" t="s">
        <v>3810</v>
      </c>
      <c r="N8" s="378" t="s">
        <v>3810</v>
      </c>
    </row>
    <row r="9" ht="33.3" customHeight="1" spans="1:14">
      <c r="A9" s="378">
        <v>7</v>
      </c>
      <c r="B9" s="378" t="s">
        <v>4030</v>
      </c>
      <c r="C9" s="378"/>
      <c r="D9" s="378" t="s">
        <v>4031</v>
      </c>
      <c r="E9" s="378">
        <v>14.95</v>
      </c>
      <c r="F9" s="378">
        <v>411</v>
      </c>
      <c r="G9" s="378">
        <v>3.6</v>
      </c>
      <c r="H9" s="378" t="s">
        <v>3826</v>
      </c>
      <c r="I9" s="382">
        <v>0.017018</v>
      </c>
      <c r="J9" s="378" t="s">
        <v>3810</v>
      </c>
      <c r="K9" s="378" t="s">
        <v>3810</v>
      </c>
      <c r="L9" s="378" t="s">
        <v>3810</v>
      </c>
      <c r="M9" s="378" t="s">
        <v>3810</v>
      </c>
      <c r="N9" s="378" t="s">
        <v>3810</v>
      </c>
    </row>
    <row r="10" ht="33.3" customHeight="1" spans="1:14">
      <c r="A10" s="378">
        <v>8</v>
      </c>
      <c r="B10" s="378" t="s">
        <v>4501</v>
      </c>
      <c r="C10" s="378"/>
      <c r="D10" s="378" t="s">
        <v>4502</v>
      </c>
      <c r="E10" s="378">
        <v>13.97</v>
      </c>
      <c r="F10" s="378">
        <v>47</v>
      </c>
      <c r="G10" s="378">
        <v>4.4</v>
      </c>
      <c r="H10" s="378" t="s">
        <v>3871</v>
      </c>
      <c r="I10" s="382">
        <v>0.014717</v>
      </c>
      <c r="J10" s="378" t="s">
        <v>3810</v>
      </c>
      <c r="K10" s="378" t="s">
        <v>3810</v>
      </c>
      <c r="L10" s="378" t="s">
        <v>3810</v>
      </c>
      <c r="M10" s="378" t="s">
        <v>3810</v>
      </c>
      <c r="N10" s="378" t="s">
        <v>3810</v>
      </c>
    </row>
    <row r="11" ht="33.3" customHeight="1" spans="1:14">
      <c r="A11" s="378">
        <v>9</v>
      </c>
      <c r="B11" s="378" t="s">
        <v>4503</v>
      </c>
      <c r="C11" s="378"/>
      <c r="D11" s="378" t="s">
        <v>4504</v>
      </c>
      <c r="E11" s="378">
        <v>18.95</v>
      </c>
      <c r="F11" s="378">
        <v>7841</v>
      </c>
      <c r="G11" s="378">
        <v>4.6</v>
      </c>
      <c r="H11" s="378" t="s">
        <v>3835</v>
      </c>
      <c r="I11" s="382">
        <v>0.014218</v>
      </c>
      <c r="J11" s="378" t="s">
        <v>4505</v>
      </c>
      <c r="K11" s="378" t="s">
        <v>3810</v>
      </c>
      <c r="L11" s="378" t="s">
        <v>3810</v>
      </c>
      <c r="M11" s="378" t="s">
        <v>3810</v>
      </c>
      <c r="N11" s="378" t="s">
        <v>3810</v>
      </c>
    </row>
    <row r="12" ht="33.3" customHeight="1" spans="1:14">
      <c r="A12" s="378">
        <v>10</v>
      </c>
      <c r="B12" s="378" t="s">
        <v>3837</v>
      </c>
      <c r="C12" s="378"/>
      <c r="D12" s="378" t="s">
        <v>3838</v>
      </c>
      <c r="E12" s="378">
        <v>21.99</v>
      </c>
      <c r="F12" s="378">
        <v>6979</v>
      </c>
      <c r="G12" s="378">
        <v>4.6</v>
      </c>
      <c r="H12" s="378" t="s">
        <v>3836</v>
      </c>
      <c r="I12" s="382">
        <v>0.013748</v>
      </c>
      <c r="J12" s="378" t="s">
        <v>4506</v>
      </c>
      <c r="K12" s="378" t="s">
        <v>3810</v>
      </c>
      <c r="L12" s="378" t="s">
        <v>3810</v>
      </c>
      <c r="M12" s="378" t="s">
        <v>3810</v>
      </c>
      <c r="N12" s="378" t="s">
        <v>3810</v>
      </c>
    </row>
    <row r="13" ht="33.3" customHeight="1" spans="1:14">
      <c r="A13" s="378">
        <v>11</v>
      </c>
      <c r="B13" s="378" t="s">
        <v>750</v>
      </c>
      <c r="C13" s="378"/>
      <c r="D13" s="378" t="s">
        <v>3884</v>
      </c>
      <c r="E13" s="378">
        <v>11.48</v>
      </c>
      <c r="F13" s="378">
        <v>2406</v>
      </c>
      <c r="G13" s="378">
        <v>4.4</v>
      </c>
      <c r="H13" s="378" t="s">
        <v>3817</v>
      </c>
      <c r="I13" s="382">
        <v>0.013592</v>
      </c>
      <c r="J13" s="378" t="s">
        <v>3810</v>
      </c>
      <c r="K13" s="378" t="s">
        <v>3810</v>
      </c>
      <c r="L13" s="378" t="s">
        <v>3810</v>
      </c>
      <c r="M13" s="378" t="s">
        <v>3810</v>
      </c>
      <c r="N13" s="378" t="s">
        <v>3810</v>
      </c>
    </row>
    <row r="14" ht="33.3" customHeight="1" spans="1:14">
      <c r="A14" s="378">
        <v>12</v>
      </c>
      <c r="B14" s="378" t="s">
        <v>3970</v>
      </c>
      <c r="C14" s="378"/>
      <c r="D14" s="378" t="s">
        <v>3971</v>
      </c>
      <c r="E14" s="378">
        <v>7.29</v>
      </c>
      <c r="F14" s="378">
        <v>517</v>
      </c>
      <c r="G14" s="378">
        <v>4.5</v>
      </c>
      <c r="H14" s="378" t="s">
        <v>3835</v>
      </c>
      <c r="I14" s="382">
        <v>0.013509</v>
      </c>
      <c r="J14" s="378" t="s">
        <v>3810</v>
      </c>
      <c r="K14" s="378" t="s">
        <v>3810</v>
      </c>
      <c r="L14" s="378" t="s">
        <v>3810</v>
      </c>
      <c r="M14" s="378" t="s">
        <v>3810</v>
      </c>
      <c r="N14" s="378" t="s">
        <v>3810</v>
      </c>
    </row>
    <row r="15" ht="33.3" customHeight="1" spans="1:14">
      <c r="A15" s="378">
        <v>13</v>
      </c>
      <c r="B15" s="378" t="s">
        <v>560</v>
      </c>
      <c r="C15" s="378"/>
      <c r="D15" s="378" t="s">
        <v>2355</v>
      </c>
      <c r="E15" s="378">
        <v>59.99</v>
      </c>
      <c r="F15" s="378">
        <v>26</v>
      </c>
      <c r="G15" s="378">
        <v>4.7</v>
      </c>
      <c r="H15" s="378" t="s">
        <v>3826</v>
      </c>
      <c r="I15" s="382">
        <v>0.012623</v>
      </c>
      <c r="J15" s="378" t="s">
        <v>3810</v>
      </c>
      <c r="K15" s="378" t="s">
        <v>3810</v>
      </c>
      <c r="L15" s="378" t="s">
        <v>3810</v>
      </c>
      <c r="M15" s="378" t="s">
        <v>3810</v>
      </c>
      <c r="N15" s="378" t="s">
        <v>3810</v>
      </c>
    </row>
    <row r="16" ht="33.3" customHeight="1" spans="1:14">
      <c r="A16" s="378">
        <v>14</v>
      </c>
      <c r="B16" s="378" t="s">
        <v>697</v>
      </c>
      <c r="C16" s="378"/>
      <c r="D16" s="378" t="s">
        <v>3929</v>
      </c>
      <c r="E16" s="378">
        <v>44.95</v>
      </c>
      <c r="F16" s="378">
        <v>152</v>
      </c>
      <c r="G16" s="378">
        <v>4.3</v>
      </c>
      <c r="H16" s="378" t="s">
        <v>3826</v>
      </c>
      <c r="I16" s="382">
        <v>0.012366</v>
      </c>
      <c r="J16" s="378" t="s">
        <v>3810</v>
      </c>
      <c r="K16" s="378" t="s">
        <v>3810</v>
      </c>
      <c r="L16" s="378" t="s">
        <v>3810</v>
      </c>
      <c r="M16" s="378" t="s">
        <v>3810</v>
      </c>
      <c r="N16" s="378" t="s">
        <v>3810</v>
      </c>
    </row>
    <row r="17" ht="33.3" customHeight="1" spans="1:14">
      <c r="A17" s="378">
        <v>15</v>
      </c>
      <c r="B17" s="378" t="s">
        <v>4507</v>
      </c>
      <c r="C17" s="378"/>
      <c r="D17" s="378" t="s">
        <v>4508</v>
      </c>
      <c r="E17" s="378">
        <v>44.64</v>
      </c>
      <c r="F17" s="378"/>
      <c r="G17" s="378"/>
      <c r="H17" s="378" t="s">
        <v>3871</v>
      </c>
      <c r="I17" s="382">
        <v>0.01236</v>
      </c>
      <c r="J17" s="378" t="s">
        <v>3810</v>
      </c>
      <c r="K17" s="378" t="s">
        <v>3810</v>
      </c>
      <c r="L17" s="378" t="s">
        <v>3810</v>
      </c>
      <c r="M17" s="378" t="s">
        <v>3810</v>
      </c>
      <c r="N17" s="378" t="s">
        <v>3810</v>
      </c>
    </row>
    <row r="18" ht="33.3" customHeight="1" spans="1:14">
      <c r="A18" s="378">
        <v>16</v>
      </c>
      <c r="B18" s="378" t="s">
        <v>3844</v>
      </c>
      <c r="C18" s="378"/>
      <c r="D18" s="378" t="s">
        <v>3845</v>
      </c>
      <c r="E18" s="378">
        <v>59.99</v>
      </c>
      <c r="F18" s="378">
        <v>1055</v>
      </c>
      <c r="G18" s="378">
        <v>4.4</v>
      </c>
      <c r="H18" s="378" t="s">
        <v>3835</v>
      </c>
      <c r="I18" s="382">
        <v>0.011863</v>
      </c>
      <c r="J18" s="378" t="s">
        <v>4509</v>
      </c>
      <c r="K18" s="378" t="s">
        <v>4510</v>
      </c>
      <c r="L18" s="378" t="s">
        <v>4511</v>
      </c>
      <c r="M18" s="378" t="s">
        <v>4512</v>
      </c>
      <c r="N18" s="378" t="s">
        <v>3810</v>
      </c>
    </row>
    <row r="19" ht="33.3" customHeight="1" spans="1:14">
      <c r="A19" s="378">
        <v>17</v>
      </c>
      <c r="B19" s="378" t="s">
        <v>4203</v>
      </c>
      <c r="C19" s="378"/>
      <c r="D19" s="378" t="s">
        <v>4204</v>
      </c>
      <c r="E19" s="378">
        <v>49.9</v>
      </c>
      <c r="F19" s="378">
        <v>5</v>
      </c>
      <c r="G19" s="378">
        <v>3.9</v>
      </c>
      <c r="H19" s="378" t="s">
        <v>3871</v>
      </c>
      <c r="I19" s="382">
        <v>0.010591</v>
      </c>
      <c r="J19" s="378" t="s">
        <v>3810</v>
      </c>
      <c r="K19" s="378" t="s">
        <v>3810</v>
      </c>
      <c r="L19" s="378" t="s">
        <v>3810</v>
      </c>
      <c r="M19" s="378" t="s">
        <v>3810</v>
      </c>
      <c r="N19" s="378" t="s">
        <v>3810</v>
      </c>
    </row>
    <row r="20" ht="33.3" customHeight="1" spans="1:14">
      <c r="A20" s="378">
        <v>18</v>
      </c>
      <c r="B20" s="378" t="s">
        <v>3885</v>
      </c>
      <c r="C20" s="378"/>
      <c r="D20" s="378" t="s">
        <v>3886</v>
      </c>
      <c r="E20" s="378">
        <v>12.97</v>
      </c>
      <c r="F20" s="378">
        <v>2406</v>
      </c>
      <c r="G20" s="378">
        <v>4.4</v>
      </c>
      <c r="H20" s="378" t="s">
        <v>3821</v>
      </c>
      <c r="I20" s="382">
        <v>0.010569</v>
      </c>
      <c r="J20" s="378" t="s">
        <v>3810</v>
      </c>
      <c r="K20" s="378" t="s">
        <v>3810</v>
      </c>
      <c r="L20" s="378" t="s">
        <v>3810</v>
      </c>
      <c r="M20" s="378" t="s">
        <v>3810</v>
      </c>
      <c r="N20" s="378" t="s">
        <v>3810</v>
      </c>
    </row>
    <row r="21" ht="33.3" customHeight="1" spans="1:14">
      <c r="A21" s="378">
        <v>19</v>
      </c>
      <c r="B21" s="378" t="s">
        <v>385</v>
      </c>
      <c r="C21" s="378"/>
      <c r="D21" s="378" t="s">
        <v>3875</v>
      </c>
      <c r="E21" s="378">
        <v>44.95</v>
      </c>
      <c r="F21" s="378">
        <v>599</v>
      </c>
      <c r="G21" s="378">
        <v>4.5</v>
      </c>
      <c r="H21" s="378" t="s">
        <v>3841</v>
      </c>
      <c r="I21" s="382">
        <v>0.010187</v>
      </c>
      <c r="J21" s="378" t="s">
        <v>3810</v>
      </c>
      <c r="K21" s="378" t="s">
        <v>4513</v>
      </c>
      <c r="L21" s="378" t="s">
        <v>3810</v>
      </c>
      <c r="M21" s="378" t="s">
        <v>4514</v>
      </c>
      <c r="N21" s="378" t="s">
        <v>3810</v>
      </c>
    </row>
    <row r="22" ht="33.3" customHeight="1" spans="1:14">
      <c r="A22" s="378">
        <v>20</v>
      </c>
      <c r="B22" s="378" t="s">
        <v>298</v>
      </c>
      <c r="C22" s="378"/>
      <c r="D22" s="378" t="s">
        <v>3890</v>
      </c>
      <c r="E22" s="378">
        <v>11.95</v>
      </c>
      <c r="F22" s="378">
        <v>307</v>
      </c>
      <c r="G22" s="378">
        <v>4.7</v>
      </c>
      <c r="H22" s="378" t="s">
        <v>3821</v>
      </c>
      <c r="I22" s="382">
        <v>0.009776</v>
      </c>
      <c r="J22" s="378" t="s">
        <v>4515</v>
      </c>
      <c r="K22" s="378" t="s">
        <v>4516</v>
      </c>
      <c r="L22" s="378" t="s">
        <v>3810</v>
      </c>
      <c r="M22" s="378" t="s">
        <v>3810</v>
      </c>
      <c r="N22" s="378" t="s">
        <v>3810</v>
      </c>
    </row>
    <row r="23" ht="33.3" customHeight="1" spans="1:14">
      <c r="A23" s="378">
        <v>21</v>
      </c>
      <c r="B23" s="378" t="s">
        <v>401</v>
      </c>
      <c r="C23" s="378"/>
      <c r="D23" s="378" t="s">
        <v>405</v>
      </c>
      <c r="E23" s="378">
        <v>37.99</v>
      </c>
      <c r="F23" s="378">
        <v>195</v>
      </c>
      <c r="G23" s="378">
        <v>4.4</v>
      </c>
      <c r="H23" s="378" t="s">
        <v>3821</v>
      </c>
      <c r="I23" s="382">
        <v>0.009588</v>
      </c>
      <c r="J23" s="378" t="s">
        <v>3810</v>
      </c>
      <c r="K23" s="378" t="s">
        <v>3810</v>
      </c>
      <c r="L23" s="378" t="s">
        <v>3810</v>
      </c>
      <c r="M23" s="378" t="s">
        <v>3810</v>
      </c>
      <c r="N23" s="378" t="s">
        <v>3810</v>
      </c>
    </row>
    <row r="24" ht="33.3" customHeight="1" spans="1:14">
      <c r="A24" s="378">
        <v>22</v>
      </c>
      <c r="B24" s="378" t="s">
        <v>3903</v>
      </c>
      <c r="C24" s="378"/>
      <c r="D24" s="378" t="s">
        <v>3904</v>
      </c>
      <c r="E24" s="378">
        <v>30.93</v>
      </c>
      <c r="F24" s="378">
        <v>30</v>
      </c>
      <c r="G24" s="378">
        <v>4.7</v>
      </c>
      <c r="H24" s="378" t="s">
        <v>3826</v>
      </c>
      <c r="I24" s="382">
        <v>0.009033</v>
      </c>
      <c r="J24" s="378" t="s">
        <v>4517</v>
      </c>
      <c r="K24" s="378" t="s">
        <v>4518</v>
      </c>
      <c r="L24" s="378" t="s">
        <v>3810</v>
      </c>
      <c r="M24" s="378" t="s">
        <v>3810</v>
      </c>
      <c r="N24" s="378" t="s">
        <v>3810</v>
      </c>
    </row>
    <row r="25" ht="33.3" customHeight="1" spans="1:14">
      <c r="A25" s="378">
        <v>23</v>
      </c>
      <c r="B25" s="378" t="s">
        <v>734</v>
      </c>
      <c r="C25" s="378"/>
      <c r="D25" s="378" t="s">
        <v>3896</v>
      </c>
      <c r="E25" s="378">
        <v>49.95</v>
      </c>
      <c r="F25" s="378">
        <v>255</v>
      </c>
      <c r="G25" s="378">
        <v>4.4</v>
      </c>
      <c r="H25" s="378" t="s">
        <v>3826</v>
      </c>
      <c r="I25" s="382">
        <v>0.008847</v>
      </c>
      <c r="J25" s="378" t="s">
        <v>3810</v>
      </c>
      <c r="K25" s="378" t="s">
        <v>4519</v>
      </c>
      <c r="L25" s="378" t="s">
        <v>3810</v>
      </c>
      <c r="M25" s="378" t="s">
        <v>3810</v>
      </c>
      <c r="N25" s="378" t="s">
        <v>3810</v>
      </c>
    </row>
    <row r="26" ht="33.3" customHeight="1" spans="1:14">
      <c r="A26" s="378">
        <v>24</v>
      </c>
      <c r="B26" s="378" t="s">
        <v>4520</v>
      </c>
      <c r="C26" s="378"/>
      <c r="D26" s="378" t="s">
        <v>4521</v>
      </c>
      <c r="E26" s="378">
        <v>34.99</v>
      </c>
      <c r="F26" s="378">
        <v>245</v>
      </c>
      <c r="G26" s="378">
        <v>4.3</v>
      </c>
      <c r="H26" s="378" t="s">
        <v>3861</v>
      </c>
      <c r="I26" s="382">
        <v>0.008527</v>
      </c>
      <c r="J26" s="378" t="s">
        <v>3810</v>
      </c>
      <c r="K26" s="378" t="s">
        <v>3810</v>
      </c>
      <c r="L26" s="378" t="s">
        <v>3810</v>
      </c>
      <c r="M26" s="378" t="s">
        <v>4522</v>
      </c>
      <c r="N26" s="378" t="s">
        <v>3810</v>
      </c>
    </row>
    <row r="27" ht="33.3" customHeight="1" spans="1:14">
      <c r="A27" s="378">
        <v>25</v>
      </c>
      <c r="B27" s="378" t="s">
        <v>3984</v>
      </c>
      <c r="C27" s="378"/>
      <c r="D27" s="378" t="s">
        <v>3985</v>
      </c>
      <c r="E27" s="378">
        <v>14.99</v>
      </c>
      <c r="F27" s="378">
        <v>7055</v>
      </c>
      <c r="G27" s="378">
        <v>4.6</v>
      </c>
      <c r="H27" s="378" t="s">
        <v>3821</v>
      </c>
      <c r="I27" s="382">
        <v>0.008395</v>
      </c>
      <c r="J27" s="378" t="s">
        <v>3810</v>
      </c>
      <c r="K27" s="378" t="s">
        <v>3810</v>
      </c>
      <c r="L27" s="378" t="s">
        <v>3810</v>
      </c>
      <c r="M27" s="378" t="s">
        <v>3810</v>
      </c>
      <c r="N27" s="378" t="s">
        <v>3810</v>
      </c>
    </row>
    <row r="28" ht="33.3" customHeight="1" spans="1:14">
      <c r="A28" s="378">
        <v>26</v>
      </c>
      <c r="B28" s="378" t="s">
        <v>3933</v>
      </c>
      <c r="C28" s="378"/>
      <c r="D28" s="378" t="s">
        <v>3934</v>
      </c>
      <c r="E28" s="378">
        <v>13.89</v>
      </c>
      <c r="F28" s="378">
        <v>78</v>
      </c>
      <c r="G28" s="378">
        <v>4.5</v>
      </c>
      <c r="H28" s="378" t="s">
        <v>3821</v>
      </c>
      <c r="I28" s="382">
        <v>0.008386</v>
      </c>
      <c r="J28" s="378" t="s">
        <v>4523</v>
      </c>
      <c r="K28" s="378" t="s">
        <v>4524</v>
      </c>
      <c r="L28" s="378" t="s">
        <v>3810</v>
      </c>
      <c r="M28" s="378" t="s">
        <v>4525</v>
      </c>
      <c r="N28" s="378" t="s">
        <v>3810</v>
      </c>
    </row>
    <row r="29" ht="33.3" customHeight="1" spans="1:14">
      <c r="A29" s="378">
        <v>27</v>
      </c>
      <c r="B29" s="378" t="s">
        <v>3914</v>
      </c>
      <c r="C29" s="378"/>
      <c r="D29" s="378" t="s">
        <v>3915</v>
      </c>
      <c r="E29" s="378">
        <v>27.69</v>
      </c>
      <c r="F29" s="378">
        <v>47</v>
      </c>
      <c r="G29" s="378">
        <v>4.4</v>
      </c>
      <c r="H29" s="378" t="s">
        <v>3871</v>
      </c>
      <c r="I29" s="382">
        <v>0.008197</v>
      </c>
      <c r="J29" s="378" t="s">
        <v>3810</v>
      </c>
      <c r="K29" s="378" t="s">
        <v>3810</v>
      </c>
      <c r="L29" s="378" t="s">
        <v>3810</v>
      </c>
      <c r="M29" s="378" t="s">
        <v>3810</v>
      </c>
      <c r="N29" s="378" t="s">
        <v>3810</v>
      </c>
    </row>
    <row r="30" ht="33.3" customHeight="1" spans="1:14">
      <c r="A30" s="378">
        <v>28</v>
      </c>
      <c r="B30" s="378" t="s">
        <v>207</v>
      </c>
      <c r="C30" s="378"/>
      <c r="D30" s="378" t="s">
        <v>1809</v>
      </c>
      <c r="E30" s="378">
        <v>5.31</v>
      </c>
      <c r="F30" s="378">
        <v>2406</v>
      </c>
      <c r="G30" s="378">
        <v>4.4</v>
      </c>
      <c r="H30" s="378" t="s">
        <v>3842</v>
      </c>
      <c r="I30" s="382">
        <v>0.008028</v>
      </c>
      <c r="J30" s="378" t="s">
        <v>3810</v>
      </c>
      <c r="K30" s="378" t="s">
        <v>3810</v>
      </c>
      <c r="L30" s="378" t="s">
        <v>3810</v>
      </c>
      <c r="M30" s="378" t="s">
        <v>3810</v>
      </c>
      <c r="N30" s="378" t="s">
        <v>3810</v>
      </c>
    </row>
    <row r="31" ht="33.3" customHeight="1" spans="1:14">
      <c r="A31" s="378">
        <v>29</v>
      </c>
      <c r="B31" s="378" t="s">
        <v>580</v>
      </c>
      <c r="C31" s="378"/>
      <c r="D31" s="378" t="s">
        <v>3928</v>
      </c>
      <c r="E31" s="378">
        <v>39.99</v>
      </c>
      <c r="F31" s="378">
        <v>167</v>
      </c>
      <c r="G31" s="378">
        <v>4.3</v>
      </c>
      <c r="H31" s="378" t="s">
        <v>3861</v>
      </c>
      <c r="I31" s="382">
        <v>0.007908</v>
      </c>
      <c r="J31" s="378" t="s">
        <v>3810</v>
      </c>
      <c r="K31" s="378" t="s">
        <v>3810</v>
      </c>
      <c r="L31" s="378" t="s">
        <v>3810</v>
      </c>
      <c r="M31" s="378" t="s">
        <v>3810</v>
      </c>
      <c r="N31" s="378" t="s">
        <v>3810</v>
      </c>
    </row>
    <row r="32" ht="33.3" customHeight="1" spans="1:14">
      <c r="A32" s="378">
        <v>30</v>
      </c>
      <c r="B32" s="378" t="s">
        <v>4091</v>
      </c>
      <c r="C32" s="378"/>
      <c r="D32" s="378" t="s">
        <v>4092</v>
      </c>
      <c r="E32" s="378">
        <v>16.99</v>
      </c>
      <c r="F32" s="378">
        <v>169</v>
      </c>
      <c r="G32" s="378">
        <v>4.4</v>
      </c>
      <c r="H32" s="378" t="s">
        <v>3821</v>
      </c>
      <c r="I32" s="382">
        <v>0.007846</v>
      </c>
      <c r="J32" s="378" t="s">
        <v>3810</v>
      </c>
      <c r="K32" s="378" t="s">
        <v>3810</v>
      </c>
      <c r="L32" s="378" t="s">
        <v>3810</v>
      </c>
      <c r="M32" s="378" t="s">
        <v>3810</v>
      </c>
      <c r="N32" s="378" t="s">
        <v>3810</v>
      </c>
    </row>
    <row r="33" ht="33.3" customHeight="1" spans="1:14">
      <c r="A33" s="378">
        <v>31</v>
      </c>
      <c r="B33" s="378" t="s">
        <v>4526</v>
      </c>
      <c r="C33" s="378"/>
      <c r="D33" s="378" t="s">
        <v>4527</v>
      </c>
      <c r="E33" s="378">
        <v>27.99</v>
      </c>
      <c r="F33" s="378">
        <v>45</v>
      </c>
      <c r="G33" s="378">
        <v>4.4</v>
      </c>
      <c r="H33" s="378" t="s">
        <v>3871</v>
      </c>
      <c r="I33" s="382">
        <v>0.007513</v>
      </c>
      <c r="J33" s="378" t="s">
        <v>3810</v>
      </c>
      <c r="K33" s="378" t="s">
        <v>3810</v>
      </c>
      <c r="L33" s="378" t="s">
        <v>3810</v>
      </c>
      <c r="M33" s="378" t="s">
        <v>3810</v>
      </c>
      <c r="N33" s="378" t="s">
        <v>3810</v>
      </c>
    </row>
    <row r="34" ht="33.3" customHeight="1" spans="1:14">
      <c r="A34" s="378">
        <v>32</v>
      </c>
      <c r="B34" s="378" t="s">
        <v>3960</v>
      </c>
      <c r="C34" s="378"/>
      <c r="D34" s="378" t="s">
        <v>3961</v>
      </c>
      <c r="E34" s="378">
        <v>98.89</v>
      </c>
      <c r="F34" s="378">
        <v>33</v>
      </c>
      <c r="G34" s="378">
        <v>4.7</v>
      </c>
      <c r="H34" s="378" t="s">
        <v>3871</v>
      </c>
      <c r="I34" s="382">
        <v>0.007243</v>
      </c>
      <c r="J34" s="378" t="s">
        <v>4528</v>
      </c>
      <c r="K34" s="378" t="s">
        <v>4529</v>
      </c>
      <c r="L34" s="378" t="s">
        <v>3810</v>
      </c>
      <c r="M34" s="378" t="s">
        <v>3810</v>
      </c>
      <c r="N34" s="378" t="s">
        <v>3810</v>
      </c>
    </row>
    <row r="35" ht="33.3" customHeight="1" spans="1:14">
      <c r="A35" s="378">
        <v>33</v>
      </c>
      <c r="B35" s="378" t="s">
        <v>483</v>
      </c>
      <c r="C35" s="378"/>
      <c r="D35" s="378" t="s">
        <v>485</v>
      </c>
      <c r="E35" s="378">
        <v>40.99</v>
      </c>
      <c r="F35" s="378">
        <v>2956</v>
      </c>
      <c r="G35" s="378">
        <v>4.6</v>
      </c>
      <c r="H35" s="378" t="s">
        <v>3871</v>
      </c>
      <c r="I35" s="382">
        <v>0.007117</v>
      </c>
      <c r="J35" s="378" t="s">
        <v>3810</v>
      </c>
      <c r="K35" s="378" t="s">
        <v>3810</v>
      </c>
      <c r="L35" s="378" t="s">
        <v>3810</v>
      </c>
      <c r="M35" s="378" t="s">
        <v>3810</v>
      </c>
      <c r="N35" s="378" t="s">
        <v>3810</v>
      </c>
    </row>
    <row r="36" ht="33.3" customHeight="1" spans="1:14">
      <c r="A36" s="378">
        <v>34</v>
      </c>
      <c r="B36" s="378" t="s">
        <v>4530</v>
      </c>
      <c r="C36" s="378"/>
      <c r="D36" s="378" t="s">
        <v>4531</v>
      </c>
      <c r="E36" s="378">
        <v>68.99</v>
      </c>
      <c r="F36" s="378">
        <v>13</v>
      </c>
      <c r="G36" s="378">
        <v>4.1</v>
      </c>
      <c r="H36" s="378" t="s">
        <v>3871</v>
      </c>
      <c r="I36" s="382">
        <v>0.006879</v>
      </c>
      <c r="J36" s="378" t="s">
        <v>3810</v>
      </c>
      <c r="K36" s="378" t="s">
        <v>3810</v>
      </c>
      <c r="L36" s="378" t="s">
        <v>3810</v>
      </c>
      <c r="M36" s="378" t="s">
        <v>3810</v>
      </c>
      <c r="N36" s="378" t="s">
        <v>3810</v>
      </c>
    </row>
    <row r="37" ht="33.3" customHeight="1" spans="1:14">
      <c r="A37" s="378">
        <v>35</v>
      </c>
      <c r="B37" s="378" t="s">
        <v>4532</v>
      </c>
      <c r="C37" s="378"/>
      <c r="D37" s="378" t="s">
        <v>4533</v>
      </c>
      <c r="E37" s="378">
        <v>27.16</v>
      </c>
      <c r="F37" s="378">
        <v>7</v>
      </c>
      <c r="G37" s="378">
        <v>4.6</v>
      </c>
      <c r="H37" s="378" t="s">
        <v>3871</v>
      </c>
      <c r="I37" s="382">
        <v>0.006764</v>
      </c>
      <c r="J37" s="378" t="s">
        <v>3810</v>
      </c>
      <c r="K37" s="378" t="s">
        <v>3810</v>
      </c>
      <c r="L37" s="378" t="s">
        <v>3810</v>
      </c>
      <c r="M37" s="378" t="s">
        <v>3810</v>
      </c>
      <c r="N37" s="378" t="s">
        <v>3810</v>
      </c>
    </row>
    <row r="38" ht="33.3" customHeight="1" spans="1:14">
      <c r="A38" s="378">
        <v>36</v>
      </c>
      <c r="B38" s="378" t="s">
        <v>3986</v>
      </c>
      <c r="C38" s="378"/>
      <c r="D38" s="378" t="s">
        <v>3987</v>
      </c>
      <c r="E38" s="378">
        <v>5.99</v>
      </c>
      <c r="F38" s="378">
        <v>1108</v>
      </c>
      <c r="G38" s="378">
        <v>4.2</v>
      </c>
      <c r="H38" s="378" t="s">
        <v>3861</v>
      </c>
      <c r="I38" s="382">
        <v>0.006644</v>
      </c>
      <c r="J38" s="378" t="s">
        <v>3810</v>
      </c>
      <c r="K38" s="378" t="s">
        <v>3810</v>
      </c>
      <c r="L38" s="378" t="s">
        <v>3810</v>
      </c>
      <c r="M38" s="378" t="s">
        <v>3810</v>
      </c>
      <c r="N38" s="378" t="s">
        <v>3810</v>
      </c>
    </row>
    <row r="39" ht="33.3" customHeight="1" spans="1:14">
      <c r="A39" s="378">
        <v>37</v>
      </c>
      <c r="B39" s="378" t="s">
        <v>4534</v>
      </c>
      <c r="C39" s="378"/>
      <c r="D39" s="378" t="s">
        <v>4535</v>
      </c>
      <c r="E39" s="378">
        <v>14.99</v>
      </c>
      <c r="F39" s="378">
        <v>487</v>
      </c>
      <c r="G39" s="378">
        <v>4.4</v>
      </c>
      <c r="H39" s="378" t="s">
        <v>3826</v>
      </c>
      <c r="I39" s="382">
        <v>0.006556</v>
      </c>
      <c r="J39" s="378" t="s">
        <v>3810</v>
      </c>
      <c r="K39" s="378" t="s">
        <v>3810</v>
      </c>
      <c r="L39" s="378" t="s">
        <v>3810</v>
      </c>
      <c r="M39" s="378" t="s">
        <v>3810</v>
      </c>
      <c r="N39" s="378" t="s">
        <v>3810</v>
      </c>
    </row>
    <row r="40" ht="33.3" customHeight="1" spans="1:14">
      <c r="A40" s="378">
        <v>38</v>
      </c>
      <c r="B40" s="378" t="s">
        <v>4014</v>
      </c>
      <c r="C40" s="378"/>
      <c r="D40" s="378" t="s">
        <v>4015</v>
      </c>
      <c r="E40" s="378">
        <v>39.95</v>
      </c>
      <c r="F40" s="378">
        <v>20</v>
      </c>
      <c r="G40" s="378">
        <v>4.5</v>
      </c>
      <c r="H40" s="378" t="s">
        <v>3826</v>
      </c>
      <c r="I40" s="382">
        <v>0.006485</v>
      </c>
      <c r="J40" s="378" t="s">
        <v>3810</v>
      </c>
      <c r="K40" s="378" t="s">
        <v>3810</v>
      </c>
      <c r="L40" s="378" t="s">
        <v>3810</v>
      </c>
      <c r="M40" s="378" t="s">
        <v>3810</v>
      </c>
      <c r="N40" s="378" t="s">
        <v>3810</v>
      </c>
    </row>
    <row r="41" ht="33.3" customHeight="1" spans="1:14">
      <c r="A41" s="378">
        <v>39</v>
      </c>
      <c r="B41" s="378" t="s">
        <v>4536</v>
      </c>
      <c r="C41" s="378"/>
      <c r="D41" s="378" t="s">
        <v>4537</v>
      </c>
      <c r="E41" s="378">
        <v>81.9</v>
      </c>
      <c r="F41" s="378">
        <v>24</v>
      </c>
      <c r="G41" s="378">
        <v>4.7</v>
      </c>
      <c r="H41" s="378" t="s">
        <v>3871</v>
      </c>
      <c r="I41" s="382">
        <v>0.006468</v>
      </c>
      <c r="J41" s="378" t="s">
        <v>4538</v>
      </c>
      <c r="K41" s="378" t="s">
        <v>3810</v>
      </c>
      <c r="L41" s="378" t="s">
        <v>3810</v>
      </c>
      <c r="M41" s="378" t="s">
        <v>3810</v>
      </c>
      <c r="N41" s="378" t="s">
        <v>3810</v>
      </c>
    </row>
    <row r="42" ht="33.3" customHeight="1" spans="1:14">
      <c r="A42" s="378">
        <v>40</v>
      </c>
      <c r="B42" s="378" t="s">
        <v>251</v>
      </c>
      <c r="C42" s="378"/>
      <c r="D42" s="378" t="s">
        <v>3848</v>
      </c>
      <c r="E42" s="378">
        <v>59.99</v>
      </c>
      <c r="F42" s="378">
        <v>457</v>
      </c>
      <c r="G42" s="378">
        <v>4.2</v>
      </c>
      <c r="H42" s="378" t="s">
        <v>3821</v>
      </c>
      <c r="I42" s="382">
        <v>0.006457</v>
      </c>
      <c r="J42" s="378" t="s">
        <v>3810</v>
      </c>
      <c r="K42" s="378" t="s">
        <v>3810</v>
      </c>
      <c r="L42" s="378" t="s">
        <v>4539</v>
      </c>
      <c r="M42" s="378" t="s">
        <v>3810</v>
      </c>
      <c r="N42" s="378" t="s">
        <v>3810</v>
      </c>
    </row>
    <row r="43" ht="33.3" customHeight="1" spans="1:14">
      <c r="A43" s="378">
        <v>41</v>
      </c>
      <c r="B43" s="378" t="s">
        <v>3966</v>
      </c>
      <c r="C43" s="378"/>
      <c r="D43" s="378" t="s">
        <v>3967</v>
      </c>
      <c r="E43" s="378">
        <v>22.99</v>
      </c>
      <c r="F43" s="378">
        <v>3857</v>
      </c>
      <c r="G43" s="378">
        <v>4.6</v>
      </c>
      <c r="H43" s="378" t="s">
        <v>3826</v>
      </c>
      <c r="I43" s="382">
        <v>0.006315</v>
      </c>
      <c r="J43" s="378" t="s">
        <v>3810</v>
      </c>
      <c r="K43" s="378" t="s">
        <v>3810</v>
      </c>
      <c r="L43" s="378" t="s">
        <v>3810</v>
      </c>
      <c r="M43" s="378" t="s">
        <v>3810</v>
      </c>
      <c r="N43" s="378" t="s">
        <v>3810</v>
      </c>
    </row>
    <row r="44" ht="33.3" customHeight="1" spans="1:14">
      <c r="A44" s="378">
        <v>42</v>
      </c>
      <c r="B44" s="378" t="s">
        <v>3980</v>
      </c>
      <c r="C44" s="378"/>
      <c r="D44" s="378" t="s">
        <v>3981</v>
      </c>
      <c r="E44" s="378">
        <v>14.13</v>
      </c>
      <c r="F44" s="378">
        <v>7560</v>
      </c>
      <c r="G44" s="378">
        <v>4.6</v>
      </c>
      <c r="H44" s="378" t="s">
        <v>3835</v>
      </c>
      <c r="I44" s="382">
        <v>0.006308</v>
      </c>
      <c r="J44" s="378" t="s">
        <v>3810</v>
      </c>
      <c r="K44" s="378" t="s">
        <v>3810</v>
      </c>
      <c r="L44" s="378" t="s">
        <v>3810</v>
      </c>
      <c r="M44" s="378" t="s">
        <v>3810</v>
      </c>
      <c r="N44" s="378" t="s">
        <v>3810</v>
      </c>
    </row>
    <row r="45" ht="33.3" customHeight="1" spans="1:14">
      <c r="A45" s="378">
        <v>43</v>
      </c>
      <c r="B45" s="378" t="s">
        <v>4540</v>
      </c>
      <c r="C45" s="378"/>
      <c r="D45" s="378" t="s">
        <v>4541</v>
      </c>
      <c r="E45" s="378">
        <v>56.99</v>
      </c>
      <c r="F45" s="378">
        <v>2</v>
      </c>
      <c r="G45" s="378">
        <v>3</v>
      </c>
      <c r="H45" s="378" t="s">
        <v>3871</v>
      </c>
      <c r="I45" s="382">
        <v>0.006244</v>
      </c>
      <c r="J45" s="378" t="s">
        <v>3810</v>
      </c>
      <c r="K45" s="378" t="s">
        <v>3810</v>
      </c>
      <c r="L45" s="378" t="s">
        <v>3810</v>
      </c>
      <c r="M45" s="378" t="s">
        <v>3810</v>
      </c>
      <c r="N45" s="378" t="s">
        <v>3810</v>
      </c>
    </row>
    <row r="46" ht="33.3" customHeight="1" spans="1:14">
      <c r="A46" s="378">
        <v>44</v>
      </c>
      <c r="B46" s="378" t="s">
        <v>498</v>
      </c>
      <c r="C46" s="378"/>
      <c r="D46" s="378" t="s">
        <v>501</v>
      </c>
      <c r="E46" s="378">
        <v>17.99</v>
      </c>
      <c r="F46" s="378">
        <v>782</v>
      </c>
      <c r="G46" s="378">
        <v>4.5</v>
      </c>
      <c r="H46" s="378" t="s">
        <v>3826</v>
      </c>
      <c r="I46" s="382">
        <v>0.006087</v>
      </c>
      <c r="J46" s="378" t="s">
        <v>3810</v>
      </c>
      <c r="K46" s="378" t="s">
        <v>3810</v>
      </c>
      <c r="L46" s="378" t="s">
        <v>3810</v>
      </c>
      <c r="M46" s="378" t="s">
        <v>3810</v>
      </c>
      <c r="N46" s="378" t="s">
        <v>3810</v>
      </c>
    </row>
    <row r="47" ht="33.3" customHeight="1" spans="1:14">
      <c r="A47" s="378">
        <v>45</v>
      </c>
      <c r="B47" s="378" t="s">
        <v>4356</v>
      </c>
      <c r="C47" s="378"/>
      <c r="D47" s="378" t="s">
        <v>4357</v>
      </c>
      <c r="E47" s="378">
        <v>32.99</v>
      </c>
      <c r="F47" s="378">
        <v>206</v>
      </c>
      <c r="G47" s="378">
        <v>4.1</v>
      </c>
      <c r="H47" s="378" t="s">
        <v>3871</v>
      </c>
      <c r="I47" s="382">
        <v>0.005592</v>
      </c>
      <c r="J47" s="378" t="s">
        <v>3810</v>
      </c>
      <c r="K47" s="378" t="s">
        <v>3810</v>
      </c>
      <c r="L47" s="378" t="s">
        <v>3810</v>
      </c>
      <c r="M47" s="378" t="s">
        <v>3810</v>
      </c>
      <c r="N47" s="378" t="s">
        <v>3810</v>
      </c>
    </row>
    <row r="48" ht="33.3" customHeight="1" spans="1:14">
      <c r="A48" s="378">
        <v>46</v>
      </c>
      <c r="B48" s="378" t="s">
        <v>4542</v>
      </c>
      <c r="C48" s="378"/>
      <c r="D48" s="378" t="s">
        <v>4543</v>
      </c>
      <c r="E48" s="378">
        <v>79</v>
      </c>
      <c r="F48" s="378">
        <v>47</v>
      </c>
      <c r="G48" s="378">
        <v>3.9</v>
      </c>
      <c r="H48" s="378" t="s">
        <v>3871</v>
      </c>
      <c r="I48" s="382">
        <v>0.005406</v>
      </c>
      <c r="J48" s="378" t="s">
        <v>4544</v>
      </c>
      <c r="K48" s="378" t="s">
        <v>3810</v>
      </c>
      <c r="L48" s="378" t="s">
        <v>3810</v>
      </c>
      <c r="M48" s="378" t="s">
        <v>3810</v>
      </c>
      <c r="N48" s="378" t="s">
        <v>3810</v>
      </c>
    </row>
    <row r="49" ht="33.3" customHeight="1" spans="1:14">
      <c r="A49" s="378">
        <v>47</v>
      </c>
      <c r="B49" s="378" t="s">
        <v>4058</v>
      </c>
      <c r="C49" s="378"/>
      <c r="D49" s="378" t="s">
        <v>4059</v>
      </c>
      <c r="E49" s="378">
        <v>28.98</v>
      </c>
      <c r="F49" s="378">
        <v>10</v>
      </c>
      <c r="G49" s="378">
        <v>4.5</v>
      </c>
      <c r="H49" s="378" t="s">
        <v>3861</v>
      </c>
      <c r="I49" s="382">
        <v>0.004954</v>
      </c>
      <c r="J49" s="378" t="s">
        <v>4545</v>
      </c>
      <c r="K49" s="378" t="s">
        <v>3810</v>
      </c>
      <c r="L49" s="378" t="s">
        <v>3810</v>
      </c>
      <c r="M49" s="378" t="s">
        <v>3810</v>
      </c>
      <c r="N49" s="378" t="s">
        <v>3810</v>
      </c>
    </row>
    <row r="50" ht="33.3" customHeight="1" spans="1:14">
      <c r="A50" s="378">
        <v>48</v>
      </c>
      <c r="B50" s="378" t="s">
        <v>4546</v>
      </c>
      <c r="C50" s="378"/>
      <c r="D50" s="378" t="s">
        <v>4547</v>
      </c>
      <c r="E50" s="378">
        <v>21.44</v>
      </c>
      <c r="F50" s="378">
        <v>122</v>
      </c>
      <c r="G50" s="378">
        <v>4.5</v>
      </c>
      <c r="H50" s="378" t="s">
        <v>3871</v>
      </c>
      <c r="I50" s="382">
        <v>0.004947</v>
      </c>
      <c r="J50" s="378" t="s">
        <v>3810</v>
      </c>
      <c r="K50" s="378" t="s">
        <v>3810</v>
      </c>
      <c r="L50" s="378" t="s">
        <v>3810</v>
      </c>
      <c r="M50" s="378" t="s">
        <v>3810</v>
      </c>
      <c r="N50" s="378" t="s">
        <v>3810</v>
      </c>
    </row>
    <row r="51" ht="33.3" customHeight="1" spans="1:14">
      <c r="A51" s="378">
        <v>49</v>
      </c>
      <c r="B51" s="378" t="s">
        <v>692</v>
      </c>
      <c r="C51" s="378"/>
      <c r="D51" s="378" t="s">
        <v>4151</v>
      </c>
      <c r="E51" s="378">
        <v>32.9</v>
      </c>
      <c r="F51" s="378">
        <v>3531</v>
      </c>
      <c r="G51" s="378">
        <v>4.3</v>
      </c>
      <c r="H51" s="378" t="s">
        <v>3861</v>
      </c>
      <c r="I51" s="382">
        <v>0.004846</v>
      </c>
      <c r="J51" s="378" t="s">
        <v>3810</v>
      </c>
      <c r="K51" s="378" t="s">
        <v>4548</v>
      </c>
      <c r="L51" s="378" t="s">
        <v>3810</v>
      </c>
      <c r="M51" s="378" t="s">
        <v>3810</v>
      </c>
      <c r="N51" s="378" t="s">
        <v>3810</v>
      </c>
    </row>
    <row r="52" ht="33.3" customHeight="1" spans="1:14">
      <c r="A52" s="378">
        <v>50</v>
      </c>
      <c r="B52" s="378" t="s">
        <v>4549</v>
      </c>
      <c r="C52" s="378"/>
      <c r="D52" s="378" t="s">
        <v>4550</v>
      </c>
      <c r="E52" s="378">
        <v>114.99</v>
      </c>
      <c r="F52" s="378">
        <v>48</v>
      </c>
      <c r="G52" s="378">
        <v>4.6</v>
      </c>
      <c r="H52" s="378" t="s">
        <v>3871</v>
      </c>
      <c r="I52" s="382">
        <v>0.004443</v>
      </c>
      <c r="J52" s="378" t="s">
        <v>3810</v>
      </c>
      <c r="K52" s="378" t="s">
        <v>4551</v>
      </c>
      <c r="L52" s="378" t="s">
        <v>3810</v>
      </c>
      <c r="M52" s="378" t="s">
        <v>3810</v>
      </c>
      <c r="N52" s="378" t="s">
        <v>3810</v>
      </c>
    </row>
    <row r="53" ht="33.3" customHeight="1" spans="1:14">
      <c r="A53" s="378">
        <v>51</v>
      </c>
      <c r="B53" s="378" t="s">
        <v>4552</v>
      </c>
      <c r="C53" s="378"/>
      <c r="D53" s="378" t="s">
        <v>4553</v>
      </c>
      <c r="E53" s="378">
        <v>7.94</v>
      </c>
      <c r="F53" s="378">
        <v>957</v>
      </c>
      <c r="G53" s="378">
        <v>4.3</v>
      </c>
      <c r="H53" s="378" t="s">
        <v>3871</v>
      </c>
      <c r="I53" s="382">
        <v>0.004405</v>
      </c>
      <c r="J53" s="378" t="s">
        <v>3810</v>
      </c>
      <c r="K53" s="378" t="s">
        <v>4205</v>
      </c>
      <c r="L53" s="378" t="s">
        <v>3810</v>
      </c>
      <c r="M53" s="378" t="s">
        <v>3810</v>
      </c>
      <c r="N53" s="378" t="s">
        <v>3810</v>
      </c>
    </row>
    <row r="54" ht="33.3" customHeight="1" spans="1:14">
      <c r="A54" s="378">
        <v>52</v>
      </c>
      <c r="B54" s="378" t="s">
        <v>4073</v>
      </c>
      <c r="C54" s="378"/>
      <c r="D54" s="378" t="s">
        <v>4074</v>
      </c>
      <c r="E54" s="378">
        <v>39.99</v>
      </c>
      <c r="F54" s="378">
        <v>568</v>
      </c>
      <c r="G54" s="378">
        <v>4.5</v>
      </c>
      <c r="H54" s="378" t="s">
        <v>3826</v>
      </c>
      <c r="I54" s="382">
        <v>0.004368</v>
      </c>
      <c r="J54" s="378" t="s">
        <v>3810</v>
      </c>
      <c r="K54" s="378" t="s">
        <v>3810</v>
      </c>
      <c r="L54" s="378" t="s">
        <v>3810</v>
      </c>
      <c r="M54" s="378" t="s">
        <v>3810</v>
      </c>
      <c r="N54" s="378" t="s">
        <v>3810</v>
      </c>
    </row>
    <row r="55" ht="33.3" customHeight="1" spans="1:14">
      <c r="A55" s="378">
        <v>53</v>
      </c>
      <c r="B55" s="378" t="s">
        <v>4554</v>
      </c>
      <c r="C55" s="378"/>
      <c r="D55" s="378" t="s">
        <v>4555</v>
      </c>
      <c r="E55" s="378">
        <v>22.9</v>
      </c>
      <c r="F55" s="378">
        <v>66</v>
      </c>
      <c r="G55" s="378">
        <v>4.2</v>
      </c>
      <c r="H55" s="378" t="s">
        <v>3861</v>
      </c>
      <c r="I55" s="382">
        <v>0.004248</v>
      </c>
      <c r="J55" s="378" t="s">
        <v>3810</v>
      </c>
      <c r="K55" s="378" t="s">
        <v>3810</v>
      </c>
      <c r="L55" s="378" t="s">
        <v>3810</v>
      </c>
      <c r="M55" s="378" t="s">
        <v>3810</v>
      </c>
      <c r="N55" s="378" t="s">
        <v>3810</v>
      </c>
    </row>
    <row r="56" ht="33.3" customHeight="1" spans="1:14">
      <c r="A56" s="378">
        <v>54</v>
      </c>
      <c r="B56" s="378" t="s">
        <v>4556</v>
      </c>
      <c r="C56" s="378"/>
      <c r="D56" s="378" t="s">
        <v>4557</v>
      </c>
      <c r="E56" s="378">
        <v>34.99</v>
      </c>
      <c r="F56" s="378">
        <v>62</v>
      </c>
      <c r="G56" s="378">
        <v>4</v>
      </c>
      <c r="H56" s="378" t="s">
        <v>3871</v>
      </c>
      <c r="I56" s="382">
        <v>0.004134</v>
      </c>
      <c r="J56" s="378" t="s">
        <v>3810</v>
      </c>
      <c r="K56" s="378" t="s">
        <v>3810</v>
      </c>
      <c r="L56" s="378" t="s">
        <v>3810</v>
      </c>
      <c r="M56" s="378" t="s">
        <v>3810</v>
      </c>
      <c r="N56" s="378" t="s">
        <v>3810</v>
      </c>
    </row>
    <row r="57" ht="33.3" customHeight="1" spans="1:14">
      <c r="A57" s="378">
        <v>55</v>
      </c>
      <c r="B57" s="378" t="s">
        <v>4558</v>
      </c>
      <c r="C57" s="378"/>
      <c r="D57" s="378" t="s">
        <v>4559</v>
      </c>
      <c r="E57" s="378">
        <v>9.99</v>
      </c>
      <c r="F57" s="378">
        <v>2406</v>
      </c>
      <c r="G57" s="378">
        <v>4.4</v>
      </c>
      <c r="H57" s="378" t="s">
        <v>3826</v>
      </c>
      <c r="I57" s="382">
        <v>0.004119</v>
      </c>
      <c r="J57" s="378" t="s">
        <v>3810</v>
      </c>
      <c r="K57" s="378" t="s">
        <v>3810</v>
      </c>
      <c r="L57" s="378" t="s">
        <v>3810</v>
      </c>
      <c r="M57" s="378" t="s">
        <v>3810</v>
      </c>
      <c r="N57" s="378" t="s">
        <v>3810</v>
      </c>
    </row>
    <row r="58" ht="33.3" customHeight="1" spans="1:14">
      <c r="A58" s="378">
        <v>56</v>
      </c>
      <c r="B58" s="378" t="s">
        <v>4181</v>
      </c>
      <c r="C58" s="378"/>
      <c r="D58" s="378" t="s">
        <v>4182</v>
      </c>
      <c r="E58" s="378">
        <v>36.54</v>
      </c>
      <c r="F58" s="378">
        <v>54</v>
      </c>
      <c r="G58" s="378">
        <v>4.1</v>
      </c>
      <c r="H58" s="378" t="s">
        <v>3861</v>
      </c>
      <c r="I58" s="382">
        <v>0.004086</v>
      </c>
      <c r="J58" s="378" t="s">
        <v>4560</v>
      </c>
      <c r="K58" s="378" t="s">
        <v>4561</v>
      </c>
      <c r="L58" s="378" t="s">
        <v>3810</v>
      </c>
      <c r="M58" s="378" t="s">
        <v>3810</v>
      </c>
      <c r="N58" s="378" t="s">
        <v>3810</v>
      </c>
    </row>
    <row r="59" ht="33.3" customHeight="1" spans="1:14">
      <c r="A59" s="378">
        <v>57</v>
      </c>
      <c r="B59" s="378" t="s">
        <v>4136</v>
      </c>
      <c r="C59" s="378"/>
      <c r="D59" s="378" t="s">
        <v>4137</v>
      </c>
      <c r="E59" s="378">
        <v>34.99</v>
      </c>
      <c r="F59" s="378">
        <v>183</v>
      </c>
      <c r="G59" s="378">
        <v>4.5</v>
      </c>
      <c r="H59" s="378" t="s">
        <v>3861</v>
      </c>
      <c r="I59" s="382">
        <v>0.003991</v>
      </c>
      <c r="J59" s="378" t="s">
        <v>4562</v>
      </c>
      <c r="K59" s="378" t="s">
        <v>3810</v>
      </c>
      <c r="L59" s="378" t="s">
        <v>3810</v>
      </c>
      <c r="M59" s="378" t="s">
        <v>3810</v>
      </c>
      <c r="N59" s="378" t="s">
        <v>3810</v>
      </c>
    </row>
    <row r="60" ht="33.3" customHeight="1" spans="1:14">
      <c r="A60" s="378">
        <v>58</v>
      </c>
      <c r="B60" s="378" t="s">
        <v>3924</v>
      </c>
      <c r="C60" s="378"/>
      <c r="D60" s="378" t="s">
        <v>3925</v>
      </c>
      <c r="E60" s="378">
        <v>26.4</v>
      </c>
      <c r="F60" s="378">
        <v>58</v>
      </c>
      <c r="G60" s="378">
        <v>4.2</v>
      </c>
      <c r="H60" s="378" t="s">
        <v>3861</v>
      </c>
      <c r="I60" s="382">
        <v>0.003933</v>
      </c>
      <c r="J60" s="378" t="s">
        <v>4563</v>
      </c>
      <c r="K60" s="378" t="s">
        <v>4564</v>
      </c>
      <c r="L60" s="378" t="s">
        <v>3810</v>
      </c>
      <c r="M60" s="378" t="s">
        <v>3810</v>
      </c>
      <c r="N60" s="378" t="s">
        <v>3810</v>
      </c>
    </row>
    <row r="61" ht="33.3" customHeight="1" spans="1:14">
      <c r="A61" s="378">
        <v>59</v>
      </c>
      <c r="B61" s="378" t="s">
        <v>539</v>
      </c>
      <c r="C61" s="378"/>
      <c r="D61" s="378" t="s">
        <v>542</v>
      </c>
      <c r="E61" s="378">
        <v>7.99</v>
      </c>
      <c r="F61" s="378">
        <v>620</v>
      </c>
      <c r="G61" s="378">
        <v>4.4</v>
      </c>
      <c r="H61" s="378" t="s">
        <v>3861</v>
      </c>
      <c r="I61" s="382">
        <v>0.003886</v>
      </c>
      <c r="J61" s="378" t="s">
        <v>3810</v>
      </c>
      <c r="K61" s="378" t="s">
        <v>3810</v>
      </c>
      <c r="L61" s="378" t="s">
        <v>3810</v>
      </c>
      <c r="M61" s="378" t="s">
        <v>3810</v>
      </c>
      <c r="N61" s="378" t="s">
        <v>3810</v>
      </c>
    </row>
    <row r="62" ht="33.3" customHeight="1" spans="1:14">
      <c r="A62" s="378">
        <v>60</v>
      </c>
      <c r="B62" s="378" t="s">
        <v>4565</v>
      </c>
      <c r="C62" s="378"/>
      <c r="D62" s="378" t="s">
        <v>4566</v>
      </c>
      <c r="E62" s="378">
        <v>69.9</v>
      </c>
      <c r="F62" s="378">
        <v>380</v>
      </c>
      <c r="G62" s="378">
        <v>4.6</v>
      </c>
      <c r="H62" s="378" t="s">
        <v>3871</v>
      </c>
      <c r="I62" s="382">
        <v>0.003812</v>
      </c>
      <c r="J62" s="378" t="s">
        <v>3810</v>
      </c>
      <c r="K62" s="378" t="s">
        <v>3810</v>
      </c>
      <c r="L62" s="378" t="s">
        <v>3810</v>
      </c>
      <c r="M62" s="378" t="s">
        <v>3810</v>
      </c>
      <c r="N62" s="378" t="s">
        <v>3810</v>
      </c>
    </row>
    <row r="63" ht="33.3" customHeight="1" spans="1:14">
      <c r="A63" s="378">
        <v>61</v>
      </c>
      <c r="B63" s="378" t="s">
        <v>4567</v>
      </c>
      <c r="C63" s="378"/>
      <c r="D63" s="378" t="s">
        <v>4568</v>
      </c>
      <c r="E63" s="378">
        <v>19.99</v>
      </c>
      <c r="F63" s="378">
        <v>17</v>
      </c>
      <c r="G63" s="378">
        <v>3.9</v>
      </c>
      <c r="H63" s="378" t="s">
        <v>3861</v>
      </c>
      <c r="I63" s="382">
        <v>0.003761</v>
      </c>
      <c r="J63" s="378" t="s">
        <v>3810</v>
      </c>
      <c r="K63" s="378" t="s">
        <v>3810</v>
      </c>
      <c r="L63" s="378" t="s">
        <v>3810</v>
      </c>
      <c r="M63" s="378" t="s">
        <v>3810</v>
      </c>
      <c r="N63" s="378" t="s">
        <v>3810</v>
      </c>
    </row>
    <row r="64" ht="33.3" customHeight="1" spans="1:14">
      <c r="A64" s="378">
        <v>62</v>
      </c>
      <c r="B64" s="378" t="s">
        <v>4079</v>
      </c>
      <c r="C64" s="378"/>
      <c r="D64" s="378" t="s">
        <v>4080</v>
      </c>
      <c r="E64" s="378">
        <v>12.7</v>
      </c>
      <c r="F64" s="378">
        <v>142</v>
      </c>
      <c r="G64" s="378">
        <v>4.6</v>
      </c>
      <c r="H64" s="378" t="s">
        <v>3861</v>
      </c>
      <c r="I64" s="382">
        <v>0.003749</v>
      </c>
      <c r="J64" s="378" t="s">
        <v>3810</v>
      </c>
      <c r="K64" s="378" t="s">
        <v>3810</v>
      </c>
      <c r="L64" s="378" t="s">
        <v>3810</v>
      </c>
      <c r="M64" s="378" t="s">
        <v>3810</v>
      </c>
      <c r="N64" s="378" t="s">
        <v>3810</v>
      </c>
    </row>
    <row r="65" ht="33.3" customHeight="1" spans="1:14">
      <c r="A65" s="378">
        <v>63</v>
      </c>
      <c r="B65" s="378" t="s">
        <v>4569</v>
      </c>
      <c r="C65" s="378"/>
      <c r="D65" s="378" t="s">
        <v>4570</v>
      </c>
      <c r="E65" s="378">
        <v>34.95</v>
      </c>
      <c r="F65" s="378">
        <v>26</v>
      </c>
      <c r="G65" s="378">
        <v>4.3</v>
      </c>
      <c r="H65" s="378" t="s">
        <v>3826</v>
      </c>
      <c r="I65" s="382">
        <v>0.003725</v>
      </c>
      <c r="J65" s="378" t="s">
        <v>3810</v>
      </c>
      <c r="K65" s="378" t="s">
        <v>4571</v>
      </c>
      <c r="L65" s="378" t="s">
        <v>3810</v>
      </c>
      <c r="M65" s="378" t="s">
        <v>3810</v>
      </c>
      <c r="N65" s="378" t="s">
        <v>3810</v>
      </c>
    </row>
    <row r="66" ht="33.3" customHeight="1" spans="1:14">
      <c r="A66" s="378">
        <v>64</v>
      </c>
      <c r="B66" s="378" t="s">
        <v>4572</v>
      </c>
      <c r="C66" s="378"/>
      <c r="D66" s="378" t="s">
        <v>4573</v>
      </c>
      <c r="E66" s="378">
        <v>16.99</v>
      </c>
      <c r="F66" s="378">
        <v>2110</v>
      </c>
      <c r="G66" s="378">
        <v>4.4</v>
      </c>
      <c r="H66" s="378" t="s">
        <v>3871</v>
      </c>
      <c r="I66" s="382">
        <v>0.003699</v>
      </c>
      <c r="J66" s="378" t="s">
        <v>3810</v>
      </c>
      <c r="K66" s="378" t="s">
        <v>3810</v>
      </c>
      <c r="L66" s="378" t="s">
        <v>3810</v>
      </c>
      <c r="M66" s="378" t="s">
        <v>3810</v>
      </c>
      <c r="N66" s="378" t="s">
        <v>3810</v>
      </c>
    </row>
    <row r="67" ht="33.3" customHeight="1" spans="1:14">
      <c r="A67" s="378">
        <v>65</v>
      </c>
      <c r="B67" s="378" t="s">
        <v>4574</v>
      </c>
      <c r="C67" s="378"/>
      <c r="D67" s="378" t="s">
        <v>4575</v>
      </c>
      <c r="E67" s="378">
        <v>46.95</v>
      </c>
      <c r="F67" s="378">
        <v>256</v>
      </c>
      <c r="G67" s="378">
        <v>4.3</v>
      </c>
      <c r="H67" s="378" t="s">
        <v>3871</v>
      </c>
      <c r="I67" s="382">
        <v>0.003583</v>
      </c>
      <c r="J67" s="378" t="s">
        <v>3810</v>
      </c>
      <c r="K67" s="378" t="s">
        <v>3810</v>
      </c>
      <c r="L67" s="378" t="s">
        <v>3810</v>
      </c>
      <c r="M67" s="378" t="s">
        <v>3810</v>
      </c>
      <c r="N67" s="378" t="s">
        <v>3810</v>
      </c>
    </row>
    <row r="68" ht="33.3" customHeight="1" spans="1:14">
      <c r="A68" s="378">
        <v>66</v>
      </c>
      <c r="B68" s="378" t="s">
        <v>4576</v>
      </c>
      <c r="C68" s="378"/>
      <c r="D68" s="378" t="s">
        <v>4577</v>
      </c>
      <c r="E68" s="378">
        <v>7.79</v>
      </c>
      <c r="F68" s="378">
        <v>142</v>
      </c>
      <c r="G68" s="378">
        <v>4.2</v>
      </c>
      <c r="H68" s="378" t="s">
        <v>3871</v>
      </c>
      <c r="I68" s="382">
        <v>0.003527</v>
      </c>
      <c r="J68" s="378" t="s">
        <v>3810</v>
      </c>
      <c r="K68" s="378" t="s">
        <v>3810</v>
      </c>
      <c r="L68" s="378" t="s">
        <v>3810</v>
      </c>
      <c r="M68" s="378" t="s">
        <v>3810</v>
      </c>
      <c r="N68" s="378" t="s">
        <v>3810</v>
      </c>
    </row>
    <row r="69" ht="33.3" customHeight="1" spans="1:14">
      <c r="A69" s="378">
        <v>67</v>
      </c>
      <c r="B69" s="378" t="s">
        <v>368</v>
      </c>
      <c r="C69" s="378"/>
      <c r="D69" s="378" t="s">
        <v>2699</v>
      </c>
      <c r="E69" s="378">
        <v>11.57</v>
      </c>
      <c r="F69" s="378">
        <v>1444</v>
      </c>
      <c r="G69" s="378">
        <v>4.4</v>
      </c>
      <c r="H69" s="378" t="s">
        <v>3826</v>
      </c>
      <c r="I69" s="382">
        <v>0.003522</v>
      </c>
      <c r="J69" s="378" t="s">
        <v>3810</v>
      </c>
      <c r="K69" s="378" t="s">
        <v>3810</v>
      </c>
      <c r="L69" s="378" t="s">
        <v>3810</v>
      </c>
      <c r="M69" s="378" t="s">
        <v>3810</v>
      </c>
      <c r="N69" s="378" t="s">
        <v>3810</v>
      </c>
    </row>
    <row r="70" ht="33.3" customHeight="1" spans="1:14">
      <c r="A70" s="378">
        <v>68</v>
      </c>
      <c r="B70" s="378" t="s">
        <v>4578</v>
      </c>
      <c r="C70" s="378"/>
      <c r="D70" s="378" t="s">
        <v>4579</v>
      </c>
      <c r="E70" s="378">
        <v>15.94</v>
      </c>
      <c r="F70" s="378">
        <v>957</v>
      </c>
      <c r="G70" s="378">
        <v>4.3</v>
      </c>
      <c r="H70" s="378" t="s">
        <v>3871</v>
      </c>
      <c r="I70" s="382">
        <v>0.003464</v>
      </c>
      <c r="J70" s="378" t="s">
        <v>3810</v>
      </c>
      <c r="K70" s="378" t="s">
        <v>3810</v>
      </c>
      <c r="L70" s="378" t="s">
        <v>3810</v>
      </c>
      <c r="M70" s="378" t="s">
        <v>3810</v>
      </c>
      <c r="N70" s="378" t="s">
        <v>3810</v>
      </c>
    </row>
    <row r="71" ht="33.3" customHeight="1" spans="1:14">
      <c r="A71" s="378">
        <v>69</v>
      </c>
      <c r="B71" s="378" t="s">
        <v>4580</v>
      </c>
      <c r="C71" s="378"/>
      <c r="D71" s="378" t="s">
        <v>4581</v>
      </c>
      <c r="E71" s="378">
        <v>11.99</v>
      </c>
      <c r="F71" s="378">
        <v>174</v>
      </c>
      <c r="G71" s="378">
        <v>4.2</v>
      </c>
      <c r="H71" s="378" t="s">
        <v>3826</v>
      </c>
      <c r="I71" s="382">
        <v>0.003444</v>
      </c>
      <c r="J71" s="378" t="s">
        <v>3810</v>
      </c>
      <c r="K71" s="378" t="s">
        <v>3810</v>
      </c>
      <c r="L71" s="378" t="s">
        <v>3810</v>
      </c>
      <c r="M71" s="378" t="s">
        <v>3810</v>
      </c>
      <c r="N71" s="378" t="s">
        <v>3810</v>
      </c>
    </row>
    <row r="72" ht="33.3" customHeight="1" spans="1:14">
      <c r="A72" s="378">
        <v>70</v>
      </c>
      <c r="B72" s="378" t="s">
        <v>4582</v>
      </c>
      <c r="C72" s="378"/>
      <c r="D72" s="378" t="s">
        <v>4583</v>
      </c>
      <c r="E72" s="378">
        <v>16.14</v>
      </c>
      <c r="F72" s="378">
        <v>3062</v>
      </c>
      <c r="G72" s="378">
        <v>4.5</v>
      </c>
      <c r="H72" s="378" t="s">
        <v>3871</v>
      </c>
      <c r="I72" s="382">
        <v>0.003437</v>
      </c>
      <c r="J72" s="378" t="s">
        <v>3810</v>
      </c>
      <c r="K72" s="378" t="s">
        <v>3810</v>
      </c>
      <c r="L72" s="378" t="s">
        <v>3810</v>
      </c>
      <c r="M72" s="378" t="s">
        <v>3810</v>
      </c>
      <c r="N72" s="378" t="s">
        <v>3810</v>
      </c>
    </row>
    <row r="73" ht="33.3" customHeight="1" spans="1:14">
      <c r="A73" s="378">
        <v>71</v>
      </c>
      <c r="B73" s="378" t="s">
        <v>4584</v>
      </c>
      <c r="C73" s="378"/>
      <c r="D73" s="378" t="s">
        <v>4585</v>
      </c>
      <c r="E73" s="378">
        <v>29.99</v>
      </c>
      <c r="F73" s="378">
        <v>72</v>
      </c>
      <c r="G73" s="378">
        <v>4.1</v>
      </c>
      <c r="H73" s="378" t="s">
        <v>3871</v>
      </c>
      <c r="I73" s="382">
        <v>0.003422</v>
      </c>
      <c r="J73" s="378" t="s">
        <v>3810</v>
      </c>
      <c r="K73" s="378" t="s">
        <v>3810</v>
      </c>
      <c r="L73" s="378" t="s">
        <v>3810</v>
      </c>
      <c r="M73" s="378" t="s">
        <v>3810</v>
      </c>
      <c r="N73" s="378" t="s">
        <v>3810</v>
      </c>
    </row>
    <row r="74" ht="33.3" customHeight="1" spans="1:14">
      <c r="A74" s="378">
        <v>72</v>
      </c>
      <c r="B74" s="378" t="s">
        <v>4020</v>
      </c>
      <c r="C74" s="378"/>
      <c r="D74" s="378" t="s">
        <v>4021</v>
      </c>
      <c r="E74" s="378">
        <v>99.95</v>
      </c>
      <c r="F74" s="378">
        <v>5</v>
      </c>
      <c r="G74" s="378">
        <v>3.8</v>
      </c>
      <c r="H74" s="378" t="s">
        <v>3861</v>
      </c>
      <c r="I74" s="382">
        <v>0.003321</v>
      </c>
      <c r="J74" s="378" t="s">
        <v>3810</v>
      </c>
      <c r="K74" s="378" t="s">
        <v>3810</v>
      </c>
      <c r="L74" s="378" t="s">
        <v>3810</v>
      </c>
      <c r="M74" s="378" t="s">
        <v>3810</v>
      </c>
      <c r="N74" s="378" t="s">
        <v>3810</v>
      </c>
    </row>
    <row r="75" ht="33.3" customHeight="1" spans="1:14">
      <c r="A75" s="378">
        <v>73</v>
      </c>
      <c r="B75" s="378" t="s">
        <v>4586</v>
      </c>
      <c r="C75" s="378"/>
      <c r="D75" s="378" t="s">
        <v>4587</v>
      </c>
      <c r="E75" s="378">
        <v>21.99</v>
      </c>
      <c r="F75" s="378">
        <v>50</v>
      </c>
      <c r="G75" s="378">
        <v>4.4</v>
      </c>
      <c r="H75" s="378" t="s">
        <v>3826</v>
      </c>
      <c r="I75" s="382">
        <v>0.00331</v>
      </c>
      <c r="J75" s="378" t="s">
        <v>4588</v>
      </c>
      <c r="K75" s="378" t="s">
        <v>4589</v>
      </c>
      <c r="L75" s="378" t="s">
        <v>3810</v>
      </c>
      <c r="M75" s="378" t="s">
        <v>3810</v>
      </c>
      <c r="N75" s="378" t="s">
        <v>3810</v>
      </c>
    </row>
    <row r="76" ht="33.3" customHeight="1" spans="1:14">
      <c r="A76" s="378">
        <v>74</v>
      </c>
      <c r="B76" s="378" t="s">
        <v>4147</v>
      </c>
      <c r="C76" s="378"/>
      <c r="D76" s="378" t="s">
        <v>4148</v>
      </c>
      <c r="E76" s="378">
        <v>8.49</v>
      </c>
      <c r="F76" s="378">
        <v>128</v>
      </c>
      <c r="G76" s="378">
        <v>4.4</v>
      </c>
      <c r="H76" s="378" t="s">
        <v>3871</v>
      </c>
      <c r="I76" s="382">
        <v>0.003293</v>
      </c>
      <c r="J76" s="378" t="s">
        <v>3810</v>
      </c>
      <c r="K76" s="378" t="s">
        <v>3810</v>
      </c>
      <c r="L76" s="378" t="s">
        <v>3810</v>
      </c>
      <c r="M76" s="378" t="s">
        <v>3810</v>
      </c>
      <c r="N76" s="378" t="s">
        <v>3810</v>
      </c>
    </row>
    <row r="77" ht="33.3" customHeight="1" spans="1:14">
      <c r="A77" s="378">
        <v>75</v>
      </c>
      <c r="B77" s="378" t="s">
        <v>719</v>
      </c>
      <c r="C77" s="378"/>
      <c r="D77" s="378" t="s">
        <v>4006</v>
      </c>
      <c r="E77" s="378">
        <v>18.98</v>
      </c>
      <c r="F77" s="378">
        <v>939</v>
      </c>
      <c r="G77" s="378">
        <v>4.6</v>
      </c>
      <c r="H77" s="378" t="s">
        <v>3826</v>
      </c>
      <c r="I77" s="382">
        <v>0.003279</v>
      </c>
      <c r="J77" s="378" t="s">
        <v>3810</v>
      </c>
      <c r="K77" s="378" t="s">
        <v>3810</v>
      </c>
      <c r="L77" s="378" t="s">
        <v>3810</v>
      </c>
      <c r="M77" s="378" t="s">
        <v>3810</v>
      </c>
      <c r="N77" s="378" t="s">
        <v>3810</v>
      </c>
    </row>
    <row r="78" ht="33.3" customHeight="1" spans="1:14">
      <c r="A78" s="378">
        <v>76</v>
      </c>
      <c r="B78" s="378" t="s">
        <v>4590</v>
      </c>
      <c r="C78" s="378"/>
      <c r="D78" s="378" t="s">
        <v>4591</v>
      </c>
      <c r="E78" s="378">
        <v>19.99</v>
      </c>
      <c r="F78" s="378">
        <v>628</v>
      </c>
      <c r="G78" s="378">
        <v>4.2</v>
      </c>
      <c r="H78" s="378" t="s">
        <v>3871</v>
      </c>
      <c r="I78" s="382">
        <v>0.00327</v>
      </c>
      <c r="J78" s="378" t="s">
        <v>3810</v>
      </c>
      <c r="K78" s="378" t="s">
        <v>3810</v>
      </c>
      <c r="L78" s="378" t="s">
        <v>3810</v>
      </c>
      <c r="M78" s="378" t="s">
        <v>3810</v>
      </c>
      <c r="N78" s="378" t="s">
        <v>3810</v>
      </c>
    </row>
    <row r="79" ht="33.3" customHeight="1" spans="1:14">
      <c r="A79" s="378">
        <v>77</v>
      </c>
      <c r="B79" s="378" t="s">
        <v>4016</v>
      </c>
      <c r="C79" s="378"/>
      <c r="D79" s="378" t="s">
        <v>4017</v>
      </c>
      <c r="E79" s="378">
        <v>39.99</v>
      </c>
      <c r="F79" s="378">
        <v>1273</v>
      </c>
      <c r="G79" s="378">
        <v>4.4</v>
      </c>
      <c r="H79" s="378" t="s">
        <v>3871</v>
      </c>
      <c r="I79" s="382">
        <v>0.003262</v>
      </c>
      <c r="J79" s="378" t="s">
        <v>3810</v>
      </c>
      <c r="K79" s="378" t="s">
        <v>3810</v>
      </c>
      <c r="L79" s="378" t="s">
        <v>3810</v>
      </c>
      <c r="M79" s="378" t="s">
        <v>4592</v>
      </c>
      <c r="N79" s="378" t="s">
        <v>3810</v>
      </c>
    </row>
    <row r="80" ht="33.3" customHeight="1" spans="1:14">
      <c r="A80" s="378">
        <v>78</v>
      </c>
      <c r="B80" s="378" t="s">
        <v>4343</v>
      </c>
      <c r="C80" s="378"/>
      <c r="D80" s="378" t="s">
        <v>4344</v>
      </c>
      <c r="E80" s="378">
        <v>24.95</v>
      </c>
      <c r="F80" s="378">
        <v>59</v>
      </c>
      <c r="G80" s="378">
        <v>4.1</v>
      </c>
      <c r="H80" s="378" t="s">
        <v>3871</v>
      </c>
      <c r="I80" s="382">
        <v>0.00322</v>
      </c>
      <c r="J80" s="378" t="s">
        <v>4593</v>
      </c>
      <c r="K80" s="378" t="s">
        <v>4594</v>
      </c>
      <c r="L80" s="378" t="s">
        <v>3810</v>
      </c>
      <c r="M80" s="378" t="s">
        <v>3810</v>
      </c>
      <c r="N80" s="378" t="s">
        <v>3810</v>
      </c>
    </row>
    <row r="81" ht="33.3" customHeight="1" spans="1:14">
      <c r="A81" s="378">
        <v>79</v>
      </c>
      <c r="B81" s="378" t="s">
        <v>3968</v>
      </c>
      <c r="C81" s="378"/>
      <c r="D81" s="378" t="s">
        <v>3969</v>
      </c>
      <c r="E81" s="378">
        <v>16.99</v>
      </c>
      <c r="F81" s="378">
        <v>2599</v>
      </c>
      <c r="G81" s="378">
        <v>4.4</v>
      </c>
      <c r="H81" s="378" t="s">
        <v>3871</v>
      </c>
      <c r="I81" s="382">
        <v>0.00322</v>
      </c>
      <c r="J81" s="378" t="s">
        <v>4595</v>
      </c>
      <c r="K81" s="378" t="s">
        <v>4596</v>
      </c>
      <c r="L81" s="378" t="s">
        <v>3810</v>
      </c>
      <c r="M81" s="378" t="s">
        <v>3810</v>
      </c>
      <c r="N81" s="378" t="s">
        <v>3810</v>
      </c>
    </row>
    <row r="82" ht="33.3" customHeight="1" spans="1:14">
      <c r="A82" s="378">
        <v>80</v>
      </c>
      <c r="B82" s="378" t="s">
        <v>4597</v>
      </c>
      <c r="C82" s="378"/>
      <c r="D82" s="378" t="s">
        <v>4598</v>
      </c>
      <c r="E82" s="378">
        <v>31.95</v>
      </c>
      <c r="F82" s="378">
        <v>98</v>
      </c>
      <c r="G82" s="378">
        <v>4.6</v>
      </c>
      <c r="H82" s="378" t="s">
        <v>3826</v>
      </c>
      <c r="I82" s="382">
        <v>0.003201</v>
      </c>
      <c r="J82" s="378" t="s">
        <v>3810</v>
      </c>
      <c r="K82" s="378" t="s">
        <v>3810</v>
      </c>
      <c r="L82" s="378" t="s">
        <v>3810</v>
      </c>
      <c r="M82" s="378" t="s">
        <v>3810</v>
      </c>
      <c r="N82" s="378" t="s">
        <v>3810</v>
      </c>
    </row>
    <row r="83" ht="33.3" customHeight="1" spans="1:14">
      <c r="A83" s="378">
        <v>81</v>
      </c>
      <c r="B83" s="378" t="s">
        <v>4599</v>
      </c>
      <c r="C83" s="378"/>
      <c r="D83" s="378" t="s">
        <v>4600</v>
      </c>
      <c r="E83" s="378">
        <v>16.9</v>
      </c>
      <c r="F83" s="378">
        <v>461</v>
      </c>
      <c r="G83" s="378">
        <v>4.7</v>
      </c>
      <c r="H83" s="378" t="s">
        <v>3871</v>
      </c>
      <c r="I83" s="382">
        <v>0.003181</v>
      </c>
      <c r="J83" s="378" t="s">
        <v>3810</v>
      </c>
      <c r="K83" s="378" t="s">
        <v>3810</v>
      </c>
      <c r="L83" s="378" t="s">
        <v>3810</v>
      </c>
      <c r="M83" s="378" t="s">
        <v>3810</v>
      </c>
      <c r="N83" s="378" t="s">
        <v>3810</v>
      </c>
    </row>
    <row r="84" ht="33.3" customHeight="1" spans="1:14">
      <c r="A84" s="378">
        <v>82</v>
      </c>
      <c r="B84" s="378" t="s">
        <v>4601</v>
      </c>
      <c r="C84" s="378"/>
      <c r="D84" s="378" t="s">
        <v>4602</v>
      </c>
      <c r="E84" s="378">
        <v>12.7</v>
      </c>
      <c r="F84" s="378">
        <v>830</v>
      </c>
      <c r="G84" s="378">
        <v>4.5</v>
      </c>
      <c r="H84" s="378" t="s">
        <v>3871</v>
      </c>
      <c r="I84" s="382">
        <v>0.003176</v>
      </c>
      <c r="J84" s="378" t="s">
        <v>3810</v>
      </c>
      <c r="K84" s="378" t="s">
        <v>3810</v>
      </c>
      <c r="L84" s="378" t="s">
        <v>3810</v>
      </c>
      <c r="M84" s="378" t="s">
        <v>3810</v>
      </c>
      <c r="N84" s="378" t="s">
        <v>3810</v>
      </c>
    </row>
    <row r="85" ht="33.3" customHeight="1" spans="1:14">
      <c r="A85" s="378">
        <v>83</v>
      </c>
      <c r="B85" s="378" t="s">
        <v>4603</v>
      </c>
      <c r="C85" s="378"/>
      <c r="D85" s="378" t="s">
        <v>4604</v>
      </c>
      <c r="E85" s="378">
        <v>22.47</v>
      </c>
      <c r="F85" s="378">
        <v>24</v>
      </c>
      <c r="G85" s="378">
        <v>4</v>
      </c>
      <c r="H85" s="378" t="s">
        <v>3871</v>
      </c>
      <c r="I85" s="382">
        <v>0.003176</v>
      </c>
      <c r="J85" s="378" t="s">
        <v>3810</v>
      </c>
      <c r="K85" s="378" t="s">
        <v>3810</v>
      </c>
      <c r="L85" s="378" t="s">
        <v>3810</v>
      </c>
      <c r="M85" s="378" t="s">
        <v>3810</v>
      </c>
      <c r="N85" s="378" t="s">
        <v>3810</v>
      </c>
    </row>
    <row r="86" ht="33.3" customHeight="1" spans="1:14">
      <c r="A86" s="378">
        <v>84</v>
      </c>
      <c r="B86" s="378" t="s">
        <v>4605</v>
      </c>
      <c r="C86" s="378"/>
      <c r="D86" s="378" t="s">
        <v>4606</v>
      </c>
      <c r="E86" s="378">
        <v>29.99</v>
      </c>
      <c r="F86" s="378">
        <v>6</v>
      </c>
      <c r="G86" s="378">
        <v>3.9</v>
      </c>
      <c r="H86" s="378" t="s">
        <v>3871</v>
      </c>
      <c r="I86" s="382">
        <v>0.003107</v>
      </c>
      <c r="J86" s="378" t="s">
        <v>3810</v>
      </c>
      <c r="K86" s="378" t="s">
        <v>3810</v>
      </c>
      <c r="L86" s="378" t="s">
        <v>3810</v>
      </c>
      <c r="M86" s="378" t="s">
        <v>3810</v>
      </c>
      <c r="N86" s="378" t="s">
        <v>3810</v>
      </c>
    </row>
    <row r="87" ht="33.3" customHeight="1" spans="1:14">
      <c r="A87" s="378">
        <v>85</v>
      </c>
      <c r="B87" s="378" t="s">
        <v>4607</v>
      </c>
      <c r="C87" s="378"/>
      <c r="D87" s="378" t="s">
        <v>4608</v>
      </c>
      <c r="E87" s="378">
        <v>43.95</v>
      </c>
      <c r="F87" s="378">
        <v>2956</v>
      </c>
      <c r="G87" s="378">
        <v>4.6</v>
      </c>
      <c r="H87" s="378" t="s">
        <v>3871</v>
      </c>
      <c r="I87" s="382">
        <v>0.00308</v>
      </c>
      <c r="J87" s="378" t="s">
        <v>3810</v>
      </c>
      <c r="K87" s="378" t="s">
        <v>3810</v>
      </c>
      <c r="L87" s="378" t="s">
        <v>3810</v>
      </c>
      <c r="M87" s="378" t="s">
        <v>3810</v>
      </c>
      <c r="N87" s="378" t="s">
        <v>3810</v>
      </c>
    </row>
    <row r="88" ht="33.3" customHeight="1" spans="1:14">
      <c r="A88" s="378">
        <v>86</v>
      </c>
      <c r="B88" s="378" t="s">
        <v>4609</v>
      </c>
      <c r="C88" s="378"/>
      <c r="D88" s="378" t="s">
        <v>4610</v>
      </c>
      <c r="E88" s="378">
        <v>32.9</v>
      </c>
      <c r="F88" s="378"/>
      <c r="G88" s="378"/>
      <c r="H88" s="378" t="s">
        <v>3871</v>
      </c>
      <c r="I88" s="382">
        <v>0.00289</v>
      </c>
      <c r="J88" s="378" t="s">
        <v>3810</v>
      </c>
      <c r="K88" s="378" t="s">
        <v>3810</v>
      </c>
      <c r="L88" s="378" t="s">
        <v>3810</v>
      </c>
      <c r="M88" s="378" t="s">
        <v>3810</v>
      </c>
      <c r="N88" s="378" t="s">
        <v>3810</v>
      </c>
    </row>
    <row r="89" ht="33.3" customHeight="1" spans="1:14">
      <c r="A89" s="378">
        <v>87</v>
      </c>
      <c r="B89" s="378" t="s">
        <v>4611</v>
      </c>
      <c r="C89" s="378"/>
      <c r="D89" s="378" t="s">
        <v>4612</v>
      </c>
      <c r="E89" s="378">
        <v>59.99</v>
      </c>
      <c r="F89" s="378">
        <v>29</v>
      </c>
      <c r="G89" s="378">
        <v>4.1</v>
      </c>
      <c r="H89" s="378" t="s">
        <v>3871</v>
      </c>
      <c r="I89" s="382">
        <v>0.002866</v>
      </c>
      <c r="J89" s="378" t="s">
        <v>3810</v>
      </c>
      <c r="K89" s="378" t="s">
        <v>3810</v>
      </c>
      <c r="L89" s="378" t="s">
        <v>3810</v>
      </c>
      <c r="M89" s="378" t="s">
        <v>3810</v>
      </c>
      <c r="N89" s="378" t="s">
        <v>3810</v>
      </c>
    </row>
    <row r="90" ht="33.3" customHeight="1" spans="1:14">
      <c r="A90" s="378">
        <v>88</v>
      </c>
      <c r="B90" s="378" t="s">
        <v>4613</v>
      </c>
      <c r="C90" s="378"/>
      <c r="D90" s="378" t="s">
        <v>4614</v>
      </c>
      <c r="E90" s="378">
        <v>108</v>
      </c>
      <c r="F90" s="378">
        <v>1193</v>
      </c>
      <c r="G90" s="378">
        <v>4.3</v>
      </c>
      <c r="H90" s="378" t="s">
        <v>3871</v>
      </c>
      <c r="I90" s="382">
        <v>0.002795</v>
      </c>
      <c r="J90" s="378" t="s">
        <v>3810</v>
      </c>
      <c r="K90" s="378" t="s">
        <v>3810</v>
      </c>
      <c r="L90" s="378" t="s">
        <v>3810</v>
      </c>
      <c r="M90" s="378" t="s">
        <v>3810</v>
      </c>
      <c r="N90" s="378" t="s">
        <v>3810</v>
      </c>
    </row>
    <row r="91" ht="33.3" customHeight="1" spans="1:14">
      <c r="A91" s="378">
        <v>89</v>
      </c>
      <c r="B91" s="378" t="s">
        <v>4615</v>
      </c>
      <c r="C91" s="378"/>
      <c r="D91" s="378" t="s">
        <v>4616</v>
      </c>
      <c r="E91" s="378">
        <v>74.99</v>
      </c>
      <c r="F91" s="378">
        <v>2227</v>
      </c>
      <c r="G91" s="378">
        <v>4.6</v>
      </c>
      <c r="H91" s="378" t="s">
        <v>3871</v>
      </c>
      <c r="I91" s="382">
        <v>0.002793</v>
      </c>
      <c r="J91" s="378" t="s">
        <v>3810</v>
      </c>
      <c r="K91" s="378" t="s">
        <v>3810</v>
      </c>
      <c r="L91" s="378" t="s">
        <v>3810</v>
      </c>
      <c r="M91" s="378" t="s">
        <v>3810</v>
      </c>
      <c r="N91" s="378" t="s">
        <v>3810</v>
      </c>
    </row>
    <row r="92" ht="33.3" customHeight="1" spans="1:14">
      <c r="A92" s="378">
        <v>90</v>
      </c>
      <c r="B92" s="378" t="s">
        <v>4617</v>
      </c>
      <c r="C92" s="378"/>
      <c r="D92" s="378" t="s">
        <v>4618</v>
      </c>
      <c r="E92" s="378">
        <v>64.99</v>
      </c>
      <c r="F92" s="378"/>
      <c r="G92" s="378"/>
      <c r="H92" s="378" t="s">
        <v>3871</v>
      </c>
      <c r="I92" s="382">
        <v>0.002772</v>
      </c>
      <c r="J92" s="378" t="s">
        <v>3810</v>
      </c>
      <c r="K92" s="378" t="s">
        <v>3810</v>
      </c>
      <c r="L92" s="378" t="s">
        <v>3810</v>
      </c>
      <c r="M92" s="378" t="s">
        <v>3810</v>
      </c>
      <c r="N92" s="378" t="s">
        <v>3810</v>
      </c>
    </row>
    <row r="93" ht="33.3" customHeight="1" spans="1:14">
      <c r="A93" s="378">
        <v>91</v>
      </c>
      <c r="B93" s="378" t="s">
        <v>4619</v>
      </c>
      <c r="C93" s="378"/>
      <c r="D93" s="378" t="s">
        <v>4620</v>
      </c>
      <c r="E93" s="378">
        <v>11.99</v>
      </c>
      <c r="F93" s="378">
        <v>37</v>
      </c>
      <c r="G93" s="378">
        <v>3.8</v>
      </c>
      <c r="H93" s="378" t="s">
        <v>3871</v>
      </c>
      <c r="I93" s="382">
        <v>0.00277</v>
      </c>
      <c r="J93" s="378" t="s">
        <v>3810</v>
      </c>
      <c r="K93" s="378" t="s">
        <v>3810</v>
      </c>
      <c r="L93" s="378" t="s">
        <v>3810</v>
      </c>
      <c r="M93" s="378" t="s">
        <v>3810</v>
      </c>
      <c r="N93" s="378" t="s">
        <v>3810</v>
      </c>
    </row>
    <row r="94" ht="33.3" customHeight="1" spans="1:14">
      <c r="A94" s="378">
        <v>92</v>
      </c>
      <c r="B94" s="378" t="s">
        <v>796</v>
      </c>
      <c r="C94" s="378"/>
      <c r="D94" s="378" t="s">
        <v>4621</v>
      </c>
      <c r="E94" s="378">
        <v>23.19</v>
      </c>
      <c r="F94" s="378">
        <v>847</v>
      </c>
      <c r="G94" s="378">
        <v>4.6</v>
      </c>
      <c r="H94" s="378" t="s">
        <v>3826</v>
      </c>
      <c r="I94" s="382">
        <v>0.002663</v>
      </c>
      <c r="J94" s="378" t="s">
        <v>3810</v>
      </c>
      <c r="K94" s="378" t="s">
        <v>3810</v>
      </c>
      <c r="L94" s="378" t="s">
        <v>3810</v>
      </c>
      <c r="M94" s="378" t="s">
        <v>3810</v>
      </c>
      <c r="N94" s="378" t="s">
        <v>3810</v>
      </c>
    </row>
    <row r="95" ht="33.3" customHeight="1" spans="1:14">
      <c r="A95" s="378">
        <v>93</v>
      </c>
      <c r="B95" s="378" t="s">
        <v>4622</v>
      </c>
      <c r="C95" s="378"/>
      <c r="D95" s="378" t="s">
        <v>4623</v>
      </c>
      <c r="E95" s="378">
        <v>3.95</v>
      </c>
      <c r="F95" s="378">
        <v>2406</v>
      </c>
      <c r="G95" s="378">
        <v>4.4</v>
      </c>
      <c r="H95" s="378" t="s">
        <v>3826</v>
      </c>
      <c r="I95" s="382">
        <v>0.002661</v>
      </c>
      <c r="J95" s="378" t="s">
        <v>3810</v>
      </c>
      <c r="K95" s="378" t="s">
        <v>3810</v>
      </c>
      <c r="L95" s="378" t="s">
        <v>3810</v>
      </c>
      <c r="M95" s="378" t="s">
        <v>3810</v>
      </c>
      <c r="N95" s="378" t="s">
        <v>3810</v>
      </c>
    </row>
    <row r="96" ht="33.3" customHeight="1" spans="1:14">
      <c r="A96" s="378">
        <v>94</v>
      </c>
      <c r="B96" s="378" t="s">
        <v>4624</v>
      </c>
      <c r="C96" s="378"/>
      <c r="D96" s="378" t="s">
        <v>4625</v>
      </c>
      <c r="E96" s="378">
        <v>16.99</v>
      </c>
      <c r="F96" s="378">
        <v>1237</v>
      </c>
      <c r="G96" s="378">
        <v>4.5</v>
      </c>
      <c r="H96" s="378" t="s">
        <v>3871</v>
      </c>
      <c r="I96" s="382">
        <v>0.002652</v>
      </c>
      <c r="J96" s="378" t="s">
        <v>3810</v>
      </c>
      <c r="K96" s="378" t="s">
        <v>3810</v>
      </c>
      <c r="L96" s="378" t="s">
        <v>3810</v>
      </c>
      <c r="M96" s="378" t="s">
        <v>3810</v>
      </c>
      <c r="N96" s="378" t="s">
        <v>3810</v>
      </c>
    </row>
    <row r="97" ht="33.3" customHeight="1" spans="1:14">
      <c r="A97" s="378">
        <v>95</v>
      </c>
      <c r="B97" s="378" t="s">
        <v>4626</v>
      </c>
      <c r="C97" s="378"/>
      <c r="D97" s="378" t="s">
        <v>4627</v>
      </c>
      <c r="E97" s="378">
        <v>49.99</v>
      </c>
      <c r="F97" s="378"/>
      <c r="G97" s="378"/>
      <c r="H97" s="378" t="s">
        <v>3871</v>
      </c>
      <c r="I97" s="382">
        <v>0.002634</v>
      </c>
      <c r="J97" s="378" t="s">
        <v>3810</v>
      </c>
      <c r="K97" s="378" t="s">
        <v>3810</v>
      </c>
      <c r="L97" s="378" t="s">
        <v>3810</v>
      </c>
      <c r="M97" s="378" t="s">
        <v>3810</v>
      </c>
      <c r="N97" s="378" t="s">
        <v>3810</v>
      </c>
    </row>
    <row r="98" ht="33.3" customHeight="1" spans="1:14">
      <c r="A98" s="378">
        <v>96</v>
      </c>
      <c r="B98" s="378" t="s">
        <v>4628</v>
      </c>
      <c r="C98" s="378"/>
      <c r="D98" s="378" t="s">
        <v>4629</v>
      </c>
      <c r="E98" s="378">
        <v>40.98</v>
      </c>
      <c r="F98" s="378">
        <v>169</v>
      </c>
      <c r="G98" s="378">
        <v>4.3</v>
      </c>
      <c r="H98" s="378" t="s">
        <v>3871</v>
      </c>
      <c r="I98" s="382">
        <v>0.002633</v>
      </c>
      <c r="J98" s="378" t="s">
        <v>3810</v>
      </c>
      <c r="K98" s="378" t="s">
        <v>3810</v>
      </c>
      <c r="L98" s="378" t="s">
        <v>3810</v>
      </c>
      <c r="M98" s="378" t="s">
        <v>3810</v>
      </c>
      <c r="N98" s="378" t="s">
        <v>3810</v>
      </c>
    </row>
    <row r="99" ht="33.3" customHeight="1" spans="1:14">
      <c r="A99" s="378">
        <v>97</v>
      </c>
      <c r="B99" s="378" t="s">
        <v>4630</v>
      </c>
      <c r="C99" s="378"/>
      <c r="D99" s="378" t="s">
        <v>4631</v>
      </c>
      <c r="E99" s="378">
        <v>26.99</v>
      </c>
      <c r="F99" s="378">
        <v>75</v>
      </c>
      <c r="G99" s="378">
        <v>4.5</v>
      </c>
      <c r="H99" s="378" t="s">
        <v>3871</v>
      </c>
      <c r="I99" s="382">
        <v>0.002537</v>
      </c>
      <c r="J99" s="378" t="s">
        <v>3810</v>
      </c>
      <c r="K99" s="378" t="s">
        <v>3810</v>
      </c>
      <c r="L99" s="378" t="s">
        <v>3810</v>
      </c>
      <c r="M99" s="378" t="s">
        <v>3810</v>
      </c>
      <c r="N99" s="378" t="s">
        <v>3810</v>
      </c>
    </row>
    <row r="100" ht="33.3" customHeight="1" spans="1:14">
      <c r="A100" s="378">
        <v>98</v>
      </c>
      <c r="B100" s="378" t="s">
        <v>4632</v>
      </c>
      <c r="C100" s="378"/>
      <c r="D100" s="378" t="s">
        <v>4633</v>
      </c>
      <c r="E100" s="378">
        <v>24.99</v>
      </c>
      <c r="F100" s="378">
        <v>169</v>
      </c>
      <c r="G100" s="378">
        <v>4.4</v>
      </c>
      <c r="H100" s="378" t="s">
        <v>3861</v>
      </c>
      <c r="I100" s="382">
        <v>0.002525</v>
      </c>
      <c r="J100" s="378" t="s">
        <v>3810</v>
      </c>
      <c r="K100" s="378" t="s">
        <v>3810</v>
      </c>
      <c r="L100" s="378" t="s">
        <v>3810</v>
      </c>
      <c r="M100" s="378" t="s">
        <v>3810</v>
      </c>
      <c r="N100" s="378" t="s">
        <v>3810</v>
      </c>
    </row>
    <row r="101" ht="33.3" customHeight="1" spans="1:14">
      <c r="A101" s="378">
        <v>99</v>
      </c>
      <c r="B101" s="378" t="s">
        <v>4259</v>
      </c>
      <c r="C101" s="378"/>
      <c r="D101" s="378" t="s">
        <v>4260</v>
      </c>
      <c r="E101" s="378">
        <v>99.99</v>
      </c>
      <c r="F101" s="378">
        <v>415</v>
      </c>
      <c r="G101" s="378">
        <v>4.5</v>
      </c>
      <c r="H101" s="378" t="s">
        <v>3871</v>
      </c>
      <c r="I101" s="382">
        <v>0.002495</v>
      </c>
      <c r="J101" s="378" t="s">
        <v>3810</v>
      </c>
      <c r="K101" s="378" t="s">
        <v>4634</v>
      </c>
      <c r="L101" s="378" t="s">
        <v>3810</v>
      </c>
      <c r="M101" s="378" t="s">
        <v>3810</v>
      </c>
      <c r="N101" s="378" t="s">
        <v>3810</v>
      </c>
    </row>
    <row r="102" ht="33.3" customHeight="1" spans="1:14">
      <c r="A102" s="378">
        <v>100</v>
      </c>
      <c r="B102" s="378" t="s">
        <v>4635</v>
      </c>
      <c r="C102" s="378"/>
      <c r="D102" s="378" t="s">
        <v>4636</v>
      </c>
      <c r="E102" s="378">
        <v>7.99</v>
      </c>
      <c r="F102" s="378">
        <v>2</v>
      </c>
      <c r="G102" s="378">
        <v>4</v>
      </c>
      <c r="H102" s="378" t="s">
        <v>3871</v>
      </c>
      <c r="I102" s="382">
        <v>0.002457</v>
      </c>
      <c r="J102" s="378" t="s">
        <v>3810</v>
      </c>
      <c r="K102" s="378" t="s">
        <v>3810</v>
      </c>
      <c r="L102" s="378" t="s">
        <v>3810</v>
      </c>
      <c r="M102" s="378" t="s">
        <v>3810</v>
      </c>
      <c r="N102" s="378" t="s">
        <v>3810</v>
      </c>
    </row>
    <row r="103" ht="33.3" customHeight="1" spans="1:14">
      <c r="A103" s="378">
        <v>101</v>
      </c>
      <c r="B103" s="378" t="s">
        <v>4001</v>
      </c>
      <c r="C103" s="378"/>
      <c r="D103" s="378" t="s">
        <v>4002</v>
      </c>
      <c r="E103" s="378">
        <v>44.9</v>
      </c>
      <c r="F103" s="378">
        <v>42</v>
      </c>
      <c r="G103" s="378">
        <v>5</v>
      </c>
      <c r="H103" s="378" t="s">
        <v>3871</v>
      </c>
      <c r="I103" s="382">
        <v>0.002447</v>
      </c>
      <c r="J103" s="378" t="s">
        <v>3810</v>
      </c>
      <c r="K103" s="378" t="s">
        <v>4637</v>
      </c>
      <c r="L103" s="378" t="s">
        <v>3810</v>
      </c>
      <c r="M103" s="378" t="s">
        <v>3810</v>
      </c>
      <c r="N103" s="378" t="s">
        <v>3810</v>
      </c>
    </row>
    <row r="104" ht="33.3" customHeight="1" spans="1:14">
      <c r="A104" s="378">
        <v>102</v>
      </c>
      <c r="B104" s="378" t="s">
        <v>4638</v>
      </c>
      <c r="C104" s="378"/>
      <c r="D104" s="378" t="s">
        <v>4639</v>
      </c>
      <c r="E104" s="378">
        <v>14.99</v>
      </c>
      <c r="F104" s="378">
        <v>397</v>
      </c>
      <c r="G104" s="378">
        <v>4.6</v>
      </c>
      <c r="H104" s="378" t="s">
        <v>3871</v>
      </c>
      <c r="I104" s="382">
        <v>0.002441</v>
      </c>
      <c r="J104" s="378" t="s">
        <v>3810</v>
      </c>
      <c r="K104" s="378" t="s">
        <v>3810</v>
      </c>
      <c r="L104" s="378" t="s">
        <v>3810</v>
      </c>
      <c r="M104" s="378" t="s">
        <v>3810</v>
      </c>
      <c r="N104" s="378" t="s">
        <v>3810</v>
      </c>
    </row>
    <row r="105" ht="33.3" customHeight="1" spans="1:14">
      <c r="A105" s="378">
        <v>103</v>
      </c>
      <c r="B105" s="378" t="s">
        <v>4640</v>
      </c>
      <c r="C105" s="378"/>
      <c r="D105" s="378" t="s">
        <v>4641</v>
      </c>
      <c r="E105" s="378">
        <v>60.6</v>
      </c>
      <c r="F105" s="378">
        <v>144</v>
      </c>
      <c r="G105" s="378">
        <v>4.4</v>
      </c>
      <c r="H105" s="378" t="s">
        <v>3861</v>
      </c>
      <c r="I105" s="382">
        <v>0.002427</v>
      </c>
      <c r="J105" s="378" t="s">
        <v>3810</v>
      </c>
      <c r="K105" s="378" t="s">
        <v>3810</v>
      </c>
      <c r="L105" s="378" t="s">
        <v>3810</v>
      </c>
      <c r="M105" s="378" t="s">
        <v>3810</v>
      </c>
      <c r="N105" s="378" t="s">
        <v>3810</v>
      </c>
    </row>
    <row r="106" ht="33.3" customHeight="1" spans="1:14">
      <c r="A106" s="378">
        <v>104</v>
      </c>
      <c r="B106" s="378" t="s">
        <v>4642</v>
      </c>
      <c r="C106" s="378"/>
      <c r="D106" s="378" t="s">
        <v>4643</v>
      </c>
      <c r="E106" s="378">
        <v>34.9</v>
      </c>
      <c r="F106" s="378">
        <v>116</v>
      </c>
      <c r="G106" s="378">
        <v>4.7</v>
      </c>
      <c r="H106" s="378" t="s">
        <v>3871</v>
      </c>
      <c r="I106" s="382">
        <v>0.002427</v>
      </c>
      <c r="J106" s="378" t="s">
        <v>3810</v>
      </c>
      <c r="K106" s="378" t="s">
        <v>3810</v>
      </c>
      <c r="L106" s="378" t="s">
        <v>3810</v>
      </c>
      <c r="M106" s="378" t="s">
        <v>3810</v>
      </c>
      <c r="N106" s="378" t="s">
        <v>3810</v>
      </c>
    </row>
    <row r="107" ht="33.3" customHeight="1" spans="1:14">
      <c r="A107" s="378">
        <v>105</v>
      </c>
      <c r="B107" s="378" t="s">
        <v>4644</v>
      </c>
      <c r="C107" s="378"/>
      <c r="D107" s="378" t="s">
        <v>4645</v>
      </c>
      <c r="E107" s="378">
        <v>34.95</v>
      </c>
      <c r="F107" s="378">
        <v>138</v>
      </c>
      <c r="G107" s="378">
        <v>4.4</v>
      </c>
      <c r="H107" s="378" t="s">
        <v>3826</v>
      </c>
      <c r="I107" s="382">
        <v>0.002381</v>
      </c>
      <c r="J107" s="378" t="s">
        <v>3810</v>
      </c>
      <c r="K107" s="378" t="s">
        <v>3810</v>
      </c>
      <c r="L107" s="378" t="s">
        <v>3810</v>
      </c>
      <c r="M107" s="378" t="s">
        <v>3810</v>
      </c>
      <c r="N107" s="378" t="s">
        <v>3810</v>
      </c>
    </row>
    <row r="108" ht="33.3" customHeight="1" spans="1:14">
      <c r="A108" s="378">
        <v>106</v>
      </c>
      <c r="B108" s="378" t="s">
        <v>4646</v>
      </c>
      <c r="C108" s="378"/>
      <c r="D108" s="378" t="s">
        <v>4647</v>
      </c>
      <c r="E108" s="378">
        <v>49</v>
      </c>
      <c r="F108" s="378">
        <v>2</v>
      </c>
      <c r="G108" s="378">
        <v>4.4</v>
      </c>
      <c r="H108" s="378" t="s">
        <v>3871</v>
      </c>
      <c r="I108" s="382">
        <v>0.002341</v>
      </c>
      <c r="J108" s="378" t="s">
        <v>3810</v>
      </c>
      <c r="K108" s="378" t="s">
        <v>3810</v>
      </c>
      <c r="L108" s="378" t="s">
        <v>3810</v>
      </c>
      <c r="M108" s="378" t="s">
        <v>3810</v>
      </c>
      <c r="N108" s="378" t="s">
        <v>3810</v>
      </c>
    </row>
    <row r="109" ht="33.3" customHeight="1" spans="1:14">
      <c r="A109" s="378">
        <v>107</v>
      </c>
      <c r="B109" s="378" t="s">
        <v>4648</v>
      </c>
      <c r="C109" s="378"/>
      <c r="D109" s="378" t="s">
        <v>4649</v>
      </c>
      <c r="E109" s="378">
        <v>15.99</v>
      </c>
      <c r="F109" s="378">
        <v>362</v>
      </c>
      <c r="G109" s="378">
        <v>4.6</v>
      </c>
      <c r="H109" s="378" t="s">
        <v>3871</v>
      </c>
      <c r="I109" s="382">
        <v>0.002335</v>
      </c>
      <c r="J109" s="378" t="s">
        <v>3810</v>
      </c>
      <c r="K109" s="378" t="s">
        <v>4650</v>
      </c>
      <c r="L109" s="378" t="s">
        <v>3810</v>
      </c>
      <c r="M109" s="378" t="s">
        <v>3810</v>
      </c>
      <c r="N109" s="378" t="s">
        <v>3810</v>
      </c>
    </row>
    <row r="110" ht="33.3" customHeight="1" spans="1:14">
      <c r="A110" s="378">
        <v>108</v>
      </c>
      <c r="B110" s="378" t="s">
        <v>4651</v>
      </c>
      <c r="C110" s="378"/>
      <c r="D110" s="378" t="s">
        <v>4652</v>
      </c>
      <c r="E110" s="378">
        <v>99.99</v>
      </c>
      <c r="F110" s="378">
        <v>125</v>
      </c>
      <c r="G110" s="378">
        <v>4.4</v>
      </c>
      <c r="H110" s="378" t="s">
        <v>3871</v>
      </c>
      <c r="I110" s="382">
        <v>0.002325</v>
      </c>
      <c r="J110" s="378" t="s">
        <v>3810</v>
      </c>
      <c r="K110" s="378" t="s">
        <v>3810</v>
      </c>
      <c r="L110" s="378" t="s">
        <v>4653</v>
      </c>
      <c r="M110" s="378" t="s">
        <v>3810</v>
      </c>
      <c r="N110" s="378" t="s">
        <v>3810</v>
      </c>
    </row>
    <row r="111" ht="33.3" customHeight="1" spans="1:14">
      <c r="A111" s="378">
        <v>109</v>
      </c>
      <c r="B111" s="378" t="s">
        <v>4654</v>
      </c>
      <c r="C111" s="378"/>
      <c r="D111" s="378" t="s">
        <v>4655</v>
      </c>
      <c r="E111" s="378">
        <v>24.99</v>
      </c>
      <c r="F111" s="378">
        <v>146</v>
      </c>
      <c r="G111" s="378">
        <v>4.5</v>
      </c>
      <c r="H111" s="378" t="s">
        <v>3826</v>
      </c>
      <c r="I111" s="382">
        <v>0.002296</v>
      </c>
      <c r="J111" s="378" t="s">
        <v>3810</v>
      </c>
      <c r="K111" s="378" t="s">
        <v>3810</v>
      </c>
      <c r="L111" s="378" t="s">
        <v>3810</v>
      </c>
      <c r="M111" s="378" t="s">
        <v>3810</v>
      </c>
      <c r="N111" s="378" t="s">
        <v>3810</v>
      </c>
    </row>
    <row r="112" ht="33.3" customHeight="1" spans="1:14">
      <c r="A112" s="378">
        <v>110</v>
      </c>
      <c r="B112" s="378" t="s">
        <v>4656</v>
      </c>
      <c r="C112" s="378"/>
      <c r="D112" s="378" t="s">
        <v>4657</v>
      </c>
      <c r="E112" s="378">
        <v>22.9</v>
      </c>
      <c r="F112" s="378">
        <v>530</v>
      </c>
      <c r="G112" s="378">
        <v>4.4</v>
      </c>
      <c r="H112" s="378" t="s">
        <v>3861</v>
      </c>
      <c r="I112" s="382">
        <v>0.002294</v>
      </c>
      <c r="J112" s="378" t="s">
        <v>3810</v>
      </c>
      <c r="K112" s="378" t="s">
        <v>3810</v>
      </c>
      <c r="L112" s="378" t="s">
        <v>3810</v>
      </c>
      <c r="M112" s="378" t="s">
        <v>3810</v>
      </c>
      <c r="N112" s="378" t="s">
        <v>3810</v>
      </c>
    </row>
    <row r="113" ht="33.3" customHeight="1" spans="1:14">
      <c r="A113" s="378">
        <v>111</v>
      </c>
      <c r="B113" s="378" t="s">
        <v>4658</v>
      </c>
      <c r="C113" s="378"/>
      <c r="D113" s="378" t="s">
        <v>4659</v>
      </c>
      <c r="E113" s="378">
        <v>39.88</v>
      </c>
      <c r="F113" s="378"/>
      <c r="G113" s="378"/>
      <c r="H113" s="378" t="s">
        <v>3871</v>
      </c>
      <c r="I113" s="382">
        <v>0.002285</v>
      </c>
      <c r="J113" s="378" t="s">
        <v>3810</v>
      </c>
      <c r="K113" s="378" t="s">
        <v>3810</v>
      </c>
      <c r="L113" s="378" t="s">
        <v>3810</v>
      </c>
      <c r="M113" s="378" t="s">
        <v>3810</v>
      </c>
      <c r="N113" s="378" t="s">
        <v>3810</v>
      </c>
    </row>
    <row r="114" ht="33.3" customHeight="1" spans="1:14">
      <c r="A114" s="378">
        <v>112</v>
      </c>
      <c r="B114" s="378" t="s">
        <v>4660</v>
      </c>
      <c r="C114" s="378"/>
      <c r="D114" s="378" t="s">
        <v>4661</v>
      </c>
      <c r="E114" s="378">
        <v>34.99</v>
      </c>
      <c r="F114" s="378">
        <v>80</v>
      </c>
      <c r="G114" s="378">
        <v>4.3</v>
      </c>
      <c r="H114" s="378" t="s">
        <v>3871</v>
      </c>
      <c r="I114" s="382">
        <v>0.002277</v>
      </c>
      <c r="J114" s="378" t="s">
        <v>3810</v>
      </c>
      <c r="K114" s="378" t="s">
        <v>3810</v>
      </c>
      <c r="L114" s="378" t="s">
        <v>3810</v>
      </c>
      <c r="M114" s="378" t="s">
        <v>3810</v>
      </c>
      <c r="N114" s="378" t="s">
        <v>3810</v>
      </c>
    </row>
    <row r="115" ht="33.3" customHeight="1" spans="1:14">
      <c r="A115" s="378">
        <v>113</v>
      </c>
      <c r="B115" s="378" t="s">
        <v>4662</v>
      </c>
      <c r="C115" s="378"/>
      <c r="D115" s="378" t="s">
        <v>4663</v>
      </c>
      <c r="E115" s="378">
        <v>21.99</v>
      </c>
      <c r="F115" s="378">
        <v>260</v>
      </c>
      <c r="G115" s="378">
        <v>4.3</v>
      </c>
      <c r="H115" s="378" t="s">
        <v>3871</v>
      </c>
      <c r="I115" s="382">
        <v>0.002184</v>
      </c>
      <c r="J115" s="378" t="s">
        <v>3810</v>
      </c>
      <c r="K115" s="378" t="s">
        <v>3810</v>
      </c>
      <c r="L115" s="378" t="s">
        <v>3810</v>
      </c>
      <c r="M115" s="378" t="s">
        <v>3810</v>
      </c>
      <c r="N115" s="378" t="s">
        <v>3810</v>
      </c>
    </row>
    <row r="116" ht="33.3" customHeight="1" spans="1:14">
      <c r="A116" s="378">
        <v>114</v>
      </c>
      <c r="B116" s="378" t="s">
        <v>4129</v>
      </c>
      <c r="C116" s="378"/>
      <c r="D116" s="378" t="s">
        <v>4130</v>
      </c>
      <c r="E116" s="378">
        <v>35.5</v>
      </c>
      <c r="F116" s="378">
        <v>252</v>
      </c>
      <c r="G116" s="378">
        <v>4.3</v>
      </c>
      <c r="H116" s="378" t="s">
        <v>3871</v>
      </c>
      <c r="I116" s="382">
        <v>0.002135</v>
      </c>
      <c r="J116" s="378" t="s">
        <v>3810</v>
      </c>
      <c r="K116" s="378" t="s">
        <v>3810</v>
      </c>
      <c r="L116" s="378" t="s">
        <v>3810</v>
      </c>
      <c r="M116" s="378" t="s">
        <v>3810</v>
      </c>
      <c r="N116" s="378" t="s">
        <v>3810</v>
      </c>
    </row>
    <row r="117" ht="33.3" customHeight="1" spans="1:14">
      <c r="A117" s="378">
        <v>115</v>
      </c>
      <c r="B117" s="378" t="s">
        <v>370</v>
      </c>
      <c r="C117" s="378"/>
      <c r="D117" s="378" t="s">
        <v>372</v>
      </c>
      <c r="E117" s="378">
        <v>13.49</v>
      </c>
      <c r="F117" s="378">
        <v>1063</v>
      </c>
      <c r="G117" s="378">
        <v>4.3</v>
      </c>
      <c r="H117" s="378" t="s">
        <v>3826</v>
      </c>
      <c r="I117" s="382">
        <v>0.002128</v>
      </c>
      <c r="J117" s="378" t="s">
        <v>3810</v>
      </c>
      <c r="K117" s="378" t="s">
        <v>3810</v>
      </c>
      <c r="L117" s="378" t="s">
        <v>3810</v>
      </c>
      <c r="M117" s="378" t="s">
        <v>3810</v>
      </c>
      <c r="N117" s="378" t="s">
        <v>3810</v>
      </c>
    </row>
    <row r="118" ht="33.3" customHeight="1" spans="1:14">
      <c r="A118" s="378">
        <v>116</v>
      </c>
      <c r="B118" s="378" t="s">
        <v>4664</v>
      </c>
      <c r="C118" s="378"/>
      <c r="D118" s="378" t="s">
        <v>4665</v>
      </c>
      <c r="E118" s="378">
        <v>69.99</v>
      </c>
      <c r="F118" s="378">
        <v>4</v>
      </c>
      <c r="G118" s="378">
        <v>3.8</v>
      </c>
      <c r="H118" s="378" t="s">
        <v>3871</v>
      </c>
      <c r="I118" s="382">
        <v>0.002124</v>
      </c>
      <c r="J118" s="378" t="s">
        <v>3810</v>
      </c>
      <c r="K118" s="378" t="s">
        <v>3810</v>
      </c>
      <c r="L118" s="378" t="s">
        <v>3810</v>
      </c>
      <c r="M118" s="378" t="s">
        <v>3810</v>
      </c>
      <c r="N118" s="378" t="s">
        <v>3810</v>
      </c>
    </row>
    <row r="119" ht="33.3" customHeight="1" spans="1:14">
      <c r="A119" s="378">
        <v>117</v>
      </c>
      <c r="B119" s="378" t="s">
        <v>4666</v>
      </c>
      <c r="C119" s="378"/>
      <c r="D119" s="378" t="s">
        <v>4667</v>
      </c>
      <c r="E119" s="378">
        <v>9.99</v>
      </c>
      <c r="F119" s="378">
        <v>292</v>
      </c>
      <c r="G119" s="378">
        <v>4.3</v>
      </c>
      <c r="H119" s="378" t="s">
        <v>3861</v>
      </c>
      <c r="I119" s="382">
        <v>0.002094</v>
      </c>
      <c r="J119" s="378" t="s">
        <v>3810</v>
      </c>
      <c r="K119" s="378" t="s">
        <v>3810</v>
      </c>
      <c r="L119" s="378" t="s">
        <v>3810</v>
      </c>
      <c r="M119" s="378" t="s">
        <v>3810</v>
      </c>
      <c r="N119" s="378" t="s">
        <v>3810</v>
      </c>
    </row>
    <row r="120" ht="33.3" customHeight="1" spans="1:14">
      <c r="A120" s="378">
        <v>118</v>
      </c>
      <c r="B120" s="378" t="s">
        <v>4668</v>
      </c>
      <c r="C120" s="378"/>
      <c r="D120" s="378" t="s">
        <v>4669</v>
      </c>
      <c r="E120" s="378">
        <v>23.65</v>
      </c>
      <c r="F120" s="378">
        <v>13</v>
      </c>
      <c r="G120" s="378">
        <v>4.1</v>
      </c>
      <c r="H120" s="378" t="s">
        <v>3871</v>
      </c>
      <c r="I120" s="382">
        <v>0.00209</v>
      </c>
      <c r="J120" s="378" t="s">
        <v>4670</v>
      </c>
      <c r="K120" s="378" t="s">
        <v>3810</v>
      </c>
      <c r="L120" s="378" t="s">
        <v>3810</v>
      </c>
      <c r="M120" s="378" t="s">
        <v>3810</v>
      </c>
      <c r="N120" s="378" t="s">
        <v>3810</v>
      </c>
    </row>
    <row r="121" ht="33.3" customHeight="1" spans="1:14">
      <c r="A121" s="378">
        <v>119</v>
      </c>
      <c r="B121" s="378" t="s">
        <v>3948</v>
      </c>
      <c r="C121" s="378"/>
      <c r="D121" s="378" t="s">
        <v>3949</v>
      </c>
      <c r="E121" s="378">
        <v>46.95</v>
      </c>
      <c r="F121" s="378">
        <v>471</v>
      </c>
      <c r="G121" s="378">
        <v>4.4</v>
      </c>
      <c r="H121" s="378" t="s">
        <v>3871</v>
      </c>
      <c r="I121" s="382">
        <v>0.002087</v>
      </c>
      <c r="J121" s="378" t="s">
        <v>3810</v>
      </c>
      <c r="K121" s="378" t="s">
        <v>3810</v>
      </c>
      <c r="L121" s="378" t="s">
        <v>3810</v>
      </c>
      <c r="M121" s="378" t="s">
        <v>3810</v>
      </c>
      <c r="N121" s="378" t="s">
        <v>3810</v>
      </c>
    </row>
    <row r="122" ht="33.3" customHeight="1" spans="1:14">
      <c r="A122" s="378">
        <v>120</v>
      </c>
      <c r="B122" s="378" t="s">
        <v>4671</v>
      </c>
      <c r="C122" s="378"/>
      <c r="D122" s="378" t="s">
        <v>4672</v>
      </c>
      <c r="E122" s="378">
        <v>25.99</v>
      </c>
      <c r="F122" s="378">
        <v>41</v>
      </c>
      <c r="G122" s="378">
        <v>4.5</v>
      </c>
      <c r="H122" s="378" t="s">
        <v>3861</v>
      </c>
      <c r="I122" s="382">
        <v>0.002057</v>
      </c>
      <c r="J122" s="378" t="s">
        <v>3810</v>
      </c>
      <c r="K122" s="378" t="s">
        <v>3810</v>
      </c>
      <c r="L122" s="378" t="s">
        <v>3810</v>
      </c>
      <c r="M122" s="378" t="s">
        <v>3810</v>
      </c>
      <c r="N122" s="378" t="s">
        <v>3810</v>
      </c>
    </row>
    <row r="123" ht="33.3" customHeight="1" spans="1:14">
      <c r="A123" s="378">
        <v>121</v>
      </c>
      <c r="B123" s="378" t="s">
        <v>4673</v>
      </c>
      <c r="C123" s="378"/>
      <c r="D123" s="378" t="s">
        <v>4674</v>
      </c>
      <c r="E123" s="378">
        <v>17.99</v>
      </c>
      <c r="F123" s="378">
        <v>2</v>
      </c>
      <c r="G123" s="378">
        <v>5</v>
      </c>
      <c r="H123" s="378" t="s">
        <v>3871</v>
      </c>
      <c r="I123" s="382">
        <v>0.002052</v>
      </c>
      <c r="J123" s="378" t="s">
        <v>3810</v>
      </c>
      <c r="K123" s="378" t="s">
        <v>3810</v>
      </c>
      <c r="L123" s="378" t="s">
        <v>3810</v>
      </c>
      <c r="M123" s="378" t="s">
        <v>3810</v>
      </c>
      <c r="N123" s="378" t="s">
        <v>3810</v>
      </c>
    </row>
    <row r="124" ht="33.3" customHeight="1" spans="1:14">
      <c r="A124" s="378">
        <v>122</v>
      </c>
      <c r="B124" s="378" t="s">
        <v>4675</v>
      </c>
      <c r="C124" s="378"/>
      <c r="D124" s="378" t="s">
        <v>4676</v>
      </c>
      <c r="E124" s="378">
        <v>49.99</v>
      </c>
      <c r="F124" s="378">
        <v>116</v>
      </c>
      <c r="G124" s="378">
        <v>4.8</v>
      </c>
      <c r="H124" s="378" t="s">
        <v>3871</v>
      </c>
      <c r="I124" s="382">
        <v>0.001986</v>
      </c>
      <c r="J124" s="378" t="s">
        <v>3810</v>
      </c>
      <c r="K124" s="378" t="s">
        <v>3810</v>
      </c>
      <c r="L124" s="378" t="s">
        <v>3810</v>
      </c>
      <c r="M124" s="378" t="s">
        <v>3810</v>
      </c>
      <c r="N124" s="378" t="s">
        <v>3810</v>
      </c>
    </row>
    <row r="125" ht="33.3" customHeight="1" spans="1:14">
      <c r="A125" s="378">
        <v>123</v>
      </c>
      <c r="B125" s="378" t="s">
        <v>4677</v>
      </c>
      <c r="C125" s="378"/>
      <c r="D125" s="378" t="s">
        <v>4678</v>
      </c>
      <c r="E125" s="378">
        <v>79</v>
      </c>
      <c r="F125" s="378">
        <v>1</v>
      </c>
      <c r="G125" s="378">
        <v>5</v>
      </c>
      <c r="H125" s="378" t="s">
        <v>3871</v>
      </c>
      <c r="I125" s="382">
        <v>0.001977</v>
      </c>
      <c r="J125" s="378" t="s">
        <v>3810</v>
      </c>
      <c r="K125" s="378" t="s">
        <v>3810</v>
      </c>
      <c r="L125" s="378" t="s">
        <v>3810</v>
      </c>
      <c r="M125" s="378" t="s">
        <v>3810</v>
      </c>
      <c r="N125" s="378" t="s">
        <v>3810</v>
      </c>
    </row>
    <row r="126" ht="33.3" customHeight="1" spans="1:14">
      <c r="A126" s="378">
        <v>124</v>
      </c>
      <c r="B126" s="378" t="s">
        <v>4166</v>
      </c>
      <c r="C126" s="378"/>
      <c r="D126" s="378" t="s">
        <v>4167</v>
      </c>
      <c r="E126" s="378">
        <v>19.8</v>
      </c>
      <c r="F126" s="378">
        <v>316</v>
      </c>
      <c r="G126" s="378">
        <v>4.6</v>
      </c>
      <c r="H126" s="378" t="s">
        <v>3871</v>
      </c>
      <c r="I126" s="382">
        <v>0.001944</v>
      </c>
      <c r="J126" s="378" t="s">
        <v>3810</v>
      </c>
      <c r="K126" s="378" t="s">
        <v>3810</v>
      </c>
      <c r="L126" s="378" t="s">
        <v>3810</v>
      </c>
      <c r="M126" s="378" t="s">
        <v>3810</v>
      </c>
      <c r="N126" s="378" t="s">
        <v>3810</v>
      </c>
    </row>
    <row r="127" ht="33.3" customHeight="1" spans="1:14">
      <c r="A127" s="378">
        <v>125</v>
      </c>
      <c r="B127" s="378" t="s">
        <v>212</v>
      </c>
      <c r="C127" s="378"/>
      <c r="D127" s="378" t="s">
        <v>2128</v>
      </c>
      <c r="E127" s="378">
        <v>16.95</v>
      </c>
      <c r="F127" s="378">
        <v>7841</v>
      </c>
      <c r="G127" s="378">
        <v>4.6</v>
      </c>
      <c r="H127" s="378" t="s">
        <v>3826</v>
      </c>
      <c r="I127" s="382">
        <v>0.001944</v>
      </c>
      <c r="J127" s="378" t="s">
        <v>3810</v>
      </c>
      <c r="K127" s="378" t="s">
        <v>3810</v>
      </c>
      <c r="L127" s="378" t="s">
        <v>3810</v>
      </c>
      <c r="M127" s="378" t="s">
        <v>3810</v>
      </c>
      <c r="N127" s="378" t="s">
        <v>3810</v>
      </c>
    </row>
    <row r="128" ht="33.3" customHeight="1" spans="1:14">
      <c r="A128" s="378">
        <v>126</v>
      </c>
      <c r="B128" s="378" t="s">
        <v>4679</v>
      </c>
      <c r="C128" s="378"/>
      <c r="D128" s="378" t="s">
        <v>4680</v>
      </c>
      <c r="E128" s="378">
        <v>52.99</v>
      </c>
      <c r="F128" s="378"/>
      <c r="G128" s="378"/>
      <c r="H128" s="378" t="s">
        <v>3871</v>
      </c>
      <c r="I128" s="382">
        <v>0.001941</v>
      </c>
      <c r="J128" s="378" t="s">
        <v>3810</v>
      </c>
      <c r="K128" s="378" t="s">
        <v>3810</v>
      </c>
      <c r="L128" s="378" t="s">
        <v>3810</v>
      </c>
      <c r="M128" s="378" t="s">
        <v>3810</v>
      </c>
      <c r="N128" s="378" t="s">
        <v>3810</v>
      </c>
    </row>
    <row r="129" ht="33.3" customHeight="1" spans="1:14">
      <c r="A129" s="378">
        <v>127</v>
      </c>
      <c r="B129" s="378" t="s">
        <v>3993</v>
      </c>
      <c r="C129" s="378"/>
      <c r="D129" s="378" t="s">
        <v>3994</v>
      </c>
      <c r="E129" s="378">
        <v>50.4</v>
      </c>
      <c r="F129" s="378">
        <v>640</v>
      </c>
      <c r="G129" s="378">
        <v>4.3</v>
      </c>
      <c r="H129" s="378" t="s">
        <v>3871</v>
      </c>
      <c r="I129" s="382">
        <v>0.001928</v>
      </c>
      <c r="J129" s="378" t="s">
        <v>3810</v>
      </c>
      <c r="K129" s="378" t="s">
        <v>4681</v>
      </c>
      <c r="L129" s="378" t="s">
        <v>3810</v>
      </c>
      <c r="M129" s="378" t="s">
        <v>3810</v>
      </c>
      <c r="N129" s="378" t="s">
        <v>3810</v>
      </c>
    </row>
    <row r="130" ht="33.3" customHeight="1" spans="1:14">
      <c r="A130" s="378">
        <v>128</v>
      </c>
      <c r="B130" s="378" t="s">
        <v>4682</v>
      </c>
      <c r="C130" s="378"/>
      <c r="D130" s="378" t="s">
        <v>4683</v>
      </c>
      <c r="E130" s="378">
        <v>26.95</v>
      </c>
      <c r="F130" s="378">
        <v>55</v>
      </c>
      <c r="G130" s="378">
        <v>3.9</v>
      </c>
      <c r="H130" s="378" t="s">
        <v>3861</v>
      </c>
      <c r="I130" s="382">
        <v>0.001906</v>
      </c>
      <c r="J130" s="378" t="s">
        <v>3810</v>
      </c>
      <c r="K130" s="378" t="s">
        <v>3810</v>
      </c>
      <c r="L130" s="378" t="s">
        <v>3810</v>
      </c>
      <c r="M130" s="378" t="s">
        <v>3810</v>
      </c>
      <c r="N130" s="378" t="s">
        <v>3810</v>
      </c>
    </row>
    <row r="131" ht="33.3" customHeight="1" spans="1:14">
      <c r="A131" s="378">
        <v>129</v>
      </c>
      <c r="B131" s="378" t="s">
        <v>4684</v>
      </c>
      <c r="C131" s="378"/>
      <c r="D131" s="378" t="s">
        <v>4685</v>
      </c>
      <c r="E131" s="378">
        <v>12.99</v>
      </c>
      <c r="F131" s="378">
        <v>77</v>
      </c>
      <c r="G131" s="378">
        <v>4.4</v>
      </c>
      <c r="H131" s="378" t="s">
        <v>3861</v>
      </c>
      <c r="I131" s="382">
        <v>0.001855</v>
      </c>
      <c r="J131" s="378" t="s">
        <v>3810</v>
      </c>
      <c r="K131" s="378" t="s">
        <v>3810</v>
      </c>
      <c r="L131" s="378" t="s">
        <v>3810</v>
      </c>
      <c r="M131" s="378" t="s">
        <v>3810</v>
      </c>
      <c r="N131" s="378" t="s">
        <v>3810</v>
      </c>
    </row>
    <row r="132" ht="33.3" customHeight="1" spans="1:14">
      <c r="A132" s="378">
        <v>130</v>
      </c>
      <c r="B132" s="378" t="s">
        <v>4034</v>
      </c>
      <c r="C132" s="378"/>
      <c r="D132" s="378" t="s">
        <v>4035</v>
      </c>
      <c r="E132" s="378">
        <v>13.95</v>
      </c>
      <c r="F132" s="378">
        <v>7841</v>
      </c>
      <c r="G132" s="378">
        <v>4.6</v>
      </c>
      <c r="H132" s="378" t="s">
        <v>3821</v>
      </c>
      <c r="I132" s="382">
        <v>0.001826</v>
      </c>
      <c r="J132" s="378" t="s">
        <v>3810</v>
      </c>
      <c r="K132" s="378" t="s">
        <v>3810</v>
      </c>
      <c r="L132" s="378" t="s">
        <v>3810</v>
      </c>
      <c r="M132" s="378" t="s">
        <v>3810</v>
      </c>
      <c r="N132" s="378" t="s">
        <v>3810</v>
      </c>
    </row>
    <row r="133" ht="33.3" customHeight="1" spans="1:14">
      <c r="A133" s="378">
        <v>131</v>
      </c>
      <c r="B133" s="378" t="s">
        <v>4686</v>
      </c>
      <c r="C133" s="378"/>
      <c r="D133" s="378" t="s">
        <v>4687</v>
      </c>
      <c r="E133" s="378">
        <v>7.49</v>
      </c>
      <c r="F133" s="378">
        <v>114</v>
      </c>
      <c r="G133" s="378">
        <v>4.4</v>
      </c>
      <c r="H133" s="378" t="s">
        <v>3871</v>
      </c>
      <c r="I133" s="382">
        <v>0.001819</v>
      </c>
      <c r="J133" s="378" t="s">
        <v>3810</v>
      </c>
      <c r="K133" s="378" t="s">
        <v>3810</v>
      </c>
      <c r="L133" s="378" t="s">
        <v>3810</v>
      </c>
      <c r="M133" s="378" t="s">
        <v>3810</v>
      </c>
      <c r="N133" s="378" t="s">
        <v>3810</v>
      </c>
    </row>
    <row r="134" ht="33.3" customHeight="1" spans="1:14">
      <c r="A134" s="378">
        <v>132</v>
      </c>
      <c r="B134" s="378" t="s">
        <v>4688</v>
      </c>
      <c r="C134" s="378"/>
      <c r="D134" s="378" t="s">
        <v>4689</v>
      </c>
      <c r="E134" s="378">
        <v>38</v>
      </c>
      <c r="F134" s="378">
        <v>61</v>
      </c>
      <c r="G134" s="378">
        <v>4.9</v>
      </c>
      <c r="H134" s="378" t="s">
        <v>3871</v>
      </c>
      <c r="I134" s="382">
        <v>0.00181</v>
      </c>
      <c r="J134" s="378" t="s">
        <v>3810</v>
      </c>
      <c r="K134" s="378" t="s">
        <v>3810</v>
      </c>
      <c r="L134" s="378" t="s">
        <v>3810</v>
      </c>
      <c r="M134" s="378" t="s">
        <v>3810</v>
      </c>
      <c r="N134" s="378" t="s">
        <v>3810</v>
      </c>
    </row>
    <row r="135" ht="33.3" customHeight="1" spans="1:14">
      <c r="A135" s="378">
        <v>133</v>
      </c>
      <c r="B135" s="378" t="s">
        <v>306</v>
      </c>
      <c r="C135" s="378"/>
      <c r="D135" s="378" t="s">
        <v>3918</v>
      </c>
      <c r="E135" s="378">
        <v>26.99</v>
      </c>
      <c r="F135" s="378">
        <v>124</v>
      </c>
      <c r="G135" s="378">
        <v>4.2</v>
      </c>
      <c r="H135" s="378" t="s">
        <v>3826</v>
      </c>
      <c r="I135" s="382">
        <v>0.001786</v>
      </c>
      <c r="J135" s="378" t="s">
        <v>4690</v>
      </c>
      <c r="K135" s="378" t="s">
        <v>3810</v>
      </c>
      <c r="L135" s="378" t="s">
        <v>3810</v>
      </c>
      <c r="M135" s="378" t="s">
        <v>3810</v>
      </c>
      <c r="N135" s="378" t="s">
        <v>3810</v>
      </c>
    </row>
    <row r="136" ht="33.3" customHeight="1" spans="1:14">
      <c r="A136" s="378">
        <v>134</v>
      </c>
      <c r="B136" s="378" t="s">
        <v>4168</v>
      </c>
      <c r="C136" s="378"/>
      <c r="D136" s="378" t="s">
        <v>4169</v>
      </c>
      <c r="E136" s="378">
        <v>22.9</v>
      </c>
      <c r="F136" s="378">
        <v>7</v>
      </c>
      <c r="G136" s="378">
        <v>5</v>
      </c>
      <c r="H136" s="378" t="s">
        <v>3821</v>
      </c>
      <c r="I136" s="382">
        <v>0.001782</v>
      </c>
      <c r="J136" s="378" t="s">
        <v>3810</v>
      </c>
      <c r="K136" s="378" t="s">
        <v>3810</v>
      </c>
      <c r="L136" s="378" t="s">
        <v>3810</v>
      </c>
      <c r="M136" s="378" t="s">
        <v>3810</v>
      </c>
      <c r="N136" s="378" t="s">
        <v>3810</v>
      </c>
    </row>
    <row r="137" ht="33.3" customHeight="1" spans="1:14">
      <c r="A137" s="378">
        <v>135</v>
      </c>
      <c r="B137" s="378" t="s">
        <v>4691</v>
      </c>
      <c r="C137" s="378"/>
      <c r="D137" s="378" t="s">
        <v>4692</v>
      </c>
      <c r="E137" s="378">
        <v>11.99</v>
      </c>
      <c r="F137" s="378">
        <v>1806</v>
      </c>
      <c r="G137" s="378">
        <v>4.6</v>
      </c>
      <c r="H137" s="378" t="s">
        <v>3841</v>
      </c>
      <c r="I137" s="382">
        <v>0.001672</v>
      </c>
      <c r="J137" s="378" t="s">
        <v>3810</v>
      </c>
      <c r="K137" s="378" t="s">
        <v>3810</v>
      </c>
      <c r="L137" s="378" t="s">
        <v>3810</v>
      </c>
      <c r="M137" s="378" t="s">
        <v>3810</v>
      </c>
      <c r="N137" s="378" t="s">
        <v>3810</v>
      </c>
    </row>
    <row r="138" ht="33.3" customHeight="1" spans="1:14">
      <c r="A138" s="378">
        <v>136</v>
      </c>
      <c r="B138" s="378" t="s">
        <v>4693</v>
      </c>
      <c r="C138" s="378"/>
      <c r="D138" s="378" t="s">
        <v>4694</v>
      </c>
      <c r="E138" s="378">
        <v>21.99</v>
      </c>
      <c r="F138" s="378">
        <v>32</v>
      </c>
      <c r="G138" s="378">
        <v>4.6</v>
      </c>
      <c r="H138" s="378" t="s">
        <v>3871</v>
      </c>
      <c r="I138" s="382">
        <v>0.001654</v>
      </c>
      <c r="J138" s="378" t="s">
        <v>3810</v>
      </c>
      <c r="K138" s="378" t="s">
        <v>3810</v>
      </c>
      <c r="L138" s="378" t="s">
        <v>3810</v>
      </c>
      <c r="M138" s="378" t="s">
        <v>3810</v>
      </c>
      <c r="N138" s="378" t="s">
        <v>3810</v>
      </c>
    </row>
    <row r="139" ht="33.3" customHeight="1" spans="1:14">
      <c r="A139" s="378">
        <v>137</v>
      </c>
      <c r="B139" s="378" t="s">
        <v>715</v>
      </c>
      <c r="C139" s="378"/>
      <c r="D139" s="378" t="s">
        <v>4695</v>
      </c>
      <c r="E139" s="378">
        <v>18.98</v>
      </c>
      <c r="F139" s="378">
        <v>1919</v>
      </c>
      <c r="G139" s="378">
        <v>4.6</v>
      </c>
      <c r="H139" s="378" t="s">
        <v>3826</v>
      </c>
      <c r="I139" s="382">
        <v>0.001653</v>
      </c>
      <c r="J139" s="378" t="s">
        <v>3810</v>
      </c>
      <c r="K139" s="378" t="s">
        <v>3810</v>
      </c>
      <c r="L139" s="378" t="s">
        <v>3810</v>
      </c>
      <c r="M139" s="378" t="s">
        <v>3810</v>
      </c>
      <c r="N139" s="378" t="s">
        <v>3810</v>
      </c>
    </row>
    <row r="140" ht="33.3" customHeight="1" spans="1:14">
      <c r="A140" s="378">
        <v>138</v>
      </c>
      <c r="B140" s="378" t="s">
        <v>4696</v>
      </c>
      <c r="C140" s="378"/>
      <c r="D140" s="378" t="s">
        <v>4697</v>
      </c>
      <c r="E140" s="378">
        <v>29.99</v>
      </c>
      <c r="F140" s="378">
        <v>21</v>
      </c>
      <c r="G140" s="378">
        <v>4.8</v>
      </c>
      <c r="H140" s="378" t="s">
        <v>3871</v>
      </c>
      <c r="I140" s="382">
        <v>0.00161</v>
      </c>
      <c r="J140" s="378" t="s">
        <v>3810</v>
      </c>
      <c r="K140" s="378" t="s">
        <v>3810</v>
      </c>
      <c r="L140" s="378" t="s">
        <v>3810</v>
      </c>
      <c r="M140" s="378" t="s">
        <v>3810</v>
      </c>
      <c r="N140" s="378" t="s">
        <v>3810</v>
      </c>
    </row>
    <row r="141" ht="33.3" customHeight="1" spans="1:14">
      <c r="A141" s="378">
        <v>139</v>
      </c>
      <c r="B141" s="378" t="s">
        <v>4134</v>
      </c>
      <c r="C141" s="378"/>
      <c r="D141" s="378" t="s">
        <v>4135</v>
      </c>
      <c r="E141" s="378">
        <v>34.99</v>
      </c>
      <c r="F141" s="378">
        <v>2655</v>
      </c>
      <c r="G141" s="378">
        <v>4.4</v>
      </c>
      <c r="H141" s="378" t="s">
        <v>3871</v>
      </c>
      <c r="I141" s="382">
        <v>0.001582</v>
      </c>
      <c r="J141" s="378" t="s">
        <v>3810</v>
      </c>
      <c r="K141" s="378" t="s">
        <v>3810</v>
      </c>
      <c r="L141" s="378" t="s">
        <v>3810</v>
      </c>
      <c r="M141" s="378" t="s">
        <v>3810</v>
      </c>
      <c r="N141" s="378" t="s">
        <v>3810</v>
      </c>
    </row>
    <row r="142" ht="33.3" customHeight="1" spans="1:14">
      <c r="A142" s="378">
        <v>140</v>
      </c>
      <c r="B142" s="378" t="s">
        <v>4698</v>
      </c>
      <c r="C142" s="378"/>
      <c r="D142" s="378" t="s">
        <v>4699</v>
      </c>
      <c r="E142" s="378">
        <v>9.99</v>
      </c>
      <c r="F142" s="378">
        <v>51</v>
      </c>
      <c r="G142" s="378">
        <v>4.4</v>
      </c>
      <c r="H142" s="378" t="s">
        <v>3871</v>
      </c>
      <c r="I142" s="382">
        <v>0.001507</v>
      </c>
      <c r="J142" s="378" t="s">
        <v>3810</v>
      </c>
      <c r="K142" s="378" t="s">
        <v>3810</v>
      </c>
      <c r="L142" s="378" t="s">
        <v>3810</v>
      </c>
      <c r="M142" s="378" t="s">
        <v>3810</v>
      </c>
      <c r="N142" s="378" t="s">
        <v>3810</v>
      </c>
    </row>
    <row r="143" ht="33.3" customHeight="1" spans="1:14">
      <c r="A143" s="378">
        <v>141</v>
      </c>
      <c r="B143" s="378" t="s">
        <v>4700</v>
      </c>
      <c r="C143" s="378"/>
      <c r="D143" s="378" t="s">
        <v>4701</v>
      </c>
      <c r="E143" s="378">
        <v>73.1</v>
      </c>
      <c r="F143" s="378">
        <v>313</v>
      </c>
      <c r="G143" s="378">
        <v>4.3</v>
      </c>
      <c r="H143" s="378" t="s">
        <v>3871</v>
      </c>
      <c r="I143" s="382">
        <v>0.001492</v>
      </c>
      <c r="J143" s="378" t="s">
        <v>3810</v>
      </c>
      <c r="K143" s="378" t="s">
        <v>4702</v>
      </c>
      <c r="L143" s="378" t="s">
        <v>3810</v>
      </c>
      <c r="M143" s="378" t="s">
        <v>3810</v>
      </c>
      <c r="N143" s="378" t="s">
        <v>3810</v>
      </c>
    </row>
    <row r="144" ht="33.3" customHeight="1" spans="1:14">
      <c r="A144" s="378">
        <v>142</v>
      </c>
      <c r="B144" s="378" t="s">
        <v>492</v>
      </c>
      <c r="C144" s="378"/>
      <c r="D144" s="378" t="s">
        <v>4703</v>
      </c>
      <c r="E144" s="378">
        <v>61.95</v>
      </c>
      <c r="F144" s="378">
        <v>471</v>
      </c>
      <c r="G144" s="378">
        <v>4.4</v>
      </c>
      <c r="H144" s="378" t="s">
        <v>3861</v>
      </c>
      <c r="I144" s="382">
        <v>0.001455</v>
      </c>
      <c r="J144" s="378" t="s">
        <v>3810</v>
      </c>
      <c r="K144" s="378" t="s">
        <v>3810</v>
      </c>
      <c r="L144" s="378" t="s">
        <v>3810</v>
      </c>
      <c r="M144" s="378" t="s">
        <v>3810</v>
      </c>
      <c r="N144" s="378" t="s">
        <v>3810</v>
      </c>
    </row>
    <row r="145" ht="33.3" customHeight="1" spans="1:14">
      <c r="A145" s="378">
        <v>143</v>
      </c>
      <c r="B145" s="378" t="s">
        <v>4704</v>
      </c>
      <c r="C145" s="378"/>
      <c r="D145" s="378" t="s">
        <v>4705</v>
      </c>
      <c r="E145" s="378">
        <v>69.99</v>
      </c>
      <c r="F145" s="378">
        <v>5</v>
      </c>
      <c r="G145" s="378">
        <v>5</v>
      </c>
      <c r="H145" s="378" t="s">
        <v>3871</v>
      </c>
      <c r="I145" s="382">
        <v>0.001408</v>
      </c>
      <c r="J145" s="378" t="s">
        <v>3810</v>
      </c>
      <c r="K145" s="378" t="s">
        <v>3810</v>
      </c>
      <c r="L145" s="378" t="s">
        <v>3810</v>
      </c>
      <c r="M145" s="378" t="s">
        <v>3810</v>
      </c>
      <c r="N145" s="378" t="s">
        <v>3810</v>
      </c>
    </row>
    <row r="146" ht="33.3" customHeight="1" spans="1:14">
      <c r="A146" s="378">
        <v>144</v>
      </c>
      <c r="B146" s="378" t="s">
        <v>4706</v>
      </c>
      <c r="C146" s="378"/>
      <c r="D146" s="378" t="s">
        <v>4707</v>
      </c>
      <c r="E146" s="378">
        <v>89.9</v>
      </c>
      <c r="F146" s="378">
        <v>1</v>
      </c>
      <c r="G146" s="378">
        <v>5</v>
      </c>
      <c r="H146" s="378" t="s">
        <v>3871</v>
      </c>
      <c r="I146" s="382">
        <v>0.001406</v>
      </c>
      <c r="J146" s="378" t="s">
        <v>3810</v>
      </c>
      <c r="K146" s="378" t="s">
        <v>3810</v>
      </c>
      <c r="L146" s="378" t="s">
        <v>3810</v>
      </c>
      <c r="M146" s="378" t="s">
        <v>3810</v>
      </c>
      <c r="N146" s="378" t="s">
        <v>3810</v>
      </c>
    </row>
    <row r="147" ht="33.3" customHeight="1" spans="1:14">
      <c r="A147" s="378">
        <v>145</v>
      </c>
      <c r="B147" s="378" t="s">
        <v>4708</v>
      </c>
      <c r="C147" s="378"/>
      <c r="D147" s="378" t="s">
        <v>4709</v>
      </c>
      <c r="E147" s="378">
        <v>33</v>
      </c>
      <c r="F147" s="378">
        <v>29</v>
      </c>
      <c r="G147" s="378">
        <v>4.9</v>
      </c>
      <c r="H147" s="378" t="s">
        <v>3871</v>
      </c>
      <c r="I147" s="382">
        <v>0.001375</v>
      </c>
      <c r="J147" s="378" t="s">
        <v>3810</v>
      </c>
      <c r="K147" s="378" t="s">
        <v>3810</v>
      </c>
      <c r="L147" s="378" t="s">
        <v>3810</v>
      </c>
      <c r="M147" s="378" t="s">
        <v>3810</v>
      </c>
      <c r="N147" s="378" t="s">
        <v>3810</v>
      </c>
    </row>
    <row r="148" ht="33.3" customHeight="1" spans="1:14">
      <c r="A148" s="378">
        <v>146</v>
      </c>
      <c r="B148" s="378" t="s">
        <v>4483</v>
      </c>
      <c r="C148" s="378"/>
      <c r="D148" s="378" t="s">
        <v>4484</v>
      </c>
      <c r="E148" s="378">
        <v>69.56</v>
      </c>
      <c r="F148" s="378">
        <v>1</v>
      </c>
      <c r="G148" s="378">
        <v>5</v>
      </c>
      <c r="H148" s="378" t="s">
        <v>3871</v>
      </c>
      <c r="I148" s="382">
        <v>0.00137</v>
      </c>
      <c r="J148" s="378" t="s">
        <v>3810</v>
      </c>
      <c r="K148" s="378" t="s">
        <v>3810</v>
      </c>
      <c r="L148" s="378" t="s">
        <v>3810</v>
      </c>
      <c r="M148" s="378" t="s">
        <v>3810</v>
      </c>
      <c r="N148" s="378" t="s">
        <v>3810</v>
      </c>
    </row>
    <row r="149" ht="33.3" customHeight="1" spans="1:14">
      <c r="A149" s="378">
        <v>147</v>
      </c>
      <c r="B149" s="378" t="s">
        <v>4710</v>
      </c>
      <c r="C149" s="378"/>
      <c r="D149" s="378" t="s">
        <v>4711</v>
      </c>
      <c r="E149" s="378">
        <v>15.99</v>
      </c>
      <c r="F149" s="378">
        <v>4323</v>
      </c>
      <c r="G149" s="378">
        <v>4.5</v>
      </c>
      <c r="H149" s="378" t="s">
        <v>3826</v>
      </c>
      <c r="I149" s="382">
        <v>0.001368</v>
      </c>
      <c r="J149" s="378" t="s">
        <v>3810</v>
      </c>
      <c r="K149" s="378" t="s">
        <v>3810</v>
      </c>
      <c r="L149" s="378" t="s">
        <v>3810</v>
      </c>
      <c r="M149" s="378" t="s">
        <v>3810</v>
      </c>
      <c r="N149" s="378" t="s">
        <v>3810</v>
      </c>
    </row>
    <row r="150" ht="33.3" customHeight="1" spans="1:14">
      <c r="A150" s="378">
        <v>148</v>
      </c>
      <c r="B150" s="378" t="s">
        <v>4712</v>
      </c>
      <c r="C150" s="378"/>
      <c r="D150" s="378" t="s">
        <v>4713</v>
      </c>
      <c r="E150" s="378">
        <v>59</v>
      </c>
      <c r="F150" s="378">
        <v>15</v>
      </c>
      <c r="G150" s="378">
        <v>4.4</v>
      </c>
      <c r="H150" s="378" t="s">
        <v>3871</v>
      </c>
      <c r="I150" s="382">
        <v>0.001341</v>
      </c>
      <c r="J150" s="378" t="s">
        <v>3810</v>
      </c>
      <c r="K150" s="378" t="s">
        <v>3810</v>
      </c>
      <c r="L150" s="378" t="s">
        <v>3810</v>
      </c>
      <c r="M150" s="378" t="s">
        <v>3810</v>
      </c>
      <c r="N150" s="378" t="s">
        <v>3810</v>
      </c>
    </row>
    <row r="151" ht="33.3" customHeight="1" spans="1:14">
      <c r="A151" s="378">
        <v>149</v>
      </c>
      <c r="B151" s="378" t="s">
        <v>270</v>
      </c>
      <c r="C151" s="378"/>
      <c r="D151" s="378" t="s">
        <v>272</v>
      </c>
      <c r="E151" s="378">
        <v>27.99</v>
      </c>
      <c r="F151" s="378">
        <v>1087</v>
      </c>
      <c r="G151" s="378">
        <v>4.2</v>
      </c>
      <c r="H151" s="378" t="s">
        <v>3828</v>
      </c>
      <c r="I151" s="382">
        <v>0.001341</v>
      </c>
      <c r="J151" s="378" t="s">
        <v>3810</v>
      </c>
      <c r="K151" s="378" t="s">
        <v>3810</v>
      </c>
      <c r="L151" s="378" t="s">
        <v>3810</v>
      </c>
      <c r="M151" s="378" t="s">
        <v>3810</v>
      </c>
      <c r="N151" s="378" t="s">
        <v>3810</v>
      </c>
    </row>
    <row r="152" ht="33.3" customHeight="1" spans="1:14">
      <c r="A152" s="378">
        <v>150</v>
      </c>
      <c r="B152" s="378" t="s">
        <v>4714</v>
      </c>
      <c r="C152" s="378"/>
      <c r="D152" s="378" t="s">
        <v>4715</v>
      </c>
      <c r="E152" s="378">
        <v>51.3</v>
      </c>
      <c r="F152" s="378">
        <v>996</v>
      </c>
      <c r="G152" s="378">
        <v>4.3</v>
      </c>
      <c r="H152" s="378" t="s">
        <v>3871</v>
      </c>
      <c r="I152" s="382">
        <v>0.001324</v>
      </c>
      <c r="J152" s="378" t="s">
        <v>3810</v>
      </c>
      <c r="K152" s="378" t="s">
        <v>3810</v>
      </c>
      <c r="L152" s="378" t="s">
        <v>3810</v>
      </c>
      <c r="M152" s="378" t="s">
        <v>3810</v>
      </c>
      <c r="N152" s="378" t="s">
        <v>3810</v>
      </c>
    </row>
    <row r="153" ht="33.3" customHeight="1" spans="1:14">
      <c r="A153" s="378">
        <v>151</v>
      </c>
      <c r="B153" s="378" t="s">
        <v>4089</v>
      </c>
      <c r="C153" s="378"/>
      <c r="D153" s="378" t="s">
        <v>4090</v>
      </c>
      <c r="E153" s="378">
        <v>33.67</v>
      </c>
      <c r="F153" s="378">
        <v>1063</v>
      </c>
      <c r="G153" s="378">
        <v>4.3</v>
      </c>
      <c r="H153" s="378" t="s">
        <v>3871</v>
      </c>
      <c r="I153" s="382">
        <v>0.001317</v>
      </c>
      <c r="J153" s="378" t="s">
        <v>3810</v>
      </c>
      <c r="K153" s="378" t="s">
        <v>3810</v>
      </c>
      <c r="L153" s="378" t="s">
        <v>3810</v>
      </c>
      <c r="M153" s="378" t="s">
        <v>3810</v>
      </c>
      <c r="N153" s="378" t="s">
        <v>3810</v>
      </c>
    </row>
    <row r="154" ht="33.3" customHeight="1" spans="1:14">
      <c r="A154" s="378">
        <v>152</v>
      </c>
      <c r="B154" s="378" t="s">
        <v>4716</v>
      </c>
      <c r="C154" s="378"/>
      <c r="D154" s="378" t="s">
        <v>4717</v>
      </c>
      <c r="E154" s="378">
        <v>21.95</v>
      </c>
      <c r="F154" s="378">
        <v>345</v>
      </c>
      <c r="G154" s="378">
        <v>4.3</v>
      </c>
      <c r="H154" s="378" t="s">
        <v>3861</v>
      </c>
      <c r="I154" s="382">
        <v>0.001295</v>
      </c>
      <c r="J154" s="378" t="s">
        <v>3810</v>
      </c>
      <c r="K154" s="378" t="s">
        <v>3810</v>
      </c>
      <c r="L154" s="378" t="s">
        <v>3810</v>
      </c>
      <c r="M154" s="378" t="s">
        <v>3810</v>
      </c>
      <c r="N154" s="378" t="s">
        <v>3810</v>
      </c>
    </row>
    <row r="155" ht="33.3" customHeight="1" spans="1:14">
      <c r="A155" s="378">
        <v>153</v>
      </c>
      <c r="B155" s="378" t="s">
        <v>4718</v>
      </c>
      <c r="C155" s="378"/>
      <c r="D155" s="378" t="s">
        <v>4719</v>
      </c>
      <c r="E155" s="378">
        <v>46.99</v>
      </c>
      <c r="F155" s="378">
        <v>7</v>
      </c>
      <c r="G155" s="378">
        <v>5</v>
      </c>
      <c r="H155" s="378" t="s">
        <v>3871</v>
      </c>
      <c r="I155" s="382">
        <v>0.001276</v>
      </c>
      <c r="J155" s="378" t="s">
        <v>3810</v>
      </c>
      <c r="K155" s="378" t="s">
        <v>3810</v>
      </c>
      <c r="L155" s="378" t="s">
        <v>3810</v>
      </c>
      <c r="M155" s="378" t="s">
        <v>3810</v>
      </c>
      <c r="N155" s="378" t="s">
        <v>3810</v>
      </c>
    </row>
    <row r="156" ht="33.3" customHeight="1" spans="1:14">
      <c r="A156" s="378">
        <v>154</v>
      </c>
      <c r="B156" s="378" t="s">
        <v>4720</v>
      </c>
      <c r="C156" s="378"/>
      <c r="D156" s="378" t="s">
        <v>4721</v>
      </c>
      <c r="E156" s="378">
        <v>22.43</v>
      </c>
      <c r="F156" s="378">
        <v>858</v>
      </c>
      <c r="G156" s="378">
        <v>4.4</v>
      </c>
      <c r="H156" s="378" t="s">
        <v>3871</v>
      </c>
      <c r="I156" s="382">
        <v>0.001256</v>
      </c>
      <c r="J156" s="378" t="s">
        <v>3810</v>
      </c>
      <c r="K156" s="378" t="s">
        <v>3810</v>
      </c>
      <c r="L156" s="378" t="s">
        <v>3810</v>
      </c>
      <c r="M156" s="378" t="s">
        <v>3810</v>
      </c>
      <c r="N156" s="378" t="s">
        <v>3810</v>
      </c>
    </row>
    <row r="157" ht="33.3" customHeight="1" spans="1:14">
      <c r="A157" s="378">
        <v>155</v>
      </c>
      <c r="B157" s="378" t="s">
        <v>4722</v>
      </c>
      <c r="C157" s="378"/>
      <c r="D157" s="378" t="s">
        <v>4723</v>
      </c>
      <c r="E157" s="378">
        <v>54.99</v>
      </c>
      <c r="F157" s="378">
        <v>177</v>
      </c>
      <c r="G157" s="378">
        <v>4.3</v>
      </c>
      <c r="H157" s="378" t="s">
        <v>3871</v>
      </c>
      <c r="I157" s="382">
        <v>0.00125</v>
      </c>
      <c r="J157" s="378" t="s">
        <v>3810</v>
      </c>
      <c r="K157" s="378" t="s">
        <v>4724</v>
      </c>
      <c r="L157" s="378" t="s">
        <v>3810</v>
      </c>
      <c r="M157" s="378" t="s">
        <v>3810</v>
      </c>
      <c r="N157" s="378" t="s">
        <v>3810</v>
      </c>
    </row>
    <row r="158" ht="33.3" customHeight="1" spans="1:14">
      <c r="A158" s="378">
        <v>156</v>
      </c>
      <c r="B158" s="378" t="s">
        <v>4086</v>
      </c>
      <c r="C158" s="378"/>
      <c r="D158" s="378" t="s">
        <v>4087</v>
      </c>
      <c r="E158" s="378">
        <v>30.99</v>
      </c>
      <c r="F158" s="378">
        <v>2</v>
      </c>
      <c r="G158" s="378">
        <v>2</v>
      </c>
      <c r="H158" s="378" t="s">
        <v>3871</v>
      </c>
      <c r="I158" s="382">
        <v>0.001179</v>
      </c>
      <c r="J158" s="378" t="s">
        <v>3810</v>
      </c>
      <c r="K158" s="378" t="s">
        <v>3810</v>
      </c>
      <c r="L158" s="378" t="s">
        <v>3810</v>
      </c>
      <c r="M158" s="378" t="s">
        <v>3810</v>
      </c>
      <c r="N158" s="378" t="s">
        <v>3810</v>
      </c>
    </row>
    <row r="159" ht="33.3" customHeight="1" spans="1:14">
      <c r="A159" s="378">
        <v>157</v>
      </c>
      <c r="B159" s="378" t="s">
        <v>4007</v>
      </c>
      <c r="C159" s="378"/>
      <c r="D159" s="378" t="s">
        <v>4008</v>
      </c>
      <c r="E159" s="378">
        <v>53.99</v>
      </c>
      <c r="F159" s="378">
        <v>415</v>
      </c>
      <c r="G159" s="378">
        <v>4.5</v>
      </c>
      <c r="H159" s="378" t="s">
        <v>3871</v>
      </c>
      <c r="I159" s="382">
        <v>0.001148</v>
      </c>
      <c r="J159" s="378" t="s">
        <v>3810</v>
      </c>
      <c r="K159" s="378" t="s">
        <v>3810</v>
      </c>
      <c r="L159" s="378" t="s">
        <v>3810</v>
      </c>
      <c r="M159" s="378" t="s">
        <v>4725</v>
      </c>
      <c r="N159" s="378" t="s">
        <v>3810</v>
      </c>
    </row>
    <row r="160" ht="33.3" customHeight="1" spans="1:14">
      <c r="A160" s="378">
        <v>158</v>
      </c>
      <c r="B160" s="378" t="s">
        <v>417</v>
      </c>
      <c r="C160" s="378"/>
      <c r="D160" s="378" t="s">
        <v>419</v>
      </c>
      <c r="E160" s="378">
        <v>14.99</v>
      </c>
      <c r="F160" s="378">
        <v>397</v>
      </c>
      <c r="G160" s="378">
        <v>4.6</v>
      </c>
      <c r="H160" s="378" t="s">
        <v>3826</v>
      </c>
      <c r="I160" s="382">
        <v>0.001107</v>
      </c>
      <c r="J160" s="378" t="s">
        <v>3810</v>
      </c>
      <c r="K160" s="378" t="s">
        <v>3810</v>
      </c>
      <c r="L160" s="378" t="s">
        <v>3810</v>
      </c>
      <c r="M160" s="378" t="s">
        <v>3810</v>
      </c>
      <c r="N160" s="378" t="s">
        <v>3810</v>
      </c>
    </row>
    <row r="161" ht="33.3" customHeight="1" spans="1:14">
      <c r="A161" s="378">
        <v>159</v>
      </c>
      <c r="B161" s="378" t="s">
        <v>4726</v>
      </c>
      <c r="C161" s="378"/>
      <c r="D161" s="378" t="s">
        <v>4727</v>
      </c>
      <c r="E161" s="378">
        <v>23.4</v>
      </c>
      <c r="F161" s="378">
        <v>1852</v>
      </c>
      <c r="G161" s="378">
        <v>4.6</v>
      </c>
      <c r="H161" s="378" t="s">
        <v>3871</v>
      </c>
      <c r="I161" s="382">
        <v>0.001076</v>
      </c>
      <c r="J161" s="378" t="s">
        <v>3810</v>
      </c>
      <c r="K161" s="378" t="s">
        <v>3810</v>
      </c>
      <c r="L161" s="378" t="s">
        <v>3810</v>
      </c>
      <c r="M161" s="378" t="s">
        <v>3810</v>
      </c>
      <c r="N161" s="378" t="s">
        <v>3810</v>
      </c>
    </row>
    <row r="162" ht="33.3" customHeight="1" spans="1:14">
      <c r="A162" s="378">
        <v>160</v>
      </c>
      <c r="B162" s="378" t="s">
        <v>4728</v>
      </c>
      <c r="C162" s="378"/>
      <c r="D162" s="378" t="s">
        <v>4729</v>
      </c>
      <c r="E162" s="378">
        <v>21.99</v>
      </c>
      <c r="F162" s="378">
        <v>37</v>
      </c>
      <c r="G162" s="378">
        <v>4.8</v>
      </c>
      <c r="H162" s="378" t="s">
        <v>3871</v>
      </c>
      <c r="I162" s="382">
        <v>0.001028</v>
      </c>
      <c r="J162" s="378" t="s">
        <v>3810</v>
      </c>
      <c r="K162" s="378" t="s">
        <v>3810</v>
      </c>
      <c r="L162" s="378" t="s">
        <v>3810</v>
      </c>
      <c r="M162" s="378" t="s">
        <v>3810</v>
      </c>
      <c r="N162" s="378" t="s">
        <v>3810</v>
      </c>
    </row>
    <row r="163" ht="33.3" customHeight="1" spans="1:14">
      <c r="A163" s="378">
        <v>161</v>
      </c>
      <c r="B163" s="378" t="s">
        <v>4730</v>
      </c>
      <c r="C163" s="378"/>
      <c r="D163" s="378" t="s">
        <v>4731</v>
      </c>
      <c r="E163" s="378">
        <v>52.99</v>
      </c>
      <c r="F163" s="378">
        <v>737</v>
      </c>
      <c r="G163" s="378">
        <v>4.3</v>
      </c>
      <c r="H163" s="378" t="s">
        <v>3871</v>
      </c>
      <c r="I163" s="382">
        <v>0.001</v>
      </c>
      <c r="J163" s="378" t="s">
        <v>3810</v>
      </c>
      <c r="K163" s="378" t="s">
        <v>4732</v>
      </c>
      <c r="L163" s="378" t="s">
        <v>3810</v>
      </c>
      <c r="M163" s="378" t="s">
        <v>3810</v>
      </c>
      <c r="N163" s="378" t="s">
        <v>3810</v>
      </c>
    </row>
    <row r="164" ht="33.3" customHeight="1" spans="1:14">
      <c r="A164" s="378">
        <v>162</v>
      </c>
      <c r="B164" s="378" t="s">
        <v>4145</v>
      </c>
      <c r="C164" s="378"/>
      <c r="D164" s="378" t="s">
        <v>4146</v>
      </c>
      <c r="E164" s="378">
        <v>24.99</v>
      </c>
      <c r="F164" s="378">
        <v>84</v>
      </c>
      <c r="G164" s="378">
        <v>4.4</v>
      </c>
      <c r="H164" s="378" t="s">
        <v>3871</v>
      </c>
      <c r="I164" s="382">
        <v>0.000991</v>
      </c>
      <c r="J164" s="378" t="s">
        <v>3810</v>
      </c>
      <c r="K164" s="378" t="s">
        <v>3810</v>
      </c>
      <c r="L164" s="378" t="s">
        <v>3810</v>
      </c>
      <c r="M164" s="378" t="s">
        <v>3810</v>
      </c>
      <c r="N164" s="378" t="s">
        <v>3810</v>
      </c>
    </row>
    <row r="165" ht="33.3" customHeight="1" spans="1:14">
      <c r="A165" s="378">
        <v>163</v>
      </c>
      <c r="B165" s="378" t="s">
        <v>4733</v>
      </c>
      <c r="C165" s="378"/>
      <c r="D165" s="378" t="s">
        <v>4734</v>
      </c>
      <c r="E165" s="378">
        <v>46.9</v>
      </c>
      <c r="F165" s="378">
        <v>20</v>
      </c>
      <c r="G165" s="378">
        <v>4.2</v>
      </c>
      <c r="H165" s="378" t="s">
        <v>3871</v>
      </c>
      <c r="I165" s="382">
        <v>0.000978</v>
      </c>
      <c r="J165" s="378" t="s">
        <v>3810</v>
      </c>
      <c r="K165" s="378" t="s">
        <v>3810</v>
      </c>
      <c r="L165" s="378" t="s">
        <v>3810</v>
      </c>
      <c r="M165" s="378" t="s">
        <v>3810</v>
      </c>
      <c r="N165" s="378" t="s">
        <v>3810</v>
      </c>
    </row>
    <row r="166" ht="33.3" customHeight="1" spans="1:14">
      <c r="A166" s="378">
        <v>164</v>
      </c>
      <c r="B166" s="378" t="s">
        <v>4247</v>
      </c>
      <c r="C166" s="378"/>
      <c r="D166" s="378" t="s">
        <v>4248</v>
      </c>
      <c r="E166" s="378">
        <v>28.94</v>
      </c>
      <c r="F166" s="378">
        <v>87</v>
      </c>
      <c r="G166" s="378">
        <v>4.6</v>
      </c>
      <c r="H166" s="378" t="s">
        <v>3871</v>
      </c>
      <c r="I166" s="382">
        <v>0.000976</v>
      </c>
      <c r="J166" s="378" t="s">
        <v>4735</v>
      </c>
      <c r="K166" s="378" t="s">
        <v>4736</v>
      </c>
      <c r="L166" s="378" t="s">
        <v>3810</v>
      </c>
      <c r="M166" s="378" t="s">
        <v>3810</v>
      </c>
      <c r="N166" s="378" t="s">
        <v>3810</v>
      </c>
    </row>
    <row r="167" ht="33.3" customHeight="1" spans="1:14">
      <c r="A167" s="378">
        <v>165</v>
      </c>
      <c r="B167" s="378" t="s">
        <v>4737</v>
      </c>
      <c r="C167" s="378"/>
      <c r="D167" s="378" t="s">
        <v>4738</v>
      </c>
      <c r="E167" s="378">
        <v>54.99</v>
      </c>
      <c r="F167" s="378">
        <v>10</v>
      </c>
      <c r="G167" s="378">
        <v>4.5</v>
      </c>
      <c r="H167" s="378" t="s">
        <v>3871</v>
      </c>
      <c r="I167" s="382">
        <v>0.000952</v>
      </c>
      <c r="J167" s="378" t="s">
        <v>3810</v>
      </c>
      <c r="K167" s="378" t="s">
        <v>3810</v>
      </c>
      <c r="L167" s="378" t="s">
        <v>3810</v>
      </c>
      <c r="M167" s="378" t="s">
        <v>3810</v>
      </c>
      <c r="N167" s="378" t="s">
        <v>3810</v>
      </c>
    </row>
    <row r="168" ht="33.3" customHeight="1" spans="1:14">
      <c r="A168" s="378">
        <v>166</v>
      </c>
      <c r="B168" s="378" t="s">
        <v>4284</v>
      </c>
      <c r="C168" s="378"/>
      <c r="D168" s="378" t="s">
        <v>4285</v>
      </c>
      <c r="E168" s="378">
        <v>119.99</v>
      </c>
      <c r="F168" s="378">
        <v>34</v>
      </c>
      <c r="G168" s="378">
        <v>4</v>
      </c>
      <c r="H168" s="378" t="s">
        <v>3871</v>
      </c>
      <c r="I168" s="382">
        <v>0.000931</v>
      </c>
      <c r="J168" s="378" t="s">
        <v>3810</v>
      </c>
      <c r="K168" s="378" t="s">
        <v>3810</v>
      </c>
      <c r="L168" s="378" t="s">
        <v>4739</v>
      </c>
      <c r="M168" s="378" t="s">
        <v>3810</v>
      </c>
      <c r="N168" s="378" t="s">
        <v>3810</v>
      </c>
    </row>
    <row r="169" ht="33.3" customHeight="1" spans="1:14">
      <c r="A169" s="378">
        <v>167</v>
      </c>
      <c r="B169" s="378" t="s">
        <v>4740</v>
      </c>
      <c r="C169" s="378"/>
      <c r="D169" s="378" t="s">
        <v>4741</v>
      </c>
      <c r="E169" s="378">
        <v>6.7</v>
      </c>
      <c r="F169" s="378">
        <v>13</v>
      </c>
      <c r="G169" s="378">
        <v>4</v>
      </c>
      <c r="H169" s="378" t="s">
        <v>3871</v>
      </c>
      <c r="I169" s="382">
        <v>0.000929</v>
      </c>
      <c r="J169" s="378" t="s">
        <v>3810</v>
      </c>
      <c r="K169" s="378" t="s">
        <v>3810</v>
      </c>
      <c r="L169" s="378" t="s">
        <v>3810</v>
      </c>
      <c r="M169" s="378" t="s">
        <v>3810</v>
      </c>
      <c r="N169" s="378" t="s">
        <v>3810</v>
      </c>
    </row>
    <row r="170" ht="33.3" customHeight="1" spans="1:14">
      <c r="A170" s="378">
        <v>168</v>
      </c>
      <c r="B170" s="378" t="s">
        <v>4742</v>
      </c>
      <c r="C170" s="378"/>
      <c r="D170" s="378" t="s">
        <v>4743</v>
      </c>
      <c r="E170" s="378">
        <v>54.66</v>
      </c>
      <c r="F170" s="378">
        <v>526</v>
      </c>
      <c r="G170" s="378">
        <v>4.1</v>
      </c>
      <c r="H170" s="378" t="s">
        <v>3871</v>
      </c>
      <c r="I170" s="382">
        <v>0.000905</v>
      </c>
      <c r="J170" s="378" t="s">
        <v>3810</v>
      </c>
      <c r="K170" s="378" t="s">
        <v>3810</v>
      </c>
      <c r="L170" s="378" t="s">
        <v>3810</v>
      </c>
      <c r="M170" s="378" t="s">
        <v>3810</v>
      </c>
      <c r="N170" s="378" t="s">
        <v>3810</v>
      </c>
    </row>
    <row r="171" ht="33.3" customHeight="1" spans="1:14">
      <c r="A171" s="378">
        <v>169</v>
      </c>
      <c r="B171" s="378" t="s">
        <v>4744</v>
      </c>
      <c r="C171" s="378"/>
      <c r="D171" s="378" t="s">
        <v>4745</v>
      </c>
      <c r="E171" s="378">
        <v>29.99</v>
      </c>
      <c r="F171" s="378">
        <v>853</v>
      </c>
      <c r="G171" s="378">
        <v>4.7</v>
      </c>
      <c r="H171" s="378" t="s">
        <v>3871</v>
      </c>
      <c r="I171" s="382">
        <v>0.000877</v>
      </c>
      <c r="J171" s="378" t="s">
        <v>3810</v>
      </c>
      <c r="K171" s="378" t="s">
        <v>3810</v>
      </c>
      <c r="L171" s="378" t="s">
        <v>3810</v>
      </c>
      <c r="M171" s="378" t="s">
        <v>3810</v>
      </c>
      <c r="N171" s="378" t="s">
        <v>3810</v>
      </c>
    </row>
    <row r="172" ht="33.3" customHeight="1" spans="1:14">
      <c r="A172" s="378">
        <v>170</v>
      </c>
      <c r="B172" s="378" t="s">
        <v>4746</v>
      </c>
      <c r="C172" s="378"/>
      <c r="D172" s="378" t="s">
        <v>4747</v>
      </c>
      <c r="E172" s="378">
        <v>9.49</v>
      </c>
      <c r="F172" s="378">
        <v>1284</v>
      </c>
      <c r="G172" s="378">
        <v>4.3</v>
      </c>
      <c r="H172" s="378" t="s">
        <v>3871</v>
      </c>
      <c r="I172" s="382">
        <v>0.000872</v>
      </c>
      <c r="J172" s="378" t="s">
        <v>3810</v>
      </c>
      <c r="K172" s="378" t="s">
        <v>3810</v>
      </c>
      <c r="L172" s="378" t="s">
        <v>3810</v>
      </c>
      <c r="M172" s="378" t="s">
        <v>3810</v>
      </c>
      <c r="N172" s="378" t="s">
        <v>3810</v>
      </c>
    </row>
    <row r="173" ht="33.3" customHeight="1" spans="1:14">
      <c r="A173" s="378">
        <v>171</v>
      </c>
      <c r="B173" s="378" t="s">
        <v>4748</v>
      </c>
      <c r="C173" s="378"/>
      <c r="D173" s="378" t="s">
        <v>4749</v>
      </c>
      <c r="E173" s="378">
        <v>9</v>
      </c>
      <c r="F173" s="378">
        <v>125</v>
      </c>
      <c r="G173" s="378">
        <v>4.2</v>
      </c>
      <c r="H173" s="378" t="s">
        <v>3871</v>
      </c>
      <c r="I173" s="382">
        <v>0.000806</v>
      </c>
      <c r="J173" s="378" t="s">
        <v>3810</v>
      </c>
      <c r="K173" s="378" t="s">
        <v>3810</v>
      </c>
      <c r="L173" s="378" t="s">
        <v>3810</v>
      </c>
      <c r="M173" s="378" t="s">
        <v>3810</v>
      </c>
      <c r="N173" s="378" t="s">
        <v>3810</v>
      </c>
    </row>
    <row r="174" ht="33.3" customHeight="1" spans="1:14">
      <c r="A174" s="378">
        <v>172</v>
      </c>
      <c r="B174" s="378" t="s">
        <v>239</v>
      </c>
      <c r="C174" s="378"/>
      <c r="D174" s="378" t="s">
        <v>3822</v>
      </c>
      <c r="E174" s="378">
        <v>16.98</v>
      </c>
      <c r="F174" s="378">
        <v>624</v>
      </c>
      <c r="G174" s="378">
        <v>4.5</v>
      </c>
      <c r="H174" s="378" t="s">
        <v>3814</v>
      </c>
      <c r="I174" s="382">
        <v>0.000751</v>
      </c>
      <c r="J174" s="378" t="s">
        <v>3810</v>
      </c>
      <c r="K174" s="378" t="s">
        <v>3810</v>
      </c>
      <c r="L174" s="378" t="s">
        <v>3810</v>
      </c>
      <c r="M174" s="378" t="s">
        <v>3810</v>
      </c>
      <c r="N174" s="378" t="s">
        <v>3810</v>
      </c>
    </row>
    <row r="175" ht="33.3" customHeight="1" spans="1:14">
      <c r="A175" s="378">
        <v>173</v>
      </c>
      <c r="B175" s="378" t="s">
        <v>4750</v>
      </c>
      <c r="C175" s="378"/>
      <c r="D175" s="378" t="s">
        <v>4751</v>
      </c>
      <c r="E175" s="378">
        <v>10.99</v>
      </c>
      <c r="F175" s="378">
        <v>619</v>
      </c>
      <c r="G175" s="378">
        <v>4.2</v>
      </c>
      <c r="H175" s="378" t="s">
        <v>3861</v>
      </c>
      <c r="I175" s="382">
        <v>0.000718</v>
      </c>
      <c r="J175" s="378" t="s">
        <v>3810</v>
      </c>
      <c r="K175" s="378" t="s">
        <v>3810</v>
      </c>
      <c r="L175" s="378" t="s">
        <v>3810</v>
      </c>
      <c r="M175" s="378" t="s">
        <v>3810</v>
      </c>
      <c r="N175" s="378" t="s">
        <v>3810</v>
      </c>
    </row>
    <row r="176" ht="33.3" customHeight="1" spans="1:14">
      <c r="A176" s="378">
        <v>174</v>
      </c>
      <c r="B176" s="378" t="s">
        <v>4752</v>
      </c>
      <c r="C176" s="378"/>
      <c r="D176" s="378" t="s">
        <v>4753</v>
      </c>
      <c r="E176" s="378">
        <v>15.95</v>
      </c>
      <c r="F176" s="378">
        <v>281</v>
      </c>
      <c r="G176" s="378">
        <v>4.6</v>
      </c>
      <c r="H176" s="378" t="s">
        <v>3861</v>
      </c>
      <c r="I176" s="382">
        <v>0.000704</v>
      </c>
      <c r="J176" s="378" t="s">
        <v>3810</v>
      </c>
      <c r="K176" s="378" t="s">
        <v>3810</v>
      </c>
      <c r="L176" s="378" t="s">
        <v>3810</v>
      </c>
      <c r="M176" s="378" t="s">
        <v>3810</v>
      </c>
      <c r="N176" s="378" t="s">
        <v>3810</v>
      </c>
    </row>
    <row r="177" ht="33.3" customHeight="1" spans="1:14">
      <c r="A177" s="378">
        <v>175</v>
      </c>
      <c r="B177" s="378" t="s">
        <v>4754</v>
      </c>
      <c r="C177" s="378"/>
      <c r="D177" s="378" t="s">
        <v>4755</v>
      </c>
      <c r="E177" s="378">
        <v>9.9</v>
      </c>
      <c r="F177" s="378">
        <v>36</v>
      </c>
      <c r="G177" s="378">
        <v>4.3</v>
      </c>
      <c r="H177" s="378" t="s">
        <v>3871</v>
      </c>
      <c r="I177" s="382">
        <v>0.000689</v>
      </c>
      <c r="J177" s="378" t="s">
        <v>3810</v>
      </c>
      <c r="K177" s="378" t="s">
        <v>3810</v>
      </c>
      <c r="L177" s="378" t="s">
        <v>3810</v>
      </c>
      <c r="M177" s="378" t="s">
        <v>3810</v>
      </c>
      <c r="N177" s="378" t="s">
        <v>3810</v>
      </c>
    </row>
    <row r="178" ht="33.3" customHeight="1" spans="1:14">
      <c r="A178" s="378">
        <v>176</v>
      </c>
      <c r="B178" s="378" t="s">
        <v>4756</v>
      </c>
      <c r="C178" s="378"/>
      <c r="D178" s="378" t="s">
        <v>4757</v>
      </c>
      <c r="E178" s="378">
        <v>13.99</v>
      </c>
      <c r="F178" s="378">
        <v>1</v>
      </c>
      <c r="G178" s="378">
        <v>4</v>
      </c>
      <c r="H178" s="378" t="s">
        <v>3871</v>
      </c>
      <c r="I178" s="382">
        <v>0.000657</v>
      </c>
      <c r="J178" s="378" t="s">
        <v>3810</v>
      </c>
      <c r="K178" s="378" t="s">
        <v>3810</v>
      </c>
      <c r="L178" s="378" t="s">
        <v>3810</v>
      </c>
      <c r="M178" s="378" t="s">
        <v>3810</v>
      </c>
      <c r="N178" s="378" t="s">
        <v>3810</v>
      </c>
    </row>
    <row r="179" ht="33.3" customHeight="1" spans="1:14">
      <c r="A179" s="378">
        <v>177</v>
      </c>
      <c r="B179" s="378" t="s">
        <v>4758</v>
      </c>
      <c r="C179" s="378"/>
      <c r="D179" s="378" t="s">
        <v>4759</v>
      </c>
      <c r="E179" s="378">
        <v>79.9</v>
      </c>
      <c r="F179" s="378">
        <v>2174</v>
      </c>
      <c r="G179" s="378">
        <v>4.3</v>
      </c>
      <c r="H179" s="378" t="s">
        <v>3871</v>
      </c>
      <c r="I179" s="382">
        <v>0.000655</v>
      </c>
      <c r="J179" s="378" t="s">
        <v>3810</v>
      </c>
      <c r="K179" s="378" t="s">
        <v>3810</v>
      </c>
      <c r="L179" s="378" t="s">
        <v>3810</v>
      </c>
      <c r="M179" s="378" t="s">
        <v>3810</v>
      </c>
      <c r="N179" s="378" t="s">
        <v>3810</v>
      </c>
    </row>
    <row r="180" ht="33.3" customHeight="1" spans="1:14">
      <c r="A180" s="378">
        <v>178</v>
      </c>
      <c r="B180" s="378" t="s">
        <v>4208</v>
      </c>
      <c r="C180" s="378"/>
      <c r="D180" s="378" t="s">
        <v>4209</v>
      </c>
      <c r="E180" s="378">
        <v>19.99</v>
      </c>
      <c r="F180" s="378">
        <v>77</v>
      </c>
      <c r="G180" s="378">
        <v>4.4</v>
      </c>
      <c r="H180" s="378" t="s">
        <v>3871</v>
      </c>
      <c r="I180" s="382">
        <v>0.000636</v>
      </c>
      <c r="J180" s="378" t="s">
        <v>3810</v>
      </c>
      <c r="K180" s="378" t="s">
        <v>3810</v>
      </c>
      <c r="L180" s="378" t="s">
        <v>3810</v>
      </c>
      <c r="M180" s="378" t="s">
        <v>3810</v>
      </c>
      <c r="N180" s="378" t="s">
        <v>3810</v>
      </c>
    </row>
    <row r="181" ht="33.3" customHeight="1" spans="1:14">
      <c r="A181" s="378">
        <v>179</v>
      </c>
      <c r="B181" s="378" t="s">
        <v>4760</v>
      </c>
      <c r="C181" s="378"/>
      <c r="D181" s="378" t="s">
        <v>4761</v>
      </c>
      <c r="E181" s="378">
        <v>39.99</v>
      </c>
      <c r="F181" s="378">
        <v>45</v>
      </c>
      <c r="G181" s="378">
        <v>4.4</v>
      </c>
      <c r="H181" s="378" t="s">
        <v>3871</v>
      </c>
      <c r="I181" s="382">
        <v>0.000631</v>
      </c>
      <c r="J181" s="378" t="s">
        <v>3810</v>
      </c>
      <c r="K181" s="378" t="s">
        <v>4762</v>
      </c>
      <c r="L181" s="378" t="s">
        <v>3810</v>
      </c>
      <c r="M181" s="378" t="s">
        <v>3810</v>
      </c>
      <c r="N181" s="378" t="s">
        <v>3810</v>
      </c>
    </row>
    <row r="182" ht="33.3" customHeight="1" spans="1:14">
      <c r="A182" s="378">
        <v>180</v>
      </c>
      <c r="B182" s="378" t="s">
        <v>4763</v>
      </c>
      <c r="C182" s="378"/>
      <c r="D182" s="378" t="s">
        <v>4764</v>
      </c>
      <c r="E182" s="378">
        <v>39.99</v>
      </c>
      <c r="F182" s="378">
        <v>124</v>
      </c>
      <c r="G182" s="378">
        <v>4</v>
      </c>
      <c r="H182" s="378" t="s">
        <v>3871</v>
      </c>
      <c r="I182" s="382">
        <v>0.000629</v>
      </c>
      <c r="J182" s="378" t="s">
        <v>3810</v>
      </c>
      <c r="K182" s="378" t="s">
        <v>3810</v>
      </c>
      <c r="L182" s="378" t="s">
        <v>3810</v>
      </c>
      <c r="M182" s="378" t="s">
        <v>3810</v>
      </c>
      <c r="N182" s="378" t="s">
        <v>3810</v>
      </c>
    </row>
    <row r="183" ht="33.3" customHeight="1" spans="1:14">
      <c r="A183" s="378">
        <v>181</v>
      </c>
      <c r="B183" s="378" t="s">
        <v>4765</v>
      </c>
      <c r="C183" s="378"/>
      <c r="D183" s="378" t="s">
        <v>4766</v>
      </c>
      <c r="E183" s="378">
        <v>28.4</v>
      </c>
      <c r="F183" s="378">
        <v>206</v>
      </c>
      <c r="G183" s="378">
        <v>4.6</v>
      </c>
      <c r="H183" s="378" t="s">
        <v>3871</v>
      </c>
      <c r="I183" s="382">
        <v>0.00062</v>
      </c>
      <c r="J183" s="378" t="s">
        <v>3810</v>
      </c>
      <c r="K183" s="378" t="s">
        <v>3810</v>
      </c>
      <c r="L183" s="378" t="s">
        <v>3810</v>
      </c>
      <c r="M183" s="378" t="s">
        <v>3810</v>
      </c>
      <c r="N183" s="378" t="s">
        <v>3810</v>
      </c>
    </row>
    <row r="184" ht="33.3" customHeight="1" spans="1:14">
      <c r="A184" s="378">
        <v>182</v>
      </c>
      <c r="B184" s="378" t="s">
        <v>4767</v>
      </c>
      <c r="C184" s="378"/>
      <c r="D184" s="378" t="s">
        <v>4768</v>
      </c>
      <c r="E184" s="378">
        <v>20.2</v>
      </c>
      <c r="F184" s="378">
        <v>3857</v>
      </c>
      <c r="G184" s="378">
        <v>4.6</v>
      </c>
      <c r="H184" s="378" t="s">
        <v>3861</v>
      </c>
      <c r="I184" s="382">
        <v>0.000613</v>
      </c>
      <c r="J184" s="378" t="s">
        <v>3810</v>
      </c>
      <c r="K184" s="378" t="s">
        <v>3810</v>
      </c>
      <c r="L184" s="378" t="s">
        <v>3810</v>
      </c>
      <c r="M184" s="378" t="s">
        <v>3810</v>
      </c>
      <c r="N184" s="378" t="s">
        <v>3810</v>
      </c>
    </row>
    <row r="185" ht="33.3" customHeight="1" spans="1:14">
      <c r="A185" s="378">
        <v>183</v>
      </c>
      <c r="B185" s="378" t="s">
        <v>4769</v>
      </c>
      <c r="C185" s="378"/>
      <c r="D185" s="378" t="s">
        <v>4770</v>
      </c>
      <c r="E185" s="378">
        <v>39.99</v>
      </c>
      <c r="F185" s="378">
        <v>95</v>
      </c>
      <c r="G185" s="378">
        <v>4.3</v>
      </c>
      <c r="H185" s="378" t="s">
        <v>3826</v>
      </c>
      <c r="I185" s="382">
        <v>0.000609</v>
      </c>
      <c r="J185" s="378" t="s">
        <v>3810</v>
      </c>
      <c r="K185" s="378" t="s">
        <v>3810</v>
      </c>
      <c r="L185" s="378" t="s">
        <v>3810</v>
      </c>
      <c r="M185" s="378" t="s">
        <v>3810</v>
      </c>
      <c r="N185" s="378" t="s">
        <v>3810</v>
      </c>
    </row>
    <row r="186" ht="33.3" customHeight="1" spans="1:14">
      <c r="A186" s="378">
        <v>184</v>
      </c>
      <c r="B186" s="378" t="s">
        <v>4368</v>
      </c>
      <c r="C186" s="378"/>
      <c r="D186" s="378" t="s">
        <v>4369</v>
      </c>
      <c r="E186" s="378">
        <v>125.99</v>
      </c>
      <c r="F186" s="378">
        <v>12</v>
      </c>
      <c r="G186" s="378">
        <v>4.5</v>
      </c>
      <c r="H186" s="378" t="s">
        <v>3871</v>
      </c>
      <c r="I186" s="382">
        <v>0.000598</v>
      </c>
      <c r="J186" s="378" t="s">
        <v>3810</v>
      </c>
      <c r="K186" s="378" t="s">
        <v>3810</v>
      </c>
      <c r="L186" s="378" t="s">
        <v>3810</v>
      </c>
      <c r="M186" s="378" t="s">
        <v>3810</v>
      </c>
      <c r="N186" s="378" t="s">
        <v>3810</v>
      </c>
    </row>
    <row r="187" ht="33.3" customHeight="1" spans="1:14">
      <c r="A187" s="378">
        <v>185</v>
      </c>
      <c r="B187" s="378" t="s">
        <v>550</v>
      </c>
      <c r="C187" s="378"/>
      <c r="D187" s="378" t="s">
        <v>554</v>
      </c>
      <c r="E187" s="378">
        <v>49.95</v>
      </c>
      <c r="F187" s="378">
        <v>91</v>
      </c>
      <c r="G187" s="378">
        <v>4.7</v>
      </c>
      <c r="H187" s="378" t="s">
        <v>3826</v>
      </c>
      <c r="I187" s="382">
        <v>0.000585</v>
      </c>
      <c r="J187" s="378" t="s">
        <v>4771</v>
      </c>
      <c r="K187" s="378" t="s">
        <v>3810</v>
      </c>
      <c r="L187" s="378" t="s">
        <v>3810</v>
      </c>
      <c r="M187" s="378" t="s">
        <v>3810</v>
      </c>
      <c r="N187" s="378" t="s">
        <v>3810</v>
      </c>
    </row>
    <row r="188" ht="33.3" customHeight="1" spans="1:14">
      <c r="A188" s="378">
        <v>186</v>
      </c>
      <c r="B188" s="378" t="s">
        <v>4772</v>
      </c>
      <c r="C188" s="378"/>
      <c r="D188" s="378" t="s">
        <v>4773</v>
      </c>
      <c r="E188" s="378">
        <v>39.99</v>
      </c>
      <c r="F188" s="378">
        <v>1</v>
      </c>
      <c r="G188" s="378">
        <v>5</v>
      </c>
      <c r="H188" s="378" t="s">
        <v>3871</v>
      </c>
      <c r="I188" s="382">
        <v>0.000583</v>
      </c>
      <c r="J188" s="378" t="s">
        <v>4774</v>
      </c>
      <c r="K188" s="378" t="s">
        <v>3810</v>
      </c>
      <c r="L188" s="378" t="s">
        <v>3810</v>
      </c>
      <c r="M188" s="378" t="s">
        <v>3810</v>
      </c>
      <c r="N188" s="378" t="s">
        <v>3810</v>
      </c>
    </row>
    <row r="189" ht="33.3" customHeight="1" spans="1:14">
      <c r="A189" s="378">
        <v>187</v>
      </c>
      <c r="B189" s="378" t="s">
        <v>4775</v>
      </c>
      <c r="C189" s="378"/>
      <c r="D189" s="378" t="s">
        <v>4776</v>
      </c>
      <c r="E189" s="378">
        <v>32.99</v>
      </c>
      <c r="F189" s="378">
        <v>1</v>
      </c>
      <c r="G189" s="378">
        <v>1</v>
      </c>
      <c r="H189" s="378" t="s">
        <v>3871</v>
      </c>
      <c r="I189" s="382">
        <v>0.00056</v>
      </c>
      <c r="J189" s="378" t="s">
        <v>3810</v>
      </c>
      <c r="K189" s="378" t="s">
        <v>3810</v>
      </c>
      <c r="L189" s="378" t="s">
        <v>3810</v>
      </c>
      <c r="M189" s="378" t="s">
        <v>3810</v>
      </c>
      <c r="N189" s="378" t="s">
        <v>3810</v>
      </c>
    </row>
    <row r="190" ht="33.3" customHeight="1" spans="1:14">
      <c r="A190" s="378">
        <v>188</v>
      </c>
      <c r="B190" s="378" t="s">
        <v>4777</v>
      </c>
      <c r="C190" s="378"/>
      <c r="D190" s="378" t="s">
        <v>4778</v>
      </c>
      <c r="E190" s="378">
        <v>54.99</v>
      </c>
      <c r="F190" s="378">
        <v>177</v>
      </c>
      <c r="G190" s="378">
        <v>4.3</v>
      </c>
      <c r="H190" s="378" t="s">
        <v>3871</v>
      </c>
      <c r="I190" s="382">
        <v>0.000386</v>
      </c>
      <c r="J190" s="378" t="s">
        <v>3810</v>
      </c>
      <c r="K190" s="378" t="s">
        <v>3810</v>
      </c>
      <c r="L190" s="378" t="s">
        <v>3810</v>
      </c>
      <c r="M190" s="378" t="s">
        <v>3810</v>
      </c>
      <c r="N190" s="378" t="s">
        <v>3810</v>
      </c>
    </row>
    <row r="191" ht="33.3" customHeight="1" spans="1:14">
      <c r="A191" s="378">
        <v>189</v>
      </c>
      <c r="B191" s="378" t="s">
        <v>4779</v>
      </c>
      <c r="C191" s="378"/>
      <c r="D191" s="378" t="s">
        <v>4780</v>
      </c>
      <c r="E191" s="378">
        <v>14.99</v>
      </c>
      <c r="F191" s="378">
        <v>1522</v>
      </c>
      <c r="G191" s="378">
        <v>4.4</v>
      </c>
      <c r="H191" s="378" t="s">
        <v>3871</v>
      </c>
      <c r="I191" s="382">
        <v>0.000373</v>
      </c>
      <c r="J191" s="378" t="s">
        <v>3810</v>
      </c>
      <c r="K191" s="378" t="s">
        <v>3810</v>
      </c>
      <c r="L191" s="378" t="s">
        <v>3810</v>
      </c>
      <c r="M191" s="378" t="s">
        <v>3810</v>
      </c>
      <c r="N191" s="378" t="s">
        <v>3810</v>
      </c>
    </row>
    <row r="192" ht="33.3" customHeight="1" spans="1:14">
      <c r="A192" s="378">
        <v>190</v>
      </c>
      <c r="B192" s="378" t="s">
        <v>4781</v>
      </c>
      <c r="C192" s="378"/>
      <c r="D192" s="378" t="s">
        <v>4782</v>
      </c>
      <c r="E192" s="378">
        <v>24.99</v>
      </c>
      <c r="F192" s="378">
        <v>9</v>
      </c>
      <c r="G192" s="378">
        <v>4.2</v>
      </c>
      <c r="H192" s="378" t="s">
        <v>3871</v>
      </c>
      <c r="I192" s="382">
        <v>0.000359</v>
      </c>
      <c r="J192" s="378" t="s">
        <v>3810</v>
      </c>
      <c r="K192" s="378" t="s">
        <v>3810</v>
      </c>
      <c r="L192" s="378" t="s">
        <v>3810</v>
      </c>
      <c r="M192" s="378" t="s">
        <v>3810</v>
      </c>
      <c r="N192" s="378" t="s">
        <v>3810</v>
      </c>
    </row>
    <row r="193" ht="33.3" customHeight="1" spans="1:14">
      <c r="A193" s="378">
        <v>191</v>
      </c>
      <c r="B193" s="378" t="s">
        <v>4783</v>
      </c>
      <c r="C193" s="378"/>
      <c r="D193" s="378" t="s">
        <v>4784</v>
      </c>
      <c r="E193" s="378">
        <v>11.25</v>
      </c>
      <c r="F193" s="378">
        <v>31</v>
      </c>
      <c r="G193" s="378">
        <v>4.8</v>
      </c>
      <c r="H193" s="378" t="s">
        <v>3871</v>
      </c>
      <c r="I193" s="382">
        <v>0.000323</v>
      </c>
      <c r="J193" s="378" t="s">
        <v>3810</v>
      </c>
      <c r="K193" s="378" t="s">
        <v>3810</v>
      </c>
      <c r="L193" s="378" t="s">
        <v>3810</v>
      </c>
      <c r="M193" s="378" t="s">
        <v>3810</v>
      </c>
      <c r="N193" s="378" t="s">
        <v>3810</v>
      </c>
    </row>
    <row r="194" ht="33.3" customHeight="1" spans="1:14">
      <c r="A194" s="378">
        <v>192</v>
      </c>
      <c r="B194" s="378" t="s">
        <v>4785</v>
      </c>
      <c r="C194" s="378"/>
      <c r="D194" s="378" t="s">
        <v>4786</v>
      </c>
      <c r="E194" s="378">
        <v>34.9</v>
      </c>
      <c r="F194" s="378">
        <v>11</v>
      </c>
      <c r="G194" s="378">
        <v>4.1</v>
      </c>
      <c r="H194" s="378" t="s">
        <v>3871</v>
      </c>
      <c r="I194" s="382">
        <v>0.000313</v>
      </c>
      <c r="J194" s="378" t="s">
        <v>3810</v>
      </c>
      <c r="K194" s="378" t="s">
        <v>3810</v>
      </c>
      <c r="L194" s="378" t="s">
        <v>3810</v>
      </c>
      <c r="M194" s="378" t="s">
        <v>3810</v>
      </c>
      <c r="N194" s="378" t="s">
        <v>3810</v>
      </c>
    </row>
    <row r="195" ht="33.3" customHeight="1" spans="1:14">
      <c r="A195" s="378">
        <v>193</v>
      </c>
      <c r="B195" s="378" t="s">
        <v>4787</v>
      </c>
      <c r="C195" s="378"/>
      <c r="D195" s="378" t="s">
        <v>4788</v>
      </c>
      <c r="E195" s="378">
        <v>58.49</v>
      </c>
      <c r="F195" s="378">
        <v>531</v>
      </c>
      <c r="G195" s="378">
        <v>4.3</v>
      </c>
      <c r="H195" s="378" t="s">
        <v>3871</v>
      </c>
      <c r="I195" s="382">
        <v>0.000307</v>
      </c>
      <c r="J195" s="378" t="s">
        <v>3810</v>
      </c>
      <c r="K195" s="378" t="s">
        <v>3810</v>
      </c>
      <c r="L195" s="378" t="s">
        <v>3810</v>
      </c>
      <c r="M195" s="378" t="s">
        <v>3810</v>
      </c>
      <c r="N195" s="378" t="s">
        <v>3810</v>
      </c>
    </row>
    <row r="196" ht="33.3" customHeight="1" spans="1:14">
      <c r="A196" s="378">
        <v>194</v>
      </c>
      <c r="B196" s="378" t="s">
        <v>4789</v>
      </c>
      <c r="C196" s="378"/>
      <c r="D196" s="378" t="s">
        <v>4790</v>
      </c>
      <c r="E196" s="378">
        <v>9.95</v>
      </c>
      <c r="F196" s="378">
        <v>5900</v>
      </c>
      <c r="G196" s="378">
        <v>4.8</v>
      </c>
      <c r="H196" s="378" t="s">
        <v>3817</v>
      </c>
      <c r="I196" s="382">
        <v>0.000299</v>
      </c>
      <c r="J196" s="378" t="s">
        <v>3810</v>
      </c>
      <c r="K196" s="378" t="s">
        <v>3810</v>
      </c>
      <c r="L196" s="378" t="s">
        <v>3810</v>
      </c>
      <c r="M196" s="378" t="s">
        <v>3810</v>
      </c>
      <c r="N196" s="378" t="s">
        <v>3810</v>
      </c>
    </row>
    <row r="197" ht="33.3" customHeight="1" spans="1:14">
      <c r="A197" s="378">
        <v>195</v>
      </c>
      <c r="B197" s="378" t="s">
        <v>406</v>
      </c>
      <c r="C197" s="378"/>
      <c r="D197" s="378" t="s">
        <v>410</v>
      </c>
      <c r="E197" s="378">
        <v>39.1</v>
      </c>
      <c r="F197" s="378">
        <v>127</v>
      </c>
      <c r="G197" s="378">
        <v>4.2</v>
      </c>
      <c r="H197" s="378" t="s">
        <v>3861</v>
      </c>
      <c r="I197" s="382">
        <v>0.000296</v>
      </c>
      <c r="J197" s="378" t="s">
        <v>3810</v>
      </c>
      <c r="K197" s="378" t="s">
        <v>3810</v>
      </c>
      <c r="L197" s="378" t="s">
        <v>3810</v>
      </c>
      <c r="M197" s="378" t="s">
        <v>3810</v>
      </c>
      <c r="N197" s="378" t="s">
        <v>3810</v>
      </c>
    </row>
    <row r="198" ht="33.3" customHeight="1" spans="1:14">
      <c r="A198" s="378">
        <v>196</v>
      </c>
      <c r="B198" s="378" t="s">
        <v>4791</v>
      </c>
      <c r="C198" s="378"/>
      <c r="D198" s="378" t="s">
        <v>4792</v>
      </c>
      <c r="E198" s="378">
        <v>35.99</v>
      </c>
      <c r="F198" s="378">
        <v>15</v>
      </c>
      <c r="G198" s="378">
        <v>4.7</v>
      </c>
      <c r="H198" s="378" t="s">
        <v>3871</v>
      </c>
      <c r="I198" s="382">
        <v>0.000296</v>
      </c>
      <c r="J198" s="378" t="s">
        <v>4793</v>
      </c>
      <c r="K198" s="378" t="s">
        <v>4794</v>
      </c>
      <c r="L198" s="378" t="s">
        <v>3810</v>
      </c>
      <c r="M198" s="378" t="s">
        <v>3810</v>
      </c>
      <c r="N198" s="378" t="s">
        <v>3810</v>
      </c>
    </row>
    <row r="199" ht="33.3" customHeight="1" spans="1:14">
      <c r="A199" s="378">
        <v>197</v>
      </c>
      <c r="B199" s="378" t="s">
        <v>4795</v>
      </c>
      <c r="C199" s="378"/>
      <c r="D199" s="378" t="s">
        <v>4796</v>
      </c>
      <c r="E199" s="378">
        <v>10.92</v>
      </c>
      <c r="F199" s="378">
        <v>347</v>
      </c>
      <c r="G199" s="378">
        <v>4.6</v>
      </c>
      <c r="H199" s="378" t="s">
        <v>3817</v>
      </c>
      <c r="I199" s="382">
        <v>0.000282</v>
      </c>
      <c r="J199" s="378" t="s">
        <v>3810</v>
      </c>
      <c r="K199" s="378" t="s">
        <v>3810</v>
      </c>
      <c r="L199" s="378" t="s">
        <v>3810</v>
      </c>
      <c r="M199" s="378" t="s">
        <v>3810</v>
      </c>
      <c r="N199" s="378" t="s">
        <v>3810</v>
      </c>
    </row>
    <row r="200" ht="33.3" customHeight="1" spans="1:14">
      <c r="A200" s="378">
        <v>198</v>
      </c>
      <c r="B200" s="378" t="s">
        <v>4797</v>
      </c>
      <c r="C200" s="378"/>
      <c r="D200" s="378" t="s">
        <v>4798</v>
      </c>
      <c r="E200" s="378">
        <v>10.99</v>
      </c>
      <c r="F200" s="378">
        <v>760</v>
      </c>
      <c r="G200" s="378">
        <v>4.5</v>
      </c>
      <c r="H200" s="378" t="s">
        <v>3861</v>
      </c>
      <c r="I200" s="382">
        <v>0.000282</v>
      </c>
      <c r="J200" s="378" t="s">
        <v>3810</v>
      </c>
      <c r="K200" s="378" t="s">
        <v>3810</v>
      </c>
      <c r="L200" s="378" t="s">
        <v>3810</v>
      </c>
      <c r="M200" s="378" t="s">
        <v>3810</v>
      </c>
      <c r="N200" s="378" t="s">
        <v>3810</v>
      </c>
    </row>
    <row r="201" ht="33.3" customHeight="1" spans="1:14">
      <c r="A201" s="378">
        <v>199</v>
      </c>
      <c r="B201" s="378" t="s">
        <v>4799</v>
      </c>
      <c r="C201" s="378"/>
      <c r="D201" s="378" t="s">
        <v>4800</v>
      </c>
      <c r="E201" s="378">
        <v>12</v>
      </c>
      <c r="F201" s="378">
        <v>260</v>
      </c>
      <c r="G201" s="378">
        <v>4.3</v>
      </c>
      <c r="H201" s="378" t="s">
        <v>3871</v>
      </c>
      <c r="I201" s="383">
        <v>0</v>
      </c>
      <c r="J201" s="378" t="s">
        <v>3810</v>
      </c>
      <c r="K201" s="378" t="s">
        <v>4801</v>
      </c>
      <c r="L201" s="378" t="s">
        <v>3810</v>
      </c>
      <c r="M201" s="378" t="s">
        <v>3810</v>
      </c>
      <c r="N201" s="378" t="s">
        <v>3810</v>
      </c>
    </row>
    <row r="202" ht="33.3" customHeight="1" spans="1:14">
      <c r="A202" s="378">
        <v>200</v>
      </c>
      <c r="B202" s="378" t="s">
        <v>4802</v>
      </c>
      <c r="C202" s="378"/>
      <c r="D202" s="378" t="s">
        <v>4803</v>
      </c>
      <c r="E202" s="378">
        <v>22.9</v>
      </c>
      <c r="F202" s="378">
        <v>516</v>
      </c>
      <c r="G202" s="378">
        <v>4.4</v>
      </c>
      <c r="H202" s="378" t="s">
        <v>3871</v>
      </c>
      <c r="I202" s="383">
        <v>0</v>
      </c>
      <c r="J202" s="378" t="s">
        <v>3810</v>
      </c>
      <c r="K202" s="378" t="s">
        <v>4804</v>
      </c>
      <c r="L202" s="378" t="s">
        <v>3810</v>
      </c>
      <c r="M202" s="378" t="s">
        <v>3810</v>
      </c>
      <c r="N202" s="378" t="s">
        <v>3810</v>
      </c>
    </row>
    <row r="203" ht="33.3" customHeight="1" spans="1:14">
      <c r="A203" s="378">
        <v>201</v>
      </c>
      <c r="B203" s="378" t="s">
        <v>4805</v>
      </c>
      <c r="C203" s="378"/>
      <c r="D203" s="378" t="s">
        <v>4806</v>
      </c>
      <c r="E203" s="378">
        <v>7.99</v>
      </c>
      <c r="F203" s="378">
        <v>431</v>
      </c>
      <c r="G203" s="378">
        <v>4.1</v>
      </c>
      <c r="H203" s="378" t="s">
        <v>3871</v>
      </c>
      <c r="I203" s="383">
        <v>0</v>
      </c>
      <c r="J203" s="378" t="s">
        <v>3810</v>
      </c>
      <c r="K203" s="378" t="s">
        <v>4807</v>
      </c>
      <c r="L203" s="378" t="s">
        <v>3810</v>
      </c>
      <c r="M203" s="378" t="s">
        <v>3810</v>
      </c>
      <c r="N203" s="378" t="s">
        <v>3810</v>
      </c>
    </row>
    <row r="204" ht="33.3" customHeight="1" spans="1:14">
      <c r="A204" s="378">
        <v>202</v>
      </c>
      <c r="B204" s="378" t="s">
        <v>4808</v>
      </c>
      <c r="C204" s="378"/>
      <c r="D204" s="378" t="s">
        <v>4809</v>
      </c>
      <c r="E204" s="378">
        <v>29.99</v>
      </c>
      <c r="F204" s="378">
        <v>118</v>
      </c>
      <c r="G204" s="378">
        <v>4.5</v>
      </c>
      <c r="H204" s="378" t="s">
        <v>3871</v>
      </c>
      <c r="I204" s="383">
        <v>0</v>
      </c>
      <c r="J204" s="378" t="s">
        <v>3810</v>
      </c>
      <c r="K204" s="378" t="s">
        <v>4810</v>
      </c>
      <c r="L204" s="378" t="s">
        <v>3810</v>
      </c>
      <c r="M204" s="378" t="s">
        <v>3810</v>
      </c>
      <c r="N204" s="378" t="s">
        <v>3810</v>
      </c>
    </row>
    <row r="205" ht="33.3" customHeight="1" spans="1:14">
      <c r="A205" s="378">
        <v>203</v>
      </c>
      <c r="B205" s="378" t="s">
        <v>4811</v>
      </c>
      <c r="C205" s="378"/>
      <c r="D205" s="378" t="s">
        <v>4812</v>
      </c>
      <c r="E205" s="378">
        <v>35.99</v>
      </c>
      <c r="F205" s="378">
        <v>1945</v>
      </c>
      <c r="G205" s="378">
        <v>4.6</v>
      </c>
      <c r="H205" s="378" t="s">
        <v>3871</v>
      </c>
      <c r="I205" s="383">
        <v>0</v>
      </c>
      <c r="J205" s="378" t="s">
        <v>3810</v>
      </c>
      <c r="K205" s="378" t="s">
        <v>3810</v>
      </c>
      <c r="L205" s="378" t="s">
        <v>4813</v>
      </c>
      <c r="M205" s="378" t="s">
        <v>3810</v>
      </c>
      <c r="N205" s="378" t="s">
        <v>3810</v>
      </c>
    </row>
    <row r="206" ht="33.3" customHeight="1" spans="1:14">
      <c r="A206" s="378">
        <v>204</v>
      </c>
      <c r="B206" s="378" t="s">
        <v>4814</v>
      </c>
      <c r="C206" s="378"/>
      <c r="D206" s="378" t="s">
        <v>4815</v>
      </c>
      <c r="E206" s="378">
        <v>25.99</v>
      </c>
      <c r="F206" s="378">
        <v>1584</v>
      </c>
      <c r="G206" s="378">
        <v>4.6</v>
      </c>
      <c r="H206" s="378" t="s">
        <v>3871</v>
      </c>
      <c r="I206" s="383">
        <v>0</v>
      </c>
      <c r="J206" s="378" t="s">
        <v>3810</v>
      </c>
      <c r="K206" s="378" t="s">
        <v>3810</v>
      </c>
      <c r="L206" s="378" t="s">
        <v>4813</v>
      </c>
      <c r="M206" s="378" t="s">
        <v>3810</v>
      </c>
      <c r="N206" s="378" t="s">
        <v>3810</v>
      </c>
    </row>
    <row r="207" ht="33.3" customHeight="1" spans="1:14">
      <c r="A207" s="378">
        <v>205</v>
      </c>
      <c r="B207" s="378" t="s">
        <v>4816</v>
      </c>
      <c r="C207" s="378"/>
      <c r="D207" s="378" t="s">
        <v>4817</v>
      </c>
      <c r="E207" s="378">
        <v>19.99</v>
      </c>
      <c r="F207" s="378">
        <v>1980</v>
      </c>
      <c r="G207" s="378">
        <v>4.3</v>
      </c>
      <c r="H207" s="378" t="s">
        <v>3871</v>
      </c>
      <c r="I207" s="383">
        <v>0</v>
      </c>
      <c r="J207" s="378" t="s">
        <v>3810</v>
      </c>
      <c r="K207" s="378" t="s">
        <v>3810</v>
      </c>
      <c r="L207" s="378" t="s">
        <v>4813</v>
      </c>
      <c r="M207" s="378" t="s">
        <v>3810</v>
      </c>
      <c r="N207" s="378" t="s">
        <v>3810</v>
      </c>
    </row>
    <row r="208" ht="33.3" customHeight="1" spans="1:14">
      <c r="A208" s="378">
        <v>206</v>
      </c>
      <c r="B208" s="378" t="s">
        <v>4818</v>
      </c>
      <c r="C208" s="378"/>
      <c r="D208" s="378" t="s">
        <v>4819</v>
      </c>
      <c r="E208" s="378">
        <v>51.99</v>
      </c>
      <c r="F208" s="378">
        <v>2227</v>
      </c>
      <c r="G208" s="378">
        <v>4.6</v>
      </c>
      <c r="H208" s="378" t="s">
        <v>3871</v>
      </c>
      <c r="I208" s="383">
        <v>0</v>
      </c>
      <c r="J208" s="378" t="s">
        <v>4258</v>
      </c>
      <c r="K208" s="378" t="s">
        <v>4820</v>
      </c>
      <c r="L208" s="378" t="s">
        <v>3810</v>
      </c>
      <c r="M208" s="378" t="s">
        <v>3810</v>
      </c>
      <c r="N208" s="378" t="s">
        <v>3810</v>
      </c>
    </row>
    <row r="209" ht="33.3" customHeight="1" spans="1:14">
      <c r="A209" s="378">
        <v>207</v>
      </c>
      <c r="B209" s="378" t="s">
        <v>4821</v>
      </c>
      <c r="C209" s="378"/>
      <c r="D209" s="378" t="s">
        <v>4822</v>
      </c>
      <c r="E209" s="378">
        <v>21.99</v>
      </c>
      <c r="F209" s="378">
        <v>164</v>
      </c>
      <c r="G209" s="378">
        <v>4.2</v>
      </c>
      <c r="H209" s="378" t="s">
        <v>3871</v>
      </c>
      <c r="I209" s="383">
        <v>0</v>
      </c>
      <c r="J209" s="378" t="s">
        <v>4823</v>
      </c>
      <c r="K209" s="378" t="s">
        <v>4824</v>
      </c>
      <c r="L209" s="378" t="s">
        <v>3810</v>
      </c>
      <c r="M209" s="378" t="s">
        <v>3810</v>
      </c>
      <c r="N209" s="378" t="s">
        <v>3810</v>
      </c>
    </row>
    <row r="210" ht="33.3" customHeight="1" spans="1:14">
      <c r="A210" s="378">
        <v>208</v>
      </c>
      <c r="B210" s="378" t="s">
        <v>4825</v>
      </c>
      <c r="C210" s="378"/>
      <c r="D210" s="378" t="s">
        <v>4826</v>
      </c>
      <c r="E210" s="378">
        <v>28.95</v>
      </c>
      <c r="F210" s="378">
        <v>154</v>
      </c>
      <c r="G210" s="378">
        <v>4.5</v>
      </c>
      <c r="H210" s="378" t="s">
        <v>3861</v>
      </c>
      <c r="I210" s="383">
        <v>0</v>
      </c>
      <c r="J210" s="378" t="s">
        <v>4827</v>
      </c>
      <c r="K210" s="378" t="s">
        <v>3810</v>
      </c>
      <c r="L210" s="378" t="s">
        <v>3810</v>
      </c>
      <c r="M210" s="378" t="s">
        <v>3810</v>
      </c>
      <c r="N210" s="378" t="s">
        <v>3810</v>
      </c>
    </row>
    <row r="211" ht="33.3" customHeight="1" spans="1:14">
      <c r="A211" s="378">
        <v>209</v>
      </c>
      <c r="B211" s="378" t="s">
        <v>4828</v>
      </c>
      <c r="C211" s="378"/>
      <c r="D211" s="378" t="s">
        <v>4829</v>
      </c>
      <c r="E211" s="378">
        <v>24</v>
      </c>
      <c r="F211" s="378">
        <v>192</v>
      </c>
      <c r="G211" s="378">
        <v>4.4</v>
      </c>
      <c r="H211" s="378" t="s">
        <v>3871</v>
      </c>
      <c r="I211" s="383">
        <v>0</v>
      </c>
      <c r="J211" s="378" t="s">
        <v>3810</v>
      </c>
      <c r="K211" s="378" t="s">
        <v>4830</v>
      </c>
      <c r="L211" s="378" t="s">
        <v>3810</v>
      </c>
      <c r="M211" s="378" t="s">
        <v>3810</v>
      </c>
      <c r="N211" s="378" t="s">
        <v>3810</v>
      </c>
    </row>
    <row r="212" ht="33.3" customHeight="1" spans="1:14">
      <c r="A212" s="378">
        <v>210</v>
      </c>
      <c r="B212" s="378" t="s">
        <v>461</v>
      </c>
      <c r="C212" s="378"/>
      <c r="D212" s="378" t="s">
        <v>465</v>
      </c>
      <c r="E212" s="378">
        <v>24.95</v>
      </c>
      <c r="F212" s="378">
        <v>225</v>
      </c>
      <c r="G212" s="378">
        <v>4.4</v>
      </c>
      <c r="H212" s="378" t="s">
        <v>3871</v>
      </c>
      <c r="I212" s="383">
        <v>0</v>
      </c>
      <c r="J212" s="378" t="s">
        <v>3810</v>
      </c>
      <c r="K212" s="378" t="s">
        <v>4831</v>
      </c>
      <c r="L212" s="378" t="s">
        <v>3810</v>
      </c>
      <c r="M212" s="378" t="s">
        <v>3810</v>
      </c>
      <c r="N212" s="378" t="s">
        <v>3810</v>
      </c>
    </row>
    <row r="213" ht="33.3" customHeight="1" spans="1:14">
      <c r="A213" s="378">
        <v>211</v>
      </c>
      <c r="B213" s="378" t="s">
        <v>4832</v>
      </c>
      <c r="C213" s="378"/>
      <c r="D213" s="378" t="s">
        <v>4833</v>
      </c>
      <c r="E213" s="378">
        <v>2999</v>
      </c>
      <c r="F213" s="378">
        <v>25</v>
      </c>
      <c r="G213" s="378">
        <v>4.3</v>
      </c>
      <c r="H213" s="378" t="s">
        <v>3871</v>
      </c>
      <c r="I213" s="383">
        <v>0</v>
      </c>
      <c r="J213" s="378" t="s">
        <v>3810</v>
      </c>
      <c r="K213" s="378" t="s">
        <v>3810</v>
      </c>
      <c r="L213" s="378" t="s">
        <v>4834</v>
      </c>
      <c r="M213" s="378" t="s">
        <v>3810</v>
      </c>
      <c r="N213" s="378" t="s">
        <v>3810</v>
      </c>
    </row>
    <row r="214" ht="33.3" customHeight="1" spans="1:14">
      <c r="A214" s="378">
        <v>212</v>
      </c>
      <c r="B214" s="378" t="s">
        <v>4835</v>
      </c>
      <c r="C214" s="378"/>
      <c r="D214" s="378" t="s">
        <v>4836</v>
      </c>
      <c r="E214" s="378">
        <v>1889</v>
      </c>
      <c r="F214" s="378">
        <v>73</v>
      </c>
      <c r="G214" s="378">
        <v>4.6</v>
      </c>
      <c r="H214" s="378" t="s">
        <v>3871</v>
      </c>
      <c r="I214" s="383">
        <v>0</v>
      </c>
      <c r="J214" s="378" t="s">
        <v>3810</v>
      </c>
      <c r="K214" s="378" t="s">
        <v>3810</v>
      </c>
      <c r="L214" s="378" t="s">
        <v>4834</v>
      </c>
      <c r="M214" s="378" t="s">
        <v>3810</v>
      </c>
      <c r="N214" s="378" t="s">
        <v>3810</v>
      </c>
    </row>
    <row r="215" ht="33.3" customHeight="1" spans="1:14">
      <c r="A215" s="378">
        <v>213</v>
      </c>
      <c r="B215" s="378" t="s">
        <v>4837</v>
      </c>
      <c r="C215" s="378"/>
      <c r="D215" s="378" t="s">
        <v>4838</v>
      </c>
      <c r="E215" s="378">
        <v>30.22</v>
      </c>
      <c r="F215" s="378">
        <v>12</v>
      </c>
      <c r="G215" s="378">
        <v>5</v>
      </c>
      <c r="H215" s="378" t="s">
        <v>3871</v>
      </c>
      <c r="I215" s="383">
        <v>0</v>
      </c>
      <c r="J215" s="378" t="s">
        <v>4839</v>
      </c>
      <c r="K215" s="378" t="s">
        <v>3810</v>
      </c>
      <c r="L215" s="378" t="s">
        <v>3810</v>
      </c>
      <c r="M215" s="378" t="s">
        <v>3810</v>
      </c>
      <c r="N215" s="378" t="s">
        <v>3810</v>
      </c>
    </row>
    <row r="216" ht="33.3" customHeight="1" spans="1:14">
      <c r="A216" s="378">
        <v>214</v>
      </c>
      <c r="B216" s="378" t="s">
        <v>4840</v>
      </c>
      <c r="C216" s="378"/>
      <c r="D216" s="378" t="s">
        <v>4841</v>
      </c>
      <c r="E216" s="378">
        <v>28.99</v>
      </c>
      <c r="F216" s="378">
        <v>64</v>
      </c>
      <c r="G216" s="378">
        <v>4.3</v>
      </c>
      <c r="H216" s="378" t="s">
        <v>3871</v>
      </c>
      <c r="I216" s="383">
        <v>0</v>
      </c>
      <c r="J216" s="378" t="s">
        <v>3810</v>
      </c>
      <c r="K216" s="378" t="s">
        <v>3810</v>
      </c>
      <c r="L216" s="378" t="s">
        <v>4842</v>
      </c>
      <c r="M216" s="378" t="s">
        <v>3810</v>
      </c>
      <c r="N216" s="378" t="s">
        <v>3810</v>
      </c>
    </row>
    <row r="217" ht="33.3" customHeight="1" spans="1:14">
      <c r="A217" s="378">
        <v>215</v>
      </c>
      <c r="B217" s="378" t="s">
        <v>4843</v>
      </c>
      <c r="C217" s="378"/>
      <c r="D217" s="378" t="s">
        <v>4844</v>
      </c>
      <c r="E217" s="378">
        <v>54.99</v>
      </c>
      <c r="F217" s="378">
        <v>177</v>
      </c>
      <c r="G217" s="378">
        <v>4.3</v>
      </c>
      <c r="H217" s="378" t="s">
        <v>3871</v>
      </c>
      <c r="I217" s="383">
        <v>0</v>
      </c>
      <c r="J217" s="378" t="s">
        <v>4845</v>
      </c>
      <c r="K217" s="378" t="s">
        <v>4846</v>
      </c>
      <c r="L217" s="378" t="s">
        <v>3810</v>
      </c>
      <c r="M217" s="378" t="s">
        <v>3810</v>
      </c>
      <c r="N217" s="378" t="s">
        <v>3810</v>
      </c>
    </row>
    <row r="218" ht="33.3" customHeight="1" spans="1:14">
      <c r="A218" s="378">
        <v>216</v>
      </c>
      <c r="B218" s="378" t="s">
        <v>4847</v>
      </c>
      <c r="C218" s="378"/>
      <c r="D218" s="378" t="s">
        <v>4848</v>
      </c>
      <c r="E218" s="378">
        <v>179.99</v>
      </c>
      <c r="F218" s="378">
        <v>16</v>
      </c>
      <c r="G218" s="378">
        <v>4.6</v>
      </c>
      <c r="H218" s="378" t="s">
        <v>3871</v>
      </c>
      <c r="I218" s="383">
        <v>0</v>
      </c>
      <c r="J218" s="378" t="s">
        <v>3810</v>
      </c>
      <c r="K218" s="378" t="s">
        <v>3810</v>
      </c>
      <c r="L218" s="378" t="s">
        <v>4849</v>
      </c>
      <c r="M218" s="378" t="s">
        <v>3810</v>
      </c>
      <c r="N218" s="378" t="s">
        <v>3810</v>
      </c>
    </row>
    <row r="219" ht="33.3" customHeight="1" spans="1:14">
      <c r="A219" s="378">
        <v>217</v>
      </c>
      <c r="B219" s="378" t="s">
        <v>4850</v>
      </c>
      <c r="C219" s="378"/>
      <c r="D219" s="378" t="s">
        <v>4851</v>
      </c>
      <c r="E219" s="378">
        <v>89.44</v>
      </c>
      <c r="F219" s="378">
        <v>43</v>
      </c>
      <c r="G219" s="378">
        <v>4.8</v>
      </c>
      <c r="H219" s="378" t="s">
        <v>3871</v>
      </c>
      <c r="I219" s="383">
        <v>0</v>
      </c>
      <c r="J219" s="378" t="s">
        <v>3810</v>
      </c>
      <c r="K219" s="378" t="s">
        <v>4334</v>
      </c>
      <c r="L219" s="378" t="s">
        <v>3810</v>
      </c>
      <c r="M219" s="378" t="s">
        <v>3810</v>
      </c>
      <c r="N219" s="378" t="s">
        <v>3810</v>
      </c>
    </row>
    <row r="220" ht="33.3" customHeight="1" spans="1:14">
      <c r="A220" s="378">
        <v>218</v>
      </c>
      <c r="B220" s="378" t="s">
        <v>4852</v>
      </c>
      <c r="C220" s="378"/>
      <c r="D220" s="378" t="s">
        <v>4853</v>
      </c>
      <c r="E220" s="378">
        <v>22</v>
      </c>
      <c r="F220" s="378">
        <v>11</v>
      </c>
      <c r="G220" s="378">
        <v>4.8</v>
      </c>
      <c r="H220" s="378" t="s">
        <v>3871</v>
      </c>
      <c r="I220" s="383">
        <v>0</v>
      </c>
      <c r="J220" s="378" t="s">
        <v>4854</v>
      </c>
      <c r="K220" s="378" t="s">
        <v>3810</v>
      </c>
      <c r="L220" s="378" t="s">
        <v>3810</v>
      </c>
      <c r="M220" s="378" t="s">
        <v>3810</v>
      </c>
      <c r="N220" s="378" t="s">
        <v>3810</v>
      </c>
    </row>
    <row r="221" ht="33.3" customHeight="1" spans="1:14">
      <c r="A221" s="378">
        <v>219</v>
      </c>
      <c r="B221" s="378" t="s">
        <v>4855</v>
      </c>
      <c r="C221" s="378"/>
      <c r="D221" s="378" t="s">
        <v>4856</v>
      </c>
      <c r="E221" s="378">
        <v>16</v>
      </c>
      <c r="F221" s="378">
        <v>11</v>
      </c>
      <c r="G221" s="378">
        <v>4.8</v>
      </c>
      <c r="H221" s="378" t="s">
        <v>3871</v>
      </c>
      <c r="I221" s="383">
        <v>0</v>
      </c>
      <c r="J221" s="378" t="s">
        <v>4857</v>
      </c>
      <c r="K221" s="378" t="s">
        <v>3810</v>
      </c>
      <c r="L221" s="378" t="s">
        <v>3810</v>
      </c>
      <c r="M221" s="378" t="s">
        <v>3810</v>
      </c>
      <c r="N221" s="378" t="s">
        <v>3810</v>
      </c>
    </row>
    <row r="222" ht="33.3" customHeight="1" spans="1:14">
      <c r="A222" s="378">
        <v>220</v>
      </c>
      <c r="B222" s="378" t="s">
        <v>4858</v>
      </c>
      <c r="C222" s="378"/>
      <c r="D222" s="378" t="s">
        <v>4859</v>
      </c>
      <c r="E222" s="378">
        <v>24</v>
      </c>
      <c r="F222" s="378">
        <v>16</v>
      </c>
      <c r="G222" s="378">
        <v>3.9</v>
      </c>
      <c r="H222" s="378" t="s">
        <v>3871</v>
      </c>
      <c r="I222" s="383">
        <v>0</v>
      </c>
      <c r="J222" s="378" t="s">
        <v>4860</v>
      </c>
      <c r="K222" s="378" t="s">
        <v>3810</v>
      </c>
      <c r="L222" s="378" t="s">
        <v>3810</v>
      </c>
      <c r="M222" s="378" t="s">
        <v>3810</v>
      </c>
      <c r="N222" s="378" t="s">
        <v>3810</v>
      </c>
    </row>
    <row r="223" ht="33.3" customHeight="1" spans="1:14">
      <c r="A223" s="378">
        <v>221</v>
      </c>
      <c r="B223" s="378" t="s">
        <v>4861</v>
      </c>
      <c r="C223" s="378"/>
      <c r="D223" s="378" t="s">
        <v>4862</v>
      </c>
      <c r="E223" s="378">
        <v>31</v>
      </c>
      <c r="F223" s="378">
        <v>16</v>
      </c>
      <c r="G223" s="378">
        <v>3.9</v>
      </c>
      <c r="H223" s="378" t="s">
        <v>3871</v>
      </c>
      <c r="I223" s="383">
        <v>0</v>
      </c>
      <c r="J223" s="378" t="s">
        <v>4863</v>
      </c>
      <c r="K223" s="378" t="s">
        <v>3810</v>
      </c>
      <c r="L223" s="378" t="s">
        <v>3810</v>
      </c>
      <c r="M223" s="378" t="s">
        <v>3810</v>
      </c>
      <c r="N223" s="378" t="s">
        <v>3810</v>
      </c>
    </row>
    <row r="224" ht="33.3" customHeight="1" spans="1:14">
      <c r="A224" s="378">
        <v>222</v>
      </c>
      <c r="B224" s="378" t="s">
        <v>4864</v>
      </c>
      <c r="C224" s="378"/>
      <c r="D224" s="378" t="s">
        <v>4865</v>
      </c>
      <c r="E224" s="378">
        <v>44.26</v>
      </c>
      <c r="F224" s="378">
        <v>64</v>
      </c>
      <c r="G224" s="378">
        <v>4.3</v>
      </c>
      <c r="H224" s="378" t="s">
        <v>3871</v>
      </c>
      <c r="I224" s="383">
        <v>0</v>
      </c>
      <c r="J224" s="378" t="s">
        <v>3810</v>
      </c>
      <c r="K224" s="378" t="s">
        <v>3810</v>
      </c>
      <c r="L224" s="378" t="s">
        <v>4842</v>
      </c>
      <c r="M224" s="378" t="s">
        <v>3810</v>
      </c>
      <c r="N224" s="378" t="s">
        <v>3810</v>
      </c>
    </row>
    <row r="225" ht="33.3" customHeight="1" spans="1:14">
      <c r="A225" s="378">
        <v>223</v>
      </c>
      <c r="B225" s="378" t="s">
        <v>4866</v>
      </c>
      <c r="C225" s="378"/>
      <c r="D225" s="378" t="s">
        <v>4867</v>
      </c>
      <c r="E225" s="378">
        <v>49.99</v>
      </c>
      <c r="F225" s="378">
        <v>115</v>
      </c>
      <c r="G225" s="378">
        <v>4.3</v>
      </c>
      <c r="H225" s="378" t="s">
        <v>3826</v>
      </c>
      <c r="I225" s="383">
        <v>0</v>
      </c>
      <c r="J225" s="378" t="s">
        <v>3810</v>
      </c>
      <c r="K225" s="378" t="s">
        <v>3810</v>
      </c>
      <c r="L225" s="378" t="s">
        <v>4511</v>
      </c>
      <c r="M225" s="378" t="s">
        <v>3810</v>
      </c>
      <c r="N225" s="378" t="s">
        <v>3810</v>
      </c>
    </row>
    <row r="226" ht="33.3" customHeight="1" spans="1:14">
      <c r="A226" s="378">
        <v>224</v>
      </c>
      <c r="B226" s="378" t="s">
        <v>4868</v>
      </c>
      <c r="C226" s="378"/>
      <c r="D226" s="378" t="s">
        <v>4869</v>
      </c>
      <c r="E226" s="378">
        <v>36.99</v>
      </c>
      <c r="F226" s="378">
        <v>194</v>
      </c>
      <c r="G226" s="378">
        <v>4.8</v>
      </c>
      <c r="H226" s="378" t="s">
        <v>3826</v>
      </c>
      <c r="I226" s="383">
        <v>0</v>
      </c>
      <c r="J226" s="378" t="s">
        <v>3810</v>
      </c>
      <c r="K226" s="378" t="s">
        <v>3810</v>
      </c>
      <c r="L226" s="378" t="s">
        <v>4511</v>
      </c>
      <c r="M226" s="378" t="s">
        <v>3810</v>
      </c>
      <c r="N226" s="378" t="s">
        <v>3810</v>
      </c>
    </row>
    <row r="227" ht="33.3" customHeight="1" spans="1:14">
      <c r="A227" s="378">
        <v>225</v>
      </c>
      <c r="B227" s="378" t="s">
        <v>4870</v>
      </c>
      <c r="C227" s="378"/>
      <c r="D227" s="378" t="s">
        <v>4871</v>
      </c>
      <c r="E227" s="378">
        <v>99.99</v>
      </c>
      <c r="F227" s="378">
        <v>186</v>
      </c>
      <c r="G227" s="378">
        <v>4.3</v>
      </c>
      <c r="H227" s="378" t="s">
        <v>3871</v>
      </c>
      <c r="I227" s="383">
        <v>0</v>
      </c>
      <c r="J227" s="378" t="s">
        <v>3810</v>
      </c>
      <c r="K227" s="378" t="s">
        <v>4872</v>
      </c>
      <c r="L227" s="378" t="s">
        <v>3810</v>
      </c>
      <c r="M227" s="378" t="s">
        <v>3810</v>
      </c>
      <c r="N227" s="378" t="s">
        <v>3810</v>
      </c>
    </row>
    <row r="228" ht="33.3" customHeight="1" spans="1:14">
      <c r="A228" s="378">
        <v>226</v>
      </c>
      <c r="B228" s="378" t="s">
        <v>4873</v>
      </c>
      <c r="C228" s="378"/>
      <c r="D228" s="378" t="s">
        <v>4874</v>
      </c>
      <c r="E228" s="378">
        <v>58.65</v>
      </c>
      <c r="F228" s="378">
        <v>144</v>
      </c>
      <c r="G228" s="378">
        <v>4.4</v>
      </c>
      <c r="H228" s="378" t="s">
        <v>3871</v>
      </c>
      <c r="I228" s="383">
        <v>0</v>
      </c>
      <c r="J228" s="378" t="s">
        <v>3810</v>
      </c>
      <c r="K228" s="378" t="s">
        <v>4875</v>
      </c>
      <c r="L228" s="378" t="s">
        <v>3810</v>
      </c>
      <c r="M228" s="378" t="s">
        <v>3810</v>
      </c>
      <c r="N228" s="378" t="s">
        <v>3810</v>
      </c>
    </row>
    <row r="229" ht="33.3" customHeight="1" spans="1:14">
      <c r="A229" s="378">
        <v>227</v>
      </c>
      <c r="B229" s="378" t="s">
        <v>4338</v>
      </c>
      <c r="C229" s="378"/>
      <c r="D229" s="378" t="s">
        <v>465</v>
      </c>
      <c r="E229" s="378">
        <v>39.95</v>
      </c>
      <c r="F229" s="378">
        <v>225</v>
      </c>
      <c r="G229" s="378">
        <v>4.4</v>
      </c>
      <c r="H229" s="378" t="s">
        <v>3871</v>
      </c>
      <c r="I229" s="383">
        <v>0</v>
      </c>
      <c r="J229" s="378" t="s">
        <v>3810</v>
      </c>
      <c r="K229" s="378" t="s">
        <v>4187</v>
      </c>
      <c r="L229" s="378" t="s">
        <v>3810</v>
      </c>
      <c r="M229" s="378" t="s">
        <v>3810</v>
      </c>
      <c r="N229" s="378" t="s">
        <v>3810</v>
      </c>
    </row>
    <row r="230" ht="33.3" customHeight="1" spans="1:14">
      <c r="A230" s="378">
        <v>228</v>
      </c>
      <c r="B230" s="378" t="s">
        <v>4347</v>
      </c>
      <c r="C230" s="378"/>
      <c r="D230" s="378" t="s">
        <v>4348</v>
      </c>
      <c r="E230" s="378">
        <v>19.99</v>
      </c>
      <c r="F230" s="378">
        <v>1</v>
      </c>
      <c r="G230" s="378">
        <v>5</v>
      </c>
      <c r="H230" s="378" t="s">
        <v>3871</v>
      </c>
      <c r="I230" s="383">
        <v>0</v>
      </c>
      <c r="J230" s="378" t="s">
        <v>4876</v>
      </c>
      <c r="K230" s="378" t="s">
        <v>3810</v>
      </c>
      <c r="L230" s="378" t="s">
        <v>3810</v>
      </c>
      <c r="M230" s="378" t="s">
        <v>3810</v>
      </c>
      <c r="N230" s="378" t="s">
        <v>3810</v>
      </c>
    </row>
    <row r="231" ht="33.3" customHeight="1" spans="1:14">
      <c r="A231" s="378">
        <v>229</v>
      </c>
      <c r="B231" s="378" t="s">
        <v>4877</v>
      </c>
      <c r="C231" s="378"/>
      <c r="D231" s="378" t="s">
        <v>4878</v>
      </c>
      <c r="E231" s="378">
        <v>89.99</v>
      </c>
      <c r="F231" s="378">
        <v>18</v>
      </c>
      <c r="G231" s="378">
        <v>4.4</v>
      </c>
      <c r="H231" s="378" t="s">
        <v>3871</v>
      </c>
      <c r="I231" s="383">
        <v>0</v>
      </c>
      <c r="J231" s="378" t="s">
        <v>4879</v>
      </c>
      <c r="K231" s="378" t="s">
        <v>4880</v>
      </c>
      <c r="L231" s="378" t="s">
        <v>3810</v>
      </c>
      <c r="M231" s="378" t="s">
        <v>3810</v>
      </c>
      <c r="N231" s="378" t="s">
        <v>3810</v>
      </c>
    </row>
    <row r="232" ht="33.3" customHeight="1" spans="1:14">
      <c r="A232" s="378">
        <v>230</v>
      </c>
      <c r="B232" s="378" t="s">
        <v>4881</v>
      </c>
      <c r="C232" s="378"/>
      <c r="D232" s="378" t="s">
        <v>4882</v>
      </c>
      <c r="E232" s="378">
        <v>21.7</v>
      </c>
      <c r="F232" s="378">
        <v>22</v>
      </c>
      <c r="G232" s="378">
        <v>3.9</v>
      </c>
      <c r="H232" s="378" t="s">
        <v>3871</v>
      </c>
      <c r="I232" s="383">
        <v>0</v>
      </c>
      <c r="J232" s="378" t="s">
        <v>4883</v>
      </c>
      <c r="K232" s="378" t="s">
        <v>3810</v>
      </c>
      <c r="L232" s="378" t="s">
        <v>3810</v>
      </c>
      <c r="M232" s="378" t="s">
        <v>3810</v>
      </c>
      <c r="N232" s="378" t="s">
        <v>3810</v>
      </c>
    </row>
    <row r="233" ht="33.3" customHeight="1" spans="1:14">
      <c r="A233" s="378">
        <v>231</v>
      </c>
      <c r="B233" s="378" t="s">
        <v>4884</v>
      </c>
      <c r="C233" s="378"/>
      <c r="D233" s="378" t="s">
        <v>4885</v>
      </c>
      <c r="E233" s="378">
        <v>18.99</v>
      </c>
      <c r="F233" s="378">
        <v>243</v>
      </c>
      <c r="G233" s="378">
        <v>4.5</v>
      </c>
      <c r="H233" s="378" t="s">
        <v>3871</v>
      </c>
      <c r="I233" s="383">
        <v>0</v>
      </c>
      <c r="J233" s="378" t="s">
        <v>3810</v>
      </c>
      <c r="K233" s="378" t="s">
        <v>4886</v>
      </c>
      <c r="L233" s="378" t="s">
        <v>3810</v>
      </c>
      <c r="M233" s="378" t="s">
        <v>3810</v>
      </c>
      <c r="N233" s="378" t="s">
        <v>3810</v>
      </c>
    </row>
    <row r="234" ht="33.3" customHeight="1" spans="1:14">
      <c r="A234" s="378">
        <v>232</v>
      </c>
      <c r="B234" s="378" t="s">
        <v>262</v>
      </c>
      <c r="C234" s="378"/>
      <c r="D234" s="378" t="s">
        <v>265</v>
      </c>
      <c r="E234" s="378">
        <v>49.99</v>
      </c>
      <c r="F234" s="378">
        <v>142</v>
      </c>
      <c r="G234" s="378">
        <v>3.9</v>
      </c>
      <c r="H234" s="378" t="s">
        <v>3835</v>
      </c>
      <c r="I234" s="383">
        <v>0</v>
      </c>
      <c r="J234" s="378" t="s">
        <v>3810</v>
      </c>
      <c r="K234" s="378" t="s">
        <v>3810</v>
      </c>
      <c r="L234" s="378" t="s">
        <v>4887</v>
      </c>
      <c r="M234" s="378" t="s">
        <v>3810</v>
      </c>
      <c r="N234" s="378" t="s">
        <v>3810</v>
      </c>
    </row>
    <row r="235" ht="33.3" customHeight="1" spans="1:14">
      <c r="A235" s="378">
        <v>233</v>
      </c>
      <c r="B235" s="378" t="s">
        <v>4888</v>
      </c>
      <c r="C235" s="378"/>
      <c r="D235" s="378" t="s">
        <v>4889</v>
      </c>
      <c r="E235" s="378">
        <v>58.99</v>
      </c>
      <c r="F235" s="378">
        <v>57</v>
      </c>
      <c r="G235" s="378">
        <v>3.9</v>
      </c>
      <c r="H235" s="378" t="s">
        <v>3871</v>
      </c>
      <c r="I235" s="383">
        <v>0</v>
      </c>
      <c r="J235" s="378" t="s">
        <v>4890</v>
      </c>
      <c r="K235" s="378" t="s">
        <v>3810</v>
      </c>
      <c r="L235" s="378" t="s">
        <v>3810</v>
      </c>
      <c r="M235" s="378" t="s">
        <v>3810</v>
      </c>
      <c r="N235" s="378" t="s">
        <v>3810</v>
      </c>
    </row>
    <row r="236" ht="33.3" customHeight="1" spans="1:14">
      <c r="A236" s="378">
        <v>234</v>
      </c>
      <c r="B236" s="378" t="s">
        <v>4891</v>
      </c>
      <c r="C236" s="378"/>
      <c r="D236" s="378" t="s">
        <v>4892</v>
      </c>
      <c r="E236" s="378">
        <v>49.99</v>
      </c>
      <c r="F236" s="378">
        <v>13</v>
      </c>
      <c r="G236" s="378">
        <v>4.1</v>
      </c>
      <c r="H236" s="378" t="s">
        <v>3871</v>
      </c>
      <c r="I236" s="383">
        <v>0</v>
      </c>
      <c r="J236" s="378" t="s">
        <v>4893</v>
      </c>
      <c r="K236" s="378" t="s">
        <v>4894</v>
      </c>
      <c r="L236" s="378" t="s">
        <v>3810</v>
      </c>
      <c r="M236" s="378" t="s">
        <v>3810</v>
      </c>
      <c r="N236" s="378" t="s">
        <v>3810</v>
      </c>
    </row>
    <row r="237" ht="33.3" customHeight="1" spans="1:14">
      <c r="A237" s="378">
        <v>235</v>
      </c>
      <c r="B237" s="378" t="s">
        <v>4895</v>
      </c>
      <c r="C237" s="378"/>
      <c r="D237" s="378" t="s">
        <v>4896</v>
      </c>
      <c r="E237" s="378">
        <v>9.99</v>
      </c>
      <c r="F237" s="378">
        <v>31</v>
      </c>
      <c r="G237" s="378">
        <v>3.4</v>
      </c>
      <c r="H237" s="378" t="s">
        <v>3871</v>
      </c>
      <c r="I237" s="383">
        <v>0</v>
      </c>
      <c r="J237" s="378" t="s">
        <v>4897</v>
      </c>
      <c r="K237" s="378" t="s">
        <v>3810</v>
      </c>
      <c r="L237" s="378" t="s">
        <v>3810</v>
      </c>
      <c r="M237" s="378" t="s">
        <v>3810</v>
      </c>
      <c r="N237" s="378" t="s">
        <v>3810</v>
      </c>
    </row>
    <row r="238" ht="33.3" customHeight="1" spans="1:14">
      <c r="A238" s="378">
        <v>236</v>
      </c>
      <c r="B238" s="378" t="s">
        <v>4898</v>
      </c>
      <c r="C238" s="378"/>
      <c r="D238" s="378" t="s">
        <v>4899</v>
      </c>
      <c r="E238" s="378">
        <v>79.99</v>
      </c>
      <c r="F238" s="378">
        <v>125</v>
      </c>
      <c r="G238" s="378">
        <v>4.4</v>
      </c>
      <c r="H238" s="378" t="s">
        <v>3871</v>
      </c>
      <c r="I238" s="383">
        <v>0</v>
      </c>
      <c r="J238" s="378" t="s">
        <v>3810</v>
      </c>
      <c r="K238" s="378" t="s">
        <v>3810</v>
      </c>
      <c r="L238" s="378" t="s">
        <v>4653</v>
      </c>
      <c r="M238" s="378" t="s">
        <v>3810</v>
      </c>
      <c r="N238" s="378" t="s">
        <v>3810</v>
      </c>
    </row>
    <row r="239" ht="33.3" customHeight="1" spans="1:14">
      <c r="A239" s="378">
        <v>237</v>
      </c>
      <c r="B239" s="378" t="s">
        <v>4900</v>
      </c>
      <c r="C239" s="378"/>
      <c r="D239" s="378" t="s">
        <v>4901</v>
      </c>
      <c r="E239" s="378">
        <v>39.99</v>
      </c>
      <c r="F239" s="378">
        <v>124</v>
      </c>
      <c r="G239" s="378">
        <v>4.4</v>
      </c>
      <c r="H239" s="378" t="s">
        <v>3871</v>
      </c>
      <c r="I239" s="383">
        <v>0</v>
      </c>
      <c r="J239" s="378" t="s">
        <v>3810</v>
      </c>
      <c r="K239" s="378" t="s">
        <v>4902</v>
      </c>
      <c r="L239" s="378" t="s">
        <v>3810</v>
      </c>
      <c r="M239" s="378" t="s">
        <v>3810</v>
      </c>
      <c r="N239" s="378" t="s">
        <v>3810</v>
      </c>
    </row>
    <row r="240" ht="33.3" customHeight="1" spans="1:14">
      <c r="A240" s="378">
        <v>238</v>
      </c>
      <c r="B240" s="378" t="s">
        <v>4903</v>
      </c>
      <c r="C240" s="378"/>
      <c r="D240" s="378" t="s">
        <v>4904</v>
      </c>
      <c r="E240" s="378">
        <v>27.9</v>
      </c>
      <c r="F240" s="378">
        <v>12</v>
      </c>
      <c r="G240" s="378">
        <v>4.7</v>
      </c>
      <c r="H240" s="378" t="s">
        <v>3871</v>
      </c>
      <c r="I240" s="383">
        <v>0</v>
      </c>
      <c r="J240" s="378" t="s">
        <v>3810</v>
      </c>
      <c r="K240" s="378" t="s">
        <v>4905</v>
      </c>
      <c r="L240" s="378" t="s">
        <v>3810</v>
      </c>
      <c r="M240" s="378" t="s">
        <v>3810</v>
      </c>
      <c r="N240" s="378" t="s">
        <v>3810</v>
      </c>
    </row>
    <row r="241" ht="33.3" customHeight="1" spans="1:14">
      <c r="A241" s="378">
        <v>239</v>
      </c>
      <c r="B241" s="378" t="s">
        <v>4906</v>
      </c>
      <c r="C241" s="378"/>
      <c r="D241" s="378" t="s">
        <v>4907</v>
      </c>
      <c r="E241" s="378">
        <v>41.9</v>
      </c>
      <c r="F241" s="378">
        <v>11</v>
      </c>
      <c r="G241" s="378">
        <v>4.1</v>
      </c>
      <c r="H241" s="378" t="s">
        <v>3871</v>
      </c>
      <c r="I241" s="383">
        <v>0</v>
      </c>
      <c r="J241" s="378" t="s">
        <v>4908</v>
      </c>
      <c r="K241" s="378" t="s">
        <v>3810</v>
      </c>
      <c r="L241" s="378" t="s">
        <v>3810</v>
      </c>
      <c r="M241" s="378" t="s">
        <v>3810</v>
      </c>
      <c r="N241" s="378" t="s">
        <v>3810</v>
      </c>
    </row>
    <row r="242" ht="33.3" customHeight="1" spans="1:14">
      <c r="A242" s="378">
        <v>240</v>
      </c>
      <c r="B242" s="378" t="s">
        <v>4909</v>
      </c>
      <c r="C242" s="378"/>
      <c r="D242" s="378" t="s">
        <v>4910</v>
      </c>
      <c r="E242" s="378">
        <v>43.99</v>
      </c>
      <c r="F242" s="378">
        <v>14</v>
      </c>
      <c r="G242" s="378">
        <v>3.8</v>
      </c>
      <c r="H242" s="378" t="s">
        <v>3871</v>
      </c>
      <c r="I242" s="383">
        <v>0</v>
      </c>
      <c r="J242" s="378" t="s">
        <v>3810</v>
      </c>
      <c r="K242" s="378" t="s">
        <v>3810</v>
      </c>
      <c r="L242" s="378" t="s">
        <v>4911</v>
      </c>
      <c r="M242" s="378" t="s">
        <v>3810</v>
      </c>
      <c r="N242" s="378" t="s">
        <v>3810</v>
      </c>
    </row>
    <row r="243" ht="33.3" customHeight="1" spans="1:14">
      <c r="A243" s="378">
        <v>241</v>
      </c>
      <c r="B243" s="378" t="s">
        <v>4912</v>
      </c>
      <c r="C243" s="378"/>
      <c r="D243" s="378" t="s">
        <v>4913</v>
      </c>
      <c r="E243" s="378">
        <v>25.99</v>
      </c>
      <c r="F243" s="378">
        <v>1</v>
      </c>
      <c r="G243" s="378">
        <v>5</v>
      </c>
      <c r="H243" s="378" t="s">
        <v>3871</v>
      </c>
      <c r="I243" s="383">
        <v>0</v>
      </c>
      <c r="J243" s="378" t="s">
        <v>4914</v>
      </c>
      <c r="K243" s="378" t="s">
        <v>3810</v>
      </c>
      <c r="L243" s="378" t="s">
        <v>3810</v>
      </c>
      <c r="M243" s="378" t="s">
        <v>3810</v>
      </c>
      <c r="N243" s="378" t="s">
        <v>3810</v>
      </c>
    </row>
    <row r="244" ht="33.3" customHeight="1" spans="1:14">
      <c r="A244" s="378">
        <v>242</v>
      </c>
      <c r="B244" s="378" t="s">
        <v>4915</v>
      </c>
      <c r="C244" s="378"/>
      <c r="D244" s="378" t="s">
        <v>4916</v>
      </c>
      <c r="E244" s="378">
        <v>32.99</v>
      </c>
      <c r="F244" s="378">
        <v>64</v>
      </c>
      <c r="G244" s="378">
        <v>4.3</v>
      </c>
      <c r="H244" s="378" t="s">
        <v>3871</v>
      </c>
      <c r="I244" s="383">
        <v>0</v>
      </c>
      <c r="J244" s="378" t="s">
        <v>3810</v>
      </c>
      <c r="K244" s="378" t="s">
        <v>3810</v>
      </c>
      <c r="L244" s="378" t="s">
        <v>4842</v>
      </c>
      <c r="M244" s="378" t="s">
        <v>3810</v>
      </c>
      <c r="N244" s="378" t="s">
        <v>3810</v>
      </c>
    </row>
    <row r="245" ht="33.3" customHeight="1" spans="1:14">
      <c r="A245" s="378">
        <v>243</v>
      </c>
      <c r="B245" s="378" t="s">
        <v>4917</v>
      </c>
      <c r="C245" s="378"/>
      <c r="D245" s="378" t="s">
        <v>4918</v>
      </c>
      <c r="E245" s="378">
        <v>69.98</v>
      </c>
      <c r="F245" s="378">
        <v>6</v>
      </c>
      <c r="G245" s="378">
        <v>4.4</v>
      </c>
      <c r="H245" s="378" t="s">
        <v>3871</v>
      </c>
      <c r="I245" s="383">
        <v>0</v>
      </c>
      <c r="J245" s="378" t="s">
        <v>3810</v>
      </c>
      <c r="K245" s="378" t="s">
        <v>3810</v>
      </c>
      <c r="L245" s="378" t="s">
        <v>4653</v>
      </c>
      <c r="M245" s="378" t="s">
        <v>3810</v>
      </c>
      <c r="N245" s="378" t="s">
        <v>3810</v>
      </c>
    </row>
    <row r="246" ht="33.3" customHeight="1" spans="1:14">
      <c r="A246" s="378">
        <v>244</v>
      </c>
      <c r="B246" s="378" t="s">
        <v>4919</v>
      </c>
      <c r="C246" s="378"/>
      <c r="D246" s="378" t="s">
        <v>4920</v>
      </c>
      <c r="E246" s="378">
        <v>53.9</v>
      </c>
      <c r="F246" s="378">
        <v>25</v>
      </c>
      <c r="G246" s="378">
        <v>4.1</v>
      </c>
      <c r="H246" s="378" t="s">
        <v>3871</v>
      </c>
      <c r="I246" s="383">
        <v>0</v>
      </c>
      <c r="J246" s="378" t="s">
        <v>4476</v>
      </c>
      <c r="K246" s="378" t="s">
        <v>4921</v>
      </c>
      <c r="L246" s="378" t="s">
        <v>3810</v>
      </c>
      <c r="M246" s="378" t="s">
        <v>3810</v>
      </c>
      <c r="N246" s="378" t="s">
        <v>3810</v>
      </c>
    </row>
    <row r="247" ht="33.3" customHeight="1" spans="1:14">
      <c r="A247" s="378">
        <v>245</v>
      </c>
      <c r="B247" s="378" t="s">
        <v>4427</v>
      </c>
      <c r="C247" s="378"/>
      <c r="D247" s="378" t="s">
        <v>4428</v>
      </c>
      <c r="E247" s="378">
        <v>23.99</v>
      </c>
      <c r="F247" s="378">
        <v>12</v>
      </c>
      <c r="G247" s="378">
        <v>4.4</v>
      </c>
      <c r="H247" s="378" t="s">
        <v>3871</v>
      </c>
      <c r="I247" s="383">
        <v>0</v>
      </c>
      <c r="J247" s="378" t="s">
        <v>4922</v>
      </c>
      <c r="K247" s="378" t="s">
        <v>4923</v>
      </c>
      <c r="L247" s="378" t="s">
        <v>3810</v>
      </c>
      <c r="M247" s="378" t="s">
        <v>3810</v>
      </c>
      <c r="N247" s="378" t="s">
        <v>3810</v>
      </c>
    </row>
    <row r="248" ht="33.3" customHeight="1" spans="1:14">
      <c r="A248" s="378">
        <v>246</v>
      </c>
      <c r="B248" s="378" t="s">
        <v>4924</v>
      </c>
      <c r="C248" s="378"/>
      <c r="D248" s="378" t="s">
        <v>4925</v>
      </c>
      <c r="E248" s="378">
        <v>27.99</v>
      </c>
      <c r="F248" s="378">
        <v>7</v>
      </c>
      <c r="G248" s="378">
        <v>4.4</v>
      </c>
      <c r="H248" s="378" t="s">
        <v>3871</v>
      </c>
      <c r="I248" s="383">
        <v>0</v>
      </c>
      <c r="J248" s="378" t="s">
        <v>4926</v>
      </c>
      <c r="K248" s="378" t="s">
        <v>3810</v>
      </c>
      <c r="L248" s="378" t="s">
        <v>3810</v>
      </c>
      <c r="M248" s="378" t="s">
        <v>3810</v>
      </c>
      <c r="N248" s="378" t="s">
        <v>3810</v>
      </c>
    </row>
    <row r="249" ht="33.3" customHeight="1" spans="1:14">
      <c r="A249" s="378">
        <v>247</v>
      </c>
      <c r="B249" s="378" t="s">
        <v>4927</v>
      </c>
      <c r="C249" s="378"/>
      <c r="D249" s="378" t="s">
        <v>4928</v>
      </c>
      <c r="E249" s="378">
        <v>39.99</v>
      </c>
      <c r="F249" s="378">
        <v>31</v>
      </c>
      <c r="G249" s="378">
        <v>4</v>
      </c>
      <c r="H249" s="378" t="s">
        <v>3871</v>
      </c>
      <c r="I249" s="383">
        <v>0</v>
      </c>
      <c r="J249" s="378" t="s">
        <v>4929</v>
      </c>
      <c r="K249" s="378" t="s">
        <v>3810</v>
      </c>
      <c r="L249" s="378" t="s">
        <v>3810</v>
      </c>
      <c r="M249" s="378" t="s">
        <v>3810</v>
      </c>
      <c r="N249" s="378" t="s">
        <v>3810</v>
      </c>
    </row>
    <row r="250" ht="33.3" customHeight="1" spans="1:14">
      <c r="A250" s="378">
        <v>248</v>
      </c>
      <c r="B250" s="378" t="s">
        <v>4430</v>
      </c>
      <c r="C250" s="378"/>
      <c r="D250" s="378" t="s">
        <v>4431</v>
      </c>
      <c r="E250" s="378">
        <v>56.99</v>
      </c>
      <c r="F250" s="378">
        <v>457</v>
      </c>
      <c r="G250" s="378">
        <v>4.2</v>
      </c>
      <c r="H250" s="378" t="s">
        <v>3821</v>
      </c>
      <c r="I250" s="383">
        <v>0</v>
      </c>
      <c r="J250" s="378" t="s">
        <v>3810</v>
      </c>
      <c r="K250" s="378" t="s">
        <v>3810</v>
      </c>
      <c r="L250" s="378" t="s">
        <v>4539</v>
      </c>
      <c r="M250" s="378" t="s">
        <v>3810</v>
      </c>
      <c r="N250" s="378" t="s">
        <v>3810</v>
      </c>
    </row>
    <row r="251" ht="33.3" customHeight="1" spans="1:14">
      <c r="A251" s="378">
        <v>249</v>
      </c>
      <c r="B251" s="378" t="s">
        <v>4930</v>
      </c>
      <c r="C251" s="378"/>
      <c r="D251" s="378" t="s">
        <v>4931</v>
      </c>
      <c r="E251" s="378">
        <v>15.32</v>
      </c>
      <c r="F251" s="378">
        <v>2227</v>
      </c>
      <c r="G251" s="378">
        <v>4.6</v>
      </c>
      <c r="H251" s="378" t="s">
        <v>3871</v>
      </c>
      <c r="I251" s="383">
        <v>0</v>
      </c>
      <c r="J251" s="378" t="s">
        <v>4932</v>
      </c>
      <c r="K251" s="378" t="s">
        <v>3810</v>
      </c>
      <c r="L251" s="378" t="s">
        <v>3810</v>
      </c>
      <c r="M251" s="378" t="s">
        <v>3810</v>
      </c>
      <c r="N251" s="378" t="s">
        <v>3810</v>
      </c>
    </row>
    <row r="252" ht="33.3" customHeight="1" spans="1:14">
      <c r="A252" s="378">
        <v>250</v>
      </c>
      <c r="B252" s="378" t="s">
        <v>4933</v>
      </c>
      <c r="C252" s="378"/>
      <c r="D252" s="378" t="s">
        <v>4934</v>
      </c>
      <c r="E252" s="378">
        <v>73.99</v>
      </c>
      <c r="F252" s="378">
        <v>1</v>
      </c>
      <c r="G252" s="378">
        <v>1</v>
      </c>
      <c r="H252" s="378" t="s">
        <v>3871</v>
      </c>
      <c r="I252" s="383">
        <v>0</v>
      </c>
      <c r="J252" s="378" t="s">
        <v>4935</v>
      </c>
      <c r="K252" s="378" t="s">
        <v>3810</v>
      </c>
      <c r="L252" s="378" t="s">
        <v>3810</v>
      </c>
      <c r="M252" s="378" t="s">
        <v>3810</v>
      </c>
      <c r="N252" s="378" t="s">
        <v>3810</v>
      </c>
    </row>
    <row r="253" ht="33.3" customHeight="1" spans="1:14">
      <c r="A253" s="378">
        <v>251</v>
      </c>
      <c r="B253" s="378" t="s">
        <v>4936</v>
      </c>
      <c r="C253" s="378"/>
      <c r="D253" s="378" t="s">
        <v>4937</v>
      </c>
      <c r="E253" s="378">
        <v>37.99</v>
      </c>
      <c r="F253" s="378">
        <v>12</v>
      </c>
      <c r="G253" s="378">
        <v>4</v>
      </c>
      <c r="H253" s="378" t="s">
        <v>3871</v>
      </c>
      <c r="I253" s="383">
        <v>0</v>
      </c>
      <c r="J253" s="378" t="s">
        <v>4938</v>
      </c>
      <c r="K253" s="378" t="s">
        <v>3810</v>
      </c>
      <c r="L253" s="378" t="s">
        <v>3810</v>
      </c>
      <c r="M253" s="378" t="s">
        <v>3810</v>
      </c>
      <c r="N253" s="378" t="s">
        <v>3810</v>
      </c>
    </row>
    <row r="254" ht="33.3" customHeight="1" spans="1:14">
      <c r="A254" s="378">
        <v>252</v>
      </c>
      <c r="B254" s="378" t="s">
        <v>4939</v>
      </c>
      <c r="C254" s="378"/>
      <c r="D254" s="378" t="s">
        <v>4940</v>
      </c>
      <c r="E254" s="378">
        <v>1489</v>
      </c>
      <c r="F254" s="378">
        <v>32</v>
      </c>
      <c r="G254" s="378">
        <v>4.9</v>
      </c>
      <c r="H254" s="378" t="s">
        <v>3871</v>
      </c>
      <c r="I254" s="383">
        <v>0</v>
      </c>
      <c r="J254" s="378" t="s">
        <v>3810</v>
      </c>
      <c r="K254" s="378" t="s">
        <v>3810</v>
      </c>
      <c r="L254" s="378" t="s">
        <v>4834</v>
      </c>
      <c r="M254" s="378" t="s">
        <v>3810</v>
      </c>
      <c r="N254" s="378" t="s">
        <v>3810</v>
      </c>
    </row>
    <row r="255" ht="33.3" customHeight="1" spans="1:14">
      <c r="A255" s="378">
        <v>253</v>
      </c>
      <c r="B255" s="378" t="s">
        <v>4941</v>
      </c>
      <c r="C255" s="378"/>
      <c r="D255" s="378" t="s">
        <v>4942</v>
      </c>
      <c r="E255" s="378">
        <v>44.99</v>
      </c>
      <c r="F255" s="378">
        <v>2</v>
      </c>
      <c r="G255" s="378">
        <v>2</v>
      </c>
      <c r="H255" s="378" t="s">
        <v>3871</v>
      </c>
      <c r="I255" s="383">
        <v>0</v>
      </c>
      <c r="J255" s="378" t="s">
        <v>4355</v>
      </c>
      <c r="K255" s="378" t="s">
        <v>3810</v>
      </c>
      <c r="L255" s="378" t="s">
        <v>3810</v>
      </c>
      <c r="M255" s="378" t="s">
        <v>3810</v>
      </c>
      <c r="N255" s="378" t="s">
        <v>3810</v>
      </c>
    </row>
    <row r="256" ht="33.3" customHeight="1" spans="1:14">
      <c r="A256" s="378">
        <v>254</v>
      </c>
      <c r="B256" s="378" t="s">
        <v>4943</v>
      </c>
      <c r="C256" s="378"/>
      <c r="D256" s="378" t="s">
        <v>4944</v>
      </c>
      <c r="E256" s="378">
        <v>598.99</v>
      </c>
      <c r="F256" s="378">
        <v>19</v>
      </c>
      <c r="G256" s="378">
        <v>4.4</v>
      </c>
      <c r="H256" s="378" t="s">
        <v>3871</v>
      </c>
      <c r="I256" s="383">
        <v>0</v>
      </c>
      <c r="J256" s="378" t="s">
        <v>3810</v>
      </c>
      <c r="K256" s="378" t="s">
        <v>3810</v>
      </c>
      <c r="L256" s="378" t="s">
        <v>4945</v>
      </c>
      <c r="M256" s="378" t="s">
        <v>3810</v>
      </c>
      <c r="N256" s="378" t="s">
        <v>3810</v>
      </c>
    </row>
    <row r="257" ht="33.3" customHeight="1" spans="1:14">
      <c r="A257" s="378">
        <v>255</v>
      </c>
      <c r="B257" s="378" t="s">
        <v>4946</v>
      </c>
      <c r="C257" s="378"/>
      <c r="D257" s="378" t="s">
        <v>4947</v>
      </c>
      <c r="E257" s="378">
        <v>4259</v>
      </c>
      <c r="F257" s="378"/>
      <c r="G257" s="378"/>
      <c r="H257" s="378" t="s">
        <v>3871</v>
      </c>
      <c r="I257" s="383">
        <v>0</v>
      </c>
      <c r="J257" s="378" t="s">
        <v>3810</v>
      </c>
      <c r="K257" s="378" t="s">
        <v>3810</v>
      </c>
      <c r="L257" s="378" t="s">
        <v>4834</v>
      </c>
      <c r="M257" s="378" t="s">
        <v>3810</v>
      </c>
      <c r="N257" s="378" t="s">
        <v>3810</v>
      </c>
    </row>
    <row r="258" ht="33.3" customHeight="1" spans="1:14">
      <c r="A258" s="378">
        <v>256</v>
      </c>
      <c r="B258" s="378" t="s">
        <v>4948</v>
      </c>
      <c r="C258" s="378"/>
      <c r="D258" s="378" t="s">
        <v>4949</v>
      </c>
      <c r="E258" s="378">
        <v>2869</v>
      </c>
      <c r="F258" s="378">
        <v>2</v>
      </c>
      <c r="G258" s="378">
        <v>4</v>
      </c>
      <c r="H258" s="378" t="s">
        <v>3871</v>
      </c>
      <c r="I258" s="383">
        <v>0</v>
      </c>
      <c r="J258" s="378" t="s">
        <v>3810</v>
      </c>
      <c r="K258" s="378" t="s">
        <v>3810</v>
      </c>
      <c r="L258" s="378" t="s">
        <v>4950</v>
      </c>
      <c r="M258" s="378" t="s">
        <v>3810</v>
      </c>
      <c r="N258" s="378" t="s">
        <v>3810</v>
      </c>
    </row>
    <row r="259" ht="33.3" customHeight="1" spans="1:14">
      <c r="A259" s="378">
        <v>257</v>
      </c>
      <c r="B259" s="378" t="s">
        <v>4951</v>
      </c>
      <c r="C259" s="378"/>
      <c r="D259" s="378" t="s">
        <v>4952</v>
      </c>
      <c r="E259" s="378">
        <v>1119</v>
      </c>
      <c r="F259" s="378">
        <v>4</v>
      </c>
      <c r="G259" s="378">
        <v>5</v>
      </c>
      <c r="H259" s="378" t="s">
        <v>3871</v>
      </c>
      <c r="I259" s="383">
        <v>0</v>
      </c>
      <c r="J259" s="378" t="s">
        <v>3810</v>
      </c>
      <c r="K259" s="378" t="s">
        <v>3810</v>
      </c>
      <c r="L259" s="378" t="s">
        <v>4834</v>
      </c>
      <c r="M259" s="378" t="s">
        <v>3810</v>
      </c>
      <c r="N259" s="378" t="s">
        <v>3810</v>
      </c>
    </row>
    <row r="260" ht="33.3" customHeight="1" spans="1:14">
      <c r="A260" s="378">
        <v>258</v>
      </c>
      <c r="B260" s="378" t="s">
        <v>4953</v>
      </c>
      <c r="C260" s="378"/>
      <c r="D260" s="378" t="s">
        <v>4954</v>
      </c>
      <c r="E260" s="378">
        <v>39.9</v>
      </c>
      <c r="F260" s="378"/>
      <c r="G260" s="378"/>
      <c r="H260" s="378" t="s">
        <v>3871</v>
      </c>
      <c r="I260" s="383">
        <v>0</v>
      </c>
      <c r="J260" s="378" t="s">
        <v>4955</v>
      </c>
      <c r="K260" s="378" t="s">
        <v>3810</v>
      </c>
      <c r="L260" s="378" t="s">
        <v>3810</v>
      </c>
      <c r="M260" s="378" t="s">
        <v>3810</v>
      </c>
      <c r="N260" s="378" t="s">
        <v>3810</v>
      </c>
    </row>
    <row r="261" ht="33.3" customHeight="1" spans="1:14">
      <c r="A261" s="378">
        <v>259</v>
      </c>
      <c r="B261" s="378" t="s">
        <v>4956</v>
      </c>
      <c r="C261" s="378"/>
      <c r="D261" s="378" t="s">
        <v>4957</v>
      </c>
      <c r="E261" s="378">
        <v>2299</v>
      </c>
      <c r="F261" s="378">
        <v>17</v>
      </c>
      <c r="G261" s="378">
        <v>4.9</v>
      </c>
      <c r="H261" s="378" t="s">
        <v>3871</v>
      </c>
      <c r="I261" s="383">
        <v>0</v>
      </c>
      <c r="J261" s="378" t="s">
        <v>3810</v>
      </c>
      <c r="K261" s="378" t="s">
        <v>3810</v>
      </c>
      <c r="L261" s="378" t="s">
        <v>4950</v>
      </c>
      <c r="M261" s="378" t="s">
        <v>3810</v>
      </c>
      <c r="N261" s="378" t="s">
        <v>3810</v>
      </c>
    </row>
    <row r="262" ht="33.3" customHeight="1" spans="1:14">
      <c r="A262" s="378">
        <v>260</v>
      </c>
      <c r="B262" s="378" t="s">
        <v>4474</v>
      </c>
      <c r="C262" s="378"/>
      <c r="D262" s="378" t="s">
        <v>4475</v>
      </c>
      <c r="E262" s="378">
        <v>21.99</v>
      </c>
      <c r="F262" s="378">
        <v>4</v>
      </c>
      <c r="G262" s="378">
        <v>3.8</v>
      </c>
      <c r="H262" s="378" t="s">
        <v>3871</v>
      </c>
      <c r="I262" s="383">
        <v>0</v>
      </c>
      <c r="J262" s="378" t="s">
        <v>4958</v>
      </c>
      <c r="K262" s="378" t="s">
        <v>3810</v>
      </c>
      <c r="L262" s="378" t="s">
        <v>3810</v>
      </c>
      <c r="M262" s="378" t="s">
        <v>3810</v>
      </c>
      <c r="N262" s="378" t="s">
        <v>3810</v>
      </c>
    </row>
    <row r="263" ht="33.3" customHeight="1" spans="1:14">
      <c r="A263" s="378">
        <v>261</v>
      </c>
      <c r="B263" s="378" t="s">
        <v>4959</v>
      </c>
      <c r="C263" s="378"/>
      <c r="D263" s="378" t="s">
        <v>4960</v>
      </c>
      <c r="E263" s="378">
        <v>17.95</v>
      </c>
      <c r="F263" s="378">
        <v>18</v>
      </c>
      <c r="G263" s="378">
        <v>4.9</v>
      </c>
      <c r="H263" s="378" t="s">
        <v>3871</v>
      </c>
      <c r="I263" s="383">
        <v>0</v>
      </c>
      <c r="J263" s="378" t="s">
        <v>4961</v>
      </c>
      <c r="K263" s="378" t="s">
        <v>3810</v>
      </c>
      <c r="L263" s="378" t="s">
        <v>3810</v>
      </c>
      <c r="M263" s="378" t="s">
        <v>3810</v>
      </c>
      <c r="N263" s="378" t="s">
        <v>3810</v>
      </c>
    </row>
    <row r="264" ht="33.3" customHeight="1" spans="1:14">
      <c r="A264" s="378">
        <v>262</v>
      </c>
      <c r="B264" s="378" t="s">
        <v>4962</v>
      </c>
      <c r="C264" s="378"/>
      <c r="D264" s="378" t="s">
        <v>4963</v>
      </c>
      <c r="E264" s="378">
        <v>25.99</v>
      </c>
      <c r="F264" s="378">
        <v>19</v>
      </c>
      <c r="G264" s="378">
        <v>4.5</v>
      </c>
      <c r="H264" s="378" t="s">
        <v>3871</v>
      </c>
      <c r="I264" s="383">
        <v>0</v>
      </c>
      <c r="J264" s="378" t="s">
        <v>4964</v>
      </c>
      <c r="K264" s="378" t="s">
        <v>3810</v>
      </c>
      <c r="L264" s="378" t="s">
        <v>3810</v>
      </c>
      <c r="M264" s="378" t="s">
        <v>3810</v>
      </c>
      <c r="N264" s="378" t="s">
        <v>3810</v>
      </c>
    </row>
    <row r="265" ht="33.3" customHeight="1" spans="1:14">
      <c r="A265" s="378">
        <v>263</v>
      </c>
      <c r="B265" s="378" t="s">
        <v>4492</v>
      </c>
      <c r="C265" s="378"/>
      <c r="D265" s="378" t="s">
        <v>4493</v>
      </c>
      <c r="E265" s="378">
        <v>99.99</v>
      </c>
      <c r="F265" s="378"/>
      <c r="G265" s="378"/>
      <c r="H265" s="378" t="s">
        <v>3871</v>
      </c>
      <c r="I265" s="383">
        <v>0</v>
      </c>
      <c r="J265" s="378" t="s">
        <v>4965</v>
      </c>
      <c r="K265" s="378" t="s">
        <v>3810</v>
      </c>
      <c r="L265" s="378" t="s">
        <v>3810</v>
      </c>
      <c r="M265" s="378" t="s">
        <v>3810</v>
      </c>
      <c r="N265" s="378" t="s">
        <v>3810</v>
      </c>
    </row>
  </sheetData>
  <mergeCells count="1">
    <mergeCell ref="A1:N1"/>
  </mergeCells>
  <pageMargins left="0.7" right="0.7" top="0.75" bottom="0.75" header="0.3" footer="0.3"/>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06"/>
  <sheetViews>
    <sheetView workbookViewId="0">
      <selection activeCell="H30" sqref="H29:H30"/>
    </sheetView>
  </sheetViews>
  <sheetFormatPr defaultColWidth="9" defaultRowHeight="13.5"/>
  <cols>
    <col min="1" max="1" width="3.9" customWidth="1"/>
    <col min="2" max="9" width="19.525" customWidth="1"/>
    <col min="11" max="11" width="53" customWidth="1"/>
  </cols>
  <sheetData>
    <row r="1" ht="33.3" customHeight="1" spans="1:11">
      <c r="A1" s="376" t="s">
        <v>838</v>
      </c>
      <c r="B1" s="376" t="s">
        <v>3395</v>
      </c>
      <c r="C1" s="376" t="s">
        <v>1736</v>
      </c>
      <c r="D1" s="376" t="s">
        <v>3796</v>
      </c>
      <c r="E1" s="376" t="s">
        <v>647</v>
      </c>
      <c r="F1" s="376" t="s">
        <v>3798</v>
      </c>
      <c r="G1" s="376" t="s">
        <v>3650</v>
      </c>
      <c r="H1" s="376" t="s">
        <v>4966</v>
      </c>
      <c r="I1" s="376" t="s">
        <v>4967</v>
      </c>
      <c r="K1" s="377" t="s">
        <v>4968</v>
      </c>
    </row>
    <row r="2" ht="33.3" customHeight="1" spans="1:11">
      <c r="A2" s="378">
        <v>1</v>
      </c>
      <c r="B2" s="378" t="s">
        <v>3806</v>
      </c>
      <c r="C2" s="378"/>
      <c r="D2" s="378" t="s">
        <v>3807</v>
      </c>
      <c r="E2" s="378">
        <v>7841</v>
      </c>
      <c r="F2" s="378">
        <v>4.6</v>
      </c>
      <c r="G2" s="378">
        <v>15.99</v>
      </c>
      <c r="H2" s="378" t="s">
        <v>4969</v>
      </c>
      <c r="I2" s="378" t="s">
        <v>3808</v>
      </c>
    </row>
    <row r="3" ht="33.3" customHeight="1" spans="1:11">
      <c r="A3" s="378">
        <v>2</v>
      </c>
      <c r="B3" s="378" t="s">
        <v>219</v>
      </c>
      <c r="C3" s="378"/>
      <c r="D3" s="378" t="s">
        <v>3812</v>
      </c>
      <c r="E3" s="378">
        <v>9193</v>
      </c>
      <c r="F3" s="378">
        <v>4.5</v>
      </c>
      <c r="G3" s="378">
        <v>16.99</v>
      </c>
      <c r="H3" s="378" t="s">
        <v>4970</v>
      </c>
      <c r="I3" s="378" t="s">
        <v>3808</v>
      </c>
    </row>
    <row r="4" ht="33.3" customHeight="1" spans="1:11">
      <c r="A4" s="378">
        <v>3</v>
      </c>
      <c r="B4" s="378" t="s">
        <v>215</v>
      </c>
      <c r="C4" s="378"/>
      <c r="D4" s="378" t="s">
        <v>218</v>
      </c>
      <c r="E4" s="378">
        <v>3857</v>
      </c>
      <c r="F4" s="378">
        <v>4.6</v>
      </c>
      <c r="G4" s="378">
        <v>35.99</v>
      </c>
      <c r="H4" s="378" t="s">
        <v>4971</v>
      </c>
      <c r="I4" s="378" t="s">
        <v>3814</v>
      </c>
    </row>
    <row r="5" ht="33.3" customHeight="1" spans="1:11">
      <c r="A5" s="378">
        <v>4</v>
      </c>
      <c r="B5" s="378" t="s">
        <v>3815</v>
      </c>
      <c r="C5" s="378"/>
      <c r="D5" s="378" t="s">
        <v>3816</v>
      </c>
      <c r="E5" s="378">
        <v>26</v>
      </c>
      <c r="F5" s="378">
        <v>4.8</v>
      </c>
      <c r="G5" s="378">
        <v>15.99</v>
      </c>
      <c r="H5" s="378" t="s">
        <v>4971</v>
      </c>
      <c r="I5" s="378" t="s">
        <v>3817</v>
      </c>
    </row>
    <row r="6" ht="33.3" customHeight="1" spans="1:11">
      <c r="A6" s="378">
        <v>5</v>
      </c>
      <c r="B6" s="378" t="s">
        <v>3819</v>
      </c>
      <c r="C6" s="378"/>
      <c r="D6" s="378" t="s">
        <v>3820</v>
      </c>
      <c r="E6" s="378">
        <v>395</v>
      </c>
      <c r="F6" s="378">
        <v>4.3</v>
      </c>
      <c r="G6" s="378">
        <v>16.99</v>
      </c>
      <c r="H6" s="378" t="s">
        <v>4972</v>
      </c>
      <c r="I6" s="378" t="s">
        <v>3821</v>
      </c>
    </row>
    <row r="7" ht="33.3" customHeight="1" spans="1:11">
      <c r="A7" s="378">
        <v>6</v>
      </c>
      <c r="B7" s="378" t="s">
        <v>239</v>
      </c>
      <c r="C7" s="378"/>
      <c r="D7" s="378" t="s">
        <v>3822</v>
      </c>
      <c r="E7" s="378">
        <v>624</v>
      </c>
      <c r="F7" s="378">
        <v>4.5</v>
      </c>
      <c r="G7" s="378">
        <v>16.98</v>
      </c>
      <c r="H7" s="378" t="s">
        <v>4973</v>
      </c>
      <c r="I7" s="378" t="s">
        <v>3814</v>
      </c>
    </row>
    <row r="8" ht="33.3" customHeight="1" spans="1:11">
      <c r="A8" s="378">
        <v>7</v>
      </c>
      <c r="B8" s="378" t="s">
        <v>225</v>
      </c>
      <c r="C8" s="378"/>
      <c r="D8" s="378" t="s">
        <v>3825</v>
      </c>
      <c r="E8" s="378">
        <v>395</v>
      </c>
      <c r="F8" s="378">
        <v>4.3</v>
      </c>
      <c r="G8" s="378">
        <v>14.99</v>
      </c>
      <c r="H8" s="378" t="s">
        <v>4974</v>
      </c>
      <c r="I8" s="378" t="s">
        <v>3821</v>
      </c>
    </row>
    <row r="9" ht="33.3" customHeight="1" spans="1:11">
      <c r="A9" s="378">
        <v>8</v>
      </c>
      <c r="B9" s="378" t="s">
        <v>550</v>
      </c>
      <c r="C9" s="378"/>
      <c r="D9" s="378" t="s">
        <v>554</v>
      </c>
      <c r="E9" s="378">
        <v>91</v>
      </c>
      <c r="F9" s="378">
        <v>4.7</v>
      </c>
      <c r="G9" s="378">
        <v>49.95</v>
      </c>
      <c r="H9" s="378" t="s">
        <v>4975</v>
      </c>
      <c r="I9" s="378" t="s">
        <v>3826</v>
      </c>
    </row>
    <row r="10" ht="33.3" customHeight="1" spans="1:11">
      <c r="A10" s="378">
        <v>9</v>
      </c>
      <c r="B10" s="378" t="s">
        <v>270</v>
      </c>
      <c r="C10" s="378"/>
      <c r="D10" s="378" t="s">
        <v>272</v>
      </c>
      <c r="E10" s="378">
        <v>1087</v>
      </c>
      <c r="F10" s="378">
        <v>4.2</v>
      </c>
      <c r="G10" s="378">
        <v>27.99</v>
      </c>
      <c r="H10" s="378" t="s">
        <v>4976</v>
      </c>
      <c r="I10" s="378" t="s">
        <v>3828</v>
      </c>
    </row>
    <row r="11" ht="33.3" customHeight="1" spans="1:11">
      <c r="A11" s="378">
        <v>10</v>
      </c>
      <c r="B11" s="378" t="s">
        <v>466</v>
      </c>
      <c r="C11" s="378"/>
      <c r="D11" s="378" t="s">
        <v>470</v>
      </c>
      <c r="E11" s="378">
        <v>239</v>
      </c>
      <c r="F11" s="378">
        <v>4.5</v>
      </c>
      <c r="G11" s="378">
        <v>10.99</v>
      </c>
      <c r="H11" s="378" t="s">
        <v>4976</v>
      </c>
      <c r="I11" s="378" t="s">
        <v>3821</v>
      </c>
    </row>
    <row r="12" ht="33.3" customHeight="1" spans="1:11">
      <c r="A12" s="378">
        <v>11</v>
      </c>
      <c r="B12" s="378" t="s">
        <v>506</v>
      </c>
      <c r="C12" s="378"/>
      <c r="D12" s="378" t="s">
        <v>3831</v>
      </c>
      <c r="E12" s="378">
        <v>44</v>
      </c>
      <c r="F12" s="378">
        <v>4.7</v>
      </c>
      <c r="G12" s="378">
        <v>49.95</v>
      </c>
      <c r="H12" s="378" t="s">
        <v>4976</v>
      </c>
      <c r="I12" s="378" t="s">
        <v>3821</v>
      </c>
    </row>
    <row r="13" ht="33.3" customHeight="1" spans="1:11">
      <c r="A13" s="378">
        <v>12</v>
      </c>
      <c r="B13" s="378" t="s">
        <v>276</v>
      </c>
      <c r="C13" s="378"/>
      <c r="D13" s="378" t="s">
        <v>3834</v>
      </c>
      <c r="E13" s="378">
        <v>1102</v>
      </c>
      <c r="F13" s="378">
        <v>4.7</v>
      </c>
      <c r="G13" s="378">
        <v>13.29</v>
      </c>
      <c r="H13" s="378" t="s">
        <v>4977</v>
      </c>
      <c r="I13" s="378" t="s">
        <v>3835</v>
      </c>
    </row>
    <row r="14" ht="33.3" customHeight="1" spans="1:11">
      <c r="A14" s="378">
        <v>13</v>
      </c>
      <c r="B14" s="378" t="s">
        <v>254</v>
      </c>
      <c r="C14" s="378"/>
      <c r="D14" s="378" t="s">
        <v>258</v>
      </c>
      <c r="E14" s="378">
        <v>120</v>
      </c>
      <c r="F14" s="378">
        <v>3.9</v>
      </c>
      <c r="G14" s="378">
        <v>23.44</v>
      </c>
      <c r="H14" s="378" t="s">
        <v>4978</v>
      </c>
      <c r="I14" s="378" t="s">
        <v>3836</v>
      </c>
    </row>
    <row r="15" ht="33.3" customHeight="1" spans="1:11">
      <c r="A15" s="378">
        <v>14</v>
      </c>
      <c r="B15" s="378" t="s">
        <v>3837</v>
      </c>
      <c r="C15" s="378"/>
      <c r="D15" s="378" t="s">
        <v>3838</v>
      </c>
      <c r="E15" s="378">
        <v>6979</v>
      </c>
      <c r="F15" s="378">
        <v>4.6</v>
      </c>
      <c r="G15" s="378">
        <v>21.99</v>
      </c>
      <c r="H15" s="378" t="s">
        <v>4979</v>
      </c>
      <c r="I15" s="378" t="s">
        <v>3836</v>
      </c>
    </row>
    <row r="16" ht="33.3" customHeight="1" spans="1:11">
      <c r="A16" s="378">
        <v>15</v>
      </c>
      <c r="B16" s="378" t="s">
        <v>248</v>
      </c>
      <c r="C16" s="378"/>
      <c r="D16" s="378" t="s">
        <v>1881</v>
      </c>
      <c r="E16" s="378">
        <v>7055</v>
      </c>
      <c r="F16" s="378">
        <v>4.6</v>
      </c>
      <c r="G16" s="378">
        <v>19.99</v>
      </c>
      <c r="H16" s="378" t="s">
        <v>4980</v>
      </c>
      <c r="I16" s="378" t="s">
        <v>3840</v>
      </c>
    </row>
    <row r="17" ht="33.3" customHeight="1" spans="1:9">
      <c r="A17" s="378">
        <v>16</v>
      </c>
      <c r="B17" s="378" t="s">
        <v>244</v>
      </c>
      <c r="C17" s="378"/>
      <c r="D17" s="378" t="s">
        <v>247</v>
      </c>
      <c r="E17" s="378">
        <v>2456</v>
      </c>
      <c r="F17" s="378">
        <v>4.5</v>
      </c>
      <c r="G17" s="378">
        <v>15.96</v>
      </c>
      <c r="H17" s="378" t="s">
        <v>4981</v>
      </c>
      <c r="I17" s="378" t="s">
        <v>3841</v>
      </c>
    </row>
    <row r="18" ht="33.3" customHeight="1" spans="1:9">
      <c r="A18" s="378">
        <v>17</v>
      </c>
      <c r="B18" s="378" t="s">
        <v>207</v>
      </c>
      <c r="C18" s="378"/>
      <c r="D18" s="378" t="s">
        <v>1809</v>
      </c>
      <c r="E18" s="378">
        <v>2406</v>
      </c>
      <c r="F18" s="378">
        <v>4.4</v>
      </c>
      <c r="G18" s="378">
        <v>5.31</v>
      </c>
      <c r="H18" s="378" t="s">
        <v>4982</v>
      </c>
      <c r="I18" s="378" t="s">
        <v>3842</v>
      </c>
    </row>
    <row r="19" ht="33.3" customHeight="1" spans="1:9">
      <c r="A19" s="378">
        <v>18</v>
      </c>
      <c r="B19" s="378" t="s">
        <v>266</v>
      </c>
      <c r="C19" s="378"/>
      <c r="D19" s="378" t="s">
        <v>3843</v>
      </c>
      <c r="E19" s="378">
        <v>575</v>
      </c>
      <c r="F19" s="378">
        <v>4.1</v>
      </c>
      <c r="G19" s="378">
        <v>15.42</v>
      </c>
      <c r="H19" s="378" t="s">
        <v>4983</v>
      </c>
      <c r="I19" s="378" t="s">
        <v>3826</v>
      </c>
    </row>
    <row r="20" ht="33.3" customHeight="1" spans="1:9">
      <c r="A20" s="378">
        <v>19</v>
      </c>
      <c r="B20" s="378" t="s">
        <v>3844</v>
      </c>
      <c r="C20" s="378"/>
      <c r="D20" s="378" t="s">
        <v>3845</v>
      </c>
      <c r="E20" s="378">
        <v>1055</v>
      </c>
      <c r="F20" s="378">
        <v>4.4</v>
      </c>
      <c r="G20" s="378">
        <v>59.99</v>
      </c>
      <c r="H20" s="378" t="s">
        <v>4984</v>
      </c>
      <c r="I20" s="378" t="s">
        <v>3835</v>
      </c>
    </row>
    <row r="21" ht="33.3" customHeight="1" spans="1:9">
      <c r="A21" s="378">
        <v>20</v>
      </c>
      <c r="B21" s="378" t="s">
        <v>251</v>
      </c>
      <c r="C21" s="378"/>
      <c r="D21" s="378" t="s">
        <v>3848</v>
      </c>
      <c r="E21" s="378">
        <v>457</v>
      </c>
      <c r="F21" s="378">
        <v>4.2</v>
      </c>
      <c r="G21" s="378">
        <v>59.99</v>
      </c>
      <c r="H21" s="378" t="s">
        <v>4985</v>
      </c>
      <c r="I21" s="378" t="s">
        <v>3821</v>
      </c>
    </row>
    <row r="22" ht="33.3" customHeight="1" spans="1:9">
      <c r="A22" s="378">
        <v>21</v>
      </c>
      <c r="B22" s="378" t="s">
        <v>353</v>
      </c>
      <c r="C22" s="378"/>
      <c r="D22" s="378" t="s">
        <v>355</v>
      </c>
      <c r="E22" s="378">
        <v>3243</v>
      </c>
      <c r="F22" s="378">
        <v>4.6</v>
      </c>
      <c r="G22" s="378">
        <v>60.18</v>
      </c>
      <c r="H22" s="378" t="s">
        <v>4986</v>
      </c>
      <c r="I22" s="378" t="s">
        <v>3826</v>
      </c>
    </row>
    <row r="23" ht="33.3" customHeight="1" spans="1:9">
      <c r="A23" s="378">
        <v>22</v>
      </c>
      <c r="B23" s="378" t="s">
        <v>286</v>
      </c>
      <c r="C23" s="378"/>
      <c r="D23" s="378" t="s">
        <v>288</v>
      </c>
      <c r="E23" s="378">
        <v>292</v>
      </c>
      <c r="F23" s="378">
        <v>4.3</v>
      </c>
      <c r="G23" s="378">
        <v>21.71</v>
      </c>
      <c r="H23" s="378" t="s">
        <v>4987</v>
      </c>
      <c r="I23" s="378" t="s">
        <v>3841</v>
      </c>
    </row>
    <row r="24" ht="33.3" customHeight="1" spans="1:9">
      <c r="A24" s="378">
        <v>23</v>
      </c>
      <c r="B24" s="378" t="s">
        <v>3854</v>
      </c>
      <c r="C24" s="378"/>
      <c r="D24" s="378" t="s">
        <v>3855</v>
      </c>
      <c r="E24" s="378">
        <v>4323</v>
      </c>
      <c r="F24" s="378">
        <v>4.5</v>
      </c>
      <c r="G24" s="378">
        <v>26.99</v>
      </c>
      <c r="H24" s="378" t="s">
        <v>4988</v>
      </c>
      <c r="I24" s="378" t="s">
        <v>3821</v>
      </c>
    </row>
    <row r="25" ht="33.3" customHeight="1" spans="1:9">
      <c r="A25" s="378">
        <v>24</v>
      </c>
      <c r="B25" s="378" t="s">
        <v>281</v>
      </c>
      <c r="C25" s="378"/>
      <c r="D25" s="378" t="s">
        <v>3858</v>
      </c>
      <c r="E25" s="378">
        <v>246</v>
      </c>
      <c r="F25" s="378">
        <v>3.8</v>
      </c>
      <c r="G25" s="378">
        <v>19.49</v>
      </c>
      <c r="H25" s="378" t="s">
        <v>4989</v>
      </c>
      <c r="I25" s="378" t="s">
        <v>3841</v>
      </c>
    </row>
    <row r="26" ht="33.3" customHeight="1" spans="1:9">
      <c r="A26" s="378">
        <v>25</v>
      </c>
      <c r="B26" s="378" t="s">
        <v>317</v>
      </c>
      <c r="C26" s="378"/>
      <c r="D26" s="378" t="s">
        <v>2448</v>
      </c>
      <c r="E26" s="378">
        <v>1503</v>
      </c>
      <c r="F26" s="378">
        <v>4.2</v>
      </c>
      <c r="G26" s="378">
        <v>14.99</v>
      </c>
      <c r="H26" s="378" t="s">
        <v>4990</v>
      </c>
      <c r="I26" s="378" t="s">
        <v>3821</v>
      </c>
    </row>
    <row r="27" ht="33.3" customHeight="1" spans="1:9">
      <c r="A27" s="378">
        <v>26</v>
      </c>
      <c r="B27" s="378" t="s">
        <v>3859</v>
      </c>
      <c r="C27" s="378"/>
      <c r="D27" s="378" t="s">
        <v>3860</v>
      </c>
      <c r="E27" s="378">
        <v>127</v>
      </c>
      <c r="F27" s="378">
        <v>3.7</v>
      </c>
      <c r="G27" s="378">
        <v>7.99</v>
      </c>
      <c r="H27" s="378" t="s">
        <v>4990</v>
      </c>
      <c r="I27" s="378" t="s">
        <v>3861</v>
      </c>
    </row>
    <row r="28" ht="33.3" customHeight="1" spans="1:9">
      <c r="A28" s="378">
        <v>27</v>
      </c>
      <c r="B28" s="378" t="s">
        <v>753</v>
      </c>
      <c r="C28" s="378"/>
      <c r="D28" s="378" t="s">
        <v>3862</v>
      </c>
      <c r="E28" s="378">
        <v>395</v>
      </c>
      <c r="F28" s="378">
        <v>4.3</v>
      </c>
      <c r="G28" s="378">
        <v>16.99</v>
      </c>
      <c r="H28" s="378" t="s">
        <v>4991</v>
      </c>
      <c r="I28" s="378" t="s">
        <v>3826</v>
      </c>
    </row>
    <row r="29" ht="33.3" customHeight="1" spans="1:9">
      <c r="A29" s="378">
        <v>28</v>
      </c>
      <c r="B29" s="378" t="s">
        <v>3863</v>
      </c>
      <c r="C29" s="378"/>
      <c r="D29" s="378" t="s">
        <v>3864</v>
      </c>
      <c r="E29" s="378">
        <v>278</v>
      </c>
      <c r="F29" s="378">
        <v>4.1</v>
      </c>
      <c r="G29" s="378">
        <v>18.99</v>
      </c>
      <c r="H29" s="378" t="s">
        <v>4992</v>
      </c>
      <c r="I29" s="378" t="s">
        <v>3821</v>
      </c>
    </row>
    <row r="30" ht="33.3" customHeight="1" spans="1:9">
      <c r="A30" s="378">
        <v>29</v>
      </c>
      <c r="B30" s="378" t="s">
        <v>345</v>
      </c>
      <c r="C30" s="378"/>
      <c r="D30" s="378" t="s">
        <v>429</v>
      </c>
      <c r="E30" s="378">
        <v>37</v>
      </c>
      <c r="F30" s="378">
        <v>4.5</v>
      </c>
      <c r="G30" s="378">
        <v>19.99</v>
      </c>
      <c r="H30" s="378" t="s">
        <v>4992</v>
      </c>
      <c r="I30" s="378" t="s">
        <v>3835</v>
      </c>
    </row>
    <row r="31" ht="33.3" customHeight="1" spans="1:9">
      <c r="A31" s="378">
        <v>30</v>
      </c>
      <c r="B31" s="378" t="s">
        <v>3865</v>
      </c>
      <c r="C31" s="378"/>
      <c r="D31" s="378" t="s">
        <v>3866</v>
      </c>
      <c r="E31" s="378">
        <v>615</v>
      </c>
      <c r="F31" s="378">
        <v>4.5</v>
      </c>
      <c r="G31" s="378">
        <v>24.99</v>
      </c>
      <c r="H31" s="378" t="s">
        <v>4993</v>
      </c>
      <c r="I31" s="378" t="s">
        <v>3826</v>
      </c>
    </row>
    <row r="32" ht="33.3" customHeight="1" spans="1:9">
      <c r="A32" s="378">
        <v>31</v>
      </c>
      <c r="B32" s="378" t="s">
        <v>3869</v>
      </c>
      <c r="C32" s="378"/>
      <c r="D32" s="378" t="s">
        <v>3870</v>
      </c>
      <c r="E32" s="378">
        <v>341</v>
      </c>
      <c r="F32" s="378">
        <v>4.4</v>
      </c>
      <c r="G32" s="378">
        <v>10.99</v>
      </c>
      <c r="H32" s="378" t="s">
        <v>4994</v>
      </c>
      <c r="I32" s="378" t="s">
        <v>3871</v>
      </c>
    </row>
    <row r="33" ht="33.3" customHeight="1" spans="1:9">
      <c r="A33" s="378">
        <v>32</v>
      </c>
      <c r="B33" s="378" t="s">
        <v>3872</v>
      </c>
      <c r="C33" s="378"/>
      <c r="D33" s="378" t="s">
        <v>3873</v>
      </c>
      <c r="E33" s="378">
        <v>4384</v>
      </c>
      <c r="F33" s="378">
        <v>4.3</v>
      </c>
      <c r="G33" s="378">
        <v>13.59</v>
      </c>
      <c r="H33" s="378" t="s">
        <v>4995</v>
      </c>
      <c r="I33" s="378" t="s">
        <v>3826</v>
      </c>
    </row>
    <row r="34" ht="33.3" customHeight="1" spans="1:9">
      <c r="A34" s="378">
        <v>33</v>
      </c>
      <c r="B34" s="378" t="s">
        <v>385</v>
      </c>
      <c r="C34" s="378"/>
      <c r="D34" s="378" t="s">
        <v>3875</v>
      </c>
      <c r="E34" s="378">
        <v>599</v>
      </c>
      <c r="F34" s="378">
        <v>4.5</v>
      </c>
      <c r="G34" s="378">
        <v>44.95</v>
      </c>
      <c r="H34" s="378" t="s">
        <v>4996</v>
      </c>
      <c r="I34" s="378" t="s">
        <v>3841</v>
      </c>
    </row>
    <row r="35" ht="33.3" customHeight="1" spans="1:9">
      <c r="A35" s="378">
        <v>34</v>
      </c>
      <c r="B35" s="378" t="s">
        <v>3879</v>
      </c>
      <c r="C35" s="378"/>
      <c r="D35" s="378" t="s">
        <v>3880</v>
      </c>
      <c r="E35" s="378">
        <v>738</v>
      </c>
      <c r="F35" s="378">
        <v>3.9</v>
      </c>
      <c r="G35" s="378">
        <v>25.99</v>
      </c>
      <c r="H35" s="378" t="s">
        <v>4997</v>
      </c>
      <c r="I35" s="378" t="s">
        <v>3871</v>
      </c>
    </row>
    <row r="36" ht="33.3" customHeight="1" spans="1:9">
      <c r="A36" s="378">
        <v>35</v>
      </c>
      <c r="B36" s="378" t="s">
        <v>3882</v>
      </c>
      <c r="C36" s="378"/>
      <c r="D36" s="378" t="s">
        <v>3883</v>
      </c>
      <c r="E36" s="378">
        <v>696</v>
      </c>
      <c r="F36" s="378">
        <v>4.1</v>
      </c>
      <c r="G36" s="378">
        <v>15.29</v>
      </c>
      <c r="H36" s="378" t="s">
        <v>4998</v>
      </c>
      <c r="I36" s="378" t="s">
        <v>3826</v>
      </c>
    </row>
    <row r="37" ht="33.3" customHeight="1" spans="1:9">
      <c r="A37" s="378">
        <v>36</v>
      </c>
      <c r="B37" s="378" t="s">
        <v>750</v>
      </c>
      <c r="C37" s="378"/>
      <c r="D37" s="378" t="s">
        <v>3884</v>
      </c>
      <c r="E37" s="378">
        <v>2406</v>
      </c>
      <c r="F37" s="378">
        <v>4.4</v>
      </c>
      <c r="G37" s="378">
        <v>11.48</v>
      </c>
      <c r="H37" s="378" t="s">
        <v>4999</v>
      </c>
      <c r="I37" s="378" t="s">
        <v>3817</v>
      </c>
    </row>
    <row r="38" ht="33.3" customHeight="1" spans="1:9">
      <c r="A38" s="378">
        <v>37</v>
      </c>
      <c r="B38" s="378" t="s">
        <v>370</v>
      </c>
      <c r="C38" s="378"/>
      <c r="D38" s="378" t="s">
        <v>372</v>
      </c>
      <c r="E38" s="378">
        <v>1063</v>
      </c>
      <c r="F38" s="378">
        <v>4.3</v>
      </c>
      <c r="G38" s="378">
        <v>13.49</v>
      </c>
      <c r="H38" s="378" t="s">
        <v>5000</v>
      </c>
      <c r="I38" s="378" t="s">
        <v>3826</v>
      </c>
    </row>
    <row r="39" ht="33.3" customHeight="1" spans="1:9">
      <c r="A39" s="378">
        <v>38</v>
      </c>
      <c r="B39" s="378" t="s">
        <v>3885</v>
      </c>
      <c r="C39" s="378"/>
      <c r="D39" s="378" t="s">
        <v>3886</v>
      </c>
      <c r="E39" s="378">
        <v>2406</v>
      </c>
      <c r="F39" s="378">
        <v>4.4</v>
      </c>
      <c r="G39" s="378">
        <v>12.97</v>
      </c>
      <c r="H39" s="378" t="s">
        <v>5001</v>
      </c>
      <c r="I39" s="378" t="s">
        <v>3821</v>
      </c>
    </row>
    <row r="40" ht="33.3" customHeight="1" spans="1:9">
      <c r="A40" s="378">
        <v>39</v>
      </c>
      <c r="B40" s="378" t="s">
        <v>3887</v>
      </c>
      <c r="C40" s="378"/>
      <c r="D40" s="378" t="s">
        <v>3888</v>
      </c>
      <c r="E40" s="378">
        <v>2208</v>
      </c>
      <c r="F40" s="378">
        <v>4.2</v>
      </c>
      <c r="G40" s="378">
        <v>16.99</v>
      </c>
      <c r="H40" s="378" t="s">
        <v>5002</v>
      </c>
      <c r="I40" s="378" t="s">
        <v>3871</v>
      </c>
    </row>
    <row r="41" ht="33.3" customHeight="1" spans="1:9">
      <c r="A41" s="378">
        <v>40</v>
      </c>
      <c r="B41" s="378" t="s">
        <v>298</v>
      </c>
      <c r="C41" s="378"/>
      <c r="D41" s="378" t="s">
        <v>3890</v>
      </c>
      <c r="E41" s="378">
        <v>307</v>
      </c>
      <c r="F41" s="378">
        <v>4.7</v>
      </c>
      <c r="G41" s="378">
        <v>11.95</v>
      </c>
      <c r="H41" s="378" t="s">
        <v>5003</v>
      </c>
      <c r="I41" s="378" t="s">
        <v>3821</v>
      </c>
    </row>
    <row r="42" ht="33.3" customHeight="1" spans="1:9">
      <c r="A42" s="378">
        <v>41</v>
      </c>
      <c r="B42" s="378" t="s">
        <v>3891</v>
      </c>
      <c r="C42" s="378"/>
      <c r="D42" s="378" t="s">
        <v>3892</v>
      </c>
      <c r="E42" s="378">
        <v>4323</v>
      </c>
      <c r="F42" s="378">
        <v>4.5</v>
      </c>
      <c r="G42" s="378">
        <v>18.74</v>
      </c>
      <c r="H42" s="378" t="s">
        <v>5004</v>
      </c>
      <c r="I42" s="378" t="s">
        <v>3826</v>
      </c>
    </row>
    <row r="43" ht="33.3" customHeight="1" spans="1:9">
      <c r="A43" s="378">
        <v>42</v>
      </c>
      <c r="B43" s="378" t="s">
        <v>3893</v>
      </c>
      <c r="C43" s="378"/>
      <c r="D43" s="378" t="s">
        <v>3894</v>
      </c>
      <c r="E43" s="378">
        <v>26</v>
      </c>
      <c r="F43" s="378">
        <v>3.4</v>
      </c>
      <c r="G43" s="378">
        <v>16.99</v>
      </c>
      <c r="H43" s="378" t="s">
        <v>686</v>
      </c>
      <c r="I43" s="378" t="s">
        <v>3861</v>
      </c>
    </row>
    <row r="44" ht="33.3" customHeight="1" spans="1:9">
      <c r="A44" s="378">
        <v>43</v>
      </c>
      <c r="B44" s="378" t="s">
        <v>734</v>
      </c>
      <c r="C44" s="378"/>
      <c r="D44" s="378" t="s">
        <v>3896</v>
      </c>
      <c r="E44" s="378">
        <v>255</v>
      </c>
      <c r="F44" s="378">
        <v>4.4</v>
      </c>
      <c r="G44" s="378">
        <v>49.95</v>
      </c>
      <c r="H44" s="378" t="s">
        <v>5005</v>
      </c>
      <c r="I44" s="378" t="s">
        <v>3826</v>
      </c>
    </row>
    <row r="45" ht="33.3" customHeight="1" spans="1:9">
      <c r="A45" s="378">
        <v>44</v>
      </c>
      <c r="B45" s="378" t="s">
        <v>3897</v>
      </c>
      <c r="C45" s="378"/>
      <c r="D45" s="378" t="s">
        <v>3898</v>
      </c>
      <c r="E45" s="378">
        <v>9</v>
      </c>
      <c r="F45" s="378">
        <v>4</v>
      </c>
      <c r="G45" s="378">
        <v>14.99</v>
      </c>
      <c r="H45" s="378" t="s">
        <v>686</v>
      </c>
      <c r="I45" s="378" t="s">
        <v>3861</v>
      </c>
    </row>
    <row r="46" ht="33.3" customHeight="1" spans="1:9">
      <c r="A46" s="378">
        <v>45</v>
      </c>
      <c r="B46" s="378" t="s">
        <v>3900</v>
      </c>
      <c r="C46" s="378"/>
      <c r="D46" s="378" t="s">
        <v>3901</v>
      </c>
      <c r="E46" s="378">
        <v>357</v>
      </c>
      <c r="F46" s="378">
        <v>4.4</v>
      </c>
      <c r="G46" s="378">
        <v>12.25</v>
      </c>
      <c r="H46" s="378" t="s">
        <v>5006</v>
      </c>
      <c r="I46" s="378" t="s">
        <v>3861</v>
      </c>
    </row>
    <row r="47" ht="33.3" customHeight="1" spans="1:9">
      <c r="A47" s="378">
        <v>46</v>
      </c>
      <c r="B47" s="378" t="s">
        <v>262</v>
      </c>
      <c r="C47" s="378"/>
      <c r="D47" s="378" t="s">
        <v>265</v>
      </c>
      <c r="E47" s="378">
        <v>142</v>
      </c>
      <c r="F47" s="378">
        <v>3.9</v>
      </c>
      <c r="G47" s="378">
        <v>49.99</v>
      </c>
      <c r="H47" s="378" t="s">
        <v>4970</v>
      </c>
      <c r="I47" s="378" t="s">
        <v>3835</v>
      </c>
    </row>
    <row r="48" ht="33.3" customHeight="1" spans="1:9">
      <c r="A48" s="378">
        <v>47</v>
      </c>
      <c r="B48" s="378" t="s">
        <v>289</v>
      </c>
      <c r="C48" s="378"/>
      <c r="D48" s="378" t="s">
        <v>292</v>
      </c>
      <c r="E48" s="378">
        <v>4868</v>
      </c>
      <c r="F48" s="378">
        <v>4.3</v>
      </c>
      <c r="G48" s="378">
        <v>5.33</v>
      </c>
      <c r="H48" s="378" t="s">
        <v>5007</v>
      </c>
      <c r="I48" s="378" t="s">
        <v>3826</v>
      </c>
    </row>
    <row r="49" ht="33.3" customHeight="1" spans="1:9">
      <c r="A49" s="378">
        <v>48</v>
      </c>
      <c r="B49" s="378" t="s">
        <v>3903</v>
      </c>
      <c r="C49" s="378"/>
      <c r="D49" s="378" t="s">
        <v>3904</v>
      </c>
      <c r="E49" s="378">
        <v>30</v>
      </c>
      <c r="F49" s="378">
        <v>4.7</v>
      </c>
      <c r="G49" s="378">
        <v>30.93</v>
      </c>
      <c r="H49" s="378" t="s">
        <v>686</v>
      </c>
      <c r="I49" s="378" t="s">
        <v>3826</v>
      </c>
    </row>
    <row r="50" ht="33.3" customHeight="1" spans="1:9">
      <c r="A50" s="378">
        <v>49</v>
      </c>
      <c r="B50" s="378" t="s">
        <v>406</v>
      </c>
      <c r="C50" s="378"/>
      <c r="D50" s="378" t="s">
        <v>410</v>
      </c>
      <c r="E50" s="378">
        <v>127</v>
      </c>
      <c r="F50" s="378">
        <v>4.2</v>
      </c>
      <c r="G50" s="378">
        <v>39.1</v>
      </c>
      <c r="H50" s="378" t="s">
        <v>5008</v>
      </c>
      <c r="I50" s="378" t="s">
        <v>3861</v>
      </c>
    </row>
    <row r="51" ht="33.3" customHeight="1" spans="1:9">
      <c r="A51" s="378">
        <v>50</v>
      </c>
      <c r="B51" s="378" t="s">
        <v>3907</v>
      </c>
      <c r="C51" s="378"/>
      <c r="D51" s="378" t="s">
        <v>3908</v>
      </c>
      <c r="E51" s="378">
        <v>395</v>
      </c>
      <c r="F51" s="378">
        <v>4.3</v>
      </c>
      <c r="G51" s="378">
        <v>21.99</v>
      </c>
      <c r="H51" s="378" t="s">
        <v>5009</v>
      </c>
      <c r="I51" s="378" t="s">
        <v>3871</v>
      </c>
    </row>
    <row r="52" ht="33.3" customHeight="1" spans="1:9">
      <c r="A52" s="378">
        <v>51</v>
      </c>
      <c r="B52" s="378" t="s">
        <v>3909</v>
      </c>
      <c r="C52" s="378"/>
      <c r="D52" s="378" t="s">
        <v>3910</v>
      </c>
      <c r="E52" s="378">
        <v>3751</v>
      </c>
      <c r="F52" s="378">
        <v>4</v>
      </c>
      <c r="G52" s="378">
        <v>13.99</v>
      </c>
      <c r="H52" s="378" t="s">
        <v>5010</v>
      </c>
      <c r="I52" s="378" t="s">
        <v>3861</v>
      </c>
    </row>
    <row r="53" ht="33.3" customHeight="1" spans="1:9">
      <c r="A53" s="378">
        <v>52</v>
      </c>
      <c r="B53" s="378" t="s">
        <v>228</v>
      </c>
      <c r="C53" s="378"/>
      <c r="D53" s="378" t="s">
        <v>231</v>
      </c>
      <c r="E53" s="378">
        <v>4874</v>
      </c>
      <c r="F53" s="378">
        <v>4.6</v>
      </c>
      <c r="G53" s="378">
        <v>17.99</v>
      </c>
      <c r="H53" s="378" t="s">
        <v>5011</v>
      </c>
      <c r="I53" s="378" t="s">
        <v>3821</v>
      </c>
    </row>
    <row r="54" ht="33.3" customHeight="1" spans="1:9">
      <c r="A54" s="378">
        <v>53</v>
      </c>
      <c r="B54" s="378" t="s">
        <v>3911</v>
      </c>
      <c r="C54" s="378"/>
      <c r="D54" s="378" t="s">
        <v>3912</v>
      </c>
      <c r="E54" s="378">
        <v>5</v>
      </c>
      <c r="F54" s="378">
        <v>4.1</v>
      </c>
      <c r="G54" s="378">
        <v>15.99</v>
      </c>
      <c r="H54" s="378" t="s">
        <v>5012</v>
      </c>
      <c r="I54" s="378" t="s">
        <v>3826</v>
      </c>
    </row>
    <row r="55" ht="33.3" customHeight="1" spans="1:9">
      <c r="A55" s="378">
        <v>54</v>
      </c>
      <c r="B55" s="378" t="s">
        <v>3914</v>
      </c>
      <c r="C55" s="378"/>
      <c r="D55" s="378" t="s">
        <v>3915</v>
      </c>
      <c r="E55" s="378">
        <v>47</v>
      </c>
      <c r="F55" s="378">
        <v>4.4</v>
      </c>
      <c r="G55" s="378">
        <v>27.69</v>
      </c>
      <c r="H55" s="378" t="s">
        <v>5013</v>
      </c>
      <c r="I55" s="378" t="s">
        <v>3871</v>
      </c>
    </row>
    <row r="56" ht="33.3" customHeight="1" spans="1:9">
      <c r="A56" s="378">
        <v>55</v>
      </c>
      <c r="B56" s="378" t="s">
        <v>695</v>
      </c>
      <c r="C56" s="378"/>
      <c r="D56" s="378" t="s">
        <v>2809</v>
      </c>
      <c r="E56" s="378">
        <v>391</v>
      </c>
      <c r="F56" s="378">
        <v>4.4</v>
      </c>
      <c r="G56" s="378">
        <v>14.99</v>
      </c>
      <c r="H56" s="378" t="s">
        <v>5014</v>
      </c>
      <c r="I56" s="378" t="s">
        <v>3826</v>
      </c>
    </row>
    <row r="57" ht="33.3" customHeight="1" spans="1:9">
      <c r="A57" s="378">
        <v>56</v>
      </c>
      <c r="B57" s="378" t="s">
        <v>3916</v>
      </c>
      <c r="C57" s="378"/>
      <c r="D57" s="378" t="s">
        <v>3917</v>
      </c>
      <c r="E57" s="378">
        <v>366</v>
      </c>
      <c r="F57" s="378">
        <v>4.5</v>
      </c>
      <c r="G57" s="378">
        <v>15.29</v>
      </c>
      <c r="H57" s="378" t="s">
        <v>5015</v>
      </c>
      <c r="I57" s="378" t="s">
        <v>3861</v>
      </c>
    </row>
    <row r="58" ht="33.3" customHeight="1" spans="1:9">
      <c r="A58" s="378">
        <v>57</v>
      </c>
      <c r="B58" s="378" t="s">
        <v>306</v>
      </c>
      <c r="C58" s="378"/>
      <c r="D58" s="378" t="s">
        <v>3918</v>
      </c>
      <c r="E58" s="378">
        <v>124</v>
      </c>
      <c r="F58" s="378">
        <v>4.2</v>
      </c>
      <c r="G58" s="378">
        <v>26.99</v>
      </c>
      <c r="H58" s="378" t="s">
        <v>5016</v>
      </c>
      <c r="I58" s="378" t="s">
        <v>3826</v>
      </c>
    </row>
    <row r="59" ht="33.3" customHeight="1" spans="1:9">
      <c r="A59" s="378">
        <v>58</v>
      </c>
      <c r="B59" s="378" t="s">
        <v>401</v>
      </c>
      <c r="C59" s="378"/>
      <c r="D59" s="378" t="s">
        <v>405</v>
      </c>
      <c r="E59" s="378">
        <v>195</v>
      </c>
      <c r="F59" s="378">
        <v>4.4</v>
      </c>
      <c r="G59" s="378">
        <v>37.99</v>
      </c>
      <c r="H59" s="378" t="s">
        <v>686</v>
      </c>
      <c r="I59" s="378" t="s">
        <v>3821</v>
      </c>
    </row>
    <row r="60" ht="33.3" customHeight="1" spans="1:9">
      <c r="A60" s="378">
        <v>59</v>
      </c>
      <c r="B60" s="378" t="s">
        <v>560</v>
      </c>
      <c r="C60" s="378"/>
      <c r="D60" s="378" t="s">
        <v>2355</v>
      </c>
      <c r="E60" s="378">
        <v>26</v>
      </c>
      <c r="F60" s="378">
        <v>4.7</v>
      </c>
      <c r="G60" s="378">
        <v>59.99</v>
      </c>
      <c r="H60" s="378" t="s">
        <v>5017</v>
      </c>
      <c r="I60" s="378" t="s">
        <v>3826</v>
      </c>
    </row>
    <row r="61" ht="33.3" customHeight="1" spans="1:9">
      <c r="A61" s="378">
        <v>60</v>
      </c>
      <c r="B61" s="378" t="s">
        <v>3920</v>
      </c>
      <c r="C61" s="378"/>
      <c r="D61" s="378" t="s">
        <v>3921</v>
      </c>
      <c r="E61" s="378">
        <v>6039</v>
      </c>
      <c r="F61" s="378">
        <v>4.4</v>
      </c>
      <c r="G61" s="378">
        <v>9.2</v>
      </c>
      <c r="H61" s="378" t="s">
        <v>5018</v>
      </c>
      <c r="I61" s="378" t="s">
        <v>3861</v>
      </c>
    </row>
    <row r="62" ht="33.3" customHeight="1" spans="1:9">
      <c r="A62" s="378">
        <v>61</v>
      </c>
      <c r="B62" s="378" t="s">
        <v>3922</v>
      </c>
      <c r="C62" s="378"/>
      <c r="D62" s="378" t="s">
        <v>3923</v>
      </c>
      <c r="E62" s="378">
        <v>1</v>
      </c>
      <c r="F62" s="378">
        <v>4</v>
      </c>
      <c r="G62" s="378">
        <v>20.99</v>
      </c>
      <c r="H62" s="378" t="s">
        <v>686</v>
      </c>
      <c r="I62" s="378" t="s">
        <v>3871</v>
      </c>
    </row>
    <row r="63" ht="33.3" customHeight="1" spans="1:9">
      <c r="A63" s="378">
        <v>62</v>
      </c>
      <c r="B63" s="378" t="s">
        <v>451</v>
      </c>
      <c r="C63" s="378"/>
      <c r="D63" s="378" t="s">
        <v>2657</v>
      </c>
      <c r="E63" s="378">
        <v>38</v>
      </c>
      <c r="F63" s="378">
        <v>4</v>
      </c>
      <c r="G63" s="378">
        <v>13.99</v>
      </c>
      <c r="H63" s="378" t="s">
        <v>5019</v>
      </c>
      <c r="I63" s="378" t="s">
        <v>3826</v>
      </c>
    </row>
    <row r="64" ht="33.3" customHeight="1" spans="1:9">
      <c r="A64" s="378">
        <v>63</v>
      </c>
      <c r="B64" s="378" t="s">
        <v>3924</v>
      </c>
      <c r="C64" s="378"/>
      <c r="D64" s="378" t="s">
        <v>3925</v>
      </c>
      <c r="E64" s="378">
        <v>58</v>
      </c>
      <c r="F64" s="378">
        <v>4.2</v>
      </c>
      <c r="G64" s="378">
        <v>26.4</v>
      </c>
      <c r="H64" s="378" t="s">
        <v>686</v>
      </c>
      <c r="I64" s="378" t="s">
        <v>3861</v>
      </c>
    </row>
    <row r="65" ht="33.3" customHeight="1" spans="1:9">
      <c r="A65" s="378">
        <v>64</v>
      </c>
      <c r="B65" s="378" t="s">
        <v>3926</v>
      </c>
      <c r="C65" s="378"/>
      <c r="D65" s="378" t="s">
        <v>3927</v>
      </c>
      <c r="E65" s="378">
        <v>72</v>
      </c>
      <c r="F65" s="378">
        <v>4.1</v>
      </c>
      <c r="G65" s="378">
        <v>14.99</v>
      </c>
      <c r="H65" s="378" t="s">
        <v>5020</v>
      </c>
      <c r="I65" s="378" t="s">
        <v>3861</v>
      </c>
    </row>
    <row r="66" ht="33.3" customHeight="1" spans="1:9">
      <c r="A66" s="378">
        <v>65</v>
      </c>
      <c r="B66" s="378" t="s">
        <v>580</v>
      </c>
      <c r="C66" s="378"/>
      <c r="D66" s="378" t="s">
        <v>3928</v>
      </c>
      <c r="E66" s="378">
        <v>167</v>
      </c>
      <c r="F66" s="378">
        <v>4.3</v>
      </c>
      <c r="G66" s="378">
        <v>39.99</v>
      </c>
      <c r="H66" s="378" t="s">
        <v>686</v>
      </c>
      <c r="I66" s="378" t="s">
        <v>3861</v>
      </c>
    </row>
    <row r="67" ht="33.3" customHeight="1" spans="1:9">
      <c r="A67" s="378">
        <v>66</v>
      </c>
      <c r="B67" s="378" t="s">
        <v>697</v>
      </c>
      <c r="C67" s="378"/>
      <c r="D67" s="378" t="s">
        <v>3929</v>
      </c>
      <c r="E67" s="378">
        <v>152</v>
      </c>
      <c r="F67" s="378">
        <v>4.3</v>
      </c>
      <c r="G67" s="378">
        <v>44.95</v>
      </c>
      <c r="H67" s="378" t="s">
        <v>5021</v>
      </c>
      <c r="I67" s="378" t="s">
        <v>3826</v>
      </c>
    </row>
    <row r="68" ht="33.3" customHeight="1" spans="1:9">
      <c r="A68" s="378">
        <v>67</v>
      </c>
      <c r="B68" s="378" t="s">
        <v>331</v>
      </c>
      <c r="C68" s="378"/>
      <c r="D68" s="378" t="s">
        <v>3930</v>
      </c>
      <c r="E68" s="378">
        <v>425</v>
      </c>
      <c r="F68" s="378">
        <v>4.1</v>
      </c>
      <c r="G68" s="378">
        <v>22.69</v>
      </c>
      <c r="H68" s="378" t="s">
        <v>5022</v>
      </c>
      <c r="I68" s="378" t="s">
        <v>3821</v>
      </c>
    </row>
    <row r="69" ht="33.3" customHeight="1" spans="1:9">
      <c r="A69" s="378">
        <v>68</v>
      </c>
      <c r="B69" s="378" t="s">
        <v>3931</v>
      </c>
      <c r="C69" s="378"/>
      <c r="D69" s="378" t="s">
        <v>3932</v>
      </c>
      <c r="E69" s="378">
        <v>705</v>
      </c>
      <c r="F69" s="378">
        <v>4.2</v>
      </c>
      <c r="G69" s="378">
        <v>18.99</v>
      </c>
      <c r="H69" s="378" t="s">
        <v>5023</v>
      </c>
      <c r="I69" s="378" t="s">
        <v>3861</v>
      </c>
    </row>
    <row r="70" ht="33.3" customHeight="1" spans="1:9">
      <c r="A70" s="378">
        <v>69</v>
      </c>
      <c r="B70" s="378" t="s">
        <v>3933</v>
      </c>
      <c r="C70" s="378"/>
      <c r="D70" s="378" t="s">
        <v>3934</v>
      </c>
      <c r="E70" s="378">
        <v>78</v>
      </c>
      <c r="F70" s="378">
        <v>4.5</v>
      </c>
      <c r="G70" s="378">
        <v>13.89</v>
      </c>
      <c r="H70" s="378" t="s">
        <v>5024</v>
      </c>
      <c r="I70" s="378" t="s">
        <v>3821</v>
      </c>
    </row>
    <row r="71" ht="33.3" customHeight="1" spans="1:9">
      <c r="A71" s="378">
        <v>70</v>
      </c>
      <c r="B71" s="378" t="s">
        <v>3935</v>
      </c>
      <c r="C71" s="378"/>
      <c r="D71" s="378" t="s">
        <v>3936</v>
      </c>
      <c r="E71" s="378">
        <v>8</v>
      </c>
      <c r="F71" s="378">
        <v>3.5</v>
      </c>
      <c r="G71" s="378">
        <v>8.99</v>
      </c>
      <c r="H71" s="378" t="s">
        <v>686</v>
      </c>
      <c r="I71" s="378" t="s">
        <v>3871</v>
      </c>
    </row>
    <row r="72" ht="33.3" customHeight="1" spans="1:9">
      <c r="A72" s="378">
        <v>71</v>
      </c>
      <c r="B72" s="378" t="s">
        <v>3938</v>
      </c>
      <c r="C72" s="378"/>
      <c r="D72" s="378" t="s">
        <v>3939</v>
      </c>
      <c r="E72" s="378">
        <v>1001</v>
      </c>
      <c r="F72" s="378">
        <v>4.6</v>
      </c>
      <c r="G72" s="378">
        <v>24.99</v>
      </c>
      <c r="H72" s="378" t="s">
        <v>5025</v>
      </c>
      <c r="I72" s="378" t="s">
        <v>3861</v>
      </c>
    </row>
    <row r="73" ht="33.3" customHeight="1" spans="1:9">
      <c r="A73" s="378">
        <v>72</v>
      </c>
      <c r="B73" s="378" t="s">
        <v>3942</v>
      </c>
      <c r="C73" s="378"/>
      <c r="D73" s="378" t="s">
        <v>3943</v>
      </c>
      <c r="E73" s="378">
        <v>219</v>
      </c>
      <c r="F73" s="378">
        <v>4.1</v>
      </c>
      <c r="G73" s="378">
        <v>8.98</v>
      </c>
      <c r="H73" s="378" t="s">
        <v>5026</v>
      </c>
      <c r="I73" s="378" t="s">
        <v>3871</v>
      </c>
    </row>
    <row r="74" ht="33.3" customHeight="1" spans="1:9">
      <c r="A74" s="378">
        <v>73</v>
      </c>
      <c r="B74" s="378" t="s">
        <v>3944</v>
      </c>
      <c r="C74" s="378"/>
      <c r="D74" s="378" t="s">
        <v>3945</v>
      </c>
      <c r="E74" s="378">
        <v>1570</v>
      </c>
      <c r="F74" s="378">
        <v>4.3</v>
      </c>
      <c r="G74" s="378">
        <v>34.99</v>
      </c>
      <c r="H74" s="378" t="s">
        <v>5027</v>
      </c>
      <c r="I74" s="378" t="s">
        <v>3871</v>
      </c>
    </row>
    <row r="75" ht="33.3" customHeight="1" spans="1:9">
      <c r="A75" s="378">
        <v>74</v>
      </c>
      <c r="B75" s="378" t="s">
        <v>716</v>
      </c>
      <c r="C75" s="378"/>
      <c r="D75" s="378" t="s">
        <v>3946</v>
      </c>
      <c r="E75" s="378">
        <v>44</v>
      </c>
      <c r="F75" s="378">
        <v>3.6</v>
      </c>
      <c r="G75" s="378">
        <v>21.99</v>
      </c>
      <c r="H75" s="378" t="s">
        <v>686</v>
      </c>
      <c r="I75" s="378" t="s">
        <v>3826</v>
      </c>
    </row>
    <row r="76" ht="33.3" customHeight="1" spans="1:9">
      <c r="A76" s="378">
        <v>75</v>
      </c>
      <c r="B76" s="378" t="s">
        <v>3948</v>
      </c>
      <c r="C76" s="378"/>
      <c r="D76" s="378" t="s">
        <v>3949</v>
      </c>
      <c r="E76" s="378">
        <v>471</v>
      </c>
      <c r="F76" s="378">
        <v>4.4</v>
      </c>
      <c r="G76" s="378">
        <v>46.95</v>
      </c>
      <c r="H76" s="378" t="s">
        <v>5028</v>
      </c>
      <c r="I76" s="378" t="s">
        <v>3871</v>
      </c>
    </row>
    <row r="77" ht="33.3" customHeight="1" spans="1:9">
      <c r="A77" s="378">
        <v>76</v>
      </c>
      <c r="B77" s="378" t="s">
        <v>3950</v>
      </c>
      <c r="C77" s="378"/>
      <c r="D77" s="378" t="s">
        <v>3951</v>
      </c>
      <c r="E77" s="378">
        <v>24</v>
      </c>
      <c r="F77" s="378">
        <v>4.1</v>
      </c>
      <c r="G77" s="378">
        <v>9.99</v>
      </c>
      <c r="H77" s="378" t="s">
        <v>5029</v>
      </c>
      <c r="I77" s="378" t="s">
        <v>3826</v>
      </c>
    </row>
    <row r="78" ht="33.3" customHeight="1" spans="1:9">
      <c r="A78" s="378">
        <v>77</v>
      </c>
      <c r="B78" s="378" t="s">
        <v>3952</v>
      </c>
      <c r="C78" s="378"/>
      <c r="D78" s="378" t="s">
        <v>3953</v>
      </c>
      <c r="E78" s="378">
        <v>1702</v>
      </c>
      <c r="F78" s="378">
        <v>4.4</v>
      </c>
      <c r="G78" s="378">
        <v>13.21</v>
      </c>
      <c r="H78" s="378" t="s">
        <v>5030</v>
      </c>
      <c r="I78" s="378" t="s">
        <v>3871</v>
      </c>
    </row>
    <row r="79" ht="33.3" customHeight="1" spans="1:9">
      <c r="A79" s="378">
        <v>78</v>
      </c>
      <c r="B79" s="378" t="s">
        <v>3954</v>
      </c>
      <c r="C79" s="378"/>
      <c r="D79" s="378" t="s">
        <v>3955</v>
      </c>
      <c r="E79" s="378">
        <v>648</v>
      </c>
      <c r="F79" s="378">
        <v>4.5</v>
      </c>
      <c r="G79" s="378">
        <v>32.99</v>
      </c>
      <c r="H79" s="378" t="s">
        <v>5031</v>
      </c>
      <c r="I79" s="378" t="s">
        <v>3861</v>
      </c>
    </row>
    <row r="80" ht="33.3" customHeight="1" spans="1:9">
      <c r="A80" s="378">
        <v>79</v>
      </c>
      <c r="B80" s="378" t="s">
        <v>3956</v>
      </c>
      <c r="C80" s="378"/>
      <c r="D80" s="378" t="s">
        <v>3957</v>
      </c>
      <c r="E80" s="378">
        <v>174</v>
      </c>
      <c r="F80" s="378">
        <v>4.5</v>
      </c>
      <c r="G80" s="378">
        <v>26.26</v>
      </c>
      <c r="H80" s="378" t="s">
        <v>5032</v>
      </c>
      <c r="I80" s="378" t="s">
        <v>3871</v>
      </c>
    </row>
    <row r="81" ht="33.3" customHeight="1" spans="1:9">
      <c r="A81" s="378">
        <v>80</v>
      </c>
      <c r="B81" s="378" t="s">
        <v>3958</v>
      </c>
      <c r="C81" s="378"/>
      <c r="D81" s="378" t="s">
        <v>3959</v>
      </c>
      <c r="E81" s="378">
        <v>78</v>
      </c>
      <c r="F81" s="378">
        <v>4.5</v>
      </c>
      <c r="G81" s="378">
        <v>37.08</v>
      </c>
      <c r="H81" s="378" t="s">
        <v>686</v>
      </c>
      <c r="I81" s="378" t="s">
        <v>3871</v>
      </c>
    </row>
    <row r="82" ht="33.3" customHeight="1" spans="1:9">
      <c r="A82" s="378">
        <v>81</v>
      </c>
      <c r="B82" s="378" t="s">
        <v>3960</v>
      </c>
      <c r="C82" s="378"/>
      <c r="D82" s="378" t="s">
        <v>3961</v>
      </c>
      <c r="E82" s="378">
        <v>33</v>
      </c>
      <c r="F82" s="378">
        <v>4.7</v>
      </c>
      <c r="G82" s="378">
        <v>98.89</v>
      </c>
      <c r="H82" s="378" t="s">
        <v>686</v>
      </c>
      <c r="I82" s="378" t="s">
        <v>3871</v>
      </c>
    </row>
    <row r="83" ht="33.3" customHeight="1" spans="1:9">
      <c r="A83" s="378">
        <v>82</v>
      </c>
      <c r="B83" s="378" t="s">
        <v>3962</v>
      </c>
      <c r="C83" s="378"/>
      <c r="D83" s="378" t="s">
        <v>3963</v>
      </c>
      <c r="E83" s="378">
        <v>4104</v>
      </c>
      <c r="F83" s="378">
        <v>4.5</v>
      </c>
      <c r="G83" s="378">
        <v>16.99</v>
      </c>
      <c r="H83" s="378" t="s">
        <v>4970</v>
      </c>
      <c r="I83" s="378" t="s">
        <v>3861</v>
      </c>
    </row>
    <row r="84" ht="33.3" customHeight="1" spans="1:9">
      <c r="A84" s="378">
        <v>83</v>
      </c>
      <c r="B84" s="378" t="s">
        <v>3966</v>
      </c>
      <c r="C84" s="378"/>
      <c r="D84" s="378" t="s">
        <v>3967</v>
      </c>
      <c r="E84" s="378">
        <v>3857</v>
      </c>
      <c r="F84" s="378">
        <v>4.6</v>
      </c>
      <c r="G84" s="378">
        <v>22.99</v>
      </c>
      <c r="H84" s="378" t="s">
        <v>4980</v>
      </c>
      <c r="I84" s="378" t="s">
        <v>3826</v>
      </c>
    </row>
    <row r="85" ht="33.3" customHeight="1" spans="1:9">
      <c r="A85" s="378">
        <v>84</v>
      </c>
      <c r="B85" s="378" t="s">
        <v>3968</v>
      </c>
      <c r="C85" s="378"/>
      <c r="D85" s="378" t="s">
        <v>3969</v>
      </c>
      <c r="E85" s="378">
        <v>2599</v>
      </c>
      <c r="F85" s="378">
        <v>4.4</v>
      </c>
      <c r="G85" s="378">
        <v>16.99</v>
      </c>
      <c r="H85" s="378" t="s">
        <v>5033</v>
      </c>
      <c r="I85" s="378" t="s">
        <v>3871</v>
      </c>
    </row>
    <row r="86" ht="33.3" customHeight="1" spans="1:9">
      <c r="A86" s="378">
        <v>85</v>
      </c>
      <c r="B86" s="378" t="s">
        <v>3970</v>
      </c>
      <c r="C86" s="378"/>
      <c r="D86" s="378" t="s">
        <v>3971</v>
      </c>
      <c r="E86" s="378">
        <v>517</v>
      </c>
      <c r="F86" s="378">
        <v>4.5</v>
      </c>
      <c r="G86" s="378">
        <v>7.29</v>
      </c>
      <c r="H86" s="378" t="s">
        <v>5034</v>
      </c>
      <c r="I86" s="378" t="s">
        <v>3835</v>
      </c>
    </row>
    <row r="87" ht="33.3" customHeight="1" spans="1:9">
      <c r="A87" s="378">
        <v>86</v>
      </c>
      <c r="B87" s="378" t="s">
        <v>3972</v>
      </c>
      <c r="C87" s="378"/>
      <c r="D87" s="378" t="s">
        <v>3973</v>
      </c>
      <c r="E87" s="378">
        <v>594</v>
      </c>
      <c r="F87" s="378">
        <v>4.1</v>
      </c>
      <c r="G87" s="378">
        <v>8.2</v>
      </c>
      <c r="H87" s="378" t="s">
        <v>5035</v>
      </c>
      <c r="I87" s="378" t="s">
        <v>3871</v>
      </c>
    </row>
    <row r="88" ht="33.3" customHeight="1" spans="1:9">
      <c r="A88" s="378">
        <v>87</v>
      </c>
      <c r="B88" s="378" t="s">
        <v>595</v>
      </c>
      <c r="C88" s="378"/>
      <c r="D88" s="378" t="s">
        <v>3974</v>
      </c>
      <c r="E88" s="378">
        <v>7</v>
      </c>
      <c r="F88" s="378">
        <v>4.2</v>
      </c>
      <c r="G88" s="378">
        <v>44.99</v>
      </c>
      <c r="H88" s="378" t="s">
        <v>686</v>
      </c>
      <c r="I88" s="378" t="s">
        <v>3871</v>
      </c>
    </row>
    <row r="89" ht="33.3" customHeight="1" spans="1:9">
      <c r="A89" s="378">
        <v>88</v>
      </c>
      <c r="B89" s="378" t="s">
        <v>3975</v>
      </c>
      <c r="C89" s="378"/>
      <c r="D89" s="378" t="s">
        <v>3976</v>
      </c>
      <c r="E89" s="378">
        <v>6</v>
      </c>
      <c r="F89" s="378">
        <v>3.8</v>
      </c>
      <c r="G89" s="378">
        <v>39.99</v>
      </c>
      <c r="H89" s="378" t="s">
        <v>5036</v>
      </c>
      <c r="I89" s="378" t="s">
        <v>3871</v>
      </c>
    </row>
    <row r="90" ht="33.3" customHeight="1" spans="1:9">
      <c r="A90" s="378">
        <v>89</v>
      </c>
      <c r="B90" s="378" t="s">
        <v>3977</v>
      </c>
      <c r="C90" s="378"/>
      <c r="D90" s="378" t="s">
        <v>3978</v>
      </c>
      <c r="E90" s="378">
        <v>2424</v>
      </c>
      <c r="F90" s="378">
        <v>3.6</v>
      </c>
      <c r="G90" s="378">
        <v>24.99</v>
      </c>
      <c r="H90" s="378" t="s">
        <v>5037</v>
      </c>
      <c r="I90" s="378" t="s">
        <v>3871</v>
      </c>
    </row>
    <row r="91" ht="33.3" customHeight="1" spans="1:9">
      <c r="A91" s="378">
        <v>90</v>
      </c>
      <c r="B91" s="378" t="s">
        <v>327</v>
      </c>
      <c r="C91" s="378"/>
      <c r="D91" s="378" t="s">
        <v>3979</v>
      </c>
      <c r="E91" s="378">
        <v>56</v>
      </c>
      <c r="F91" s="378">
        <v>4.4</v>
      </c>
      <c r="G91" s="378">
        <v>29.95</v>
      </c>
      <c r="H91" s="378" t="s">
        <v>5038</v>
      </c>
      <c r="I91" s="378" t="s">
        <v>3826</v>
      </c>
    </row>
    <row r="92" ht="33.3" customHeight="1" spans="1:9">
      <c r="A92" s="378">
        <v>91</v>
      </c>
      <c r="B92" s="378" t="s">
        <v>3980</v>
      </c>
      <c r="C92" s="378"/>
      <c r="D92" s="378" t="s">
        <v>3981</v>
      </c>
      <c r="E92" s="378">
        <v>7560</v>
      </c>
      <c r="F92" s="378">
        <v>4.6</v>
      </c>
      <c r="G92" s="378">
        <v>14.13</v>
      </c>
      <c r="H92" s="378" t="s">
        <v>5039</v>
      </c>
      <c r="I92" s="378" t="s">
        <v>3835</v>
      </c>
    </row>
    <row r="93" ht="33.3" customHeight="1" spans="1:9">
      <c r="A93" s="378">
        <v>92</v>
      </c>
      <c r="B93" s="378" t="s">
        <v>393</v>
      </c>
      <c r="C93" s="378"/>
      <c r="D93" s="378" t="s">
        <v>397</v>
      </c>
      <c r="E93" s="378">
        <v>1165</v>
      </c>
      <c r="F93" s="378">
        <v>4.1</v>
      </c>
      <c r="G93" s="378">
        <v>7.87</v>
      </c>
      <c r="H93" s="378" t="s">
        <v>5040</v>
      </c>
      <c r="I93" s="378" t="s">
        <v>3826</v>
      </c>
    </row>
    <row r="94" ht="33.3" customHeight="1" spans="1:9">
      <c r="A94" s="378">
        <v>93</v>
      </c>
      <c r="B94" s="378" t="s">
        <v>235</v>
      </c>
      <c r="C94" s="378"/>
      <c r="D94" s="378" t="s">
        <v>238</v>
      </c>
      <c r="E94" s="378">
        <v>4384</v>
      </c>
      <c r="F94" s="378">
        <v>4.3</v>
      </c>
      <c r="G94" s="378">
        <v>22.94</v>
      </c>
      <c r="H94" s="378" t="s">
        <v>5041</v>
      </c>
      <c r="I94" s="378" t="s">
        <v>3821</v>
      </c>
    </row>
    <row r="95" ht="33.3" customHeight="1" spans="1:9">
      <c r="A95" s="378">
        <v>94</v>
      </c>
      <c r="B95" s="378" t="s">
        <v>3982</v>
      </c>
      <c r="C95" s="378"/>
      <c r="D95" s="378" t="s">
        <v>3983</v>
      </c>
      <c r="E95" s="378">
        <v>2956</v>
      </c>
      <c r="F95" s="378">
        <v>4.6</v>
      </c>
      <c r="G95" s="378">
        <v>22.99</v>
      </c>
      <c r="H95" s="378" t="s">
        <v>5042</v>
      </c>
      <c r="I95" s="378" t="s">
        <v>3871</v>
      </c>
    </row>
    <row r="96" ht="33.3" customHeight="1" spans="1:9">
      <c r="A96" s="378">
        <v>95</v>
      </c>
      <c r="B96" s="378" t="s">
        <v>3984</v>
      </c>
      <c r="C96" s="378"/>
      <c r="D96" s="378" t="s">
        <v>3985</v>
      </c>
      <c r="E96" s="378">
        <v>7055</v>
      </c>
      <c r="F96" s="378">
        <v>4.6</v>
      </c>
      <c r="G96" s="378">
        <v>14.99</v>
      </c>
      <c r="H96" s="378" t="s">
        <v>5043</v>
      </c>
      <c r="I96" s="378" t="s">
        <v>3821</v>
      </c>
    </row>
    <row r="97" ht="33.3" customHeight="1" spans="1:9">
      <c r="A97" s="378">
        <v>96</v>
      </c>
      <c r="B97" s="378" t="s">
        <v>3986</v>
      </c>
      <c r="C97" s="378"/>
      <c r="D97" s="378" t="s">
        <v>3987</v>
      </c>
      <c r="E97" s="378">
        <v>1108</v>
      </c>
      <c r="F97" s="378">
        <v>4.2</v>
      </c>
      <c r="G97" s="378">
        <v>5.99</v>
      </c>
      <c r="H97" s="378" t="s">
        <v>5044</v>
      </c>
      <c r="I97" s="378" t="s">
        <v>3861</v>
      </c>
    </row>
    <row r="98" ht="33.3" customHeight="1" spans="1:9">
      <c r="A98" s="378">
        <v>97</v>
      </c>
      <c r="B98" s="378" t="s">
        <v>3988</v>
      </c>
      <c r="C98" s="378"/>
      <c r="D98" s="378" t="s">
        <v>3989</v>
      </c>
      <c r="E98" s="378">
        <v>12</v>
      </c>
      <c r="F98" s="378">
        <v>4.1</v>
      </c>
      <c r="G98" s="378">
        <v>36.99</v>
      </c>
      <c r="H98" s="378" t="s">
        <v>686</v>
      </c>
      <c r="I98" s="378" t="s">
        <v>3826</v>
      </c>
    </row>
    <row r="99" ht="33.3" customHeight="1" spans="1:9">
      <c r="A99" s="378">
        <v>98</v>
      </c>
      <c r="B99" s="378" t="s">
        <v>3991</v>
      </c>
      <c r="C99" s="378"/>
      <c r="D99" s="378" t="s">
        <v>3992</v>
      </c>
      <c r="E99" s="378">
        <v>91</v>
      </c>
      <c r="F99" s="378">
        <v>4.4</v>
      </c>
      <c r="G99" s="378">
        <v>12.99</v>
      </c>
      <c r="H99" s="378" t="s">
        <v>5045</v>
      </c>
      <c r="I99" s="378" t="s">
        <v>3871</v>
      </c>
    </row>
    <row r="100" ht="33.3" customHeight="1" spans="1:9">
      <c r="A100" s="378">
        <v>99</v>
      </c>
      <c r="B100" s="378" t="s">
        <v>3993</v>
      </c>
      <c r="C100" s="378"/>
      <c r="D100" s="378" t="s">
        <v>3994</v>
      </c>
      <c r="E100" s="378">
        <v>640</v>
      </c>
      <c r="F100" s="378">
        <v>4.3</v>
      </c>
      <c r="G100" s="378">
        <v>50.4</v>
      </c>
      <c r="H100" s="378" t="s">
        <v>5017</v>
      </c>
      <c r="I100" s="378" t="s">
        <v>3871</v>
      </c>
    </row>
    <row r="101" ht="33.3" customHeight="1" spans="1:9">
      <c r="A101" s="378">
        <v>100</v>
      </c>
      <c r="B101" s="378" t="s">
        <v>435</v>
      </c>
      <c r="C101" s="378"/>
      <c r="D101" s="378" t="s">
        <v>3995</v>
      </c>
      <c r="E101" s="378">
        <v>186</v>
      </c>
      <c r="F101" s="378">
        <v>4.1</v>
      </c>
      <c r="G101" s="378">
        <v>36.54</v>
      </c>
      <c r="H101" s="378" t="s">
        <v>5012</v>
      </c>
      <c r="I101" s="378" t="s">
        <v>3861</v>
      </c>
    </row>
    <row r="102" ht="33.3" customHeight="1" spans="1:9">
      <c r="A102" s="378">
        <v>101</v>
      </c>
      <c r="B102" s="378" t="s">
        <v>3996</v>
      </c>
      <c r="C102" s="378"/>
      <c r="D102" s="378" t="s">
        <v>3997</v>
      </c>
      <c r="E102" s="378">
        <v>459</v>
      </c>
      <c r="F102" s="378">
        <v>4.2</v>
      </c>
      <c r="G102" s="378">
        <v>24.99</v>
      </c>
      <c r="H102" s="378" t="s">
        <v>5046</v>
      </c>
      <c r="I102" s="378" t="s">
        <v>3861</v>
      </c>
    </row>
    <row r="103" ht="33.3" customHeight="1" spans="1:9">
      <c r="A103" s="378">
        <v>102</v>
      </c>
      <c r="B103" s="378" t="s">
        <v>3998</v>
      </c>
      <c r="C103" s="378"/>
      <c r="D103" s="378" t="s">
        <v>3999</v>
      </c>
      <c r="E103" s="378">
        <v>12</v>
      </c>
      <c r="F103" s="378">
        <v>4.3</v>
      </c>
      <c r="G103" s="378">
        <v>18.99</v>
      </c>
      <c r="H103" s="378" t="s">
        <v>686</v>
      </c>
      <c r="I103" s="378" t="s">
        <v>3861</v>
      </c>
    </row>
    <row r="104" ht="33.3" customHeight="1" spans="1:9">
      <c r="A104" s="378">
        <v>103</v>
      </c>
      <c r="B104" s="378" t="s">
        <v>575</v>
      </c>
      <c r="C104" s="378"/>
      <c r="D104" s="378" t="s">
        <v>4000</v>
      </c>
      <c r="E104" s="378">
        <v>948</v>
      </c>
      <c r="F104" s="378">
        <v>4.2</v>
      </c>
      <c r="G104" s="378">
        <v>24.99</v>
      </c>
      <c r="H104" s="378" t="s">
        <v>5047</v>
      </c>
      <c r="I104" s="378" t="s">
        <v>3871</v>
      </c>
    </row>
    <row r="105" ht="33.3" customHeight="1" spans="1:9">
      <c r="A105" s="378">
        <v>104</v>
      </c>
      <c r="B105" s="378" t="s">
        <v>4001</v>
      </c>
      <c r="C105" s="378"/>
      <c r="D105" s="378" t="s">
        <v>4002</v>
      </c>
      <c r="E105" s="378">
        <v>42</v>
      </c>
      <c r="F105" s="378">
        <v>5</v>
      </c>
      <c r="G105" s="378">
        <v>44.9</v>
      </c>
      <c r="H105" s="378" t="s">
        <v>5048</v>
      </c>
      <c r="I105" s="378" t="s">
        <v>3871</v>
      </c>
    </row>
    <row r="106" ht="33.3" customHeight="1" spans="1:9">
      <c r="A106" s="378">
        <v>105</v>
      </c>
      <c r="B106" s="378" t="s">
        <v>4004</v>
      </c>
      <c r="C106" s="378"/>
      <c r="D106" s="378" t="s">
        <v>4005</v>
      </c>
      <c r="E106" s="378">
        <v>52</v>
      </c>
      <c r="F106" s="378">
        <v>4.3</v>
      </c>
      <c r="G106" s="378">
        <v>20.86</v>
      </c>
      <c r="H106" s="378" t="s">
        <v>686</v>
      </c>
      <c r="I106" s="378" t="s">
        <v>3861</v>
      </c>
    </row>
    <row r="107" ht="33.3" customHeight="1" spans="1:9">
      <c r="A107" s="378">
        <v>106</v>
      </c>
      <c r="B107" s="378" t="s">
        <v>719</v>
      </c>
      <c r="C107" s="378"/>
      <c r="D107" s="378" t="s">
        <v>4006</v>
      </c>
      <c r="E107" s="378">
        <v>939</v>
      </c>
      <c r="F107" s="378">
        <v>4.6</v>
      </c>
      <c r="G107" s="378">
        <v>18.98</v>
      </c>
      <c r="H107" s="378" t="s">
        <v>5049</v>
      </c>
      <c r="I107" s="378" t="s">
        <v>3826</v>
      </c>
    </row>
    <row r="108" ht="33.3" customHeight="1" spans="1:9">
      <c r="A108" s="378">
        <v>107</v>
      </c>
      <c r="B108" s="378" t="s">
        <v>4007</v>
      </c>
      <c r="C108" s="378"/>
      <c r="D108" s="378" t="s">
        <v>4008</v>
      </c>
      <c r="E108" s="378">
        <v>415</v>
      </c>
      <c r="F108" s="378">
        <v>4.5</v>
      </c>
      <c r="G108" s="378">
        <v>53.99</v>
      </c>
      <c r="H108" s="378" t="s">
        <v>5050</v>
      </c>
      <c r="I108" s="378" t="s">
        <v>3871</v>
      </c>
    </row>
    <row r="109" ht="33.3" customHeight="1" spans="1:9">
      <c r="A109" s="378">
        <v>108</v>
      </c>
      <c r="B109" s="378" t="s">
        <v>4009</v>
      </c>
      <c r="C109" s="378"/>
      <c r="D109" s="378" t="s">
        <v>4010</v>
      </c>
      <c r="E109" s="378">
        <v>12</v>
      </c>
      <c r="F109" s="378">
        <v>5</v>
      </c>
      <c r="G109" s="378">
        <v>39.9</v>
      </c>
      <c r="H109" s="378" t="s">
        <v>5051</v>
      </c>
      <c r="I109" s="378" t="s">
        <v>3871</v>
      </c>
    </row>
    <row r="110" ht="33.3" customHeight="1" spans="1:9">
      <c r="A110" s="378">
        <v>109</v>
      </c>
      <c r="B110" s="378" t="s">
        <v>4012</v>
      </c>
      <c r="C110" s="378"/>
      <c r="D110" s="378" t="s">
        <v>4013</v>
      </c>
      <c r="E110" s="378">
        <v>463</v>
      </c>
      <c r="F110" s="378">
        <v>4.6</v>
      </c>
      <c r="G110" s="378">
        <v>19.99</v>
      </c>
      <c r="H110" s="378" t="s">
        <v>5052</v>
      </c>
      <c r="I110" s="378" t="s">
        <v>3861</v>
      </c>
    </row>
    <row r="111" ht="33.3" customHeight="1" spans="1:9">
      <c r="A111" s="378">
        <v>110</v>
      </c>
      <c r="B111" s="378" t="s">
        <v>368</v>
      </c>
      <c r="C111" s="378"/>
      <c r="D111" s="378" t="s">
        <v>2699</v>
      </c>
      <c r="E111" s="378">
        <v>1444</v>
      </c>
      <c r="F111" s="378">
        <v>4.4</v>
      </c>
      <c r="G111" s="378">
        <v>11.57</v>
      </c>
      <c r="H111" s="378" t="s">
        <v>5053</v>
      </c>
      <c r="I111" s="378" t="s">
        <v>3826</v>
      </c>
    </row>
    <row r="112" ht="33.3" customHeight="1" spans="1:9">
      <c r="A112" s="378">
        <v>111</v>
      </c>
      <c r="B112" s="378" t="s">
        <v>4014</v>
      </c>
      <c r="C112" s="378"/>
      <c r="D112" s="378" t="s">
        <v>4015</v>
      </c>
      <c r="E112" s="378">
        <v>20</v>
      </c>
      <c r="F112" s="378">
        <v>4.5</v>
      </c>
      <c r="G112" s="378">
        <v>39.95</v>
      </c>
      <c r="H112" s="378" t="s">
        <v>686</v>
      </c>
      <c r="I112" s="378" t="s">
        <v>3826</v>
      </c>
    </row>
    <row r="113" ht="33.3" customHeight="1" spans="1:9">
      <c r="A113" s="378">
        <v>112</v>
      </c>
      <c r="B113" s="378" t="s">
        <v>4016</v>
      </c>
      <c r="C113" s="378"/>
      <c r="D113" s="378" t="s">
        <v>4017</v>
      </c>
      <c r="E113" s="378">
        <v>1273</v>
      </c>
      <c r="F113" s="378">
        <v>4.4</v>
      </c>
      <c r="G113" s="378">
        <v>39.99</v>
      </c>
      <c r="H113" s="378" t="s">
        <v>686</v>
      </c>
      <c r="I113" s="378" t="s">
        <v>3871</v>
      </c>
    </row>
    <row r="114" ht="33.3" customHeight="1" spans="1:9">
      <c r="A114" s="378">
        <v>113</v>
      </c>
      <c r="B114" s="378" t="s">
        <v>4018</v>
      </c>
      <c r="C114" s="378"/>
      <c r="D114" s="378" t="s">
        <v>4019</v>
      </c>
      <c r="E114" s="378">
        <v>180</v>
      </c>
      <c r="F114" s="378">
        <v>4.4</v>
      </c>
      <c r="G114" s="378">
        <v>14.99</v>
      </c>
      <c r="H114" s="378" t="s">
        <v>5054</v>
      </c>
      <c r="I114" s="378" t="s">
        <v>3871</v>
      </c>
    </row>
    <row r="115" ht="33.3" customHeight="1" spans="1:9">
      <c r="A115" s="378">
        <v>114</v>
      </c>
      <c r="B115" s="378" t="s">
        <v>4020</v>
      </c>
      <c r="C115" s="378"/>
      <c r="D115" s="378" t="s">
        <v>4021</v>
      </c>
      <c r="E115" s="378">
        <v>5</v>
      </c>
      <c r="F115" s="378">
        <v>3.8</v>
      </c>
      <c r="G115" s="378">
        <v>99.95</v>
      </c>
      <c r="H115" s="378" t="s">
        <v>5055</v>
      </c>
      <c r="I115" s="378" t="s">
        <v>3861</v>
      </c>
    </row>
    <row r="116" ht="33.3" customHeight="1" spans="1:9">
      <c r="A116" s="378">
        <v>115</v>
      </c>
      <c r="B116" s="378" t="s">
        <v>4022</v>
      </c>
      <c r="C116" s="378"/>
      <c r="D116" s="378" t="s">
        <v>4023</v>
      </c>
      <c r="E116" s="378">
        <v>35</v>
      </c>
      <c r="F116" s="378">
        <v>3.8</v>
      </c>
      <c r="G116" s="378">
        <v>24.64</v>
      </c>
      <c r="H116" s="378" t="s">
        <v>5056</v>
      </c>
      <c r="I116" s="378" t="s">
        <v>3871</v>
      </c>
    </row>
    <row r="117" ht="33.3" customHeight="1" spans="1:9">
      <c r="A117" s="378">
        <v>116</v>
      </c>
      <c r="B117" s="378" t="s">
        <v>4026</v>
      </c>
      <c r="C117" s="378"/>
      <c r="D117" s="378" t="s">
        <v>4027</v>
      </c>
      <c r="E117" s="378">
        <v>218</v>
      </c>
      <c r="F117" s="378">
        <v>4.1</v>
      </c>
      <c r="G117" s="378">
        <v>11.9</v>
      </c>
      <c r="H117" s="378" t="s">
        <v>5057</v>
      </c>
      <c r="I117" s="378" t="s">
        <v>3871</v>
      </c>
    </row>
    <row r="118" ht="33.3" customHeight="1" spans="1:9">
      <c r="A118" s="378">
        <v>117</v>
      </c>
      <c r="B118" s="378" t="s">
        <v>359</v>
      </c>
      <c r="C118" s="378"/>
      <c r="D118" s="378" t="s">
        <v>363</v>
      </c>
      <c r="E118" s="378">
        <v>1039</v>
      </c>
      <c r="F118" s="378">
        <v>4.4</v>
      </c>
      <c r="G118" s="378">
        <v>42.2</v>
      </c>
      <c r="H118" s="378" t="s">
        <v>4970</v>
      </c>
      <c r="I118" s="378" t="s">
        <v>3826</v>
      </c>
    </row>
    <row r="119" ht="33.3" customHeight="1" spans="1:9">
      <c r="A119" s="378">
        <v>118</v>
      </c>
      <c r="B119" s="378" t="s">
        <v>4028</v>
      </c>
      <c r="C119" s="378"/>
      <c r="D119" s="378" t="s">
        <v>4029</v>
      </c>
      <c r="E119" s="378">
        <v>269</v>
      </c>
      <c r="F119" s="378">
        <v>4.4</v>
      </c>
      <c r="G119" s="378">
        <v>15.99</v>
      </c>
      <c r="H119" s="378" t="s">
        <v>5058</v>
      </c>
      <c r="I119" s="378" t="s">
        <v>3821</v>
      </c>
    </row>
    <row r="120" ht="33.3" customHeight="1" spans="1:9">
      <c r="A120" s="378">
        <v>119</v>
      </c>
      <c r="B120" s="378" t="s">
        <v>4030</v>
      </c>
      <c r="C120" s="378"/>
      <c r="D120" s="378" t="s">
        <v>4031</v>
      </c>
      <c r="E120" s="378">
        <v>411</v>
      </c>
      <c r="F120" s="378">
        <v>3.6</v>
      </c>
      <c r="G120" s="378">
        <v>14.95</v>
      </c>
      <c r="H120" s="378" t="s">
        <v>686</v>
      </c>
      <c r="I120" s="378" t="s">
        <v>3826</v>
      </c>
    </row>
    <row r="121" ht="33.3" customHeight="1" spans="1:9">
      <c r="A121" s="378">
        <v>120</v>
      </c>
      <c r="B121" s="378" t="s">
        <v>4032</v>
      </c>
      <c r="C121" s="378"/>
      <c r="D121" s="378" t="s">
        <v>4033</v>
      </c>
      <c r="E121" s="378">
        <v>19</v>
      </c>
      <c r="F121" s="378">
        <v>4.7</v>
      </c>
      <c r="G121" s="378">
        <v>15.9</v>
      </c>
      <c r="H121" s="378" t="s">
        <v>686</v>
      </c>
      <c r="I121" s="378" t="s">
        <v>3861</v>
      </c>
    </row>
    <row r="122" ht="33.3" customHeight="1" spans="1:9">
      <c r="A122" s="378">
        <v>121</v>
      </c>
      <c r="B122" s="378" t="s">
        <v>4034</v>
      </c>
      <c r="C122" s="378"/>
      <c r="D122" s="378" t="s">
        <v>4035</v>
      </c>
      <c r="E122" s="378">
        <v>7841</v>
      </c>
      <c r="F122" s="378">
        <v>4.6</v>
      </c>
      <c r="G122" s="378">
        <v>13.95</v>
      </c>
      <c r="H122" s="378" t="s">
        <v>5059</v>
      </c>
      <c r="I122" s="378" t="s">
        <v>3821</v>
      </c>
    </row>
    <row r="123" ht="33.3" customHeight="1" spans="1:9">
      <c r="A123" s="378">
        <v>122</v>
      </c>
      <c r="B123" s="378" t="s">
        <v>4036</v>
      </c>
      <c r="C123" s="378"/>
      <c r="D123" s="378" t="s">
        <v>4037</v>
      </c>
      <c r="E123" s="378">
        <v>3636</v>
      </c>
      <c r="F123" s="378">
        <v>4.3</v>
      </c>
      <c r="G123" s="378">
        <v>45.99</v>
      </c>
      <c r="H123" s="378" t="s">
        <v>5060</v>
      </c>
      <c r="I123" s="378" t="s">
        <v>3871</v>
      </c>
    </row>
    <row r="124" ht="33.3" customHeight="1" spans="1:9">
      <c r="A124" s="378">
        <v>123</v>
      </c>
      <c r="B124" s="378" t="s">
        <v>259</v>
      </c>
      <c r="C124" s="378"/>
      <c r="D124" s="378" t="s">
        <v>4038</v>
      </c>
      <c r="E124" s="378">
        <v>5</v>
      </c>
      <c r="F124" s="378">
        <v>4.1</v>
      </c>
      <c r="G124" s="378">
        <v>45.99</v>
      </c>
      <c r="H124" s="378" t="s">
        <v>5061</v>
      </c>
      <c r="I124" s="378" t="s">
        <v>3821</v>
      </c>
    </row>
    <row r="125" ht="33.3" customHeight="1" spans="1:9">
      <c r="A125" s="378">
        <v>124</v>
      </c>
      <c r="B125" s="378" t="s">
        <v>4039</v>
      </c>
      <c r="C125" s="378"/>
      <c r="D125" s="378" t="s">
        <v>4040</v>
      </c>
      <c r="E125" s="378">
        <v>27</v>
      </c>
      <c r="F125" s="378">
        <v>4.5</v>
      </c>
      <c r="G125" s="378">
        <v>29.99</v>
      </c>
      <c r="H125" s="378" t="s">
        <v>5062</v>
      </c>
      <c r="I125" s="378" t="s">
        <v>3871</v>
      </c>
    </row>
    <row r="126" ht="33.3" customHeight="1" spans="1:9">
      <c r="A126" s="378">
        <v>125</v>
      </c>
      <c r="B126" s="378" t="s">
        <v>4043</v>
      </c>
      <c r="C126" s="378"/>
      <c r="D126" s="378" t="s">
        <v>4044</v>
      </c>
      <c r="E126" s="378">
        <v>5052</v>
      </c>
      <c r="F126" s="378">
        <v>4.6</v>
      </c>
      <c r="G126" s="378">
        <v>18.29</v>
      </c>
      <c r="H126" s="378" t="s">
        <v>5063</v>
      </c>
      <c r="I126" s="378" t="s">
        <v>3871</v>
      </c>
    </row>
    <row r="127" ht="33.3" customHeight="1" spans="1:9">
      <c r="A127" s="378">
        <v>126</v>
      </c>
      <c r="B127" s="378" t="s">
        <v>4045</v>
      </c>
      <c r="C127" s="378"/>
      <c r="D127" s="378" t="s">
        <v>4046</v>
      </c>
      <c r="E127" s="378">
        <v>475</v>
      </c>
      <c r="F127" s="378">
        <v>4.4</v>
      </c>
      <c r="G127" s="378">
        <v>34.95</v>
      </c>
      <c r="H127" s="378" t="s">
        <v>5064</v>
      </c>
      <c r="I127" s="378" t="s">
        <v>3826</v>
      </c>
    </row>
    <row r="128" ht="33.3" customHeight="1" spans="1:9">
      <c r="A128" s="378">
        <v>127</v>
      </c>
      <c r="B128" s="378" t="s">
        <v>4049</v>
      </c>
      <c r="C128" s="378"/>
      <c r="D128" s="378" t="s">
        <v>4050</v>
      </c>
      <c r="E128" s="378">
        <v>430</v>
      </c>
      <c r="F128" s="378">
        <v>3.9</v>
      </c>
      <c r="G128" s="378">
        <v>5.84</v>
      </c>
      <c r="H128" s="378" t="s">
        <v>5065</v>
      </c>
      <c r="I128" s="378" t="s">
        <v>3871</v>
      </c>
    </row>
    <row r="129" ht="33.3" customHeight="1" spans="1:9">
      <c r="A129" s="378">
        <v>128</v>
      </c>
      <c r="B129" s="378" t="s">
        <v>486</v>
      </c>
      <c r="C129" s="378"/>
      <c r="D129" s="378" t="s">
        <v>4051</v>
      </c>
      <c r="E129" s="378">
        <v>242</v>
      </c>
      <c r="F129" s="378">
        <v>4</v>
      </c>
      <c r="G129" s="378">
        <v>66.99</v>
      </c>
      <c r="H129" s="378" t="s">
        <v>5066</v>
      </c>
      <c r="I129" s="378" t="s">
        <v>3861</v>
      </c>
    </row>
    <row r="130" ht="33.3" customHeight="1" spans="1:9">
      <c r="A130" s="378">
        <v>129</v>
      </c>
      <c r="B130" s="378" t="s">
        <v>519</v>
      </c>
      <c r="C130" s="378"/>
      <c r="D130" s="378" t="s">
        <v>4052</v>
      </c>
      <c r="E130" s="378">
        <v>16</v>
      </c>
      <c r="F130" s="378">
        <v>5</v>
      </c>
      <c r="G130" s="378">
        <v>28.99</v>
      </c>
      <c r="H130" s="378" t="s">
        <v>686</v>
      </c>
      <c r="I130" s="378" t="s">
        <v>3871</v>
      </c>
    </row>
    <row r="131" ht="33.3" customHeight="1" spans="1:9">
      <c r="A131" s="378">
        <v>130</v>
      </c>
      <c r="B131" s="378" t="s">
        <v>568</v>
      </c>
      <c r="C131" s="378"/>
      <c r="D131" s="378" t="s">
        <v>4053</v>
      </c>
      <c r="E131" s="378">
        <v>73</v>
      </c>
      <c r="F131" s="378">
        <v>4.6</v>
      </c>
      <c r="G131" s="378">
        <v>59.99</v>
      </c>
      <c r="H131" s="378" t="s">
        <v>4970</v>
      </c>
      <c r="I131" s="378" t="s">
        <v>3861</v>
      </c>
    </row>
    <row r="132" ht="33.3" customHeight="1" spans="1:9">
      <c r="A132" s="378">
        <v>131</v>
      </c>
      <c r="B132" s="378" t="s">
        <v>4054</v>
      </c>
      <c r="C132" s="378"/>
      <c r="D132" s="378" t="s">
        <v>4055</v>
      </c>
      <c r="E132" s="378">
        <v>635</v>
      </c>
      <c r="F132" s="378">
        <v>4.5</v>
      </c>
      <c r="G132" s="378">
        <v>50.32</v>
      </c>
      <c r="H132" s="378" t="s">
        <v>5067</v>
      </c>
      <c r="I132" s="378" t="s">
        <v>3871</v>
      </c>
    </row>
    <row r="133" ht="33.3" customHeight="1" spans="1:9">
      <c r="A133" s="378">
        <v>132</v>
      </c>
      <c r="B133" s="378" t="s">
        <v>4056</v>
      </c>
      <c r="C133" s="378"/>
      <c r="D133" s="378" t="s">
        <v>4057</v>
      </c>
      <c r="E133" s="378">
        <v>81</v>
      </c>
      <c r="F133" s="378">
        <v>3.8</v>
      </c>
      <c r="G133" s="378">
        <v>15.2</v>
      </c>
      <c r="H133" s="378" t="s">
        <v>5068</v>
      </c>
      <c r="I133" s="378" t="s">
        <v>3871</v>
      </c>
    </row>
    <row r="134" ht="33.3" customHeight="1" spans="1:9">
      <c r="A134" s="378">
        <v>133</v>
      </c>
      <c r="B134" s="378" t="s">
        <v>4058</v>
      </c>
      <c r="C134" s="378"/>
      <c r="D134" s="378" t="s">
        <v>4059</v>
      </c>
      <c r="E134" s="378">
        <v>10</v>
      </c>
      <c r="F134" s="378">
        <v>4.5</v>
      </c>
      <c r="G134" s="378">
        <v>28.98</v>
      </c>
      <c r="H134" s="378" t="s">
        <v>686</v>
      </c>
      <c r="I134" s="378" t="s">
        <v>3861</v>
      </c>
    </row>
    <row r="135" ht="33.3" customHeight="1" spans="1:9">
      <c r="A135" s="378">
        <v>134</v>
      </c>
      <c r="B135" s="378" t="s">
        <v>4060</v>
      </c>
      <c r="C135" s="378"/>
      <c r="D135" s="378" t="s">
        <v>4061</v>
      </c>
      <c r="E135" s="378">
        <v>1230</v>
      </c>
      <c r="F135" s="378">
        <v>4.4</v>
      </c>
      <c r="G135" s="378">
        <v>13.9</v>
      </c>
      <c r="H135" s="378" t="s">
        <v>686</v>
      </c>
      <c r="I135" s="378" t="s">
        <v>3871</v>
      </c>
    </row>
    <row r="136" ht="33.3" customHeight="1" spans="1:9">
      <c r="A136" s="378">
        <v>135</v>
      </c>
      <c r="B136" s="378" t="s">
        <v>543</v>
      </c>
      <c r="C136" s="378"/>
      <c r="D136" s="378" t="s">
        <v>4062</v>
      </c>
      <c r="E136" s="378">
        <v>50</v>
      </c>
      <c r="F136" s="378">
        <v>4</v>
      </c>
      <c r="G136" s="378">
        <v>44.99</v>
      </c>
      <c r="H136" s="378" t="s">
        <v>5069</v>
      </c>
      <c r="I136" s="378" t="s">
        <v>3861</v>
      </c>
    </row>
    <row r="137" ht="33.3" customHeight="1" spans="1:9">
      <c r="A137" s="378">
        <v>136</v>
      </c>
      <c r="B137" s="378" t="s">
        <v>4064</v>
      </c>
      <c r="C137" s="378"/>
      <c r="D137" s="378" t="s">
        <v>4065</v>
      </c>
      <c r="E137" s="378">
        <v>88</v>
      </c>
      <c r="F137" s="378">
        <v>4.2</v>
      </c>
      <c r="G137" s="378">
        <v>14.68</v>
      </c>
      <c r="H137" s="378" t="s">
        <v>686</v>
      </c>
      <c r="I137" s="378" t="s">
        <v>3861</v>
      </c>
    </row>
    <row r="138" ht="33.3" customHeight="1" spans="1:9">
      <c r="A138" s="378">
        <v>137</v>
      </c>
      <c r="B138" s="378" t="s">
        <v>4066</v>
      </c>
      <c r="C138" s="378"/>
      <c r="D138" s="378" t="s">
        <v>4067</v>
      </c>
      <c r="E138" s="378">
        <v>116</v>
      </c>
      <c r="F138" s="378">
        <v>4.3</v>
      </c>
      <c r="G138" s="378">
        <v>99.99</v>
      </c>
      <c r="H138" s="378" t="s">
        <v>5070</v>
      </c>
      <c r="I138" s="378" t="s">
        <v>3871</v>
      </c>
    </row>
    <row r="139" ht="33.3" customHeight="1" spans="1:9">
      <c r="A139" s="378">
        <v>138</v>
      </c>
      <c r="B139" s="378" t="s">
        <v>4068</v>
      </c>
      <c r="C139" s="378"/>
      <c r="D139" s="378" t="s">
        <v>592</v>
      </c>
      <c r="E139" s="378">
        <v>6</v>
      </c>
      <c r="F139" s="378">
        <v>4.1</v>
      </c>
      <c r="G139" s="378">
        <v>27.99</v>
      </c>
      <c r="H139" s="378" t="s">
        <v>686</v>
      </c>
      <c r="I139" s="378" t="s">
        <v>3861</v>
      </c>
    </row>
    <row r="140" ht="33.3" customHeight="1" spans="1:9">
      <c r="A140" s="378">
        <v>139</v>
      </c>
      <c r="B140" s="378" t="s">
        <v>4069</v>
      </c>
      <c r="C140" s="378"/>
      <c r="D140" s="378" t="s">
        <v>4070</v>
      </c>
      <c r="E140" s="378">
        <v>114</v>
      </c>
      <c r="F140" s="378">
        <v>4.3</v>
      </c>
      <c r="G140" s="378">
        <v>11.99</v>
      </c>
      <c r="H140" s="378" t="s">
        <v>686</v>
      </c>
      <c r="I140" s="378" t="s">
        <v>3871</v>
      </c>
    </row>
    <row r="141" ht="33.3" customHeight="1" spans="1:9">
      <c r="A141" s="378">
        <v>140</v>
      </c>
      <c r="B141" s="378" t="s">
        <v>4071</v>
      </c>
      <c r="C141" s="378"/>
      <c r="D141" s="378" t="s">
        <v>4072</v>
      </c>
      <c r="E141" s="378">
        <v>421</v>
      </c>
      <c r="F141" s="378">
        <v>4.4</v>
      </c>
      <c r="G141" s="378">
        <v>21.69</v>
      </c>
      <c r="H141" s="378" t="s">
        <v>5071</v>
      </c>
      <c r="I141" s="378" t="s">
        <v>3871</v>
      </c>
    </row>
    <row r="142" ht="33.3" customHeight="1" spans="1:9">
      <c r="A142" s="378">
        <v>141</v>
      </c>
      <c r="B142" s="378" t="s">
        <v>4073</v>
      </c>
      <c r="C142" s="378"/>
      <c r="D142" s="378" t="s">
        <v>4074</v>
      </c>
      <c r="E142" s="378">
        <v>568</v>
      </c>
      <c r="F142" s="378">
        <v>4.5</v>
      </c>
      <c r="G142" s="378">
        <v>39.99</v>
      </c>
      <c r="H142" s="378" t="s">
        <v>686</v>
      </c>
      <c r="I142" s="378" t="s">
        <v>3826</v>
      </c>
    </row>
    <row r="143" ht="33.3" customHeight="1" spans="1:9">
      <c r="A143" s="378">
        <v>142</v>
      </c>
      <c r="B143" s="378" t="s">
        <v>4075</v>
      </c>
      <c r="C143" s="378"/>
      <c r="D143" s="378" t="s">
        <v>4076</v>
      </c>
      <c r="E143" s="378">
        <v>2133</v>
      </c>
      <c r="F143" s="378">
        <v>4.5</v>
      </c>
      <c r="G143" s="378">
        <v>19.95</v>
      </c>
      <c r="H143" s="378" t="s">
        <v>5072</v>
      </c>
      <c r="I143" s="378" t="s">
        <v>3871</v>
      </c>
    </row>
    <row r="144" ht="33.3" customHeight="1" spans="1:9">
      <c r="A144" s="378">
        <v>143</v>
      </c>
      <c r="B144" s="378" t="s">
        <v>4077</v>
      </c>
      <c r="C144" s="378"/>
      <c r="D144" s="378" t="s">
        <v>4078</v>
      </c>
      <c r="E144" s="378">
        <v>3417</v>
      </c>
      <c r="F144" s="378">
        <v>4.6</v>
      </c>
      <c r="G144" s="378">
        <v>24.99</v>
      </c>
      <c r="H144" s="378" t="s">
        <v>5073</v>
      </c>
      <c r="I144" s="378" t="s">
        <v>3871</v>
      </c>
    </row>
    <row r="145" ht="33.3" customHeight="1" spans="1:9">
      <c r="A145" s="378">
        <v>144</v>
      </c>
      <c r="B145" s="378" t="s">
        <v>4079</v>
      </c>
      <c r="C145" s="378"/>
      <c r="D145" s="378" t="s">
        <v>4080</v>
      </c>
      <c r="E145" s="378">
        <v>142</v>
      </c>
      <c r="F145" s="378">
        <v>4.6</v>
      </c>
      <c r="G145" s="378">
        <v>12.7</v>
      </c>
      <c r="H145" s="378" t="s">
        <v>686</v>
      </c>
      <c r="I145" s="378" t="s">
        <v>3861</v>
      </c>
    </row>
    <row r="146" ht="33.3" customHeight="1" spans="1:9">
      <c r="A146" s="378">
        <v>145</v>
      </c>
      <c r="B146" s="378" t="s">
        <v>4081</v>
      </c>
      <c r="C146" s="378"/>
      <c r="D146" s="378" t="s">
        <v>4082</v>
      </c>
      <c r="E146" s="378">
        <v>36</v>
      </c>
      <c r="F146" s="378">
        <v>3.6</v>
      </c>
      <c r="G146" s="378">
        <v>8.99</v>
      </c>
      <c r="H146" s="378" t="s">
        <v>686</v>
      </c>
      <c r="I146" s="378" t="s">
        <v>3826</v>
      </c>
    </row>
    <row r="147" ht="33.3" customHeight="1" spans="1:9">
      <c r="A147" s="378">
        <v>146</v>
      </c>
      <c r="B147" s="378" t="s">
        <v>4084</v>
      </c>
      <c r="C147" s="378"/>
      <c r="D147" s="378" t="s">
        <v>4085</v>
      </c>
      <c r="E147" s="378">
        <v>773</v>
      </c>
      <c r="F147" s="378">
        <v>4.6</v>
      </c>
      <c r="G147" s="378">
        <v>23.99</v>
      </c>
      <c r="H147" s="378" t="s">
        <v>5074</v>
      </c>
      <c r="I147" s="378" t="s">
        <v>3821</v>
      </c>
    </row>
    <row r="148" ht="33.3" customHeight="1" spans="1:9">
      <c r="A148" s="378">
        <v>147</v>
      </c>
      <c r="B148" s="378" t="s">
        <v>4086</v>
      </c>
      <c r="C148" s="378"/>
      <c r="D148" s="378" t="s">
        <v>4087</v>
      </c>
      <c r="E148" s="378">
        <v>2</v>
      </c>
      <c r="F148" s="378">
        <v>2</v>
      </c>
      <c r="G148" s="378">
        <v>30.99</v>
      </c>
      <c r="H148" s="378" t="s">
        <v>686</v>
      </c>
      <c r="I148" s="378" t="s">
        <v>3871</v>
      </c>
    </row>
    <row r="149" ht="33.3" customHeight="1" spans="1:9">
      <c r="A149" s="378">
        <v>148</v>
      </c>
      <c r="B149" s="378" t="s">
        <v>683</v>
      </c>
      <c r="C149" s="378"/>
      <c r="D149" s="378" t="s">
        <v>4088</v>
      </c>
      <c r="E149" s="378">
        <v>424</v>
      </c>
      <c r="F149" s="378">
        <v>4.5</v>
      </c>
      <c r="G149" s="378">
        <v>19.73</v>
      </c>
      <c r="H149" s="378" t="s">
        <v>5075</v>
      </c>
      <c r="I149" s="378" t="s">
        <v>3861</v>
      </c>
    </row>
    <row r="150" ht="33.3" customHeight="1" spans="1:9">
      <c r="A150" s="378">
        <v>149</v>
      </c>
      <c r="B150" s="378" t="s">
        <v>4089</v>
      </c>
      <c r="C150" s="378"/>
      <c r="D150" s="378" t="s">
        <v>4090</v>
      </c>
      <c r="E150" s="378">
        <v>1063</v>
      </c>
      <c r="F150" s="378">
        <v>4.3</v>
      </c>
      <c r="G150" s="378">
        <v>33.67</v>
      </c>
      <c r="H150" s="378" t="s">
        <v>5076</v>
      </c>
      <c r="I150" s="378" t="s">
        <v>3871</v>
      </c>
    </row>
    <row r="151" ht="33.3" customHeight="1" spans="1:9">
      <c r="A151" s="378">
        <v>150</v>
      </c>
      <c r="B151" s="378" t="s">
        <v>4091</v>
      </c>
      <c r="C151" s="378"/>
      <c r="D151" s="378" t="s">
        <v>4092</v>
      </c>
      <c r="E151" s="378">
        <v>169</v>
      </c>
      <c r="F151" s="378">
        <v>4.4</v>
      </c>
      <c r="G151" s="378">
        <v>16.99</v>
      </c>
      <c r="H151" s="378" t="s">
        <v>5077</v>
      </c>
      <c r="I151" s="378" t="s">
        <v>3821</v>
      </c>
    </row>
    <row r="152" ht="33.3" customHeight="1" spans="1:9">
      <c r="A152" s="378">
        <v>151</v>
      </c>
      <c r="B152" s="378" t="s">
        <v>4093</v>
      </c>
      <c r="C152" s="378"/>
      <c r="D152" s="378" t="s">
        <v>4094</v>
      </c>
      <c r="E152" s="378">
        <v>140</v>
      </c>
      <c r="F152" s="378">
        <v>4.2</v>
      </c>
      <c r="G152" s="378">
        <v>33.99</v>
      </c>
      <c r="H152" s="378" t="s">
        <v>686</v>
      </c>
      <c r="I152" s="378" t="s">
        <v>3861</v>
      </c>
    </row>
    <row r="153" ht="33.3" customHeight="1" spans="1:9">
      <c r="A153" s="378">
        <v>152</v>
      </c>
      <c r="B153" s="378" t="s">
        <v>448</v>
      </c>
      <c r="C153" s="378"/>
      <c r="D153" s="378" t="s">
        <v>2484</v>
      </c>
      <c r="E153" s="378">
        <v>2670</v>
      </c>
      <c r="F153" s="378">
        <v>4.2</v>
      </c>
      <c r="G153" s="378">
        <v>13.6</v>
      </c>
      <c r="H153" s="378" t="s">
        <v>5078</v>
      </c>
      <c r="I153" s="378" t="s">
        <v>3871</v>
      </c>
    </row>
    <row r="154" ht="33.3" customHeight="1" spans="1:9">
      <c r="A154" s="378">
        <v>153</v>
      </c>
      <c r="B154" s="378" t="s">
        <v>4096</v>
      </c>
      <c r="C154" s="378"/>
      <c r="D154" s="378" t="s">
        <v>4097</v>
      </c>
      <c r="E154" s="378">
        <v>14</v>
      </c>
      <c r="F154" s="378">
        <v>4.2</v>
      </c>
      <c r="G154" s="378">
        <v>12.49</v>
      </c>
      <c r="H154" s="378" t="s">
        <v>686</v>
      </c>
      <c r="I154" s="378" t="s">
        <v>3871</v>
      </c>
    </row>
    <row r="155" ht="33.3" customHeight="1" spans="1:9">
      <c r="A155" s="378">
        <v>154</v>
      </c>
      <c r="B155" s="378" t="s">
        <v>4098</v>
      </c>
      <c r="C155" s="378"/>
      <c r="D155" s="378" t="s">
        <v>4099</v>
      </c>
      <c r="E155" s="378">
        <v>379</v>
      </c>
      <c r="F155" s="378">
        <v>4</v>
      </c>
      <c r="G155" s="378">
        <v>24.64</v>
      </c>
      <c r="H155" s="378" t="s">
        <v>5079</v>
      </c>
      <c r="I155" s="378" t="s">
        <v>3871</v>
      </c>
    </row>
    <row r="156" ht="33.3" customHeight="1" spans="1:9">
      <c r="A156" s="378">
        <v>155</v>
      </c>
      <c r="B156" s="378" t="s">
        <v>4100</v>
      </c>
      <c r="C156" s="378"/>
      <c r="D156" s="378" t="s">
        <v>4101</v>
      </c>
      <c r="E156" s="378">
        <v>17</v>
      </c>
      <c r="F156" s="378">
        <v>5</v>
      </c>
      <c r="G156" s="378">
        <v>28.99</v>
      </c>
      <c r="H156" s="378" t="s">
        <v>686</v>
      </c>
      <c r="I156" s="378" t="s">
        <v>3871</v>
      </c>
    </row>
    <row r="157" ht="33.3" customHeight="1" spans="1:9">
      <c r="A157" s="378">
        <v>156</v>
      </c>
      <c r="B157" s="378" t="s">
        <v>4102</v>
      </c>
      <c r="C157" s="378"/>
      <c r="D157" s="378" t="s">
        <v>4103</v>
      </c>
      <c r="E157" s="378">
        <v>1185</v>
      </c>
      <c r="F157" s="378">
        <v>4.1</v>
      </c>
      <c r="G157" s="378">
        <v>9.99</v>
      </c>
      <c r="H157" s="378" t="s">
        <v>5080</v>
      </c>
      <c r="I157" s="378" t="s">
        <v>3871</v>
      </c>
    </row>
    <row r="158" ht="33.3" customHeight="1" spans="1:9">
      <c r="A158" s="378">
        <v>157</v>
      </c>
      <c r="B158" s="378" t="s">
        <v>4104</v>
      </c>
      <c r="C158" s="378"/>
      <c r="D158" s="378" t="s">
        <v>4105</v>
      </c>
      <c r="E158" s="378">
        <v>26</v>
      </c>
      <c r="F158" s="378">
        <v>3.4</v>
      </c>
      <c r="G158" s="378">
        <v>69.99</v>
      </c>
      <c r="H158" s="378" t="s">
        <v>5081</v>
      </c>
      <c r="I158" s="378" t="s">
        <v>3861</v>
      </c>
    </row>
    <row r="159" ht="33.3" customHeight="1" spans="1:9">
      <c r="A159" s="378">
        <v>158</v>
      </c>
      <c r="B159" s="378" t="s">
        <v>378</v>
      </c>
      <c r="C159" s="378"/>
      <c r="D159" s="378" t="s">
        <v>4106</v>
      </c>
      <c r="E159" s="378">
        <v>114</v>
      </c>
      <c r="F159" s="378">
        <v>4.4</v>
      </c>
      <c r="G159" s="378">
        <v>27.99</v>
      </c>
      <c r="H159" s="378" t="s">
        <v>5016</v>
      </c>
      <c r="I159" s="378" t="s">
        <v>3861</v>
      </c>
    </row>
    <row r="160" ht="33.3" customHeight="1" spans="1:9">
      <c r="A160" s="378">
        <v>159</v>
      </c>
      <c r="B160" s="378" t="s">
        <v>4110</v>
      </c>
      <c r="C160" s="378"/>
      <c r="D160" s="378" t="s">
        <v>4111</v>
      </c>
      <c r="E160" s="378">
        <v>661</v>
      </c>
      <c r="F160" s="378">
        <v>4.7</v>
      </c>
      <c r="G160" s="378">
        <v>15.99</v>
      </c>
      <c r="H160" s="378" t="s">
        <v>5082</v>
      </c>
      <c r="I160" s="378" t="s">
        <v>3826</v>
      </c>
    </row>
    <row r="161" ht="33.3" customHeight="1" spans="1:9">
      <c r="A161" s="378">
        <v>160</v>
      </c>
      <c r="B161" s="378" t="s">
        <v>4112</v>
      </c>
      <c r="C161" s="378"/>
      <c r="D161" s="378" t="s">
        <v>4113</v>
      </c>
      <c r="E161" s="378">
        <v>2456</v>
      </c>
      <c r="F161" s="378">
        <v>4.5</v>
      </c>
      <c r="G161" s="378">
        <v>28.99</v>
      </c>
      <c r="H161" s="378" t="s">
        <v>5083</v>
      </c>
      <c r="I161" s="378" t="s">
        <v>3861</v>
      </c>
    </row>
    <row r="162" ht="33.3" customHeight="1" spans="1:9">
      <c r="A162" s="378">
        <v>161</v>
      </c>
      <c r="B162" s="378" t="s">
        <v>4114</v>
      </c>
      <c r="C162" s="378"/>
      <c r="D162" s="378" t="s">
        <v>4115</v>
      </c>
      <c r="E162" s="378">
        <v>9193</v>
      </c>
      <c r="F162" s="378">
        <v>4.5</v>
      </c>
      <c r="G162" s="378">
        <v>16.99</v>
      </c>
      <c r="H162" s="378" t="s">
        <v>5084</v>
      </c>
      <c r="I162" s="378" t="s">
        <v>3826</v>
      </c>
    </row>
    <row r="163" ht="33.3" customHeight="1" spans="1:9">
      <c r="A163" s="378">
        <v>162</v>
      </c>
      <c r="B163" s="378" t="s">
        <v>4116</v>
      </c>
      <c r="C163" s="378"/>
      <c r="D163" s="378" t="s">
        <v>4117</v>
      </c>
      <c r="E163" s="378">
        <v>1407</v>
      </c>
      <c r="F163" s="378">
        <v>4.6</v>
      </c>
      <c r="G163" s="378">
        <v>27.89</v>
      </c>
      <c r="H163" s="378" t="s">
        <v>5085</v>
      </c>
      <c r="I163" s="378" t="s">
        <v>3871</v>
      </c>
    </row>
    <row r="164" ht="33.3" customHeight="1" spans="1:9">
      <c r="A164" s="378">
        <v>163</v>
      </c>
      <c r="B164" s="378" t="s">
        <v>4118</v>
      </c>
      <c r="C164" s="378"/>
      <c r="D164" s="378" t="s">
        <v>4119</v>
      </c>
      <c r="E164" s="378">
        <v>594</v>
      </c>
      <c r="F164" s="378">
        <v>4.1</v>
      </c>
      <c r="G164" s="378">
        <v>5.99</v>
      </c>
      <c r="H164" s="378" t="s">
        <v>5086</v>
      </c>
      <c r="I164" s="378" t="s">
        <v>3871</v>
      </c>
    </row>
    <row r="165" ht="33.3" customHeight="1" spans="1:9">
      <c r="A165" s="378">
        <v>164</v>
      </c>
      <c r="B165" s="378" t="s">
        <v>4120</v>
      </c>
      <c r="C165" s="378"/>
      <c r="D165" s="378" t="s">
        <v>4121</v>
      </c>
      <c r="E165" s="378">
        <v>340</v>
      </c>
      <c r="F165" s="378">
        <v>4.2</v>
      </c>
      <c r="G165" s="378">
        <v>19.99</v>
      </c>
      <c r="H165" s="378" t="s">
        <v>4992</v>
      </c>
      <c r="I165" s="378" t="s">
        <v>3826</v>
      </c>
    </row>
    <row r="166" ht="33.3" customHeight="1" spans="1:9">
      <c r="A166" s="378">
        <v>165</v>
      </c>
      <c r="B166" s="378" t="s">
        <v>4122</v>
      </c>
      <c r="C166" s="378"/>
      <c r="D166" s="378" t="s">
        <v>4123</v>
      </c>
      <c r="E166" s="378">
        <v>25</v>
      </c>
      <c r="F166" s="378">
        <v>4.4</v>
      </c>
      <c r="G166" s="378">
        <v>14.75</v>
      </c>
      <c r="H166" s="378" t="s">
        <v>686</v>
      </c>
      <c r="I166" s="378" t="s">
        <v>3871</v>
      </c>
    </row>
    <row r="167" ht="33.3" customHeight="1" spans="1:9">
      <c r="A167" s="378">
        <v>166</v>
      </c>
      <c r="B167" s="378" t="s">
        <v>4124</v>
      </c>
      <c r="C167" s="378"/>
      <c r="D167" s="378" t="s">
        <v>4125</v>
      </c>
      <c r="E167" s="378">
        <v>3531</v>
      </c>
      <c r="F167" s="378">
        <v>4.3</v>
      </c>
      <c r="G167" s="378">
        <v>28.9</v>
      </c>
      <c r="H167" s="378" t="s">
        <v>5087</v>
      </c>
      <c r="I167" s="378" t="s">
        <v>3861</v>
      </c>
    </row>
    <row r="168" ht="33.3" customHeight="1" spans="1:9">
      <c r="A168" s="378">
        <v>167</v>
      </c>
      <c r="B168" s="378" t="s">
        <v>555</v>
      </c>
      <c r="C168" s="378"/>
      <c r="D168" s="378" t="s">
        <v>4126</v>
      </c>
      <c r="E168" s="378">
        <v>198</v>
      </c>
      <c r="F168" s="378">
        <v>4</v>
      </c>
      <c r="G168" s="378">
        <v>23.99</v>
      </c>
      <c r="H168" s="378" t="s">
        <v>5088</v>
      </c>
      <c r="I168" s="378" t="s">
        <v>3861</v>
      </c>
    </row>
    <row r="169" ht="33.3" customHeight="1" spans="1:9">
      <c r="A169" s="378">
        <v>168</v>
      </c>
      <c r="B169" s="378" t="s">
        <v>4127</v>
      </c>
      <c r="C169" s="378"/>
      <c r="D169" s="378" t="s">
        <v>4128</v>
      </c>
      <c r="E169" s="378">
        <v>41</v>
      </c>
      <c r="F169" s="378">
        <v>4.9</v>
      </c>
      <c r="G169" s="378">
        <v>28.99</v>
      </c>
      <c r="H169" s="378" t="s">
        <v>5047</v>
      </c>
      <c r="I169" s="378" t="s">
        <v>3871</v>
      </c>
    </row>
    <row r="170" ht="33.3" customHeight="1" spans="1:9">
      <c r="A170" s="378">
        <v>169</v>
      </c>
      <c r="B170" s="378" t="s">
        <v>4129</v>
      </c>
      <c r="C170" s="378"/>
      <c r="D170" s="378" t="s">
        <v>4130</v>
      </c>
      <c r="E170" s="378">
        <v>252</v>
      </c>
      <c r="F170" s="378">
        <v>4.3</v>
      </c>
      <c r="G170" s="378">
        <v>35.5</v>
      </c>
      <c r="H170" s="378" t="s">
        <v>686</v>
      </c>
      <c r="I170" s="378" t="s">
        <v>3871</v>
      </c>
    </row>
    <row r="171" ht="33.3" customHeight="1" spans="1:9">
      <c r="A171" s="378">
        <v>170</v>
      </c>
      <c r="B171" s="378" t="s">
        <v>4131</v>
      </c>
      <c r="C171" s="378"/>
      <c r="D171" s="378" t="s">
        <v>4132</v>
      </c>
      <c r="E171" s="378">
        <v>279</v>
      </c>
      <c r="F171" s="378">
        <v>4.1</v>
      </c>
      <c r="G171" s="378">
        <v>16.98</v>
      </c>
      <c r="H171" s="378" t="s">
        <v>5089</v>
      </c>
      <c r="I171" s="378" t="s">
        <v>3871</v>
      </c>
    </row>
    <row r="172" ht="33.3" customHeight="1" spans="1:9">
      <c r="A172" s="378">
        <v>171</v>
      </c>
      <c r="B172" s="378" t="s">
        <v>4134</v>
      </c>
      <c r="C172" s="378"/>
      <c r="D172" s="378" t="s">
        <v>4135</v>
      </c>
      <c r="E172" s="378">
        <v>2655</v>
      </c>
      <c r="F172" s="378">
        <v>4.4</v>
      </c>
      <c r="G172" s="378">
        <v>34.99</v>
      </c>
      <c r="H172" s="378" t="s">
        <v>5090</v>
      </c>
      <c r="I172" s="378" t="s">
        <v>3871</v>
      </c>
    </row>
    <row r="173" ht="33.3" customHeight="1" spans="1:9">
      <c r="A173" s="378">
        <v>172</v>
      </c>
      <c r="B173" s="378" t="s">
        <v>4136</v>
      </c>
      <c r="C173" s="378"/>
      <c r="D173" s="378" t="s">
        <v>4137</v>
      </c>
      <c r="E173" s="378">
        <v>183</v>
      </c>
      <c r="F173" s="378">
        <v>4.5</v>
      </c>
      <c r="G173" s="378">
        <v>34.99</v>
      </c>
      <c r="H173" s="378" t="s">
        <v>686</v>
      </c>
      <c r="I173" s="378" t="s">
        <v>3861</v>
      </c>
    </row>
    <row r="174" ht="33.3" customHeight="1" spans="1:9">
      <c r="A174" s="378">
        <v>173</v>
      </c>
      <c r="B174" s="378" t="s">
        <v>4138</v>
      </c>
      <c r="C174" s="378"/>
      <c r="D174" s="378" t="s">
        <v>4139</v>
      </c>
      <c r="E174" s="378">
        <v>5</v>
      </c>
      <c r="F174" s="378">
        <v>4.7</v>
      </c>
      <c r="G174" s="378">
        <v>8.99</v>
      </c>
      <c r="H174" s="378" t="s">
        <v>686</v>
      </c>
      <c r="I174" s="378" t="s">
        <v>3871</v>
      </c>
    </row>
    <row r="175" ht="33.3" customHeight="1" spans="1:9">
      <c r="A175" s="378">
        <v>174</v>
      </c>
      <c r="B175" s="378" t="s">
        <v>4140</v>
      </c>
      <c r="C175" s="378"/>
      <c r="D175" s="378" t="s">
        <v>4141</v>
      </c>
      <c r="E175" s="378">
        <v>4384</v>
      </c>
      <c r="F175" s="378">
        <v>4.3</v>
      </c>
      <c r="G175" s="378">
        <v>22.09</v>
      </c>
      <c r="H175" s="378" t="s">
        <v>5091</v>
      </c>
      <c r="I175" s="378" t="s">
        <v>3826</v>
      </c>
    </row>
    <row r="176" ht="33.3" customHeight="1" spans="1:9">
      <c r="A176" s="378">
        <v>175</v>
      </c>
      <c r="B176" s="378" t="s">
        <v>4142</v>
      </c>
      <c r="C176" s="378"/>
      <c r="D176" s="378" t="s">
        <v>574</v>
      </c>
      <c r="E176" s="378">
        <v>1754</v>
      </c>
      <c r="F176" s="378">
        <v>3.9</v>
      </c>
      <c r="G176" s="378">
        <v>12.99</v>
      </c>
      <c r="H176" s="378" t="s">
        <v>5092</v>
      </c>
      <c r="I176" s="378" t="s">
        <v>3861</v>
      </c>
    </row>
    <row r="177" ht="33.3" customHeight="1" spans="1:9">
      <c r="A177" s="378">
        <v>176</v>
      </c>
      <c r="B177" s="378" t="s">
        <v>4143</v>
      </c>
      <c r="C177" s="378"/>
      <c r="D177" s="378" t="s">
        <v>4144</v>
      </c>
      <c r="E177" s="378">
        <v>4323</v>
      </c>
      <c r="F177" s="378">
        <v>4.5</v>
      </c>
      <c r="G177" s="378">
        <v>14.99</v>
      </c>
      <c r="H177" s="378" t="s">
        <v>5093</v>
      </c>
      <c r="I177" s="378" t="s">
        <v>3871</v>
      </c>
    </row>
    <row r="178" ht="33.3" customHeight="1" spans="1:9">
      <c r="A178" s="378">
        <v>177</v>
      </c>
      <c r="B178" s="378" t="s">
        <v>364</v>
      </c>
      <c r="C178" s="378"/>
      <c r="D178" s="378" t="s">
        <v>2226</v>
      </c>
      <c r="E178" s="378">
        <v>366</v>
      </c>
      <c r="F178" s="378">
        <v>4.5</v>
      </c>
      <c r="G178" s="378">
        <v>15.28</v>
      </c>
      <c r="H178" s="378" t="s">
        <v>5094</v>
      </c>
      <c r="I178" s="378" t="s">
        <v>3871</v>
      </c>
    </row>
    <row r="179" ht="33.3" customHeight="1" spans="1:9">
      <c r="A179" s="378">
        <v>178</v>
      </c>
      <c r="B179" s="378" t="s">
        <v>4145</v>
      </c>
      <c r="C179" s="378"/>
      <c r="D179" s="378" t="s">
        <v>4146</v>
      </c>
      <c r="E179" s="378">
        <v>84</v>
      </c>
      <c r="F179" s="378">
        <v>4.4</v>
      </c>
      <c r="G179" s="378">
        <v>24.99</v>
      </c>
      <c r="H179" s="378" t="s">
        <v>5095</v>
      </c>
      <c r="I179" s="378" t="s">
        <v>3871</v>
      </c>
    </row>
    <row r="180" ht="33.3" customHeight="1" spans="1:9">
      <c r="A180" s="378">
        <v>179</v>
      </c>
      <c r="B180" s="378" t="s">
        <v>539</v>
      </c>
      <c r="C180" s="378"/>
      <c r="D180" s="378" t="s">
        <v>542</v>
      </c>
      <c r="E180" s="378">
        <v>620</v>
      </c>
      <c r="F180" s="378">
        <v>4.4</v>
      </c>
      <c r="G180" s="378">
        <v>7.99</v>
      </c>
      <c r="H180" s="378" t="s">
        <v>5096</v>
      </c>
      <c r="I180" s="378" t="s">
        <v>3861</v>
      </c>
    </row>
    <row r="181" ht="33.3" customHeight="1" spans="1:9">
      <c r="A181" s="378">
        <v>180</v>
      </c>
      <c r="B181" s="378" t="s">
        <v>4147</v>
      </c>
      <c r="C181" s="378"/>
      <c r="D181" s="378" t="s">
        <v>4148</v>
      </c>
      <c r="E181" s="378">
        <v>128</v>
      </c>
      <c r="F181" s="378">
        <v>4.4</v>
      </c>
      <c r="G181" s="378">
        <v>8.49</v>
      </c>
      <c r="H181" s="378" t="s">
        <v>686</v>
      </c>
      <c r="I181" s="378" t="s">
        <v>3871</v>
      </c>
    </row>
    <row r="182" ht="33.3" customHeight="1" spans="1:9">
      <c r="A182" s="378">
        <v>181</v>
      </c>
      <c r="B182" s="378" t="s">
        <v>4149</v>
      </c>
      <c r="C182" s="378"/>
      <c r="D182" s="378" t="s">
        <v>4150</v>
      </c>
      <c r="E182" s="378">
        <v>4868</v>
      </c>
      <c r="F182" s="378">
        <v>4.3</v>
      </c>
      <c r="G182" s="378">
        <v>23.99</v>
      </c>
      <c r="H182" s="378" t="s">
        <v>5097</v>
      </c>
      <c r="I182" s="378" t="s">
        <v>3861</v>
      </c>
    </row>
    <row r="183" ht="33.3" customHeight="1" spans="1:9">
      <c r="A183" s="378">
        <v>182</v>
      </c>
      <c r="B183" s="378" t="s">
        <v>692</v>
      </c>
      <c r="C183" s="378"/>
      <c r="D183" s="378" t="s">
        <v>4151</v>
      </c>
      <c r="E183" s="378">
        <v>3531</v>
      </c>
      <c r="F183" s="378">
        <v>4.3</v>
      </c>
      <c r="G183" s="378">
        <v>32.9</v>
      </c>
      <c r="H183" s="378" t="s">
        <v>5098</v>
      </c>
      <c r="I183" s="378" t="s">
        <v>3861</v>
      </c>
    </row>
    <row r="184" ht="33.3" customHeight="1" spans="1:9">
      <c r="A184" s="378">
        <v>183</v>
      </c>
      <c r="B184" s="378" t="s">
        <v>710</v>
      </c>
      <c r="C184" s="378"/>
      <c r="D184" s="378" t="s">
        <v>4152</v>
      </c>
      <c r="E184" s="378">
        <v>17</v>
      </c>
      <c r="F184" s="378">
        <v>5</v>
      </c>
      <c r="G184" s="378">
        <v>27.99</v>
      </c>
      <c r="H184" s="378" t="s">
        <v>686</v>
      </c>
      <c r="I184" s="378" t="s">
        <v>3871</v>
      </c>
    </row>
    <row r="185" ht="33.3" customHeight="1" spans="1:9">
      <c r="A185" s="378">
        <v>184</v>
      </c>
      <c r="B185" s="378" t="s">
        <v>4153</v>
      </c>
      <c r="C185" s="378"/>
      <c r="D185" s="378" t="s">
        <v>4154</v>
      </c>
      <c r="E185" s="378">
        <v>475</v>
      </c>
      <c r="F185" s="378">
        <v>4.4</v>
      </c>
      <c r="G185" s="378">
        <v>34.95</v>
      </c>
      <c r="H185" s="378" t="s">
        <v>5099</v>
      </c>
      <c r="I185" s="378" t="s">
        <v>3861</v>
      </c>
    </row>
    <row r="186" ht="33.3" customHeight="1" spans="1:9">
      <c r="A186" s="378">
        <v>185</v>
      </c>
      <c r="B186" s="378" t="s">
        <v>4157</v>
      </c>
      <c r="C186" s="378"/>
      <c r="D186" s="378" t="s">
        <v>4158</v>
      </c>
      <c r="E186" s="378">
        <v>25266</v>
      </c>
      <c r="F186" s="378">
        <v>4.7</v>
      </c>
      <c r="G186" s="378">
        <v>26.9</v>
      </c>
      <c r="H186" s="378" t="s">
        <v>5100</v>
      </c>
      <c r="I186" s="378" t="s">
        <v>3871</v>
      </c>
    </row>
    <row r="187" ht="33.3" customHeight="1" spans="1:9">
      <c r="A187" s="378">
        <v>186</v>
      </c>
      <c r="B187" s="378" t="s">
        <v>4159</v>
      </c>
      <c r="C187" s="378"/>
      <c r="D187" s="378" t="s">
        <v>4160</v>
      </c>
      <c r="E187" s="378">
        <v>52</v>
      </c>
      <c r="F187" s="378">
        <v>4.2</v>
      </c>
      <c r="G187" s="378">
        <v>7.99</v>
      </c>
      <c r="H187" s="378" t="s">
        <v>5101</v>
      </c>
      <c r="I187" s="378" t="s">
        <v>3861</v>
      </c>
    </row>
    <row r="188" ht="33.3" customHeight="1" spans="1:9">
      <c r="A188" s="378">
        <v>187</v>
      </c>
      <c r="B188" s="378" t="s">
        <v>4161</v>
      </c>
      <c r="C188" s="378"/>
      <c r="D188" s="378" t="s">
        <v>4162</v>
      </c>
      <c r="E188" s="378">
        <v>475</v>
      </c>
      <c r="F188" s="378">
        <v>4.4</v>
      </c>
      <c r="G188" s="378">
        <v>29.95</v>
      </c>
      <c r="H188" s="378" t="s">
        <v>5102</v>
      </c>
      <c r="I188" s="378" t="s">
        <v>3861</v>
      </c>
    </row>
    <row r="189" ht="33.3" customHeight="1" spans="1:9">
      <c r="A189" s="378">
        <v>188</v>
      </c>
      <c r="B189" s="378" t="s">
        <v>4164</v>
      </c>
      <c r="C189" s="378"/>
      <c r="D189" s="378" t="s">
        <v>4165</v>
      </c>
      <c r="E189" s="378"/>
      <c r="F189" s="378"/>
      <c r="G189" s="378">
        <v>33</v>
      </c>
      <c r="H189" s="378" t="s">
        <v>686</v>
      </c>
      <c r="I189" s="378" t="s">
        <v>3871</v>
      </c>
    </row>
    <row r="190" ht="33.3" customHeight="1" spans="1:9">
      <c r="A190" s="378">
        <v>189</v>
      </c>
      <c r="B190" s="378" t="s">
        <v>4166</v>
      </c>
      <c r="C190" s="378"/>
      <c r="D190" s="378" t="s">
        <v>4167</v>
      </c>
      <c r="E190" s="378">
        <v>316</v>
      </c>
      <c r="F190" s="378">
        <v>4.6</v>
      </c>
      <c r="G190" s="378">
        <v>19.8</v>
      </c>
      <c r="H190" s="378" t="s">
        <v>686</v>
      </c>
      <c r="I190" s="378" t="s">
        <v>3871</v>
      </c>
    </row>
    <row r="191" ht="33.3" customHeight="1" spans="1:9">
      <c r="A191" s="378">
        <v>190</v>
      </c>
      <c r="B191" s="378" t="s">
        <v>4168</v>
      </c>
      <c r="C191" s="378"/>
      <c r="D191" s="378" t="s">
        <v>4169</v>
      </c>
      <c r="E191" s="378">
        <v>7</v>
      </c>
      <c r="F191" s="378">
        <v>5</v>
      </c>
      <c r="G191" s="378">
        <v>22.9</v>
      </c>
      <c r="H191" s="378" t="s">
        <v>686</v>
      </c>
      <c r="I191" s="378" t="s">
        <v>3821</v>
      </c>
    </row>
    <row r="192" ht="33.3" customHeight="1" spans="1:9">
      <c r="A192" s="378">
        <v>191</v>
      </c>
      <c r="B192" s="378" t="s">
        <v>4170</v>
      </c>
      <c r="C192" s="378"/>
      <c r="D192" s="378" t="s">
        <v>4171</v>
      </c>
      <c r="E192" s="378">
        <v>32</v>
      </c>
      <c r="F192" s="378">
        <v>4.6</v>
      </c>
      <c r="G192" s="378">
        <v>16.99</v>
      </c>
      <c r="H192" s="378" t="s">
        <v>686</v>
      </c>
      <c r="I192" s="378" t="s">
        <v>3871</v>
      </c>
    </row>
    <row r="193" ht="33.3" customHeight="1" spans="1:9">
      <c r="A193" s="378">
        <v>192</v>
      </c>
      <c r="B193" s="378" t="s">
        <v>4172</v>
      </c>
      <c r="C193" s="378"/>
      <c r="D193" s="378" t="s">
        <v>4173</v>
      </c>
      <c r="E193" s="378">
        <v>1</v>
      </c>
      <c r="F193" s="378">
        <v>4</v>
      </c>
      <c r="G193" s="378">
        <v>9.99</v>
      </c>
      <c r="H193" s="378" t="s">
        <v>686</v>
      </c>
      <c r="I193" s="378" t="s">
        <v>3871</v>
      </c>
    </row>
    <row r="194" ht="33.3" customHeight="1" spans="1:9">
      <c r="A194" s="378">
        <v>193</v>
      </c>
      <c r="B194" s="378" t="s">
        <v>4174</v>
      </c>
      <c r="C194" s="378"/>
      <c r="D194" s="378" t="s">
        <v>4175</v>
      </c>
      <c r="E194" s="378">
        <v>51</v>
      </c>
      <c r="F194" s="378">
        <v>4.8</v>
      </c>
      <c r="G194" s="378">
        <v>60.2</v>
      </c>
      <c r="H194" s="378" t="s">
        <v>686</v>
      </c>
      <c r="I194" s="378" t="s">
        <v>3871</v>
      </c>
    </row>
    <row r="195" ht="33.3" customHeight="1" spans="1:9">
      <c r="A195" s="378">
        <v>194</v>
      </c>
      <c r="B195" s="378" t="s">
        <v>722</v>
      </c>
      <c r="C195" s="378"/>
      <c r="D195" s="378" t="s">
        <v>4176</v>
      </c>
      <c r="E195" s="378">
        <v>1483</v>
      </c>
      <c r="F195" s="378">
        <v>4.5</v>
      </c>
      <c r="G195" s="378">
        <v>33.07</v>
      </c>
      <c r="H195" s="378" t="s">
        <v>686</v>
      </c>
      <c r="I195" s="378" t="s">
        <v>3826</v>
      </c>
    </row>
    <row r="196" ht="33.3" customHeight="1" spans="1:9">
      <c r="A196" s="378">
        <v>195</v>
      </c>
      <c r="B196" s="378" t="s">
        <v>4177</v>
      </c>
      <c r="C196" s="378"/>
      <c r="D196" s="378" t="s">
        <v>4178</v>
      </c>
      <c r="E196" s="378">
        <v>4</v>
      </c>
      <c r="F196" s="378">
        <v>4.3</v>
      </c>
      <c r="G196" s="378">
        <v>18.99</v>
      </c>
      <c r="H196" s="378" t="s">
        <v>686</v>
      </c>
      <c r="I196" s="378" t="s">
        <v>3871</v>
      </c>
    </row>
    <row r="197" ht="33.3" customHeight="1" spans="1:9">
      <c r="A197" s="378">
        <v>196</v>
      </c>
      <c r="B197" s="378" t="s">
        <v>4179</v>
      </c>
      <c r="C197" s="378"/>
      <c r="D197" s="378" t="s">
        <v>4180</v>
      </c>
      <c r="E197" s="378">
        <v>4</v>
      </c>
      <c r="F197" s="378">
        <v>3.9</v>
      </c>
      <c r="G197" s="378">
        <v>34.95</v>
      </c>
      <c r="H197" s="378" t="s">
        <v>5103</v>
      </c>
      <c r="I197" s="378" t="s">
        <v>3871</v>
      </c>
    </row>
    <row r="198" ht="33.3" customHeight="1" spans="1:9">
      <c r="A198" s="378">
        <v>197</v>
      </c>
      <c r="B198" s="378" t="s">
        <v>498</v>
      </c>
      <c r="C198" s="378"/>
      <c r="D198" s="378" t="s">
        <v>501</v>
      </c>
      <c r="E198" s="378">
        <v>782</v>
      </c>
      <c r="F198" s="378">
        <v>4.5</v>
      </c>
      <c r="G198" s="378">
        <v>17.99</v>
      </c>
      <c r="H198" s="378" t="s">
        <v>686</v>
      </c>
      <c r="I198" s="378" t="s">
        <v>3826</v>
      </c>
    </row>
    <row r="199" ht="33.3" customHeight="1" spans="1:9">
      <c r="A199" s="378">
        <v>198</v>
      </c>
      <c r="B199" s="378" t="s">
        <v>4181</v>
      </c>
      <c r="C199" s="378"/>
      <c r="D199" s="378" t="s">
        <v>4182</v>
      </c>
      <c r="E199" s="378">
        <v>54</v>
      </c>
      <c r="F199" s="378">
        <v>4.1</v>
      </c>
      <c r="G199" s="378">
        <v>36.54</v>
      </c>
      <c r="H199" s="378" t="s">
        <v>5104</v>
      </c>
      <c r="I199" s="378" t="s">
        <v>3861</v>
      </c>
    </row>
    <row r="200" ht="33.3" customHeight="1" spans="1:9">
      <c r="A200" s="378">
        <v>199</v>
      </c>
      <c r="B200" s="378" t="s">
        <v>4185</v>
      </c>
      <c r="C200" s="378"/>
      <c r="D200" s="378" t="s">
        <v>4186</v>
      </c>
      <c r="E200" s="378">
        <v>904</v>
      </c>
      <c r="F200" s="378">
        <v>4.2</v>
      </c>
      <c r="G200" s="378">
        <v>19.99</v>
      </c>
      <c r="H200" s="378" t="s">
        <v>5105</v>
      </c>
      <c r="I200" s="378" t="s">
        <v>3861</v>
      </c>
    </row>
    <row r="201" ht="33.3" customHeight="1" spans="1:9">
      <c r="A201" s="378">
        <v>200</v>
      </c>
      <c r="B201" s="378" t="s">
        <v>4189</v>
      </c>
      <c r="C201" s="378"/>
      <c r="D201" s="378" t="s">
        <v>4190</v>
      </c>
      <c r="E201" s="378">
        <v>15</v>
      </c>
      <c r="F201" s="378">
        <v>4.6</v>
      </c>
      <c r="G201" s="378">
        <v>12.99</v>
      </c>
      <c r="H201" s="378" t="s">
        <v>5106</v>
      </c>
      <c r="I201" s="378" t="s">
        <v>3871</v>
      </c>
    </row>
    <row r="202" ht="33.3" customHeight="1" spans="1:9">
      <c r="A202" s="378">
        <v>201</v>
      </c>
      <c r="B202" s="378" t="s">
        <v>4191</v>
      </c>
      <c r="C202" s="378"/>
      <c r="D202" s="378" t="s">
        <v>4192</v>
      </c>
      <c r="E202" s="378">
        <v>150</v>
      </c>
      <c r="F202" s="378">
        <v>4.4</v>
      </c>
      <c r="G202" s="378">
        <v>25.99</v>
      </c>
      <c r="H202" s="378" t="s">
        <v>4970</v>
      </c>
      <c r="I202" s="378" t="s">
        <v>3871</v>
      </c>
    </row>
    <row r="203" ht="33.3" customHeight="1" spans="1:9">
      <c r="A203" s="378">
        <v>202</v>
      </c>
      <c r="B203" s="378" t="s">
        <v>4193</v>
      </c>
      <c r="C203" s="378"/>
      <c r="D203" s="378" t="s">
        <v>592</v>
      </c>
      <c r="E203" s="378">
        <v>5</v>
      </c>
      <c r="F203" s="378">
        <v>3.2</v>
      </c>
      <c r="G203" s="378">
        <v>29.99</v>
      </c>
      <c r="H203" s="378" t="s">
        <v>686</v>
      </c>
      <c r="I203" s="378" t="s">
        <v>3871</v>
      </c>
    </row>
    <row r="204" ht="33.3" customHeight="1" spans="1:9">
      <c r="A204" s="378">
        <v>203</v>
      </c>
      <c r="B204" s="378" t="s">
        <v>4194</v>
      </c>
      <c r="C204" s="378"/>
      <c r="D204" s="378" t="s">
        <v>4195</v>
      </c>
      <c r="E204" s="378">
        <v>4</v>
      </c>
      <c r="F204" s="378">
        <v>4.6</v>
      </c>
      <c r="G204" s="378">
        <v>15.99</v>
      </c>
      <c r="H204" s="378" t="s">
        <v>686</v>
      </c>
      <c r="I204" s="378" t="s">
        <v>3861</v>
      </c>
    </row>
    <row r="205" ht="33.3" customHeight="1" spans="1:9">
      <c r="A205" s="378">
        <v>204</v>
      </c>
      <c r="B205" s="378" t="s">
        <v>546</v>
      </c>
      <c r="C205" s="378"/>
      <c r="D205" s="378" t="s">
        <v>4196</v>
      </c>
      <c r="E205" s="378">
        <v>6</v>
      </c>
      <c r="F205" s="378">
        <v>3.8</v>
      </c>
      <c r="G205" s="378">
        <v>25.99</v>
      </c>
      <c r="H205" s="378" t="s">
        <v>5107</v>
      </c>
      <c r="I205" s="378" t="s">
        <v>3871</v>
      </c>
    </row>
    <row r="206" ht="33.3" customHeight="1" spans="1:9">
      <c r="A206" s="378">
        <v>205</v>
      </c>
      <c r="B206" s="378" t="s">
        <v>4197</v>
      </c>
      <c r="C206" s="378"/>
      <c r="D206" s="378" t="s">
        <v>4198</v>
      </c>
      <c r="E206" s="378">
        <v>311</v>
      </c>
      <c r="F206" s="378">
        <v>4.4</v>
      </c>
      <c r="G206" s="378">
        <v>19.13</v>
      </c>
      <c r="H206" s="378" t="s">
        <v>5108</v>
      </c>
      <c r="I206" s="378" t="s">
        <v>3871</v>
      </c>
    </row>
    <row r="207" ht="33.3" customHeight="1" spans="1:9">
      <c r="A207" s="378">
        <v>206</v>
      </c>
      <c r="B207" s="378" t="s">
        <v>4199</v>
      </c>
      <c r="C207" s="378"/>
      <c r="D207" s="378" t="s">
        <v>4200</v>
      </c>
      <c r="E207" s="378">
        <v>41</v>
      </c>
      <c r="F207" s="378">
        <v>4.9</v>
      </c>
      <c r="G207" s="378">
        <v>39.9</v>
      </c>
      <c r="H207" s="378" t="s">
        <v>5109</v>
      </c>
      <c r="I207" s="378" t="s">
        <v>3871</v>
      </c>
    </row>
    <row r="208" ht="33.3" customHeight="1" spans="1:9">
      <c r="A208" s="378">
        <v>207</v>
      </c>
      <c r="B208" s="378" t="s">
        <v>4201</v>
      </c>
      <c r="C208" s="378"/>
      <c r="D208" s="378" t="s">
        <v>4202</v>
      </c>
      <c r="E208" s="378">
        <v>11</v>
      </c>
      <c r="F208" s="378">
        <v>4.3</v>
      </c>
      <c r="G208" s="378">
        <v>11.99</v>
      </c>
      <c r="H208" s="378" t="s">
        <v>5110</v>
      </c>
      <c r="I208" s="378" t="s">
        <v>3871</v>
      </c>
    </row>
    <row r="209" ht="33.3" customHeight="1" spans="1:9">
      <c r="A209" s="378">
        <v>208</v>
      </c>
      <c r="B209" s="378" t="s">
        <v>4203</v>
      </c>
      <c r="C209" s="378"/>
      <c r="D209" s="378" t="s">
        <v>4204</v>
      </c>
      <c r="E209" s="378">
        <v>5</v>
      </c>
      <c r="F209" s="378">
        <v>3.9</v>
      </c>
      <c r="G209" s="378">
        <v>49.9</v>
      </c>
      <c r="H209" s="378" t="s">
        <v>686</v>
      </c>
      <c r="I209" s="378" t="s">
        <v>3871</v>
      </c>
    </row>
    <row r="210" ht="33.3" customHeight="1" spans="1:9">
      <c r="A210" s="378">
        <v>209</v>
      </c>
      <c r="B210" s="378" t="s">
        <v>4206</v>
      </c>
      <c r="C210" s="378"/>
      <c r="D210" s="378" t="s">
        <v>4207</v>
      </c>
      <c r="E210" s="378">
        <v>60</v>
      </c>
      <c r="F210" s="378">
        <v>3.9</v>
      </c>
      <c r="G210" s="378">
        <v>10.99</v>
      </c>
      <c r="H210" s="378" t="s">
        <v>5111</v>
      </c>
      <c r="I210" s="378" t="s">
        <v>3871</v>
      </c>
    </row>
    <row r="211" ht="33.3" customHeight="1" spans="1:9">
      <c r="A211" s="378">
        <v>210</v>
      </c>
      <c r="B211" s="378" t="s">
        <v>4208</v>
      </c>
      <c r="C211" s="378"/>
      <c r="D211" s="378" t="s">
        <v>4209</v>
      </c>
      <c r="E211" s="378">
        <v>77</v>
      </c>
      <c r="F211" s="378">
        <v>4.4</v>
      </c>
      <c r="G211" s="378">
        <v>19.99</v>
      </c>
      <c r="H211" s="378" t="s">
        <v>5112</v>
      </c>
      <c r="I211" s="378" t="s">
        <v>3871</v>
      </c>
    </row>
    <row r="212" ht="33.3" customHeight="1" spans="1:9">
      <c r="A212" s="378">
        <v>211</v>
      </c>
      <c r="B212" s="378" t="s">
        <v>4492</v>
      </c>
      <c r="C212" s="378"/>
      <c r="D212" s="378" t="s">
        <v>4493</v>
      </c>
      <c r="E212" s="378"/>
      <c r="F212" s="378"/>
      <c r="G212" s="378">
        <v>99.99</v>
      </c>
      <c r="H212" s="378" t="s">
        <v>686</v>
      </c>
      <c r="I212" s="378" t="s">
        <v>3871</v>
      </c>
    </row>
    <row r="213" ht="33.3" customHeight="1" spans="1:9">
      <c r="A213" s="378">
        <v>212</v>
      </c>
      <c r="B213" s="378" t="s">
        <v>4489</v>
      </c>
      <c r="C213" s="378"/>
      <c r="D213" s="378" t="s">
        <v>4490</v>
      </c>
      <c r="E213" s="378">
        <v>1</v>
      </c>
      <c r="F213" s="378">
        <v>2</v>
      </c>
      <c r="G213" s="378">
        <v>12.99</v>
      </c>
      <c r="H213" s="378" t="s">
        <v>686</v>
      </c>
      <c r="I213" s="378" t="s">
        <v>3871</v>
      </c>
    </row>
    <row r="214" ht="33.3" customHeight="1" spans="1:9">
      <c r="A214" s="378">
        <v>213</v>
      </c>
      <c r="B214" s="378" t="s">
        <v>4486</v>
      </c>
      <c r="C214" s="378"/>
      <c r="D214" s="378" t="s">
        <v>4487</v>
      </c>
      <c r="E214" s="378"/>
      <c r="F214" s="378"/>
      <c r="G214" s="378">
        <v>32.9</v>
      </c>
      <c r="H214" s="378" t="s">
        <v>686</v>
      </c>
      <c r="I214" s="378" t="s">
        <v>3871</v>
      </c>
    </row>
    <row r="215" ht="33.3" customHeight="1" spans="1:9">
      <c r="A215" s="378">
        <v>214</v>
      </c>
      <c r="B215" s="378" t="s">
        <v>4483</v>
      </c>
      <c r="C215" s="378"/>
      <c r="D215" s="378" t="s">
        <v>4484</v>
      </c>
      <c r="E215" s="378">
        <v>1</v>
      </c>
      <c r="F215" s="378">
        <v>5</v>
      </c>
      <c r="G215" s="378">
        <v>69.56</v>
      </c>
      <c r="H215" s="378" t="s">
        <v>686</v>
      </c>
      <c r="I215" s="378" t="s">
        <v>3871</v>
      </c>
    </row>
    <row r="216" ht="33.3" customHeight="1" spans="1:9">
      <c r="A216" s="378">
        <v>215</v>
      </c>
      <c r="B216" s="378" t="s">
        <v>4480</v>
      </c>
      <c r="C216" s="378"/>
      <c r="D216" s="378" t="s">
        <v>4481</v>
      </c>
      <c r="E216" s="378"/>
      <c r="F216" s="378"/>
      <c r="G216" s="378">
        <v>45.99</v>
      </c>
      <c r="H216" s="378" t="s">
        <v>5113</v>
      </c>
      <c r="I216" s="378" t="s">
        <v>3871</v>
      </c>
    </row>
    <row r="217" ht="33.3" customHeight="1" spans="1:9">
      <c r="A217" s="378">
        <v>216</v>
      </c>
      <c r="B217" s="378" t="s">
        <v>4477</v>
      </c>
      <c r="C217" s="378"/>
      <c r="D217" s="378" t="s">
        <v>4478</v>
      </c>
      <c r="E217" s="378">
        <v>5</v>
      </c>
      <c r="F217" s="378">
        <v>5</v>
      </c>
      <c r="G217" s="378">
        <v>33.99</v>
      </c>
      <c r="H217" s="378" t="s">
        <v>5071</v>
      </c>
      <c r="I217" s="378" t="s">
        <v>3871</v>
      </c>
    </row>
    <row r="218" ht="33.3" customHeight="1" spans="1:9">
      <c r="A218" s="378">
        <v>217</v>
      </c>
      <c r="B218" s="378" t="s">
        <v>4474</v>
      </c>
      <c r="C218" s="378"/>
      <c r="D218" s="378" t="s">
        <v>4475</v>
      </c>
      <c r="E218" s="378">
        <v>4</v>
      </c>
      <c r="F218" s="378">
        <v>3.8</v>
      </c>
      <c r="G218" s="378">
        <v>21.99</v>
      </c>
      <c r="H218" s="378" t="s">
        <v>686</v>
      </c>
      <c r="I218" s="378" t="s">
        <v>3871</v>
      </c>
    </row>
    <row r="219" ht="33.3" customHeight="1" spans="1:9">
      <c r="A219" s="378">
        <v>218</v>
      </c>
      <c r="B219" s="378" t="s">
        <v>4471</v>
      </c>
      <c r="C219" s="378"/>
      <c r="D219" s="378" t="s">
        <v>4472</v>
      </c>
      <c r="E219" s="378">
        <v>3</v>
      </c>
      <c r="F219" s="378">
        <v>5</v>
      </c>
      <c r="G219" s="378">
        <v>14.99</v>
      </c>
      <c r="H219" s="378" t="s">
        <v>686</v>
      </c>
      <c r="I219" s="378" t="s">
        <v>3871</v>
      </c>
    </row>
    <row r="220" ht="33.3" customHeight="1" spans="1:9">
      <c r="A220" s="378">
        <v>219</v>
      </c>
      <c r="B220" s="378" t="s">
        <v>4468</v>
      </c>
      <c r="C220" s="378"/>
      <c r="D220" s="378" t="s">
        <v>4469</v>
      </c>
      <c r="E220" s="378">
        <v>35</v>
      </c>
      <c r="F220" s="378">
        <v>4.6</v>
      </c>
      <c r="G220" s="378">
        <v>34.9</v>
      </c>
      <c r="H220" s="378" t="s">
        <v>5017</v>
      </c>
      <c r="I220" s="378" t="s">
        <v>3871</v>
      </c>
    </row>
    <row r="221" ht="33.3" customHeight="1" spans="1:9">
      <c r="A221" s="378">
        <v>220</v>
      </c>
      <c r="B221" s="378" t="s">
        <v>4465</v>
      </c>
      <c r="C221" s="378"/>
      <c r="D221" s="378" t="s">
        <v>4466</v>
      </c>
      <c r="E221" s="378">
        <v>11</v>
      </c>
      <c r="F221" s="378">
        <v>4.2</v>
      </c>
      <c r="G221" s="378">
        <v>26.99</v>
      </c>
      <c r="H221" s="378" t="s">
        <v>5114</v>
      </c>
      <c r="I221" s="378" t="s">
        <v>3871</v>
      </c>
    </row>
    <row r="222" ht="33.3" customHeight="1" spans="1:9">
      <c r="A222" s="378">
        <v>221</v>
      </c>
      <c r="B222" s="378" t="s">
        <v>4462</v>
      </c>
      <c r="C222" s="378"/>
      <c r="D222" s="378" t="s">
        <v>4463</v>
      </c>
      <c r="E222" s="378">
        <v>7</v>
      </c>
      <c r="F222" s="378">
        <v>3.2</v>
      </c>
      <c r="G222" s="378">
        <v>14.99</v>
      </c>
      <c r="H222" s="378" t="s">
        <v>686</v>
      </c>
      <c r="I222" s="378" t="s">
        <v>3871</v>
      </c>
    </row>
    <row r="223" ht="33.3" customHeight="1" spans="1:9">
      <c r="A223" s="378">
        <v>222</v>
      </c>
      <c r="B223" s="378" t="s">
        <v>4459</v>
      </c>
      <c r="C223" s="378"/>
      <c r="D223" s="378" t="s">
        <v>4460</v>
      </c>
      <c r="E223" s="378">
        <v>4</v>
      </c>
      <c r="F223" s="378">
        <v>3.9</v>
      </c>
      <c r="G223" s="378">
        <v>24.79</v>
      </c>
      <c r="H223" s="378" t="s">
        <v>686</v>
      </c>
      <c r="I223" s="378" t="s">
        <v>3871</v>
      </c>
    </row>
    <row r="224" ht="33.3" customHeight="1" spans="1:9">
      <c r="A224" s="378">
        <v>223</v>
      </c>
      <c r="B224" s="378" t="s">
        <v>4455</v>
      </c>
      <c r="C224" s="378"/>
      <c r="D224" s="378" t="s">
        <v>4456</v>
      </c>
      <c r="E224" s="378">
        <v>21</v>
      </c>
      <c r="F224" s="378">
        <v>4.3</v>
      </c>
      <c r="G224" s="378">
        <v>8.49</v>
      </c>
      <c r="H224" s="378" t="s">
        <v>686</v>
      </c>
      <c r="I224" s="378" t="s">
        <v>3871</v>
      </c>
    </row>
    <row r="225" ht="33.3" customHeight="1" spans="1:9">
      <c r="A225" s="378">
        <v>224</v>
      </c>
      <c r="B225" s="378" t="s">
        <v>4451</v>
      </c>
      <c r="C225" s="378"/>
      <c r="D225" s="378" t="s">
        <v>4452</v>
      </c>
      <c r="E225" s="378">
        <v>23</v>
      </c>
      <c r="F225" s="378">
        <v>4.3</v>
      </c>
      <c r="G225" s="378">
        <v>25.49</v>
      </c>
      <c r="H225" s="378" t="s">
        <v>5115</v>
      </c>
      <c r="I225" s="378" t="s">
        <v>3861</v>
      </c>
    </row>
    <row r="226" ht="33.3" customHeight="1" spans="1:9">
      <c r="A226" s="378">
        <v>225</v>
      </c>
      <c r="B226" s="378" t="s">
        <v>4448</v>
      </c>
      <c r="C226" s="378"/>
      <c r="D226" s="378" t="s">
        <v>4449</v>
      </c>
      <c r="E226" s="378">
        <v>30</v>
      </c>
      <c r="F226" s="378">
        <v>4.1</v>
      </c>
      <c r="G226" s="378">
        <v>17.99</v>
      </c>
      <c r="H226" s="378" t="s">
        <v>5116</v>
      </c>
      <c r="I226" s="378" t="s">
        <v>3871</v>
      </c>
    </row>
    <row r="227" ht="33.3" customHeight="1" spans="1:9">
      <c r="A227" s="378">
        <v>226</v>
      </c>
      <c r="B227" s="378" t="s">
        <v>4446</v>
      </c>
      <c r="C227" s="378"/>
      <c r="D227" s="378" t="s">
        <v>4444</v>
      </c>
      <c r="E227" s="378">
        <v>29</v>
      </c>
      <c r="F227" s="378">
        <v>4.6</v>
      </c>
      <c r="G227" s="378">
        <v>21.99</v>
      </c>
      <c r="H227" s="378" t="s">
        <v>5117</v>
      </c>
      <c r="I227" s="378" t="s">
        <v>3871</v>
      </c>
    </row>
    <row r="228" ht="33.3" customHeight="1" spans="1:9">
      <c r="A228" s="378">
        <v>227</v>
      </c>
      <c r="B228" s="378" t="s">
        <v>4443</v>
      </c>
      <c r="C228" s="378"/>
      <c r="D228" s="378" t="s">
        <v>4444</v>
      </c>
      <c r="E228" s="378">
        <v>29</v>
      </c>
      <c r="F228" s="378">
        <v>4.6</v>
      </c>
      <c r="G228" s="378">
        <v>18</v>
      </c>
      <c r="H228" s="378" t="s">
        <v>5118</v>
      </c>
      <c r="I228" s="378" t="s">
        <v>3871</v>
      </c>
    </row>
    <row r="229" ht="33.3" customHeight="1" spans="1:9">
      <c r="A229" s="378">
        <v>228</v>
      </c>
      <c r="B229" s="378" t="s">
        <v>4440</v>
      </c>
      <c r="C229" s="378"/>
      <c r="D229" s="378" t="s">
        <v>4441</v>
      </c>
      <c r="E229" s="378">
        <v>239</v>
      </c>
      <c r="F229" s="378">
        <v>4.2</v>
      </c>
      <c r="G229" s="378">
        <v>45.99</v>
      </c>
      <c r="H229" s="378" t="s">
        <v>5119</v>
      </c>
      <c r="I229" s="378" t="s">
        <v>3871</v>
      </c>
    </row>
    <row r="230" ht="33.3" customHeight="1" spans="1:9">
      <c r="A230" s="378">
        <v>229</v>
      </c>
      <c r="B230" s="378" t="s">
        <v>4436</v>
      </c>
      <c r="C230" s="378"/>
      <c r="D230" s="378" t="s">
        <v>4437</v>
      </c>
      <c r="E230" s="378">
        <v>33</v>
      </c>
      <c r="F230" s="378">
        <v>4.6</v>
      </c>
      <c r="G230" s="378">
        <v>16.14</v>
      </c>
      <c r="H230" s="378" t="s">
        <v>5015</v>
      </c>
      <c r="I230" s="378" t="s">
        <v>3871</v>
      </c>
    </row>
    <row r="231" ht="33.3" customHeight="1" spans="1:9">
      <c r="A231" s="378">
        <v>230</v>
      </c>
      <c r="B231" s="378" t="s">
        <v>4433</v>
      </c>
      <c r="C231" s="378"/>
      <c r="D231" s="378" t="s">
        <v>4434</v>
      </c>
      <c r="E231" s="378">
        <v>8</v>
      </c>
      <c r="F231" s="378">
        <v>4.2</v>
      </c>
      <c r="G231" s="378">
        <v>19.98</v>
      </c>
      <c r="H231" s="378" t="s">
        <v>686</v>
      </c>
      <c r="I231" s="378" t="s">
        <v>3871</v>
      </c>
    </row>
    <row r="232" ht="33.3" customHeight="1" spans="1:9">
      <c r="A232" s="378">
        <v>231</v>
      </c>
      <c r="B232" s="378" t="s">
        <v>4432</v>
      </c>
      <c r="C232" s="378"/>
      <c r="D232" s="378" t="s">
        <v>4292</v>
      </c>
      <c r="E232" s="378">
        <v>114</v>
      </c>
      <c r="F232" s="378">
        <v>4.4</v>
      </c>
      <c r="G232" s="378">
        <v>32.99</v>
      </c>
      <c r="H232" s="378" t="s">
        <v>5120</v>
      </c>
      <c r="I232" s="378" t="s">
        <v>3861</v>
      </c>
    </row>
    <row r="233" ht="33.3" customHeight="1" spans="1:9">
      <c r="A233" s="378">
        <v>232</v>
      </c>
      <c r="B233" s="378" t="s">
        <v>4430</v>
      </c>
      <c r="C233" s="378"/>
      <c r="D233" s="378" t="s">
        <v>4431</v>
      </c>
      <c r="E233" s="378">
        <v>457</v>
      </c>
      <c r="F233" s="378">
        <v>4.2</v>
      </c>
      <c r="G233" s="378">
        <v>56.99</v>
      </c>
      <c r="H233" s="378" t="s">
        <v>5121</v>
      </c>
      <c r="I233" s="378" t="s">
        <v>3821</v>
      </c>
    </row>
    <row r="234" ht="33.3" customHeight="1" spans="1:9">
      <c r="A234" s="378">
        <v>233</v>
      </c>
      <c r="B234" s="378" t="s">
        <v>4427</v>
      </c>
      <c r="C234" s="378"/>
      <c r="D234" s="378" t="s">
        <v>4428</v>
      </c>
      <c r="E234" s="378">
        <v>12</v>
      </c>
      <c r="F234" s="378">
        <v>4.4</v>
      </c>
      <c r="G234" s="378">
        <v>23.99</v>
      </c>
      <c r="H234" s="378" t="s">
        <v>686</v>
      </c>
      <c r="I234" s="378" t="s">
        <v>3871</v>
      </c>
    </row>
    <row r="235" ht="33.3" customHeight="1" spans="1:9">
      <c r="A235" s="378">
        <v>234</v>
      </c>
      <c r="B235" s="378" t="s">
        <v>4424</v>
      </c>
      <c r="C235" s="378"/>
      <c r="D235" s="378" t="s">
        <v>4425</v>
      </c>
      <c r="E235" s="378">
        <v>11</v>
      </c>
      <c r="F235" s="378">
        <v>2.9</v>
      </c>
      <c r="G235" s="378">
        <v>12.1</v>
      </c>
      <c r="H235" s="378" t="s">
        <v>5122</v>
      </c>
      <c r="I235" s="378" t="s">
        <v>3871</v>
      </c>
    </row>
    <row r="236" ht="33.3" customHeight="1" spans="1:9">
      <c r="A236" s="378">
        <v>235</v>
      </c>
      <c r="B236" s="378" t="s">
        <v>4422</v>
      </c>
      <c r="C236" s="378"/>
      <c r="D236" s="378" t="s">
        <v>4423</v>
      </c>
      <c r="E236" s="378">
        <v>9</v>
      </c>
      <c r="F236" s="378">
        <v>4.1</v>
      </c>
      <c r="G236" s="378">
        <v>31.33</v>
      </c>
      <c r="H236" s="378" t="s">
        <v>5123</v>
      </c>
      <c r="I236" s="378" t="s">
        <v>3871</v>
      </c>
    </row>
    <row r="237" ht="33.3" customHeight="1" spans="1:9">
      <c r="A237" s="378">
        <v>236</v>
      </c>
      <c r="B237" s="378" t="s">
        <v>4420</v>
      </c>
      <c r="C237" s="378"/>
      <c r="D237" s="378" t="s">
        <v>4421</v>
      </c>
      <c r="E237" s="378">
        <v>14</v>
      </c>
      <c r="F237" s="378">
        <v>3.8</v>
      </c>
      <c r="G237" s="378">
        <v>42.49</v>
      </c>
      <c r="H237" s="378" t="s">
        <v>686</v>
      </c>
      <c r="I237" s="378" t="s">
        <v>3871</v>
      </c>
    </row>
    <row r="238" ht="33.3" customHeight="1" spans="1:9">
      <c r="A238" s="378">
        <v>237</v>
      </c>
      <c r="B238" s="378" t="s">
        <v>4417</v>
      </c>
      <c r="C238" s="378"/>
      <c r="D238" s="378" t="s">
        <v>4418</v>
      </c>
      <c r="E238" s="378">
        <v>14</v>
      </c>
      <c r="F238" s="378">
        <v>3.8</v>
      </c>
      <c r="G238" s="378">
        <v>28.89</v>
      </c>
      <c r="H238" s="378" t="s">
        <v>686</v>
      </c>
      <c r="I238" s="378" t="s">
        <v>3871</v>
      </c>
    </row>
    <row r="239" ht="33.3" customHeight="1" spans="1:9">
      <c r="A239" s="378">
        <v>238</v>
      </c>
      <c r="B239" s="378" t="s">
        <v>4413</v>
      </c>
      <c r="C239" s="378"/>
      <c r="D239" s="378" t="s">
        <v>4414</v>
      </c>
      <c r="E239" s="378">
        <v>309</v>
      </c>
      <c r="F239" s="378">
        <v>4.5</v>
      </c>
      <c r="G239" s="378">
        <v>14.99</v>
      </c>
      <c r="H239" s="378" t="s">
        <v>5124</v>
      </c>
      <c r="I239" s="378" t="s">
        <v>3871</v>
      </c>
    </row>
    <row r="240" ht="33.3" customHeight="1" spans="1:9">
      <c r="A240" s="378">
        <v>239</v>
      </c>
      <c r="B240" s="378" t="s">
        <v>4410</v>
      </c>
      <c r="C240" s="378"/>
      <c r="D240" s="378" t="s">
        <v>4411</v>
      </c>
      <c r="E240" s="378">
        <v>13</v>
      </c>
      <c r="F240" s="378">
        <v>3.8</v>
      </c>
      <c r="G240" s="378">
        <v>15.99</v>
      </c>
      <c r="H240" s="378" t="s">
        <v>686</v>
      </c>
      <c r="I240" s="378" t="s">
        <v>3871</v>
      </c>
    </row>
    <row r="241" ht="33.3" customHeight="1" spans="1:9">
      <c r="A241" s="378">
        <v>240</v>
      </c>
      <c r="B241" s="378" t="s">
        <v>4407</v>
      </c>
      <c r="C241" s="378"/>
      <c r="D241" s="378" t="s">
        <v>4408</v>
      </c>
      <c r="E241" s="378">
        <v>71</v>
      </c>
      <c r="F241" s="378">
        <v>4.7</v>
      </c>
      <c r="G241" s="378">
        <v>13.59</v>
      </c>
      <c r="H241" s="378" t="s">
        <v>4970</v>
      </c>
      <c r="I241" s="378" t="s">
        <v>3871</v>
      </c>
    </row>
    <row r="242" ht="33.3" customHeight="1" spans="1:9">
      <c r="A242" s="378">
        <v>241</v>
      </c>
      <c r="B242" s="378" t="s">
        <v>4403</v>
      </c>
      <c r="C242" s="378"/>
      <c r="D242" s="378" t="s">
        <v>4404</v>
      </c>
      <c r="E242" s="378">
        <v>36</v>
      </c>
      <c r="F242" s="378">
        <v>4.3</v>
      </c>
      <c r="G242" s="378">
        <v>31.34</v>
      </c>
      <c r="H242" s="378" t="s">
        <v>5125</v>
      </c>
      <c r="I242" s="378" t="s">
        <v>3871</v>
      </c>
    </row>
    <row r="243" ht="33.3" customHeight="1" spans="1:9">
      <c r="A243" s="378">
        <v>242</v>
      </c>
      <c r="B243" s="378" t="s">
        <v>4399</v>
      </c>
      <c r="C243" s="378"/>
      <c r="D243" s="378" t="s">
        <v>4400</v>
      </c>
      <c r="E243" s="378">
        <v>66</v>
      </c>
      <c r="F243" s="378">
        <v>4.4</v>
      </c>
      <c r="G243" s="378">
        <v>39.9</v>
      </c>
      <c r="H243" s="378" t="s">
        <v>5126</v>
      </c>
      <c r="I243" s="378" t="s">
        <v>3871</v>
      </c>
    </row>
    <row r="244" ht="33.3" customHeight="1" spans="1:9">
      <c r="A244" s="378">
        <v>243</v>
      </c>
      <c r="B244" s="378" t="s">
        <v>4395</v>
      </c>
      <c r="C244" s="378"/>
      <c r="D244" s="378" t="s">
        <v>4396</v>
      </c>
      <c r="E244" s="378">
        <v>26</v>
      </c>
      <c r="F244" s="378">
        <v>4.3</v>
      </c>
      <c r="G244" s="378">
        <v>19.7</v>
      </c>
      <c r="H244" s="378" t="s">
        <v>686</v>
      </c>
      <c r="I244" s="378" t="s">
        <v>3871</v>
      </c>
    </row>
    <row r="245" ht="33.3" customHeight="1" spans="1:9">
      <c r="A245" s="378">
        <v>244</v>
      </c>
      <c r="B245" s="378" t="s">
        <v>4392</v>
      </c>
      <c r="C245" s="378"/>
      <c r="D245" s="378" t="s">
        <v>4393</v>
      </c>
      <c r="E245" s="378">
        <v>366</v>
      </c>
      <c r="F245" s="378">
        <v>4.5</v>
      </c>
      <c r="G245" s="378">
        <v>29.74</v>
      </c>
      <c r="H245" s="378" t="s">
        <v>5127</v>
      </c>
      <c r="I245" s="378" t="s">
        <v>3871</v>
      </c>
    </row>
    <row r="246" ht="33.3" customHeight="1" spans="1:9">
      <c r="A246" s="378">
        <v>245</v>
      </c>
      <c r="B246" s="378" t="s">
        <v>4389</v>
      </c>
      <c r="C246" s="378"/>
      <c r="D246" s="378" t="s">
        <v>4390</v>
      </c>
      <c r="E246" s="378">
        <v>399</v>
      </c>
      <c r="F246" s="378">
        <v>3.3</v>
      </c>
      <c r="G246" s="378">
        <v>24.99</v>
      </c>
      <c r="H246" s="378" t="s">
        <v>686</v>
      </c>
      <c r="I246" s="378" t="s">
        <v>3861</v>
      </c>
    </row>
    <row r="247" ht="33.3" customHeight="1" spans="1:9">
      <c r="A247" s="378">
        <v>246</v>
      </c>
      <c r="B247" s="378" t="s">
        <v>4385</v>
      </c>
      <c r="C247" s="378"/>
      <c r="D247" s="378" t="s">
        <v>4386</v>
      </c>
      <c r="E247" s="378">
        <v>48</v>
      </c>
      <c r="F247" s="378">
        <v>4.4</v>
      </c>
      <c r="G247" s="378">
        <v>37.99</v>
      </c>
      <c r="H247" s="378" t="s">
        <v>686</v>
      </c>
      <c r="I247" s="378" t="s">
        <v>3861</v>
      </c>
    </row>
    <row r="248" ht="33.3" customHeight="1" spans="1:9">
      <c r="A248" s="378">
        <v>247</v>
      </c>
      <c r="B248" s="378" t="s">
        <v>4382</v>
      </c>
      <c r="C248" s="378"/>
      <c r="D248" s="378" t="s">
        <v>4383</v>
      </c>
      <c r="E248" s="378">
        <v>120</v>
      </c>
      <c r="F248" s="378">
        <v>3.9</v>
      </c>
      <c r="G248" s="378">
        <v>37.99</v>
      </c>
      <c r="H248" s="378" t="s">
        <v>5128</v>
      </c>
      <c r="I248" s="378" t="s">
        <v>3871</v>
      </c>
    </row>
    <row r="249" ht="33.3" customHeight="1" spans="1:9">
      <c r="A249" s="378">
        <v>248</v>
      </c>
      <c r="B249" s="378" t="s">
        <v>4378</v>
      </c>
      <c r="C249" s="378"/>
      <c r="D249" s="378" t="s">
        <v>4379</v>
      </c>
      <c r="E249" s="378">
        <v>37</v>
      </c>
      <c r="F249" s="378">
        <v>4.8</v>
      </c>
      <c r="G249" s="378">
        <v>28.99</v>
      </c>
      <c r="H249" s="378" t="s">
        <v>686</v>
      </c>
      <c r="I249" s="378" t="s">
        <v>3871</v>
      </c>
    </row>
    <row r="250" ht="33.3" customHeight="1" spans="1:9">
      <c r="A250" s="378">
        <v>249</v>
      </c>
      <c r="B250" s="378" t="s">
        <v>4376</v>
      </c>
      <c r="C250" s="378"/>
      <c r="D250" s="378" t="s">
        <v>4377</v>
      </c>
      <c r="E250" s="378">
        <v>13</v>
      </c>
      <c r="F250" s="378">
        <v>5</v>
      </c>
      <c r="G250" s="378">
        <v>899</v>
      </c>
      <c r="H250" s="378" t="s">
        <v>5129</v>
      </c>
      <c r="I250" s="378" t="s">
        <v>3871</v>
      </c>
    </row>
    <row r="251" ht="33.3" customHeight="1" spans="1:9">
      <c r="A251" s="378">
        <v>250</v>
      </c>
      <c r="B251" s="378" t="s">
        <v>4373</v>
      </c>
      <c r="C251" s="378"/>
      <c r="D251" s="378" t="s">
        <v>4374</v>
      </c>
      <c r="E251" s="378">
        <v>124</v>
      </c>
      <c r="F251" s="378">
        <v>4.2</v>
      </c>
      <c r="G251" s="378">
        <v>15.9</v>
      </c>
      <c r="H251" s="378" t="s">
        <v>686</v>
      </c>
      <c r="I251" s="378" t="s">
        <v>3871</v>
      </c>
    </row>
    <row r="252" ht="33.3" customHeight="1" spans="1:9">
      <c r="A252" s="378">
        <v>251</v>
      </c>
      <c r="B252" s="378" t="s">
        <v>4370</v>
      </c>
      <c r="C252" s="378"/>
      <c r="D252" s="378" t="s">
        <v>4371</v>
      </c>
      <c r="E252" s="378">
        <v>94</v>
      </c>
      <c r="F252" s="378">
        <v>4.4</v>
      </c>
      <c r="G252" s="378">
        <v>19.99</v>
      </c>
      <c r="H252" s="378" t="s">
        <v>5130</v>
      </c>
      <c r="I252" s="378" t="s">
        <v>3871</v>
      </c>
    </row>
    <row r="253" ht="33.3" customHeight="1" spans="1:9">
      <c r="A253" s="378">
        <v>252</v>
      </c>
      <c r="B253" s="378" t="s">
        <v>4368</v>
      </c>
      <c r="C253" s="378"/>
      <c r="D253" s="378" t="s">
        <v>4369</v>
      </c>
      <c r="E253" s="378">
        <v>12</v>
      </c>
      <c r="F253" s="378">
        <v>4.5</v>
      </c>
      <c r="G253" s="378">
        <v>125.99</v>
      </c>
      <c r="H253" s="378" t="s">
        <v>5131</v>
      </c>
      <c r="I253" s="378" t="s">
        <v>3871</v>
      </c>
    </row>
    <row r="254" ht="33.3" customHeight="1" spans="1:9">
      <c r="A254" s="378">
        <v>253</v>
      </c>
      <c r="B254" s="378" t="s">
        <v>4365</v>
      </c>
      <c r="C254" s="378"/>
      <c r="D254" s="378" t="s">
        <v>4366</v>
      </c>
      <c r="E254" s="378">
        <v>23</v>
      </c>
      <c r="F254" s="378">
        <v>3.8</v>
      </c>
      <c r="G254" s="378">
        <v>97.99</v>
      </c>
      <c r="H254" s="378" t="s">
        <v>4980</v>
      </c>
      <c r="I254" s="378" t="s">
        <v>3871</v>
      </c>
    </row>
    <row r="255" ht="33.3" customHeight="1" spans="1:9">
      <c r="A255" s="378">
        <v>254</v>
      </c>
      <c r="B255" s="378" t="s">
        <v>4363</v>
      </c>
      <c r="C255" s="378"/>
      <c r="D255" s="378" t="s">
        <v>4364</v>
      </c>
      <c r="E255" s="378">
        <v>365</v>
      </c>
      <c r="F255" s="378">
        <v>4</v>
      </c>
      <c r="G255" s="378">
        <v>29.99</v>
      </c>
      <c r="H255" s="378" t="s">
        <v>686</v>
      </c>
      <c r="I255" s="378" t="s">
        <v>3871</v>
      </c>
    </row>
    <row r="256" ht="33.3" customHeight="1" spans="1:9">
      <c r="A256" s="378">
        <v>255</v>
      </c>
      <c r="B256" s="378" t="s">
        <v>4360</v>
      </c>
      <c r="C256" s="378"/>
      <c r="D256" s="378" t="s">
        <v>4361</v>
      </c>
      <c r="E256" s="378">
        <v>42</v>
      </c>
      <c r="F256" s="378">
        <v>4</v>
      </c>
      <c r="G256" s="378">
        <v>19.95</v>
      </c>
      <c r="H256" s="378" t="s">
        <v>5132</v>
      </c>
      <c r="I256" s="378" t="s">
        <v>3871</v>
      </c>
    </row>
    <row r="257" ht="33.3" customHeight="1" spans="1:9">
      <c r="A257" s="378">
        <v>256</v>
      </c>
      <c r="B257" s="378" t="s">
        <v>4356</v>
      </c>
      <c r="C257" s="378"/>
      <c r="D257" s="378" t="s">
        <v>4357</v>
      </c>
      <c r="E257" s="378">
        <v>206</v>
      </c>
      <c r="F257" s="378">
        <v>4.1</v>
      </c>
      <c r="G257" s="378">
        <v>32.99</v>
      </c>
      <c r="H257" s="378" t="s">
        <v>686</v>
      </c>
      <c r="I257" s="378" t="s">
        <v>3871</v>
      </c>
    </row>
    <row r="258" ht="33.3" customHeight="1" spans="1:9">
      <c r="A258" s="378">
        <v>257</v>
      </c>
      <c r="B258" s="378" t="s">
        <v>4353</v>
      </c>
      <c r="C258" s="378"/>
      <c r="D258" s="378" t="s">
        <v>4354</v>
      </c>
      <c r="E258" s="378">
        <v>28</v>
      </c>
      <c r="F258" s="378">
        <v>3.7</v>
      </c>
      <c r="G258" s="378">
        <v>13.29</v>
      </c>
      <c r="H258" s="378" t="s">
        <v>686</v>
      </c>
      <c r="I258" s="378" t="s">
        <v>3871</v>
      </c>
    </row>
    <row r="259" ht="33.3" customHeight="1" spans="1:9">
      <c r="A259" s="378">
        <v>258</v>
      </c>
      <c r="B259" s="378" t="s">
        <v>4350</v>
      </c>
      <c r="C259" s="378"/>
      <c r="D259" s="378" t="s">
        <v>4351</v>
      </c>
      <c r="E259" s="378">
        <v>119</v>
      </c>
      <c r="F259" s="378">
        <v>4.1</v>
      </c>
      <c r="G259" s="378">
        <v>21.87</v>
      </c>
      <c r="H259" s="378" t="s">
        <v>686</v>
      </c>
      <c r="I259" s="378" t="s">
        <v>3871</v>
      </c>
    </row>
    <row r="260" ht="33.3" customHeight="1" spans="1:9">
      <c r="A260" s="378">
        <v>259</v>
      </c>
      <c r="B260" s="378" t="s">
        <v>4347</v>
      </c>
      <c r="C260" s="378"/>
      <c r="D260" s="378" t="s">
        <v>4348</v>
      </c>
      <c r="E260" s="378">
        <v>1</v>
      </c>
      <c r="F260" s="378">
        <v>5</v>
      </c>
      <c r="G260" s="378">
        <v>19.99</v>
      </c>
      <c r="H260" s="378" t="s">
        <v>686</v>
      </c>
      <c r="I260" s="378" t="s">
        <v>3871</v>
      </c>
    </row>
    <row r="261" ht="33.3" customHeight="1" spans="1:9">
      <c r="A261" s="378">
        <v>260</v>
      </c>
      <c r="B261" s="378" t="s">
        <v>4343</v>
      </c>
      <c r="C261" s="378"/>
      <c r="D261" s="378" t="s">
        <v>4344</v>
      </c>
      <c r="E261" s="378">
        <v>59</v>
      </c>
      <c r="F261" s="378">
        <v>4.1</v>
      </c>
      <c r="G261" s="378">
        <v>24.95</v>
      </c>
      <c r="H261" s="378" t="s">
        <v>686</v>
      </c>
      <c r="I261" s="378" t="s">
        <v>3871</v>
      </c>
    </row>
    <row r="262" ht="33.3" customHeight="1" spans="1:9">
      <c r="A262" s="378">
        <v>261</v>
      </c>
      <c r="B262" s="378" t="s">
        <v>4340</v>
      </c>
      <c r="C262" s="378"/>
      <c r="D262" s="378" t="s">
        <v>4341</v>
      </c>
      <c r="E262" s="378">
        <v>43</v>
      </c>
      <c r="F262" s="378">
        <v>3.9</v>
      </c>
      <c r="G262" s="378">
        <v>16.99</v>
      </c>
      <c r="H262" s="378" t="s">
        <v>686</v>
      </c>
      <c r="I262" s="378" t="s">
        <v>3871</v>
      </c>
    </row>
    <row r="263" ht="33.3" customHeight="1" spans="1:9">
      <c r="A263" s="378">
        <v>262</v>
      </c>
      <c r="B263" s="378" t="s">
        <v>4338</v>
      </c>
      <c r="C263" s="378"/>
      <c r="D263" s="378" t="s">
        <v>465</v>
      </c>
      <c r="E263" s="378">
        <v>225</v>
      </c>
      <c r="F263" s="378">
        <v>4.4</v>
      </c>
      <c r="G263" s="378">
        <v>39.95</v>
      </c>
      <c r="H263" s="378" t="s">
        <v>5133</v>
      </c>
      <c r="I263" s="378" t="s">
        <v>3871</v>
      </c>
    </row>
    <row r="264" ht="33.3" customHeight="1" spans="1:9">
      <c r="A264" s="378">
        <v>263</v>
      </c>
      <c r="B264" s="378" t="s">
        <v>4335</v>
      </c>
      <c r="C264" s="378"/>
      <c r="D264" s="378" t="s">
        <v>4336</v>
      </c>
      <c r="E264" s="378">
        <v>27</v>
      </c>
      <c r="F264" s="378">
        <v>4.2</v>
      </c>
      <c r="G264" s="378">
        <v>18.99</v>
      </c>
      <c r="H264" s="378" t="s">
        <v>686</v>
      </c>
      <c r="I264" s="378" t="s">
        <v>3871</v>
      </c>
    </row>
    <row r="265" ht="33.3" customHeight="1" spans="1:9">
      <c r="A265" s="378">
        <v>264</v>
      </c>
      <c r="B265" s="378" t="s">
        <v>4332</v>
      </c>
      <c r="C265" s="378"/>
      <c r="D265" s="378" t="s">
        <v>4333</v>
      </c>
      <c r="E265" s="378">
        <v>744</v>
      </c>
      <c r="F265" s="378">
        <v>4.1</v>
      </c>
      <c r="G265" s="378">
        <v>8.99</v>
      </c>
      <c r="H265" s="378" t="s">
        <v>5047</v>
      </c>
      <c r="I265" s="378" t="s">
        <v>3871</v>
      </c>
    </row>
    <row r="266" ht="33.3" customHeight="1" spans="1:9">
      <c r="A266" s="378">
        <v>265</v>
      </c>
      <c r="B266" s="378" t="s">
        <v>4329</v>
      </c>
      <c r="C266" s="378"/>
      <c r="D266" s="378" t="s">
        <v>4330</v>
      </c>
      <c r="E266" s="378">
        <v>38</v>
      </c>
      <c r="F266" s="378">
        <v>3.4</v>
      </c>
      <c r="G266" s="378">
        <v>9.49</v>
      </c>
      <c r="H266" s="378" t="s">
        <v>686</v>
      </c>
      <c r="I266" s="378" t="s">
        <v>3871</v>
      </c>
    </row>
    <row r="267" ht="33.3" customHeight="1" spans="1:9">
      <c r="A267" s="378">
        <v>266</v>
      </c>
      <c r="B267" s="378" t="s">
        <v>4326</v>
      </c>
      <c r="C267" s="378"/>
      <c r="D267" s="378" t="s">
        <v>4327</v>
      </c>
      <c r="E267" s="378">
        <v>114</v>
      </c>
      <c r="F267" s="378">
        <v>4.4</v>
      </c>
      <c r="G267" s="378">
        <v>29.99</v>
      </c>
      <c r="H267" s="378" t="s">
        <v>5134</v>
      </c>
      <c r="I267" s="378" t="s">
        <v>3871</v>
      </c>
    </row>
    <row r="268" ht="33.3" customHeight="1" spans="1:9">
      <c r="A268" s="378">
        <v>267</v>
      </c>
      <c r="B268" s="378" t="s">
        <v>4324</v>
      </c>
      <c r="C268" s="378"/>
      <c r="D268" s="378" t="s">
        <v>4325</v>
      </c>
      <c r="E268" s="378">
        <v>475</v>
      </c>
      <c r="F268" s="378">
        <v>4.4</v>
      </c>
      <c r="G268" s="378">
        <v>24.95</v>
      </c>
      <c r="H268" s="378" t="s">
        <v>5135</v>
      </c>
      <c r="I268" s="378" t="s">
        <v>3871</v>
      </c>
    </row>
    <row r="269" ht="33.3" customHeight="1" spans="1:9">
      <c r="A269" s="378">
        <v>268</v>
      </c>
      <c r="B269" s="378" t="s">
        <v>4321</v>
      </c>
      <c r="C269" s="378"/>
      <c r="D269" s="378" t="s">
        <v>4322</v>
      </c>
      <c r="E269" s="378">
        <v>475</v>
      </c>
      <c r="F269" s="378">
        <v>4.4</v>
      </c>
      <c r="G269" s="378">
        <v>24.95</v>
      </c>
      <c r="H269" s="378" t="s">
        <v>5136</v>
      </c>
      <c r="I269" s="378" t="s">
        <v>3871</v>
      </c>
    </row>
    <row r="270" ht="33.3" customHeight="1" spans="1:9">
      <c r="A270" s="378">
        <v>269</v>
      </c>
      <c r="B270" s="378" t="s">
        <v>4318</v>
      </c>
      <c r="C270" s="378"/>
      <c r="D270" s="378" t="s">
        <v>4319</v>
      </c>
      <c r="E270" s="378">
        <v>475</v>
      </c>
      <c r="F270" s="378">
        <v>4.4</v>
      </c>
      <c r="G270" s="378">
        <v>24.95</v>
      </c>
      <c r="H270" s="378" t="s">
        <v>5137</v>
      </c>
      <c r="I270" s="378" t="s">
        <v>3871</v>
      </c>
    </row>
    <row r="271" ht="33.3" customHeight="1" spans="1:9">
      <c r="A271" s="378">
        <v>270</v>
      </c>
      <c r="B271" s="378" t="s">
        <v>4315</v>
      </c>
      <c r="C271" s="378"/>
      <c r="D271" s="378" t="s">
        <v>4316</v>
      </c>
      <c r="E271" s="378">
        <v>475</v>
      </c>
      <c r="F271" s="378">
        <v>4.4</v>
      </c>
      <c r="G271" s="378">
        <v>29.95</v>
      </c>
      <c r="H271" s="378" t="s">
        <v>5138</v>
      </c>
      <c r="I271" s="378" t="s">
        <v>3871</v>
      </c>
    </row>
    <row r="272" ht="33.3" customHeight="1" spans="1:9">
      <c r="A272" s="378">
        <v>271</v>
      </c>
      <c r="B272" s="378" t="s">
        <v>4312</v>
      </c>
      <c r="C272" s="378"/>
      <c r="D272" s="378" t="s">
        <v>4313</v>
      </c>
      <c r="E272" s="378">
        <v>474</v>
      </c>
      <c r="F272" s="378">
        <v>4.4</v>
      </c>
      <c r="G272" s="378">
        <v>29.95</v>
      </c>
      <c r="H272" s="378" t="s">
        <v>5139</v>
      </c>
      <c r="I272" s="378" t="s">
        <v>3871</v>
      </c>
    </row>
    <row r="273" ht="33.3" customHeight="1" spans="1:9">
      <c r="A273" s="378">
        <v>272</v>
      </c>
      <c r="B273" s="378" t="s">
        <v>4308</v>
      </c>
      <c r="C273" s="378"/>
      <c r="D273" s="378" t="s">
        <v>4309</v>
      </c>
      <c r="E273" s="378">
        <v>475</v>
      </c>
      <c r="F273" s="378">
        <v>4.4</v>
      </c>
      <c r="G273" s="378">
        <v>29.95</v>
      </c>
      <c r="H273" s="378" t="s">
        <v>5140</v>
      </c>
      <c r="I273" s="378" t="s">
        <v>3861</v>
      </c>
    </row>
    <row r="274" ht="33.3" customHeight="1" spans="1:9">
      <c r="A274" s="378">
        <v>273</v>
      </c>
      <c r="B274" s="378" t="s">
        <v>4305</v>
      </c>
      <c r="C274" s="378"/>
      <c r="D274" s="378" t="s">
        <v>4306</v>
      </c>
      <c r="E274" s="378">
        <v>475</v>
      </c>
      <c r="F274" s="378">
        <v>4.4</v>
      </c>
      <c r="G274" s="378">
        <v>34.95</v>
      </c>
      <c r="H274" s="378" t="s">
        <v>5141</v>
      </c>
      <c r="I274" s="378" t="s">
        <v>3871</v>
      </c>
    </row>
    <row r="275" ht="33.3" customHeight="1" spans="1:9">
      <c r="A275" s="378">
        <v>274</v>
      </c>
      <c r="B275" s="378" t="s">
        <v>4301</v>
      </c>
      <c r="C275" s="378"/>
      <c r="D275" s="378" t="s">
        <v>4302</v>
      </c>
      <c r="E275" s="378">
        <v>475</v>
      </c>
      <c r="F275" s="378">
        <v>4.4</v>
      </c>
      <c r="G275" s="378">
        <v>29.95</v>
      </c>
      <c r="H275" s="378" t="s">
        <v>5142</v>
      </c>
      <c r="I275" s="378" t="s">
        <v>3871</v>
      </c>
    </row>
    <row r="276" ht="33.3" customHeight="1" spans="1:9">
      <c r="A276" s="378">
        <v>275</v>
      </c>
      <c r="B276" s="378" t="s">
        <v>4299</v>
      </c>
      <c r="C276" s="378"/>
      <c r="D276" s="378" t="s">
        <v>4300</v>
      </c>
      <c r="E276" s="378">
        <v>53</v>
      </c>
      <c r="F276" s="378">
        <v>4.8</v>
      </c>
      <c r="G276" s="378">
        <v>1599</v>
      </c>
      <c r="H276" s="378" t="s">
        <v>5143</v>
      </c>
      <c r="I276" s="378" t="s">
        <v>3871</v>
      </c>
    </row>
    <row r="277" ht="33.3" customHeight="1" spans="1:9">
      <c r="A277" s="378">
        <v>276</v>
      </c>
      <c r="B277" s="378" t="s">
        <v>4296</v>
      </c>
      <c r="C277" s="378"/>
      <c r="D277" s="378" t="s">
        <v>4297</v>
      </c>
      <c r="E277" s="378">
        <v>31</v>
      </c>
      <c r="F277" s="378">
        <v>5</v>
      </c>
      <c r="G277" s="378">
        <v>1499</v>
      </c>
      <c r="H277" s="378" t="s">
        <v>5144</v>
      </c>
      <c r="I277" s="378" t="s">
        <v>3871</v>
      </c>
    </row>
    <row r="278" ht="33.3" customHeight="1" spans="1:9">
      <c r="A278" s="378">
        <v>277</v>
      </c>
      <c r="B278" s="378" t="s">
        <v>4293</v>
      </c>
      <c r="C278" s="378"/>
      <c r="D278" s="378" t="s">
        <v>4294</v>
      </c>
      <c r="E278" s="378">
        <v>4874</v>
      </c>
      <c r="F278" s="378">
        <v>4.6</v>
      </c>
      <c r="G278" s="378">
        <v>18.95</v>
      </c>
      <c r="H278" s="378" t="s">
        <v>5145</v>
      </c>
      <c r="I278" s="378" t="s">
        <v>3861</v>
      </c>
    </row>
    <row r="279" ht="33.3" customHeight="1" spans="1:9">
      <c r="A279" s="378">
        <v>278</v>
      </c>
      <c r="B279" s="378" t="s">
        <v>4291</v>
      </c>
      <c r="C279" s="378"/>
      <c r="D279" s="378" t="s">
        <v>4292</v>
      </c>
      <c r="E279" s="378">
        <v>114</v>
      </c>
      <c r="F279" s="378">
        <v>4.4</v>
      </c>
      <c r="G279" s="378">
        <v>32.99</v>
      </c>
      <c r="H279" s="378" t="s">
        <v>5146</v>
      </c>
      <c r="I279" s="378" t="s">
        <v>3871</v>
      </c>
    </row>
    <row r="280" ht="33.3" customHeight="1" spans="1:9">
      <c r="A280" s="378">
        <v>279</v>
      </c>
      <c r="B280" s="378" t="s">
        <v>4289</v>
      </c>
      <c r="C280" s="378"/>
      <c r="D280" s="378" t="s">
        <v>4290</v>
      </c>
      <c r="E280" s="378">
        <v>114</v>
      </c>
      <c r="F280" s="378">
        <v>4.4</v>
      </c>
      <c r="G280" s="378">
        <v>27.99</v>
      </c>
      <c r="H280" s="378" t="s">
        <v>5147</v>
      </c>
      <c r="I280" s="378" t="s">
        <v>3871</v>
      </c>
    </row>
    <row r="281" ht="33.3" customHeight="1" spans="1:9">
      <c r="A281" s="378">
        <v>280</v>
      </c>
      <c r="B281" s="378" t="s">
        <v>4287</v>
      </c>
      <c r="C281" s="378"/>
      <c r="D281" s="378" t="s">
        <v>4288</v>
      </c>
      <c r="E281" s="378">
        <v>48</v>
      </c>
      <c r="F281" s="378">
        <v>4.6</v>
      </c>
      <c r="G281" s="378">
        <v>159.99</v>
      </c>
      <c r="H281" s="378" t="s">
        <v>5148</v>
      </c>
      <c r="I281" s="378" t="s">
        <v>3871</v>
      </c>
    </row>
    <row r="282" ht="33.3" customHeight="1" spans="1:9">
      <c r="A282" s="378">
        <v>281</v>
      </c>
      <c r="B282" s="378" t="s">
        <v>4284</v>
      </c>
      <c r="C282" s="378"/>
      <c r="D282" s="378" t="s">
        <v>4285</v>
      </c>
      <c r="E282" s="378">
        <v>34</v>
      </c>
      <c r="F282" s="378">
        <v>4</v>
      </c>
      <c r="G282" s="378">
        <v>119.99</v>
      </c>
      <c r="H282" s="378" t="s">
        <v>5149</v>
      </c>
      <c r="I282" s="378" t="s">
        <v>3871</v>
      </c>
    </row>
    <row r="283" ht="33.3" customHeight="1" spans="1:9">
      <c r="A283" s="378">
        <v>282</v>
      </c>
      <c r="B283" s="378" t="s">
        <v>4281</v>
      </c>
      <c r="C283" s="378"/>
      <c r="D283" s="378" t="s">
        <v>4282</v>
      </c>
      <c r="E283" s="378">
        <v>130</v>
      </c>
      <c r="F283" s="378">
        <v>4.2</v>
      </c>
      <c r="G283" s="378">
        <v>139.99</v>
      </c>
      <c r="H283" s="378" t="s">
        <v>5150</v>
      </c>
      <c r="I283" s="378" t="s">
        <v>3871</v>
      </c>
    </row>
    <row r="284" ht="33.3" customHeight="1" spans="1:9">
      <c r="A284" s="378">
        <v>283</v>
      </c>
      <c r="B284" s="378" t="s">
        <v>4278</v>
      </c>
      <c r="C284" s="378"/>
      <c r="D284" s="378" t="s">
        <v>4279</v>
      </c>
      <c r="E284" s="378">
        <v>20</v>
      </c>
      <c r="F284" s="378">
        <v>4.6</v>
      </c>
      <c r="G284" s="378">
        <v>12.99</v>
      </c>
      <c r="H284" s="378" t="s">
        <v>5151</v>
      </c>
      <c r="I284" s="378" t="s">
        <v>3871</v>
      </c>
    </row>
    <row r="285" ht="33.3" customHeight="1" spans="1:9">
      <c r="A285" s="378">
        <v>284</v>
      </c>
      <c r="B285" s="378" t="s">
        <v>4275</v>
      </c>
      <c r="C285" s="378"/>
      <c r="D285" s="378" t="s">
        <v>4276</v>
      </c>
      <c r="E285" s="378">
        <v>20</v>
      </c>
      <c r="F285" s="378">
        <v>4.6</v>
      </c>
      <c r="G285" s="378">
        <v>14.99</v>
      </c>
      <c r="H285" s="378" t="s">
        <v>5152</v>
      </c>
      <c r="I285" s="378" t="s">
        <v>3871</v>
      </c>
    </row>
    <row r="286" ht="33.3" customHeight="1" spans="1:9">
      <c r="A286" s="378">
        <v>285</v>
      </c>
      <c r="B286" s="378" t="s">
        <v>4272</v>
      </c>
      <c r="C286" s="378"/>
      <c r="D286" s="378" t="s">
        <v>4273</v>
      </c>
      <c r="E286" s="378">
        <v>209</v>
      </c>
      <c r="F286" s="378">
        <v>4.1</v>
      </c>
      <c r="G286" s="378">
        <v>14.99</v>
      </c>
      <c r="H286" s="378" t="s">
        <v>4970</v>
      </c>
      <c r="I286" s="378" t="s">
        <v>3871</v>
      </c>
    </row>
    <row r="287" ht="33.3" customHeight="1" spans="1:9">
      <c r="A287" s="378">
        <v>286</v>
      </c>
      <c r="B287" s="378" t="s">
        <v>4269</v>
      </c>
      <c r="C287" s="378"/>
      <c r="D287" s="378" t="s">
        <v>4270</v>
      </c>
      <c r="E287" s="378">
        <v>41</v>
      </c>
      <c r="F287" s="378">
        <v>4.1</v>
      </c>
      <c r="G287" s="378">
        <v>16.99</v>
      </c>
      <c r="H287" s="378" t="s">
        <v>686</v>
      </c>
      <c r="I287" s="378" t="s">
        <v>3871</v>
      </c>
    </row>
    <row r="288" ht="33.3" customHeight="1" spans="1:9">
      <c r="A288" s="378">
        <v>287</v>
      </c>
      <c r="B288" s="378" t="s">
        <v>4265</v>
      </c>
      <c r="C288" s="378"/>
      <c r="D288" s="378" t="s">
        <v>4266</v>
      </c>
      <c r="E288" s="378">
        <v>85</v>
      </c>
      <c r="F288" s="378">
        <v>4.3</v>
      </c>
      <c r="G288" s="378">
        <v>35.99</v>
      </c>
      <c r="H288" s="378" t="s">
        <v>5153</v>
      </c>
      <c r="I288" s="378" t="s">
        <v>3871</v>
      </c>
    </row>
    <row r="289" ht="33.3" customHeight="1" spans="1:9">
      <c r="A289" s="378">
        <v>288</v>
      </c>
      <c r="B289" s="378" t="s">
        <v>4262</v>
      </c>
      <c r="C289" s="378"/>
      <c r="D289" s="378" t="s">
        <v>4263</v>
      </c>
      <c r="E289" s="378">
        <v>86</v>
      </c>
      <c r="F289" s="378">
        <v>3.6</v>
      </c>
      <c r="G289" s="378">
        <v>7.99</v>
      </c>
      <c r="H289" s="378" t="s">
        <v>686</v>
      </c>
      <c r="I289" s="378" t="s">
        <v>3871</v>
      </c>
    </row>
    <row r="290" ht="33.3" customHeight="1" spans="1:9">
      <c r="A290" s="378">
        <v>289</v>
      </c>
      <c r="B290" s="378" t="s">
        <v>4259</v>
      </c>
      <c r="C290" s="378"/>
      <c r="D290" s="378" t="s">
        <v>4260</v>
      </c>
      <c r="E290" s="378">
        <v>415</v>
      </c>
      <c r="F290" s="378">
        <v>4.5</v>
      </c>
      <c r="G290" s="378">
        <v>99.99</v>
      </c>
      <c r="H290" s="378" t="s">
        <v>5154</v>
      </c>
      <c r="I290" s="378" t="s">
        <v>3871</v>
      </c>
    </row>
    <row r="291" ht="33.3" customHeight="1" spans="1:9">
      <c r="A291" s="378">
        <v>290</v>
      </c>
      <c r="B291" s="378" t="s">
        <v>4256</v>
      </c>
      <c r="C291" s="378"/>
      <c r="D291" s="378" t="s">
        <v>4257</v>
      </c>
      <c r="E291" s="378">
        <v>254</v>
      </c>
      <c r="F291" s="378">
        <v>4.4</v>
      </c>
      <c r="G291" s="378">
        <v>29.99</v>
      </c>
      <c r="H291" s="378" t="s">
        <v>5155</v>
      </c>
      <c r="I291" s="378" t="s">
        <v>3871</v>
      </c>
    </row>
    <row r="292" ht="33.3" customHeight="1" spans="1:9">
      <c r="A292" s="378">
        <v>291</v>
      </c>
      <c r="B292" s="378" t="s">
        <v>4253</v>
      </c>
      <c r="C292" s="378"/>
      <c r="D292" s="378" t="s">
        <v>4254</v>
      </c>
      <c r="E292" s="378">
        <v>225</v>
      </c>
      <c r="F292" s="378">
        <v>4.4</v>
      </c>
      <c r="G292" s="378">
        <v>19.95</v>
      </c>
      <c r="H292" s="378" t="s">
        <v>5156</v>
      </c>
      <c r="I292" s="378" t="s">
        <v>3861</v>
      </c>
    </row>
    <row r="293" ht="33.3" customHeight="1" spans="1:9">
      <c r="A293" s="378">
        <v>292</v>
      </c>
      <c r="B293" s="378" t="s">
        <v>4251</v>
      </c>
      <c r="C293" s="378"/>
      <c r="D293" s="378" t="s">
        <v>3855</v>
      </c>
      <c r="E293" s="378">
        <v>4323</v>
      </c>
      <c r="F293" s="378">
        <v>4.5</v>
      </c>
      <c r="G293" s="378">
        <v>22.99</v>
      </c>
      <c r="H293" s="378" t="s">
        <v>5157</v>
      </c>
      <c r="I293" s="378" t="s">
        <v>3826</v>
      </c>
    </row>
    <row r="294" ht="33.3" customHeight="1" spans="1:9">
      <c r="A294" s="378">
        <v>293</v>
      </c>
      <c r="B294" s="378" t="s">
        <v>4247</v>
      </c>
      <c r="C294" s="378"/>
      <c r="D294" s="378" t="s">
        <v>4248</v>
      </c>
      <c r="E294" s="378">
        <v>87</v>
      </c>
      <c r="F294" s="378">
        <v>4.6</v>
      </c>
      <c r="G294" s="378">
        <v>28.94</v>
      </c>
      <c r="H294" s="378" t="s">
        <v>5158</v>
      </c>
      <c r="I294" s="378" t="s">
        <v>3871</v>
      </c>
    </row>
    <row r="295" ht="33.3" customHeight="1" spans="1:9">
      <c r="A295" s="378">
        <v>294</v>
      </c>
      <c r="B295" s="378" t="s">
        <v>302</v>
      </c>
      <c r="C295" s="378"/>
      <c r="D295" s="378" t="s">
        <v>305</v>
      </c>
      <c r="E295" s="378">
        <v>786</v>
      </c>
      <c r="F295" s="378">
        <v>4.3</v>
      </c>
      <c r="G295" s="378">
        <v>12.99</v>
      </c>
      <c r="H295" s="378" t="s">
        <v>5159</v>
      </c>
      <c r="I295" s="378" t="s">
        <v>3826</v>
      </c>
    </row>
    <row r="296" ht="33.3" customHeight="1" spans="1:9">
      <c r="A296" s="378">
        <v>295</v>
      </c>
      <c r="B296" s="378" t="s">
        <v>4241</v>
      </c>
      <c r="C296" s="378"/>
      <c r="D296" s="378" t="s">
        <v>4242</v>
      </c>
      <c r="E296" s="378">
        <v>849</v>
      </c>
      <c r="F296" s="378">
        <v>4</v>
      </c>
      <c r="G296" s="378">
        <v>12.99</v>
      </c>
      <c r="H296" s="378" t="s">
        <v>5160</v>
      </c>
      <c r="I296" s="378" t="s">
        <v>3861</v>
      </c>
    </row>
    <row r="297" ht="33.3" customHeight="1" spans="1:9">
      <c r="A297" s="378">
        <v>296</v>
      </c>
      <c r="B297" s="378" t="s">
        <v>4238</v>
      </c>
      <c r="C297" s="378"/>
      <c r="D297" s="378" t="s">
        <v>4239</v>
      </c>
      <c r="E297" s="378">
        <v>52</v>
      </c>
      <c r="F297" s="378">
        <v>4.7</v>
      </c>
      <c r="G297" s="378">
        <v>35.99</v>
      </c>
      <c r="H297" s="378" t="s">
        <v>686</v>
      </c>
      <c r="I297" s="378" t="s">
        <v>3871</v>
      </c>
    </row>
    <row r="298" ht="33.3" customHeight="1" spans="1:9">
      <c r="A298" s="378">
        <v>297</v>
      </c>
      <c r="B298" s="378" t="s">
        <v>4234</v>
      </c>
      <c r="C298" s="378"/>
      <c r="D298" s="378" t="s">
        <v>4235</v>
      </c>
      <c r="E298" s="378">
        <v>210</v>
      </c>
      <c r="F298" s="378">
        <v>4.7</v>
      </c>
      <c r="G298" s="378">
        <v>34.99</v>
      </c>
      <c r="H298" s="378" t="s">
        <v>5161</v>
      </c>
      <c r="I298" s="378" t="s">
        <v>3871</v>
      </c>
    </row>
    <row r="299" ht="33.3" customHeight="1" spans="1:9">
      <c r="A299" s="378">
        <v>298</v>
      </c>
      <c r="B299" s="378" t="s">
        <v>4230</v>
      </c>
      <c r="C299" s="378"/>
      <c r="D299" s="378" t="s">
        <v>4231</v>
      </c>
      <c r="E299" s="378">
        <v>4295</v>
      </c>
      <c r="F299" s="378">
        <v>4.2</v>
      </c>
      <c r="G299" s="378">
        <v>13.99</v>
      </c>
      <c r="H299" s="378" t="s">
        <v>5162</v>
      </c>
      <c r="I299" s="378" t="s">
        <v>3861</v>
      </c>
    </row>
    <row r="300" ht="33.3" customHeight="1" spans="1:9">
      <c r="A300" s="378">
        <v>299</v>
      </c>
      <c r="B300" s="378" t="s">
        <v>4227</v>
      </c>
      <c r="C300" s="378"/>
      <c r="D300" s="378" t="s">
        <v>4228</v>
      </c>
      <c r="E300" s="378">
        <v>4104</v>
      </c>
      <c r="F300" s="378">
        <v>4.5</v>
      </c>
      <c r="G300" s="378">
        <v>16.99</v>
      </c>
      <c r="H300" s="378" t="s">
        <v>5163</v>
      </c>
      <c r="I300" s="378" t="s">
        <v>3871</v>
      </c>
    </row>
    <row r="301" ht="33.3" customHeight="1" spans="1:9">
      <c r="A301" s="378">
        <v>300</v>
      </c>
      <c r="B301" s="378" t="s">
        <v>4223</v>
      </c>
      <c r="C301" s="378"/>
      <c r="D301" s="378" t="s">
        <v>4224</v>
      </c>
      <c r="E301" s="378">
        <v>2179</v>
      </c>
      <c r="F301" s="378">
        <v>4.3</v>
      </c>
      <c r="G301" s="378">
        <v>15.56</v>
      </c>
      <c r="H301" s="378" t="s">
        <v>5164</v>
      </c>
      <c r="I301" s="378" t="s">
        <v>3871</v>
      </c>
    </row>
    <row r="302" ht="33.3" customHeight="1" spans="1:9">
      <c r="A302" s="378">
        <v>301</v>
      </c>
      <c r="B302" s="378" t="s">
        <v>4220</v>
      </c>
      <c r="C302" s="378"/>
      <c r="D302" s="378" t="s">
        <v>4221</v>
      </c>
      <c r="E302" s="378">
        <v>535</v>
      </c>
      <c r="F302" s="378">
        <v>4.2</v>
      </c>
      <c r="G302" s="378">
        <v>6.79</v>
      </c>
      <c r="H302" s="378" t="s">
        <v>5165</v>
      </c>
      <c r="I302" s="378" t="s">
        <v>3871</v>
      </c>
    </row>
    <row r="303" ht="33.3" customHeight="1" spans="1:9">
      <c r="A303" s="378">
        <v>302</v>
      </c>
      <c r="B303" s="378" t="s">
        <v>4218</v>
      </c>
      <c r="C303" s="378"/>
      <c r="D303" s="378" t="s">
        <v>4219</v>
      </c>
      <c r="E303" s="378">
        <v>9784</v>
      </c>
      <c r="F303" s="378">
        <v>4.8</v>
      </c>
      <c r="G303" s="378">
        <v>37.9</v>
      </c>
      <c r="H303" s="378" t="s">
        <v>5166</v>
      </c>
      <c r="I303" s="378" t="s">
        <v>3871</v>
      </c>
    </row>
    <row r="304" ht="33.3" customHeight="1" spans="1:9">
      <c r="A304" s="378">
        <v>303</v>
      </c>
      <c r="B304" s="378" t="s">
        <v>4216</v>
      </c>
      <c r="C304" s="378"/>
      <c r="D304" s="378" t="s">
        <v>4217</v>
      </c>
      <c r="E304" s="378">
        <v>2079</v>
      </c>
      <c r="F304" s="378">
        <v>4.8</v>
      </c>
      <c r="G304" s="378">
        <v>63.9</v>
      </c>
      <c r="H304" s="378" t="s">
        <v>5167</v>
      </c>
      <c r="I304" s="378" t="s">
        <v>3871</v>
      </c>
    </row>
    <row r="305" ht="33.3" customHeight="1" spans="1:9">
      <c r="A305" s="378">
        <v>304</v>
      </c>
      <c r="B305" s="378" t="s">
        <v>4213</v>
      </c>
      <c r="C305" s="378"/>
      <c r="D305" s="378" t="s">
        <v>4214</v>
      </c>
      <c r="E305" s="378">
        <v>23</v>
      </c>
      <c r="F305" s="378">
        <v>4.6</v>
      </c>
      <c r="G305" s="378">
        <v>209</v>
      </c>
      <c r="H305" s="378" t="s">
        <v>5017</v>
      </c>
      <c r="I305" s="378" t="s">
        <v>3871</v>
      </c>
    </row>
    <row r="306" ht="33.3" customHeight="1" spans="1:9">
      <c r="A306" s="378">
        <v>305</v>
      </c>
      <c r="B306" s="378" t="s">
        <v>4210</v>
      </c>
      <c r="C306" s="378"/>
      <c r="D306" s="378" t="s">
        <v>4211</v>
      </c>
      <c r="E306" s="378">
        <v>11716</v>
      </c>
      <c r="F306" s="378">
        <v>4.8</v>
      </c>
      <c r="G306" s="378">
        <v>19.9</v>
      </c>
      <c r="H306" s="378" t="s">
        <v>686</v>
      </c>
      <c r="I306" s="378" t="s">
        <v>3861</v>
      </c>
    </row>
  </sheetData>
  <pageMargins left="0.7" right="0.7" top="0.75" bottom="0.75" header="0.3" footer="0.3"/>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64"/>
  <sheetViews>
    <sheetView workbookViewId="0">
      <selection activeCell="H17" sqref="H17:H18"/>
    </sheetView>
  </sheetViews>
  <sheetFormatPr defaultColWidth="9" defaultRowHeight="13.5"/>
  <cols>
    <col min="1" max="1" width="3.9" customWidth="1"/>
    <col min="2" max="9" width="19.525" customWidth="1"/>
    <col min="10" max="10" width="57.5" customWidth="1"/>
  </cols>
  <sheetData>
    <row r="1" ht="33.3" customHeight="1" spans="1:10">
      <c r="A1" s="376" t="s">
        <v>838</v>
      </c>
      <c r="B1" s="376" t="s">
        <v>3395</v>
      </c>
      <c r="C1" s="376" t="s">
        <v>1736</v>
      </c>
      <c r="D1" s="376" t="s">
        <v>3796</v>
      </c>
      <c r="E1" s="376" t="s">
        <v>647</v>
      </c>
      <c r="F1" s="376" t="s">
        <v>3798</v>
      </c>
      <c r="G1" s="376" t="s">
        <v>3650</v>
      </c>
      <c r="H1" s="376" t="s">
        <v>4966</v>
      </c>
      <c r="I1" s="376" t="s">
        <v>4967</v>
      </c>
      <c r="J1" s="377" t="s">
        <v>4968</v>
      </c>
    </row>
    <row r="2" ht="33.3" customHeight="1" spans="1:10">
      <c r="A2" s="378">
        <v>1</v>
      </c>
      <c r="B2" s="378" t="s">
        <v>3806</v>
      </c>
      <c r="C2" s="378"/>
      <c r="D2" s="378" t="s">
        <v>3807</v>
      </c>
      <c r="E2" s="378">
        <v>7841</v>
      </c>
      <c r="F2" s="378">
        <v>4.6</v>
      </c>
      <c r="G2" s="378">
        <v>15.99</v>
      </c>
      <c r="H2" s="378" t="s">
        <v>4969</v>
      </c>
      <c r="I2" s="378" t="s">
        <v>3808</v>
      </c>
    </row>
    <row r="3" ht="33.3" customHeight="1" spans="1:10">
      <c r="A3" s="378">
        <v>2</v>
      </c>
      <c r="B3" s="378" t="s">
        <v>215</v>
      </c>
      <c r="C3" s="378"/>
      <c r="D3" s="378" t="s">
        <v>218</v>
      </c>
      <c r="E3" s="378">
        <v>3857</v>
      </c>
      <c r="F3" s="378">
        <v>4.6</v>
      </c>
      <c r="G3" s="378">
        <v>35.99</v>
      </c>
      <c r="H3" s="378" t="s">
        <v>4971</v>
      </c>
      <c r="I3" s="378" t="s">
        <v>3814</v>
      </c>
    </row>
    <row r="4" ht="33.3" customHeight="1" spans="1:10">
      <c r="A4" s="378">
        <v>3</v>
      </c>
      <c r="B4" s="378" t="s">
        <v>506</v>
      </c>
      <c r="C4" s="378"/>
      <c r="D4" s="378" t="s">
        <v>3831</v>
      </c>
      <c r="E4" s="378">
        <v>44</v>
      </c>
      <c r="F4" s="378">
        <v>4.7</v>
      </c>
      <c r="G4" s="378">
        <v>49.95</v>
      </c>
      <c r="H4" s="378" t="s">
        <v>4971</v>
      </c>
      <c r="I4" s="378" t="s">
        <v>3821</v>
      </c>
    </row>
    <row r="5" ht="33.3" customHeight="1" spans="1:10">
      <c r="A5" s="378">
        <v>4</v>
      </c>
      <c r="B5" s="378" t="s">
        <v>3815</v>
      </c>
      <c r="C5" s="378"/>
      <c r="D5" s="378" t="s">
        <v>3816</v>
      </c>
      <c r="E5" s="378">
        <v>26</v>
      </c>
      <c r="F5" s="378">
        <v>4.8</v>
      </c>
      <c r="G5" s="378">
        <v>15.99</v>
      </c>
      <c r="H5" s="378" t="s">
        <v>4971</v>
      </c>
      <c r="I5" s="378" t="s">
        <v>3817</v>
      </c>
    </row>
    <row r="6" ht="33.3" customHeight="1" spans="1:10">
      <c r="A6" s="378">
        <v>5</v>
      </c>
      <c r="B6" s="378" t="s">
        <v>286</v>
      </c>
      <c r="C6" s="378"/>
      <c r="D6" s="378" t="s">
        <v>288</v>
      </c>
      <c r="E6" s="378">
        <v>292</v>
      </c>
      <c r="F6" s="378">
        <v>4.3</v>
      </c>
      <c r="G6" s="378">
        <v>21.71</v>
      </c>
      <c r="H6" s="378" t="s">
        <v>4987</v>
      </c>
      <c r="I6" s="378" t="s">
        <v>3841</v>
      </c>
    </row>
    <row r="7" ht="33.3" customHeight="1" spans="1:10">
      <c r="A7" s="378">
        <v>6</v>
      </c>
      <c r="B7" s="378" t="s">
        <v>248</v>
      </c>
      <c r="C7" s="378"/>
      <c r="D7" s="378" t="s">
        <v>1881</v>
      </c>
      <c r="E7" s="378">
        <v>7055</v>
      </c>
      <c r="F7" s="378">
        <v>4.6</v>
      </c>
      <c r="G7" s="378">
        <v>19.99</v>
      </c>
      <c r="H7" s="378" t="s">
        <v>4980</v>
      </c>
      <c r="I7" s="378" t="s">
        <v>3840</v>
      </c>
    </row>
    <row r="8" ht="33.3" customHeight="1" spans="1:10">
      <c r="A8" s="378">
        <v>7</v>
      </c>
      <c r="B8" s="378" t="s">
        <v>4030</v>
      </c>
      <c r="C8" s="378"/>
      <c r="D8" s="378" t="s">
        <v>4031</v>
      </c>
      <c r="E8" s="378">
        <v>411</v>
      </c>
      <c r="F8" s="378">
        <v>3.6</v>
      </c>
      <c r="G8" s="378">
        <v>14.95</v>
      </c>
      <c r="H8" s="378" t="s">
        <v>4980</v>
      </c>
      <c r="I8" s="378" t="s">
        <v>3826</v>
      </c>
    </row>
    <row r="9" ht="33.3" customHeight="1" spans="1:10">
      <c r="A9" s="378">
        <v>8</v>
      </c>
      <c r="B9" s="378" t="s">
        <v>4501</v>
      </c>
      <c r="C9" s="378"/>
      <c r="D9" s="378" t="s">
        <v>4502</v>
      </c>
      <c r="E9" s="378">
        <v>47</v>
      </c>
      <c r="F9" s="378">
        <v>4.4</v>
      </c>
      <c r="G9" s="378">
        <v>13.97</v>
      </c>
      <c r="H9" s="378" t="s">
        <v>5168</v>
      </c>
      <c r="I9" s="378" t="s">
        <v>3871</v>
      </c>
    </row>
    <row r="10" ht="33.3" customHeight="1" spans="1:10">
      <c r="A10" s="378">
        <v>9</v>
      </c>
      <c r="B10" s="378" t="s">
        <v>4503</v>
      </c>
      <c r="C10" s="378"/>
      <c r="D10" s="378" t="s">
        <v>4504</v>
      </c>
      <c r="E10" s="378">
        <v>7841</v>
      </c>
      <c r="F10" s="378">
        <v>4.6</v>
      </c>
      <c r="G10" s="378">
        <v>18.95</v>
      </c>
      <c r="H10" s="378" t="s">
        <v>5169</v>
      </c>
      <c r="I10" s="378" t="s">
        <v>3835</v>
      </c>
    </row>
    <row r="11" ht="33.3" customHeight="1" spans="1:10">
      <c r="A11" s="378">
        <v>10</v>
      </c>
      <c r="B11" s="378" t="s">
        <v>3837</v>
      </c>
      <c r="C11" s="378"/>
      <c r="D11" s="378" t="s">
        <v>3838</v>
      </c>
      <c r="E11" s="378">
        <v>6979</v>
      </c>
      <c r="F11" s="378">
        <v>4.6</v>
      </c>
      <c r="G11" s="378">
        <v>21.99</v>
      </c>
      <c r="H11" s="378" t="s">
        <v>4979</v>
      </c>
      <c r="I11" s="378" t="s">
        <v>3836</v>
      </c>
    </row>
    <row r="12" ht="33.3" customHeight="1" spans="1:10">
      <c r="A12" s="378">
        <v>11</v>
      </c>
      <c r="B12" s="378" t="s">
        <v>750</v>
      </c>
      <c r="C12" s="378"/>
      <c r="D12" s="378" t="s">
        <v>3884</v>
      </c>
      <c r="E12" s="378">
        <v>2406</v>
      </c>
      <c r="F12" s="378">
        <v>4.4</v>
      </c>
      <c r="G12" s="378">
        <v>11.48</v>
      </c>
      <c r="H12" s="378" t="s">
        <v>4999</v>
      </c>
      <c r="I12" s="378" t="s">
        <v>3817</v>
      </c>
    </row>
    <row r="13" ht="33.3" customHeight="1" spans="1:10">
      <c r="A13" s="378">
        <v>12</v>
      </c>
      <c r="B13" s="378" t="s">
        <v>3970</v>
      </c>
      <c r="C13" s="378"/>
      <c r="D13" s="378" t="s">
        <v>3971</v>
      </c>
      <c r="E13" s="378">
        <v>517</v>
      </c>
      <c r="F13" s="378">
        <v>4.5</v>
      </c>
      <c r="G13" s="378">
        <v>7.29</v>
      </c>
      <c r="H13" s="378" t="s">
        <v>5034</v>
      </c>
      <c r="I13" s="378" t="s">
        <v>3835</v>
      </c>
    </row>
    <row r="14" ht="33.3" customHeight="1" spans="1:10">
      <c r="A14" s="378">
        <v>13</v>
      </c>
      <c r="B14" s="378" t="s">
        <v>560</v>
      </c>
      <c r="C14" s="378"/>
      <c r="D14" s="378" t="s">
        <v>2355</v>
      </c>
      <c r="E14" s="378">
        <v>26</v>
      </c>
      <c r="F14" s="378">
        <v>4.7</v>
      </c>
      <c r="G14" s="378">
        <v>59.99</v>
      </c>
      <c r="H14" s="378" t="s">
        <v>5017</v>
      </c>
      <c r="I14" s="378" t="s">
        <v>3826</v>
      </c>
    </row>
    <row r="15" ht="33.3" customHeight="1" spans="1:10">
      <c r="A15" s="378">
        <v>14</v>
      </c>
      <c r="B15" s="378" t="s">
        <v>697</v>
      </c>
      <c r="C15" s="378"/>
      <c r="D15" s="378" t="s">
        <v>3929</v>
      </c>
      <c r="E15" s="378">
        <v>152</v>
      </c>
      <c r="F15" s="378">
        <v>4.3</v>
      </c>
      <c r="G15" s="378">
        <v>44.95</v>
      </c>
      <c r="H15" s="378" t="s">
        <v>5021</v>
      </c>
      <c r="I15" s="378" t="s">
        <v>3826</v>
      </c>
    </row>
    <row r="16" ht="33.3" customHeight="1" spans="1:10">
      <c r="A16" s="378">
        <v>15</v>
      </c>
      <c r="B16" s="378" t="s">
        <v>4507</v>
      </c>
      <c r="C16" s="378"/>
      <c r="D16" s="378" t="s">
        <v>4508</v>
      </c>
      <c r="E16" s="378"/>
      <c r="F16" s="378"/>
      <c r="G16" s="378">
        <v>44.64</v>
      </c>
      <c r="H16" s="378" t="s">
        <v>5021</v>
      </c>
      <c r="I16" s="378" t="s">
        <v>3871</v>
      </c>
    </row>
    <row r="17" ht="33.3" customHeight="1" spans="1:9">
      <c r="A17" s="378">
        <v>16</v>
      </c>
      <c r="B17" s="378" t="s">
        <v>3844</v>
      </c>
      <c r="C17" s="378"/>
      <c r="D17" s="378" t="s">
        <v>3845</v>
      </c>
      <c r="E17" s="378">
        <v>1055</v>
      </c>
      <c r="F17" s="378">
        <v>4.4</v>
      </c>
      <c r="G17" s="378">
        <v>59.99</v>
      </c>
      <c r="H17" s="378" t="s">
        <v>4984</v>
      </c>
      <c r="I17" s="378" t="s">
        <v>3835</v>
      </c>
    </row>
    <row r="18" ht="33.3" customHeight="1" spans="1:9">
      <c r="A18" s="378">
        <v>17</v>
      </c>
      <c r="B18" s="378" t="s">
        <v>4203</v>
      </c>
      <c r="C18" s="378"/>
      <c r="D18" s="378" t="s">
        <v>4204</v>
      </c>
      <c r="E18" s="378">
        <v>5</v>
      </c>
      <c r="F18" s="378">
        <v>3.9</v>
      </c>
      <c r="G18" s="378">
        <v>49.9</v>
      </c>
      <c r="H18" s="378" t="s">
        <v>4984</v>
      </c>
      <c r="I18" s="378" t="s">
        <v>3871</v>
      </c>
    </row>
    <row r="19" ht="33.3" customHeight="1" spans="1:9">
      <c r="A19" s="378">
        <v>18</v>
      </c>
      <c r="B19" s="378" t="s">
        <v>3885</v>
      </c>
      <c r="C19" s="378"/>
      <c r="D19" s="378" t="s">
        <v>3886</v>
      </c>
      <c r="E19" s="378">
        <v>2406</v>
      </c>
      <c r="F19" s="378">
        <v>4.4</v>
      </c>
      <c r="G19" s="378">
        <v>12.97</v>
      </c>
      <c r="H19" s="378" t="s">
        <v>5001</v>
      </c>
      <c r="I19" s="378" t="s">
        <v>3821</v>
      </c>
    </row>
    <row r="20" ht="33.3" customHeight="1" spans="1:9">
      <c r="A20" s="378">
        <v>19</v>
      </c>
      <c r="B20" s="378" t="s">
        <v>385</v>
      </c>
      <c r="C20" s="378"/>
      <c r="D20" s="378" t="s">
        <v>3875</v>
      </c>
      <c r="E20" s="378">
        <v>599</v>
      </c>
      <c r="F20" s="378">
        <v>4.5</v>
      </c>
      <c r="G20" s="378">
        <v>44.95</v>
      </c>
      <c r="H20" s="378" t="s">
        <v>4996</v>
      </c>
      <c r="I20" s="378" t="s">
        <v>3841</v>
      </c>
    </row>
    <row r="21" ht="33.3" customHeight="1" spans="1:9">
      <c r="A21" s="378">
        <v>20</v>
      </c>
      <c r="B21" s="378" t="s">
        <v>298</v>
      </c>
      <c r="C21" s="378"/>
      <c r="D21" s="378" t="s">
        <v>3890</v>
      </c>
      <c r="E21" s="378">
        <v>307</v>
      </c>
      <c r="F21" s="378">
        <v>4.7</v>
      </c>
      <c r="G21" s="378">
        <v>11.95</v>
      </c>
      <c r="H21" s="378" t="s">
        <v>5003</v>
      </c>
      <c r="I21" s="378" t="s">
        <v>3821</v>
      </c>
    </row>
    <row r="22" ht="33.3" customHeight="1" spans="1:9">
      <c r="A22" s="378">
        <v>21</v>
      </c>
      <c r="B22" s="378" t="s">
        <v>401</v>
      </c>
      <c r="C22" s="378"/>
      <c r="D22" s="378" t="s">
        <v>405</v>
      </c>
      <c r="E22" s="378">
        <v>195</v>
      </c>
      <c r="F22" s="378">
        <v>4.4</v>
      </c>
      <c r="G22" s="378">
        <v>37.99</v>
      </c>
      <c r="H22" s="378" t="s">
        <v>686</v>
      </c>
      <c r="I22" s="378" t="s">
        <v>3821</v>
      </c>
    </row>
    <row r="23" ht="33.3" customHeight="1" spans="1:9">
      <c r="A23" s="378">
        <v>22</v>
      </c>
      <c r="B23" s="378" t="s">
        <v>3903</v>
      </c>
      <c r="C23" s="378"/>
      <c r="D23" s="378" t="s">
        <v>3904</v>
      </c>
      <c r="E23" s="378">
        <v>30</v>
      </c>
      <c r="F23" s="378">
        <v>4.7</v>
      </c>
      <c r="G23" s="378">
        <v>30.93</v>
      </c>
      <c r="H23" s="378" t="s">
        <v>686</v>
      </c>
      <c r="I23" s="378" t="s">
        <v>3826</v>
      </c>
    </row>
    <row r="24" ht="33.3" customHeight="1" spans="1:9">
      <c r="A24" s="378">
        <v>23</v>
      </c>
      <c r="B24" s="378" t="s">
        <v>734</v>
      </c>
      <c r="C24" s="378"/>
      <c r="D24" s="378" t="s">
        <v>3896</v>
      </c>
      <c r="E24" s="378">
        <v>255</v>
      </c>
      <c r="F24" s="378">
        <v>4.4</v>
      </c>
      <c r="G24" s="378">
        <v>49.95</v>
      </c>
      <c r="H24" s="378" t="s">
        <v>5005</v>
      </c>
      <c r="I24" s="378" t="s">
        <v>3826</v>
      </c>
    </row>
    <row r="25" ht="33.3" customHeight="1" spans="1:9">
      <c r="A25" s="378">
        <v>24</v>
      </c>
      <c r="B25" s="378" t="s">
        <v>4520</v>
      </c>
      <c r="C25" s="378"/>
      <c r="D25" s="378" t="s">
        <v>4521</v>
      </c>
      <c r="E25" s="378">
        <v>245</v>
      </c>
      <c r="F25" s="378">
        <v>4.3</v>
      </c>
      <c r="G25" s="378">
        <v>34.99</v>
      </c>
      <c r="H25" s="378" t="s">
        <v>686</v>
      </c>
      <c r="I25" s="378" t="s">
        <v>3861</v>
      </c>
    </row>
    <row r="26" ht="33.3" customHeight="1" spans="1:9">
      <c r="A26" s="378">
        <v>25</v>
      </c>
      <c r="B26" s="378" t="s">
        <v>3984</v>
      </c>
      <c r="C26" s="378"/>
      <c r="D26" s="378" t="s">
        <v>3985</v>
      </c>
      <c r="E26" s="378">
        <v>7055</v>
      </c>
      <c r="F26" s="378">
        <v>4.6</v>
      </c>
      <c r="G26" s="378">
        <v>14.99</v>
      </c>
      <c r="H26" s="378" t="s">
        <v>5043</v>
      </c>
      <c r="I26" s="378" t="s">
        <v>3821</v>
      </c>
    </row>
    <row r="27" ht="33.3" customHeight="1" spans="1:9">
      <c r="A27" s="378">
        <v>26</v>
      </c>
      <c r="B27" s="378" t="s">
        <v>3933</v>
      </c>
      <c r="C27" s="378"/>
      <c r="D27" s="378" t="s">
        <v>3934</v>
      </c>
      <c r="E27" s="378">
        <v>78</v>
      </c>
      <c r="F27" s="378">
        <v>4.5</v>
      </c>
      <c r="G27" s="378">
        <v>13.89</v>
      </c>
      <c r="H27" s="378" t="s">
        <v>5024</v>
      </c>
      <c r="I27" s="378" t="s">
        <v>3821</v>
      </c>
    </row>
    <row r="28" ht="33.3" customHeight="1" spans="1:9">
      <c r="A28" s="378">
        <v>27</v>
      </c>
      <c r="B28" s="378" t="s">
        <v>3914</v>
      </c>
      <c r="C28" s="378"/>
      <c r="D28" s="378" t="s">
        <v>3915</v>
      </c>
      <c r="E28" s="378">
        <v>47</v>
      </c>
      <c r="F28" s="378">
        <v>4.4</v>
      </c>
      <c r="G28" s="378">
        <v>27.69</v>
      </c>
      <c r="H28" s="378" t="s">
        <v>5013</v>
      </c>
      <c r="I28" s="378" t="s">
        <v>3871</v>
      </c>
    </row>
    <row r="29" ht="33.3" customHeight="1" spans="1:9">
      <c r="A29" s="378">
        <v>28</v>
      </c>
      <c r="B29" s="378" t="s">
        <v>207</v>
      </c>
      <c r="C29" s="378"/>
      <c r="D29" s="378" t="s">
        <v>1809</v>
      </c>
      <c r="E29" s="378">
        <v>2406</v>
      </c>
      <c r="F29" s="378">
        <v>4.4</v>
      </c>
      <c r="G29" s="378">
        <v>5.31</v>
      </c>
      <c r="H29" s="378" t="s">
        <v>4982</v>
      </c>
      <c r="I29" s="378" t="s">
        <v>3842</v>
      </c>
    </row>
    <row r="30" ht="33.3" customHeight="1" spans="1:9">
      <c r="A30" s="378">
        <v>29</v>
      </c>
      <c r="B30" s="378" t="s">
        <v>580</v>
      </c>
      <c r="C30" s="378"/>
      <c r="D30" s="378" t="s">
        <v>3928</v>
      </c>
      <c r="E30" s="378">
        <v>167</v>
      </c>
      <c r="F30" s="378">
        <v>4.3</v>
      </c>
      <c r="G30" s="378">
        <v>39.99</v>
      </c>
      <c r="H30" s="378" t="s">
        <v>686</v>
      </c>
      <c r="I30" s="378" t="s">
        <v>3861</v>
      </c>
    </row>
    <row r="31" ht="33.3" customHeight="1" spans="1:9">
      <c r="A31" s="378">
        <v>30</v>
      </c>
      <c r="B31" s="378" t="s">
        <v>4091</v>
      </c>
      <c r="C31" s="378"/>
      <c r="D31" s="378" t="s">
        <v>4092</v>
      </c>
      <c r="E31" s="378">
        <v>169</v>
      </c>
      <c r="F31" s="378">
        <v>4.4</v>
      </c>
      <c r="G31" s="378">
        <v>16.99</v>
      </c>
      <c r="H31" s="378" t="s">
        <v>5077</v>
      </c>
      <c r="I31" s="378" t="s">
        <v>3821</v>
      </c>
    </row>
    <row r="32" ht="33.3" customHeight="1" spans="1:9">
      <c r="A32" s="378">
        <v>31</v>
      </c>
      <c r="B32" s="378" t="s">
        <v>4526</v>
      </c>
      <c r="C32" s="378"/>
      <c r="D32" s="378" t="s">
        <v>4527</v>
      </c>
      <c r="E32" s="378">
        <v>45</v>
      </c>
      <c r="F32" s="378">
        <v>4.4</v>
      </c>
      <c r="G32" s="378">
        <v>27.99</v>
      </c>
      <c r="H32" s="378" t="s">
        <v>686</v>
      </c>
      <c r="I32" s="378" t="s">
        <v>3871</v>
      </c>
    </row>
    <row r="33" ht="33.3" customHeight="1" spans="1:9">
      <c r="A33" s="378">
        <v>32</v>
      </c>
      <c r="B33" s="378" t="s">
        <v>3960</v>
      </c>
      <c r="C33" s="378"/>
      <c r="D33" s="378" t="s">
        <v>3961</v>
      </c>
      <c r="E33" s="378">
        <v>33</v>
      </c>
      <c r="F33" s="378">
        <v>4.7</v>
      </c>
      <c r="G33" s="378">
        <v>98.89</v>
      </c>
      <c r="H33" s="378" t="s">
        <v>686</v>
      </c>
      <c r="I33" s="378" t="s">
        <v>3871</v>
      </c>
    </row>
    <row r="34" ht="33.3" customHeight="1" spans="1:9">
      <c r="A34" s="378">
        <v>33</v>
      </c>
      <c r="B34" s="378" t="s">
        <v>483</v>
      </c>
      <c r="C34" s="378" t="s">
        <v>686</v>
      </c>
      <c r="D34" s="378" t="s">
        <v>485</v>
      </c>
      <c r="E34" s="378">
        <v>2956</v>
      </c>
      <c r="F34" s="378">
        <v>4.6</v>
      </c>
      <c r="G34" s="378">
        <v>40.99</v>
      </c>
      <c r="H34" s="378" t="s">
        <v>5170</v>
      </c>
      <c r="I34" s="378" t="s">
        <v>3871</v>
      </c>
    </row>
    <row r="35" ht="33.3" customHeight="1" spans="1:9">
      <c r="A35" s="378">
        <v>34</v>
      </c>
      <c r="B35" s="378" t="s">
        <v>4530</v>
      </c>
      <c r="C35" s="378"/>
      <c r="D35" s="378" t="s">
        <v>4531</v>
      </c>
      <c r="E35" s="378">
        <v>13</v>
      </c>
      <c r="F35" s="378">
        <v>4.1</v>
      </c>
      <c r="G35" s="378">
        <v>68.99</v>
      </c>
      <c r="H35" s="378" t="s">
        <v>686</v>
      </c>
      <c r="I35" s="378" t="s">
        <v>3871</v>
      </c>
    </row>
    <row r="36" ht="33.3" customHeight="1" spans="1:9">
      <c r="A36" s="378">
        <v>35</v>
      </c>
      <c r="B36" s="378" t="s">
        <v>4532</v>
      </c>
      <c r="C36" s="378"/>
      <c r="D36" s="378" t="s">
        <v>4533</v>
      </c>
      <c r="E36" s="378">
        <v>7</v>
      </c>
      <c r="F36" s="378">
        <v>4.6</v>
      </c>
      <c r="G36" s="378">
        <v>27.16</v>
      </c>
      <c r="H36" s="378" t="s">
        <v>686</v>
      </c>
      <c r="I36" s="378" t="s">
        <v>3871</v>
      </c>
    </row>
    <row r="37" ht="33.3" customHeight="1" spans="1:9">
      <c r="A37" s="378">
        <v>36</v>
      </c>
      <c r="B37" s="378" t="s">
        <v>3986</v>
      </c>
      <c r="C37" s="378"/>
      <c r="D37" s="378" t="s">
        <v>3987</v>
      </c>
      <c r="E37" s="378">
        <v>1108</v>
      </c>
      <c r="F37" s="378">
        <v>4.2</v>
      </c>
      <c r="G37" s="378">
        <v>5.99</v>
      </c>
      <c r="H37" s="378" t="s">
        <v>5044</v>
      </c>
      <c r="I37" s="378" t="s">
        <v>3861</v>
      </c>
    </row>
    <row r="38" ht="33.3" customHeight="1" spans="1:9">
      <c r="A38" s="378">
        <v>37</v>
      </c>
      <c r="B38" s="378" t="s">
        <v>4534</v>
      </c>
      <c r="C38" s="378"/>
      <c r="D38" s="378" t="s">
        <v>4535</v>
      </c>
      <c r="E38" s="378">
        <v>487</v>
      </c>
      <c r="F38" s="378">
        <v>4.4</v>
      </c>
      <c r="G38" s="378">
        <v>14.99</v>
      </c>
      <c r="H38" s="378" t="s">
        <v>686</v>
      </c>
      <c r="I38" s="378" t="s">
        <v>3826</v>
      </c>
    </row>
    <row r="39" ht="33.3" customHeight="1" spans="1:9">
      <c r="A39" s="378">
        <v>38</v>
      </c>
      <c r="B39" s="378" t="s">
        <v>4014</v>
      </c>
      <c r="C39" s="378"/>
      <c r="D39" s="378" t="s">
        <v>4015</v>
      </c>
      <c r="E39" s="378">
        <v>20</v>
      </c>
      <c r="F39" s="378">
        <v>4.5</v>
      </c>
      <c r="G39" s="378">
        <v>39.95</v>
      </c>
      <c r="H39" s="378" t="s">
        <v>686</v>
      </c>
      <c r="I39" s="378" t="s">
        <v>3826</v>
      </c>
    </row>
    <row r="40" ht="33.3" customHeight="1" spans="1:9">
      <c r="A40" s="378">
        <v>39</v>
      </c>
      <c r="B40" s="378" t="s">
        <v>4536</v>
      </c>
      <c r="C40" s="378"/>
      <c r="D40" s="378" t="s">
        <v>4537</v>
      </c>
      <c r="E40" s="378">
        <v>24</v>
      </c>
      <c r="F40" s="378">
        <v>4.7</v>
      </c>
      <c r="G40" s="378">
        <v>81.9</v>
      </c>
      <c r="H40" s="378" t="s">
        <v>686</v>
      </c>
      <c r="I40" s="378" t="s">
        <v>3871</v>
      </c>
    </row>
    <row r="41" ht="33.3" customHeight="1" spans="1:9">
      <c r="A41" s="378">
        <v>40</v>
      </c>
      <c r="B41" s="378" t="s">
        <v>251</v>
      </c>
      <c r="C41" s="378"/>
      <c r="D41" s="378" t="s">
        <v>3848</v>
      </c>
      <c r="E41" s="378">
        <v>457</v>
      </c>
      <c r="F41" s="378">
        <v>4.2</v>
      </c>
      <c r="G41" s="378">
        <v>59.99</v>
      </c>
      <c r="H41" s="378" t="s">
        <v>4985</v>
      </c>
      <c r="I41" s="378" t="s">
        <v>3821</v>
      </c>
    </row>
    <row r="42" ht="33.3" customHeight="1" spans="1:9">
      <c r="A42" s="378">
        <v>41</v>
      </c>
      <c r="B42" s="378" t="s">
        <v>3966</v>
      </c>
      <c r="C42" s="378"/>
      <c r="D42" s="378" t="s">
        <v>3967</v>
      </c>
      <c r="E42" s="378">
        <v>3857</v>
      </c>
      <c r="F42" s="378">
        <v>4.6</v>
      </c>
      <c r="G42" s="378">
        <v>22.99</v>
      </c>
      <c r="H42" s="378" t="s">
        <v>4980</v>
      </c>
      <c r="I42" s="378" t="s">
        <v>3826</v>
      </c>
    </row>
    <row r="43" ht="33.3" customHeight="1" spans="1:9">
      <c r="A43" s="378">
        <v>42</v>
      </c>
      <c r="B43" s="378" t="s">
        <v>3980</v>
      </c>
      <c r="C43" s="378"/>
      <c r="D43" s="378" t="s">
        <v>3981</v>
      </c>
      <c r="E43" s="378">
        <v>7560</v>
      </c>
      <c r="F43" s="378">
        <v>4.6</v>
      </c>
      <c r="G43" s="378">
        <v>14.13</v>
      </c>
      <c r="H43" s="378" t="s">
        <v>5039</v>
      </c>
      <c r="I43" s="378" t="s">
        <v>3835</v>
      </c>
    </row>
    <row r="44" ht="33.3" customHeight="1" spans="1:9">
      <c r="A44" s="378">
        <v>43</v>
      </c>
      <c r="B44" s="378" t="s">
        <v>4540</v>
      </c>
      <c r="C44" s="378"/>
      <c r="D44" s="378" t="s">
        <v>4541</v>
      </c>
      <c r="E44" s="378">
        <v>2</v>
      </c>
      <c r="F44" s="378">
        <v>3</v>
      </c>
      <c r="G44" s="378">
        <v>56.99</v>
      </c>
      <c r="H44" s="378" t="s">
        <v>686</v>
      </c>
      <c r="I44" s="378" t="s">
        <v>3871</v>
      </c>
    </row>
    <row r="45" ht="33.3" customHeight="1" spans="1:9">
      <c r="A45" s="378">
        <v>44</v>
      </c>
      <c r="B45" s="378" t="s">
        <v>498</v>
      </c>
      <c r="C45" s="378"/>
      <c r="D45" s="378" t="s">
        <v>501</v>
      </c>
      <c r="E45" s="378">
        <v>782</v>
      </c>
      <c r="F45" s="378">
        <v>4.5</v>
      </c>
      <c r="G45" s="378">
        <v>17.99</v>
      </c>
      <c r="H45" s="378" t="s">
        <v>686</v>
      </c>
      <c r="I45" s="378" t="s">
        <v>3826</v>
      </c>
    </row>
    <row r="46" ht="33.3" customHeight="1" spans="1:9">
      <c r="A46" s="378">
        <v>45</v>
      </c>
      <c r="B46" s="378" t="s">
        <v>4356</v>
      </c>
      <c r="C46" s="378"/>
      <c r="D46" s="378" t="s">
        <v>4357</v>
      </c>
      <c r="E46" s="378">
        <v>206</v>
      </c>
      <c r="F46" s="378">
        <v>4.1</v>
      </c>
      <c r="G46" s="378">
        <v>32.99</v>
      </c>
      <c r="H46" s="378" t="s">
        <v>686</v>
      </c>
      <c r="I46" s="378" t="s">
        <v>3871</v>
      </c>
    </row>
    <row r="47" ht="33.3" customHeight="1" spans="1:9">
      <c r="A47" s="378">
        <v>46</v>
      </c>
      <c r="B47" s="378" t="s">
        <v>4542</v>
      </c>
      <c r="C47" s="378"/>
      <c r="D47" s="378" t="s">
        <v>4543</v>
      </c>
      <c r="E47" s="378">
        <v>47</v>
      </c>
      <c r="F47" s="378">
        <v>3.9</v>
      </c>
      <c r="G47" s="378">
        <v>79</v>
      </c>
      <c r="H47" s="378" t="s">
        <v>686</v>
      </c>
      <c r="I47" s="378" t="s">
        <v>3871</v>
      </c>
    </row>
    <row r="48" ht="33.3" customHeight="1" spans="1:9">
      <c r="A48" s="378">
        <v>47</v>
      </c>
      <c r="B48" s="378" t="s">
        <v>4058</v>
      </c>
      <c r="C48" s="378"/>
      <c r="D48" s="378" t="s">
        <v>4059</v>
      </c>
      <c r="E48" s="378">
        <v>10</v>
      </c>
      <c r="F48" s="378">
        <v>4.5</v>
      </c>
      <c r="G48" s="378">
        <v>28.98</v>
      </c>
      <c r="H48" s="378" t="s">
        <v>686</v>
      </c>
      <c r="I48" s="378" t="s">
        <v>3861</v>
      </c>
    </row>
    <row r="49" ht="33.3" customHeight="1" spans="1:9">
      <c r="A49" s="378">
        <v>48</v>
      </c>
      <c r="B49" s="378" t="s">
        <v>4546</v>
      </c>
      <c r="C49" s="378"/>
      <c r="D49" s="378" t="s">
        <v>4547</v>
      </c>
      <c r="E49" s="378">
        <v>122</v>
      </c>
      <c r="F49" s="378">
        <v>4.5</v>
      </c>
      <c r="G49" s="378">
        <v>21.44</v>
      </c>
      <c r="H49" s="378" t="s">
        <v>5171</v>
      </c>
      <c r="I49" s="378" t="s">
        <v>3871</v>
      </c>
    </row>
    <row r="50" ht="33.3" customHeight="1" spans="1:9">
      <c r="A50" s="378">
        <v>49</v>
      </c>
      <c r="B50" s="378" t="s">
        <v>692</v>
      </c>
      <c r="C50" s="378"/>
      <c r="D50" s="378" t="s">
        <v>4151</v>
      </c>
      <c r="E50" s="378">
        <v>3531</v>
      </c>
      <c r="F50" s="378">
        <v>4.3</v>
      </c>
      <c r="G50" s="378">
        <v>32.9</v>
      </c>
      <c r="H50" s="378" t="s">
        <v>5098</v>
      </c>
      <c r="I50" s="378" t="s">
        <v>3861</v>
      </c>
    </row>
    <row r="51" ht="33.3" customHeight="1" spans="1:9">
      <c r="A51" s="378">
        <v>50</v>
      </c>
      <c r="B51" s="378" t="s">
        <v>4549</v>
      </c>
      <c r="C51" s="378"/>
      <c r="D51" s="378" t="s">
        <v>4550</v>
      </c>
      <c r="E51" s="378">
        <v>48</v>
      </c>
      <c r="F51" s="378">
        <v>4.6</v>
      </c>
      <c r="G51" s="378">
        <v>114.99</v>
      </c>
      <c r="H51" s="378" t="s">
        <v>4980</v>
      </c>
      <c r="I51" s="378" t="s">
        <v>3871</v>
      </c>
    </row>
    <row r="52" ht="33.3" customHeight="1" spans="1:9">
      <c r="A52" s="378">
        <v>51</v>
      </c>
      <c r="B52" s="378" t="s">
        <v>4552</v>
      </c>
      <c r="C52" s="378"/>
      <c r="D52" s="378" t="s">
        <v>4553</v>
      </c>
      <c r="E52" s="378">
        <v>957</v>
      </c>
      <c r="F52" s="378">
        <v>4.3</v>
      </c>
      <c r="G52" s="378">
        <v>7.94</v>
      </c>
      <c r="H52" s="378" t="s">
        <v>5172</v>
      </c>
      <c r="I52" s="378" t="s">
        <v>3871</v>
      </c>
    </row>
    <row r="53" ht="33.3" customHeight="1" spans="1:9">
      <c r="A53" s="378">
        <v>52</v>
      </c>
      <c r="B53" s="378" t="s">
        <v>4073</v>
      </c>
      <c r="C53" s="378"/>
      <c r="D53" s="378" t="s">
        <v>4074</v>
      </c>
      <c r="E53" s="378">
        <v>568</v>
      </c>
      <c r="F53" s="378">
        <v>4.5</v>
      </c>
      <c r="G53" s="378">
        <v>39.99</v>
      </c>
      <c r="H53" s="378" t="s">
        <v>686</v>
      </c>
      <c r="I53" s="378" t="s">
        <v>3826</v>
      </c>
    </row>
    <row r="54" ht="33.3" customHeight="1" spans="1:9">
      <c r="A54" s="378">
        <v>53</v>
      </c>
      <c r="B54" s="378" t="s">
        <v>4554</v>
      </c>
      <c r="C54" s="378"/>
      <c r="D54" s="378" t="s">
        <v>4555</v>
      </c>
      <c r="E54" s="378">
        <v>66</v>
      </c>
      <c r="F54" s="378">
        <v>4.2</v>
      </c>
      <c r="G54" s="378">
        <v>22.9</v>
      </c>
      <c r="H54" s="378" t="s">
        <v>5173</v>
      </c>
      <c r="I54" s="378" t="s">
        <v>3861</v>
      </c>
    </row>
    <row r="55" ht="33.3" customHeight="1" spans="1:9">
      <c r="A55" s="378">
        <v>54</v>
      </c>
      <c r="B55" s="378" t="s">
        <v>4556</v>
      </c>
      <c r="C55" s="378"/>
      <c r="D55" s="378" t="s">
        <v>4557</v>
      </c>
      <c r="E55" s="378">
        <v>62</v>
      </c>
      <c r="F55" s="378">
        <v>4</v>
      </c>
      <c r="G55" s="378">
        <v>34.99</v>
      </c>
      <c r="H55" s="378" t="s">
        <v>5174</v>
      </c>
      <c r="I55" s="378" t="s">
        <v>3871</v>
      </c>
    </row>
    <row r="56" ht="33.3" customHeight="1" spans="1:9">
      <c r="A56" s="378">
        <v>55</v>
      </c>
      <c r="B56" s="378" t="s">
        <v>4558</v>
      </c>
      <c r="C56" s="378"/>
      <c r="D56" s="378" t="s">
        <v>4559</v>
      </c>
      <c r="E56" s="378">
        <v>2406</v>
      </c>
      <c r="F56" s="378">
        <v>4.4</v>
      </c>
      <c r="G56" s="378">
        <v>9.99</v>
      </c>
      <c r="H56" s="378" t="s">
        <v>5175</v>
      </c>
      <c r="I56" s="378" t="s">
        <v>3826</v>
      </c>
    </row>
    <row r="57" ht="33.3" customHeight="1" spans="1:9">
      <c r="A57" s="378">
        <v>56</v>
      </c>
      <c r="B57" s="378" t="s">
        <v>4181</v>
      </c>
      <c r="C57" s="378"/>
      <c r="D57" s="378" t="s">
        <v>4182</v>
      </c>
      <c r="E57" s="378">
        <v>54</v>
      </c>
      <c r="F57" s="378">
        <v>4.1</v>
      </c>
      <c r="G57" s="378">
        <v>36.54</v>
      </c>
      <c r="H57" s="378" t="s">
        <v>5104</v>
      </c>
      <c r="I57" s="378" t="s">
        <v>3861</v>
      </c>
    </row>
    <row r="58" ht="33.3" customHeight="1" spans="1:9">
      <c r="A58" s="378">
        <v>57</v>
      </c>
      <c r="B58" s="378" t="s">
        <v>4136</v>
      </c>
      <c r="C58" s="378"/>
      <c r="D58" s="378" t="s">
        <v>4137</v>
      </c>
      <c r="E58" s="378">
        <v>183</v>
      </c>
      <c r="F58" s="378">
        <v>4.5</v>
      </c>
      <c r="G58" s="378">
        <v>34.99</v>
      </c>
      <c r="H58" s="378" t="s">
        <v>686</v>
      </c>
      <c r="I58" s="378" t="s">
        <v>3861</v>
      </c>
    </row>
    <row r="59" ht="33.3" customHeight="1" spans="1:9">
      <c r="A59" s="378">
        <v>58</v>
      </c>
      <c r="B59" s="378" t="s">
        <v>3924</v>
      </c>
      <c r="C59" s="378"/>
      <c r="D59" s="378" t="s">
        <v>3925</v>
      </c>
      <c r="E59" s="378">
        <v>58</v>
      </c>
      <c r="F59" s="378">
        <v>4.2</v>
      </c>
      <c r="G59" s="378">
        <v>26.4</v>
      </c>
      <c r="H59" s="378" t="s">
        <v>686</v>
      </c>
      <c r="I59" s="378" t="s">
        <v>3861</v>
      </c>
    </row>
    <row r="60" ht="33.3" customHeight="1" spans="1:9">
      <c r="A60" s="378">
        <v>59</v>
      </c>
      <c r="B60" s="378" t="s">
        <v>539</v>
      </c>
      <c r="C60" s="378"/>
      <c r="D60" s="378" t="s">
        <v>542</v>
      </c>
      <c r="E60" s="378">
        <v>620</v>
      </c>
      <c r="F60" s="378">
        <v>4.4</v>
      </c>
      <c r="G60" s="378">
        <v>7.99</v>
      </c>
      <c r="H60" s="378" t="s">
        <v>5096</v>
      </c>
      <c r="I60" s="378" t="s">
        <v>3861</v>
      </c>
    </row>
    <row r="61" ht="33.3" customHeight="1" spans="1:9">
      <c r="A61" s="378">
        <v>60</v>
      </c>
      <c r="B61" s="378" t="s">
        <v>4565</v>
      </c>
      <c r="C61" s="378"/>
      <c r="D61" s="378" t="s">
        <v>4566</v>
      </c>
      <c r="E61" s="378">
        <v>380</v>
      </c>
      <c r="F61" s="378">
        <v>4.6</v>
      </c>
      <c r="G61" s="378">
        <v>69.9</v>
      </c>
      <c r="H61" s="378" t="s">
        <v>5176</v>
      </c>
      <c r="I61" s="378" t="s">
        <v>3871</v>
      </c>
    </row>
    <row r="62" ht="33.3" customHeight="1" spans="1:9">
      <c r="A62" s="378">
        <v>61</v>
      </c>
      <c r="B62" s="378" t="s">
        <v>4567</v>
      </c>
      <c r="C62" s="378"/>
      <c r="D62" s="378" t="s">
        <v>4568</v>
      </c>
      <c r="E62" s="378">
        <v>17</v>
      </c>
      <c r="F62" s="378">
        <v>3.9</v>
      </c>
      <c r="G62" s="378">
        <v>19.99</v>
      </c>
      <c r="H62" s="378" t="s">
        <v>686</v>
      </c>
      <c r="I62" s="378" t="s">
        <v>3861</v>
      </c>
    </row>
    <row r="63" ht="33.3" customHeight="1" spans="1:9">
      <c r="A63" s="378">
        <v>62</v>
      </c>
      <c r="B63" s="378" t="s">
        <v>4079</v>
      </c>
      <c r="C63" s="378"/>
      <c r="D63" s="378" t="s">
        <v>4080</v>
      </c>
      <c r="E63" s="378">
        <v>142</v>
      </c>
      <c r="F63" s="378">
        <v>4.6</v>
      </c>
      <c r="G63" s="378">
        <v>12.7</v>
      </c>
      <c r="H63" s="378" t="s">
        <v>686</v>
      </c>
      <c r="I63" s="378" t="s">
        <v>3861</v>
      </c>
    </row>
    <row r="64" ht="33.3" customHeight="1" spans="1:9">
      <c r="A64" s="378">
        <v>63</v>
      </c>
      <c r="B64" s="378" t="s">
        <v>4569</v>
      </c>
      <c r="C64" s="378"/>
      <c r="D64" s="378" t="s">
        <v>4570</v>
      </c>
      <c r="E64" s="378">
        <v>26</v>
      </c>
      <c r="F64" s="378">
        <v>4.3</v>
      </c>
      <c r="G64" s="378">
        <v>34.95</v>
      </c>
      <c r="H64" s="378" t="s">
        <v>686</v>
      </c>
      <c r="I64" s="378" t="s">
        <v>3826</v>
      </c>
    </row>
    <row r="65" ht="33.3" customHeight="1" spans="1:9">
      <c r="A65" s="378">
        <v>64</v>
      </c>
      <c r="B65" s="378" t="s">
        <v>4572</v>
      </c>
      <c r="C65" s="378"/>
      <c r="D65" s="378" t="s">
        <v>4573</v>
      </c>
      <c r="E65" s="378">
        <v>2110</v>
      </c>
      <c r="F65" s="378">
        <v>4.4</v>
      </c>
      <c r="G65" s="378">
        <v>16.99</v>
      </c>
      <c r="H65" s="378" t="s">
        <v>5177</v>
      </c>
      <c r="I65" s="378" t="s">
        <v>3871</v>
      </c>
    </row>
    <row r="66" ht="33.3" customHeight="1" spans="1:9">
      <c r="A66" s="378">
        <v>65</v>
      </c>
      <c r="B66" s="378" t="s">
        <v>4574</v>
      </c>
      <c r="C66" s="378"/>
      <c r="D66" s="378" t="s">
        <v>4575</v>
      </c>
      <c r="E66" s="378">
        <v>256</v>
      </c>
      <c r="F66" s="378">
        <v>4.3</v>
      </c>
      <c r="G66" s="378">
        <v>46.95</v>
      </c>
      <c r="H66" s="378" t="s">
        <v>5178</v>
      </c>
      <c r="I66" s="378" t="s">
        <v>3871</v>
      </c>
    </row>
    <row r="67" ht="33.3" customHeight="1" spans="1:9">
      <c r="A67" s="378">
        <v>66</v>
      </c>
      <c r="B67" s="378" t="s">
        <v>4576</v>
      </c>
      <c r="C67" s="378"/>
      <c r="D67" s="378" t="s">
        <v>4577</v>
      </c>
      <c r="E67" s="378">
        <v>142</v>
      </c>
      <c r="F67" s="378">
        <v>4.2</v>
      </c>
      <c r="G67" s="378">
        <v>7.79</v>
      </c>
      <c r="H67" s="378" t="s">
        <v>5179</v>
      </c>
      <c r="I67" s="378" t="s">
        <v>3871</v>
      </c>
    </row>
    <row r="68" ht="33.3" customHeight="1" spans="1:9">
      <c r="A68" s="378">
        <v>67</v>
      </c>
      <c r="B68" s="378" t="s">
        <v>368</v>
      </c>
      <c r="C68" s="378"/>
      <c r="D68" s="378" t="s">
        <v>2699</v>
      </c>
      <c r="E68" s="378">
        <v>1444</v>
      </c>
      <c r="F68" s="378">
        <v>4.4</v>
      </c>
      <c r="G68" s="378">
        <v>11.57</v>
      </c>
      <c r="H68" s="378" t="s">
        <v>5053</v>
      </c>
      <c r="I68" s="378" t="s">
        <v>3826</v>
      </c>
    </row>
    <row r="69" ht="33.3" customHeight="1" spans="1:9">
      <c r="A69" s="378">
        <v>68</v>
      </c>
      <c r="B69" s="378" t="s">
        <v>4578</v>
      </c>
      <c r="C69" s="378"/>
      <c r="D69" s="378" t="s">
        <v>4579</v>
      </c>
      <c r="E69" s="378">
        <v>957</v>
      </c>
      <c r="F69" s="378">
        <v>4.3</v>
      </c>
      <c r="G69" s="378">
        <v>15.94</v>
      </c>
      <c r="H69" s="378" t="s">
        <v>5180</v>
      </c>
      <c r="I69" s="378" t="s">
        <v>3871</v>
      </c>
    </row>
    <row r="70" ht="33.3" customHeight="1" spans="1:9">
      <c r="A70" s="378">
        <v>69</v>
      </c>
      <c r="B70" s="378" t="s">
        <v>4580</v>
      </c>
      <c r="C70" s="378"/>
      <c r="D70" s="378" t="s">
        <v>4581</v>
      </c>
      <c r="E70" s="378">
        <v>174</v>
      </c>
      <c r="F70" s="378">
        <v>4.2</v>
      </c>
      <c r="G70" s="378">
        <v>11.99</v>
      </c>
      <c r="H70" s="378" t="s">
        <v>686</v>
      </c>
      <c r="I70" s="378" t="s">
        <v>3826</v>
      </c>
    </row>
    <row r="71" ht="33.3" customHeight="1" spans="1:9">
      <c r="A71" s="378">
        <v>70</v>
      </c>
      <c r="B71" s="378" t="s">
        <v>4582</v>
      </c>
      <c r="C71" s="378"/>
      <c r="D71" s="378" t="s">
        <v>4583</v>
      </c>
      <c r="E71" s="378">
        <v>3062</v>
      </c>
      <c r="F71" s="378">
        <v>4.5</v>
      </c>
      <c r="G71" s="378">
        <v>16.14</v>
      </c>
      <c r="H71" s="378" t="s">
        <v>5181</v>
      </c>
      <c r="I71" s="378" t="s">
        <v>3871</v>
      </c>
    </row>
    <row r="72" ht="33.3" customHeight="1" spans="1:9">
      <c r="A72" s="378">
        <v>71</v>
      </c>
      <c r="B72" s="378" t="s">
        <v>4584</v>
      </c>
      <c r="C72" s="378"/>
      <c r="D72" s="378" t="s">
        <v>4585</v>
      </c>
      <c r="E72" s="378">
        <v>72</v>
      </c>
      <c r="F72" s="378">
        <v>4.1</v>
      </c>
      <c r="G72" s="378">
        <v>29.99</v>
      </c>
      <c r="H72" s="378" t="s">
        <v>686</v>
      </c>
      <c r="I72" s="378" t="s">
        <v>3871</v>
      </c>
    </row>
    <row r="73" ht="33.3" customHeight="1" spans="1:9">
      <c r="A73" s="378">
        <v>72</v>
      </c>
      <c r="B73" s="378" t="s">
        <v>4020</v>
      </c>
      <c r="C73" s="378"/>
      <c r="D73" s="378" t="s">
        <v>4021</v>
      </c>
      <c r="E73" s="378">
        <v>5</v>
      </c>
      <c r="F73" s="378">
        <v>3.8</v>
      </c>
      <c r="G73" s="378">
        <v>99.95</v>
      </c>
      <c r="H73" s="378" t="s">
        <v>5055</v>
      </c>
      <c r="I73" s="378" t="s">
        <v>3861</v>
      </c>
    </row>
    <row r="74" ht="33.3" customHeight="1" spans="1:9">
      <c r="A74" s="378">
        <v>73</v>
      </c>
      <c r="B74" s="378" t="s">
        <v>4586</v>
      </c>
      <c r="C74" s="378"/>
      <c r="D74" s="378" t="s">
        <v>4587</v>
      </c>
      <c r="E74" s="378">
        <v>50</v>
      </c>
      <c r="F74" s="378">
        <v>4.4</v>
      </c>
      <c r="G74" s="378">
        <v>21.99</v>
      </c>
      <c r="H74" s="378" t="s">
        <v>686</v>
      </c>
      <c r="I74" s="378" t="s">
        <v>3826</v>
      </c>
    </row>
    <row r="75" ht="33.3" customHeight="1" spans="1:9">
      <c r="A75" s="378">
        <v>74</v>
      </c>
      <c r="B75" s="378" t="s">
        <v>4147</v>
      </c>
      <c r="C75" s="378"/>
      <c r="D75" s="378" t="s">
        <v>4148</v>
      </c>
      <c r="E75" s="378">
        <v>128</v>
      </c>
      <c r="F75" s="378">
        <v>4.4</v>
      </c>
      <c r="G75" s="378">
        <v>8.49</v>
      </c>
      <c r="H75" s="378" t="s">
        <v>686</v>
      </c>
      <c r="I75" s="378" t="s">
        <v>3871</v>
      </c>
    </row>
    <row r="76" ht="33.3" customHeight="1" spans="1:9">
      <c r="A76" s="378">
        <v>75</v>
      </c>
      <c r="B76" s="378" t="s">
        <v>719</v>
      </c>
      <c r="C76" s="378"/>
      <c r="D76" s="378" t="s">
        <v>4006</v>
      </c>
      <c r="E76" s="378">
        <v>939</v>
      </c>
      <c r="F76" s="378">
        <v>4.6</v>
      </c>
      <c r="G76" s="378">
        <v>18.98</v>
      </c>
      <c r="H76" s="378" t="s">
        <v>5049</v>
      </c>
      <c r="I76" s="378" t="s">
        <v>3826</v>
      </c>
    </row>
    <row r="77" ht="33.3" customHeight="1" spans="1:9">
      <c r="A77" s="378">
        <v>76</v>
      </c>
      <c r="B77" s="378" t="s">
        <v>4590</v>
      </c>
      <c r="C77" s="378"/>
      <c r="D77" s="378" t="s">
        <v>4591</v>
      </c>
      <c r="E77" s="378">
        <v>628</v>
      </c>
      <c r="F77" s="378">
        <v>4.2</v>
      </c>
      <c r="G77" s="378">
        <v>19.99</v>
      </c>
      <c r="H77" s="378" t="s">
        <v>5182</v>
      </c>
      <c r="I77" s="378" t="s">
        <v>3871</v>
      </c>
    </row>
    <row r="78" ht="33.3" customHeight="1" spans="1:9">
      <c r="A78" s="378">
        <v>77</v>
      </c>
      <c r="B78" s="378" t="s">
        <v>4016</v>
      </c>
      <c r="C78" s="378"/>
      <c r="D78" s="378" t="s">
        <v>4017</v>
      </c>
      <c r="E78" s="378">
        <v>1273</v>
      </c>
      <c r="F78" s="378">
        <v>4.4</v>
      </c>
      <c r="G78" s="378">
        <v>39.99</v>
      </c>
      <c r="H78" s="378" t="s">
        <v>686</v>
      </c>
      <c r="I78" s="378" t="s">
        <v>3871</v>
      </c>
    </row>
    <row r="79" ht="33.3" customHeight="1" spans="1:9">
      <c r="A79" s="378">
        <v>78</v>
      </c>
      <c r="B79" s="378" t="s">
        <v>4343</v>
      </c>
      <c r="C79" s="378"/>
      <c r="D79" s="378" t="s">
        <v>4344</v>
      </c>
      <c r="E79" s="378">
        <v>59</v>
      </c>
      <c r="F79" s="378">
        <v>4.1</v>
      </c>
      <c r="G79" s="378">
        <v>24.95</v>
      </c>
      <c r="H79" s="378" t="s">
        <v>686</v>
      </c>
      <c r="I79" s="378" t="s">
        <v>3871</v>
      </c>
    </row>
    <row r="80" ht="33.3" customHeight="1" spans="1:9">
      <c r="A80" s="378">
        <v>79</v>
      </c>
      <c r="B80" s="378" t="s">
        <v>3968</v>
      </c>
      <c r="C80" s="378"/>
      <c r="D80" s="378" t="s">
        <v>3969</v>
      </c>
      <c r="E80" s="378">
        <v>2599</v>
      </c>
      <c r="F80" s="378">
        <v>4.4</v>
      </c>
      <c r="G80" s="378">
        <v>16.99</v>
      </c>
      <c r="H80" s="378" t="s">
        <v>5033</v>
      </c>
      <c r="I80" s="378" t="s">
        <v>3871</v>
      </c>
    </row>
    <row r="81" ht="33.3" customHeight="1" spans="1:9">
      <c r="A81" s="378">
        <v>80</v>
      </c>
      <c r="B81" s="378" t="s">
        <v>4597</v>
      </c>
      <c r="C81" s="378"/>
      <c r="D81" s="378" t="s">
        <v>4598</v>
      </c>
      <c r="E81" s="378">
        <v>98</v>
      </c>
      <c r="F81" s="378">
        <v>4.6</v>
      </c>
      <c r="G81" s="378">
        <v>31.95</v>
      </c>
      <c r="H81" s="378" t="s">
        <v>5183</v>
      </c>
      <c r="I81" s="378" t="s">
        <v>3826</v>
      </c>
    </row>
    <row r="82" ht="33.3" customHeight="1" spans="1:9">
      <c r="A82" s="378">
        <v>81</v>
      </c>
      <c r="B82" s="378" t="s">
        <v>4599</v>
      </c>
      <c r="C82" s="378"/>
      <c r="D82" s="378" t="s">
        <v>4600</v>
      </c>
      <c r="E82" s="378">
        <v>461</v>
      </c>
      <c r="F82" s="378">
        <v>4.7</v>
      </c>
      <c r="G82" s="378">
        <v>16.9</v>
      </c>
      <c r="H82" s="378" t="s">
        <v>4980</v>
      </c>
      <c r="I82" s="378" t="s">
        <v>3871</v>
      </c>
    </row>
    <row r="83" ht="33.3" customHeight="1" spans="1:9">
      <c r="A83" s="378">
        <v>82</v>
      </c>
      <c r="B83" s="378" t="s">
        <v>4601</v>
      </c>
      <c r="C83" s="378"/>
      <c r="D83" s="378" t="s">
        <v>4602</v>
      </c>
      <c r="E83" s="378">
        <v>830</v>
      </c>
      <c r="F83" s="378">
        <v>4.5</v>
      </c>
      <c r="G83" s="378">
        <v>12.7</v>
      </c>
      <c r="H83" s="378" t="s">
        <v>5184</v>
      </c>
      <c r="I83" s="378" t="s">
        <v>3871</v>
      </c>
    </row>
    <row r="84" ht="33.3" customHeight="1" spans="1:9">
      <c r="A84" s="378">
        <v>83</v>
      </c>
      <c r="B84" s="378" t="s">
        <v>4603</v>
      </c>
      <c r="C84" s="378"/>
      <c r="D84" s="378" t="s">
        <v>4604</v>
      </c>
      <c r="E84" s="378">
        <v>24</v>
      </c>
      <c r="F84" s="378">
        <v>4</v>
      </c>
      <c r="G84" s="378">
        <v>22.47</v>
      </c>
      <c r="H84" s="378" t="s">
        <v>686</v>
      </c>
      <c r="I84" s="378" t="s">
        <v>3871</v>
      </c>
    </row>
    <row r="85" ht="33.3" customHeight="1" spans="1:9">
      <c r="A85" s="378">
        <v>84</v>
      </c>
      <c r="B85" s="378" t="s">
        <v>4605</v>
      </c>
      <c r="C85" s="378"/>
      <c r="D85" s="378" t="s">
        <v>4606</v>
      </c>
      <c r="E85" s="378">
        <v>6</v>
      </c>
      <c r="F85" s="378">
        <v>3.9</v>
      </c>
      <c r="G85" s="378">
        <v>29.99</v>
      </c>
      <c r="H85" s="378" t="s">
        <v>5185</v>
      </c>
      <c r="I85" s="378" t="s">
        <v>3871</v>
      </c>
    </row>
    <row r="86" ht="33.3" customHeight="1" spans="1:9">
      <c r="A86" s="378">
        <v>85</v>
      </c>
      <c r="B86" s="378" t="s">
        <v>4607</v>
      </c>
      <c r="C86" s="378"/>
      <c r="D86" s="378" t="s">
        <v>4608</v>
      </c>
      <c r="E86" s="378">
        <v>2956</v>
      </c>
      <c r="F86" s="378">
        <v>4.6</v>
      </c>
      <c r="G86" s="378">
        <v>43.95</v>
      </c>
      <c r="H86" s="378" t="s">
        <v>5186</v>
      </c>
      <c r="I86" s="378" t="s">
        <v>3871</v>
      </c>
    </row>
    <row r="87" ht="33.3" customHeight="1" spans="1:9">
      <c r="A87" s="378">
        <v>86</v>
      </c>
      <c r="B87" s="378" t="s">
        <v>4609</v>
      </c>
      <c r="C87" s="378"/>
      <c r="D87" s="378" t="s">
        <v>4610</v>
      </c>
      <c r="E87" s="378"/>
      <c r="F87" s="378"/>
      <c r="G87" s="378">
        <v>32.9</v>
      </c>
      <c r="H87" s="378" t="s">
        <v>686</v>
      </c>
      <c r="I87" s="378" t="s">
        <v>3871</v>
      </c>
    </row>
    <row r="88" ht="33.3" customHeight="1" spans="1:9">
      <c r="A88" s="378">
        <v>87</v>
      </c>
      <c r="B88" s="378" t="s">
        <v>4611</v>
      </c>
      <c r="C88" s="378"/>
      <c r="D88" s="378" t="s">
        <v>4612</v>
      </c>
      <c r="E88" s="378">
        <v>29</v>
      </c>
      <c r="F88" s="378">
        <v>4.1</v>
      </c>
      <c r="G88" s="378">
        <v>59.99</v>
      </c>
      <c r="H88" s="378" t="s">
        <v>5187</v>
      </c>
      <c r="I88" s="378" t="s">
        <v>3871</v>
      </c>
    </row>
    <row r="89" ht="33.3" customHeight="1" spans="1:9">
      <c r="A89" s="378">
        <v>88</v>
      </c>
      <c r="B89" s="378" t="s">
        <v>4613</v>
      </c>
      <c r="C89" s="378"/>
      <c r="D89" s="378" t="s">
        <v>4614</v>
      </c>
      <c r="E89" s="378">
        <v>1193</v>
      </c>
      <c r="F89" s="378">
        <v>4.3</v>
      </c>
      <c r="G89" s="378">
        <v>108</v>
      </c>
      <c r="H89" s="378" t="s">
        <v>5188</v>
      </c>
      <c r="I89" s="378" t="s">
        <v>3871</v>
      </c>
    </row>
    <row r="90" ht="33.3" customHeight="1" spans="1:9">
      <c r="A90" s="378">
        <v>89</v>
      </c>
      <c r="B90" s="378" t="s">
        <v>4615</v>
      </c>
      <c r="C90" s="378"/>
      <c r="D90" s="378" t="s">
        <v>4616</v>
      </c>
      <c r="E90" s="378">
        <v>2227</v>
      </c>
      <c r="F90" s="378">
        <v>4.6</v>
      </c>
      <c r="G90" s="378">
        <v>74.99</v>
      </c>
      <c r="H90" s="378" t="s">
        <v>5189</v>
      </c>
      <c r="I90" s="378" t="s">
        <v>3871</v>
      </c>
    </row>
    <row r="91" ht="33.3" customHeight="1" spans="1:9">
      <c r="A91" s="378">
        <v>90</v>
      </c>
      <c r="B91" s="378" t="s">
        <v>4617</v>
      </c>
      <c r="C91" s="378"/>
      <c r="D91" s="378" t="s">
        <v>4618</v>
      </c>
      <c r="E91" s="378"/>
      <c r="F91" s="378"/>
      <c r="G91" s="378">
        <v>64.99</v>
      </c>
      <c r="H91" s="378" t="s">
        <v>686</v>
      </c>
      <c r="I91" s="378" t="s">
        <v>3871</v>
      </c>
    </row>
    <row r="92" ht="33.3" customHeight="1" spans="1:9">
      <c r="A92" s="378">
        <v>91</v>
      </c>
      <c r="B92" s="378" t="s">
        <v>4619</v>
      </c>
      <c r="C92" s="378"/>
      <c r="D92" s="378" t="s">
        <v>4620</v>
      </c>
      <c r="E92" s="378">
        <v>37</v>
      </c>
      <c r="F92" s="378">
        <v>3.8</v>
      </c>
      <c r="G92" s="378">
        <v>11.99</v>
      </c>
      <c r="H92" s="378" t="s">
        <v>686</v>
      </c>
      <c r="I92" s="378" t="s">
        <v>3871</v>
      </c>
    </row>
    <row r="93" ht="33.3" customHeight="1" spans="1:9">
      <c r="A93" s="378">
        <v>92</v>
      </c>
      <c r="B93" s="378" t="s">
        <v>796</v>
      </c>
      <c r="C93" s="378"/>
      <c r="D93" s="378" t="s">
        <v>4621</v>
      </c>
      <c r="E93" s="378">
        <v>847</v>
      </c>
      <c r="F93" s="378">
        <v>4.6</v>
      </c>
      <c r="G93" s="378">
        <v>23.19</v>
      </c>
      <c r="H93" s="378" t="s">
        <v>686</v>
      </c>
      <c r="I93" s="378" t="s">
        <v>3826</v>
      </c>
    </row>
    <row r="94" ht="33.3" customHeight="1" spans="1:9">
      <c r="A94" s="378">
        <v>93</v>
      </c>
      <c r="B94" s="378" t="s">
        <v>4622</v>
      </c>
      <c r="C94" s="378"/>
      <c r="D94" s="378" t="s">
        <v>4623</v>
      </c>
      <c r="E94" s="378">
        <v>2406</v>
      </c>
      <c r="F94" s="378">
        <v>4.4</v>
      </c>
      <c r="G94" s="378">
        <v>3.95</v>
      </c>
      <c r="H94" s="378" t="s">
        <v>5190</v>
      </c>
      <c r="I94" s="378" t="s">
        <v>3826</v>
      </c>
    </row>
    <row r="95" ht="33.3" customHeight="1" spans="1:9">
      <c r="A95" s="378">
        <v>94</v>
      </c>
      <c r="B95" s="378" t="s">
        <v>4624</v>
      </c>
      <c r="C95" s="378"/>
      <c r="D95" s="378" t="s">
        <v>4625</v>
      </c>
      <c r="E95" s="378">
        <v>1237</v>
      </c>
      <c r="F95" s="378">
        <v>4.5</v>
      </c>
      <c r="G95" s="378">
        <v>16.99</v>
      </c>
      <c r="H95" s="378" t="s">
        <v>686</v>
      </c>
      <c r="I95" s="378" t="s">
        <v>3871</v>
      </c>
    </row>
    <row r="96" ht="33.3" customHeight="1" spans="1:9">
      <c r="A96" s="378">
        <v>95</v>
      </c>
      <c r="B96" s="378" t="s">
        <v>4626</v>
      </c>
      <c r="C96" s="378"/>
      <c r="D96" s="378" t="s">
        <v>4627</v>
      </c>
      <c r="E96" s="378"/>
      <c r="F96" s="378"/>
      <c r="G96" s="378">
        <v>49.99</v>
      </c>
      <c r="H96" s="378" t="s">
        <v>686</v>
      </c>
      <c r="I96" s="378" t="s">
        <v>3871</v>
      </c>
    </row>
    <row r="97" ht="33.3" customHeight="1" spans="1:9">
      <c r="A97" s="378">
        <v>96</v>
      </c>
      <c r="B97" s="378" t="s">
        <v>4628</v>
      </c>
      <c r="C97" s="378"/>
      <c r="D97" s="378" t="s">
        <v>4629</v>
      </c>
      <c r="E97" s="378">
        <v>169</v>
      </c>
      <c r="F97" s="378">
        <v>4.3</v>
      </c>
      <c r="G97" s="378">
        <v>40.98</v>
      </c>
      <c r="H97" s="378" t="s">
        <v>686</v>
      </c>
      <c r="I97" s="378" t="s">
        <v>3871</v>
      </c>
    </row>
    <row r="98" ht="33.3" customHeight="1" spans="1:9">
      <c r="A98" s="378">
        <v>97</v>
      </c>
      <c r="B98" s="378" t="s">
        <v>4630</v>
      </c>
      <c r="C98" s="378"/>
      <c r="D98" s="378" t="s">
        <v>4631</v>
      </c>
      <c r="E98" s="378">
        <v>75</v>
      </c>
      <c r="F98" s="378">
        <v>4.5</v>
      </c>
      <c r="G98" s="378">
        <v>26.99</v>
      </c>
      <c r="H98" s="378" t="s">
        <v>5191</v>
      </c>
      <c r="I98" s="378" t="s">
        <v>3871</v>
      </c>
    </row>
    <row r="99" ht="33.3" customHeight="1" spans="1:9">
      <c r="A99" s="378">
        <v>98</v>
      </c>
      <c r="B99" s="378" t="s">
        <v>4632</v>
      </c>
      <c r="C99" s="378"/>
      <c r="D99" s="378" t="s">
        <v>4633</v>
      </c>
      <c r="E99" s="378">
        <v>169</v>
      </c>
      <c r="F99" s="378">
        <v>4.4</v>
      </c>
      <c r="G99" s="378">
        <v>24.99</v>
      </c>
      <c r="H99" s="378" t="s">
        <v>5192</v>
      </c>
      <c r="I99" s="378" t="s">
        <v>3861</v>
      </c>
    </row>
    <row r="100" ht="33.3" customHeight="1" spans="1:9">
      <c r="A100" s="378">
        <v>99</v>
      </c>
      <c r="B100" s="378" t="s">
        <v>4259</v>
      </c>
      <c r="C100" s="378"/>
      <c r="D100" s="378" t="s">
        <v>4260</v>
      </c>
      <c r="E100" s="378">
        <v>415</v>
      </c>
      <c r="F100" s="378">
        <v>4.5</v>
      </c>
      <c r="G100" s="378">
        <v>99.99</v>
      </c>
      <c r="H100" s="378" t="s">
        <v>5154</v>
      </c>
      <c r="I100" s="378" t="s">
        <v>3871</v>
      </c>
    </row>
    <row r="101" ht="33.3" customHeight="1" spans="1:9">
      <c r="A101" s="378">
        <v>100</v>
      </c>
      <c r="B101" s="378" t="s">
        <v>4635</v>
      </c>
      <c r="C101" s="378"/>
      <c r="D101" s="378" t="s">
        <v>4636</v>
      </c>
      <c r="E101" s="378">
        <v>2</v>
      </c>
      <c r="F101" s="378">
        <v>4</v>
      </c>
      <c r="G101" s="378">
        <v>7.99</v>
      </c>
      <c r="H101" s="378" t="s">
        <v>686</v>
      </c>
      <c r="I101" s="378" t="s">
        <v>3871</v>
      </c>
    </row>
    <row r="102" ht="33.3" customHeight="1" spans="1:9">
      <c r="A102" s="378">
        <v>101</v>
      </c>
      <c r="B102" s="378" t="s">
        <v>4001</v>
      </c>
      <c r="C102" s="378"/>
      <c r="D102" s="378" t="s">
        <v>4002</v>
      </c>
      <c r="E102" s="378">
        <v>42</v>
      </c>
      <c r="F102" s="378">
        <v>5</v>
      </c>
      <c r="G102" s="378">
        <v>44.9</v>
      </c>
      <c r="H102" s="378" t="s">
        <v>5048</v>
      </c>
      <c r="I102" s="378" t="s">
        <v>3871</v>
      </c>
    </row>
    <row r="103" ht="33.3" customHeight="1" spans="1:9">
      <c r="A103" s="378">
        <v>102</v>
      </c>
      <c r="B103" s="378" t="s">
        <v>4638</v>
      </c>
      <c r="C103" s="378"/>
      <c r="D103" s="378" t="s">
        <v>4639</v>
      </c>
      <c r="E103" s="378">
        <v>397</v>
      </c>
      <c r="F103" s="378">
        <v>4.6</v>
      </c>
      <c r="G103" s="378">
        <v>14.99</v>
      </c>
      <c r="H103" s="378" t="s">
        <v>5193</v>
      </c>
      <c r="I103" s="378" t="s">
        <v>3871</v>
      </c>
    </row>
    <row r="104" ht="33.3" customHeight="1" spans="1:9">
      <c r="A104" s="378">
        <v>103</v>
      </c>
      <c r="B104" s="378" t="s">
        <v>4640</v>
      </c>
      <c r="C104" s="378"/>
      <c r="D104" s="378" t="s">
        <v>4641</v>
      </c>
      <c r="E104" s="378">
        <v>144</v>
      </c>
      <c r="F104" s="378">
        <v>4.4</v>
      </c>
      <c r="G104" s="378">
        <v>60.6</v>
      </c>
      <c r="H104" s="378" t="s">
        <v>5194</v>
      </c>
      <c r="I104" s="378" t="s">
        <v>3861</v>
      </c>
    </row>
    <row r="105" ht="33.3" customHeight="1" spans="1:9">
      <c r="A105" s="378">
        <v>104</v>
      </c>
      <c r="B105" s="378" t="s">
        <v>4642</v>
      </c>
      <c r="C105" s="378"/>
      <c r="D105" s="378" t="s">
        <v>4643</v>
      </c>
      <c r="E105" s="378">
        <v>116</v>
      </c>
      <c r="F105" s="378">
        <v>4.7</v>
      </c>
      <c r="G105" s="378">
        <v>34.9</v>
      </c>
      <c r="H105" s="378" t="s">
        <v>5195</v>
      </c>
      <c r="I105" s="378" t="s">
        <v>3871</v>
      </c>
    </row>
    <row r="106" ht="33.3" customHeight="1" spans="1:9">
      <c r="A106" s="378">
        <v>105</v>
      </c>
      <c r="B106" s="378" t="s">
        <v>4644</v>
      </c>
      <c r="C106" s="378"/>
      <c r="D106" s="378" t="s">
        <v>4645</v>
      </c>
      <c r="E106" s="378">
        <v>138</v>
      </c>
      <c r="F106" s="378">
        <v>4.4</v>
      </c>
      <c r="G106" s="378">
        <v>34.95</v>
      </c>
      <c r="H106" s="378" t="s">
        <v>5196</v>
      </c>
      <c r="I106" s="378" t="s">
        <v>3826</v>
      </c>
    </row>
    <row r="107" ht="33.3" customHeight="1" spans="1:9">
      <c r="A107" s="378">
        <v>106</v>
      </c>
      <c r="B107" s="378" t="s">
        <v>4646</v>
      </c>
      <c r="C107" s="378"/>
      <c r="D107" s="378" t="s">
        <v>4647</v>
      </c>
      <c r="E107" s="378">
        <v>2</v>
      </c>
      <c r="F107" s="378">
        <v>4.4</v>
      </c>
      <c r="G107" s="378">
        <v>49</v>
      </c>
      <c r="H107" s="378" t="s">
        <v>686</v>
      </c>
      <c r="I107" s="378" t="s">
        <v>3871</v>
      </c>
    </row>
    <row r="108" ht="33.3" customHeight="1" spans="1:9">
      <c r="A108" s="378">
        <v>107</v>
      </c>
      <c r="B108" s="378" t="s">
        <v>4648</v>
      </c>
      <c r="C108" s="378"/>
      <c r="D108" s="378" t="s">
        <v>4649</v>
      </c>
      <c r="E108" s="378">
        <v>362</v>
      </c>
      <c r="F108" s="378">
        <v>4.6</v>
      </c>
      <c r="G108" s="378">
        <v>15.99</v>
      </c>
      <c r="H108" s="378" t="s">
        <v>5197</v>
      </c>
      <c r="I108" s="378" t="s">
        <v>3871</v>
      </c>
    </row>
    <row r="109" ht="33.3" customHeight="1" spans="1:9">
      <c r="A109" s="378">
        <v>108</v>
      </c>
      <c r="B109" s="378" t="s">
        <v>4651</v>
      </c>
      <c r="C109" s="378"/>
      <c r="D109" s="378" t="s">
        <v>4652</v>
      </c>
      <c r="E109" s="378">
        <v>125</v>
      </c>
      <c r="F109" s="378">
        <v>4.4</v>
      </c>
      <c r="G109" s="378">
        <v>99.99</v>
      </c>
      <c r="H109" s="378" t="s">
        <v>5198</v>
      </c>
      <c r="I109" s="378" t="s">
        <v>3871</v>
      </c>
    </row>
    <row r="110" ht="33.3" customHeight="1" spans="1:9">
      <c r="A110" s="378">
        <v>109</v>
      </c>
      <c r="B110" s="378" t="s">
        <v>4654</v>
      </c>
      <c r="C110" s="378"/>
      <c r="D110" s="378" t="s">
        <v>4655</v>
      </c>
      <c r="E110" s="378">
        <v>146</v>
      </c>
      <c r="F110" s="378">
        <v>4.5</v>
      </c>
      <c r="G110" s="378">
        <v>24.99</v>
      </c>
      <c r="H110" s="378" t="s">
        <v>5199</v>
      </c>
      <c r="I110" s="378" t="s">
        <v>3826</v>
      </c>
    </row>
    <row r="111" ht="33.3" customHeight="1" spans="1:9">
      <c r="A111" s="378">
        <v>110</v>
      </c>
      <c r="B111" s="378" t="s">
        <v>4656</v>
      </c>
      <c r="C111" s="378"/>
      <c r="D111" s="378" t="s">
        <v>4657</v>
      </c>
      <c r="E111" s="378">
        <v>530</v>
      </c>
      <c r="F111" s="378">
        <v>4.4</v>
      </c>
      <c r="G111" s="378">
        <v>22.9</v>
      </c>
      <c r="H111" s="378" t="s">
        <v>5200</v>
      </c>
      <c r="I111" s="378" t="s">
        <v>3861</v>
      </c>
    </row>
    <row r="112" ht="33.3" customHeight="1" spans="1:9">
      <c r="A112" s="378">
        <v>111</v>
      </c>
      <c r="B112" s="378" t="s">
        <v>4658</v>
      </c>
      <c r="C112" s="378"/>
      <c r="D112" s="378" t="s">
        <v>4659</v>
      </c>
      <c r="E112" s="378"/>
      <c r="F112" s="378"/>
      <c r="G112" s="378">
        <v>39.88</v>
      </c>
      <c r="H112" s="378" t="s">
        <v>686</v>
      </c>
      <c r="I112" s="378" t="s">
        <v>3871</v>
      </c>
    </row>
    <row r="113" ht="33.3" customHeight="1" spans="1:9">
      <c r="A113" s="378">
        <v>112</v>
      </c>
      <c r="B113" s="378" t="s">
        <v>4660</v>
      </c>
      <c r="C113" s="378"/>
      <c r="D113" s="378" t="s">
        <v>4661</v>
      </c>
      <c r="E113" s="378">
        <v>80</v>
      </c>
      <c r="F113" s="378">
        <v>4.3</v>
      </c>
      <c r="G113" s="378">
        <v>34.99</v>
      </c>
      <c r="H113" s="378" t="s">
        <v>686</v>
      </c>
      <c r="I113" s="378" t="s">
        <v>3871</v>
      </c>
    </row>
    <row r="114" ht="33.3" customHeight="1" spans="1:9">
      <c r="A114" s="378">
        <v>113</v>
      </c>
      <c r="B114" s="378" t="s">
        <v>4662</v>
      </c>
      <c r="C114" s="378"/>
      <c r="D114" s="378" t="s">
        <v>4663</v>
      </c>
      <c r="E114" s="378">
        <v>260</v>
      </c>
      <c r="F114" s="378">
        <v>4.3</v>
      </c>
      <c r="G114" s="378">
        <v>21.99</v>
      </c>
      <c r="H114" s="378" t="s">
        <v>5201</v>
      </c>
      <c r="I114" s="378" t="s">
        <v>3871</v>
      </c>
    </row>
    <row r="115" ht="33.3" customHeight="1" spans="1:9">
      <c r="A115" s="378">
        <v>114</v>
      </c>
      <c r="B115" s="378" t="s">
        <v>4129</v>
      </c>
      <c r="C115" s="378"/>
      <c r="D115" s="378" t="s">
        <v>4130</v>
      </c>
      <c r="E115" s="378">
        <v>252</v>
      </c>
      <c r="F115" s="378">
        <v>4.3</v>
      </c>
      <c r="G115" s="378">
        <v>35.5</v>
      </c>
      <c r="H115" s="378" t="s">
        <v>686</v>
      </c>
      <c r="I115" s="378" t="s">
        <v>3871</v>
      </c>
    </row>
    <row r="116" ht="33.3" customHeight="1" spans="1:9">
      <c r="A116" s="378">
        <v>115</v>
      </c>
      <c r="B116" s="378" t="s">
        <v>370</v>
      </c>
      <c r="C116" s="378"/>
      <c r="D116" s="378" t="s">
        <v>372</v>
      </c>
      <c r="E116" s="378">
        <v>1063</v>
      </c>
      <c r="F116" s="378">
        <v>4.3</v>
      </c>
      <c r="G116" s="378">
        <v>13.49</v>
      </c>
      <c r="H116" s="378" t="s">
        <v>5000</v>
      </c>
      <c r="I116" s="378" t="s">
        <v>3826</v>
      </c>
    </row>
    <row r="117" ht="33.3" customHeight="1" spans="1:9">
      <c r="A117" s="378">
        <v>116</v>
      </c>
      <c r="B117" s="378" t="s">
        <v>4664</v>
      </c>
      <c r="C117" s="378"/>
      <c r="D117" s="378" t="s">
        <v>4665</v>
      </c>
      <c r="E117" s="378">
        <v>4</v>
      </c>
      <c r="F117" s="378">
        <v>3.8</v>
      </c>
      <c r="G117" s="378">
        <v>69.99</v>
      </c>
      <c r="H117" s="378" t="s">
        <v>686</v>
      </c>
      <c r="I117" s="378" t="s">
        <v>3871</v>
      </c>
    </row>
    <row r="118" ht="33.3" customHeight="1" spans="1:9">
      <c r="A118" s="378">
        <v>117</v>
      </c>
      <c r="B118" s="378" t="s">
        <v>4666</v>
      </c>
      <c r="C118" s="378"/>
      <c r="D118" s="378" t="s">
        <v>4667</v>
      </c>
      <c r="E118" s="378">
        <v>292</v>
      </c>
      <c r="F118" s="378">
        <v>4.3</v>
      </c>
      <c r="G118" s="378">
        <v>9.99</v>
      </c>
      <c r="H118" s="378" t="s">
        <v>5202</v>
      </c>
      <c r="I118" s="378" t="s">
        <v>3861</v>
      </c>
    </row>
    <row r="119" ht="33.3" customHeight="1" spans="1:9">
      <c r="A119" s="378">
        <v>118</v>
      </c>
      <c r="B119" s="378" t="s">
        <v>4668</v>
      </c>
      <c r="C119" s="378"/>
      <c r="D119" s="378" t="s">
        <v>4669</v>
      </c>
      <c r="E119" s="378">
        <v>13</v>
      </c>
      <c r="F119" s="378">
        <v>4.1</v>
      </c>
      <c r="G119" s="378">
        <v>23.65</v>
      </c>
      <c r="H119" s="378" t="s">
        <v>5203</v>
      </c>
      <c r="I119" s="378" t="s">
        <v>3871</v>
      </c>
    </row>
    <row r="120" ht="33.3" customHeight="1" spans="1:9">
      <c r="A120" s="378">
        <v>119</v>
      </c>
      <c r="B120" s="378" t="s">
        <v>3948</v>
      </c>
      <c r="C120" s="378"/>
      <c r="D120" s="378" t="s">
        <v>3949</v>
      </c>
      <c r="E120" s="378">
        <v>471</v>
      </c>
      <c r="F120" s="378">
        <v>4.4</v>
      </c>
      <c r="G120" s="378">
        <v>46.95</v>
      </c>
      <c r="H120" s="378" t="s">
        <v>5028</v>
      </c>
      <c r="I120" s="378" t="s">
        <v>3871</v>
      </c>
    </row>
    <row r="121" ht="33.3" customHeight="1" spans="1:9">
      <c r="A121" s="378">
        <v>120</v>
      </c>
      <c r="B121" s="378" t="s">
        <v>4671</v>
      </c>
      <c r="C121" s="378"/>
      <c r="D121" s="378" t="s">
        <v>4672</v>
      </c>
      <c r="E121" s="378">
        <v>41</v>
      </c>
      <c r="F121" s="378">
        <v>4.5</v>
      </c>
      <c r="G121" s="378">
        <v>25.99</v>
      </c>
      <c r="H121" s="378" t="s">
        <v>5204</v>
      </c>
      <c r="I121" s="378" t="s">
        <v>3861</v>
      </c>
    </row>
    <row r="122" ht="33.3" customHeight="1" spans="1:9">
      <c r="A122" s="378">
        <v>121</v>
      </c>
      <c r="B122" s="378" t="s">
        <v>4673</v>
      </c>
      <c r="C122" s="378"/>
      <c r="D122" s="378" t="s">
        <v>4674</v>
      </c>
      <c r="E122" s="378">
        <v>2</v>
      </c>
      <c r="F122" s="378">
        <v>5</v>
      </c>
      <c r="G122" s="378">
        <v>17.99</v>
      </c>
      <c r="H122" s="378" t="s">
        <v>686</v>
      </c>
      <c r="I122" s="378" t="s">
        <v>3871</v>
      </c>
    </row>
    <row r="123" ht="33.3" customHeight="1" spans="1:9">
      <c r="A123" s="378">
        <v>122</v>
      </c>
      <c r="B123" s="378" t="s">
        <v>4675</v>
      </c>
      <c r="C123" s="378"/>
      <c r="D123" s="378" t="s">
        <v>4676</v>
      </c>
      <c r="E123" s="378">
        <v>116</v>
      </c>
      <c r="F123" s="378">
        <v>4.8</v>
      </c>
      <c r="G123" s="378">
        <v>49.99</v>
      </c>
      <c r="H123" s="378" t="s">
        <v>5205</v>
      </c>
      <c r="I123" s="378" t="s">
        <v>3871</v>
      </c>
    </row>
    <row r="124" ht="33.3" customHeight="1" spans="1:9">
      <c r="A124" s="378">
        <v>123</v>
      </c>
      <c r="B124" s="378" t="s">
        <v>4677</v>
      </c>
      <c r="C124" s="378"/>
      <c r="D124" s="378" t="s">
        <v>4678</v>
      </c>
      <c r="E124" s="378">
        <v>1</v>
      </c>
      <c r="F124" s="378">
        <v>5</v>
      </c>
      <c r="G124" s="378">
        <v>79</v>
      </c>
      <c r="H124" s="378" t="s">
        <v>686</v>
      </c>
      <c r="I124" s="378" t="s">
        <v>3871</v>
      </c>
    </row>
    <row r="125" ht="33.3" customHeight="1" spans="1:9">
      <c r="A125" s="378">
        <v>124</v>
      </c>
      <c r="B125" s="378" t="s">
        <v>4166</v>
      </c>
      <c r="C125" s="378"/>
      <c r="D125" s="378" t="s">
        <v>4167</v>
      </c>
      <c r="E125" s="378">
        <v>316</v>
      </c>
      <c r="F125" s="378">
        <v>4.6</v>
      </c>
      <c r="G125" s="378">
        <v>19.8</v>
      </c>
      <c r="H125" s="378" t="s">
        <v>686</v>
      </c>
      <c r="I125" s="378" t="s">
        <v>3871</v>
      </c>
    </row>
    <row r="126" ht="33.3" customHeight="1" spans="1:9">
      <c r="A126" s="378">
        <v>125</v>
      </c>
      <c r="B126" s="378" t="s">
        <v>212</v>
      </c>
      <c r="C126" s="378"/>
      <c r="D126" s="378" t="s">
        <v>2128</v>
      </c>
      <c r="E126" s="378">
        <v>7841</v>
      </c>
      <c r="F126" s="378">
        <v>4.6</v>
      </c>
      <c r="G126" s="378">
        <v>16.95</v>
      </c>
      <c r="H126" s="378" t="s">
        <v>5206</v>
      </c>
      <c r="I126" s="378" t="s">
        <v>3826</v>
      </c>
    </row>
    <row r="127" ht="33.3" customHeight="1" spans="1:9">
      <c r="A127" s="378">
        <v>126</v>
      </c>
      <c r="B127" s="378" t="s">
        <v>4679</v>
      </c>
      <c r="C127" s="378"/>
      <c r="D127" s="378" t="s">
        <v>4680</v>
      </c>
      <c r="E127" s="378"/>
      <c r="F127" s="378"/>
      <c r="G127" s="378">
        <v>52.99</v>
      </c>
      <c r="H127" s="378" t="s">
        <v>686</v>
      </c>
      <c r="I127" s="378" t="s">
        <v>3871</v>
      </c>
    </row>
    <row r="128" ht="33.3" customHeight="1" spans="1:9">
      <c r="A128" s="378">
        <v>127</v>
      </c>
      <c r="B128" s="378" t="s">
        <v>3993</v>
      </c>
      <c r="C128" s="378"/>
      <c r="D128" s="378" t="s">
        <v>3994</v>
      </c>
      <c r="E128" s="378">
        <v>640</v>
      </c>
      <c r="F128" s="378">
        <v>4.3</v>
      </c>
      <c r="G128" s="378">
        <v>50.4</v>
      </c>
      <c r="H128" s="378" t="s">
        <v>5017</v>
      </c>
      <c r="I128" s="378" t="s">
        <v>3871</v>
      </c>
    </row>
    <row r="129" ht="33.3" customHeight="1" spans="1:9">
      <c r="A129" s="378">
        <v>128</v>
      </c>
      <c r="B129" s="378" t="s">
        <v>4682</v>
      </c>
      <c r="C129" s="378"/>
      <c r="D129" s="378" t="s">
        <v>4683</v>
      </c>
      <c r="E129" s="378">
        <v>55</v>
      </c>
      <c r="F129" s="378">
        <v>3.9</v>
      </c>
      <c r="G129" s="378">
        <v>26.95</v>
      </c>
      <c r="H129" s="378" t="s">
        <v>5207</v>
      </c>
      <c r="I129" s="378" t="s">
        <v>3861</v>
      </c>
    </row>
    <row r="130" ht="33.3" customHeight="1" spans="1:9">
      <c r="A130" s="378">
        <v>129</v>
      </c>
      <c r="B130" s="378" t="s">
        <v>4684</v>
      </c>
      <c r="C130" s="378"/>
      <c r="D130" s="378" t="s">
        <v>4685</v>
      </c>
      <c r="E130" s="378">
        <v>77</v>
      </c>
      <c r="F130" s="378">
        <v>4.4</v>
      </c>
      <c r="G130" s="378">
        <v>12.99</v>
      </c>
      <c r="H130" s="378" t="s">
        <v>5208</v>
      </c>
      <c r="I130" s="378" t="s">
        <v>3861</v>
      </c>
    </row>
    <row r="131" ht="33.3" customHeight="1" spans="1:9">
      <c r="A131" s="378">
        <v>130</v>
      </c>
      <c r="B131" s="378" t="s">
        <v>4034</v>
      </c>
      <c r="C131" s="378"/>
      <c r="D131" s="378" t="s">
        <v>4035</v>
      </c>
      <c r="E131" s="378">
        <v>7841</v>
      </c>
      <c r="F131" s="378">
        <v>4.6</v>
      </c>
      <c r="G131" s="378">
        <v>13.95</v>
      </c>
      <c r="H131" s="378" t="s">
        <v>5059</v>
      </c>
      <c r="I131" s="378" t="s">
        <v>3821</v>
      </c>
    </row>
    <row r="132" ht="33.3" customHeight="1" spans="1:9">
      <c r="A132" s="378">
        <v>131</v>
      </c>
      <c r="B132" s="378" t="s">
        <v>4686</v>
      </c>
      <c r="C132" s="378"/>
      <c r="D132" s="378" t="s">
        <v>4687</v>
      </c>
      <c r="E132" s="378">
        <v>114</v>
      </c>
      <c r="F132" s="378">
        <v>4.4</v>
      </c>
      <c r="G132" s="378">
        <v>7.49</v>
      </c>
      <c r="H132" s="378" t="s">
        <v>5209</v>
      </c>
      <c r="I132" s="378" t="s">
        <v>3871</v>
      </c>
    </row>
    <row r="133" ht="33.3" customHeight="1" spans="1:9">
      <c r="A133" s="378">
        <v>132</v>
      </c>
      <c r="B133" s="378" t="s">
        <v>4688</v>
      </c>
      <c r="C133" s="378"/>
      <c r="D133" s="378" t="s">
        <v>4689</v>
      </c>
      <c r="E133" s="378">
        <v>61</v>
      </c>
      <c r="F133" s="378">
        <v>4.9</v>
      </c>
      <c r="G133" s="378">
        <v>38</v>
      </c>
      <c r="H133" s="378" t="s">
        <v>686</v>
      </c>
      <c r="I133" s="378" t="s">
        <v>3871</v>
      </c>
    </row>
    <row r="134" ht="33.3" customHeight="1" spans="1:9">
      <c r="A134" s="378">
        <v>133</v>
      </c>
      <c r="B134" s="378" t="s">
        <v>306</v>
      </c>
      <c r="C134" s="378"/>
      <c r="D134" s="378" t="s">
        <v>3918</v>
      </c>
      <c r="E134" s="378">
        <v>124</v>
      </c>
      <c r="F134" s="378">
        <v>4.2</v>
      </c>
      <c r="G134" s="378">
        <v>26.99</v>
      </c>
      <c r="H134" s="378" t="s">
        <v>5016</v>
      </c>
      <c r="I134" s="378" t="s">
        <v>3826</v>
      </c>
    </row>
    <row r="135" ht="33.3" customHeight="1" spans="1:9">
      <c r="A135" s="378">
        <v>134</v>
      </c>
      <c r="B135" s="378" t="s">
        <v>4168</v>
      </c>
      <c r="C135" s="378"/>
      <c r="D135" s="378" t="s">
        <v>4169</v>
      </c>
      <c r="E135" s="378">
        <v>7</v>
      </c>
      <c r="F135" s="378">
        <v>5</v>
      </c>
      <c r="G135" s="378">
        <v>22.9</v>
      </c>
      <c r="H135" s="378" t="s">
        <v>686</v>
      </c>
      <c r="I135" s="378" t="s">
        <v>3821</v>
      </c>
    </row>
    <row r="136" ht="33.3" customHeight="1" spans="1:9">
      <c r="A136" s="378">
        <v>135</v>
      </c>
      <c r="B136" s="378" t="s">
        <v>4691</v>
      </c>
      <c r="C136" s="378"/>
      <c r="D136" s="378" t="s">
        <v>4692</v>
      </c>
      <c r="E136" s="378">
        <v>1806</v>
      </c>
      <c r="F136" s="378">
        <v>4.6</v>
      </c>
      <c r="G136" s="378">
        <v>11.99</v>
      </c>
      <c r="H136" s="378" t="s">
        <v>5210</v>
      </c>
      <c r="I136" s="378" t="s">
        <v>3841</v>
      </c>
    </row>
    <row r="137" ht="33.3" customHeight="1" spans="1:9">
      <c r="A137" s="378">
        <v>136</v>
      </c>
      <c r="B137" s="378" t="s">
        <v>4693</v>
      </c>
      <c r="C137" s="378"/>
      <c r="D137" s="378" t="s">
        <v>4694</v>
      </c>
      <c r="E137" s="378">
        <v>32</v>
      </c>
      <c r="F137" s="378">
        <v>4.6</v>
      </c>
      <c r="G137" s="378">
        <v>21.99</v>
      </c>
      <c r="H137" s="378" t="s">
        <v>5211</v>
      </c>
      <c r="I137" s="378" t="s">
        <v>3871</v>
      </c>
    </row>
    <row r="138" ht="33.3" customHeight="1" spans="1:9">
      <c r="A138" s="378">
        <v>137</v>
      </c>
      <c r="B138" s="378" t="s">
        <v>715</v>
      </c>
      <c r="C138" s="378"/>
      <c r="D138" s="378" t="s">
        <v>4695</v>
      </c>
      <c r="E138" s="378">
        <v>1919</v>
      </c>
      <c r="F138" s="378">
        <v>4.6</v>
      </c>
      <c r="G138" s="378">
        <v>18.98</v>
      </c>
      <c r="H138" s="378" t="s">
        <v>5212</v>
      </c>
      <c r="I138" s="378" t="s">
        <v>3826</v>
      </c>
    </row>
    <row r="139" ht="33.3" customHeight="1" spans="1:9">
      <c r="A139" s="378">
        <v>138</v>
      </c>
      <c r="B139" s="378" t="s">
        <v>4696</v>
      </c>
      <c r="C139" s="378"/>
      <c r="D139" s="378" t="s">
        <v>4697</v>
      </c>
      <c r="E139" s="378">
        <v>21</v>
      </c>
      <c r="F139" s="378">
        <v>4.8</v>
      </c>
      <c r="G139" s="378">
        <v>29.99</v>
      </c>
      <c r="H139" s="378" t="s">
        <v>686</v>
      </c>
      <c r="I139" s="378" t="s">
        <v>3871</v>
      </c>
    </row>
    <row r="140" ht="33.3" customHeight="1" spans="1:9">
      <c r="A140" s="378">
        <v>139</v>
      </c>
      <c r="B140" s="378" t="s">
        <v>4134</v>
      </c>
      <c r="C140" s="378"/>
      <c r="D140" s="378" t="s">
        <v>4135</v>
      </c>
      <c r="E140" s="378">
        <v>2655</v>
      </c>
      <c r="F140" s="378">
        <v>4.4</v>
      </c>
      <c r="G140" s="378">
        <v>34.99</v>
      </c>
      <c r="H140" s="378" t="s">
        <v>5090</v>
      </c>
      <c r="I140" s="378" t="s">
        <v>3871</v>
      </c>
    </row>
    <row r="141" ht="33.3" customHeight="1" spans="1:9">
      <c r="A141" s="378">
        <v>140</v>
      </c>
      <c r="B141" s="378" t="s">
        <v>4698</v>
      </c>
      <c r="C141" s="378"/>
      <c r="D141" s="378" t="s">
        <v>4699</v>
      </c>
      <c r="E141" s="378">
        <v>51</v>
      </c>
      <c r="F141" s="378">
        <v>4.4</v>
      </c>
      <c r="G141" s="378">
        <v>9.99</v>
      </c>
      <c r="H141" s="378" t="s">
        <v>5213</v>
      </c>
      <c r="I141" s="378" t="s">
        <v>3871</v>
      </c>
    </row>
    <row r="142" ht="33.3" customHeight="1" spans="1:9">
      <c r="A142" s="378">
        <v>141</v>
      </c>
      <c r="B142" s="378" t="s">
        <v>4700</v>
      </c>
      <c r="C142" s="378"/>
      <c r="D142" s="378" t="s">
        <v>4701</v>
      </c>
      <c r="E142" s="378">
        <v>313</v>
      </c>
      <c r="F142" s="378">
        <v>4.3</v>
      </c>
      <c r="G142" s="378">
        <v>73.1</v>
      </c>
      <c r="H142" s="378" t="s">
        <v>5214</v>
      </c>
      <c r="I142" s="378" t="s">
        <v>3871</v>
      </c>
    </row>
    <row r="143" ht="33.3" customHeight="1" spans="1:9">
      <c r="A143" s="378">
        <v>142</v>
      </c>
      <c r="B143" s="378" t="s">
        <v>492</v>
      </c>
      <c r="C143" s="378"/>
      <c r="D143" s="378" t="s">
        <v>4703</v>
      </c>
      <c r="E143" s="378">
        <v>471</v>
      </c>
      <c r="F143" s="378">
        <v>4.4</v>
      </c>
      <c r="G143" s="378">
        <v>61.95</v>
      </c>
      <c r="H143" s="378" t="s">
        <v>5215</v>
      </c>
      <c r="I143" s="378" t="s">
        <v>3861</v>
      </c>
    </row>
    <row r="144" ht="33.3" customHeight="1" spans="1:9">
      <c r="A144" s="378">
        <v>143</v>
      </c>
      <c r="B144" s="378" t="s">
        <v>4704</v>
      </c>
      <c r="C144" s="378"/>
      <c r="D144" s="378" t="s">
        <v>4705</v>
      </c>
      <c r="E144" s="378">
        <v>5</v>
      </c>
      <c r="F144" s="378">
        <v>5</v>
      </c>
      <c r="G144" s="378">
        <v>69.99</v>
      </c>
      <c r="H144" s="378" t="s">
        <v>686</v>
      </c>
      <c r="I144" s="378" t="s">
        <v>3871</v>
      </c>
    </row>
    <row r="145" ht="33.3" customHeight="1" spans="1:9">
      <c r="A145" s="378">
        <v>144</v>
      </c>
      <c r="B145" s="378" t="s">
        <v>4706</v>
      </c>
      <c r="C145" s="378"/>
      <c r="D145" s="378" t="s">
        <v>4707</v>
      </c>
      <c r="E145" s="378">
        <v>1</v>
      </c>
      <c r="F145" s="378">
        <v>5</v>
      </c>
      <c r="G145" s="378">
        <v>89.9</v>
      </c>
      <c r="H145" s="378" t="s">
        <v>686</v>
      </c>
      <c r="I145" s="378" t="s">
        <v>3871</v>
      </c>
    </row>
    <row r="146" ht="33.3" customHeight="1" spans="1:9">
      <c r="A146" s="378">
        <v>145</v>
      </c>
      <c r="B146" s="378" t="s">
        <v>4708</v>
      </c>
      <c r="C146" s="378"/>
      <c r="D146" s="378" t="s">
        <v>4709</v>
      </c>
      <c r="E146" s="378">
        <v>29</v>
      </c>
      <c r="F146" s="378">
        <v>4.9</v>
      </c>
      <c r="G146" s="378">
        <v>33</v>
      </c>
      <c r="H146" s="378" t="s">
        <v>5216</v>
      </c>
      <c r="I146" s="378" t="s">
        <v>3871</v>
      </c>
    </row>
    <row r="147" ht="33.3" customHeight="1" spans="1:9">
      <c r="A147" s="378">
        <v>146</v>
      </c>
      <c r="B147" s="378" t="s">
        <v>4483</v>
      </c>
      <c r="C147" s="378"/>
      <c r="D147" s="378" t="s">
        <v>4484</v>
      </c>
      <c r="E147" s="378">
        <v>1</v>
      </c>
      <c r="F147" s="378">
        <v>5</v>
      </c>
      <c r="G147" s="378">
        <v>69.56</v>
      </c>
      <c r="H147" s="378" t="s">
        <v>686</v>
      </c>
      <c r="I147" s="378" t="s">
        <v>3871</v>
      </c>
    </row>
    <row r="148" ht="33.3" customHeight="1" spans="1:9">
      <c r="A148" s="378">
        <v>147</v>
      </c>
      <c r="B148" s="378" t="s">
        <v>4710</v>
      </c>
      <c r="C148" s="378"/>
      <c r="D148" s="378" t="s">
        <v>4711</v>
      </c>
      <c r="E148" s="378">
        <v>4323</v>
      </c>
      <c r="F148" s="378">
        <v>4.5</v>
      </c>
      <c r="G148" s="378">
        <v>15.99</v>
      </c>
      <c r="H148" s="378" t="s">
        <v>5217</v>
      </c>
      <c r="I148" s="378" t="s">
        <v>3826</v>
      </c>
    </row>
    <row r="149" ht="33.3" customHeight="1" spans="1:9">
      <c r="A149" s="378">
        <v>148</v>
      </c>
      <c r="B149" s="378" t="s">
        <v>4712</v>
      </c>
      <c r="C149" s="378"/>
      <c r="D149" s="378" t="s">
        <v>4713</v>
      </c>
      <c r="E149" s="378">
        <v>15</v>
      </c>
      <c r="F149" s="378">
        <v>4.4</v>
      </c>
      <c r="G149" s="378">
        <v>59</v>
      </c>
      <c r="H149" s="378" t="s">
        <v>686</v>
      </c>
      <c r="I149" s="378" t="s">
        <v>3871</v>
      </c>
    </row>
    <row r="150" ht="33.3" customHeight="1" spans="1:9">
      <c r="A150" s="378">
        <v>149</v>
      </c>
      <c r="B150" s="378" t="s">
        <v>270</v>
      </c>
      <c r="C150" s="378"/>
      <c r="D150" s="378" t="s">
        <v>272</v>
      </c>
      <c r="E150" s="378">
        <v>1087</v>
      </c>
      <c r="F150" s="378">
        <v>4.2</v>
      </c>
      <c r="G150" s="378">
        <v>27.99</v>
      </c>
      <c r="H150" s="378" t="s">
        <v>4976</v>
      </c>
      <c r="I150" s="378" t="s">
        <v>3828</v>
      </c>
    </row>
    <row r="151" ht="33.3" customHeight="1" spans="1:9">
      <c r="A151" s="378">
        <v>150</v>
      </c>
      <c r="B151" s="378" t="s">
        <v>4714</v>
      </c>
      <c r="C151" s="378"/>
      <c r="D151" s="378" t="s">
        <v>4715</v>
      </c>
      <c r="E151" s="378">
        <v>996</v>
      </c>
      <c r="F151" s="378">
        <v>4.3</v>
      </c>
      <c r="G151" s="378">
        <v>51.3</v>
      </c>
      <c r="H151" s="378" t="s">
        <v>5218</v>
      </c>
      <c r="I151" s="378" t="s">
        <v>3871</v>
      </c>
    </row>
    <row r="152" ht="33.3" customHeight="1" spans="1:9">
      <c r="A152" s="378">
        <v>151</v>
      </c>
      <c r="B152" s="378" t="s">
        <v>4089</v>
      </c>
      <c r="C152" s="378"/>
      <c r="D152" s="378" t="s">
        <v>4090</v>
      </c>
      <c r="E152" s="378">
        <v>1063</v>
      </c>
      <c r="F152" s="378">
        <v>4.3</v>
      </c>
      <c r="G152" s="378">
        <v>33.67</v>
      </c>
      <c r="H152" s="378" t="s">
        <v>5076</v>
      </c>
      <c r="I152" s="378" t="s">
        <v>3871</v>
      </c>
    </row>
    <row r="153" ht="33.3" customHeight="1" spans="1:9">
      <c r="A153" s="378">
        <v>152</v>
      </c>
      <c r="B153" s="378" t="s">
        <v>4716</v>
      </c>
      <c r="C153" s="378"/>
      <c r="D153" s="378" t="s">
        <v>4717</v>
      </c>
      <c r="E153" s="378">
        <v>345</v>
      </c>
      <c r="F153" s="378">
        <v>4.3</v>
      </c>
      <c r="G153" s="378">
        <v>21.95</v>
      </c>
      <c r="H153" s="378" t="s">
        <v>5219</v>
      </c>
      <c r="I153" s="378" t="s">
        <v>3861</v>
      </c>
    </row>
    <row r="154" ht="33.3" customHeight="1" spans="1:9">
      <c r="A154" s="378">
        <v>153</v>
      </c>
      <c r="B154" s="378" t="s">
        <v>4718</v>
      </c>
      <c r="C154" s="378"/>
      <c r="D154" s="378" t="s">
        <v>4719</v>
      </c>
      <c r="E154" s="378">
        <v>7</v>
      </c>
      <c r="F154" s="378">
        <v>5</v>
      </c>
      <c r="G154" s="378">
        <v>46.99</v>
      </c>
      <c r="H154" s="378" t="s">
        <v>686</v>
      </c>
      <c r="I154" s="378" t="s">
        <v>3871</v>
      </c>
    </row>
    <row r="155" ht="33.3" customHeight="1" spans="1:9">
      <c r="A155" s="378">
        <v>154</v>
      </c>
      <c r="B155" s="378" t="s">
        <v>4720</v>
      </c>
      <c r="C155" s="378"/>
      <c r="D155" s="378" t="s">
        <v>4721</v>
      </c>
      <c r="E155" s="378">
        <v>858</v>
      </c>
      <c r="F155" s="378">
        <v>4.4</v>
      </c>
      <c r="G155" s="378">
        <v>22.43</v>
      </c>
      <c r="H155" s="378" t="s">
        <v>5220</v>
      </c>
      <c r="I155" s="378" t="s">
        <v>3871</v>
      </c>
    </row>
    <row r="156" ht="33.3" customHeight="1" spans="1:9">
      <c r="A156" s="378">
        <v>155</v>
      </c>
      <c r="B156" s="378" t="s">
        <v>4722</v>
      </c>
      <c r="C156" s="378"/>
      <c r="D156" s="378" t="s">
        <v>4723</v>
      </c>
      <c r="E156" s="378">
        <v>177</v>
      </c>
      <c r="F156" s="378">
        <v>4.3</v>
      </c>
      <c r="G156" s="378">
        <v>54.99</v>
      </c>
      <c r="H156" s="378" t="s">
        <v>5221</v>
      </c>
      <c r="I156" s="378" t="s">
        <v>3871</v>
      </c>
    </row>
    <row r="157" ht="33.3" customHeight="1" spans="1:9">
      <c r="A157" s="378">
        <v>156</v>
      </c>
      <c r="B157" s="378" t="s">
        <v>4086</v>
      </c>
      <c r="C157" s="378"/>
      <c r="D157" s="378" t="s">
        <v>4087</v>
      </c>
      <c r="E157" s="378">
        <v>2</v>
      </c>
      <c r="F157" s="378">
        <v>2</v>
      </c>
      <c r="G157" s="378">
        <v>30.99</v>
      </c>
      <c r="H157" s="378" t="s">
        <v>686</v>
      </c>
      <c r="I157" s="378" t="s">
        <v>3871</v>
      </c>
    </row>
    <row r="158" ht="33.3" customHeight="1" spans="1:9">
      <c r="A158" s="378">
        <v>157</v>
      </c>
      <c r="B158" s="378" t="s">
        <v>4007</v>
      </c>
      <c r="C158" s="378"/>
      <c r="D158" s="378" t="s">
        <v>4008</v>
      </c>
      <c r="E158" s="378">
        <v>415</v>
      </c>
      <c r="F158" s="378">
        <v>4.5</v>
      </c>
      <c r="G158" s="378">
        <v>53.99</v>
      </c>
      <c r="H158" s="378" t="s">
        <v>5050</v>
      </c>
      <c r="I158" s="378" t="s">
        <v>3871</v>
      </c>
    </row>
    <row r="159" ht="33.3" customHeight="1" spans="1:9">
      <c r="A159" s="378">
        <v>158</v>
      </c>
      <c r="B159" s="378" t="s">
        <v>417</v>
      </c>
      <c r="C159" s="378"/>
      <c r="D159" s="378" t="s">
        <v>419</v>
      </c>
      <c r="E159" s="378">
        <v>397</v>
      </c>
      <c r="F159" s="378">
        <v>4.6</v>
      </c>
      <c r="G159" s="378">
        <v>14.99</v>
      </c>
      <c r="H159" s="378" t="s">
        <v>5222</v>
      </c>
      <c r="I159" s="378" t="s">
        <v>3826</v>
      </c>
    </row>
    <row r="160" ht="33.3" customHeight="1" spans="1:9">
      <c r="A160" s="378">
        <v>159</v>
      </c>
      <c r="B160" s="378" t="s">
        <v>4726</v>
      </c>
      <c r="C160" s="378"/>
      <c r="D160" s="378" t="s">
        <v>4727</v>
      </c>
      <c r="E160" s="378">
        <v>1852</v>
      </c>
      <c r="F160" s="378">
        <v>4.6</v>
      </c>
      <c r="G160" s="378">
        <v>23.4</v>
      </c>
      <c r="H160" s="378" t="s">
        <v>686</v>
      </c>
      <c r="I160" s="378" t="s">
        <v>3871</v>
      </c>
    </row>
    <row r="161" ht="33.3" customHeight="1" spans="1:9">
      <c r="A161" s="378">
        <v>160</v>
      </c>
      <c r="B161" s="378" t="s">
        <v>4728</v>
      </c>
      <c r="C161" s="378"/>
      <c r="D161" s="378" t="s">
        <v>4729</v>
      </c>
      <c r="E161" s="378">
        <v>37</v>
      </c>
      <c r="F161" s="378">
        <v>4.8</v>
      </c>
      <c r="G161" s="378">
        <v>21.99</v>
      </c>
      <c r="H161" s="378" t="s">
        <v>686</v>
      </c>
      <c r="I161" s="378" t="s">
        <v>3871</v>
      </c>
    </row>
    <row r="162" ht="33.3" customHeight="1" spans="1:9">
      <c r="A162" s="378">
        <v>161</v>
      </c>
      <c r="B162" s="378" t="s">
        <v>4730</v>
      </c>
      <c r="C162" s="378"/>
      <c r="D162" s="378" t="s">
        <v>4731</v>
      </c>
      <c r="E162" s="378">
        <v>737</v>
      </c>
      <c r="F162" s="378">
        <v>4.3</v>
      </c>
      <c r="G162" s="378">
        <v>52.99</v>
      </c>
      <c r="H162" s="378" t="s">
        <v>5131</v>
      </c>
      <c r="I162" s="378" t="s">
        <v>3871</v>
      </c>
    </row>
    <row r="163" ht="33.3" customHeight="1" spans="1:9">
      <c r="A163" s="378">
        <v>162</v>
      </c>
      <c r="B163" s="378" t="s">
        <v>4145</v>
      </c>
      <c r="C163" s="378"/>
      <c r="D163" s="378" t="s">
        <v>4146</v>
      </c>
      <c r="E163" s="378">
        <v>84</v>
      </c>
      <c r="F163" s="378">
        <v>4.4</v>
      </c>
      <c r="G163" s="378">
        <v>24.99</v>
      </c>
      <c r="H163" s="378" t="s">
        <v>5095</v>
      </c>
      <c r="I163" s="378" t="s">
        <v>3871</v>
      </c>
    </row>
    <row r="164" ht="33.3" customHeight="1" spans="1:9">
      <c r="A164" s="378">
        <v>163</v>
      </c>
      <c r="B164" s="378" t="s">
        <v>4733</v>
      </c>
      <c r="C164" s="378"/>
      <c r="D164" s="378" t="s">
        <v>4734</v>
      </c>
      <c r="E164" s="378">
        <v>20</v>
      </c>
      <c r="F164" s="378">
        <v>4.2</v>
      </c>
      <c r="G164" s="378">
        <v>46.9</v>
      </c>
      <c r="H164" s="378" t="s">
        <v>5223</v>
      </c>
      <c r="I164" s="378" t="s">
        <v>3871</v>
      </c>
    </row>
    <row r="165" ht="33.3" customHeight="1" spans="1:9">
      <c r="A165" s="378">
        <v>164</v>
      </c>
      <c r="B165" s="378" t="s">
        <v>4247</v>
      </c>
      <c r="C165" s="378"/>
      <c r="D165" s="378" t="s">
        <v>4248</v>
      </c>
      <c r="E165" s="378">
        <v>87</v>
      </c>
      <c r="F165" s="378">
        <v>4.6</v>
      </c>
      <c r="G165" s="378">
        <v>28.94</v>
      </c>
      <c r="H165" s="378" t="s">
        <v>5158</v>
      </c>
      <c r="I165" s="378" t="s">
        <v>3871</v>
      </c>
    </row>
    <row r="166" ht="33.3" customHeight="1" spans="1:9">
      <c r="A166" s="378">
        <v>165</v>
      </c>
      <c r="B166" s="378" t="s">
        <v>4737</v>
      </c>
      <c r="C166" s="378"/>
      <c r="D166" s="378" t="s">
        <v>4738</v>
      </c>
      <c r="E166" s="378">
        <v>10</v>
      </c>
      <c r="F166" s="378">
        <v>4.5</v>
      </c>
      <c r="G166" s="378">
        <v>54.99</v>
      </c>
      <c r="H166" s="378" t="s">
        <v>686</v>
      </c>
      <c r="I166" s="378" t="s">
        <v>3871</v>
      </c>
    </row>
    <row r="167" ht="33.3" customHeight="1" spans="1:9">
      <c r="A167" s="378">
        <v>166</v>
      </c>
      <c r="B167" s="378" t="s">
        <v>4284</v>
      </c>
      <c r="C167" s="378"/>
      <c r="D167" s="378" t="s">
        <v>4285</v>
      </c>
      <c r="E167" s="378">
        <v>34</v>
      </c>
      <c r="F167" s="378">
        <v>4</v>
      </c>
      <c r="G167" s="378">
        <v>119.99</v>
      </c>
      <c r="H167" s="378" t="s">
        <v>5149</v>
      </c>
      <c r="I167" s="378" t="s">
        <v>3871</v>
      </c>
    </row>
    <row r="168" ht="33.3" customHeight="1" spans="1:9">
      <c r="A168" s="378">
        <v>167</v>
      </c>
      <c r="B168" s="378" t="s">
        <v>4740</v>
      </c>
      <c r="C168" s="378"/>
      <c r="D168" s="378" t="s">
        <v>4741</v>
      </c>
      <c r="E168" s="378">
        <v>13</v>
      </c>
      <c r="F168" s="378">
        <v>4</v>
      </c>
      <c r="G168" s="378">
        <v>6.7</v>
      </c>
      <c r="H168" s="378" t="s">
        <v>686</v>
      </c>
      <c r="I168" s="378" t="s">
        <v>3871</v>
      </c>
    </row>
    <row r="169" ht="33.3" customHeight="1" spans="1:9">
      <c r="A169" s="378">
        <v>168</v>
      </c>
      <c r="B169" s="378" t="s">
        <v>4742</v>
      </c>
      <c r="C169" s="378"/>
      <c r="D169" s="378" t="s">
        <v>4743</v>
      </c>
      <c r="E169" s="378">
        <v>526</v>
      </c>
      <c r="F169" s="378">
        <v>4.1</v>
      </c>
      <c r="G169" s="378">
        <v>54.66</v>
      </c>
      <c r="H169" s="378" t="s">
        <v>5224</v>
      </c>
      <c r="I169" s="378" t="s">
        <v>3871</v>
      </c>
    </row>
    <row r="170" ht="33.3" customHeight="1" spans="1:9">
      <c r="A170" s="378">
        <v>169</v>
      </c>
      <c r="B170" s="378" t="s">
        <v>4744</v>
      </c>
      <c r="C170" s="378"/>
      <c r="D170" s="378" t="s">
        <v>4745</v>
      </c>
      <c r="E170" s="378">
        <v>853</v>
      </c>
      <c r="F170" s="378">
        <v>4.7</v>
      </c>
      <c r="G170" s="378">
        <v>29.99</v>
      </c>
      <c r="H170" s="378" t="s">
        <v>5225</v>
      </c>
      <c r="I170" s="378" t="s">
        <v>3871</v>
      </c>
    </row>
    <row r="171" ht="33.3" customHeight="1" spans="1:9">
      <c r="A171" s="378">
        <v>170</v>
      </c>
      <c r="B171" s="378" t="s">
        <v>4746</v>
      </c>
      <c r="C171" s="378"/>
      <c r="D171" s="378" t="s">
        <v>4747</v>
      </c>
      <c r="E171" s="378">
        <v>1284</v>
      </c>
      <c r="F171" s="378">
        <v>4.3</v>
      </c>
      <c r="G171" s="378">
        <v>9.49</v>
      </c>
      <c r="H171" s="378" t="s">
        <v>5123</v>
      </c>
      <c r="I171" s="378" t="s">
        <v>3871</v>
      </c>
    </row>
    <row r="172" ht="33.3" customHeight="1" spans="1:9">
      <c r="A172" s="378">
        <v>171</v>
      </c>
      <c r="B172" s="378" t="s">
        <v>4748</v>
      </c>
      <c r="C172" s="378"/>
      <c r="D172" s="378" t="s">
        <v>4749</v>
      </c>
      <c r="E172" s="378">
        <v>125</v>
      </c>
      <c r="F172" s="378">
        <v>4.2</v>
      </c>
      <c r="G172" s="378">
        <v>9</v>
      </c>
      <c r="H172" s="378" t="s">
        <v>5226</v>
      </c>
      <c r="I172" s="378" t="s">
        <v>3871</v>
      </c>
    </row>
    <row r="173" ht="33.3" customHeight="1" spans="1:9">
      <c r="A173" s="378">
        <v>172</v>
      </c>
      <c r="B173" s="378" t="s">
        <v>239</v>
      </c>
      <c r="C173" s="378"/>
      <c r="D173" s="378" t="s">
        <v>3822</v>
      </c>
      <c r="E173" s="378">
        <v>624</v>
      </c>
      <c r="F173" s="378">
        <v>4.5</v>
      </c>
      <c r="G173" s="378">
        <v>16.98</v>
      </c>
      <c r="H173" s="378" t="s">
        <v>4973</v>
      </c>
      <c r="I173" s="378" t="s">
        <v>3814</v>
      </c>
    </row>
    <row r="174" ht="33.3" customHeight="1" spans="1:9">
      <c r="A174" s="378">
        <v>173</v>
      </c>
      <c r="B174" s="378" t="s">
        <v>4750</v>
      </c>
      <c r="C174" s="378"/>
      <c r="D174" s="378" t="s">
        <v>4751</v>
      </c>
      <c r="E174" s="378">
        <v>619</v>
      </c>
      <c r="F174" s="378">
        <v>4.2</v>
      </c>
      <c r="G174" s="378">
        <v>10.99</v>
      </c>
      <c r="H174" s="378" t="s">
        <v>5227</v>
      </c>
      <c r="I174" s="378" t="s">
        <v>3861</v>
      </c>
    </row>
    <row r="175" ht="33.3" customHeight="1" spans="1:9">
      <c r="A175" s="378">
        <v>174</v>
      </c>
      <c r="B175" s="378" t="s">
        <v>4752</v>
      </c>
      <c r="C175" s="378"/>
      <c r="D175" s="378" t="s">
        <v>4753</v>
      </c>
      <c r="E175" s="378">
        <v>281</v>
      </c>
      <c r="F175" s="378">
        <v>4.6</v>
      </c>
      <c r="G175" s="378">
        <v>15.95</v>
      </c>
      <c r="H175" s="378" t="s">
        <v>686</v>
      </c>
      <c r="I175" s="378" t="s">
        <v>3861</v>
      </c>
    </row>
    <row r="176" ht="33.3" customHeight="1" spans="1:9">
      <c r="A176" s="378">
        <v>175</v>
      </c>
      <c r="B176" s="378" t="s">
        <v>4754</v>
      </c>
      <c r="C176" s="378"/>
      <c r="D176" s="378" t="s">
        <v>4755</v>
      </c>
      <c r="E176" s="378">
        <v>36</v>
      </c>
      <c r="F176" s="378">
        <v>4.3</v>
      </c>
      <c r="G176" s="378">
        <v>9.9</v>
      </c>
      <c r="H176" s="378" t="s">
        <v>5228</v>
      </c>
      <c r="I176" s="378" t="s">
        <v>3871</v>
      </c>
    </row>
    <row r="177" ht="33.3" customHeight="1" spans="1:9">
      <c r="A177" s="378">
        <v>176</v>
      </c>
      <c r="B177" s="378" t="s">
        <v>4756</v>
      </c>
      <c r="C177" s="378"/>
      <c r="D177" s="378" t="s">
        <v>4757</v>
      </c>
      <c r="E177" s="378">
        <v>1</v>
      </c>
      <c r="F177" s="378">
        <v>4</v>
      </c>
      <c r="G177" s="378">
        <v>13.99</v>
      </c>
      <c r="H177" s="378" t="s">
        <v>686</v>
      </c>
      <c r="I177" s="378" t="s">
        <v>3871</v>
      </c>
    </row>
    <row r="178" ht="33.3" customHeight="1" spans="1:9">
      <c r="A178" s="378">
        <v>177</v>
      </c>
      <c r="B178" s="378" t="s">
        <v>4758</v>
      </c>
      <c r="C178" s="378"/>
      <c r="D178" s="378" t="s">
        <v>4759</v>
      </c>
      <c r="E178" s="378">
        <v>2174</v>
      </c>
      <c r="F178" s="378">
        <v>4.3</v>
      </c>
      <c r="G178" s="378">
        <v>79.9</v>
      </c>
      <c r="H178" s="378" t="s">
        <v>5229</v>
      </c>
      <c r="I178" s="378" t="s">
        <v>3871</v>
      </c>
    </row>
    <row r="179" ht="33.3" customHeight="1" spans="1:9">
      <c r="A179" s="378">
        <v>178</v>
      </c>
      <c r="B179" s="378" t="s">
        <v>4208</v>
      </c>
      <c r="C179" s="378"/>
      <c r="D179" s="378" t="s">
        <v>4209</v>
      </c>
      <c r="E179" s="378">
        <v>77</v>
      </c>
      <c r="F179" s="378">
        <v>4.4</v>
      </c>
      <c r="G179" s="378">
        <v>19.99</v>
      </c>
      <c r="H179" s="378" t="s">
        <v>5112</v>
      </c>
      <c r="I179" s="378" t="s">
        <v>3871</v>
      </c>
    </row>
    <row r="180" ht="33.3" customHeight="1" spans="1:9">
      <c r="A180" s="378">
        <v>179</v>
      </c>
      <c r="B180" s="378" t="s">
        <v>4760</v>
      </c>
      <c r="C180" s="378"/>
      <c r="D180" s="378" t="s">
        <v>4761</v>
      </c>
      <c r="E180" s="378">
        <v>45</v>
      </c>
      <c r="F180" s="378">
        <v>4.4</v>
      </c>
      <c r="G180" s="378">
        <v>39.99</v>
      </c>
      <c r="H180" s="378" t="s">
        <v>4980</v>
      </c>
      <c r="I180" s="378" t="s">
        <v>3871</v>
      </c>
    </row>
    <row r="181" ht="33.3" customHeight="1" spans="1:9">
      <c r="A181" s="378">
        <v>180</v>
      </c>
      <c r="B181" s="378" t="s">
        <v>4763</v>
      </c>
      <c r="C181" s="378"/>
      <c r="D181" s="378" t="s">
        <v>4764</v>
      </c>
      <c r="E181" s="378">
        <v>124</v>
      </c>
      <c r="F181" s="378">
        <v>4</v>
      </c>
      <c r="G181" s="378">
        <v>39.99</v>
      </c>
      <c r="H181" s="378" t="s">
        <v>5230</v>
      </c>
      <c r="I181" s="378" t="s">
        <v>3871</v>
      </c>
    </row>
    <row r="182" ht="33.3" customHeight="1" spans="1:9">
      <c r="A182" s="378">
        <v>181</v>
      </c>
      <c r="B182" s="378" t="s">
        <v>4765</v>
      </c>
      <c r="C182" s="378"/>
      <c r="D182" s="378" t="s">
        <v>4766</v>
      </c>
      <c r="E182" s="378">
        <v>206</v>
      </c>
      <c r="F182" s="378">
        <v>4.6</v>
      </c>
      <c r="G182" s="378">
        <v>28.4</v>
      </c>
      <c r="H182" s="378" t="s">
        <v>686</v>
      </c>
      <c r="I182" s="378" t="s">
        <v>3871</v>
      </c>
    </row>
    <row r="183" ht="33.3" customHeight="1" spans="1:9">
      <c r="A183" s="378">
        <v>182</v>
      </c>
      <c r="B183" s="378" t="s">
        <v>4767</v>
      </c>
      <c r="C183" s="378"/>
      <c r="D183" s="378" t="s">
        <v>4768</v>
      </c>
      <c r="E183" s="378">
        <v>3857</v>
      </c>
      <c r="F183" s="378">
        <v>4.6</v>
      </c>
      <c r="G183" s="378">
        <v>20.2</v>
      </c>
      <c r="H183" s="378" t="s">
        <v>5043</v>
      </c>
      <c r="I183" s="378" t="s">
        <v>3861</v>
      </c>
    </row>
    <row r="184" ht="33.3" customHeight="1" spans="1:9">
      <c r="A184" s="378">
        <v>183</v>
      </c>
      <c r="B184" s="378" t="s">
        <v>4769</v>
      </c>
      <c r="C184" s="378"/>
      <c r="D184" s="378" t="s">
        <v>4770</v>
      </c>
      <c r="E184" s="378">
        <v>95</v>
      </c>
      <c r="F184" s="378">
        <v>4.3</v>
      </c>
      <c r="G184" s="378">
        <v>39.99</v>
      </c>
      <c r="H184" s="378" t="s">
        <v>4970</v>
      </c>
      <c r="I184" s="378" t="s">
        <v>3826</v>
      </c>
    </row>
    <row r="185" ht="33.3" customHeight="1" spans="1:9">
      <c r="A185" s="378">
        <v>184</v>
      </c>
      <c r="B185" s="378" t="s">
        <v>4368</v>
      </c>
      <c r="C185" s="378"/>
      <c r="D185" s="378" t="s">
        <v>4369</v>
      </c>
      <c r="E185" s="378">
        <v>12</v>
      </c>
      <c r="F185" s="378">
        <v>4.5</v>
      </c>
      <c r="G185" s="378">
        <v>125.99</v>
      </c>
      <c r="H185" s="378" t="s">
        <v>5131</v>
      </c>
      <c r="I185" s="378" t="s">
        <v>3871</v>
      </c>
    </row>
    <row r="186" ht="33.3" customHeight="1" spans="1:9">
      <c r="A186" s="378">
        <v>185</v>
      </c>
      <c r="B186" s="378" t="s">
        <v>550</v>
      </c>
      <c r="C186" s="378"/>
      <c r="D186" s="378" t="s">
        <v>554</v>
      </c>
      <c r="E186" s="378">
        <v>91</v>
      </c>
      <c r="F186" s="378">
        <v>4.7</v>
      </c>
      <c r="G186" s="378">
        <v>49.95</v>
      </c>
      <c r="H186" s="378" t="s">
        <v>4975</v>
      </c>
      <c r="I186" s="378" t="s">
        <v>3826</v>
      </c>
    </row>
    <row r="187" ht="33.3" customHeight="1" spans="1:9">
      <c r="A187" s="378">
        <v>186</v>
      </c>
      <c r="B187" s="378" t="s">
        <v>4772</v>
      </c>
      <c r="C187" s="378"/>
      <c r="D187" s="378" t="s">
        <v>4773</v>
      </c>
      <c r="E187" s="378">
        <v>1</v>
      </c>
      <c r="F187" s="378">
        <v>5</v>
      </c>
      <c r="G187" s="378">
        <v>39.99</v>
      </c>
      <c r="H187" s="378" t="s">
        <v>5231</v>
      </c>
      <c r="I187" s="378" t="s">
        <v>3871</v>
      </c>
    </row>
    <row r="188" ht="33.3" customHeight="1" spans="1:9">
      <c r="A188" s="378">
        <v>187</v>
      </c>
      <c r="B188" s="378" t="s">
        <v>4775</v>
      </c>
      <c r="C188" s="378"/>
      <c r="D188" s="378" t="s">
        <v>4776</v>
      </c>
      <c r="E188" s="378">
        <v>1</v>
      </c>
      <c r="F188" s="378">
        <v>1</v>
      </c>
      <c r="G188" s="378">
        <v>32.99</v>
      </c>
      <c r="H188" s="378" t="s">
        <v>5232</v>
      </c>
      <c r="I188" s="378" t="s">
        <v>3871</v>
      </c>
    </row>
    <row r="189" ht="33.3" customHeight="1" spans="1:9">
      <c r="A189" s="378">
        <v>188</v>
      </c>
      <c r="B189" s="378" t="s">
        <v>4777</v>
      </c>
      <c r="C189" s="378"/>
      <c r="D189" s="378" t="s">
        <v>4778</v>
      </c>
      <c r="E189" s="378">
        <v>177</v>
      </c>
      <c r="F189" s="378">
        <v>4.3</v>
      </c>
      <c r="G189" s="378">
        <v>54.99</v>
      </c>
      <c r="H189" s="378" t="s">
        <v>5233</v>
      </c>
      <c r="I189" s="378" t="s">
        <v>3871</v>
      </c>
    </row>
    <row r="190" ht="33.3" customHeight="1" spans="1:9">
      <c r="A190" s="378">
        <v>189</v>
      </c>
      <c r="B190" s="378" t="s">
        <v>4779</v>
      </c>
      <c r="C190" s="378"/>
      <c r="D190" s="378" t="s">
        <v>4780</v>
      </c>
      <c r="E190" s="378">
        <v>1522</v>
      </c>
      <c r="F190" s="378">
        <v>4.4</v>
      </c>
      <c r="G190" s="378">
        <v>14.99</v>
      </c>
      <c r="H190" s="378" t="s">
        <v>686</v>
      </c>
      <c r="I190" s="378" t="s">
        <v>3871</v>
      </c>
    </row>
    <row r="191" ht="33.3" customHeight="1" spans="1:9">
      <c r="A191" s="378">
        <v>190</v>
      </c>
      <c r="B191" s="378" t="s">
        <v>4781</v>
      </c>
      <c r="C191" s="378"/>
      <c r="D191" s="378" t="s">
        <v>4782</v>
      </c>
      <c r="E191" s="378">
        <v>9</v>
      </c>
      <c r="F191" s="378">
        <v>4.2</v>
      </c>
      <c r="G191" s="378">
        <v>24.99</v>
      </c>
      <c r="H191" s="378" t="s">
        <v>5234</v>
      </c>
      <c r="I191" s="378" t="s">
        <v>3871</v>
      </c>
    </row>
    <row r="192" ht="33.3" customHeight="1" spans="1:9">
      <c r="A192" s="378">
        <v>191</v>
      </c>
      <c r="B192" s="378" t="s">
        <v>4783</v>
      </c>
      <c r="C192" s="378"/>
      <c r="D192" s="378" t="s">
        <v>4784</v>
      </c>
      <c r="E192" s="378">
        <v>31</v>
      </c>
      <c r="F192" s="378">
        <v>4.8</v>
      </c>
      <c r="G192" s="378">
        <v>11.25</v>
      </c>
      <c r="H192" s="378" t="s">
        <v>686</v>
      </c>
      <c r="I192" s="378" t="s">
        <v>3871</v>
      </c>
    </row>
    <row r="193" ht="33.3" customHeight="1" spans="1:9">
      <c r="A193" s="378">
        <v>192</v>
      </c>
      <c r="B193" s="378" t="s">
        <v>4785</v>
      </c>
      <c r="C193" s="378"/>
      <c r="D193" s="378" t="s">
        <v>4786</v>
      </c>
      <c r="E193" s="378">
        <v>11</v>
      </c>
      <c r="F193" s="378">
        <v>4.1</v>
      </c>
      <c r="G193" s="378">
        <v>34.9</v>
      </c>
      <c r="H193" s="378" t="s">
        <v>5235</v>
      </c>
      <c r="I193" s="378" t="s">
        <v>3871</v>
      </c>
    </row>
    <row r="194" ht="33.3" customHeight="1" spans="1:9">
      <c r="A194" s="378">
        <v>193</v>
      </c>
      <c r="B194" s="378" t="s">
        <v>4787</v>
      </c>
      <c r="C194" s="378"/>
      <c r="D194" s="378" t="s">
        <v>4788</v>
      </c>
      <c r="E194" s="378">
        <v>531</v>
      </c>
      <c r="F194" s="378">
        <v>4.3</v>
      </c>
      <c r="G194" s="378">
        <v>58.49</v>
      </c>
      <c r="H194" s="378" t="s">
        <v>686</v>
      </c>
      <c r="I194" s="378" t="s">
        <v>3871</v>
      </c>
    </row>
    <row r="195" ht="33.3" customHeight="1" spans="1:9">
      <c r="A195" s="378">
        <v>194</v>
      </c>
      <c r="B195" s="378" t="s">
        <v>4789</v>
      </c>
      <c r="C195" s="378"/>
      <c r="D195" s="378" t="s">
        <v>4790</v>
      </c>
      <c r="E195" s="378">
        <v>5900</v>
      </c>
      <c r="F195" s="378">
        <v>4.8</v>
      </c>
      <c r="G195" s="378">
        <v>9.95</v>
      </c>
      <c r="H195" s="378" t="s">
        <v>5236</v>
      </c>
      <c r="I195" s="378" t="s">
        <v>3817</v>
      </c>
    </row>
    <row r="196" ht="33.3" customHeight="1" spans="1:9">
      <c r="A196" s="378">
        <v>195</v>
      </c>
      <c r="B196" s="378" t="s">
        <v>4791</v>
      </c>
      <c r="C196" s="378"/>
      <c r="D196" s="378" t="s">
        <v>4792</v>
      </c>
      <c r="E196" s="378">
        <v>15</v>
      </c>
      <c r="F196" s="378">
        <v>4.7</v>
      </c>
      <c r="G196" s="378">
        <v>35.99</v>
      </c>
      <c r="H196" s="378" t="s">
        <v>5237</v>
      </c>
      <c r="I196" s="378" t="s">
        <v>3871</v>
      </c>
    </row>
    <row r="197" ht="33.3" customHeight="1" spans="1:9">
      <c r="A197" s="378">
        <v>196</v>
      </c>
      <c r="B197" s="378" t="s">
        <v>406</v>
      </c>
      <c r="C197" s="378"/>
      <c r="D197" s="378" t="s">
        <v>410</v>
      </c>
      <c r="E197" s="378">
        <v>127</v>
      </c>
      <c r="F197" s="378">
        <v>4.2</v>
      </c>
      <c r="G197" s="378">
        <v>39.1</v>
      </c>
      <c r="H197" s="378" t="s">
        <v>5008</v>
      </c>
      <c r="I197" s="378" t="s">
        <v>3861</v>
      </c>
    </row>
    <row r="198" ht="33.3" customHeight="1" spans="1:9">
      <c r="A198" s="378">
        <v>197</v>
      </c>
      <c r="B198" s="378" t="s">
        <v>4795</v>
      </c>
      <c r="C198" s="378"/>
      <c r="D198" s="378" t="s">
        <v>4796</v>
      </c>
      <c r="E198" s="378">
        <v>347</v>
      </c>
      <c r="F198" s="378">
        <v>4.6</v>
      </c>
      <c r="G198" s="378">
        <v>10.92</v>
      </c>
      <c r="H198" s="378" t="s">
        <v>5238</v>
      </c>
      <c r="I198" s="378" t="s">
        <v>3817</v>
      </c>
    </row>
    <row r="199" ht="33.3" customHeight="1" spans="1:9">
      <c r="A199" s="378">
        <v>198</v>
      </c>
      <c r="B199" s="378" t="s">
        <v>4797</v>
      </c>
      <c r="C199" s="378"/>
      <c r="D199" s="378" t="s">
        <v>4798</v>
      </c>
      <c r="E199" s="378">
        <v>760</v>
      </c>
      <c r="F199" s="378">
        <v>4.5</v>
      </c>
      <c r="G199" s="378">
        <v>10.99</v>
      </c>
      <c r="H199" s="378" t="s">
        <v>5239</v>
      </c>
      <c r="I199" s="378" t="s">
        <v>3861</v>
      </c>
    </row>
    <row r="200" ht="33.3" customHeight="1" spans="1:9">
      <c r="A200" s="378">
        <v>199</v>
      </c>
      <c r="B200" s="378" t="s">
        <v>4492</v>
      </c>
      <c r="C200" s="378"/>
      <c r="D200" s="378" t="s">
        <v>4493</v>
      </c>
      <c r="E200" s="378"/>
      <c r="F200" s="378"/>
      <c r="G200" s="378">
        <v>99.99</v>
      </c>
      <c r="H200" s="378" t="s">
        <v>686</v>
      </c>
      <c r="I200" s="378" t="s">
        <v>3871</v>
      </c>
    </row>
    <row r="201" ht="33.3" customHeight="1" spans="1:9">
      <c r="A201" s="378">
        <v>200</v>
      </c>
      <c r="B201" s="378" t="s">
        <v>4962</v>
      </c>
      <c r="C201" s="378"/>
      <c r="D201" s="378" t="s">
        <v>4963</v>
      </c>
      <c r="E201" s="378">
        <v>19</v>
      </c>
      <c r="F201" s="378">
        <v>4.5</v>
      </c>
      <c r="G201" s="378">
        <v>25.99</v>
      </c>
      <c r="H201" s="378" t="s">
        <v>5240</v>
      </c>
      <c r="I201" s="378" t="s">
        <v>3871</v>
      </c>
    </row>
    <row r="202" ht="33.3" customHeight="1" spans="1:9">
      <c r="A202" s="378">
        <v>201</v>
      </c>
      <c r="B202" s="378" t="s">
        <v>4959</v>
      </c>
      <c r="C202" s="378"/>
      <c r="D202" s="378" t="s">
        <v>4960</v>
      </c>
      <c r="E202" s="378">
        <v>18</v>
      </c>
      <c r="F202" s="378">
        <v>4.9</v>
      </c>
      <c r="G202" s="378">
        <v>17.95</v>
      </c>
      <c r="H202" s="378" t="s">
        <v>686</v>
      </c>
      <c r="I202" s="378" t="s">
        <v>3871</v>
      </c>
    </row>
    <row r="203" ht="33.3" customHeight="1" spans="1:9">
      <c r="A203" s="378">
        <v>202</v>
      </c>
      <c r="B203" s="378" t="s">
        <v>4474</v>
      </c>
      <c r="C203" s="378"/>
      <c r="D203" s="378" t="s">
        <v>4475</v>
      </c>
      <c r="E203" s="378">
        <v>4</v>
      </c>
      <c r="F203" s="378">
        <v>3.8</v>
      </c>
      <c r="G203" s="378">
        <v>21.99</v>
      </c>
      <c r="H203" s="378" t="s">
        <v>686</v>
      </c>
      <c r="I203" s="378" t="s">
        <v>3871</v>
      </c>
    </row>
    <row r="204" ht="33.3" customHeight="1" spans="1:9">
      <c r="A204" s="378">
        <v>203</v>
      </c>
      <c r="B204" s="378" t="s">
        <v>4956</v>
      </c>
      <c r="C204" s="378"/>
      <c r="D204" s="378" t="s">
        <v>4957</v>
      </c>
      <c r="E204" s="378">
        <v>17</v>
      </c>
      <c r="F204" s="378">
        <v>4.9</v>
      </c>
      <c r="G204" s="378">
        <v>2299</v>
      </c>
      <c r="H204" s="378" t="s">
        <v>5241</v>
      </c>
      <c r="I204" s="378" t="s">
        <v>3871</v>
      </c>
    </row>
    <row r="205" ht="33.3" customHeight="1" spans="1:9">
      <c r="A205" s="378">
        <v>204</v>
      </c>
      <c r="B205" s="378" t="s">
        <v>4953</v>
      </c>
      <c r="C205" s="378"/>
      <c r="D205" s="378" t="s">
        <v>4954</v>
      </c>
      <c r="E205" s="378"/>
      <c r="F205" s="378"/>
      <c r="G205" s="378">
        <v>39.9</v>
      </c>
      <c r="H205" s="378" t="s">
        <v>5242</v>
      </c>
      <c r="I205" s="378" t="s">
        <v>3871</v>
      </c>
    </row>
    <row r="206" ht="33.3" customHeight="1" spans="1:9">
      <c r="A206" s="378">
        <v>205</v>
      </c>
      <c r="B206" s="378" t="s">
        <v>4951</v>
      </c>
      <c r="C206" s="378"/>
      <c r="D206" s="378" t="s">
        <v>4952</v>
      </c>
      <c r="E206" s="378">
        <v>4</v>
      </c>
      <c r="F206" s="378">
        <v>5</v>
      </c>
      <c r="G206" s="378">
        <v>1119</v>
      </c>
      <c r="H206" s="378" t="s">
        <v>5243</v>
      </c>
      <c r="I206" s="378" t="s">
        <v>3871</v>
      </c>
    </row>
    <row r="207" ht="33.3" customHeight="1" spans="1:9">
      <c r="A207" s="378">
        <v>206</v>
      </c>
      <c r="B207" s="378" t="s">
        <v>4948</v>
      </c>
      <c r="C207" s="378"/>
      <c r="D207" s="378" t="s">
        <v>4949</v>
      </c>
      <c r="E207" s="378">
        <v>2</v>
      </c>
      <c r="F207" s="378">
        <v>4</v>
      </c>
      <c r="G207" s="378">
        <v>2869</v>
      </c>
      <c r="H207" s="378" t="s">
        <v>686</v>
      </c>
      <c r="I207" s="378" t="s">
        <v>3871</v>
      </c>
    </row>
    <row r="208" ht="33.3" customHeight="1" spans="1:9">
      <c r="A208" s="378">
        <v>207</v>
      </c>
      <c r="B208" s="378" t="s">
        <v>4946</v>
      </c>
      <c r="C208" s="378"/>
      <c r="D208" s="378" t="s">
        <v>4947</v>
      </c>
      <c r="E208" s="378"/>
      <c r="F208" s="378"/>
      <c r="G208" s="378">
        <v>4259</v>
      </c>
      <c r="H208" s="378" t="s">
        <v>686</v>
      </c>
      <c r="I208" s="378" t="s">
        <v>3871</v>
      </c>
    </row>
    <row r="209" ht="33.3" customHeight="1" spans="1:9">
      <c r="A209" s="378">
        <v>208</v>
      </c>
      <c r="B209" s="378" t="s">
        <v>4943</v>
      </c>
      <c r="C209" s="378"/>
      <c r="D209" s="378" t="s">
        <v>4944</v>
      </c>
      <c r="E209" s="378">
        <v>19</v>
      </c>
      <c r="F209" s="378">
        <v>4.4</v>
      </c>
      <c r="G209" s="378">
        <v>598.99</v>
      </c>
      <c r="H209" s="378" t="s">
        <v>5244</v>
      </c>
      <c r="I209" s="378" t="s">
        <v>3871</v>
      </c>
    </row>
    <row r="210" ht="33.3" customHeight="1" spans="1:9">
      <c r="A210" s="378">
        <v>209</v>
      </c>
      <c r="B210" s="378" t="s">
        <v>4941</v>
      </c>
      <c r="C210" s="378"/>
      <c r="D210" s="378" t="s">
        <v>4942</v>
      </c>
      <c r="E210" s="378">
        <v>2</v>
      </c>
      <c r="F210" s="378">
        <v>2</v>
      </c>
      <c r="G210" s="378">
        <v>44.99</v>
      </c>
      <c r="H210" s="378" t="s">
        <v>5245</v>
      </c>
      <c r="I210" s="378" t="s">
        <v>3871</v>
      </c>
    </row>
    <row r="211" ht="33.3" customHeight="1" spans="1:9">
      <c r="A211" s="378">
        <v>210</v>
      </c>
      <c r="B211" s="378" t="s">
        <v>4939</v>
      </c>
      <c r="C211" s="378"/>
      <c r="D211" s="378" t="s">
        <v>4940</v>
      </c>
      <c r="E211" s="378">
        <v>32</v>
      </c>
      <c r="F211" s="378">
        <v>4.9</v>
      </c>
      <c r="G211" s="378">
        <v>1489</v>
      </c>
      <c r="H211" s="378" t="s">
        <v>5246</v>
      </c>
      <c r="I211" s="378" t="s">
        <v>3871</v>
      </c>
    </row>
    <row r="212" ht="33.3" customHeight="1" spans="1:9">
      <c r="A212" s="378">
        <v>211</v>
      </c>
      <c r="B212" s="378" t="s">
        <v>4936</v>
      </c>
      <c r="C212" s="378"/>
      <c r="D212" s="378" t="s">
        <v>4937</v>
      </c>
      <c r="E212" s="378">
        <v>12</v>
      </c>
      <c r="F212" s="378">
        <v>4</v>
      </c>
      <c r="G212" s="378">
        <v>37.99</v>
      </c>
      <c r="H212" s="378" t="s">
        <v>686</v>
      </c>
      <c r="I212" s="378" t="s">
        <v>3871</v>
      </c>
    </row>
    <row r="213" ht="33.3" customHeight="1" spans="1:9">
      <c r="A213" s="378">
        <v>212</v>
      </c>
      <c r="B213" s="378" t="s">
        <v>4933</v>
      </c>
      <c r="C213" s="378"/>
      <c r="D213" s="378" t="s">
        <v>4934</v>
      </c>
      <c r="E213" s="378">
        <v>1</v>
      </c>
      <c r="F213" s="378">
        <v>1</v>
      </c>
      <c r="G213" s="378">
        <v>73.99</v>
      </c>
      <c r="H213" s="378" t="s">
        <v>686</v>
      </c>
      <c r="I213" s="378" t="s">
        <v>3871</v>
      </c>
    </row>
    <row r="214" ht="33.3" customHeight="1" spans="1:9">
      <c r="A214" s="378">
        <v>213</v>
      </c>
      <c r="B214" s="378" t="s">
        <v>4930</v>
      </c>
      <c r="C214" s="378"/>
      <c r="D214" s="378" t="s">
        <v>4931</v>
      </c>
      <c r="E214" s="378">
        <v>2227</v>
      </c>
      <c r="F214" s="378">
        <v>4.6</v>
      </c>
      <c r="G214" s="378">
        <v>15.32</v>
      </c>
      <c r="H214" s="378" t="s">
        <v>5247</v>
      </c>
      <c r="I214" s="378" t="s">
        <v>3871</v>
      </c>
    </row>
    <row r="215" ht="33.3" customHeight="1" spans="1:9">
      <c r="A215" s="378">
        <v>214</v>
      </c>
      <c r="B215" s="378" t="s">
        <v>4430</v>
      </c>
      <c r="C215" s="378"/>
      <c r="D215" s="378" t="s">
        <v>4431</v>
      </c>
      <c r="E215" s="378">
        <v>457</v>
      </c>
      <c r="F215" s="378">
        <v>4.2</v>
      </c>
      <c r="G215" s="378">
        <v>56.99</v>
      </c>
      <c r="H215" s="378" t="s">
        <v>5121</v>
      </c>
      <c r="I215" s="378" t="s">
        <v>3821</v>
      </c>
    </row>
    <row r="216" ht="33.3" customHeight="1" spans="1:9">
      <c r="A216" s="378">
        <v>215</v>
      </c>
      <c r="B216" s="378" t="s">
        <v>4927</v>
      </c>
      <c r="C216" s="378"/>
      <c r="D216" s="378" t="s">
        <v>4928</v>
      </c>
      <c r="E216" s="378">
        <v>31</v>
      </c>
      <c r="F216" s="378">
        <v>4</v>
      </c>
      <c r="G216" s="378">
        <v>39.99</v>
      </c>
      <c r="H216" s="378" t="s">
        <v>686</v>
      </c>
      <c r="I216" s="378" t="s">
        <v>3871</v>
      </c>
    </row>
    <row r="217" ht="33.3" customHeight="1" spans="1:9">
      <c r="A217" s="378">
        <v>216</v>
      </c>
      <c r="B217" s="378" t="s">
        <v>4924</v>
      </c>
      <c r="C217" s="378"/>
      <c r="D217" s="378" t="s">
        <v>4925</v>
      </c>
      <c r="E217" s="378">
        <v>7</v>
      </c>
      <c r="F217" s="378">
        <v>4.4</v>
      </c>
      <c r="G217" s="378">
        <v>27.99</v>
      </c>
      <c r="H217" s="378" t="s">
        <v>686</v>
      </c>
      <c r="I217" s="378" t="s">
        <v>3871</v>
      </c>
    </row>
    <row r="218" ht="33.3" customHeight="1" spans="1:9">
      <c r="A218" s="378">
        <v>217</v>
      </c>
      <c r="B218" s="378" t="s">
        <v>4427</v>
      </c>
      <c r="C218" s="378"/>
      <c r="D218" s="378" t="s">
        <v>4428</v>
      </c>
      <c r="E218" s="378">
        <v>12</v>
      </c>
      <c r="F218" s="378">
        <v>4.4</v>
      </c>
      <c r="G218" s="378">
        <v>23.99</v>
      </c>
      <c r="H218" s="378" t="s">
        <v>686</v>
      </c>
      <c r="I218" s="378" t="s">
        <v>3871</v>
      </c>
    </row>
    <row r="219" ht="33.3" customHeight="1" spans="1:9">
      <c r="A219" s="378">
        <v>218</v>
      </c>
      <c r="B219" s="378" t="s">
        <v>4919</v>
      </c>
      <c r="C219" s="378"/>
      <c r="D219" s="378" t="s">
        <v>4920</v>
      </c>
      <c r="E219" s="378">
        <v>25</v>
      </c>
      <c r="F219" s="378">
        <v>4.1</v>
      </c>
      <c r="G219" s="378">
        <v>53.9</v>
      </c>
      <c r="H219" s="378" t="s">
        <v>686</v>
      </c>
      <c r="I219" s="378" t="s">
        <v>3871</v>
      </c>
    </row>
    <row r="220" ht="33.3" customHeight="1" spans="1:9">
      <c r="A220" s="378">
        <v>219</v>
      </c>
      <c r="B220" s="378" t="s">
        <v>4917</v>
      </c>
      <c r="C220" s="378"/>
      <c r="D220" s="378" t="s">
        <v>4918</v>
      </c>
      <c r="E220" s="378">
        <v>6</v>
      </c>
      <c r="F220" s="378">
        <v>4.4</v>
      </c>
      <c r="G220" s="378">
        <v>69.98</v>
      </c>
      <c r="H220" s="378" t="s">
        <v>5248</v>
      </c>
      <c r="I220" s="378" t="s">
        <v>3871</v>
      </c>
    </row>
    <row r="221" ht="33.3" customHeight="1" spans="1:9">
      <c r="A221" s="378">
        <v>220</v>
      </c>
      <c r="B221" s="378" t="s">
        <v>4915</v>
      </c>
      <c r="C221" s="378"/>
      <c r="D221" s="378" t="s">
        <v>4916</v>
      </c>
      <c r="E221" s="378">
        <v>64</v>
      </c>
      <c r="F221" s="378">
        <v>4.3</v>
      </c>
      <c r="G221" s="378">
        <v>32.99</v>
      </c>
      <c r="H221" s="378" t="s">
        <v>5249</v>
      </c>
      <c r="I221" s="378" t="s">
        <v>3871</v>
      </c>
    </row>
    <row r="222" ht="33.3" customHeight="1" spans="1:9">
      <c r="A222" s="378">
        <v>221</v>
      </c>
      <c r="B222" s="378" t="s">
        <v>4912</v>
      </c>
      <c r="C222" s="378"/>
      <c r="D222" s="378" t="s">
        <v>4913</v>
      </c>
      <c r="E222" s="378">
        <v>1</v>
      </c>
      <c r="F222" s="378">
        <v>5</v>
      </c>
      <c r="G222" s="378">
        <v>25.99</v>
      </c>
      <c r="H222" s="378" t="s">
        <v>686</v>
      </c>
      <c r="I222" s="378" t="s">
        <v>3871</v>
      </c>
    </row>
    <row r="223" ht="33.3" customHeight="1" spans="1:9">
      <c r="A223" s="378">
        <v>222</v>
      </c>
      <c r="B223" s="378" t="s">
        <v>4909</v>
      </c>
      <c r="C223" s="378"/>
      <c r="D223" s="378" t="s">
        <v>4910</v>
      </c>
      <c r="E223" s="378">
        <v>14</v>
      </c>
      <c r="F223" s="378">
        <v>3.8</v>
      </c>
      <c r="G223" s="378">
        <v>43.99</v>
      </c>
      <c r="H223" s="378" t="s">
        <v>686</v>
      </c>
      <c r="I223" s="378" t="s">
        <v>3871</v>
      </c>
    </row>
    <row r="224" ht="33.3" customHeight="1" spans="1:9">
      <c r="A224" s="378">
        <v>223</v>
      </c>
      <c r="B224" s="378" t="s">
        <v>4906</v>
      </c>
      <c r="C224" s="378"/>
      <c r="D224" s="378" t="s">
        <v>4907</v>
      </c>
      <c r="E224" s="378">
        <v>11</v>
      </c>
      <c r="F224" s="378">
        <v>4.1</v>
      </c>
      <c r="G224" s="378">
        <v>41.9</v>
      </c>
      <c r="H224" s="378" t="s">
        <v>686</v>
      </c>
      <c r="I224" s="378" t="s">
        <v>3871</v>
      </c>
    </row>
    <row r="225" ht="33.3" customHeight="1" spans="1:9">
      <c r="A225" s="378">
        <v>224</v>
      </c>
      <c r="B225" s="378" t="s">
        <v>4903</v>
      </c>
      <c r="C225" s="378"/>
      <c r="D225" s="378" t="s">
        <v>4904</v>
      </c>
      <c r="E225" s="378">
        <v>12</v>
      </c>
      <c r="F225" s="378">
        <v>4.7</v>
      </c>
      <c r="G225" s="378">
        <v>27.9</v>
      </c>
      <c r="H225" s="378" t="s">
        <v>5250</v>
      </c>
      <c r="I225" s="378" t="s">
        <v>3871</v>
      </c>
    </row>
    <row r="226" ht="33.3" customHeight="1" spans="1:9">
      <c r="A226" s="378">
        <v>225</v>
      </c>
      <c r="B226" s="378" t="s">
        <v>4900</v>
      </c>
      <c r="C226" s="378"/>
      <c r="D226" s="378" t="s">
        <v>4901</v>
      </c>
      <c r="E226" s="378">
        <v>124</v>
      </c>
      <c r="F226" s="378">
        <v>4.4</v>
      </c>
      <c r="G226" s="378">
        <v>39.99</v>
      </c>
      <c r="H226" s="378" t="s">
        <v>5251</v>
      </c>
      <c r="I226" s="378" t="s">
        <v>3871</v>
      </c>
    </row>
    <row r="227" ht="33.3" customHeight="1" spans="1:9">
      <c r="A227" s="378">
        <v>226</v>
      </c>
      <c r="B227" s="378" t="s">
        <v>4898</v>
      </c>
      <c r="C227" s="378"/>
      <c r="D227" s="378" t="s">
        <v>4899</v>
      </c>
      <c r="E227" s="378">
        <v>125</v>
      </c>
      <c r="F227" s="378">
        <v>4.4</v>
      </c>
      <c r="G227" s="378">
        <v>79.99</v>
      </c>
      <c r="H227" s="378" t="s">
        <v>5252</v>
      </c>
      <c r="I227" s="378" t="s">
        <v>3871</v>
      </c>
    </row>
    <row r="228" ht="33.3" customHeight="1" spans="1:9">
      <c r="A228" s="378">
        <v>227</v>
      </c>
      <c r="B228" s="378" t="s">
        <v>4895</v>
      </c>
      <c r="C228" s="378"/>
      <c r="D228" s="378" t="s">
        <v>4896</v>
      </c>
      <c r="E228" s="378">
        <v>31</v>
      </c>
      <c r="F228" s="378">
        <v>3.4</v>
      </c>
      <c r="G228" s="378">
        <v>9.99</v>
      </c>
      <c r="H228" s="378" t="s">
        <v>686</v>
      </c>
      <c r="I228" s="378" t="s">
        <v>3871</v>
      </c>
    </row>
    <row r="229" ht="33.3" customHeight="1" spans="1:9">
      <c r="A229" s="378">
        <v>228</v>
      </c>
      <c r="B229" s="378" t="s">
        <v>4891</v>
      </c>
      <c r="C229" s="378"/>
      <c r="D229" s="378" t="s">
        <v>4892</v>
      </c>
      <c r="E229" s="378">
        <v>13</v>
      </c>
      <c r="F229" s="378">
        <v>4.1</v>
      </c>
      <c r="G229" s="378">
        <v>49.99</v>
      </c>
      <c r="H229" s="378" t="s">
        <v>5253</v>
      </c>
      <c r="I229" s="378" t="s">
        <v>3871</v>
      </c>
    </row>
    <row r="230" ht="33.3" customHeight="1" spans="1:9">
      <c r="A230" s="378">
        <v>229</v>
      </c>
      <c r="B230" s="378" t="s">
        <v>4888</v>
      </c>
      <c r="C230" s="378"/>
      <c r="D230" s="378" t="s">
        <v>4889</v>
      </c>
      <c r="E230" s="378">
        <v>57</v>
      </c>
      <c r="F230" s="378">
        <v>3.9</v>
      </c>
      <c r="G230" s="378">
        <v>58.99</v>
      </c>
      <c r="H230" s="378" t="s">
        <v>686</v>
      </c>
      <c r="I230" s="378" t="s">
        <v>3871</v>
      </c>
    </row>
    <row r="231" ht="33.3" customHeight="1" spans="1:9">
      <c r="A231" s="378">
        <v>230</v>
      </c>
      <c r="B231" s="378" t="s">
        <v>262</v>
      </c>
      <c r="C231" s="378"/>
      <c r="D231" s="378" t="s">
        <v>265</v>
      </c>
      <c r="E231" s="378">
        <v>142</v>
      </c>
      <c r="F231" s="378">
        <v>3.9</v>
      </c>
      <c r="G231" s="378">
        <v>49.99</v>
      </c>
      <c r="H231" s="378" t="s">
        <v>4970</v>
      </c>
      <c r="I231" s="378" t="s">
        <v>3835</v>
      </c>
    </row>
    <row r="232" ht="33.3" customHeight="1" spans="1:9">
      <c r="A232" s="378">
        <v>231</v>
      </c>
      <c r="B232" s="378" t="s">
        <v>4884</v>
      </c>
      <c r="C232" s="378"/>
      <c r="D232" s="378" t="s">
        <v>4885</v>
      </c>
      <c r="E232" s="378">
        <v>243</v>
      </c>
      <c r="F232" s="378">
        <v>4.5</v>
      </c>
      <c r="G232" s="378">
        <v>18.99</v>
      </c>
      <c r="H232" s="378" t="s">
        <v>5254</v>
      </c>
      <c r="I232" s="378" t="s">
        <v>3871</v>
      </c>
    </row>
    <row r="233" ht="33.3" customHeight="1" spans="1:9">
      <c r="A233" s="378">
        <v>232</v>
      </c>
      <c r="B233" s="378" t="s">
        <v>4881</v>
      </c>
      <c r="C233" s="378"/>
      <c r="D233" s="378" t="s">
        <v>4882</v>
      </c>
      <c r="E233" s="378">
        <v>22</v>
      </c>
      <c r="F233" s="378">
        <v>3.9</v>
      </c>
      <c r="G233" s="378">
        <v>21.7</v>
      </c>
      <c r="H233" s="378" t="s">
        <v>686</v>
      </c>
      <c r="I233" s="378" t="s">
        <v>3871</v>
      </c>
    </row>
    <row r="234" ht="33.3" customHeight="1" spans="1:9">
      <c r="A234" s="378">
        <v>233</v>
      </c>
      <c r="B234" s="378" t="s">
        <v>4877</v>
      </c>
      <c r="C234" s="378"/>
      <c r="D234" s="378" t="s">
        <v>4878</v>
      </c>
      <c r="E234" s="378">
        <v>18</v>
      </c>
      <c r="F234" s="378">
        <v>4.4</v>
      </c>
      <c r="G234" s="378">
        <v>89.99</v>
      </c>
      <c r="H234" s="378" t="s">
        <v>5123</v>
      </c>
      <c r="I234" s="378" t="s">
        <v>3871</v>
      </c>
    </row>
    <row r="235" ht="33.3" customHeight="1" spans="1:9">
      <c r="A235" s="378">
        <v>234</v>
      </c>
      <c r="B235" s="378" t="s">
        <v>4347</v>
      </c>
      <c r="C235" s="378"/>
      <c r="D235" s="378" t="s">
        <v>4348</v>
      </c>
      <c r="E235" s="378">
        <v>1</v>
      </c>
      <c r="F235" s="378">
        <v>5</v>
      </c>
      <c r="G235" s="378">
        <v>19.99</v>
      </c>
      <c r="H235" s="378" t="s">
        <v>686</v>
      </c>
      <c r="I235" s="378" t="s">
        <v>3871</v>
      </c>
    </row>
    <row r="236" ht="33.3" customHeight="1" spans="1:9">
      <c r="A236" s="378">
        <v>235</v>
      </c>
      <c r="B236" s="378" t="s">
        <v>4338</v>
      </c>
      <c r="C236" s="378"/>
      <c r="D236" s="378" t="s">
        <v>465</v>
      </c>
      <c r="E236" s="378">
        <v>225</v>
      </c>
      <c r="F236" s="378">
        <v>4.4</v>
      </c>
      <c r="G236" s="378">
        <v>39.95</v>
      </c>
      <c r="H236" s="378" t="s">
        <v>5133</v>
      </c>
      <c r="I236" s="378" t="s">
        <v>3871</v>
      </c>
    </row>
    <row r="237" ht="33.3" customHeight="1" spans="1:9">
      <c r="A237" s="378">
        <v>236</v>
      </c>
      <c r="B237" s="378" t="s">
        <v>4873</v>
      </c>
      <c r="C237" s="378"/>
      <c r="D237" s="378" t="s">
        <v>4874</v>
      </c>
      <c r="E237" s="378">
        <v>144</v>
      </c>
      <c r="F237" s="378">
        <v>4.4</v>
      </c>
      <c r="G237" s="378">
        <v>58.65</v>
      </c>
      <c r="H237" s="378" t="s">
        <v>5255</v>
      </c>
      <c r="I237" s="378" t="s">
        <v>3871</v>
      </c>
    </row>
    <row r="238" ht="33.3" customHeight="1" spans="1:9">
      <c r="A238" s="378">
        <v>237</v>
      </c>
      <c r="B238" s="378" t="s">
        <v>4870</v>
      </c>
      <c r="C238" s="378"/>
      <c r="D238" s="378" t="s">
        <v>4871</v>
      </c>
      <c r="E238" s="378">
        <v>186</v>
      </c>
      <c r="F238" s="378">
        <v>4.3</v>
      </c>
      <c r="G238" s="378">
        <v>99.99</v>
      </c>
      <c r="H238" s="378" t="s">
        <v>5256</v>
      </c>
      <c r="I238" s="378" t="s">
        <v>3871</v>
      </c>
    </row>
    <row r="239" ht="33.3" customHeight="1" spans="1:9">
      <c r="A239" s="378">
        <v>238</v>
      </c>
      <c r="B239" s="378" t="s">
        <v>4868</v>
      </c>
      <c r="C239" s="378"/>
      <c r="D239" s="378" t="s">
        <v>4869</v>
      </c>
      <c r="E239" s="378">
        <v>194</v>
      </c>
      <c r="F239" s="378">
        <v>4.8</v>
      </c>
      <c r="G239" s="378">
        <v>36.99</v>
      </c>
      <c r="H239" s="378" t="s">
        <v>5257</v>
      </c>
      <c r="I239" s="378" t="s">
        <v>3826</v>
      </c>
    </row>
    <row r="240" ht="33.3" customHeight="1" spans="1:9">
      <c r="A240" s="378">
        <v>239</v>
      </c>
      <c r="B240" s="378" t="s">
        <v>4866</v>
      </c>
      <c r="C240" s="378"/>
      <c r="D240" s="378" t="s">
        <v>4867</v>
      </c>
      <c r="E240" s="378">
        <v>115</v>
      </c>
      <c r="F240" s="378">
        <v>4.3</v>
      </c>
      <c r="G240" s="378">
        <v>49.99</v>
      </c>
      <c r="H240" s="378" t="s">
        <v>5258</v>
      </c>
      <c r="I240" s="378" t="s">
        <v>3826</v>
      </c>
    </row>
    <row r="241" ht="33.3" customHeight="1" spans="1:9">
      <c r="A241" s="378">
        <v>240</v>
      </c>
      <c r="B241" s="378" t="s">
        <v>4864</v>
      </c>
      <c r="C241" s="378"/>
      <c r="D241" s="378" t="s">
        <v>4865</v>
      </c>
      <c r="E241" s="378">
        <v>64</v>
      </c>
      <c r="F241" s="378">
        <v>4.3</v>
      </c>
      <c r="G241" s="378">
        <v>44.26</v>
      </c>
      <c r="H241" s="378" t="s">
        <v>5259</v>
      </c>
      <c r="I241" s="378" t="s">
        <v>3871</v>
      </c>
    </row>
    <row r="242" ht="33.3" customHeight="1" spans="1:9">
      <c r="A242" s="378">
        <v>241</v>
      </c>
      <c r="B242" s="378" t="s">
        <v>4861</v>
      </c>
      <c r="C242" s="378"/>
      <c r="D242" s="378" t="s">
        <v>4862</v>
      </c>
      <c r="E242" s="378">
        <v>16</v>
      </c>
      <c r="F242" s="378">
        <v>3.9</v>
      </c>
      <c r="G242" s="378">
        <v>31</v>
      </c>
      <c r="H242" s="378" t="s">
        <v>5260</v>
      </c>
      <c r="I242" s="378" t="s">
        <v>3871</v>
      </c>
    </row>
    <row r="243" ht="33.3" customHeight="1" spans="1:9">
      <c r="A243" s="378">
        <v>242</v>
      </c>
      <c r="B243" s="378" t="s">
        <v>4858</v>
      </c>
      <c r="C243" s="378"/>
      <c r="D243" s="378" t="s">
        <v>4859</v>
      </c>
      <c r="E243" s="378">
        <v>16</v>
      </c>
      <c r="F243" s="378">
        <v>3.9</v>
      </c>
      <c r="G243" s="378">
        <v>24</v>
      </c>
      <c r="H243" s="378" t="s">
        <v>5261</v>
      </c>
      <c r="I243" s="378" t="s">
        <v>3871</v>
      </c>
    </row>
    <row r="244" ht="33.3" customHeight="1" spans="1:9">
      <c r="A244" s="378">
        <v>243</v>
      </c>
      <c r="B244" s="378" t="s">
        <v>4855</v>
      </c>
      <c r="C244" s="378"/>
      <c r="D244" s="378" t="s">
        <v>4856</v>
      </c>
      <c r="E244" s="378">
        <v>11</v>
      </c>
      <c r="F244" s="378">
        <v>4.8</v>
      </c>
      <c r="G244" s="378">
        <v>16</v>
      </c>
      <c r="H244" s="378" t="s">
        <v>5262</v>
      </c>
      <c r="I244" s="378" t="s">
        <v>3871</v>
      </c>
    </row>
    <row r="245" ht="33.3" customHeight="1" spans="1:9">
      <c r="A245" s="378">
        <v>244</v>
      </c>
      <c r="B245" s="378" t="s">
        <v>4852</v>
      </c>
      <c r="C245" s="378"/>
      <c r="D245" s="378" t="s">
        <v>4853</v>
      </c>
      <c r="E245" s="378">
        <v>11</v>
      </c>
      <c r="F245" s="378">
        <v>4.8</v>
      </c>
      <c r="G245" s="378">
        <v>22</v>
      </c>
      <c r="H245" s="378" t="s">
        <v>5263</v>
      </c>
      <c r="I245" s="378" t="s">
        <v>3871</v>
      </c>
    </row>
    <row r="246" ht="33.3" customHeight="1" spans="1:9">
      <c r="A246" s="378">
        <v>245</v>
      </c>
      <c r="B246" s="378" t="s">
        <v>4850</v>
      </c>
      <c r="C246" s="378"/>
      <c r="D246" s="378" t="s">
        <v>4851</v>
      </c>
      <c r="E246" s="378">
        <v>43</v>
      </c>
      <c r="F246" s="378">
        <v>4.8</v>
      </c>
      <c r="G246" s="378">
        <v>89.44</v>
      </c>
      <c r="H246" s="378" t="s">
        <v>5264</v>
      </c>
      <c r="I246" s="378" t="s">
        <v>3871</v>
      </c>
    </row>
    <row r="247" ht="33.3" customHeight="1" spans="1:9">
      <c r="A247" s="378">
        <v>246</v>
      </c>
      <c r="B247" s="378" t="s">
        <v>4847</v>
      </c>
      <c r="C247" s="378"/>
      <c r="D247" s="378" t="s">
        <v>4848</v>
      </c>
      <c r="E247" s="378">
        <v>16</v>
      </c>
      <c r="F247" s="378">
        <v>4.6</v>
      </c>
      <c r="G247" s="378">
        <v>179.99</v>
      </c>
      <c r="H247" s="378" t="s">
        <v>5265</v>
      </c>
      <c r="I247" s="378" t="s">
        <v>3871</v>
      </c>
    </row>
    <row r="248" ht="33.3" customHeight="1" spans="1:9">
      <c r="A248" s="378">
        <v>247</v>
      </c>
      <c r="B248" s="378" t="s">
        <v>4843</v>
      </c>
      <c r="C248" s="378"/>
      <c r="D248" s="378" t="s">
        <v>4844</v>
      </c>
      <c r="E248" s="378">
        <v>177</v>
      </c>
      <c r="F248" s="378">
        <v>4.3</v>
      </c>
      <c r="G248" s="378">
        <v>54.99</v>
      </c>
      <c r="H248" s="378" t="s">
        <v>686</v>
      </c>
      <c r="I248" s="378" t="s">
        <v>3871</v>
      </c>
    </row>
    <row r="249" ht="33.3" customHeight="1" spans="1:9">
      <c r="A249" s="378">
        <v>248</v>
      </c>
      <c r="B249" s="378" t="s">
        <v>4840</v>
      </c>
      <c r="C249" s="378"/>
      <c r="D249" s="378" t="s">
        <v>4841</v>
      </c>
      <c r="E249" s="378">
        <v>64</v>
      </c>
      <c r="F249" s="378">
        <v>4.3</v>
      </c>
      <c r="G249" s="378">
        <v>28.99</v>
      </c>
      <c r="H249" s="378" t="s">
        <v>5266</v>
      </c>
      <c r="I249" s="378" t="s">
        <v>3871</v>
      </c>
    </row>
    <row r="250" ht="33.3" customHeight="1" spans="1:9">
      <c r="A250" s="378">
        <v>249</v>
      </c>
      <c r="B250" s="378" t="s">
        <v>4837</v>
      </c>
      <c r="C250" s="378"/>
      <c r="D250" s="378" t="s">
        <v>4838</v>
      </c>
      <c r="E250" s="378">
        <v>12</v>
      </c>
      <c r="F250" s="378">
        <v>5</v>
      </c>
      <c r="G250" s="378">
        <v>30.22</v>
      </c>
      <c r="H250" s="378" t="s">
        <v>5267</v>
      </c>
      <c r="I250" s="378" t="s">
        <v>3871</v>
      </c>
    </row>
    <row r="251" ht="33.3" customHeight="1" spans="1:9">
      <c r="A251" s="378">
        <v>250</v>
      </c>
      <c r="B251" s="378" t="s">
        <v>4835</v>
      </c>
      <c r="C251" s="378"/>
      <c r="D251" s="378" t="s">
        <v>4836</v>
      </c>
      <c r="E251" s="378">
        <v>73</v>
      </c>
      <c r="F251" s="378">
        <v>4.6</v>
      </c>
      <c r="G251" s="378">
        <v>1889</v>
      </c>
      <c r="H251" s="378" t="s">
        <v>5268</v>
      </c>
      <c r="I251" s="378" t="s">
        <v>3871</v>
      </c>
    </row>
    <row r="252" ht="33.3" customHeight="1" spans="1:9">
      <c r="A252" s="378">
        <v>251</v>
      </c>
      <c r="B252" s="378" t="s">
        <v>4832</v>
      </c>
      <c r="C252" s="378"/>
      <c r="D252" s="378" t="s">
        <v>4833</v>
      </c>
      <c r="E252" s="378">
        <v>25</v>
      </c>
      <c r="F252" s="378">
        <v>4.3</v>
      </c>
      <c r="G252" s="378">
        <v>2999</v>
      </c>
      <c r="H252" s="378" t="s">
        <v>5269</v>
      </c>
      <c r="I252" s="378" t="s">
        <v>3871</v>
      </c>
    </row>
    <row r="253" ht="33.3" customHeight="1" spans="1:9">
      <c r="A253" s="378">
        <v>252</v>
      </c>
      <c r="B253" s="378" t="s">
        <v>461</v>
      </c>
      <c r="C253" s="378"/>
      <c r="D253" s="378" t="s">
        <v>465</v>
      </c>
      <c r="E253" s="378">
        <v>225</v>
      </c>
      <c r="F253" s="378">
        <v>4.4</v>
      </c>
      <c r="G253" s="378">
        <v>24.95</v>
      </c>
      <c r="H253" s="378" t="s">
        <v>5270</v>
      </c>
      <c r="I253" s="378" t="s">
        <v>3871</v>
      </c>
    </row>
    <row r="254" ht="33.3" customHeight="1" spans="1:9">
      <c r="A254" s="378">
        <v>253</v>
      </c>
      <c r="B254" s="378" t="s">
        <v>4828</v>
      </c>
      <c r="C254" s="378"/>
      <c r="D254" s="378" t="s">
        <v>4829</v>
      </c>
      <c r="E254" s="378">
        <v>192</v>
      </c>
      <c r="F254" s="378">
        <v>4.4</v>
      </c>
      <c r="G254" s="378">
        <v>24</v>
      </c>
      <c r="H254" s="378" t="s">
        <v>5271</v>
      </c>
      <c r="I254" s="378" t="s">
        <v>3871</v>
      </c>
    </row>
    <row r="255" ht="33.3" customHeight="1" spans="1:9">
      <c r="A255" s="378">
        <v>254</v>
      </c>
      <c r="B255" s="378" t="s">
        <v>4825</v>
      </c>
      <c r="C255" s="378"/>
      <c r="D255" s="378" t="s">
        <v>4826</v>
      </c>
      <c r="E255" s="378">
        <v>154</v>
      </c>
      <c r="F255" s="378">
        <v>4.5</v>
      </c>
      <c r="G255" s="378">
        <v>28.95</v>
      </c>
      <c r="H255" s="378" t="s">
        <v>5272</v>
      </c>
      <c r="I255" s="378" t="s">
        <v>3861</v>
      </c>
    </row>
    <row r="256" ht="33.3" customHeight="1" spans="1:9">
      <c r="A256" s="378">
        <v>255</v>
      </c>
      <c r="B256" s="378" t="s">
        <v>4821</v>
      </c>
      <c r="C256" s="378"/>
      <c r="D256" s="378" t="s">
        <v>4822</v>
      </c>
      <c r="E256" s="378">
        <v>164</v>
      </c>
      <c r="F256" s="378">
        <v>4.2</v>
      </c>
      <c r="G256" s="378">
        <v>21.99</v>
      </c>
      <c r="H256" s="378" t="s">
        <v>5249</v>
      </c>
      <c r="I256" s="378" t="s">
        <v>3871</v>
      </c>
    </row>
    <row r="257" ht="33.3" customHeight="1" spans="1:9">
      <c r="A257" s="378">
        <v>256</v>
      </c>
      <c r="B257" s="378" t="s">
        <v>4818</v>
      </c>
      <c r="C257" s="378"/>
      <c r="D257" s="378" t="s">
        <v>4819</v>
      </c>
      <c r="E257" s="378">
        <v>2227</v>
      </c>
      <c r="F257" s="378">
        <v>4.6</v>
      </c>
      <c r="G257" s="378">
        <v>51.99</v>
      </c>
      <c r="H257" s="378" t="s">
        <v>5273</v>
      </c>
      <c r="I257" s="378" t="s">
        <v>3871</v>
      </c>
    </row>
    <row r="258" ht="33.3" customHeight="1" spans="1:9">
      <c r="A258" s="378">
        <v>257</v>
      </c>
      <c r="B258" s="378" t="s">
        <v>4816</v>
      </c>
      <c r="C258" s="378"/>
      <c r="D258" s="378" t="s">
        <v>4817</v>
      </c>
      <c r="E258" s="378">
        <v>1980</v>
      </c>
      <c r="F258" s="378">
        <v>4.3</v>
      </c>
      <c r="G258" s="378">
        <v>19.99</v>
      </c>
      <c r="H258" s="378" t="s">
        <v>5274</v>
      </c>
      <c r="I258" s="378" t="s">
        <v>3871</v>
      </c>
    </row>
    <row r="259" ht="33.3" customHeight="1" spans="1:9">
      <c r="A259" s="378">
        <v>258</v>
      </c>
      <c r="B259" s="378" t="s">
        <v>4814</v>
      </c>
      <c r="C259" s="378"/>
      <c r="D259" s="378" t="s">
        <v>4815</v>
      </c>
      <c r="E259" s="378">
        <v>1584</v>
      </c>
      <c r="F259" s="378">
        <v>4.6</v>
      </c>
      <c r="G259" s="378">
        <v>25.99</v>
      </c>
      <c r="H259" s="378" t="s">
        <v>5275</v>
      </c>
      <c r="I259" s="378" t="s">
        <v>3871</v>
      </c>
    </row>
    <row r="260" ht="33.3" customHeight="1" spans="1:9">
      <c r="A260" s="378">
        <v>259</v>
      </c>
      <c r="B260" s="378" t="s">
        <v>4811</v>
      </c>
      <c r="C260" s="378"/>
      <c r="D260" s="378" t="s">
        <v>4812</v>
      </c>
      <c r="E260" s="378">
        <v>1945</v>
      </c>
      <c r="F260" s="378">
        <v>4.6</v>
      </c>
      <c r="G260" s="378">
        <v>35.99</v>
      </c>
      <c r="H260" s="378" t="s">
        <v>5121</v>
      </c>
      <c r="I260" s="378" t="s">
        <v>3871</v>
      </c>
    </row>
    <row r="261" ht="33.3" customHeight="1" spans="1:9">
      <c r="A261" s="378">
        <v>260</v>
      </c>
      <c r="B261" s="378" t="s">
        <v>4808</v>
      </c>
      <c r="C261" s="378"/>
      <c r="D261" s="378" t="s">
        <v>4809</v>
      </c>
      <c r="E261" s="378">
        <v>118</v>
      </c>
      <c r="F261" s="378">
        <v>4.5</v>
      </c>
      <c r="G261" s="378">
        <v>29.99</v>
      </c>
      <c r="H261" s="378" t="s">
        <v>5276</v>
      </c>
      <c r="I261" s="378" t="s">
        <v>3871</v>
      </c>
    </row>
    <row r="262" ht="33.3" customHeight="1" spans="1:9">
      <c r="A262" s="378">
        <v>261</v>
      </c>
      <c r="B262" s="378" t="s">
        <v>4805</v>
      </c>
      <c r="C262" s="378"/>
      <c r="D262" s="378" t="s">
        <v>4806</v>
      </c>
      <c r="E262" s="378">
        <v>431</v>
      </c>
      <c r="F262" s="378">
        <v>4.1</v>
      </c>
      <c r="G262" s="378">
        <v>7.99</v>
      </c>
      <c r="H262" s="378" t="s">
        <v>5277</v>
      </c>
      <c r="I262" s="378" t="s">
        <v>3871</v>
      </c>
    </row>
    <row r="263" ht="33.3" customHeight="1" spans="1:9">
      <c r="A263" s="378">
        <v>262</v>
      </c>
      <c r="B263" s="378" t="s">
        <v>4802</v>
      </c>
      <c r="C263" s="378"/>
      <c r="D263" s="378" t="s">
        <v>4803</v>
      </c>
      <c r="E263" s="378">
        <v>516</v>
      </c>
      <c r="F263" s="378">
        <v>4.4</v>
      </c>
      <c r="G263" s="378">
        <v>22.9</v>
      </c>
      <c r="H263" s="378" t="s">
        <v>5278</v>
      </c>
      <c r="I263" s="378" t="s">
        <v>3871</v>
      </c>
    </row>
    <row r="264" ht="33.3" customHeight="1" spans="1:9">
      <c r="A264" s="378">
        <v>263</v>
      </c>
      <c r="B264" s="378" t="s">
        <v>4799</v>
      </c>
      <c r="C264" s="378"/>
      <c r="D264" s="378" t="s">
        <v>4800</v>
      </c>
      <c r="E264" s="378">
        <v>260</v>
      </c>
      <c r="F264" s="378">
        <v>4.3</v>
      </c>
      <c r="G264" s="378">
        <v>12</v>
      </c>
      <c r="H264" s="378" t="s">
        <v>5179</v>
      </c>
      <c r="I264" s="378" t="s">
        <v>3871</v>
      </c>
    </row>
  </sheetData>
  <pageMargins left="0.7" right="0.7" top="0.75" bottom="0.75" header="0.3" footer="0.3"/>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V40"/>
  <sheetViews>
    <sheetView workbookViewId="0">
      <pane ySplit="1" topLeftCell="A2" activePane="bottomLeft" state="frozen"/>
      <selection/>
      <selection pane="bottomLeft" activeCell="C3" sqref="C3:C7"/>
    </sheetView>
  </sheetViews>
  <sheetFormatPr defaultColWidth="9" defaultRowHeight="13.5"/>
  <cols>
    <col min="1" max="1" width="10.7583333333333" customWidth="1"/>
    <col min="2" max="2" width="8.275" customWidth="1"/>
    <col min="3" max="3" width="6.36666666666667" customWidth="1"/>
    <col min="4" max="4" width="5.8" customWidth="1"/>
    <col min="5" max="6" width="5.125" customWidth="1"/>
    <col min="7" max="7" width="5.24166666666667" customWidth="1"/>
    <col min="8" max="8" width="5.35" customWidth="1"/>
    <col min="9" max="10" width="6.025" customWidth="1"/>
    <col min="11" max="11" width="5.8" customWidth="1"/>
    <col min="12" max="12" width="11.1" customWidth="1"/>
    <col min="13" max="13" width="7.15" customWidth="1"/>
    <col min="14" max="14" width="9.525" customWidth="1"/>
    <col min="15" max="15" width="9.63333333333333" customWidth="1"/>
    <col min="16" max="16" width="7.725" customWidth="1"/>
    <col min="17" max="17" width="11.55" customWidth="1"/>
    <col min="18" max="18" width="7.38333333333333" customWidth="1"/>
    <col min="19" max="19" width="8.05833333333333" customWidth="1"/>
    <col min="20" max="20" width="9.525" customWidth="1"/>
    <col min="21" max="21" width="11.775" customWidth="1"/>
    <col min="22" max="22" width="13.0166666666667" customWidth="1"/>
  </cols>
  <sheetData>
    <row r="1" ht="55.95" customHeight="1" spans="1:22">
      <c r="A1" s="230" t="s">
        <v>5279</v>
      </c>
      <c r="B1" s="371" t="s">
        <v>5280</v>
      </c>
      <c r="C1" s="230" t="s">
        <v>3650</v>
      </c>
      <c r="D1" s="147" t="s">
        <v>5281</v>
      </c>
      <c r="E1" s="147" t="s">
        <v>5282</v>
      </c>
      <c r="F1" s="147" t="s">
        <v>5283</v>
      </c>
      <c r="G1" s="147" t="s">
        <v>5284</v>
      </c>
      <c r="H1" s="147" t="s">
        <v>5285</v>
      </c>
      <c r="I1" s="147" t="s">
        <v>5286</v>
      </c>
      <c r="J1" s="372" t="s">
        <v>5287</v>
      </c>
      <c r="K1" s="147" t="s">
        <v>5288</v>
      </c>
      <c r="L1" s="147" t="s">
        <v>5289</v>
      </c>
      <c r="M1" s="147" t="s">
        <v>5290</v>
      </c>
      <c r="N1" s="373" t="s">
        <v>5291</v>
      </c>
      <c r="O1" s="373" t="s">
        <v>5292</v>
      </c>
      <c r="P1" s="373" t="s">
        <v>5293</v>
      </c>
      <c r="Q1" s="230" t="s">
        <v>5294</v>
      </c>
      <c r="R1" s="374" t="s">
        <v>5295</v>
      </c>
      <c r="S1" s="374" t="s">
        <v>5296</v>
      </c>
      <c r="T1" s="374" t="s">
        <v>5297</v>
      </c>
      <c r="U1" s="147" t="s">
        <v>5298</v>
      </c>
      <c r="V1" s="147" t="s">
        <v>5299</v>
      </c>
    </row>
    <row r="2" ht="21.45" customHeight="1" spans="1:22">
      <c r="A2" s="230" t="s">
        <v>5300</v>
      </c>
      <c r="B2" s="230" t="s">
        <v>5301</v>
      </c>
      <c r="C2" s="230">
        <v>29.99</v>
      </c>
      <c r="D2" s="313">
        <v>0.05</v>
      </c>
      <c r="E2" s="313">
        <v>0.5</v>
      </c>
      <c r="F2" s="313">
        <v>0.68</v>
      </c>
      <c r="G2" s="230">
        <v>58</v>
      </c>
      <c r="H2" s="230">
        <v>10</v>
      </c>
      <c r="I2" s="230">
        <v>20</v>
      </c>
      <c r="J2" s="317">
        <f t="shared" ref="J2:J7" si="0">SUM(G2:I2)</f>
        <v>88</v>
      </c>
      <c r="K2" s="230">
        <v>6</v>
      </c>
      <c r="L2" s="230">
        <f t="shared" ref="L2:L7" si="1">5*I2</f>
        <v>100</v>
      </c>
      <c r="M2" s="314">
        <f t="shared" ref="M2:M7" si="2">5*G2</f>
        <v>290</v>
      </c>
      <c r="N2" s="314">
        <f t="shared" ref="N2:N7" si="3">SUM(J2)</f>
        <v>88</v>
      </c>
      <c r="O2" s="314">
        <f t="shared" ref="O2:O7" si="4">SUM(L2:N2)</f>
        <v>478</v>
      </c>
      <c r="P2" s="314">
        <f t="shared" ref="P2:P7" si="5">SUM(L2:O2)</f>
        <v>956</v>
      </c>
      <c r="Q2" s="230"/>
      <c r="R2" s="316">
        <f t="shared" ref="R2:R7" si="6">J2/7</f>
        <v>12.5714285714286</v>
      </c>
      <c r="S2" s="316">
        <f t="shared" ref="S2:S7" si="7">I2/7</f>
        <v>2.85714285714286</v>
      </c>
      <c r="T2" s="316">
        <f t="shared" ref="T2:T7" si="8">H2/7</f>
        <v>1.42857142857143</v>
      </c>
      <c r="U2" s="375"/>
      <c r="V2" s="375">
        <v>25</v>
      </c>
    </row>
    <row r="3" ht="21.45" customHeight="1" spans="1:22">
      <c r="A3" s="230" t="s">
        <v>5302</v>
      </c>
      <c r="B3" s="230" t="s">
        <v>5303</v>
      </c>
      <c r="C3" s="230">
        <v>29.99</v>
      </c>
      <c r="D3" s="313">
        <v>0.3</v>
      </c>
      <c r="E3" s="313">
        <v>0.2</v>
      </c>
      <c r="F3" s="313">
        <v>0.3</v>
      </c>
      <c r="G3" s="230">
        <v>81</v>
      </c>
      <c r="H3" s="230">
        <v>14</v>
      </c>
      <c r="I3" s="230">
        <v>20</v>
      </c>
      <c r="J3" s="317">
        <f t="shared" si="0"/>
        <v>115</v>
      </c>
      <c r="K3" s="230">
        <v>9</v>
      </c>
      <c r="L3" s="230">
        <f t="shared" si="1"/>
        <v>100</v>
      </c>
      <c r="M3" s="314">
        <f t="shared" si="2"/>
        <v>405</v>
      </c>
      <c r="N3" s="314">
        <f t="shared" si="3"/>
        <v>115</v>
      </c>
      <c r="O3" s="314">
        <f t="shared" si="4"/>
        <v>620</v>
      </c>
      <c r="P3" s="314">
        <f t="shared" si="5"/>
        <v>1240</v>
      </c>
      <c r="Q3" s="230"/>
      <c r="R3" s="316">
        <f t="shared" si="6"/>
        <v>16.4285714285714</v>
      </c>
      <c r="S3" s="316">
        <f t="shared" si="7"/>
        <v>2.85714285714286</v>
      </c>
      <c r="T3" s="316">
        <f t="shared" si="8"/>
        <v>2</v>
      </c>
      <c r="U3" s="230"/>
      <c r="V3" s="230">
        <v>22</v>
      </c>
    </row>
    <row r="4" ht="21.45" customHeight="1" spans="1:22">
      <c r="A4" s="230" t="s">
        <v>5304</v>
      </c>
      <c r="B4" s="230" t="s">
        <v>5305</v>
      </c>
      <c r="C4" s="230">
        <v>29.99</v>
      </c>
      <c r="D4" s="313">
        <v>0.3</v>
      </c>
      <c r="E4" s="313">
        <v>0.2</v>
      </c>
      <c r="F4" s="313">
        <v>0.25</v>
      </c>
      <c r="G4" s="230">
        <v>45</v>
      </c>
      <c r="H4" s="230">
        <v>60</v>
      </c>
      <c r="I4" s="230">
        <v>23</v>
      </c>
      <c r="J4" s="317">
        <f t="shared" si="0"/>
        <v>128</v>
      </c>
      <c r="K4" s="230">
        <v>10</v>
      </c>
      <c r="L4" s="230">
        <f t="shared" si="1"/>
        <v>115</v>
      </c>
      <c r="M4" s="314">
        <f t="shared" si="2"/>
        <v>225</v>
      </c>
      <c r="N4" s="314">
        <f t="shared" si="3"/>
        <v>128</v>
      </c>
      <c r="O4" s="314">
        <f t="shared" si="4"/>
        <v>468</v>
      </c>
      <c r="P4" s="314">
        <f t="shared" si="5"/>
        <v>936</v>
      </c>
      <c r="Q4" s="230"/>
      <c r="R4" s="316">
        <f t="shared" si="6"/>
        <v>18.2857142857143</v>
      </c>
      <c r="S4" s="316">
        <f t="shared" si="7"/>
        <v>3.28571428571429</v>
      </c>
      <c r="T4" s="316">
        <f t="shared" si="8"/>
        <v>8.57142857142857</v>
      </c>
      <c r="U4" s="230"/>
      <c r="V4" s="230">
        <v>20</v>
      </c>
    </row>
    <row r="5" ht="21.45" customHeight="1" spans="1:22">
      <c r="A5" s="230" t="s">
        <v>5306</v>
      </c>
      <c r="B5" s="230" t="s">
        <v>5307</v>
      </c>
      <c r="C5" s="230">
        <v>29.99</v>
      </c>
      <c r="D5" s="313">
        <v>0.3</v>
      </c>
      <c r="E5" s="313">
        <v>0</v>
      </c>
      <c r="F5" s="313">
        <v>0.25</v>
      </c>
      <c r="G5" s="230">
        <v>55</v>
      </c>
      <c r="H5" s="230">
        <v>65</v>
      </c>
      <c r="I5" s="230">
        <v>30</v>
      </c>
      <c r="J5" s="317">
        <f t="shared" si="0"/>
        <v>150</v>
      </c>
      <c r="K5" s="230">
        <v>10</v>
      </c>
      <c r="L5" s="230">
        <f t="shared" si="1"/>
        <v>150</v>
      </c>
      <c r="M5" s="314">
        <f t="shared" si="2"/>
        <v>275</v>
      </c>
      <c r="N5" s="314">
        <f t="shared" si="3"/>
        <v>150</v>
      </c>
      <c r="O5" s="314">
        <f t="shared" si="4"/>
        <v>575</v>
      </c>
      <c r="P5" s="314">
        <f t="shared" si="5"/>
        <v>1150</v>
      </c>
      <c r="Q5" s="230"/>
      <c r="R5" s="316">
        <f t="shared" si="6"/>
        <v>21.4285714285714</v>
      </c>
      <c r="S5" s="316">
        <f t="shared" si="7"/>
        <v>4.28571428571429</v>
      </c>
      <c r="T5" s="316">
        <f t="shared" si="8"/>
        <v>9.28571428571429</v>
      </c>
      <c r="U5" s="230"/>
      <c r="V5" s="230">
        <v>18</v>
      </c>
    </row>
    <row r="6" ht="21.45" customHeight="1" spans="1:22">
      <c r="A6" s="230" t="s">
        <v>5308</v>
      </c>
      <c r="B6" s="230" t="s">
        <v>5309</v>
      </c>
      <c r="C6" s="230">
        <v>29.99</v>
      </c>
      <c r="D6" s="313">
        <v>0.3</v>
      </c>
      <c r="E6" s="313">
        <v>0</v>
      </c>
      <c r="F6" s="313">
        <v>0.25</v>
      </c>
      <c r="G6" s="230">
        <v>60</v>
      </c>
      <c r="H6" s="230">
        <v>70</v>
      </c>
      <c r="I6" s="230">
        <v>30</v>
      </c>
      <c r="J6" s="317">
        <f t="shared" si="0"/>
        <v>160</v>
      </c>
      <c r="K6" s="230">
        <v>10</v>
      </c>
      <c r="L6" s="230">
        <f t="shared" si="1"/>
        <v>150</v>
      </c>
      <c r="M6" s="314">
        <f t="shared" si="2"/>
        <v>300</v>
      </c>
      <c r="N6" s="314">
        <f t="shared" si="3"/>
        <v>160</v>
      </c>
      <c r="O6" s="314">
        <f t="shared" si="4"/>
        <v>610</v>
      </c>
      <c r="P6" s="314">
        <f t="shared" si="5"/>
        <v>1220</v>
      </c>
      <c r="Q6" s="230"/>
      <c r="R6" s="316">
        <f t="shared" si="6"/>
        <v>22.8571428571429</v>
      </c>
      <c r="S6" s="316">
        <f t="shared" si="7"/>
        <v>4.28571428571429</v>
      </c>
      <c r="T6" s="316">
        <f t="shared" si="8"/>
        <v>10</v>
      </c>
      <c r="U6" s="230"/>
      <c r="V6" s="230">
        <v>16</v>
      </c>
    </row>
    <row r="7" ht="21.45" customHeight="1" spans="1:22">
      <c r="A7" s="230" t="s">
        <v>5310</v>
      </c>
      <c r="B7" s="230" t="s">
        <v>5311</v>
      </c>
      <c r="C7" s="230">
        <v>29.99</v>
      </c>
      <c r="D7" s="313">
        <v>0.3</v>
      </c>
      <c r="E7" s="313">
        <v>0</v>
      </c>
      <c r="F7" s="313">
        <v>0</v>
      </c>
      <c r="G7" s="230">
        <v>65</v>
      </c>
      <c r="H7" s="230">
        <v>80</v>
      </c>
      <c r="I7" s="230">
        <v>35</v>
      </c>
      <c r="J7" s="317">
        <f t="shared" si="0"/>
        <v>180</v>
      </c>
      <c r="K7" s="230">
        <v>12</v>
      </c>
      <c r="L7" s="230">
        <f t="shared" si="1"/>
        <v>175</v>
      </c>
      <c r="M7" s="314">
        <f t="shared" si="2"/>
        <v>325</v>
      </c>
      <c r="N7" s="314">
        <f t="shared" si="3"/>
        <v>180</v>
      </c>
      <c r="O7" s="314">
        <f t="shared" si="4"/>
        <v>680</v>
      </c>
      <c r="P7" s="314">
        <f t="shared" si="5"/>
        <v>1360</v>
      </c>
      <c r="Q7" s="230"/>
      <c r="R7" s="316">
        <f t="shared" si="6"/>
        <v>25.7142857142857</v>
      </c>
      <c r="S7" s="316">
        <f t="shared" si="7"/>
        <v>5</v>
      </c>
      <c r="T7" s="316">
        <f t="shared" si="8"/>
        <v>11.4285714285714</v>
      </c>
      <c r="U7" s="230"/>
      <c r="V7" s="230">
        <v>10</v>
      </c>
    </row>
    <row r="8" ht="21.45" customHeight="1" spans="1:22">
      <c r="A8" s="230" t="s">
        <v>5312</v>
      </c>
      <c r="B8" s="230"/>
      <c r="C8" s="230"/>
      <c r="D8" s="230"/>
      <c r="E8" s="230"/>
      <c r="F8" s="230"/>
      <c r="G8" s="230"/>
      <c r="H8" s="230"/>
      <c r="I8" s="230"/>
      <c r="J8" s="317"/>
      <c r="K8" s="230"/>
      <c r="L8" s="230"/>
      <c r="M8" s="314"/>
      <c r="N8" s="314"/>
      <c r="O8" s="314"/>
      <c r="P8" s="314"/>
      <c r="Q8" s="230"/>
      <c r="R8" s="316"/>
      <c r="S8" s="316"/>
      <c r="T8" s="316"/>
      <c r="U8" s="230"/>
      <c r="V8" s="230"/>
    </row>
    <row r="9" ht="21.45" customHeight="1" spans="1:22">
      <c r="A9" s="230" t="s">
        <v>5313</v>
      </c>
      <c r="B9" s="230" t="s">
        <v>5314</v>
      </c>
      <c r="C9" s="230">
        <v>69.99</v>
      </c>
      <c r="D9" s="313">
        <v>0.2</v>
      </c>
      <c r="E9" s="313">
        <v>0</v>
      </c>
      <c r="F9" s="313">
        <v>0</v>
      </c>
      <c r="G9" s="230">
        <v>70</v>
      </c>
      <c r="H9" s="230">
        <v>85</v>
      </c>
      <c r="I9" s="230">
        <v>30</v>
      </c>
      <c r="J9" s="317">
        <f t="shared" ref="J9:J12" si="9">SUM(G9:I9)</f>
        <v>185</v>
      </c>
      <c r="K9" s="230">
        <v>14</v>
      </c>
      <c r="L9" s="230">
        <f t="shared" ref="L9:L12" si="10">5*I9</f>
        <v>150</v>
      </c>
      <c r="M9" s="314">
        <f t="shared" ref="M9:M12" si="11">5*G9</f>
        <v>350</v>
      </c>
      <c r="N9" s="314">
        <f t="shared" ref="N9:N12" si="12">SUM(J9)</f>
        <v>185</v>
      </c>
      <c r="O9" s="314">
        <f t="shared" ref="O9:O12" si="13">SUM(L9:N9)</f>
        <v>685</v>
      </c>
      <c r="P9" s="314">
        <f t="shared" ref="P9:P12" si="14">SUM(L9:O9)</f>
        <v>1370</v>
      </c>
      <c r="Q9" s="230"/>
      <c r="R9" s="316">
        <f t="shared" ref="R9:R12" si="15">J9/7</f>
        <v>26.4285714285714</v>
      </c>
      <c r="S9" s="316">
        <f t="shared" ref="S9:S12" si="16">I9/7</f>
        <v>4.28571428571429</v>
      </c>
      <c r="T9" s="316">
        <f t="shared" ref="T9:T12" si="17">H9/7</f>
        <v>12.1428571428571</v>
      </c>
      <c r="U9" s="230"/>
      <c r="V9" s="230">
        <v>5</v>
      </c>
    </row>
    <row r="10" ht="21.45" customHeight="1" spans="1:22">
      <c r="A10" s="230" t="s">
        <v>5315</v>
      </c>
      <c r="B10" s="230" t="s">
        <v>5316</v>
      </c>
      <c r="C10" s="230">
        <v>69.99</v>
      </c>
      <c r="D10" s="313">
        <v>0.2</v>
      </c>
      <c r="E10" s="313">
        <v>0</v>
      </c>
      <c r="F10" s="313">
        <v>0</v>
      </c>
      <c r="G10" s="230">
        <v>75</v>
      </c>
      <c r="H10" s="230">
        <v>90</v>
      </c>
      <c r="I10" s="230">
        <v>30</v>
      </c>
      <c r="J10" s="317">
        <f t="shared" si="9"/>
        <v>195</v>
      </c>
      <c r="K10" s="230">
        <v>15</v>
      </c>
      <c r="L10" s="230">
        <f t="shared" si="10"/>
        <v>150</v>
      </c>
      <c r="M10" s="314">
        <f t="shared" si="11"/>
        <v>375</v>
      </c>
      <c r="N10" s="314">
        <f t="shared" si="12"/>
        <v>195</v>
      </c>
      <c r="O10" s="314">
        <f t="shared" si="13"/>
        <v>720</v>
      </c>
      <c r="P10" s="314">
        <f t="shared" si="14"/>
        <v>1440</v>
      </c>
      <c r="Q10" s="230"/>
      <c r="R10" s="316">
        <f t="shared" si="15"/>
        <v>27.8571428571429</v>
      </c>
      <c r="S10" s="316">
        <f t="shared" si="16"/>
        <v>4.28571428571429</v>
      </c>
      <c r="T10" s="316">
        <f t="shared" si="17"/>
        <v>12.8571428571429</v>
      </c>
      <c r="U10" s="230"/>
      <c r="V10" s="230">
        <v>4</v>
      </c>
    </row>
    <row r="11" ht="21.45" customHeight="1" spans="1:22">
      <c r="A11" s="230" t="s">
        <v>5317</v>
      </c>
      <c r="B11" s="230" t="s">
        <v>5318</v>
      </c>
      <c r="C11" s="230">
        <v>69.99</v>
      </c>
      <c r="D11" s="313">
        <v>0.2</v>
      </c>
      <c r="E11" s="313">
        <v>0</v>
      </c>
      <c r="F11" s="313">
        <v>0</v>
      </c>
      <c r="G11" s="230">
        <v>80</v>
      </c>
      <c r="H11" s="230">
        <v>100</v>
      </c>
      <c r="I11" s="230">
        <v>30</v>
      </c>
      <c r="J11" s="317">
        <f t="shared" si="9"/>
        <v>210</v>
      </c>
      <c r="K11" s="230">
        <v>16</v>
      </c>
      <c r="L11" s="230">
        <f t="shared" si="10"/>
        <v>150</v>
      </c>
      <c r="M11" s="314">
        <f t="shared" si="11"/>
        <v>400</v>
      </c>
      <c r="N11" s="314">
        <f t="shared" si="12"/>
        <v>210</v>
      </c>
      <c r="O11" s="314">
        <f t="shared" si="13"/>
        <v>760</v>
      </c>
      <c r="P11" s="314">
        <f t="shared" si="14"/>
        <v>1520</v>
      </c>
      <c r="Q11" s="230"/>
      <c r="R11" s="316">
        <f t="shared" si="15"/>
        <v>30</v>
      </c>
      <c r="S11" s="316">
        <f t="shared" si="16"/>
        <v>4.28571428571429</v>
      </c>
      <c r="T11" s="316">
        <f t="shared" si="17"/>
        <v>14.2857142857143</v>
      </c>
      <c r="U11" s="230"/>
      <c r="V11" s="230">
        <v>3</v>
      </c>
    </row>
    <row r="12" ht="21.45" customHeight="1" spans="1:22">
      <c r="A12" s="230" t="s">
        <v>5319</v>
      </c>
      <c r="B12" s="230" t="s">
        <v>5320</v>
      </c>
      <c r="C12" s="230">
        <v>69.99</v>
      </c>
      <c r="D12" s="313">
        <v>0.2</v>
      </c>
      <c r="E12" s="313">
        <v>0</v>
      </c>
      <c r="F12" s="313">
        <v>0</v>
      </c>
      <c r="G12" s="230">
        <v>80</v>
      </c>
      <c r="H12" s="230">
        <v>100</v>
      </c>
      <c r="I12" s="230">
        <v>30</v>
      </c>
      <c r="J12" s="317">
        <f t="shared" si="9"/>
        <v>210</v>
      </c>
      <c r="K12" s="230">
        <v>16</v>
      </c>
      <c r="L12" s="230">
        <f t="shared" si="10"/>
        <v>150</v>
      </c>
      <c r="M12" s="314">
        <f t="shared" si="11"/>
        <v>400</v>
      </c>
      <c r="N12" s="314">
        <f t="shared" si="12"/>
        <v>210</v>
      </c>
      <c r="O12" s="314">
        <f t="shared" si="13"/>
        <v>760</v>
      </c>
      <c r="P12" s="314">
        <f t="shared" si="14"/>
        <v>1520</v>
      </c>
      <c r="Q12" s="230"/>
      <c r="R12" s="316">
        <f t="shared" si="15"/>
        <v>30</v>
      </c>
      <c r="S12" s="316">
        <f t="shared" si="16"/>
        <v>4.28571428571429</v>
      </c>
      <c r="T12" s="316">
        <f t="shared" si="17"/>
        <v>14.2857142857143</v>
      </c>
      <c r="U12" s="230"/>
      <c r="V12" s="230">
        <v>1</v>
      </c>
    </row>
    <row r="13" ht="13.1" customHeight="1" spans="1:22">
      <c r="A13" s="230"/>
      <c r="B13" s="230"/>
      <c r="C13" s="230"/>
      <c r="D13" s="230"/>
      <c r="E13" s="230"/>
      <c r="F13" s="230"/>
      <c r="G13" s="230"/>
      <c r="H13" s="230"/>
      <c r="I13" s="230"/>
      <c r="J13" s="230"/>
      <c r="K13" s="230"/>
      <c r="L13" s="230"/>
      <c r="M13" s="230"/>
      <c r="N13" s="230"/>
      <c r="O13" s="230"/>
      <c r="P13" s="230"/>
      <c r="Q13" s="230"/>
      <c r="R13" s="230"/>
      <c r="S13" s="230"/>
      <c r="T13" s="230"/>
      <c r="U13" s="230"/>
      <c r="V13" s="230"/>
    </row>
    <row r="14" ht="13.1" customHeight="1" spans="1:22">
      <c r="A14" s="230" t="s">
        <v>5321</v>
      </c>
      <c r="B14" s="230"/>
      <c r="C14" s="230"/>
      <c r="D14" s="230"/>
      <c r="E14" s="230"/>
      <c r="F14" s="230"/>
      <c r="G14" s="230"/>
      <c r="H14" s="230"/>
      <c r="I14" s="230"/>
      <c r="J14" s="230"/>
      <c r="K14" s="230"/>
      <c r="L14" s="230"/>
      <c r="M14" s="230"/>
      <c r="N14" s="230"/>
      <c r="O14" s="230"/>
      <c r="P14" s="230"/>
      <c r="Q14" s="230"/>
      <c r="R14" s="230"/>
      <c r="S14" s="230"/>
      <c r="T14" s="230"/>
      <c r="U14" s="230"/>
      <c r="V14" s="230"/>
    </row>
    <row r="15" ht="13.1" customHeight="1" spans="1:22">
      <c r="A15" s="211" t="s">
        <v>5322</v>
      </c>
      <c r="B15" s="230" t="s">
        <v>5301</v>
      </c>
      <c r="C15" s="230">
        <v>99.99</v>
      </c>
      <c r="D15" s="313">
        <v>0.05</v>
      </c>
      <c r="E15" s="313">
        <v>0.5</v>
      </c>
      <c r="F15" s="313">
        <v>0.68</v>
      </c>
      <c r="G15" s="230">
        <v>58</v>
      </c>
      <c r="H15" s="230">
        <v>10</v>
      </c>
      <c r="I15" s="230">
        <v>20</v>
      </c>
      <c r="J15" s="317">
        <f t="shared" ref="J15:J17" si="18">SUM(G15:I15)</f>
        <v>88</v>
      </c>
      <c r="K15" s="230">
        <v>6</v>
      </c>
      <c r="L15" s="230">
        <f t="shared" ref="L15:L17" si="19">5*I15</f>
        <v>100</v>
      </c>
      <c r="M15" s="314">
        <f t="shared" ref="M15:M17" si="20">5*G15</f>
        <v>290</v>
      </c>
      <c r="N15" s="314">
        <f t="shared" ref="N15:N17" si="21">SUM(J15)</f>
        <v>88</v>
      </c>
      <c r="O15" s="314">
        <f t="shared" ref="O15:O17" si="22">SUM(L15:N15)</f>
        <v>478</v>
      </c>
      <c r="P15" s="314">
        <f t="shared" ref="P15:P17" si="23">SUM(L15:O15)</f>
        <v>956</v>
      </c>
      <c r="Q15" s="230"/>
      <c r="R15" s="316">
        <f t="shared" ref="R15:R17" si="24">J15/7</f>
        <v>12.5714285714286</v>
      </c>
      <c r="S15" s="316">
        <f t="shared" ref="S15:S17" si="25">I15/7</f>
        <v>2.85714285714286</v>
      </c>
      <c r="T15" s="316">
        <f t="shared" ref="T15:T17" si="26">H15/7</f>
        <v>1.42857142857143</v>
      </c>
      <c r="U15" s="375"/>
      <c r="V15" s="375">
        <v>50</v>
      </c>
    </row>
    <row r="16" ht="13.1" customHeight="1" spans="1:22">
      <c r="A16" s="211" t="s">
        <v>5323</v>
      </c>
      <c r="B16" s="230" t="s">
        <v>5303</v>
      </c>
      <c r="C16" s="230">
        <v>79.99</v>
      </c>
      <c r="D16" s="313">
        <v>0.3</v>
      </c>
      <c r="E16" s="313">
        <v>0.2</v>
      </c>
      <c r="F16" s="313">
        <v>0.3</v>
      </c>
      <c r="G16" s="230">
        <v>81</v>
      </c>
      <c r="H16" s="230">
        <v>14</v>
      </c>
      <c r="I16" s="230">
        <v>20</v>
      </c>
      <c r="J16" s="317">
        <f t="shared" si="18"/>
        <v>115</v>
      </c>
      <c r="K16" s="230">
        <v>9</v>
      </c>
      <c r="L16" s="230">
        <f t="shared" si="19"/>
        <v>100</v>
      </c>
      <c r="M16" s="314">
        <f t="shared" si="20"/>
        <v>405</v>
      </c>
      <c r="N16" s="314">
        <f t="shared" si="21"/>
        <v>115</v>
      </c>
      <c r="O16" s="314">
        <f t="shared" si="22"/>
        <v>620</v>
      </c>
      <c r="P16" s="314">
        <f t="shared" si="23"/>
        <v>1240</v>
      </c>
      <c r="Q16" s="230"/>
      <c r="R16" s="316">
        <f t="shared" si="24"/>
        <v>16.4285714285714</v>
      </c>
      <c r="S16" s="316">
        <f t="shared" si="25"/>
        <v>2.85714285714286</v>
      </c>
      <c r="T16" s="316">
        <f t="shared" si="26"/>
        <v>2</v>
      </c>
      <c r="U16" s="230"/>
      <c r="V16" s="230">
        <v>32</v>
      </c>
    </row>
    <row r="17" ht="13.1" customHeight="1" spans="1:22">
      <c r="A17" s="211" t="s">
        <v>5324</v>
      </c>
      <c r="B17" s="230" t="s">
        <v>5305</v>
      </c>
      <c r="C17" s="230">
        <v>69.99</v>
      </c>
      <c r="D17" s="313">
        <v>0.3</v>
      </c>
      <c r="E17" s="313">
        <v>0.2</v>
      </c>
      <c r="F17" s="313">
        <v>0.25</v>
      </c>
      <c r="G17" s="230">
        <v>45</v>
      </c>
      <c r="H17" s="230">
        <v>60</v>
      </c>
      <c r="I17" s="230">
        <v>23</v>
      </c>
      <c r="J17" s="317">
        <f t="shared" si="18"/>
        <v>128</v>
      </c>
      <c r="K17" s="230">
        <v>10</v>
      </c>
      <c r="L17" s="230">
        <f t="shared" si="19"/>
        <v>115</v>
      </c>
      <c r="M17" s="314">
        <f t="shared" si="20"/>
        <v>225</v>
      </c>
      <c r="N17" s="314">
        <f t="shared" si="21"/>
        <v>128</v>
      </c>
      <c r="O17" s="314">
        <f t="shared" si="22"/>
        <v>468</v>
      </c>
      <c r="P17" s="314">
        <f t="shared" si="23"/>
        <v>936</v>
      </c>
      <c r="Q17" s="230"/>
      <c r="R17" s="316">
        <f t="shared" si="24"/>
        <v>18.2857142857143</v>
      </c>
      <c r="S17" s="316">
        <f t="shared" si="25"/>
        <v>3.28571428571429</v>
      </c>
      <c r="T17" s="316">
        <f t="shared" si="26"/>
        <v>8.57142857142857</v>
      </c>
      <c r="U17" s="230"/>
      <c r="V17" s="230">
        <v>20</v>
      </c>
    </row>
    <row r="18" ht="13.1" customHeight="1" spans="1:22">
      <c r="A18" s="230"/>
      <c r="B18" s="230"/>
      <c r="C18" s="230"/>
      <c r="D18" s="230"/>
      <c r="E18" s="230"/>
      <c r="F18" s="230"/>
      <c r="G18" s="230"/>
      <c r="H18" s="230"/>
      <c r="I18" s="230"/>
      <c r="J18" s="230"/>
      <c r="K18" s="230"/>
      <c r="L18" s="230"/>
      <c r="M18" s="230"/>
      <c r="N18" s="230"/>
      <c r="O18" s="230"/>
      <c r="P18" s="230"/>
      <c r="Q18" s="230"/>
      <c r="R18" s="230"/>
      <c r="S18" s="230"/>
      <c r="T18" s="230"/>
      <c r="U18" s="230"/>
      <c r="V18" s="230"/>
    </row>
    <row r="19" ht="13.1" customHeight="1" spans="1:22">
      <c r="A19" s="230" t="s">
        <v>5321</v>
      </c>
      <c r="B19" s="230"/>
      <c r="C19" s="230"/>
      <c r="D19" s="230"/>
      <c r="E19" s="230"/>
      <c r="F19" s="230"/>
      <c r="G19" s="230"/>
      <c r="H19" s="230"/>
      <c r="I19" s="230"/>
      <c r="J19" s="230"/>
      <c r="K19" s="230"/>
      <c r="L19" s="230"/>
      <c r="M19" s="230"/>
      <c r="N19" s="230"/>
      <c r="O19" s="230"/>
      <c r="P19" s="230"/>
      <c r="Q19" s="230"/>
      <c r="R19" s="230"/>
      <c r="S19" s="230"/>
      <c r="T19" s="230"/>
      <c r="U19" s="230"/>
      <c r="V19" s="230"/>
    </row>
    <row r="20" ht="13.1" customHeight="1" spans="1:22">
      <c r="A20" s="230"/>
      <c r="B20" s="230"/>
      <c r="C20" s="230"/>
      <c r="D20" s="230"/>
      <c r="E20" s="230"/>
      <c r="F20" s="230"/>
      <c r="G20" s="230"/>
      <c r="H20" s="230"/>
      <c r="I20" s="230"/>
      <c r="J20" s="230"/>
      <c r="K20" s="230"/>
      <c r="L20" s="230"/>
      <c r="M20" s="230"/>
      <c r="N20" s="230"/>
      <c r="O20" s="230"/>
      <c r="P20" s="230"/>
      <c r="Q20" s="230"/>
      <c r="R20" s="230"/>
      <c r="S20" s="230"/>
      <c r="T20" s="230"/>
      <c r="U20" s="230"/>
      <c r="V20" s="230"/>
    </row>
    <row r="21" spans="1:22">
      <c r="A21" s="230"/>
      <c r="B21" s="230"/>
      <c r="C21" s="230"/>
      <c r="D21" s="230"/>
      <c r="E21" s="230"/>
      <c r="F21" s="230"/>
      <c r="G21" s="230"/>
      <c r="H21" s="230"/>
      <c r="I21" s="230"/>
      <c r="J21" s="230"/>
      <c r="K21" s="230"/>
      <c r="L21" s="230"/>
      <c r="M21" s="230"/>
      <c r="N21" s="230"/>
      <c r="O21" s="230"/>
      <c r="P21" s="230"/>
      <c r="Q21" s="230"/>
      <c r="R21" s="230"/>
      <c r="S21" s="230"/>
      <c r="T21" s="230"/>
      <c r="U21" s="230"/>
      <c r="V21" s="230"/>
    </row>
    <row r="22" spans="1:22">
      <c r="A22" s="230"/>
      <c r="B22" s="230"/>
      <c r="C22" s="230"/>
      <c r="D22" s="230"/>
      <c r="E22" s="230"/>
      <c r="F22" s="230"/>
      <c r="G22" s="230"/>
      <c r="H22" s="230"/>
      <c r="I22" s="230"/>
      <c r="J22" s="230"/>
      <c r="K22" s="230"/>
      <c r="L22" s="230"/>
      <c r="M22" s="230"/>
      <c r="N22" s="230"/>
      <c r="O22" s="230"/>
      <c r="P22" s="230"/>
      <c r="Q22" s="230"/>
      <c r="R22" s="230"/>
      <c r="S22" s="230"/>
      <c r="T22" s="230"/>
      <c r="U22" s="230"/>
      <c r="V22" s="230"/>
    </row>
    <row r="23" spans="1:22">
      <c r="A23" s="230"/>
      <c r="B23" s="230"/>
      <c r="C23" s="230"/>
      <c r="D23" s="230"/>
      <c r="E23" s="230"/>
      <c r="F23" s="230"/>
      <c r="G23" s="230"/>
      <c r="H23" s="230"/>
      <c r="I23" s="230"/>
      <c r="J23" s="230"/>
      <c r="K23" s="230"/>
      <c r="L23" s="230"/>
      <c r="M23" s="230"/>
      <c r="N23" s="230"/>
      <c r="O23" s="230"/>
      <c r="P23" s="230"/>
      <c r="Q23" s="230"/>
      <c r="R23" s="230"/>
      <c r="S23" s="230"/>
      <c r="T23" s="230"/>
      <c r="U23" s="230"/>
      <c r="V23" s="230"/>
    </row>
    <row r="24" spans="1:22">
      <c r="A24" s="230"/>
      <c r="B24" s="230"/>
      <c r="C24" s="230"/>
      <c r="D24" s="230"/>
      <c r="E24" s="230"/>
      <c r="F24" s="230"/>
      <c r="G24" s="230"/>
      <c r="H24" s="230"/>
      <c r="I24" s="230"/>
      <c r="J24" s="230"/>
      <c r="K24" s="230"/>
      <c r="L24" s="230"/>
      <c r="M24" s="230"/>
      <c r="N24" s="230"/>
      <c r="O24" s="230"/>
      <c r="P24" s="230"/>
      <c r="Q24" s="230"/>
      <c r="R24" s="230"/>
      <c r="S24" s="230"/>
      <c r="T24" s="230"/>
      <c r="U24" s="230"/>
      <c r="V24" s="230"/>
    </row>
    <row r="25" spans="1:22">
      <c r="A25" s="230"/>
      <c r="B25" s="230"/>
      <c r="C25" s="230"/>
      <c r="D25" s="230"/>
      <c r="E25" s="230"/>
      <c r="F25" s="230"/>
      <c r="G25" s="230"/>
      <c r="H25" s="230"/>
      <c r="I25" s="230"/>
      <c r="J25" s="230"/>
      <c r="K25" s="230"/>
      <c r="L25" s="230"/>
      <c r="M25" s="230"/>
      <c r="N25" s="230"/>
      <c r="O25" s="230"/>
      <c r="P25" s="230"/>
      <c r="Q25" s="230"/>
      <c r="R25" s="230"/>
      <c r="S25" s="230"/>
      <c r="T25" s="230"/>
      <c r="U25" s="230"/>
      <c r="V25" s="230"/>
    </row>
    <row r="26" spans="1:22">
      <c r="A26" s="230"/>
      <c r="B26" s="230"/>
      <c r="C26" s="230"/>
      <c r="D26" s="230"/>
      <c r="E26" s="230"/>
      <c r="F26" s="230"/>
      <c r="G26" s="230"/>
      <c r="H26" s="230"/>
      <c r="I26" s="230"/>
      <c r="J26" s="230"/>
      <c r="K26" s="230"/>
      <c r="L26" s="230"/>
      <c r="M26" s="230"/>
      <c r="N26" s="230"/>
      <c r="O26" s="230"/>
      <c r="P26" s="230"/>
      <c r="Q26" s="230"/>
      <c r="R26" s="230"/>
      <c r="S26" s="230"/>
      <c r="T26" s="230"/>
      <c r="U26" s="230"/>
      <c r="V26" s="230"/>
    </row>
    <row r="27" spans="1:22">
      <c r="A27" s="230"/>
      <c r="B27" s="230"/>
      <c r="C27" s="230"/>
      <c r="D27" s="230"/>
      <c r="E27" s="230"/>
      <c r="F27" s="230"/>
      <c r="G27" s="230"/>
      <c r="H27" s="230"/>
      <c r="I27" s="230"/>
      <c r="J27" s="230"/>
      <c r="K27" s="230"/>
      <c r="L27" s="230"/>
      <c r="M27" s="230"/>
      <c r="N27" s="230"/>
      <c r="O27" s="230"/>
      <c r="P27" s="230"/>
      <c r="Q27" s="230"/>
      <c r="R27" s="230"/>
      <c r="S27" s="230"/>
      <c r="T27" s="230"/>
      <c r="U27" s="230"/>
      <c r="V27" s="230"/>
    </row>
    <row r="28" spans="1:22">
      <c r="A28" s="230"/>
      <c r="B28" s="230"/>
      <c r="C28" s="230"/>
      <c r="D28" s="230"/>
      <c r="E28" s="230"/>
      <c r="F28" s="230"/>
      <c r="G28" s="230"/>
      <c r="H28" s="230"/>
      <c r="I28" s="230"/>
      <c r="J28" s="230"/>
      <c r="K28" s="230"/>
      <c r="L28" s="230"/>
      <c r="M28" s="230"/>
      <c r="N28" s="230"/>
      <c r="O28" s="230"/>
      <c r="P28" s="230"/>
      <c r="Q28" s="230"/>
      <c r="R28" s="230"/>
      <c r="S28" s="230"/>
      <c r="T28" s="230"/>
      <c r="U28" s="230"/>
      <c r="V28" s="230"/>
    </row>
    <row r="29" spans="1:22">
      <c r="A29" s="230"/>
      <c r="B29" s="230"/>
      <c r="C29" s="230"/>
      <c r="D29" s="230"/>
      <c r="E29" s="230"/>
      <c r="F29" s="230"/>
      <c r="G29" s="230"/>
      <c r="H29" s="230"/>
      <c r="I29" s="230"/>
      <c r="J29" s="230"/>
      <c r="K29" s="230"/>
      <c r="L29" s="230"/>
      <c r="M29" s="230"/>
      <c r="N29" s="230"/>
      <c r="O29" s="230"/>
      <c r="P29" s="230"/>
      <c r="Q29" s="230"/>
      <c r="R29" s="230"/>
      <c r="S29" s="230"/>
      <c r="T29" s="230"/>
      <c r="U29" s="230"/>
      <c r="V29" s="230"/>
    </row>
    <row r="30" spans="1:22">
      <c r="A30" s="230"/>
      <c r="B30" s="230"/>
      <c r="C30" s="230"/>
      <c r="D30" s="230"/>
      <c r="E30" s="230"/>
      <c r="F30" s="230"/>
      <c r="G30" s="230"/>
      <c r="H30" s="230"/>
      <c r="I30" s="230"/>
      <c r="J30" s="230"/>
      <c r="K30" s="230"/>
      <c r="L30" s="230"/>
      <c r="M30" s="230"/>
      <c r="N30" s="230"/>
      <c r="O30" s="230"/>
      <c r="P30" s="230"/>
      <c r="Q30" s="230"/>
      <c r="R30" s="230"/>
      <c r="S30" s="230"/>
      <c r="T30" s="230"/>
      <c r="U30" s="230"/>
      <c r="V30" s="230"/>
    </row>
    <row r="31" spans="1:22">
      <c r="A31" s="230"/>
      <c r="B31" s="230"/>
      <c r="C31" s="230"/>
      <c r="D31" s="230"/>
      <c r="E31" s="230"/>
      <c r="F31" s="230"/>
      <c r="G31" s="230"/>
      <c r="H31" s="230"/>
      <c r="I31" s="230"/>
      <c r="J31" s="230"/>
      <c r="K31" s="230"/>
      <c r="L31" s="230"/>
      <c r="M31" s="230"/>
      <c r="N31" s="230"/>
      <c r="O31" s="230"/>
      <c r="P31" s="230"/>
      <c r="Q31" s="230"/>
      <c r="R31" s="230"/>
      <c r="S31" s="230"/>
      <c r="T31" s="230"/>
      <c r="U31" s="230"/>
      <c r="V31" s="230"/>
    </row>
    <row r="32" spans="1:22">
      <c r="A32" s="230"/>
      <c r="B32" s="230"/>
      <c r="C32" s="230"/>
      <c r="D32" s="230"/>
      <c r="E32" s="230"/>
      <c r="F32" s="230"/>
      <c r="G32" s="230"/>
      <c r="H32" s="230"/>
      <c r="I32" s="230"/>
      <c r="J32" s="230"/>
      <c r="K32" s="230"/>
      <c r="L32" s="230"/>
      <c r="M32" s="230"/>
      <c r="N32" s="230"/>
      <c r="O32" s="230"/>
      <c r="P32" s="230"/>
      <c r="Q32" s="230"/>
      <c r="R32" s="230"/>
      <c r="S32" s="230"/>
      <c r="T32" s="230"/>
      <c r="U32" s="230"/>
      <c r="V32" s="230"/>
    </row>
    <row r="33" spans="1:22">
      <c r="A33" s="230"/>
      <c r="B33" s="230"/>
      <c r="C33" s="230"/>
      <c r="D33" s="230"/>
      <c r="E33" s="230"/>
      <c r="F33" s="230"/>
      <c r="G33" s="230"/>
      <c r="H33" s="230"/>
      <c r="I33" s="230"/>
      <c r="J33" s="230"/>
      <c r="K33" s="230"/>
      <c r="L33" s="230"/>
      <c r="M33" s="230"/>
      <c r="N33" s="230"/>
      <c r="O33" s="230"/>
      <c r="P33" s="230"/>
      <c r="Q33" s="230"/>
      <c r="R33" s="230"/>
      <c r="S33" s="230"/>
      <c r="T33" s="230"/>
      <c r="U33" s="230"/>
      <c r="V33" s="230"/>
    </row>
    <row r="34" spans="1:22">
      <c r="A34" s="230"/>
      <c r="B34" s="230"/>
      <c r="C34" s="230"/>
      <c r="D34" s="230"/>
      <c r="E34" s="230"/>
      <c r="F34" s="230"/>
      <c r="G34" s="230"/>
      <c r="H34" s="230"/>
      <c r="I34" s="230"/>
      <c r="J34" s="230"/>
      <c r="K34" s="230"/>
      <c r="L34" s="230"/>
      <c r="M34" s="230"/>
      <c r="N34" s="230"/>
      <c r="O34" s="230"/>
      <c r="P34" s="230"/>
      <c r="Q34" s="230"/>
      <c r="R34" s="230"/>
      <c r="S34" s="230"/>
      <c r="T34" s="230"/>
      <c r="U34" s="230"/>
      <c r="V34" s="230"/>
    </row>
    <row r="35" spans="1:22">
      <c r="A35" s="230"/>
      <c r="B35" s="230"/>
      <c r="C35" s="230"/>
      <c r="D35" s="230"/>
      <c r="E35" s="230"/>
      <c r="F35" s="230"/>
      <c r="G35" s="230"/>
      <c r="H35" s="230"/>
      <c r="I35" s="230"/>
      <c r="J35" s="230"/>
      <c r="K35" s="230"/>
      <c r="L35" s="230"/>
      <c r="M35" s="230"/>
      <c r="N35" s="230"/>
      <c r="O35" s="230"/>
      <c r="P35" s="230"/>
      <c r="Q35" s="230"/>
      <c r="R35" s="230"/>
      <c r="S35" s="230"/>
      <c r="T35" s="230"/>
      <c r="U35" s="230"/>
      <c r="V35" s="230"/>
    </row>
    <row r="36" spans="1:22">
      <c r="A36" s="230"/>
      <c r="B36" s="230"/>
      <c r="C36" s="230"/>
      <c r="D36" s="230"/>
      <c r="E36" s="230"/>
      <c r="F36" s="230"/>
      <c r="G36" s="230"/>
      <c r="H36" s="230"/>
      <c r="I36" s="230"/>
      <c r="J36" s="230"/>
      <c r="K36" s="230"/>
      <c r="L36" s="230"/>
      <c r="M36" s="230"/>
      <c r="N36" s="230"/>
      <c r="O36" s="230"/>
      <c r="P36" s="230"/>
      <c r="Q36" s="230"/>
      <c r="R36" s="230"/>
      <c r="S36" s="230"/>
      <c r="T36" s="230"/>
      <c r="U36" s="230"/>
      <c r="V36" s="230"/>
    </row>
    <row r="37" spans="1:22">
      <c r="A37" s="230"/>
      <c r="B37" s="230"/>
      <c r="C37" s="230"/>
      <c r="D37" s="230"/>
      <c r="E37" s="230"/>
      <c r="F37" s="230"/>
      <c r="G37" s="230"/>
      <c r="H37" s="230"/>
      <c r="I37" s="230"/>
      <c r="J37" s="230"/>
      <c r="K37" s="230"/>
      <c r="L37" s="230"/>
      <c r="M37" s="230"/>
      <c r="N37" s="230"/>
      <c r="O37" s="230"/>
      <c r="P37" s="230"/>
      <c r="Q37" s="230"/>
      <c r="R37" s="230"/>
      <c r="S37" s="230"/>
      <c r="T37" s="230"/>
      <c r="U37" s="230"/>
      <c r="V37" s="230"/>
    </row>
    <row r="38" spans="1:22">
      <c r="A38" s="230"/>
      <c r="B38" s="230"/>
      <c r="C38" s="230"/>
      <c r="D38" s="230"/>
      <c r="E38" s="230"/>
      <c r="F38" s="230"/>
      <c r="G38" s="230"/>
      <c r="H38" s="230"/>
      <c r="I38" s="230"/>
      <c r="J38" s="230"/>
      <c r="K38" s="230"/>
      <c r="L38" s="230"/>
      <c r="M38" s="230"/>
      <c r="N38" s="230"/>
      <c r="O38" s="230"/>
      <c r="P38" s="230"/>
      <c r="Q38" s="230"/>
      <c r="R38" s="230"/>
      <c r="S38" s="230"/>
      <c r="T38" s="230"/>
      <c r="U38" s="230"/>
      <c r="V38" s="230"/>
    </row>
    <row r="39" spans="1:22">
      <c r="A39" s="230"/>
      <c r="B39" s="230"/>
      <c r="C39" s="230"/>
      <c r="D39" s="230"/>
      <c r="E39" s="230"/>
      <c r="F39" s="230"/>
      <c r="G39" s="230"/>
      <c r="H39" s="230"/>
      <c r="I39" s="230"/>
      <c r="J39" s="230"/>
      <c r="K39" s="230"/>
      <c r="L39" s="230"/>
      <c r="M39" s="230"/>
      <c r="N39" s="230"/>
      <c r="O39" s="230"/>
      <c r="P39" s="230"/>
      <c r="Q39" s="230"/>
      <c r="R39" s="230"/>
      <c r="S39" s="230"/>
      <c r="T39" s="230"/>
      <c r="U39" s="230"/>
      <c r="V39" s="230"/>
    </row>
    <row r="40" spans="1:22">
      <c r="A40" s="230"/>
      <c r="B40" s="230"/>
      <c r="C40" s="230"/>
      <c r="D40" s="230"/>
      <c r="E40" s="230"/>
      <c r="F40" s="230"/>
      <c r="G40" s="230"/>
      <c r="H40" s="230"/>
      <c r="I40" s="230"/>
      <c r="J40" s="230"/>
      <c r="K40" s="230"/>
      <c r="L40" s="230"/>
      <c r="M40" s="230"/>
      <c r="N40" s="230"/>
      <c r="O40" s="230"/>
      <c r="P40" s="230"/>
      <c r="Q40" s="230"/>
      <c r="R40" s="230"/>
      <c r="S40" s="230"/>
      <c r="T40" s="230"/>
      <c r="U40" s="230"/>
      <c r="V40" s="230"/>
    </row>
  </sheetData>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U42"/>
  <sheetViews>
    <sheetView workbookViewId="0">
      <pane ySplit="2" topLeftCell="A3" activePane="bottomLeft" state="frozen"/>
      <selection/>
      <selection pane="bottomLeft" activeCell="C16" sqref="C16"/>
    </sheetView>
  </sheetViews>
  <sheetFormatPr defaultColWidth="9" defaultRowHeight="13.5"/>
  <cols>
    <col min="1" max="1" width="10.425" customWidth="1"/>
    <col min="2" max="2" width="8.50833333333333" customWidth="1"/>
    <col min="3" max="3" width="8.95833333333333" customWidth="1"/>
    <col min="4" max="4" width="7.49166666666667" customWidth="1"/>
    <col min="5" max="6" width="8.39166666666667" customWidth="1"/>
    <col min="7" max="7" width="8.05833333333333" customWidth="1"/>
    <col min="8" max="8" width="7.60833333333333" customWidth="1"/>
    <col min="9" max="9" width="10.425" customWidth="1"/>
    <col min="10" max="10" width="8.73333333333333" customWidth="1"/>
    <col min="11" max="12" width="13.6916666666667" customWidth="1"/>
    <col min="13" max="13" width="7.60833333333333" customWidth="1"/>
    <col min="14" max="14" width="10.425" customWidth="1"/>
    <col min="15" max="15" width="8.61666666666667" customWidth="1"/>
    <col min="16" max="16" width="8.73333333333333" customWidth="1"/>
    <col min="17" max="17" width="8.275" customWidth="1"/>
    <col min="18" max="18" width="8.73333333333333" customWidth="1"/>
    <col min="19" max="19" width="7.725" customWidth="1"/>
    <col min="20" max="20" width="8.05833333333333" customWidth="1"/>
    <col min="21" max="21" width="9.29166666666667" customWidth="1"/>
  </cols>
  <sheetData>
    <row r="1" ht="29.75" customHeight="1" spans="1:21">
      <c r="A1" s="240" t="s">
        <v>3532</v>
      </c>
      <c r="B1" s="337" t="s">
        <v>5325</v>
      </c>
      <c r="C1" s="337"/>
      <c r="D1" s="337"/>
      <c r="E1" s="337"/>
      <c r="F1" s="337"/>
      <c r="G1" s="337"/>
      <c r="H1" s="337"/>
      <c r="I1" s="337"/>
      <c r="J1" s="337"/>
      <c r="K1" s="337"/>
      <c r="L1" s="337"/>
      <c r="M1" s="337"/>
      <c r="N1" s="337"/>
      <c r="O1" s="337"/>
      <c r="P1" s="337"/>
      <c r="Q1" s="337"/>
      <c r="R1" s="337"/>
      <c r="S1" s="337"/>
      <c r="T1" s="349"/>
      <c r="U1" s="337"/>
    </row>
    <row r="2" ht="42.25" customHeight="1" spans="1:21">
      <c r="A2" s="319" t="s">
        <v>5326</v>
      </c>
      <c r="B2" s="350" t="s">
        <v>5327</v>
      </c>
      <c r="C2" s="350" t="s">
        <v>5328</v>
      </c>
      <c r="D2" s="351" t="s">
        <v>5329</v>
      </c>
      <c r="E2" s="352" t="s">
        <v>5330</v>
      </c>
      <c r="F2" s="352" t="s">
        <v>5331</v>
      </c>
      <c r="G2" s="352" t="s">
        <v>5332</v>
      </c>
      <c r="H2" s="352" t="s">
        <v>5333</v>
      </c>
      <c r="I2" s="352" t="s">
        <v>5334</v>
      </c>
      <c r="J2" s="353" t="s">
        <v>5335</v>
      </c>
      <c r="K2" s="352" t="s">
        <v>3476</v>
      </c>
      <c r="L2" s="352" t="s">
        <v>5336</v>
      </c>
      <c r="M2" s="352" t="s">
        <v>5337</v>
      </c>
      <c r="N2" s="352" t="s">
        <v>5338</v>
      </c>
      <c r="O2" s="354" t="s">
        <v>3515</v>
      </c>
      <c r="P2" s="352" t="s">
        <v>5339</v>
      </c>
      <c r="Q2" s="352" t="s">
        <v>5340</v>
      </c>
      <c r="R2" s="354" t="s">
        <v>5341</v>
      </c>
      <c r="S2" s="350" t="s">
        <v>5342</v>
      </c>
      <c r="T2" s="352" t="s">
        <v>5343</v>
      </c>
      <c r="U2" s="355" t="s">
        <v>5344</v>
      </c>
    </row>
    <row r="3" ht="17.25" customHeight="1" spans="1:21">
      <c r="A3" s="240" t="s">
        <v>5301</v>
      </c>
      <c r="B3" s="240">
        <v>39.99</v>
      </c>
      <c r="C3" s="176">
        <v>0.3</v>
      </c>
      <c r="D3" s="176">
        <v>0</v>
      </c>
      <c r="E3" s="284">
        <f t="shared" ref="E3:E12" si="0">SUM(B3*(1-C3-D3))</f>
        <v>27.993</v>
      </c>
      <c r="F3" s="284">
        <v>3.51</v>
      </c>
      <c r="G3" s="284">
        <f>SUM(E3*15%)</f>
        <v>4.19895</v>
      </c>
      <c r="H3" s="284">
        <f>SUM(E3-F3-G3)</f>
        <v>20.28405</v>
      </c>
      <c r="I3" s="284">
        <v>0.5</v>
      </c>
      <c r="J3" s="284">
        <v>0.6</v>
      </c>
      <c r="K3" s="284">
        <f>20/7</f>
        <v>2.85714285714286</v>
      </c>
      <c r="L3" s="284">
        <f>B3*20%</f>
        <v>7.998</v>
      </c>
      <c r="M3" s="284">
        <v>3</v>
      </c>
      <c r="N3" s="284">
        <f>SUM(20%*15%*E3+F3+I3+K3+M3+1.04)</f>
        <v>11.7469328571429</v>
      </c>
      <c r="O3" s="333">
        <v>0</v>
      </c>
      <c r="P3" s="284">
        <f>SUM(N3*O3/(1-O3))</f>
        <v>0</v>
      </c>
      <c r="Q3" s="284">
        <f>SUM(H3-I3-J3-K3-M3-P3-L3)</f>
        <v>5.32890714285714</v>
      </c>
      <c r="R3" s="333">
        <f>SUM(Q3/E3)</f>
        <v>0.190365703670815</v>
      </c>
      <c r="S3" s="334">
        <v>1</v>
      </c>
      <c r="T3" s="284">
        <f t="shared" ref="T3:T12" si="1">SUM(Q3*S3)</f>
        <v>5.32890714285714</v>
      </c>
      <c r="U3" s="336">
        <f t="shared" ref="U3:U12" si="2">SUM(T3)</f>
        <v>5.32890714285714</v>
      </c>
    </row>
    <row r="4" ht="17.25" customHeight="1" spans="1:21">
      <c r="A4" s="240" t="s">
        <v>5303</v>
      </c>
      <c r="B4" s="240">
        <v>35.99</v>
      </c>
      <c r="C4" s="176">
        <v>0.2</v>
      </c>
      <c r="D4" s="176">
        <v>0</v>
      </c>
      <c r="E4" s="284">
        <f t="shared" si="0"/>
        <v>28.792</v>
      </c>
      <c r="F4" s="284">
        <v>3.51</v>
      </c>
      <c r="G4" s="284">
        <f t="shared" ref="G4:G12" si="3">SUM(E4*15%)</f>
        <v>4.3188</v>
      </c>
      <c r="H4" s="284">
        <f t="shared" ref="H3:H12" si="4">SUM(E4-F4-G4)</f>
        <v>20.9632</v>
      </c>
      <c r="I4" s="284">
        <v>0.5</v>
      </c>
      <c r="J4" s="284">
        <v>0.6</v>
      </c>
      <c r="K4" s="284">
        <f t="shared" ref="K4:K12" si="5">20/7</f>
        <v>2.85714285714286</v>
      </c>
      <c r="L4" s="284">
        <f t="shared" ref="L4:L12" si="6">B4*20%</f>
        <v>7.198</v>
      </c>
      <c r="M4" s="284">
        <v>3</v>
      </c>
      <c r="N4" s="284">
        <f t="shared" ref="N3:N9" si="7">SUM(20%*15%*E4+F4+I4+K4+M4+1.04)</f>
        <v>11.7709028571429</v>
      </c>
      <c r="O4" s="333">
        <v>0.01</v>
      </c>
      <c r="P4" s="284">
        <f t="shared" ref="P3:P12" si="8">SUM(N4*O4/(1-O4))</f>
        <v>0.118898008658009</v>
      </c>
      <c r="Q4" s="284">
        <f t="shared" ref="Q4:Q12" si="9">SUM(H4-I4-J4-K4-M4-P4-L4)</f>
        <v>6.68915913419914</v>
      </c>
      <c r="R4" s="333">
        <f t="shared" ref="R4:R12" si="10">SUM(Q4/E4)</f>
        <v>0.232327005216697</v>
      </c>
      <c r="S4" s="334">
        <v>1</v>
      </c>
      <c r="T4" s="284">
        <f t="shared" si="1"/>
        <v>6.68915913419914</v>
      </c>
      <c r="U4" s="336">
        <f t="shared" si="2"/>
        <v>6.68915913419914</v>
      </c>
    </row>
    <row r="5" ht="17.25" customHeight="1" spans="1:21">
      <c r="A5" s="240" t="s">
        <v>5305</v>
      </c>
      <c r="B5" s="240">
        <v>29.99</v>
      </c>
      <c r="C5" s="176">
        <v>0.1</v>
      </c>
      <c r="D5" s="176">
        <v>0</v>
      </c>
      <c r="E5" s="284">
        <f t="shared" si="0"/>
        <v>26.991</v>
      </c>
      <c r="F5" s="284">
        <v>3.51</v>
      </c>
      <c r="G5" s="284">
        <f t="shared" si="3"/>
        <v>4.04865</v>
      </c>
      <c r="H5" s="284">
        <f t="shared" si="4"/>
        <v>19.43235</v>
      </c>
      <c r="I5" s="284">
        <v>0.5</v>
      </c>
      <c r="J5" s="284">
        <v>0</v>
      </c>
      <c r="K5" s="284">
        <f t="shared" si="5"/>
        <v>2.85714285714286</v>
      </c>
      <c r="L5" s="284">
        <f t="shared" si="6"/>
        <v>5.998</v>
      </c>
      <c r="M5" s="284">
        <v>3</v>
      </c>
      <c r="N5" s="284">
        <f t="shared" si="7"/>
        <v>11.7168728571429</v>
      </c>
      <c r="O5" s="333">
        <v>0.03</v>
      </c>
      <c r="P5" s="284">
        <f t="shared" si="8"/>
        <v>0.362377511045655</v>
      </c>
      <c r="Q5" s="284">
        <f t="shared" si="9"/>
        <v>6.71482963181149</v>
      </c>
      <c r="R5" s="333">
        <f t="shared" si="10"/>
        <v>0.248780320544311</v>
      </c>
      <c r="S5" s="334">
        <v>1</v>
      </c>
      <c r="T5" s="284">
        <f t="shared" si="1"/>
        <v>6.71482963181149</v>
      </c>
      <c r="U5" s="336">
        <f t="shared" si="2"/>
        <v>6.71482963181149</v>
      </c>
    </row>
    <row r="6" ht="17.25" customHeight="1" spans="1:21">
      <c r="A6" s="240" t="s">
        <v>5307</v>
      </c>
      <c r="B6" s="240">
        <v>29.99</v>
      </c>
      <c r="C6" s="176">
        <v>0.05</v>
      </c>
      <c r="D6" s="176">
        <v>0</v>
      </c>
      <c r="E6" s="284">
        <f t="shared" si="0"/>
        <v>28.4905</v>
      </c>
      <c r="F6" s="284">
        <v>3.51</v>
      </c>
      <c r="G6" s="284">
        <f t="shared" si="3"/>
        <v>4.273575</v>
      </c>
      <c r="H6" s="284">
        <f t="shared" si="4"/>
        <v>20.706925</v>
      </c>
      <c r="I6" s="284">
        <v>0.5</v>
      </c>
      <c r="J6" s="284">
        <v>0</v>
      </c>
      <c r="K6" s="284">
        <f t="shared" si="5"/>
        <v>2.85714285714286</v>
      </c>
      <c r="L6" s="284">
        <f t="shared" si="6"/>
        <v>5.998</v>
      </c>
      <c r="M6" s="284">
        <v>3</v>
      </c>
      <c r="N6" s="284">
        <f t="shared" si="7"/>
        <v>11.7618578571429</v>
      </c>
      <c r="O6" s="333">
        <v>0.03</v>
      </c>
      <c r="P6" s="284">
        <f t="shared" si="8"/>
        <v>0.363768799705449</v>
      </c>
      <c r="Q6" s="284">
        <f t="shared" si="9"/>
        <v>7.98801334315169</v>
      </c>
      <c r="R6" s="333">
        <f t="shared" si="10"/>
        <v>0.280374628144529</v>
      </c>
      <c r="S6" s="334">
        <v>1</v>
      </c>
      <c r="T6" s="284">
        <f t="shared" si="1"/>
        <v>7.98801334315169</v>
      </c>
      <c r="U6" s="336">
        <f t="shared" si="2"/>
        <v>7.98801334315169</v>
      </c>
    </row>
    <row r="7" ht="14.3" customHeight="1" spans="1:21">
      <c r="A7" s="240" t="s">
        <v>5309</v>
      </c>
      <c r="B7" s="240">
        <v>29.99</v>
      </c>
      <c r="C7" s="176">
        <v>0.05</v>
      </c>
      <c r="D7" s="176">
        <v>0</v>
      </c>
      <c r="E7" s="284">
        <f t="shared" si="0"/>
        <v>28.4905</v>
      </c>
      <c r="F7" s="284">
        <v>3.51</v>
      </c>
      <c r="G7" s="284">
        <f t="shared" si="3"/>
        <v>4.273575</v>
      </c>
      <c r="H7" s="284">
        <f t="shared" si="4"/>
        <v>20.706925</v>
      </c>
      <c r="I7" s="284">
        <v>0.5</v>
      </c>
      <c r="J7" s="284">
        <v>0</v>
      </c>
      <c r="K7" s="284">
        <f t="shared" si="5"/>
        <v>2.85714285714286</v>
      </c>
      <c r="L7" s="284">
        <f t="shared" si="6"/>
        <v>5.998</v>
      </c>
      <c r="M7" s="284">
        <v>3</v>
      </c>
      <c r="N7" s="284">
        <f t="shared" si="7"/>
        <v>11.7618578571429</v>
      </c>
      <c r="O7" s="333">
        <v>0.03</v>
      </c>
      <c r="P7" s="284">
        <f t="shared" si="8"/>
        <v>0.363768799705449</v>
      </c>
      <c r="Q7" s="284">
        <f t="shared" si="9"/>
        <v>7.98801334315169</v>
      </c>
      <c r="R7" s="333">
        <f t="shared" si="10"/>
        <v>0.280374628144529</v>
      </c>
      <c r="S7" s="334">
        <v>1</v>
      </c>
      <c r="T7" s="284">
        <f t="shared" si="1"/>
        <v>7.98801334315169</v>
      </c>
      <c r="U7" s="336">
        <f t="shared" si="2"/>
        <v>7.98801334315169</v>
      </c>
    </row>
    <row r="8" ht="14.3" customHeight="1" spans="1:21">
      <c r="A8" s="240" t="s">
        <v>5311</v>
      </c>
      <c r="B8" s="240">
        <v>29.99</v>
      </c>
      <c r="C8" s="176">
        <v>0.05</v>
      </c>
      <c r="D8" s="176">
        <v>0</v>
      </c>
      <c r="E8" s="284">
        <f t="shared" si="0"/>
        <v>28.4905</v>
      </c>
      <c r="F8" s="284">
        <v>3.51</v>
      </c>
      <c r="G8" s="284">
        <f t="shared" si="3"/>
        <v>4.273575</v>
      </c>
      <c r="H8" s="284">
        <f t="shared" si="4"/>
        <v>20.706925</v>
      </c>
      <c r="I8" s="284">
        <v>0.5</v>
      </c>
      <c r="J8" s="284">
        <v>0</v>
      </c>
      <c r="K8" s="284">
        <f t="shared" si="5"/>
        <v>2.85714285714286</v>
      </c>
      <c r="L8" s="284">
        <f t="shared" si="6"/>
        <v>5.998</v>
      </c>
      <c r="M8" s="284">
        <v>3</v>
      </c>
      <c r="N8" s="284">
        <f t="shared" si="7"/>
        <v>11.7618578571429</v>
      </c>
      <c r="O8" s="333">
        <v>0.03</v>
      </c>
      <c r="P8" s="284">
        <f t="shared" si="8"/>
        <v>0.363768799705449</v>
      </c>
      <c r="Q8" s="284">
        <f t="shared" si="9"/>
        <v>7.98801334315169</v>
      </c>
      <c r="R8" s="333">
        <f t="shared" si="10"/>
        <v>0.280374628144529</v>
      </c>
      <c r="S8" s="334">
        <v>1</v>
      </c>
      <c r="T8" s="284">
        <f t="shared" si="1"/>
        <v>7.98801334315169</v>
      </c>
      <c r="U8" s="336">
        <f t="shared" si="2"/>
        <v>7.98801334315169</v>
      </c>
    </row>
    <row r="9" ht="14.3" customHeight="1" spans="1:21">
      <c r="A9" s="240" t="s">
        <v>5345</v>
      </c>
      <c r="B9" s="240">
        <v>29.99</v>
      </c>
      <c r="C9" s="176">
        <v>0.05</v>
      </c>
      <c r="D9" s="176">
        <v>0</v>
      </c>
      <c r="E9" s="284">
        <f t="shared" si="0"/>
        <v>28.4905</v>
      </c>
      <c r="F9" s="284">
        <v>3.51</v>
      </c>
      <c r="G9" s="284">
        <f t="shared" si="3"/>
        <v>4.273575</v>
      </c>
      <c r="H9" s="284">
        <f t="shared" si="4"/>
        <v>20.706925</v>
      </c>
      <c r="I9" s="284">
        <v>0.5</v>
      </c>
      <c r="J9" s="284">
        <v>0</v>
      </c>
      <c r="K9" s="284">
        <f t="shared" si="5"/>
        <v>2.85714285714286</v>
      </c>
      <c r="L9" s="284">
        <f t="shared" si="6"/>
        <v>5.998</v>
      </c>
      <c r="M9" s="284">
        <v>3</v>
      </c>
      <c r="N9" s="284">
        <f t="shared" si="7"/>
        <v>11.7618578571429</v>
      </c>
      <c r="O9" s="333">
        <v>0.03</v>
      </c>
      <c r="P9" s="284">
        <f t="shared" si="8"/>
        <v>0.363768799705449</v>
      </c>
      <c r="Q9" s="284">
        <f t="shared" si="9"/>
        <v>7.98801334315169</v>
      </c>
      <c r="R9" s="333">
        <f t="shared" si="10"/>
        <v>0.280374628144529</v>
      </c>
      <c r="S9" s="334">
        <v>1</v>
      </c>
      <c r="T9" s="284">
        <f t="shared" si="1"/>
        <v>7.98801334315169</v>
      </c>
      <c r="U9" s="336">
        <f t="shared" si="2"/>
        <v>7.98801334315169</v>
      </c>
    </row>
    <row r="10" ht="14.3" customHeight="1" spans="1:21">
      <c r="A10" s="240" t="s">
        <v>5346</v>
      </c>
      <c r="B10" s="240">
        <v>29.99</v>
      </c>
      <c r="C10" s="176">
        <v>0</v>
      </c>
      <c r="D10" s="176">
        <v>0</v>
      </c>
      <c r="E10" s="284">
        <f t="shared" si="0"/>
        <v>29.99</v>
      </c>
      <c r="F10" s="284">
        <v>3.51</v>
      </c>
      <c r="G10" s="284">
        <f t="shared" si="3"/>
        <v>4.4985</v>
      </c>
      <c r="H10" s="284">
        <f t="shared" si="4"/>
        <v>21.9815</v>
      </c>
      <c r="I10" s="284">
        <v>0.5</v>
      </c>
      <c r="J10" s="284">
        <v>0</v>
      </c>
      <c r="K10" s="284">
        <f t="shared" si="5"/>
        <v>2.85714285714286</v>
      </c>
      <c r="L10" s="284">
        <f t="shared" si="6"/>
        <v>5.998</v>
      </c>
      <c r="M10" s="284">
        <v>3</v>
      </c>
      <c r="N10" s="284">
        <f t="shared" ref="N10:N11" si="11">SUM(20%*15%*E10+F10+I10+K10+M10+1.46)</f>
        <v>12.2268428571429</v>
      </c>
      <c r="O10" s="333">
        <v>0.03</v>
      </c>
      <c r="P10" s="284">
        <f t="shared" si="8"/>
        <v>0.378149779086892</v>
      </c>
      <c r="Q10" s="284">
        <f t="shared" si="9"/>
        <v>9.24820736377024</v>
      </c>
      <c r="R10" s="333">
        <f t="shared" si="10"/>
        <v>0.30837637091598</v>
      </c>
      <c r="S10" s="334">
        <v>1</v>
      </c>
      <c r="T10" s="284">
        <f t="shared" si="1"/>
        <v>9.24820736377024</v>
      </c>
      <c r="U10" s="336">
        <f t="shared" si="2"/>
        <v>9.24820736377024</v>
      </c>
    </row>
    <row r="11" ht="14.3" customHeight="1" spans="1:21">
      <c r="A11" s="240" t="s">
        <v>5347</v>
      </c>
      <c r="B11" s="240">
        <v>29.99</v>
      </c>
      <c r="C11" s="176">
        <v>0.2</v>
      </c>
      <c r="D11" s="176">
        <v>0</v>
      </c>
      <c r="E11" s="284">
        <f t="shared" si="0"/>
        <v>23.992</v>
      </c>
      <c r="F11" s="284">
        <v>3.51</v>
      </c>
      <c r="G11" s="284">
        <f t="shared" si="3"/>
        <v>3.5988</v>
      </c>
      <c r="H11" s="284">
        <f t="shared" si="4"/>
        <v>16.8832</v>
      </c>
      <c r="I11" s="284">
        <v>0.5</v>
      </c>
      <c r="J11" s="284">
        <v>0.6</v>
      </c>
      <c r="K11" s="284">
        <f t="shared" si="5"/>
        <v>2.85714285714286</v>
      </c>
      <c r="L11" s="284">
        <f t="shared" si="6"/>
        <v>5.998</v>
      </c>
      <c r="M11" s="284">
        <v>3</v>
      </c>
      <c r="N11" s="284">
        <f t="shared" si="11"/>
        <v>12.0469028571429</v>
      </c>
      <c r="O11" s="333">
        <v>0.03</v>
      </c>
      <c r="P11" s="284">
        <f t="shared" si="8"/>
        <v>0.372584624447717</v>
      </c>
      <c r="Q11" s="284">
        <f t="shared" si="9"/>
        <v>3.55547251840942</v>
      </c>
      <c r="R11" s="333">
        <f t="shared" si="10"/>
        <v>0.148194086295825</v>
      </c>
      <c r="S11" s="334">
        <v>1</v>
      </c>
      <c r="T11" s="284">
        <f t="shared" si="1"/>
        <v>3.55547251840942</v>
      </c>
      <c r="U11" s="336">
        <f t="shared" si="2"/>
        <v>3.55547251840942</v>
      </c>
    </row>
    <row r="12" ht="14.3" customHeight="1" spans="1:21">
      <c r="A12" s="356" t="s">
        <v>5348</v>
      </c>
      <c r="B12" s="240">
        <v>35.99</v>
      </c>
      <c r="C12" s="176">
        <v>0.2</v>
      </c>
      <c r="D12" s="176">
        <v>0</v>
      </c>
      <c r="E12" s="284">
        <f t="shared" si="0"/>
        <v>28.792</v>
      </c>
      <c r="F12" s="284">
        <v>3.51</v>
      </c>
      <c r="G12" s="284">
        <f t="shared" si="3"/>
        <v>4.3188</v>
      </c>
      <c r="H12" s="284">
        <f t="shared" si="4"/>
        <v>20.9632</v>
      </c>
      <c r="I12" s="284">
        <v>0.5</v>
      </c>
      <c r="J12" s="284">
        <v>0.6</v>
      </c>
      <c r="K12" s="284">
        <f t="shared" si="5"/>
        <v>2.85714285714286</v>
      </c>
      <c r="L12" s="284">
        <f t="shared" si="6"/>
        <v>7.198</v>
      </c>
      <c r="M12" s="284">
        <v>3</v>
      </c>
      <c r="N12" s="284">
        <f>SUM(20%*15%*E12+F12+I12+K12+M12+1.04)</f>
        <v>11.7709028571429</v>
      </c>
      <c r="O12" s="333">
        <v>0.03</v>
      </c>
      <c r="P12" s="284">
        <f t="shared" si="8"/>
        <v>0.36404854197349</v>
      </c>
      <c r="Q12" s="284">
        <f t="shared" si="9"/>
        <v>6.44400860088365</v>
      </c>
      <c r="R12" s="333">
        <f t="shared" si="10"/>
        <v>0.223812468772008</v>
      </c>
      <c r="S12" s="334">
        <v>1</v>
      </c>
      <c r="T12" s="284">
        <f t="shared" si="1"/>
        <v>6.44400860088365</v>
      </c>
      <c r="U12" s="336">
        <f t="shared" si="2"/>
        <v>6.44400860088365</v>
      </c>
    </row>
    <row r="13" ht="14.3" customHeight="1" spans="1:21">
      <c r="A13" s="311" t="s">
        <v>5349</v>
      </c>
      <c r="B13" s="357" t="s">
        <v>5350</v>
      </c>
      <c r="C13" s="230"/>
      <c r="D13" s="230"/>
      <c r="E13" s="230"/>
      <c r="F13" s="230"/>
      <c r="G13" s="230"/>
      <c r="H13" s="230"/>
      <c r="I13" s="230"/>
      <c r="J13" s="230"/>
      <c r="K13" s="230"/>
      <c r="L13" s="230"/>
      <c r="M13" s="230"/>
      <c r="N13" s="230"/>
      <c r="O13" s="230"/>
      <c r="P13" s="230"/>
      <c r="Q13" s="230"/>
      <c r="R13" s="230"/>
      <c r="S13" s="230"/>
      <c r="T13" s="230"/>
      <c r="U13" s="230"/>
    </row>
    <row r="14" ht="14.3" customHeight="1" spans="1:21">
      <c r="A14" s="230"/>
      <c r="B14" s="230"/>
      <c r="C14" s="230"/>
      <c r="D14" s="230"/>
      <c r="E14" s="230"/>
      <c r="F14" s="230"/>
      <c r="G14" s="230"/>
      <c r="H14" s="230"/>
      <c r="I14" s="230"/>
      <c r="J14" s="230"/>
      <c r="K14" s="230"/>
      <c r="L14" s="230"/>
      <c r="M14" s="230"/>
      <c r="N14" s="230"/>
      <c r="O14" s="230"/>
      <c r="P14" s="230"/>
      <c r="Q14" s="230"/>
      <c r="R14" s="230"/>
      <c r="S14" s="230"/>
      <c r="T14" s="230"/>
      <c r="U14" s="230"/>
    </row>
    <row r="15" ht="37.4" customHeight="1" spans="1:21">
      <c r="A15" s="319" t="s">
        <v>5326</v>
      </c>
      <c r="B15" s="358" t="s">
        <v>5351</v>
      </c>
      <c r="C15" s="358" t="s">
        <v>5352</v>
      </c>
      <c r="D15" s="359" t="s">
        <v>5353</v>
      </c>
      <c r="E15" s="359" t="s">
        <v>5354</v>
      </c>
      <c r="F15" s="360" t="s">
        <v>5355</v>
      </c>
      <c r="G15" s="361" t="s">
        <v>5356</v>
      </c>
      <c r="H15" s="360" t="s">
        <v>5357</v>
      </c>
      <c r="I15" s="362" t="s">
        <v>5358</v>
      </c>
      <c r="J15" s="358" t="s">
        <v>5359</v>
      </c>
      <c r="K15" s="358" t="s">
        <v>5360</v>
      </c>
      <c r="L15" s="358"/>
      <c r="M15" s="358" t="s">
        <v>5361</v>
      </c>
      <c r="N15" s="361" t="s">
        <v>5362</v>
      </c>
      <c r="O15" s="360" t="s">
        <v>5341</v>
      </c>
      <c r="P15" s="360" t="s">
        <v>5363</v>
      </c>
      <c r="Q15" s="363" t="s">
        <v>3505</v>
      </c>
      <c r="R15" s="19" t="s">
        <v>5364</v>
      </c>
      <c r="S15" s="19"/>
      <c r="T15" s="230"/>
      <c r="U15" s="230"/>
    </row>
    <row r="16" ht="14.3" customHeight="1" spans="1:21">
      <c r="A16" s="364" t="s">
        <v>5301</v>
      </c>
      <c r="B16" s="365" t="s">
        <v>5365</v>
      </c>
      <c r="C16" s="284">
        <f t="shared" ref="C16:C18" si="12">80/7</f>
        <v>11.4285714285714</v>
      </c>
      <c r="D16" s="366">
        <v>2</v>
      </c>
      <c r="E16" s="284">
        <v>10.51</v>
      </c>
      <c r="F16" s="367">
        <f t="shared" ref="F16:F18" si="13">M16*8%</f>
        <v>4.4472</v>
      </c>
      <c r="G16" s="367">
        <f t="shared" ref="G16:G18" si="14">M16*2%</f>
        <v>1.1118</v>
      </c>
      <c r="H16" s="367">
        <f t="shared" ref="H16:H18" si="15">M16*2.5%</f>
        <v>1.38975</v>
      </c>
      <c r="I16" s="368">
        <f t="shared" ref="I16:I18" si="16">SUM(C16:H16)</f>
        <v>30.8873214285714</v>
      </c>
      <c r="J16" s="240">
        <v>79.99</v>
      </c>
      <c r="K16" s="176">
        <v>0.3</v>
      </c>
      <c r="L16" s="176"/>
      <c r="M16" s="284">
        <v>55.59</v>
      </c>
      <c r="N16" s="367">
        <f t="shared" ref="N16:N18" si="17">M16-I16</f>
        <v>24.7026785714286</v>
      </c>
      <c r="O16" s="369">
        <f t="shared" ref="O16:O18" si="18">N16/M16</f>
        <v>0.444372703209724</v>
      </c>
      <c r="P16" s="367">
        <f t="shared" ref="P16:P18" si="19">N16*Q16</f>
        <v>175.389017857143</v>
      </c>
      <c r="Q16" s="370">
        <v>7.1</v>
      </c>
      <c r="R16" s="230"/>
      <c r="S16" s="230"/>
      <c r="T16" s="230"/>
      <c r="U16" s="230"/>
    </row>
    <row r="17" ht="14.3" customHeight="1" spans="1:21">
      <c r="A17" s="364" t="s">
        <v>5303</v>
      </c>
      <c r="B17" s="365" t="s">
        <v>5366</v>
      </c>
      <c r="C17" s="284">
        <f t="shared" si="12"/>
        <v>11.4285714285714</v>
      </c>
      <c r="D17" s="366">
        <v>2</v>
      </c>
      <c r="E17" s="284">
        <v>10.51</v>
      </c>
      <c r="F17" s="367">
        <f t="shared" si="13"/>
        <v>5.5032</v>
      </c>
      <c r="G17" s="367">
        <f t="shared" si="14"/>
        <v>1.3758</v>
      </c>
      <c r="H17" s="367">
        <f t="shared" si="15"/>
        <v>1.71975</v>
      </c>
      <c r="I17" s="368">
        <f t="shared" si="16"/>
        <v>32.5373214285714</v>
      </c>
      <c r="J17" s="240">
        <v>85.99</v>
      </c>
      <c r="K17" s="176">
        <v>0.2</v>
      </c>
      <c r="L17" s="176"/>
      <c r="M17" s="284">
        <v>68.79</v>
      </c>
      <c r="N17" s="367">
        <f t="shared" si="17"/>
        <v>36.2526785714286</v>
      </c>
      <c r="O17" s="369">
        <f t="shared" si="18"/>
        <v>0.527005067181692</v>
      </c>
      <c r="P17" s="367">
        <f t="shared" si="19"/>
        <v>257.394017857143</v>
      </c>
      <c r="Q17" s="370">
        <v>7.1</v>
      </c>
      <c r="R17" s="230"/>
      <c r="S17" s="230"/>
      <c r="T17" s="230"/>
      <c r="U17" s="230"/>
    </row>
    <row r="18" ht="14.3" customHeight="1" spans="1:21">
      <c r="A18" s="364" t="s">
        <v>5305</v>
      </c>
      <c r="B18" s="365" t="s">
        <v>5367</v>
      </c>
      <c r="C18" s="284">
        <f t="shared" si="12"/>
        <v>11.4285714285714</v>
      </c>
      <c r="D18" s="33">
        <v>2</v>
      </c>
      <c r="E18" s="284">
        <v>10.51</v>
      </c>
      <c r="F18" s="367">
        <f t="shared" si="13"/>
        <v>6.4792</v>
      </c>
      <c r="G18" s="367">
        <f t="shared" si="14"/>
        <v>1.6198</v>
      </c>
      <c r="H18" s="367">
        <f t="shared" si="15"/>
        <v>2.02475</v>
      </c>
      <c r="I18" s="368">
        <f t="shared" si="16"/>
        <v>34.0623214285714</v>
      </c>
      <c r="J18" s="240">
        <v>89.99</v>
      </c>
      <c r="K18" s="176">
        <v>0.1</v>
      </c>
      <c r="L18" s="176"/>
      <c r="M18" s="284">
        <v>80.99</v>
      </c>
      <c r="N18" s="367">
        <f t="shared" si="17"/>
        <v>46.9276785714286</v>
      </c>
      <c r="O18" s="369">
        <f t="shared" si="18"/>
        <v>0.579425590460903</v>
      </c>
      <c r="P18" s="367">
        <f t="shared" si="19"/>
        <v>333.186517857143</v>
      </c>
      <c r="Q18" s="370">
        <v>7.1</v>
      </c>
      <c r="R18" s="230"/>
      <c r="S18" s="230"/>
      <c r="T18" s="230"/>
      <c r="U18" s="230"/>
    </row>
    <row r="19" ht="14.3" customHeight="1" spans="1:21">
      <c r="A19" s="240"/>
      <c r="B19" s="33"/>
      <c r="C19" s="33"/>
      <c r="D19" s="33"/>
      <c r="E19" s="33"/>
      <c r="F19" s="367"/>
      <c r="G19" s="367"/>
      <c r="H19" s="367"/>
      <c r="I19" s="368"/>
      <c r="J19" s="33"/>
      <c r="K19" s="33"/>
      <c r="L19" s="33"/>
      <c r="M19" s="33"/>
      <c r="N19" s="366"/>
      <c r="O19" s="369"/>
      <c r="P19" s="367"/>
      <c r="Q19" s="370"/>
      <c r="R19" s="230"/>
      <c r="S19" s="230"/>
      <c r="T19" s="230"/>
      <c r="U19" s="230"/>
    </row>
    <row r="20" ht="14.3" customHeight="1" spans="1:21">
      <c r="A20" s="240" t="s">
        <v>5346</v>
      </c>
      <c r="B20" s="33" t="s">
        <v>5368</v>
      </c>
      <c r="C20" s="33">
        <v>11.43</v>
      </c>
      <c r="D20" s="33">
        <v>2</v>
      </c>
      <c r="E20" s="33">
        <v>10.51</v>
      </c>
      <c r="F20" s="367">
        <f t="shared" ref="F20:F22" si="20">M20*8%</f>
        <v>6.3992</v>
      </c>
      <c r="G20" s="367">
        <f t="shared" ref="G20:G22" si="21">M20*2%</f>
        <v>1.5998</v>
      </c>
      <c r="H20" s="367">
        <f t="shared" ref="H20:H22" si="22">M20*2.5%</f>
        <v>1.99975</v>
      </c>
      <c r="I20" s="368">
        <f t="shared" ref="I20:I22" si="23">SUM(C20:H20)</f>
        <v>33.93875</v>
      </c>
      <c r="J20" s="33">
        <v>77.99</v>
      </c>
      <c r="K20" s="33">
        <f t="shared" ref="K20:K22" si="24">J20/M20</f>
        <v>0.974996874609326</v>
      </c>
      <c r="L20" s="33"/>
      <c r="M20" s="33">
        <v>79.99</v>
      </c>
      <c r="N20" s="366">
        <f t="shared" ref="N20:N22" si="25">M20-I20</f>
        <v>46.05125</v>
      </c>
      <c r="O20" s="369">
        <f t="shared" ref="O20:O22" si="26">N20/M20</f>
        <v>0.575712589073634</v>
      </c>
      <c r="P20" s="367">
        <f t="shared" ref="P20:P22" si="27">N20*Q20</f>
        <v>326.963875</v>
      </c>
      <c r="Q20" s="370">
        <v>7.1</v>
      </c>
      <c r="R20" s="230"/>
      <c r="S20" s="230"/>
      <c r="T20" s="230"/>
      <c r="U20" s="230"/>
    </row>
    <row r="21" ht="14.25" spans="1:21">
      <c r="A21" s="240" t="s">
        <v>5347</v>
      </c>
      <c r="B21" s="33" t="s">
        <v>5369</v>
      </c>
      <c r="C21" s="33">
        <v>11.43</v>
      </c>
      <c r="D21" s="33">
        <v>2</v>
      </c>
      <c r="E21" s="33">
        <v>10.51</v>
      </c>
      <c r="F21" s="367">
        <f t="shared" si="20"/>
        <v>7.1992</v>
      </c>
      <c r="G21" s="367">
        <f t="shared" si="21"/>
        <v>1.7998</v>
      </c>
      <c r="H21" s="367">
        <f t="shared" si="22"/>
        <v>2.24975</v>
      </c>
      <c r="I21" s="368">
        <f t="shared" si="23"/>
        <v>35.18875</v>
      </c>
      <c r="J21" s="33">
        <v>79.99</v>
      </c>
      <c r="K21" s="33">
        <f t="shared" si="24"/>
        <v>0.888876541837982</v>
      </c>
      <c r="L21" s="33"/>
      <c r="M21" s="33">
        <v>89.99</v>
      </c>
      <c r="N21" s="366">
        <f t="shared" si="25"/>
        <v>54.80125</v>
      </c>
      <c r="O21" s="369">
        <f t="shared" si="26"/>
        <v>0.608970441160129</v>
      </c>
      <c r="P21" s="367">
        <f t="shared" si="27"/>
        <v>389.088875</v>
      </c>
      <c r="Q21" s="370">
        <v>7.1</v>
      </c>
      <c r="R21" s="230"/>
      <c r="S21" s="230"/>
      <c r="T21" s="19"/>
    </row>
    <row r="22" ht="14.25" spans="1:21">
      <c r="A22" s="356" t="s">
        <v>5348</v>
      </c>
      <c r="B22" s="33" t="s">
        <v>5369</v>
      </c>
      <c r="C22" s="33">
        <v>11.43</v>
      </c>
      <c r="D22" s="33">
        <v>2</v>
      </c>
      <c r="E22" s="33">
        <v>10.51</v>
      </c>
      <c r="F22" s="367">
        <f t="shared" si="20"/>
        <v>6.3992</v>
      </c>
      <c r="G22" s="367">
        <f t="shared" si="21"/>
        <v>1.5998</v>
      </c>
      <c r="H22" s="367">
        <f t="shared" si="22"/>
        <v>1.99975</v>
      </c>
      <c r="I22" s="368">
        <f t="shared" si="23"/>
        <v>33.93875</v>
      </c>
      <c r="J22" s="33">
        <v>77.99</v>
      </c>
      <c r="K22" s="33">
        <f t="shared" si="24"/>
        <v>0.974996874609326</v>
      </c>
      <c r="L22" s="33"/>
      <c r="M22" s="33">
        <v>79.99</v>
      </c>
      <c r="N22" s="366">
        <f t="shared" si="25"/>
        <v>46.05125</v>
      </c>
      <c r="O22" s="369">
        <f t="shared" si="26"/>
        <v>0.575712589073634</v>
      </c>
      <c r="P22" s="367">
        <f t="shared" si="27"/>
        <v>326.963875</v>
      </c>
      <c r="Q22" s="370">
        <v>7.1</v>
      </c>
      <c r="R22" s="230"/>
      <c r="S22" s="230"/>
      <c r="T22" s="19"/>
    </row>
    <row r="23" ht="14.25" spans="1:21">
      <c r="A23" s="33"/>
      <c r="B23" s="33"/>
      <c r="C23" s="33"/>
      <c r="D23" s="33"/>
      <c r="E23" s="33"/>
      <c r="F23" s="367"/>
      <c r="G23" s="367"/>
      <c r="H23" s="367"/>
      <c r="I23" s="368"/>
      <c r="J23" s="33"/>
      <c r="K23" s="33"/>
      <c r="L23" s="33"/>
      <c r="M23" s="33"/>
      <c r="N23" s="366"/>
      <c r="O23" s="369"/>
      <c r="P23" s="367"/>
      <c r="Q23" s="370"/>
      <c r="R23" s="230"/>
      <c r="S23" s="230"/>
      <c r="T23" s="19"/>
    </row>
    <row r="24" ht="14.25" spans="1:21">
      <c r="A24" s="33"/>
      <c r="B24" s="33"/>
      <c r="C24" s="33"/>
      <c r="D24" s="33"/>
      <c r="E24" s="33"/>
      <c r="F24" s="367"/>
      <c r="G24" s="367"/>
      <c r="H24" s="367"/>
      <c r="I24" s="368"/>
      <c r="J24" s="33"/>
      <c r="K24" s="33"/>
      <c r="L24" s="33"/>
      <c r="M24" s="33"/>
      <c r="N24" s="366"/>
      <c r="O24" s="369"/>
      <c r="P24" s="367"/>
      <c r="Q24" s="370"/>
      <c r="R24" s="230"/>
      <c r="S24" s="230"/>
      <c r="T24" s="19"/>
    </row>
    <row r="25" ht="14.25" spans="1:21">
      <c r="A25" s="33"/>
      <c r="B25" s="33"/>
      <c r="C25" s="33"/>
      <c r="D25" s="33"/>
      <c r="E25" s="33"/>
      <c r="F25" s="367"/>
      <c r="G25" s="367"/>
      <c r="H25" s="367"/>
      <c r="I25" s="368"/>
      <c r="J25" s="33"/>
      <c r="K25" s="33"/>
      <c r="L25" s="33"/>
      <c r="M25" s="33"/>
      <c r="N25" s="366"/>
      <c r="O25" s="369"/>
      <c r="P25" s="367"/>
      <c r="Q25" s="370"/>
      <c r="R25" s="230"/>
      <c r="S25" s="230"/>
      <c r="T25" s="19"/>
    </row>
    <row r="26" ht="14.25" spans="1:21">
      <c r="A26" s="33"/>
      <c r="B26" s="33"/>
      <c r="C26" s="33"/>
      <c r="D26" s="33"/>
      <c r="E26" s="33"/>
      <c r="F26" s="367"/>
      <c r="G26" s="367"/>
      <c r="H26" s="367"/>
      <c r="I26" s="368"/>
      <c r="J26" s="33"/>
      <c r="K26" s="33"/>
      <c r="L26" s="33"/>
      <c r="M26" s="33"/>
      <c r="N26" s="366"/>
      <c r="O26" s="369"/>
      <c r="P26" s="367"/>
      <c r="Q26" s="370"/>
      <c r="R26" s="230"/>
      <c r="S26" s="230"/>
      <c r="T26" s="19"/>
    </row>
    <row r="27" ht="14.25" spans="1:21">
      <c r="A27" s="33"/>
      <c r="B27" s="33"/>
      <c r="C27" s="33"/>
      <c r="D27" s="33"/>
      <c r="E27" s="33"/>
      <c r="F27" s="367"/>
      <c r="G27" s="367"/>
      <c r="H27" s="367"/>
      <c r="I27" s="368"/>
      <c r="J27" s="33"/>
      <c r="K27" s="33"/>
      <c r="L27" s="33"/>
      <c r="M27" s="33"/>
      <c r="N27" s="366"/>
      <c r="O27" s="369"/>
      <c r="P27" s="367"/>
      <c r="Q27" s="370"/>
      <c r="R27" s="230"/>
      <c r="S27" s="230"/>
      <c r="T27" s="19"/>
    </row>
    <row r="28" ht="14.25" spans="1:21">
      <c r="A28" s="33"/>
      <c r="B28" s="33"/>
      <c r="C28" s="33"/>
      <c r="D28" s="33"/>
      <c r="E28" s="33"/>
      <c r="F28" s="367"/>
      <c r="G28" s="367"/>
      <c r="H28" s="367"/>
      <c r="I28" s="368"/>
      <c r="J28" s="33"/>
      <c r="K28" s="33"/>
      <c r="L28" s="33"/>
      <c r="M28" s="33"/>
      <c r="N28" s="366"/>
      <c r="O28" s="369"/>
      <c r="P28" s="367"/>
      <c r="Q28" s="370"/>
      <c r="R28" s="230"/>
      <c r="S28" s="230"/>
      <c r="T28" s="19"/>
    </row>
    <row r="29" ht="14.25" spans="1:21">
      <c r="A29" s="33"/>
      <c r="B29" s="33"/>
      <c r="C29" s="33"/>
      <c r="D29" s="33"/>
      <c r="E29" s="33"/>
      <c r="F29" s="367"/>
      <c r="G29" s="367"/>
      <c r="H29" s="367"/>
      <c r="I29" s="368"/>
      <c r="J29" s="33"/>
      <c r="K29" s="33"/>
      <c r="L29" s="33"/>
      <c r="M29" s="33"/>
      <c r="N29" s="366"/>
      <c r="O29" s="369"/>
      <c r="P29" s="367"/>
      <c r="Q29" s="370"/>
      <c r="R29" s="230"/>
      <c r="S29" s="230"/>
      <c r="T29" s="19"/>
    </row>
    <row r="30" ht="14.25" spans="1:21">
      <c r="A30" s="33"/>
      <c r="B30" s="33"/>
      <c r="C30" s="33"/>
      <c r="D30" s="33"/>
      <c r="E30" s="33"/>
      <c r="F30" s="367"/>
      <c r="G30" s="367"/>
      <c r="H30" s="367"/>
      <c r="I30" s="368"/>
      <c r="J30" s="33"/>
      <c r="K30" s="33"/>
      <c r="L30" s="33"/>
      <c r="M30" s="33"/>
      <c r="N30" s="366"/>
      <c r="O30" s="369"/>
      <c r="P30" s="367"/>
      <c r="Q30" s="370"/>
      <c r="R30" s="230"/>
      <c r="S30" s="230"/>
      <c r="T30" s="19"/>
    </row>
    <row r="31" ht="14.25" spans="1:21">
      <c r="A31" s="33"/>
      <c r="B31" s="33"/>
      <c r="C31" s="33"/>
      <c r="D31" s="33"/>
      <c r="E31" s="33"/>
      <c r="F31" s="367"/>
      <c r="G31" s="367"/>
      <c r="H31" s="367"/>
      <c r="I31" s="368"/>
      <c r="J31" s="33"/>
      <c r="K31" s="33"/>
      <c r="L31" s="33"/>
      <c r="M31" s="33"/>
      <c r="N31" s="366"/>
      <c r="O31" s="369"/>
      <c r="P31" s="367"/>
      <c r="Q31" s="370"/>
      <c r="R31" s="230"/>
      <c r="S31" s="230"/>
      <c r="T31" s="19"/>
    </row>
    <row r="32" ht="14.25" spans="1:21">
      <c r="A32" s="33"/>
      <c r="B32" s="33"/>
      <c r="C32" s="33"/>
      <c r="D32" s="33"/>
      <c r="E32" s="33"/>
      <c r="F32" s="367"/>
      <c r="G32" s="367"/>
      <c r="H32" s="367"/>
      <c r="I32" s="368"/>
      <c r="J32" s="33"/>
      <c r="K32" s="33"/>
      <c r="L32" s="33"/>
      <c r="M32" s="33"/>
      <c r="N32" s="366"/>
      <c r="O32" s="369"/>
      <c r="P32" s="367"/>
      <c r="Q32" s="370"/>
      <c r="R32" s="230"/>
      <c r="S32" s="230"/>
      <c r="T32" s="19"/>
    </row>
    <row r="33" ht="14.25" spans="1:20">
      <c r="A33" s="33"/>
      <c r="B33" s="33"/>
      <c r="C33" s="33"/>
      <c r="D33" s="33"/>
      <c r="E33" s="33"/>
      <c r="F33" s="367"/>
      <c r="G33" s="367"/>
      <c r="H33" s="367"/>
      <c r="I33" s="368"/>
      <c r="J33" s="33"/>
      <c r="K33" s="33"/>
      <c r="L33" s="33"/>
      <c r="M33" s="33"/>
      <c r="N33" s="366"/>
      <c r="O33" s="369"/>
      <c r="P33" s="367"/>
      <c r="Q33" s="370"/>
      <c r="R33" s="230"/>
      <c r="S33" s="230"/>
      <c r="T33" s="19"/>
    </row>
    <row r="34" ht="14.25" spans="1:20">
      <c r="A34" s="33"/>
      <c r="B34" s="33"/>
      <c r="C34" s="33"/>
      <c r="D34" s="33"/>
      <c r="E34" s="33"/>
      <c r="F34" s="367"/>
      <c r="G34" s="367"/>
      <c r="H34" s="367"/>
      <c r="I34" s="368"/>
      <c r="J34" s="33"/>
      <c r="K34" s="33"/>
      <c r="L34" s="33"/>
      <c r="M34" s="33"/>
      <c r="N34" s="366"/>
      <c r="O34" s="369"/>
      <c r="P34" s="367"/>
      <c r="Q34" s="370"/>
      <c r="R34" s="230"/>
      <c r="S34" s="230"/>
      <c r="T34" s="19"/>
    </row>
    <row r="35" ht="14.25" spans="1:20">
      <c r="A35" s="33"/>
      <c r="B35" s="33"/>
      <c r="C35" s="33"/>
      <c r="D35" s="33"/>
      <c r="E35" s="33"/>
      <c r="F35" s="367"/>
      <c r="G35" s="367"/>
      <c r="H35" s="367"/>
      <c r="I35" s="368"/>
      <c r="J35" s="33"/>
      <c r="K35" s="33"/>
      <c r="L35" s="33"/>
      <c r="M35" s="33"/>
      <c r="N35" s="366"/>
      <c r="O35" s="369"/>
      <c r="P35" s="367"/>
      <c r="Q35" s="370"/>
      <c r="R35" s="230"/>
      <c r="S35" s="230"/>
      <c r="T35" s="19"/>
    </row>
    <row r="36" ht="14.25" spans="1:20">
      <c r="A36" s="33"/>
      <c r="B36" s="33"/>
      <c r="C36" s="33"/>
      <c r="D36" s="33"/>
      <c r="E36" s="33"/>
      <c r="F36" s="367"/>
      <c r="G36" s="367"/>
      <c r="H36" s="367"/>
      <c r="I36" s="368"/>
      <c r="J36" s="33"/>
      <c r="K36" s="33"/>
      <c r="L36" s="33"/>
      <c r="M36" s="33"/>
      <c r="N36" s="366"/>
      <c r="O36" s="369"/>
      <c r="P36" s="367"/>
      <c r="Q36" s="370"/>
      <c r="R36" s="230"/>
      <c r="S36" s="230"/>
      <c r="T36" s="19"/>
    </row>
    <row r="37" ht="14.25" spans="1:20">
      <c r="A37" s="33"/>
      <c r="B37" s="33"/>
      <c r="C37" s="33"/>
      <c r="D37" s="33"/>
      <c r="E37" s="33"/>
      <c r="F37" s="367"/>
      <c r="G37" s="367"/>
      <c r="H37" s="367"/>
      <c r="I37" s="368"/>
      <c r="J37" s="33"/>
      <c r="K37" s="33"/>
      <c r="L37" s="33"/>
      <c r="M37" s="33"/>
      <c r="N37" s="366"/>
      <c r="O37" s="369"/>
      <c r="P37" s="367"/>
      <c r="Q37" s="370"/>
      <c r="R37" s="230"/>
      <c r="S37" s="230"/>
      <c r="T37" s="19"/>
    </row>
    <row r="38" ht="14.25" spans="1:20">
      <c r="A38" s="33"/>
      <c r="B38" s="33"/>
      <c r="C38" s="33"/>
      <c r="D38" s="33"/>
      <c r="E38" s="33"/>
      <c r="F38" s="367"/>
      <c r="G38" s="367"/>
      <c r="H38" s="367"/>
      <c r="I38" s="368"/>
      <c r="J38" s="33"/>
      <c r="K38" s="33"/>
      <c r="L38" s="33"/>
      <c r="M38" s="33"/>
      <c r="N38" s="366"/>
      <c r="O38" s="369"/>
      <c r="P38" s="367"/>
      <c r="Q38" s="370"/>
      <c r="R38" s="230"/>
      <c r="S38" s="230"/>
      <c r="T38" s="19"/>
    </row>
    <row r="39" ht="14.25" spans="1:20">
      <c r="A39" s="33"/>
      <c r="B39" s="33"/>
      <c r="C39" s="33"/>
      <c r="D39" s="33"/>
      <c r="E39" s="33"/>
      <c r="F39" s="367"/>
      <c r="G39" s="367"/>
      <c r="H39" s="367"/>
      <c r="I39" s="368"/>
      <c r="J39" s="33"/>
      <c r="K39" s="33"/>
      <c r="L39" s="33"/>
      <c r="M39" s="33"/>
      <c r="N39" s="366"/>
      <c r="O39" s="369"/>
      <c r="P39" s="367"/>
      <c r="Q39" s="370"/>
      <c r="R39" s="230"/>
      <c r="S39" s="230"/>
      <c r="T39" s="19"/>
    </row>
    <row r="40" ht="14.25" spans="1:20">
      <c r="A40" s="33"/>
      <c r="B40" s="33"/>
      <c r="C40" s="33"/>
      <c r="D40" s="33"/>
      <c r="E40" s="33"/>
      <c r="F40" s="367"/>
      <c r="G40" s="367"/>
      <c r="H40" s="367"/>
      <c r="I40" s="368"/>
      <c r="J40" s="33"/>
      <c r="K40" s="33"/>
      <c r="L40" s="33"/>
      <c r="M40" s="33"/>
      <c r="N40" s="366"/>
      <c r="O40" s="369"/>
      <c r="P40" s="367"/>
      <c r="Q40" s="370"/>
      <c r="R40" s="230"/>
      <c r="S40" s="230"/>
      <c r="T40" s="19"/>
    </row>
    <row r="41" ht="14.25" spans="1:20">
      <c r="A41" s="33"/>
      <c r="B41" s="33"/>
      <c r="C41" s="33"/>
      <c r="D41" s="33"/>
      <c r="E41" s="33"/>
      <c r="F41" s="367"/>
      <c r="G41" s="367"/>
      <c r="H41" s="367"/>
      <c r="I41" s="368"/>
      <c r="J41" s="33"/>
      <c r="K41" s="33"/>
      <c r="L41" s="33"/>
      <c r="M41" s="33"/>
      <c r="N41" s="366"/>
      <c r="O41" s="369"/>
      <c r="P41" s="367"/>
      <c r="Q41" s="370"/>
      <c r="R41" s="230"/>
      <c r="S41" s="230"/>
      <c r="T41" s="19"/>
    </row>
    <row r="42" ht="14.25" spans="1:20">
      <c r="A42" s="33"/>
      <c r="B42" s="33"/>
      <c r="C42" s="33"/>
      <c r="D42" s="33"/>
      <c r="E42" s="33"/>
      <c r="F42" s="367"/>
      <c r="G42" s="367"/>
      <c r="H42" s="367"/>
      <c r="I42" s="368"/>
      <c r="J42" s="33"/>
      <c r="K42" s="33"/>
      <c r="L42" s="33"/>
      <c r="M42" s="33"/>
      <c r="N42" s="366"/>
      <c r="O42" s="369"/>
      <c r="P42" s="367"/>
      <c r="Q42" s="370"/>
      <c r="R42" s="230"/>
      <c r="S42" s="230"/>
      <c r="T42" s="19"/>
    </row>
  </sheetData>
  <mergeCells count="2">
    <mergeCell ref="B1:U1"/>
    <mergeCell ref="B13:U13"/>
  </mergeCells>
  <hyperlinks>
    <hyperlink ref="B13" r:id="rId1" display="https://www.amazon.com/gp/bestsellers/pet-supplies/3024205011"/>
  </hyperlinks>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Y252"/>
  <sheetViews>
    <sheetView workbookViewId="0">
      <pane xSplit="2" ySplit="2" topLeftCell="C3" activePane="bottomRight" state="frozen"/>
      <selection/>
      <selection pane="topRight"/>
      <selection pane="bottomLeft"/>
      <selection pane="bottomRight" activeCell="C3" sqref="C3:C26"/>
    </sheetView>
  </sheetViews>
  <sheetFormatPr defaultColWidth="9" defaultRowHeight="13.5"/>
  <cols>
    <col min="1" max="1" width="7.38333333333333" customWidth="1"/>
    <col min="2" max="2" width="7.725" customWidth="1"/>
    <col min="3" max="3" width="6.36666666666667" customWidth="1"/>
    <col min="4" max="4" width="5.8" customWidth="1"/>
    <col min="5" max="5" width="5.125" customWidth="1"/>
    <col min="6" max="6" width="6.93333333333333" customWidth="1"/>
    <col min="7" max="7" width="7.15" customWidth="1"/>
    <col min="8" max="8" width="5.8" customWidth="1"/>
    <col min="9" max="9" width="6.025" customWidth="1"/>
    <col min="10" max="10" width="5.8" customWidth="1"/>
    <col min="11" max="11" width="6.93333333333333" customWidth="1"/>
    <col min="12" max="12" width="9.63333333333333" customWidth="1"/>
    <col min="13" max="13" width="13.475" customWidth="1"/>
    <col min="14" max="14" width="8.95833333333333" customWidth="1"/>
    <col min="15" max="15" width="6.475" customWidth="1"/>
    <col min="16" max="16" width="6.93333333333333" customWidth="1"/>
    <col min="17" max="17" width="6.025" customWidth="1"/>
    <col min="18" max="18" width="6.93333333333333" customWidth="1"/>
    <col min="19" max="19" width="8.05833333333333" customWidth="1"/>
    <col min="20" max="20" width="12.5666666666667" customWidth="1"/>
    <col min="21" max="21" width="12.45" customWidth="1"/>
    <col min="22" max="22" width="13.9166666666667" customWidth="1"/>
    <col min="23" max="23" width="20.5666666666667" customWidth="1"/>
    <col min="24" max="24" width="15.6083333333333" customWidth="1"/>
    <col min="25" max="25" width="12.675" customWidth="1"/>
  </cols>
  <sheetData>
    <row r="1" ht="26.8" customHeight="1" spans="1:25">
      <c r="A1" s="341" t="s">
        <v>5370</v>
      </c>
      <c r="B1" s="342"/>
      <c r="C1" s="342"/>
      <c r="D1" s="342"/>
      <c r="E1" s="342"/>
      <c r="F1" s="343"/>
      <c r="G1" s="342"/>
      <c r="H1" s="342"/>
      <c r="I1" s="342"/>
      <c r="J1" s="342"/>
      <c r="K1" s="342"/>
      <c r="L1" s="342"/>
      <c r="M1" s="342"/>
      <c r="N1" s="342"/>
      <c r="O1" s="342"/>
      <c r="P1" s="342"/>
      <c r="Q1" s="342"/>
      <c r="R1" s="342"/>
      <c r="S1" s="342"/>
      <c r="T1" s="342"/>
      <c r="U1" s="342"/>
      <c r="V1" s="342"/>
      <c r="W1" s="342"/>
      <c r="X1" s="342"/>
      <c r="Y1" s="344"/>
    </row>
    <row r="2" ht="50" customHeight="1" spans="1:25">
      <c r="A2" s="299" t="s">
        <v>5326</v>
      </c>
      <c r="B2" s="300" t="s">
        <v>633</v>
      </c>
      <c r="C2" s="300" t="s">
        <v>5327</v>
      </c>
      <c r="D2" s="300" t="s">
        <v>5371</v>
      </c>
      <c r="E2" s="301" t="s">
        <v>5329</v>
      </c>
      <c r="F2" s="302" t="s">
        <v>5330</v>
      </c>
      <c r="G2" s="303" t="s">
        <v>5285</v>
      </c>
      <c r="H2" s="303" t="s">
        <v>5286</v>
      </c>
      <c r="I2" s="303" t="s">
        <v>5287</v>
      </c>
      <c r="J2" s="303" t="s">
        <v>5288</v>
      </c>
      <c r="K2" s="345" t="s">
        <v>5372</v>
      </c>
      <c r="L2" s="304" t="s">
        <v>5373</v>
      </c>
      <c r="M2" s="346" t="s">
        <v>5374</v>
      </c>
      <c r="N2" s="304" t="s">
        <v>5375</v>
      </c>
      <c r="O2" s="303" t="s">
        <v>5376</v>
      </c>
      <c r="P2" s="305" t="s">
        <v>5377</v>
      </c>
      <c r="Q2" s="305" t="s">
        <v>5378</v>
      </c>
      <c r="R2" s="305" t="s">
        <v>5379</v>
      </c>
      <c r="S2" s="306" t="s">
        <v>5380</v>
      </c>
      <c r="T2" s="303" t="s">
        <v>5298</v>
      </c>
      <c r="U2" s="303" t="s">
        <v>5299</v>
      </c>
      <c r="V2" s="307" t="s">
        <v>5364</v>
      </c>
      <c r="W2" s="308" t="s">
        <v>5381</v>
      </c>
      <c r="X2" s="160" t="s">
        <v>5382</v>
      </c>
      <c r="Y2" s="307" t="s">
        <v>5383</v>
      </c>
    </row>
    <row r="3" ht="22.6" customHeight="1" spans="1:25">
      <c r="A3" s="240" t="s">
        <v>5301</v>
      </c>
      <c r="B3" s="282" t="s">
        <v>5384</v>
      </c>
      <c r="C3" s="240">
        <v>39.99</v>
      </c>
      <c r="D3" s="283">
        <v>0.3</v>
      </c>
      <c r="E3" s="176">
        <v>0</v>
      </c>
      <c r="F3" s="175">
        <f t="shared" ref="F3:F26" si="0">SUM(C3*(1-D3-E3))</f>
        <v>27.993</v>
      </c>
      <c r="G3" s="240">
        <f t="shared" ref="G3:G26" si="1">J3*R3</f>
        <v>0</v>
      </c>
      <c r="H3" s="240">
        <f t="shared" ref="H3:H26" si="2">J3*Q3</f>
        <v>21</v>
      </c>
      <c r="I3" s="240">
        <v>21</v>
      </c>
      <c r="J3" s="240">
        <v>7</v>
      </c>
      <c r="K3" s="175">
        <f>'[1]#REF'!V4</f>
        <v>23.875</v>
      </c>
      <c r="L3" s="175">
        <f t="shared" ref="L3:L26" si="3">SUM(H3*-K3)</f>
        <v>-501.375</v>
      </c>
      <c r="M3" s="175">
        <f>'[2]#REF'!T3</f>
        <v>-49.4852400000001</v>
      </c>
      <c r="N3" s="175">
        <f t="shared" ref="N3:N26" si="4">SUM(L3:M3)</f>
        <v>-550.86024</v>
      </c>
      <c r="O3" s="240">
        <v>20</v>
      </c>
      <c r="P3" s="174">
        <v>3</v>
      </c>
      <c r="Q3" s="174">
        <v>3</v>
      </c>
      <c r="R3" s="174">
        <f t="shared" ref="R3:R11" si="5">SUM(P3-Q3)</f>
        <v>0</v>
      </c>
      <c r="S3" s="287">
        <f t="shared" ref="S3:S26" si="6">SUM(L3/J3)</f>
        <v>-71.625</v>
      </c>
      <c r="T3" s="240">
        <v>150</v>
      </c>
      <c r="U3" s="240" t="s">
        <v>5385</v>
      </c>
      <c r="V3" s="240" t="s">
        <v>5386</v>
      </c>
      <c r="W3" s="240">
        <v>3000</v>
      </c>
      <c r="X3" s="175">
        <f t="shared" ref="X3:X10" si="7">SUM(N3:N10)+W3</f>
        <v>-7538.25655595982</v>
      </c>
      <c r="Y3" s="240">
        <f t="shared" ref="Y3:Y26" si="8">X3*7</f>
        <v>-52767.7958917187</v>
      </c>
    </row>
    <row r="4" ht="22.6" customHeight="1" spans="1:25">
      <c r="A4" s="240"/>
      <c r="B4" s="282" t="s">
        <v>5387</v>
      </c>
      <c r="C4" s="240">
        <v>39.99</v>
      </c>
      <c r="D4" s="283">
        <v>0.3</v>
      </c>
      <c r="E4" s="176">
        <v>0</v>
      </c>
      <c r="F4" s="175">
        <f t="shared" si="0"/>
        <v>27.993</v>
      </c>
      <c r="G4" s="240">
        <f t="shared" si="1"/>
        <v>14</v>
      </c>
      <c r="H4" s="240">
        <f t="shared" si="2"/>
        <v>35</v>
      </c>
      <c r="I4" s="240">
        <f t="shared" ref="I4:I26" si="9">SUM(G4:H4)</f>
        <v>49</v>
      </c>
      <c r="J4" s="240">
        <v>7</v>
      </c>
      <c r="K4" s="175">
        <f>'[1]#REF'!V5</f>
        <v>23.875</v>
      </c>
      <c r="L4" s="175">
        <f t="shared" si="3"/>
        <v>-835.625</v>
      </c>
      <c r="M4" s="175">
        <f>'[2]#REF'!T4</f>
        <v>-130.012021717172</v>
      </c>
      <c r="N4" s="175">
        <f t="shared" si="4"/>
        <v>-965.637021717172</v>
      </c>
      <c r="O4" s="240">
        <v>25</v>
      </c>
      <c r="P4" s="174">
        <v>7</v>
      </c>
      <c r="Q4" s="174">
        <v>5</v>
      </c>
      <c r="R4" s="174">
        <f t="shared" si="5"/>
        <v>2</v>
      </c>
      <c r="S4" s="287">
        <f t="shared" si="6"/>
        <v>-119.375</v>
      </c>
      <c r="T4" s="240">
        <v>120</v>
      </c>
      <c r="U4" s="240" t="s">
        <v>5385</v>
      </c>
      <c r="V4" s="240" t="s">
        <v>5386</v>
      </c>
      <c r="W4" s="240">
        <v>0</v>
      </c>
      <c r="X4" s="175">
        <f t="shared" si="7"/>
        <v>-11247.4206106906</v>
      </c>
      <c r="Y4" s="240">
        <f t="shared" si="8"/>
        <v>-78731.9442748344</v>
      </c>
    </row>
    <row r="5" ht="22.6" customHeight="1" spans="1:25">
      <c r="A5" s="240"/>
      <c r="B5" s="282" t="s">
        <v>5388</v>
      </c>
      <c r="C5" s="240">
        <v>39.99</v>
      </c>
      <c r="D5" s="283">
        <v>0.3</v>
      </c>
      <c r="E5" s="176">
        <v>0</v>
      </c>
      <c r="F5" s="175">
        <f t="shared" si="0"/>
        <v>27.993</v>
      </c>
      <c r="G5" s="240">
        <f t="shared" si="1"/>
        <v>28</v>
      </c>
      <c r="H5" s="240">
        <f t="shared" si="2"/>
        <v>42</v>
      </c>
      <c r="I5" s="240">
        <f t="shared" si="9"/>
        <v>70</v>
      </c>
      <c r="J5" s="240">
        <v>7</v>
      </c>
      <c r="K5" s="175">
        <f>'[1]#REF'!V6</f>
        <v>23.875</v>
      </c>
      <c r="L5" s="175">
        <f t="shared" si="3"/>
        <v>-1002.75</v>
      </c>
      <c r="M5" s="175">
        <f>'[2]#REF'!T5</f>
        <v>-192.047769503547</v>
      </c>
      <c r="N5" s="175">
        <f t="shared" si="4"/>
        <v>-1194.79776950355</v>
      </c>
      <c r="O5" s="240">
        <v>30</v>
      </c>
      <c r="P5" s="174">
        <v>10</v>
      </c>
      <c r="Q5" s="174">
        <v>6</v>
      </c>
      <c r="R5" s="174">
        <f t="shared" si="5"/>
        <v>4</v>
      </c>
      <c r="S5" s="287">
        <f t="shared" si="6"/>
        <v>-143.25</v>
      </c>
      <c r="T5" s="240">
        <v>100</v>
      </c>
      <c r="U5" s="240" t="s">
        <v>5389</v>
      </c>
      <c r="V5" s="240"/>
      <c r="W5" s="240">
        <v>0</v>
      </c>
      <c r="X5" s="175">
        <f t="shared" si="7"/>
        <v>-11370.3480767741</v>
      </c>
      <c r="Y5" s="240">
        <f t="shared" si="8"/>
        <v>-79592.436537419</v>
      </c>
    </row>
    <row r="6" ht="22.6" customHeight="1" spans="1:25">
      <c r="A6" s="240"/>
      <c r="B6" s="282" t="s">
        <v>5390</v>
      </c>
      <c r="C6" s="240">
        <v>39.99</v>
      </c>
      <c r="D6" s="283">
        <v>0.3</v>
      </c>
      <c r="E6" s="176">
        <v>0</v>
      </c>
      <c r="F6" s="175">
        <f t="shared" si="0"/>
        <v>27.993</v>
      </c>
      <c r="G6" s="240">
        <f t="shared" si="1"/>
        <v>35</v>
      </c>
      <c r="H6" s="240">
        <f t="shared" si="2"/>
        <v>49</v>
      </c>
      <c r="I6" s="240">
        <f t="shared" si="9"/>
        <v>84</v>
      </c>
      <c r="J6" s="240">
        <v>7</v>
      </c>
      <c r="K6" s="175">
        <f>'[1]#REF'!V7</f>
        <v>23.875</v>
      </c>
      <c r="L6" s="175">
        <f t="shared" si="3"/>
        <v>-1169.875</v>
      </c>
      <c r="M6" s="175">
        <f>'[2]#REF'!T6</f>
        <v>-256.058743295804</v>
      </c>
      <c r="N6" s="175">
        <f t="shared" si="4"/>
        <v>-1425.9337432958</v>
      </c>
      <c r="O6" s="240">
        <v>35</v>
      </c>
      <c r="P6" s="174">
        <v>12</v>
      </c>
      <c r="Q6" s="174">
        <v>7</v>
      </c>
      <c r="R6" s="174">
        <f t="shared" si="5"/>
        <v>5</v>
      </c>
      <c r="S6" s="287">
        <f t="shared" si="6"/>
        <v>-167.125</v>
      </c>
      <c r="T6" s="240">
        <v>50</v>
      </c>
      <c r="U6" s="240" t="s">
        <v>5389</v>
      </c>
      <c r="V6" s="240"/>
      <c r="W6" s="240">
        <v>0</v>
      </c>
      <c r="X6" s="175">
        <f t="shared" si="7"/>
        <v>-11464.2962883703</v>
      </c>
      <c r="Y6" s="240">
        <f t="shared" si="8"/>
        <v>-80250.0740185918</v>
      </c>
    </row>
    <row r="7" ht="22.6" customHeight="1" spans="1:25">
      <c r="A7" s="240" t="s">
        <v>5303</v>
      </c>
      <c r="B7" s="282" t="s">
        <v>5391</v>
      </c>
      <c r="C7" s="240">
        <v>39.99</v>
      </c>
      <c r="D7" s="283">
        <v>0.2</v>
      </c>
      <c r="E7" s="176">
        <v>0</v>
      </c>
      <c r="F7" s="175">
        <f t="shared" si="0"/>
        <v>31.992</v>
      </c>
      <c r="G7" s="240">
        <f t="shared" si="1"/>
        <v>42</v>
      </c>
      <c r="H7" s="240">
        <f t="shared" si="2"/>
        <v>63</v>
      </c>
      <c r="I7" s="240">
        <f t="shared" si="9"/>
        <v>105</v>
      </c>
      <c r="J7" s="240">
        <v>7</v>
      </c>
      <c r="K7" s="175">
        <f>'[1]#REF'!V8</f>
        <v>22</v>
      </c>
      <c r="L7" s="175">
        <f t="shared" si="3"/>
        <v>-1386</v>
      </c>
      <c r="M7" s="175">
        <f>'[2]#REF'!T7</f>
        <v>43.0465360824746</v>
      </c>
      <c r="N7" s="175">
        <f t="shared" si="4"/>
        <v>-1342.95346391753</v>
      </c>
      <c r="O7" s="240">
        <v>40</v>
      </c>
      <c r="P7" s="174">
        <v>15</v>
      </c>
      <c r="Q7" s="174">
        <v>9</v>
      </c>
      <c r="R7" s="174">
        <f t="shared" si="5"/>
        <v>6</v>
      </c>
      <c r="S7" s="287">
        <f t="shared" si="6"/>
        <v>-198</v>
      </c>
      <c r="T7" s="240">
        <v>40</v>
      </c>
      <c r="U7" s="240" t="s">
        <v>5392</v>
      </c>
      <c r="V7" s="240"/>
      <c r="W7" s="240">
        <v>0</v>
      </c>
      <c r="X7" s="175">
        <f t="shared" si="7"/>
        <v>-10812.4804450172</v>
      </c>
      <c r="Y7" s="240">
        <f t="shared" si="8"/>
        <v>-75687.3631151203</v>
      </c>
    </row>
    <row r="8" ht="22.6" customHeight="1" spans="1:25">
      <c r="A8" s="240"/>
      <c r="B8" s="282" t="s">
        <v>5393</v>
      </c>
      <c r="C8" s="240">
        <v>39.99</v>
      </c>
      <c r="D8" s="283">
        <v>0.2</v>
      </c>
      <c r="E8" s="176">
        <v>0</v>
      </c>
      <c r="F8" s="175">
        <f t="shared" si="0"/>
        <v>31.992</v>
      </c>
      <c r="G8" s="240">
        <f t="shared" si="1"/>
        <v>56</v>
      </c>
      <c r="H8" s="240">
        <f t="shared" si="2"/>
        <v>70</v>
      </c>
      <c r="I8" s="240">
        <f t="shared" si="9"/>
        <v>126</v>
      </c>
      <c r="J8" s="240">
        <v>7</v>
      </c>
      <c r="K8" s="175">
        <f>'[1]#REF'!V9</f>
        <v>22</v>
      </c>
      <c r="L8" s="175">
        <f t="shared" si="3"/>
        <v>-1540</v>
      </c>
      <c r="M8" s="175">
        <f>'[2]#REF'!T8</f>
        <v>51.6558432989695</v>
      </c>
      <c r="N8" s="175">
        <f t="shared" si="4"/>
        <v>-1488.34415670103</v>
      </c>
      <c r="O8" s="240">
        <v>50</v>
      </c>
      <c r="P8" s="174">
        <v>18</v>
      </c>
      <c r="Q8" s="174">
        <v>10</v>
      </c>
      <c r="R8" s="174">
        <f t="shared" si="5"/>
        <v>8</v>
      </c>
      <c r="S8" s="287">
        <f t="shared" si="6"/>
        <v>-220</v>
      </c>
      <c r="T8" s="240">
        <v>30</v>
      </c>
      <c r="U8" s="240" t="s">
        <v>5392</v>
      </c>
      <c r="V8" s="240"/>
      <c r="W8" s="240">
        <v>0</v>
      </c>
      <c r="X8" s="175">
        <f t="shared" si="7"/>
        <v>-9796.76454325854</v>
      </c>
      <c r="Y8" s="240">
        <f t="shared" si="8"/>
        <v>-68577.3518028098</v>
      </c>
    </row>
    <row r="9" ht="22.6" customHeight="1" spans="1:25">
      <c r="A9" s="240"/>
      <c r="B9" s="282" t="s">
        <v>5394</v>
      </c>
      <c r="C9" s="240">
        <v>39.99</v>
      </c>
      <c r="D9" s="283">
        <v>0.2</v>
      </c>
      <c r="E9" s="176">
        <v>0</v>
      </c>
      <c r="F9" s="175">
        <f t="shared" si="0"/>
        <v>31.992</v>
      </c>
      <c r="G9" s="240">
        <f t="shared" si="1"/>
        <v>56</v>
      </c>
      <c r="H9" s="240">
        <f t="shared" si="2"/>
        <v>84</v>
      </c>
      <c r="I9" s="240">
        <f t="shared" si="9"/>
        <v>140</v>
      </c>
      <c r="J9" s="240">
        <v>7</v>
      </c>
      <c r="K9" s="175">
        <f>'[1]#REF'!V10</f>
        <v>22</v>
      </c>
      <c r="L9" s="175">
        <f t="shared" si="3"/>
        <v>-1848</v>
      </c>
      <c r="M9" s="175">
        <f>'[2]#REF'!T9</f>
        <v>57.3953814432994</v>
      </c>
      <c r="N9" s="175">
        <f t="shared" si="4"/>
        <v>-1790.6046185567</v>
      </c>
      <c r="O9" s="240">
        <v>60</v>
      </c>
      <c r="P9" s="174">
        <v>20</v>
      </c>
      <c r="Q9" s="174">
        <v>12</v>
      </c>
      <c r="R9" s="174">
        <f t="shared" si="5"/>
        <v>8</v>
      </c>
      <c r="S9" s="287">
        <f t="shared" si="6"/>
        <v>-264</v>
      </c>
      <c r="T9" s="240">
        <v>20</v>
      </c>
      <c r="U9" s="240" t="s">
        <v>5395</v>
      </c>
      <c r="V9" s="240"/>
      <c r="W9" s="240">
        <v>0</v>
      </c>
      <c r="X9" s="175">
        <f t="shared" si="7"/>
        <v>-8639.50382045684</v>
      </c>
      <c r="Y9" s="240">
        <f t="shared" si="8"/>
        <v>-60476.5267431979</v>
      </c>
    </row>
    <row r="10" ht="22.6" customHeight="1" spans="1:25">
      <c r="A10" s="240"/>
      <c r="B10" s="282" t="s">
        <v>5396</v>
      </c>
      <c r="C10" s="240">
        <v>39.99</v>
      </c>
      <c r="D10" s="283">
        <v>0.2</v>
      </c>
      <c r="E10" s="176">
        <v>0</v>
      </c>
      <c r="F10" s="175">
        <f t="shared" si="0"/>
        <v>31.992</v>
      </c>
      <c r="G10" s="240">
        <f t="shared" si="1"/>
        <v>84</v>
      </c>
      <c r="H10" s="240">
        <f t="shared" si="2"/>
        <v>84</v>
      </c>
      <c r="I10" s="240">
        <f t="shared" si="9"/>
        <v>168</v>
      </c>
      <c r="J10" s="240">
        <v>7</v>
      </c>
      <c r="K10" s="175">
        <f>'[1]#REF'!V11</f>
        <v>22</v>
      </c>
      <c r="L10" s="175">
        <f t="shared" si="3"/>
        <v>-1848</v>
      </c>
      <c r="M10" s="175">
        <f>'[2]#REF'!T10</f>
        <v>68.8744577319593</v>
      </c>
      <c r="N10" s="175">
        <f t="shared" si="4"/>
        <v>-1779.12554226804</v>
      </c>
      <c r="O10" s="240">
        <v>70</v>
      </c>
      <c r="P10" s="174">
        <v>24</v>
      </c>
      <c r="Q10" s="174">
        <v>12</v>
      </c>
      <c r="R10" s="174">
        <f t="shared" si="5"/>
        <v>12</v>
      </c>
      <c r="S10" s="287">
        <f t="shared" si="6"/>
        <v>-264</v>
      </c>
      <c r="T10" s="240">
        <v>10</v>
      </c>
      <c r="U10" s="240" t="s">
        <v>5395</v>
      </c>
      <c r="V10" s="240"/>
      <c r="W10" s="240">
        <v>0</v>
      </c>
      <c r="X10" s="175">
        <f t="shared" si="7"/>
        <v>-7183.82850753992</v>
      </c>
      <c r="Y10" s="240">
        <f t="shared" si="8"/>
        <v>-50286.7995527794</v>
      </c>
    </row>
    <row r="11" ht="22.6" customHeight="1" spans="1:25">
      <c r="A11" s="240" t="s">
        <v>5305</v>
      </c>
      <c r="B11" s="282" t="s">
        <v>5397</v>
      </c>
      <c r="C11" s="240">
        <v>39.99</v>
      </c>
      <c r="D11" s="283">
        <v>0.1</v>
      </c>
      <c r="E11" s="176">
        <v>0</v>
      </c>
      <c r="F11" s="175">
        <f t="shared" si="0"/>
        <v>35.991</v>
      </c>
      <c r="G11" s="240">
        <f t="shared" si="1"/>
        <v>84</v>
      </c>
      <c r="H11" s="240">
        <f t="shared" si="2"/>
        <v>98</v>
      </c>
      <c r="I11" s="240">
        <f t="shared" si="9"/>
        <v>182</v>
      </c>
      <c r="J11" s="240">
        <v>7</v>
      </c>
      <c r="K11" s="175">
        <f>'[1]#REF'!V12</f>
        <v>20.4444444444444</v>
      </c>
      <c r="L11" s="175">
        <f t="shared" si="3"/>
        <v>-2003.55555555556</v>
      </c>
      <c r="M11" s="175">
        <f>'[2]#REF'!T11</f>
        <v>743.531260824742</v>
      </c>
      <c r="N11" s="175">
        <f t="shared" si="4"/>
        <v>-1260.02429473081</v>
      </c>
      <c r="O11" s="240">
        <v>80</v>
      </c>
      <c r="P11" s="174">
        <v>26</v>
      </c>
      <c r="Q11" s="174">
        <v>14</v>
      </c>
      <c r="R11" s="174">
        <f t="shared" si="5"/>
        <v>12</v>
      </c>
      <c r="S11" s="287">
        <f t="shared" si="6"/>
        <v>-286.222222222222</v>
      </c>
      <c r="T11" s="240">
        <v>10</v>
      </c>
      <c r="U11" s="240" t="s">
        <v>5398</v>
      </c>
      <c r="V11" s="240"/>
      <c r="W11" s="240">
        <v>0</v>
      </c>
      <c r="X11" s="175">
        <f t="shared" ref="X11:X26" si="10">SUM(N11:N34)+W11</f>
        <v>-6084.03805502373</v>
      </c>
      <c r="Y11" s="240">
        <f t="shared" si="8"/>
        <v>-42588.2663851661</v>
      </c>
    </row>
    <row r="12" ht="22.6" customHeight="1" spans="1:25">
      <c r="A12" s="240"/>
      <c r="B12" s="282" t="s">
        <v>5399</v>
      </c>
      <c r="C12" s="240">
        <v>39.99</v>
      </c>
      <c r="D12" s="283">
        <v>0.1</v>
      </c>
      <c r="E12" s="176">
        <v>0</v>
      </c>
      <c r="F12" s="175">
        <f t="shared" si="0"/>
        <v>35.991</v>
      </c>
      <c r="G12" s="240">
        <f t="shared" si="1"/>
        <v>154</v>
      </c>
      <c r="H12" s="240">
        <f t="shared" si="2"/>
        <v>105</v>
      </c>
      <c r="I12" s="240">
        <f t="shared" si="9"/>
        <v>259</v>
      </c>
      <c r="J12" s="240">
        <v>7</v>
      </c>
      <c r="K12" s="175">
        <f>'[1]#REF'!V13</f>
        <v>20.4444444444444</v>
      </c>
      <c r="L12" s="175">
        <f t="shared" si="3"/>
        <v>-2146.66666666667</v>
      </c>
      <c r="M12" s="175">
        <f>'[2]#REF'!T12</f>
        <v>1058.10217886598</v>
      </c>
      <c r="N12" s="175">
        <f t="shared" si="4"/>
        <v>-1088.56448780069</v>
      </c>
      <c r="O12" s="240">
        <v>90</v>
      </c>
      <c r="P12" s="174">
        <v>28</v>
      </c>
      <c r="Q12" s="174">
        <v>15</v>
      </c>
      <c r="R12" s="174">
        <v>22</v>
      </c>
      <c r="S12" s="287">
        <f t="shared" si="6"/>
        <v>-306.666666666667</v>
      </c>
      <c r="T12" s="240">
        <v>5</v>
      </c>
      <c r="U12" s="240" t="s">
        <v>5398</v>
      </c>
      <c r="V12" s="240"/>
      <c r="W12" s="240">
        <v>0</v>
      </c>
      <c r="X12" s="175">
        <f t="shared" si="10"/>
        <v>-5413.47608665275</v>
      </c>
      <c r="Y12" s="240">
        <f t="shared" si="8"/>
        <v>-37894.3326065692</v>
      </c>
    </row>
    <row r="13" ht="22.6" customHeight="1" spans="1:25">
      <c r="A13" s="240"/>
      <c r="B13" s="282" t="s">
        <v>5400</v>
      </c>
      <c r="C13" s="240">
        <v>39.99</v>
      </c>
      <c r="D13" s="283">
        <v>0.1</v>
      </c>
      <c r="E13" s="176">
        <v>0</v>
      </c>
      <c r="F13" s="175">
        <f t="shared" si="0"/>
        <v>35.991</v>
      </c>
      <c r="G13" s="240">
        <f t="shared" si="1"/>
        <v>105</v>
      </c>
      <c r="H13" s="240">
        <f t="shared" si="2"/>
        <v>105</v>
      </c>
      <c r="I13" s="240">
        <f t="shared" si="9"/>
        <v>210</v>
      </c>
      <c r="J13" s="240">
        <v>7</v>
      </c>
      <c r="K13" s="175">
        <f>'[1]#REF'!V14</f>
        <v>20.4444444444444</v>
      </c>
      <c r="L13" s="175">
        <f t="shared" si="3"/>
        <v>-2146.66666666667</v>
      </c>
      <c r="M13" s="175">
        <f>'[2]#REF'!T13</f>
        <v>857.92068556701</v>
      </c>
      <c r="N13" s="175">
        <f t="shared" si="4"/>
        <v>-1288.74598109966</v>
      </c>
      <c r="O13" s="240">
        <v>100</v>
      </c>
      <c r="P13" s="174">
        <v>30</v>
      </c>
      <c r="Q13" s="174">
        <v>15</v>
      </c>
      <c r="R13" s="174">
        <f>P13-Q13</f>
        <v>15</v>
      </c>
      <c r="S13" s="287">
        <f t="shared" si="6"/>
        <v>-306.666666666667</v>
      </c>
      <c r="T13" s="240">
        <v>5</v>
      </c>
      <c r="U13" s="240" t="s">
        <v>5401</v>
      </c>
      <c r="V13" s="240"/>
      <c r="W13" s="240">
        <v>0</v>
      </c>
      <c r="X13" s="175">
        <f t="shared" si="10"/>
        <v>-4662.66639048386</v>
      </c>
      <c r="Y13" s="240">
        <f t="shared" si="8"/>
        <v>-32638.664733387</v>
      </c>
    </row>
    <row r="14" ht="22.6" customHeight="1" spans="1:25">
      <c r="A14" s="240"/>
      <c r="B14" s="282" t="s">
        <v>5402</v>
      </c>
      <c r="C14" s="240">
        <v>39.99</v>
      </c>
      <c r="D14" s="283">
        <v>0.1</v>
      </c>
      <c r="E14" s="176">
        <v>0</v>
      </c>
      <c r="F14" s="175">
        <f t="shared" si="0"/>
        <v>35.991</v>
      </c>
      <c r="G14" s="240">
        <f t="shared" si="1"/>
        <v>259</v>
      </c>
      <c r="H14" s="240">
        <f t="shared" si="2"/>
        <v>112</v>
      </c>
      <c r="I14" s="240">
        <f t="shared" si="9"/>
        <v>371</v>
      </c>
      <c r="J14" s="240">
        <v>7</v>
      </c>
      <c r="K14" s="175">
        <f>'[1]#REF'!V15</f>
        <v>20.4444444444444</v>
      </c>
      <c r="L14" s="175">
        <f t="shared" si="3"/>
        <v>-2289.77777777778</v>
      </c>
      <c r="M14" s="175">
        <f>'[2]#REF'!T14</f>
        <v>1515.65987783505</v>
      </c>
      <c r="N14" s="175">
        <f t="shared" si="4"/>
        <v>-774.117899942727</v>
      </c>
      <c r="O14" s="240">
        <v>110</v>
      </c>
      <c r="P14" s="174">
        <v>35</v>
      </c>
      <c r="Q14" s="174">
        <v>16</v>
      </c>
      <c r="R14" s="174">
        <v>37</v>
      </c>
      <c r="S14" s="287">
        <f t="shared" si="6"/>
        <v>-327.111111111111</v>
      </c>
      <c r="T14" s="240">
        <v>4</v>
      </c>
      <c r="U14" s="240" t="s">
        <v>5401</v>
      </c>
      <c r="V14" s="240"/>
      <c r="W14" s="240">
        <v>0</v>
      </c>
      <c r="X14" s="175">
        <f t="shared" si="10"/>
        <v>-2236.84585155063</v>
      </c>
      <c r="Y14" s="240">
        <f t="shared" si="8"/>
        <v>-15657.9209608544</v>
      </c>
    </row>
    <row r="15" ht="22.6" customHeight="1" spans="1:25">
      <c r="A15" s="240" t="s">
        <v>5307</v>
      </c>
      <c r="B15" s="282" t="s">
        <v>5403</v>
      </c>
      <c r="C15" s="240">
        <v>39.99</v>
      </c>
      <c r="D15" s="283">
        <v>0</v>
      </c>
      <c r="E15" s="176">
        <v>0</v>
      </c>
      <c r="F15" s="175">
        <f t="shared" si="0"/>
        <v>39.99</v>
      </c>
      <c r="G15" s="240">
        <f t="shared" si="1"/>
        <v>154</v>
      </c>
      <c r="H15" s="240">
        <f t="shared" si="2"/>
        <v>126</v>
      </c>
      <c r="I15" s="240">
        <f t="shared" si="9"/>
        <v>280</v>
      </c>
      <c r="J15" s="240">
        <v>7</v>
      </c>
      <c r="K15" s="175">
        <f>'[1]#REF'!V16</f>
        <v>21.1764705882353</v>
      </c>
      <c r="L15" s="175">
        <f t="shared" si="3"/>
        <v>-2668.23529411765</v>
      </c>
      <c r="M15" s="175">
        <f>'[2]#REF'!T15</f>
        <v>2340.99773195876</v>
      </c>
      <c r="N15" s="175">
        <f t="shared" si="4"/>
        <v>-327.237562158882</v>
      </c>
      <c r="O15" s="240">
        <v>120</v>
      </c>
      <c r="P15" s="174">
        <v>40</v>
      </c>
      <c r="Q15" s="174">
        <v>18</v>
      </c>
      <c r="R15" s="174">
        <f t="shared" ref="R15:R26" si="11">SUM(P15-Q15)</f>
        <v>22</v>
      </c>
      <c r="S15" s="287">
        <f t="shared" si="6"/>
        <v>-381.176470588235</v>
      </c>
      <c r="T15" s="240">
        <v>4</v>
      </c>
      <c r="U15" s="240" t="s">
        <v>5404</v>
      </c>
      <c r="V15" s="240"/>
      <c r="W15" s="240">
        <v>0</v>
      </c>
      <c r="X15" s="175">
        <f t="shared" si="10"/>
        <v>859.963620009942</v>
      </c>
      <c r="Y15" s="240">
        <f t="shared" si="8"/>
        <v>6019.74534006959</v>
      </c>
    </row>
    <row r="16" ht="22.6" customHeight="1" spans="1:25">
      <c r="A16" s="240"/>
      <c r="B16" s="282" t="s">
        <v>5405</v>
      </c>
      <c r="C16" s="240">
        <v>39.99</v>
      </c>
      <c r="D16" s="283">
        <v>0</v>
      </c>
      <c r="E16" s="176">
        <v>0</v>
      </c>
      <c r="F16" s="175">
        <f t="shared" si="0"/>
        <v>39.99</v>
      </c>
      <c r="G16" s="240">
        <f t="shared" si="1"/>
        <v>175</v>
      </c>
      <c r="H16" s="240">
        <f t="shared" si="2"/>
        <v>140</v>
      </c>
      <c r="I16" s="240">
        <f t="shared" si="9"/>
        <v>315</v>
      </c>
      <c r="J16" s="240">
        <v>7</v>
      </c>
      <c r="K16" s="175">
        <f>'[1]#REF'!V17</f>
        <v>21.1764705882353</v>
      </c>
      <c r="L16" s="175">
        <f t="shared" si="3"/>
        <v>-2964.70588235294</v>
      </c>
      <c r="M16" s="175">
        <f>'[2]#REF'!T16</f>
        <v>2633.62244845361</v>
      </c>
      <c r="N16" s="175">
        <f t="shared" si="4"/>
        <v>-331.083433899331</v>
      </c>
      <c r="O16" s="240">
        <v>130</v>
      </c>
      <c r="P16" s="174">
        <v>45</v>
      </c>
      <c r="Q16" s="174">
        <v>20</v>
      </c>
      <c r="R16" s="174">
        <f t="shared" si="11"/>
        <v>25</v>
      </c>
      <c r="S16" s="287">
        <f t="shared" si="6"/>
        <v>-423.529411764706</v>
      </c>
      <c r="T16" s="240">
        <v>3</v>
      </c>
      <c r="U16" s="240" t="s">
        <v>5404</v>
      </c>
      <c r="V16" s="240"/>
      <c r="W16" s="240">
        <v>0</v>
      </c>
      <c r="X16" s="175">
        <f t="shared" si="10"/>
        <v>2664.3384924896</v>
      </c>
      <c r="Y16" s="240">
        <f t="shared" si="8"/>
        <v>18650.3694474272</v>
      </c>
    </row>
    <row r="17" ht="22.6" customHeight="1" spans="1:25">
      <c r="A17" s="240"/>
      <c r="B17" s="282" t="s">
        <v>5406</v>
      </c>
      <c r="C17" s="240">
        <v>39.99</v>
      </c>
      <c r="D17" s="283">
        <v>0</v>
      </c>
      <c r="E17" s="176">
        <v>0</v>
      </c>
      <c r="F17" s="175">
        <f t="shared" si="0"/>
        <v>39.99</v>
      </c>
      <c r="G17" s="240">
        <f t="shared" si="1"/>
        <v>196</v>
      </c>
      <c r="H17" s="240">
        <f t="shared" si="2"/>
        <v>154</v>
      </c>
      <c r="I17" s="240">
        <f t="shared" si="9"/>
        <v>350</v>
      </c>
      <c r="J17" s="240">
        <v>7</v>
      </c>
      <c r="K17" s="175">
        <f>'[1]#REF'!V18</f>
        <v>21.1764705882353</v>
      </c>
      <c r="L17" s="175">
        <f t="shared" si="3"/>
        <v>-3261.17647058824</v>
      </c>
      <c r="M17" s="175">
        <f>'[2]#REF'!T17</f>
        <v>2926.24716494846</v>
      </c>
      <c r="N17" s="175">
        <f t="shared" si="4"/>
        <v>-334.92930563978</v>
      </c>
      <c r="O17" s="240">
        <v>140</v>
      </c>
      <c r="P17" s="174">
        <v>50</v>
      </c>
      <c r="Q17" s="174">
        <v>22</v>
      </c>
      <c r="R17" s="174">
        <f t="shared" si="11"/>
        <v>28</v>
      </c>
      <c r="S17" s="287">
        <f t="shared" si="6"/>
        <v>-465.882352941176</v>
      </c>
      <c r="T17" s="240">
        <v>3</v>
      </c>
      <c r="U17" s="240" t="s">
        <v>5407</v>
      </c>
      <c r="V17" s="240"/>
      <c r="W17" s="240">
        <v>0</v>
      </c>
      <c r="X17" s="175">
        <f t="shared" si="10"/>
        <v>7107.69784128897</v>
      </c>
      <c r="Y17" s="240">
        <f t="shared" si="8"/>
        <v>49753.8848890228</v>
      </c>
    </row>
    <row r="18" ht="22.6" customHeight="1" spans="1:25">
      <c r="A18" s="240"/>
      <c r="B18" s="282" t="s">
        <v>5408</v>
      </c>
      <c r="C18" s="240">
        <v>39.99</v>
      </c>
      <c r="D18" s="283">
        <v>0</v>
      </c>
      <c r="E18" s="176">
        <v>0</v>
      </c>
      <c r="F18" s="175">
        <f t="shared" si="0"/>
        <v>39.99</v>
      </c>
      <c r="G18" s="240">
        <f t="shared" si="1"/>
        <v>315</v>
      </c>
      <c r="H18" s="240">
        <f t="shared" si="2"/>
        <v>175</v>
      </c>
      <c r="I18" s="240">
        <f t="shared" si="9"/>
        <v>490</v>
      </c>
      <c r="J18" s="240">
        <v>7</v>
      </c>
      <c r="K18" s="175">
        <f>'[1]#REF'!V19</f>
        <v>21.1764705882353</v>
      </c>
      <c r="L18" s="175">
        <f t="shared" si="3"/>
        <v>-3705.88235294118</v>
      </c>
      <c r="M18" s="175">
        <f>'[2]#REF'!T18</f>
        <v>4096.74603092784</v>
      </c>
      <c r="N18" s="175">
        <f t="shared" si="4"/>
        <v>390.863677986661</v>
      </c>
      <c r="O18" s="240">
        <v>150</v>
      </c>
      <c r="P18" s="174">
        <v>70</v>
      </c>
      <c r="Q18" s="174">
        <v>25</v>
      </c>
      <c r="R18" s="174">
        <f t="shared" si="11"/>
        <v>45</v>
      </c>
      <c r="S18" s="287">
        <f t="shared" si="6"/>
        <v>-529.411764705882</v>
      </c>
      <c r="T18" s="240">
        <v>2</v>
      </c>
      <c r="U18" s="240" t="s">
        <v>5407</v>
      </c>
      <c r="V18" s="240"/>
      <c r="W18" s="240">
        <v>0</v>
      </c>
      <c r="X18" s="175">
        <f t="shared" si="10"/>
        <v>9516.65988628391</v>
      </c>
      <c r="Y18" s="240">
        <f t="shared" si="8"/>
        <v>66616.6192039874</v>
      </c>
    </row>
    <row r="19" ht="22.6" customHeight="1" spans="1:25">
      <c r="A19" s="240" t="s">
        <v>5309</v>
      </c>
      <c r="B19" s="282" t="s">
        <v>5409</v>
      </c>
      <c r="C19" s="240">
        <v>39.99</v>
      </c>
      <c r="D19" s="283">
        <v>0</v>
      </c>
      <c r="E19" s="176">
        <v>0</v>
      </c>
      <c r="F19" s="175">
        <f t="shared" si="0"/>
        <v>39.99</v>
      </c>
      <c r="G19" s="240">
        <f t="shared" si="1"/>
        <v>315</v>
      </c>
      <c r="H19" s="240">
        <f t="shared" si="2"/>
        <v>175</v>
      </c>
      <c r="I19" s="240">
        <f t="shared" si="9"/>
        <v>490</v>
      </c>
      <c r="J19" s="240">
        <v>7</v>
      </c>
      <c r="K19" s="175">
        <f>'[1]#REF'!V20</f>
        <v>21.1764705882353</v>
      </c>
      <c r="L19" s="175">
        <f t="shared" si="3"/>
        <v>-3705.88235294118</v>
      </c>
      <c r="M19" s="175">
        <f>'[2]#REF'!T19</f>
        <v>4096.74603092784</v>
      </c>
      <c r="N19" s="175">
        <f t="shared" si="4"/>
        <v>390.863677986661</v>
      </c>
      <c r="O19" s="240">
        <v>160</v>
      </c>
      <c r="P19" s="174">
        <v>70</v>
      </c>
      <c r="Q19" s="174">
        <v>25</v>
      </c>
      <c r="R19" s="174">
        <f t="shared" si="11"/>
        <v>45</v>
      </c>
      <c r="S19" s="287">
        <f t="shared" si="6"/>
        <v>-529.411764705882</v>
      </c>
      <c r="T19" s="240">
        <v>2</v>
      </c>
      <c r="U19" s="240" t="s">
        <v>5407</v>
      </c>
      <c r="V19" s="240"/>
      <c r="W19" s="240">
        <v>0</v>
      </c>
      <c r="X19" s="175">
        <f t="shared" si="10"/>
        <v>11496.1418636012</v>
      </c>
      <c r="Y19" s="240">
        <f t="shared" si="8"/>
        <v>80472.9930452085</v>
      </c>
    </row>
    <row r="20" ht="22.6" customHeight="1" spans="1:25">
      <c r="A20" s="240"/>
      <c r="B20" s="282" t="s">
        <v>5410</v>
      </c>
      <c r="C20" s="240">
        <v>39.99</v>
      </c>
      <c r="D20" s="283">
        <v>0</v>
      </c>
      <c r="E20" s="176">
        <v>0</v>
      </c>
      <c r="F20" s="175">
        <f t="shared" si="0"/>
        <v>39.99</v>
      </c>
      <c r="G20" s="240">
        <f t="shared" si="1"/>
        <v>315</v>
      </c>
      <c r="H20" s="240">
        <f t="shared" si="2"/>
        <v>175</v>
      </c>
      <c r="I20" s="240">
        <f t="shared" si="9"/>
        <v>490</v>
      </c>
      <c r="J20" s="240">
        <v>7</v>
      </c>
      <c r="K20" s="175">
        <f>'[1]#REF'!V21</f>
        <v>21.1764705882353</v>
      </c>
      <c r="L20" s="175">
        <f t="shared" si="3"/>
        <v>-3705.88235294118</v>
      </c>
      <c r="M20" s="175">
        <f>'[2]#REF'!T20</f>
        <v>4096.74603092784</v>
      </c>
      <c r="N20" s="175">
        <f t="shared" si="4"/>
        <v>390.863677986661</v>
      </c>
      <c r="O20" s="240">
        <v>170</v>
      </c>
      <c r="P20" s="174">
        <v>70</v>
      </c>
      <c r="Q20" s="174">
        <v>25</v>
      </c>
      <c r="R20" s="174">
        <f t="shared" si="11"/>
        <v>45</v>
      </c>
      <c r="S20" s="287">
        <f t="shared" si="6"/>
        <v>-529.411764705882</v>
      </c>
      <c r="T20" s="240">
        <v>2</v>
      </c>
      <c r="U20" s="240" t="s">
        <v>5407</v>
      </c>
      <c r="V20" s="240"/>
      <c r="W20" s="240">
        <v>0</v>
      </c>
      <c r="X20" s="175">
        <f t="shared" si="10"/>
        <v>13771.9367568673</v>
      </c>
      <c r="Y20" s="240">
        <f t="shared" si="8"/>
        <v>96403.5572980712</v>
      </c>
    </row>
    <row r="21" ht="22.6" customHeight="1" spans="1:25">
      <c r="A21" s="240"/>
      <c r="B21" s="282" t="s">
        <v>5411</v>
      </c>
      <c r="C21" s="240">
        <v>39.99</v>
      </c>
      <c r="D21" s="283">
        <v>0</v>
      </c>
      <c r="E21" s="176">
        <v>0</v>
      </c>
      <c r="F21" s="175">
        <f t="shared" si="0"/>
        <v>39.99</v>
      </c>
      <c r="G21" s="240">
        <f t="shared" si="1"/>
        <v>315</v>
      </c>
      <c r="H21" s="240">
        <f t="shared" si="2"/>
        <v>175</v>
      </c>
      <c r="I21" s="240">
        <f t="shared" si="9"/>
        <v>490</v>
      </c>
      <c r="J21" s="240">
        <v>7</v>
      </c>
      <c r="K21" s="175">
        <f>'[1]#REF'!V22</f>
        <v>21.1764705882353</v>
      </c>
      <c r="L21" s="175">
        <f t="shared" si="3"/>
        <v>-3705.88235294118</v>
      </c>
      <c r="M21" s="175">
        <f>'[2]#REF'!T21</f>
        <v>4096.74603092784</v>
      </c>
      <c r="N21" s="175">
        <f t="shared" si="4"/>
        <v>390.863677986661</v>
      </c>
      <c r="O21" s="240">
        <v>180</v>
      </c>
      <c r="P21" s="174">
        <v>70</v>
      </c>
      <c r="Q21" s="174">
        <v>25</v>
      </c>
      <c r="R21" s="174">
        <f t="shared" si="11"/>
        <v>45</v>
      </c>
      <c r="S21" s="287">
        <f t="shared" si="6"/>
        <v>-529.411764705882</v>
      </c>
      <c r="T21" s="240">
        <v>1</v>
      </c>
      <c r="U21" s="240" t="s">
        <v>5407</v>
      </c>
      <c r="V21" s="240"/>
      <c r="W21" s="240">
        <v>0</v>
      </c>
      <c r="X21" s="175">
        <f t="shared" si="10"/>
        <v>17974.1597845169</v>
      </c>
      <c r="Y21" s="240">
        <f t="shared" si="8"/>
        <v>125819.118491618</v>
      </c>
    </row>
    <row r="22" ht="22.6" customHeight="1" spans="1:25">
      <c r="A22" s="240"/>
      <c r="B22" s="282" t="s">
        <v>5412</v>
      </c>
      <c r="C22" s="240">
        <v>39.99</v>
      </c>
      <c r="D22" s="283">
        <v>0</v>
      </c>
      <c r="E22" s="176">
        <v>0</v>
      </c>
      <c r="F22" s="175">
        <f t="shared" si="0"/>
        <v>39.99</v>
      </c>
      <c r="G22" s="240">
        <f t="shared" si="1"/>
        <v>315</v>
      </c>
      <c r="H22" s="240">
        <f t="shared" si="2"/>
        <v>175</v>
      </c>
      <c r="I22" s="240">
        <f t="shared" si="9"/>
        <v>490</v>
      </c>
      <c r="J22" s="240">
        <v>7</v>
      </c>
      <c r="K22" s="175">
        <f>'[1]#REF'!V23</f>
        <v>21.1764705882353</v>
      </c>
      <c r="L22" s="175">
        <f t="shared" si="3"/>
        <v>-3705.88235294118</v>
      </c>
      <c r="M22" s="175">
        <f>'[2]#REF'!T22</f>
        <v>4096.74603092784</v>
      </c>
      <c r="N22" s="175">
        <f t="shared" si="4"/>
        <v>390.863677986661</v>
      </c>
      <c r="O22" s="240">
        <v>190</v>
      </c>
      <c r="P22" s="174">
        <v>70</v>
      </c>
      <c r="Q22" s="174">
        <v>25</v>
      </c>
      <c r="R22" s="174">
        <f t="shared" si="11"/>
        <v>45</v>
      </c>
      <c r="S22" s="287">
        <f t="shared" si="6"/>
        <v>-529.411764705882</v>
      </c>
      <c r="T22" s="240">
        <v>1</v>
      </c>
      <c r="U22" s="240" t="s">
        <v>5407</v>
      </c>
      <c r="V22" s="240"/>
      <c r="W22" s="240">
        <v>0</v>
      </c>
      <c r="X22" s="175">
        <f t="shared" si="10"/>
        <v>22176.3828121664</v>
      </c>
      <c r="Y22" s="240">
        <f t="shared" si="8"/>
        <v>155234.679685165</v>
      </c>
    </row>
    <row r="23" ht="22.6" customHeight="1" spans="1:25">
      <c r="A23" s="240" t="s">
        <v>5311</v>
      </c>
      <c r="B23" s="282" t="s">
        <v>5413</v>
      </c>
      <c r="C23" s="240">
        <v>39.99</v>
      </c>
      <c r="D23" s="283">
        <v>0</v>
      </c>
      <c r="E23" s="176">
        <v>0</v>
      </c>
      <c r="F23" s="175">
        <f t="shared" si="0"/>
        <v>39.99</v>
      </c>
      <c r="G23" s="240">
        <f t="shared" si="1"/>
        <v>315</v>
      </c>
      <c r="H23" s="240">
        <f t="shared" si="2"/>
        <v>175</v>
      </c>
      <c r="I23" s="240">
        <f t="shared" si="9"/>
        <v>490</v>
      </c>
      <c r="J23" s="240">
        <v>7</v>
      </c>
      <c r="K23" s="175">
        <f>'[1]#REF'!V24</f>
        <v>21.1764705882353</v>
      </c>
      <c r="L23" s="175">
        <f t="shared" si="3"/>
        <v>-3705.88235294118</v>
      </c>
      <c r="M23" s="175">
        <f>'[2]#REF'!T23</f>
        <v>4096.74603092784</v>
      </c>
      <c r="N23" s="175">
        <f t="shared" si="4"/>
        <v>390.863677986661</v>
      </c>
      <c r="O23" s="240">
        <v>200</v>
      </c>
      <c r="P23" s="174">
        <v>70</v>
      </c>
      <c r="Q23" s="174">
        <v>25</v>
      </c>
      <c r="R23" s="174">
        <f t="shared" si="11"/>
        <v>45</v>
      </c>
      <c r="S23" s="287">
        <f t="shared" si="6"/>
        <v>-529.411764705882</v>
      </c>
      <c r="T23" s="240">
        <v>1</v>
      </c>
      <c r="U23" s="240" t="s">
        <v>5414</v>
      </c>
      <c r="V23" s="240"/>
      <c r="W23" s="240">
        <v>0</v>
      </c>
      <c r="X23" s="175">
        <f t="shared" si="10"/>
        <v>26378.605839816</v>
      </c>
      <c r="Y23" s="240">
        <f t="shared" si="8"/>
        <v>184650.240878712</v>
      </c>
    </row>
    <row r="24" ht="22.6" customHeight="1" spans="1:25">
      <c r="A24" s="240"/>
      <c r="B24" s="282" t="s">
        <v>5415</v>
      </c>
      <c r="C24" s="240">
        <v>39.99</v>
      </c>
      <c r="D24" s="283">
        <v>0</v>
      </c>
      <c r="E24" s="176">
        <v>0</v>
      </c>
      <c r="F24" s="175">
        <f t="shared" si="0"/>
        <v>39.99</v>
      </c>
      <c r="G24" s="240">
        <f t="shared" si="1"/>
        <v>315</v>
      </c>
      <c r="H24" s="240">
        <f t="shared" si="2"/>
        <v>175</v>
      </c>
      <c r="I24" s="240">
        <f t="shared" si="9"/>
        <v>490</v>
      </c>
      <c r="J24" s="240">
        <v>7</v>
      </c>
      <c r="K24" s="175">
        <f>'[1]#REF'!V25</f>
        <v>21.1764705882353</v>
      </c>
      <c r="L24" s="175">
        <f t="shared" si="3"/>
        <v>-3705.88235294118</v>
      </c>
      <c r="M24" s="175">
        <f>'[2]#REF'!T24</f>
        <v>4096.74603092784</v>
      </c>
      <c r="N24" s="175">
        <f t="shared" si="4"/>
        <v>390.863677986661</v>
      </c>
      <c r="O24" s="240">
        <v>220</v>
      </c>
      <c r="P24" s="174">
        <v>70</v>
      </c>
      <c r="Q24" s="174">
        <v>25</v>
      </c>
      <c r="R24" s="174">
        <f t="shared" si="11"/>
        <v>45</v>
      </c>
      <c r="S24" s="287">
        <f t="shared" si="6"/>
        <v>-529.411764705882</v>
      </c>
      <c r="T24" s="240">
        <v>1</v>
      </c>
      <c r="U24" s="240" t="s">
        <v>5414</v>
      </c>
      <c r="V24" s="240"/>
      <c r="W24" s="240">
        <v>0</v>
      </c>
      <c r="X24" s="175">
        <f t="shared" si="10"/>
        <v>30580.8288674656</v>
      </c>
      <c r="Y24" s="240">
        <f t="shared" si="8"/>
        <v>214065.802072259</v>
      </c>
    </row>
    <row r="25" ht="22.6" customHeight="1" spans="1:25">
      <c r="A25" s="240"/>
      <c r="B25" s="282" t="s">
        <v>5416</v>
      </c>
      <c r="C25" s="240">
        <v>39.99</v>
      </c>
      <c r="D25" s="283">
        <v>0</v>
      </c>
      <c r="E25" s="176">
        <v>0</v>
      </c>
      <c r="F25" s="175">
        <f t="shared" si="0"/>
        <v>39.99</v>
      </c>
      <c r="G25" s="240">
        <f t="shared" si="1"/>
        <v>315</v>
      </c>
      <c r="H25" s="240">
        <f t="shared" si="2"/>
        <v>175</v>
      </c>
      <c r="I25" s="240">
        <f t="shared" si="9"/>
        <v>490</v>
      </c>
      <c r="J25" s="240">
        <v>7</v>
      </c>
      <c r="K25" s="175">
        <f>'[1]#REF'!V26</f>
        <v>21.1764705882353</v>
      </c>
      <c r="L25" s="175">
        <f t="shared" si="3"/>
        <v>-3705.88235294118</v>
      </c>
      <c r="M25" s="175">
        <f>'[2]#REF'!T25</f>
        <v>4096.74603092784</v>
      </c>
      <c r="N25" s="175">
        <f t="shared" si="4"/>
        <v>390.863677986661</v>
      </c>
      <c r="O25" s="240">
        <v>240</v>
      </c>
      <c r="P25" s="174">
        <v>70</v>
      </c>
      <c r="Q25" s="174">
        <v>25</v>
      </c>
      <c r="R25" s="174">
        <f t="shared" si="11"/>
        <v>45</v>
      </c>
      <c r="S25" s="287">
        <f t="shared" si="6"/>
        <v>-529.411764705882</v>
      </c>
      <c r="T25" s="240">
        <v>1</v>
      </c>
      <c r="U25" s="240" t="s">
        <v>5414</v>
      </c>
      <c r="V25" s="240"/>
      <c r="W25" s="240">
        <v>0</v>
      </c>
      <c r="X25" s="175">
        <f t="shared" si="10"/>
        <v>34783.0518951151</v>
      </c>
      <c r="Y25" s="240">
        <f t="shared" si="8"/>
        <v>243481.363265806</v>
      </c>
    </row>
    <row r="26" ht="22.6" customHeight="1" spans="1:25">
      <c r="A26" s="240"/>
      <c r="B26" s="282" t="s">
        <v>5417</v>
      </c>
      <c r="C26" s="240">
        <v>39.99</v>
      </c>
      <c r="D26" s="283">
        <v>0</v>
      </c>
      <c r="E26" s="176">
        <v>0</v>
      </c>
      <c r="F26" s="175">
        <f t="shared" si="0"/>
        <v>39.99</v>
      </c>
      <c r="G26" s="240">
        <f t="shared" si="1"/>
        <v>315</v>
      </c>
      <c r="H26" s="240">
        <f t="shared" si="2"/>
        <v>175</v>
      </c>
      <c r="I26" s="240">
        <f t="shared" si="9"/>
        <v>490</v>
      </c>
      <c r="J26" s="240">
        <v>7</v>
      </c>
      <c r="K26" s="175">
        <f>'[1]#REF'!V27</f>
        <v>21.1764705882353</v>
      </c>
      <c r="L26" s="175">
        <f t="shared" si="3"/>
        <v>-3705.88235294118</v>
      </c>
      <c r="M26" s="175">
        <f>'[2]#REF'!T26</f>
        <v>4096.74603092784</v>
      </c>
      <c r="N26" s="175">
        <f t="shared" si="4"/>
        <v>390.863677986661</v>
      </c>
      <c r="O26" s="240">
        <v>260</v>
      </c>
      <c r="P26" s="174">
        <v>70</v>
      </c>
      <c r="Q26" s="174">
        <v>25</v>
      </c>
      <c r="R26" s="174">
        <f t="shared" si="11"/>
        <v>45</v>
      </c>
      <c r="S26" s="287">
        <f t="shared" si="6"/>
        <v>-529.411764705882</v>
      </c>
      <c r="T26" s="240">
        <v>1</v>
      </c>
      <c r="U26" s="240" t="s">
        <v>5418</v>
      </c>
      <c r="V26" s="240"/>
      <c r="W26" s="240">
        <v>0</v>
      </c>
      <c r="X26" s="175">
        <f t="shared" si="10"/>
        <v>38985.2749227647</v>
      </c>
      <c r="Y26" s="240">
        <f t="shared" si="8"/>
        <v>272896.924459353</v>
      </c>
    </row>
    <row r="27" ht="26.8" customHeight="1" spans="1:25">
      <c r="A27" s="230"/>
      <c r="B27" s="230"/>
      <c r="C27" s="230"/>
      <c r="D27" s="230"/>
      <c r="E27" s="230"/>
      <c r="F27" s="230"/>
      <c r="G27" s="230"/>
      <c r="H27" s="230"/>
      <c r="I27" s="230"/>
      <c r="J27" s="230"/>
      <c r="K27" s="230"/>
      <c r="L27" s="230"/>
      <c r="M27" s="230"/>
      <c r="N27" s="230"/>
      <c r="O27" s="230"/>
      <c r="P27" s="230"/>
      <c r="Q27" s="230"/>
      <c r="R27" s="230"/>
      <c r="S27" s="230"/>
      <c r="T27" s="230"/>
      <c r="U27" s="230"/>
      <c r="V27" s="230"/>
      <c r="W27" s="230"/>
      <c r="X27" s="230"/>
      <c r="Y27" s="230"/>
    </row>
    <row r="28" ht="26.8" customHeight="1" spans="1:25">
      <c r="A28" s="347" t="s">
        <v>5419</v>
      </c>
      <c r="B28" s="347"/>
      <c r="C28" s="347"/>
      <c r="D28" s="347"/>
      <c r="E28" s="347"/>
      <c r="F28" s="348"/>
      <c r="G28" s="347"/>
      <c r="H28" s="347"/>
      <c r="I28" s="347"/>
      <c r="J28" s="347"/>
      <c r="K28" s="347"/>
      <c r="L28" s="347"/>
      <c r="M28" s="347"/>
      <c r="N28" s="347"/>
      <c r="O28" s="347"/>
      <c r="P28" s="347"/>
      <c r="Q28" s="347"/>
      <c r="R28" s="347"/>
      <c r="S28" s="347"/>
      <c r="T28" s="347"/>
      <c r="U28" s="347"/>
      <c r="V28" s="347"/>
      <c r="W28" s="347"/>
      <c r="X28" s="347"/>
      <c r="Y28" s="347"/>
    </row>
    <row r="29" ht="22.6" customHeight="1" spans="1:25">
      <c r="A29" s="307" t="s">
        <v>5301</v>
      </c>
      <c r="B29" s="321" t="s">
        <v>5420</v>
      </c>
      <c r="C29" s="307">
        <v>89.99</v>
      </c>
      <c r="D29" s="322">
        <v>0.3</v>
      </c>
      <c r="E29" s="161">
        <v>0</v>
      </c>
      <c r="F29" s="323">
        <v>62.993</v>
      </c>
      <c r="G29" s="307">
        <v>0</v>
      </c>
      <c r="H29" s="307">
        <v>21</v>
      </c>
      <c r="I29" s="307">
        <v>21</v>
      </c>
      <c r="J29" s="307">
        <v>7</v>
      </c>
      <c r="K29" s="160">
        <v>23.875</v>
      </c>
      <c r="L29" s="160">
        <v>-501.375</v>
      </c>
      <c r="M29" s="160">
        <v>15.1809043933054</v>
      </c>
      <c r="N29" s="160">
        <v>-486.194095606695</v>
      </c>
      <c r="O29" s="307">
        <v>20</v>
      </c>
      <c r="P29" s="159">
        <v>3</v>
      </c>
      <c r="Q29" s="159">
        <v>3</v>
      </c>
      <c r="R29" s="159">
        <v>0</v>
      </c>
      <c r="S29" s="324">
        <v>-71.625</v>
      </c>
      <c r="T29" s="307">
        <v>150</v>
      </c>
      <c r="U29" s="307" t="s">
        <v>5385</v>
      </c>
      <c r="V29" s="307" t="s">
        <v>5386</v>
      </c>
      <c r="W29" s="307">
        <v>3000</v>
      </c>
      <c r="X29" s="160">
        <v>-2124.32530962343</v>
      </c>
      <c r="Y29" s="307">
        <v>-14870.277167364</v>
      </c>
    </row>
    <row r="30" ht="22.6" customHeight="1" spans="1:25">
      <c r="A30" s="240"/>
      <c r="B30" s="282" t="s">
        <v>5421</v>
      </c>
      <c r="C30" s="240">
        <v>89.99</v>
      </c>
      <c r="D30" s="283">
        <v>0.3</v>
      </c>
      <c r="E30" s="176">
        <v>0</v>
      </c>
      <c r="F30" s="284">
        <v>62.993</v>
      </c>
      <c r="G30" s="240">
        <v>14</v>
      </c>
      <c r="H30" s="240">
        <v>35</v>
      </c>
      <c r="I30" s="240">
        <v>49</v>
      </c>
      <c r="J30" s="240">
        <v>7</v>
      </c>
      <c r="K30" s="175">
        <v>23.875</v>
      </c>
      <c r="L30" s="175">
        <v>-835.625</v>
      </c>
      <c r="M30" s="175">
        <v>35.4221102510459</v>
      </c>
      <c r="N30" s="175">
        <v>-800.202889748954</v>
      </c>
      <c r="O30" s="240">
        <v>25</v>
      </c>
      <c r="P30" s="174">
        <v>7</v>
      </c>
      <c r="Q30" s="174">
        <v>5</v>
      </c>
      <c r="R30" s="174">
        <v>2</v>
      </c>
      <c r="S30" s="287">
        <v>-119.375</v>
      </c>
      <c r="T30" s="240">
        <v>120</v>
      </c>
      <c r="U30" s="240" t="s">
        <v>5385</v>
      </c>
      <c r="V30" s="240" t="s">
        <v>5386</v>
      </c>
      <c r="W30" s="240">
        <v>0</v>
      </c>
      <c r="X30" s="175">
        <v>-3501.05665618317</v>
      </c>
      <c r="Y30" s="240">
        <v>-24507.3965932822</v>
      </c>
    </row>
    <row r="31" ht="22.6" customHeight="1" spans="1:25">
      <c r="A31" s="240"/>
      <c r="B31" s="282" t="s">
        <v>5422</v>
      </c>
      <c r="C31" s="240">
        <v>89.99</v>
      </c>
      <c r="D31" s="283">
        <v>0.3</v>
      </c>
      <c r="E31" s="176">
        <v>0</v>
      </c>
      <c r="F31" s="284">
        <v>62.993</v>
      </c>
      <c r="G31" s="240">
        <v>28</v>
      </c>
      <c r="H31" s="240">
        <v>42</v>
      </c>
      <c r="I31" s="240">
        <v>70</v>
      </c>
      <c r="J31" s="240">
        <v>7</v>
      </c>
      <c r="K31" s="175">
        <v>23.875</v>
      </c>
      <c r="L31" s="175">
        <v>-1002.75</v>
      </c>
      <c r="M31" s="175">
        <v>50.6030146443512</v>
      </c>
      <c r="N31" s="175">
        <v>-952.146985355649</v>
      </c>
      <c r="O31" s="240">
        <v>30</v>
      </c>
      <c r="P31" s="174">
        <v>10</v>
      </c>
      <c r="Q31" s="174">
        <v>6</v>
      </c>
      <c r="R31" s="174">
        <v>4</v>
      </c>
      <c r="S31" s="287">
        <v>-143.25</v>
      </c>
      <c r="T31" s="240">
        <v>100</v>
      </c>
      <c r="U31" s="240" t="s">
        <v>5389</v>
      </c>
      <c r="V31" s="240"/>
      <c r="W31" s="240">
        <v>0</v>
      </c>
      <c r="X31" s="175">
        <v>-378.162194816367</v>
      </c>
      <c r="Y31" s="240">
        <v>-2647.13536371457</v>
      </c>
    </row>
    <row r="32" ht="22.6" customHeight="1" spans="1:25">
      <c r="A32" s="240"/>
      <c r="B32" s="282" t="s">
        <v>5423</v>
      </c>
      <c r="C32" s="240">
        <v>89.99</v>
      </c>
      <c r="D32" s="283">
        <v>0.3</v>
      </c>
      <c r="E32" s="176">
        <v>0</v>
      </c>
      <c r="F32" s="284">
        <v>62.993</v>
      </c>
      <c r="G32" s="240">
        <v>35</v>
      </c>
      <c r="H32" s="240">
        <v>49</v>
      </c>
      <c r="I32" s="240">
        <v>84</v>
      </c>
      <c r="J32" s="240">
        <v>7</v>
      </c>
      <c r="K32" s="175">
        <v>23.875</v>
      </c>
      <c r="L32" s="175">
        <v>-1169.875</v>
      </c>
      <c r="M32" s="175">
        <v>60.7236175732215</v>
      </c>
      <c r="N32" s="175">
        <v>-1109.15138242678</v>
      </c>
      <c r="O32" s="240">
        <v>35</v>
      </c>
      <c r="P32" s="174">
        <v>12</v>
      </c>
      <c r="Q32" s="174">
        <v>7</v>
      </c>
      <c r="R32" s="174">
        <v>5</v>
      </c>
      <c r="S32" s="287">
        <v>-167.125</v>
      </c>
      <c r="T32" s="240">
        <v>50</v>
      </c>
      <c r="U32" s="240" t="s">
        <v>5389</v>
      </c>
      <c r="V32" s="240"/>
      <c r="W32" s="240">
        <v>0</v>
      </c>
      <c r="X32" s="175">
        <v>2051.12210086006</v>
      </c>
      <c r="Y32" s="240">
        <v>14357.8547060204</v>
      </c>
    </row>
    <row r="33" ht="22.6" customHeight="1" spans="1:25">
      <c r="A33" s="240" t="s">
        <v>5303</v>
      </c>
      <c r="B33" s="282" t="s">
        <v>5424</v>
      </c>
      <c r="C33" s="240">
        <v>85.99</v>
      </c>
      <c r="D33" s="283">
        <v>0.2</v>
      </c>
      <c r="E33" s="176">
        <v>0</v>
      </c>
      <c r="F33" s="284">
        <v>68.792</v>
      </c>
      <c r="G33" s="240">
        <v>42</v>
      </c>
      <c r="H33" s="240">
        <v>63</v>
      </c>
      <c r="I33" s="240">
        <v>105</v>
      </c>
      <c r="J33" s="240">
        <v>7</v>
      </c>
      <c r="K33" s="175">
        <v>22</v>
      </c>
      <c r="L33" s="175">
        <v>-1386</v>
      </c>
      <c r="M33" s="175">
        <v>943.903255230126</v>
      </c>
      <c r="N33" s="175">
        <v>-442.096744769874</v>
      </c>
      <c r="O33" s="240">
        <v>40</v>
      </c>
      <c r="P33" s="174">
        <v>15</v>
      </c>
      <c r="Q33" s="174">
        <v>9</v>
      </c>
      <c r="R33" s="174">
        <v>6</v>
      </c>
      <c r="S33" s="287">
        <v>-198</v>
      </c>
      <c r="T33" s="240">
        <v>40</v>
      </c>
      <c r="U33" s="240" t="s">
        <v>5392</v>
      </c>
      <c r="V33" s="240"/>
      <c r="W33" s="240">
        <v>0</v>
      </c>
      <c r="X33" s="175">
        <v>7272.54939818688</v>
      </c>
      <c r="Y33" s="240">
        <v>50907.8457873082</v>
      </c>
    </row>
    <row r="34" ht="22.6" customHeight="1" spans="1:25">
      <c r="A34" s="240"/>
      <c r="B34" s="282" t="s">
        <v>5425</v>
      </c>
      <c r="C34" s="240">
        <v>85.99</v>
      </c>
      <c r="D34" s="283">
        <v>0.2</v>
      </c>
      <c r="E34" s="176">
        <v>0</v>
      </c>
      <c r="F34" s="284">
        <v>68.792</v>
      </c>
      <c r="G34" s="240">
        <v>56</v>
      </c>
      <c r="H34" s="240">
        <v>70</v>
      </c>
      <c r="I34" s="240">
        <v>126</v>
      </c>
      <c r="J34" s="240">
        <v>7</v>
      </c>
      <c r="K34" s="175">
        <v>22</v>
      </c>
      <c r="L34" s="175">
        <v>-1540</v>
      </c>
      <c r="M34" s="175">
        <v>1132.68390627615</v>
      </c>
      <c r="N34" s="175">
        <v>-407.316093723849</v>
      </c>
      <c r="O34" s="240">
        <v>50</v>
      </c>
      <c r="P34" s="174">
        <v>18</v>
      </c>
      <c r="Q34" s="174">
        <v>10</v>
      </c>
      <c r="R34" s="174">
        <v>8</v>
      </c>
      <c r="S34" s="287">
        <v>-220</v>
      </c>
      <c r="T34" s="240">
        <v>30</v>
      </c>
      <c r="U34" s="240" t="s">
        <v>5392</v>
      </c>
      <c r="V34" s="240"/>
      <c r="W34" s="240">
        <v>0</v>
      </c>
      <c r="X34" s="175">
        <v>9788.67888231191</v>
      </c>
      <c r="Y34" s="240">
        <v>68520.7521761834</v>
      </c>
    </row>
    <row r="35" ht="22.6" customHeight="1" spans="1:25">
      <c r="A35" s="240"/>
      <c r="B35" s="282" t="s">
        <v>5426</v>
      </c>
      <c r="C35" s="240">
        <v>85.99</v>
      </c>
      <c r="D35" s="283">
        <v>0.2</v>
      </c>
      <c r="E35" s="176">
        <v>0</v>
      </c>
      <c r="F35" s="284">
        <v>68.792</v>
      </c>
      <c r="G35" s="240">
        <v>56</v>
      </c>
      <c r="H35" s="240">
        <v>84</v>
      </c>
      <c r="I35" s="240">
        <v>140</v>
      </c>
      <c r="J35" s="240">
        <v>7</v>
      </c>
      <c r="K35" s="175">
        <v>22</v>
      </c>
      <c r="L35" s="175">
        <v>-1848</v>
      </c>
      <c r="M35" s="175">
        <v>1258.53767364017</v>
      </c>
      <c r="N35" s="175">
        <v>-589.462326359832</v>
      </c>
      <c r="O35" s="240">
        <v>60</v>
      </c>
      <c r="P35" s="174">
        <v>20</v>
      </c>
      <c r="Q35" s="174">
        <v>12</v>
      </c>
      <c r="R35" s="174">
        <v>8</v>
      </c>
      <c r="S35" s="287">
        <v>-264</v>
      </c>
      <c r="T35" s="240">
        <v>20</v>
      </c>
      <c r="U35" s="240" t="s">
        <v>5395</v>
      </c>
      <c r="V35" s="240"/>
      <c r="W35" s="240">
        <v>0</v>
      </c>
      <c r="X35" s="175">
        <v>12566.3406313397</v>
      </c>
      <c r="Y35" s="240">
        <v>87964.384419378</v>
      </c>
    </row>
    <row r="36" ht="22.6" customHeight="1" spans="1:25">
      <c r="A36" s="240"/>
      <c r="B36" s="282" t="s">
        <v>5427</v>
      </c>
      <c r="C36" s="240">
        <v>85.99</v>
      </c>
      <c r="D36" s="283">
        <v>0.2</v>
      </c>
      <c r="E36" s="176">
        <v>0</v>
      </c>
      <c r="F36" s="284">
        <v>68.792</v>
      </c>
      <c r="G36" s="240">
        <v>84</v>
      </c>
      <c r="H36" s="240">
        <v>84</v>
      </c>
      <c r="I36" s="240">
        <v>168</v>
      </c>
      <c r="J36" s="240">
        <v>7</v>
      </c>
      <c r="K36" s="175">
        <v>22</v>
      </c>
      <c r="L36" s="175">
        <v>-1848</v>
      </c>
      <c r="M36" s="175">
        <v>1510.2452083682</v>
      </c>
      <c r="N36" s="175">
        <v>-337.754791631798</v>
      </c>
      <c r="O36" s="240">
        <v>70</v>
      </c>
      <c r="P36" s="174">
        <v>24</v>
      </c>
      <c r="Q36" s="174">
        <v>12</v>
      </c>
      <c r="R36" s="174">
        <v>12</v>
      </c>
      <c r="S36" s="287">
        <v>-264</v>
      </c>
      <c r="T36" s="240">
        <v>10</v>
      </c>
      <c r="U36" s="240" t="s">
        <v>5395</v>
      </c>
      <c r="V36" s="240"/>
      <c r="W36" s="240">
        <v>0</v>
      </c>
      <c r="X36" s="175">
        <v>15822.4615289523</v>
      </c>
      <c r="Y36" s="240">
        <v>110757.230702666</v>
      </c>
    </row>
    <row r="37" ht="22.6" customHeight="1" spans="1:25">
      <c r="A37" s="240" t="s">
        <v>5305</v>
      </c>
      <c r="B37" s="282" t="s">
        <v>5428</v>
      </c>
      <c r="C37" s="240">
        <v>85.99</v>
      </c>
      <c r="D37" s="283">
        <v>0.1</v>
      </c>
      <c r="E37" s="176">
        <v>0</v>
      </c>
      <c r="F37" s="284">
        <v>77.391</v>
      </c>
      <c r="G37" s="240">
        <v>84</v>
      </c>
      <c r="H37" s="240">
        <v>98</v>
      </c>
      <c r="I37" s="240">
        <v>182</v>
      </c>
      <c r="J37" s="240">
        <v>7</v>
      </c>
      <c r="K37" s="175">
        <v>20.4444444444444</v>
      </c>
      <c r="L37" s="175">
        <v>-2003.55555555556</v>
      </c>
      <c r="M37" s="175">
        <v>3140.63011338912</v>
      </c>
      <c r="N37" s="175">
        <v>1137.07455783356</v>
      </c>
      <c r="O37" s="240">
        <v>80</v>
      </c>
      <c r="P37" s="174">
        <v>26</v>
      </c>
      <c r="Q37" s="174">
        <v>14</v>
      </c>
      <c r="R37" s="174">
        <v>12</v>
      </c>
      <c r="S37" s="287">
        <v>-286.222222222222</v>
      </c>
      <c r="T37" s="240">
        <v>10</v>
      </c>
      <c r="U37" s="240" t="s">
        <v>5398</v>
      </c>
      <c r="V37" s="240"/>
      <c r="W37" s="240">
        <v>0</v>
      </c>
      <c r="X37" s="175">
        <v>57497.9966713101</v>
      </c>
      <c r="Y37" s="240">
        <v>402485.976699171</v>
      </c>
    </row>
    <row r="38" ht="22.6" customHeight="1" spans="1:25">
      <c r="A38" s="240"/>
      <c r="B38" s="282" t="s">
        <v>5429</v>
      </c>
      <c r="C38" s="240">
        <v>85.99</v>
      </c>
      <c r="D38" s="283">
        <v>0.1</v>
      </c>
      <c r="E38" s="176">
        <v>0</v>
      </c>
      <c r="F38" s="284">
        <v>77.391</v>
      </c>
      <c r="G38" s="240">
        <v>154</v>
      </c>
      <c r="H38" s="240">
        <v>105</v>
      </c>
      <c r="I38" s="240">
        <v>259</v>
      </c>
      <c r="J38" s="240">
        <v>7</v>
      </c>
      <c r="K38" s="175">
        <v>20.4444444444444</v>
      </c>
      <c r="L38" s="175">
        <v>-2146.66666666667</v>
      </c>
      <c r="M38" s="175">
        <v>4469.35823828452</v>
      </c>
      <c r="N38" s="175">
        <v>2322.69157161785</v>
      </c>
      <c r="O38" s="240">
        <v>90</v>
      </c>
      <c r="P38" s="174">
        <v>28</v>
      </c>
      <c r="Q38" s="174">
        <v>15</v>
      </c>
      <c r="R38" s="174">
        <v>22</v>
      </c>
      <c r="S38" s="287">
        <v>-306.666666666667</v>
      </c>
      <c r="T38" s="240">
        <v>5</v>
      </c>
      <c r="U38" s="240" t="s">
        <v>5398</v>
      </c>
      <c r="V38" s="240"/>
      <c r="W38" s="240">
        <v>0</v>
      </c>
      <c r="X38" s="175">
        <v>56360.9221134766</v>
      </c>
      <c r="Y38" s="240">
        <v>394526.454794336</v>
      </c>
    </row>
    <row r="39" ht="22.6" customHeight="1" spans="1:25">
      <c r="A39" s="240"/>
      <c r="B39" s="282" t="s">
        <v>5430</v>
      </c>
      <c r="C39" s="240">
        <v>85.99</v>
      </c>
      <c r="D39" s="283">
        <v>0.1</v>
      </c>
      <c r="E39" s="176">
        <v>0</v>
      </c>
      <c r="F39" s="284">
        <v>77.391</v>
      </c>
      <c r="G39" s="240">
        <v>105</v>
      </c>
      <c r="H39" s="240">
        <v>105</v>
      </c>
      <c r="I39" s="240">
        <v>210</v>
      </c>
      <c r="J39" s="240">
        <v>7</v>
      </c>
      <c r="K39" s="175">
        <v>20.4444444444444</v>
      </c>
      <c r="L39" s="175">
        <v>-2146.66666666667</v>
      </c>
      <c r="M39" s="175">
        <v>3623.80397698745</v>
      </c>
      <c r="N39" s="175">
        <v>1477.13731032078</v>
      </c>
      <c r="O39" s="240">
        <v>100</v>
      </c>
      <c r="P39" s="174">
        <v>30</v>
      </c>
      <c r="Q39" s="174">
        <v>15</v>
      </c>
      <c r="R39" s="174">
        <v>15</v>
      </c>
      <c r="S39" s="287">
        <v>-306.666666666667</v>
      </c>
      <c r="T39" s="240">
        <v>5</v>
      </c>
      <c r="U39" s="240" t="s">
        <v>5401</v>
      </c>
      <c r="V39" s="240"/>
      <c r="W39" s="240">
        <v>0</v>
      </c>
      <c r="X39" s="175">
        <v>54038.2305418587</v>
      </c>
      <c r="Y39" s="240">
        <v>378267.613793011</v>
      </c>
    </row>
    <row r="40" ht="22.6" customHeight="1" spans="1:25">
      <c r="A40" s="240"/>
      <c r="B40" s="282" t="s">
        <v>5431</v>
      </c>
      <c r="C40" s="240">
        <v>85.99</v>
      </c>
      <c r="D40" s="283">
        <v>0.1</v>
      </c>
      <c r="E40" s="176">
        <v>0</v>
      </c>
      <c r="F40" s="284">
        <v>77.391</v>
      </c>
      <c r="G40" s="240">
        <v>259</v>
      </c>
      <c r="H40" s="240">
        <v>112</v>
      </c>
      <c r="I40" s="240">
        <v>371</v>
      </c>
      <c r="J40" s="240">
        <v>7</v>
      </c>
      <c r="K40" s="175">
        <v>20.4444444444444</v>
      </c>
      <c r="L40" s="175">
        <v>-2289.77777777778</v>
      </c>
      <c r="M40" s="175">
        <v>6402.05369267782</v>
      </c>
      <c r="N40" s="175">
        <v>4112.27591490004</v>
      </c>
      <c r="O40" s="240">
        <v>110</v>
      </c>
      <c r="P40" s="174">
        <v>35</v>
      </c>
      <c r="Q40" s="174">
        <v>16</v>
      </c>
      <c r="R40" s="174">
        <v>37</v>
      </c>
      <c r="S40" s="287">
        <v>-327.111111111111</v>
      </c>
      <c r="T40" s="240">
        <v>4</v>
      </c>
      <c r="U40" s="240" t="s">
        <v>5401</v>
      </c>
      <c r="V40" s="240"/>
      <c r="W40" s="240">
        <v>0</v>
      </c>
      <c r="X40" s="175">
        <v>52561.0932315379</v>
      </c>
      <c r="Y40" s="240">
        <v>367927.652620766</v>
      </c>
    </row>
    <row r="41" ht="22.6" customHeight="1" spans="1:25">
      <c r="A41" s="240" t="s">
        <v>5307</v>
      </c>
      <c r="B41" s="282" t="s">
        <v>5432</v>
      </c>
      <c r="C41" s="240">
        <v>79.99</v>
      </c>
      <c r="D41" s="283">
        <v>0</v>
      </c>
      <c r="E41" s="176">
        <v>0</v>
      </c>
      <c r="F41" s="284">
        <v>79.99</v>
      </c>
      <c r="G41" s="240">
        <v>154</v>
      </c>
      <c r="H41" s="240">
        <v>126</v>
      </c>
      <c r="I41" s="240">
        <v>280</v>
      </c>
      <c r="J41" s="240">
        <v>7</v>
      </c>
      <c r="K41" s="175">
        <v>21.1764705882353</v>
      </c>
      <c r="L41" s="175">
        <v>-2668.23529411765</v>
      </c>
      <c r="M41" s="175">
        <v>4742.2680334728</v>
      </c>
      <c r="N41" s="175">
        <v>2074.03273935515</v>
      </c>
      <c r="O41" s="240">
        <v>120</v>
      </c>
      <c r="P41" s="174">
        <v>40</v>
      </c>
      <c r="Q41" s="174">
        <v>18</v>
      </c>
      <c r="R41" s="174">
        <v>22</v>
      </c>
      <c r="S41" s="287">
        <v>-381.176470588235</v>
      </c>
      <c r="T41" s="240">
        <v>4</v>
      </c>
      <c r="U41" s="240" t="s">
        <v>5404</v>
      </c>
      <c r="V41" s="240"/>
      <c r="W41" s="240">
        <v>0</v>
      </c>
      <c r="X41" s="175">
        <v>48448.8173166379</v>
      </c>
      <c r="Y41" s="240">
        <v>339141.721216465</v>
      </c>
    </row>
    <row r="42" ht="22.6" customHeight="1" spans="1:25">
      <c r="A42" s="240"/>
      <c r="B42" s="282" t="s">
        <v>5433</v>
      </c>
      <c r="C42" s="240">
        <v>79.99</v>
      </c>
      <c r="D42" s="283">
        <v>0</v>
      </c>
      <c r="E42" s="176">
        <v>0</v>
      </c>
      <c r="F42" s="284">
        <v>79.99</v>
      </c>
      <c r="G42" s="240">
        <v>175</v>
      </c>
      <c r="H42" s="240">
        <v>140</v>
      </c>
      <c r="I42" s="240">
        <v>315</v>
      </c>
      <c r="J42" s="240">
        <v>7</v>
      </c>
      <c r="K42" s="175">
        <v>21.1764705882353</v>
      </c>
      <c r="L42" s="175">
        <v>-2964.70588235294</v>
      </c>
      <c r="M42" s="175">
        <v>5335.0515376569</v>
      </c>
      <c r="N42" s="175">
        <v>2370.34565530396</v>
      </c>
      <c r="O42" s="240">
        <v>130</v>
      </c>
      <c r="P42" s="174">
        <v>45</v>
      </c>
      <c r="Q42" s="174">
        <v>20</v>
      </c>
      <c r="R42" s="174">
        <v>25</v>
      </c>
      <c r="S42" s="287">
        <v>-423.529411764706</v>
      </c>
      <c r="T42" s="240">
        <v>3</v>
      </c>
      <c r="U42" s="240" t="s">
        <v>5404</v>
      </c>
      <c r="V42" s="240"/>
      <c r="W42" s="240">
        <v>0</v>
      </c>
      <c r="X42" s="175">
        <v>46374.7845772827</v>
      </c>
      <c r="Y42" s="240">
        <v>324623.492040979</v>
      </c>
    </row>
    <row r="43" ht="22.6" customHeight="1" spans="1:25">
      <c r="A43" s="240"/>
      <c r="B43" s="282" t="s">
        <v>5434</v>
      </c>
      <c r="C43" s="240">
        <v>79.99</v>
      </c>
      <c r="D43" s="283">
        <v>0</v>
      </c>
      <c r="E43" s="176">
        <v>0</v>
      </c>
      <c r="F43" s="284">
        <v>79.99</v>
      </c>
      <c r="G43" s="240">
        <v>196</v>
      </c>
      <c r="H43" s="240">
        <v>154</v>
      </c>
      <c r="I43" s="240">
        <v>350</v>
      </c>
      <c r="J43" s="240">
        <v>7</v>
      </c>
      <c r="K43" s="175">
        <v>21.1764705882353</v>
      </c>
      <c r="L43" s="175">
        <v>-3261.17647058824</v>
      </c>
      <c r="M43" s="175">
        <v>5927.835041841</v>
      </c>
      <c r="N43" s="175">
        <v>2666.65857125276</v>
      </c>
      <c r="O43" s="240">
        <v>140</v>
      </c>
      <c r="P43" s="174">
        <v>50</v>
      </c>
      <c r="Q43" s="174">
        <v>22</v>
      </c>
      <c r="R43" s="174">
        <v>28</v>
      </c>
      <c r="S43" s="287">
        <v>-465.882352941176</v>
      </c>
      <c r="T43" s="240">
        <v>3</v>
      </c>
      <c r="U43" s="240" t="s">
        <v>5407</v>
      </c>
      <c r="V43" s="240"/>
      <c r="W43" s="240">
        <v>0</v>
      </c>
      <c r="X43" s="175">
        <v>44004.4389219788</v>
      </c>
      <c r="Y43" s="240">
        <v>308031.072453852</v>
      </c>
    </row>
    <row r="44" ht="22.6" customHeight="1" spans="1:25">
      <c r="A44" s="240"/>
      <c r="B44" s="282" t="s">
        <v>5435</v>
      </c>
      <c r="C44" s="240">
        <v>79.99</v>
      </c>
      <c r="D44" s="283">
        <v>0</v>
      </c>
      <c r="E44" s="176">
        <v>0</v>
      </c>
      <c r="F44" s="284">
        <v>79.99</v>
      </c>
      <c r="G44" s="240">
        <v>315</v>
      </c>
      <c r="H44" s="240">
        <v>175</v>
      </c>
      <c r="I44" s="240">
        <v>490</v>
      </c>
      <c r="J44" s="240">
        <v>7</v>
      </c>
      <c r="K44" s="175">
        <v>21.1764705882353</v>
      </c>
      <c r="L44" s="175">
        <v>-3705.88235294118</v>
      </c>
      <c r="M44" s="175">
        <v>8298.9690585774</v>
      </c>
      <c r="N44" s="175">
        <v>4593.08670563622</v>
      </c>
      <c r="O44" s="240">
        <v>150</v>
      </c>
      <c r="P44" s="174">
        <v>70</v>
      </c>
      <c r="Q44" s="174">
        <v>25</v>
      </c>
      <c r="R44" s="174">
        <v>45</v>
      </c>
      <c r="S44" s="287">
        <v>-529.411764705882</v>
      </c>
      <c r="T44" s="240">
        <v>2</v>
      </c>
      <c r="U44" s="240" t="s">
        <v>5407</v>
      </c>
      <c r="V44" s="240"/>
      <c r="W44" s="240">
        <v>0</v>
      </c>
      <c r="X44" s="175">
        <v>41337.780350726</v>
      </c>
      <c r="Y44" s="240">
        <v>289364.462455082</v>
      </c>
    </row>
    <row r="45" ht="22.6" customHeight="1" spans="1:25">
      <c r="A45" s="240" t="s">
        <v>5309</v>
      </c>
      <c r="B45" s="282" t="s">
        <v>5436</v>
      </c>
      <c r="C45" s="240">
        <v>79.99</v>
      </c>
      <c r="D45" s="283">
        <v>0</v>
      </c>
      <c r="E45" s="176">
        <v>0</v>
      </c>
      <c r="F45" s="284">
        <v>79.99</v>
      </c>
      <c r="G45" s="240">
        <v>315</v>
      </c>
      <c r="H45" s="240">
        <v>175</v>
      </c>
      <c r="I45" s="240">
        <v>490</v>
      </c>
      <c r="J45" s="240">
        <v>7</v>
      </c>
      <c r="K45" s="175">
        <v>21.1764705882353</v>
      </c>
      <c r="L45" s="175">
        <v>-3705.88235294118</v>
      </c>
      <c r="M45" s="175">
        <v>8298.9690585774</v>
      </c>
      <c r="N45" s="175">
        <v>4593.08670563622</v>
      </c>
      <c r="O45" s="240">
        <v>160</v>
      </c>
      <c r="P45" s="174">
        <v>70</v>
      </c>
      <c r="Q45" s="174">
        <v>25</v>
      </c>
      <c r="R45" s="174">
        <v>45</v>
      </c>
      <c r="S45" s="287">
        <v>-529.411764705882</v>
      </c>
      <c r="T45" s="240">
        <v>2</v>
      </c>
      <c r="U45" s="240" t="s">
        <v>5407</v>
      </c>
      <c r="V45" s="240"/>
      <c r="W45" s="240">
        <v>0</v>
      </c>
      <c r="X45" s="175">
        <v>36744.6936450898</v>
      </c>
      <c r="Y45" s="240">
        <v>257212.855515629</v>
      </c>
    </row>
    <row r="46" ht="22.6" customHeight="1" spans="1:25">
      <c r="A46" s="240"/>
      <c r="B46" s="282" t="s">
        <v>5437</v>
      </c>
      <c r="C46" s="240">
        <v>79.99</v>
      </c>
      <c r="D46" s="283">
        <v>0</v>
      </c>
      <c r="E46" s="176">
        <v>0</v>
      </c>
      <c r="F46" s="284">
        <v>79.99</v>
      </c>
      <c r="G46" s="240">
        <v>315</v>
      </c>
      <c r="H46" s="240">
        <v>175</v>
      </c>
      <c r="I46" s="240">
        <v>490</v>
      </c>
      <c r="J46" s="240">
        <v>7</v>
      </c>
      <c r="K46" s="175">
        <v>21.1764705882353</v>
      </c>
      <c r="L46" s="175">
        <v>-3705.88235294118</v>
      </c>
      <c r="M46" s="175">
        <v>8298.9690585774</v>
      </c>
      <c r="N46" s="175">
        <v>4593.08670563622</v>
      </c>
      <c r="O46" s="240">
        <v>170</v>
      </c>
      <c r="P46" s="174">
        <v>70</v>
      </c>
      <c r="Q46" s="174">
        <v>25</v>
      </c>
      <c r="R46" s="174">
        <v>45</v>
      </c>
      <c r="S46" s="287">
        <v>-529.411764705882</v>
      </c>
      <c r="T46" s="240">
        <v>2</v>
      </c>
      <c r="U46" s="240" t="s">
        <v>5407</v>
      </c>
      <c r="V46" s="240"/>
      <c r="W46" s="240">
        <v>0</v>
      </c>
      <c r="X46" s="175">
        <v>32151.6069394536</v>
      </c>
      <c r="Y46" s="240">
        <v>225061.248576175</v>
      </c>
    </row>
    <row r="47" ht="22.6" customHeight="1" spans="1:25">
      <c r="A47" s="240"/>
      <c r="B47" s="282" t="s">
        <v>5438</v>
      </c>
      <c r="C47" s="240">
        <v>79.99</v>
      </c>
      <c r="D47" s="283">
        <v>0</v>
      </c>
      <c r="E47" s="176">
        <v>0</v>
      </c>
      <c r="F47" s="284">
        <v>79.99</v>
      </c>
      <c r="G47" s="240">
        <v>315</v>
      </c>
      <c r="H47" s="240">
        <v>175</v>
      </c>
      <c r="I47" s="240">
        <v>490</v>
      </c>
      <c r="J47" s="240">
        <v>7</v>
      </c>
      <c r="K47" s="175">
        <v>21.1764705882353</v>
      </c>
      <c r="L47" s="175">
        <v>-3705.88235294118</v>
      </c>
      <c r="M47" s="175">
        <v>8298.9690585774</v>
      </c>
      <c r="N47" s="175">
        <v>4593.08670563622</v>
      </c>
      <c r="O47" s="240">
        <v>180</v>
      </c>
      <c r="P47" s="174">
        <v>70</v>
      </c>
      <c r="Q47" s="174">
        <v>25</v>
      </c>
      <c r="R47" s="174">
        <v>45</v>
      </c>
      <c r="S47" s="287">
        <v>-529.411764705882</v>
      </c>
      <c r="T47" s="240">
        <v>1</v>
      </c>
      <c r="U47" s="240" t="s">
        <v>5407</v>
      </c>
      <c r="V47" s="240"/>
      <c r="W47" s="240">
        <v>0</v>
      </c>
      <c r="X47" s="175">
        <v>27558.5202338173</v>
      </c>
      <c r="Y47" s="240">
        <v>192909.641636721</v>
      </c>
    </row>
    <row r="48" ht="22.6" customHeight="1" spans="1:25">
      <c r="A48" s="240"/>
      <c r="B48" s="282" t="s">
        <v>5439</v>
      </c>
      <c r="C48" s="240">
        <v>79.99</v>
      </c>
      <c r="D48" s="283">
        <v>0</v>
      </c>
      <c r="E48" s="176">
        <v>0</v>
      </c>
      <c r="F48" s="284">
        <v>79.99</v>
      </c>
      <c r="G48" s="240">
        <v>315</v>
      </c>
      <c r="H48" s="240">
        <v>175</v>
      </c>
      <c r="I48" s="240">
        <v>490</v>
      </c>
      <c r="J48" s="240">
        <v>7</v>
      </c>
      <c r="K48" s="175">
        <v>21.1764705882353</v>
      </c>
      <c r="L48" s="175">
        <v>-3705.88235294118</v>
      </c>
      <c r="M48" s="175">
        <v>8298.9690585774</v>
      </c>
      <c r="N48" s="175">
        <v>4593.08670563622</v>
      </c>
      <c r="O48" s="240">
        <v>190</v>
      </c>
      <c r="P48" s="174">
        <v>70</v>
      </c>
      <c r="Q48" s="174">
        <v>25</v>
      </c>
      <c r="R48" s="174">
        <v>45</v>
      </c>
      <c r="S48" s="287">
        <v>-529.411764705882</v>
      </c>
      <c r="T48" s="240">
        <v>1</v>
      </c>
      <c r="U48" s="240" t="s">
        <v>5407</v>
      </c>
      <c r="V48" s="240"/>
      <c r="W48" s="240">
        <v>0</v>
      </c>
      <c r="X48" s="175">
        <v>22965.4335281811</v>
      </c>
      <c r="Y48" s="240">
        <v>160758.034697268</v>
      </c>
    </row>
    <row r="49" ht="22.6" customHeight="1" spans="1:25">
      <c r="A49" s="240" t="s">
        <v>5311</v>
      </c>
      <c r="B49" s="282" t="s">
        <v>5440</v>
      </c>
      <c r="C49" s="240">
        <v>79.99</v>
      </c>
      <c r="D49" s="283">
        <v>0</v>
      </c>
      <c r="E49" s="176">
        <v>0</v>
      </c>
      <c r="F49" s="284">
        <v>79.99</v>
      </c>
      <c r="G49" s="240">
        <v>315</v>
      </c>
      <c r="H49" s="240">
        <v>175</v>
      </c>
      <c r="I49" s="240">
        <v>490</v>
      </c>
      <c r="J49" s="240">
        <v>7</v>
      </c>
      <c r="K49" s="175">
        <v>21.1764705882353</v>
      </c>
      <c r="L49" s="175">
        <v>-3705.88235294118</v>
      </c>
      <c r="M49" s="175">
        <v>8298.9690585774</v>
      </c>
      <c r="N49" s="175">
        <v>4593.08670563622</v>
      </c>
      <c r="O49" s="240">
        <v>200</v>
      </c>
      <c r="P49" s="174">
        <v>70</v>
      </c>
      <c r="Q49" s="174">
        <v>25</v>
      </c>
      <c r="R49" s="174">
        <v>45</v>
      </c>
      <c r="S49" s="287">
        <v>-529.411764705882</v>
      </c>
      <c r="T49" s="240">
        <v>1</v>
      </c>
      <c r="U49" s="240" t="s">
        <v>5414</v>
      </c>
      <c r="V49" s="240"/>
      <c r="W49" s="240">
        <v>0</v>
      </c>
      <c r="X49" s="175">
        <v>18372.3468225449</v>
      </c>
      <c r="Y49" s="240">
        <v>128606.427757814</v>
      </c>
    </row>
    <row r="50" ht="22.6" customHeight="1" spans="1:25">
      <c r="A50" s="240"/>
      <c r="B50" s="282" t="s">
        <v>5441</v>
      </c>
      <c r="C50" s="240">
        <v>79.99</v>
      </c>
      <c r="D50" s="283">
        <v>0</v>
      </c>
      <c r="E50" s="176">
        <v>0</v>
      </c>
      <c r="F50" s="284">
        <v>79.99</v>
      </c>
      <c r="G50" s="240">
        <v>315</v>
      </c>
      <c r="H50" s="240">
        <v>175</v>
      </c>
      <c r="I50" s="240">
        <v>490</v>
      </c>
      <c r="J50" s="240">
        <v>7</v>
      </c>
      <c r="K50" s="175">
        <v>21.1764705882353</v>
      </c>
      <c r="L50" s="175">
        <v>-3705.88235294118</v>
      </c>
      <c r="M50" s="175">
        <v>8298.9690585774</v>
      </c>
      <c r="N50" s="175">
        <v>4593.08670563622</v>
      </c>
      <c r="O50" s="240">
        <v>220</v>
      </c>
      <c r="P50" s="174">
        <v>70</v>
      </c>
      <c r="Q50" s="174">
        <v>25</v>
      </c>
      <c r="R50" s="174">
        <v>45</v>
      </c>
      <c r="S50" s="287">
        <v>-529.411764705882</v>
      </c>
      <c r="T50" s="240">
        <v>1</v>
      </c>
      <c r="U50" s="240" t="s">
        <v>5414</v>
      </c>
      <c r="V50" s="240"/>
      <c r="W50" s="240">
        <v>0</v>
      </c>
      <c r="X50" s="175">
        <v>13779.2601169087</v>
      </c>
      <c r="Y50" s="240">
        <v>96454.8208183607</v>
      </c>
    </row>
    <row r="51" ht="22.6" customHeight="1" spans="1:25">
      <c r="A51" s="240"/>
      <c r="B51" s="282" t="s">
        <v>5442</v>
      </c>
      <c r="C51" s="240">
        <v>79.99</v>
      </c>
      <c r="D51" s="283">
        <v>0</v>
      </c>
      <c r="E51" s="176">
        <v>0</v>
      </c>
      <c r="F51" s="284">
        <v>79.99</v>
      </c>
      <c r="G51" s="240">
        <v>315</v>
      </c>
      <c r="H51" s="240">
        <v>175</v>
      </c>
      <c r="I51" s="240">
        <v>490</v>
      </c>
      <c r="J51" s="240">
        <v>7</v>
      </c>
      <c r="K51" s="175">
        <v>21.1764705882353</v>
      </c>
      <c r="L51" s="175">
        <v>-3705.88235294118</v>
      </c>
      <c r="M51" s="175">
        <v>8298.9690585774</v>
      </c>
      <c r="N51" s="175">
        <v>4593.08670563622</v>
      </c>
      <c r="O51" s="240">
        <v>240</v>
      </c>
      <c r="P51" s="174">
        <v>70</v>
      </c>
      <c r="Q51" s="174">
        <v>25</v>
      </c>
      <c r="R51" s="174">
        <v>45</v>
      </c>
      <c r="S51" s="287">
        <v>-529.411764705882</v>
      </c>
      <c r="T51" s="240">
        <v>1</v>
      </c>
      <c r="U51" s="240" t="s">
        <v>5414</v>
      </c>
      <c r="V51" s="240"/>
      <c r="W51" s="240">
        <v>0</v>
      </c>
      <c r="X51" s="175">
        <v>9186.17341127245</v>
      </c>
      <c r="Y51" s="240">
        <v>64303.2138789071</v>
      </c>
    </row>
    <row r="52" ht="22.6" customHeight="1" spans="1:25">
      <c r="A52" s="240"/>
      <c r="B52" s="282" t="s">
        <v>5443</v>
      </c>
      <c r="C52" s="240">
        <v>79.99</v>
      </c>
      <c r="D52" s="283">
        <v>0</v>
      </c>
      <c r="E52" s="176">
        <v>0</v>
      </c>
      <c r="F52" s="284">
        <v>79.99</v>
      </c>
      <c r="G52" s="240">
        <v>315</v>
      </c>
      <c r="H52" s="240">
        <v>175</v>
      </c>
      <c r="I52" s="240">
        <v>490</v>
      </c>
      <c r="J52" s="240">
        <v>7</v>
      </c>
      <c r="K52" s="175">
        <v>21.1764705882353</v>
      </c>
      <c r="L52" s="175">
        <v>-3705.88235294118</v>
      </c>
      <c r="M52" s="175">
        <v>8298.9690585774</v>
      </c>
      <c r="N52" s="175">
        <v>4593.08670563622</v>
      </c>
      <c r="O52" s="240">
        <v>260</v>
      </c>
      <c r="P52" s="174">
        <v>70</v>
      </c>
      <c r="Q52" s="174">
        <v>25</v>
      </c>
      <c r="R52" s="174">
        <v>45</v>
      </c>
      <c r="S52" s="287">
        <v>-529.411764705882</v>
      </c>
      <c r="T52" s="240">
        <v>1</v>
      </c>
      <c r="U52" s="240" t="s">
        <v>5418</v>
      </c>
      <c r="V52" s="240"/>
      <c r="W52" s="240">
        <v>0</v>
      </c>
      <c r="X52" s="175">
        <v>4593.08670563622</v>
      </c>
      <c r="Y52" s="240">
        <v>32151.6069394536</v>
      </c>
    </row>
    <row r="53" spans="1:25">
      <c r="A53" s="240"/>
      <c r="B53" s="282"/>
      <c r="C53" s="240"/>
      <c r="D53" s="283"/>
      <c r="E53" s="176"/>
      <c r="F53" s="284"/>
      <c r="G53" s="240"/>
      <c r="H53" s="240"/>
      <c r="I53" s="240"/>
      <c r="J53" s="240"/>
      <c r="K53" s="175"/>
      <c r="L53" s="175"/>
      <c r="M53" s="175"/>
      <c r="N53" s="175"/>
      <c r="O53" s="240"/>
      <c r="P53" s="174"/>
      <c r="Q53" s="174"/>
      <c r="R53" s="174"/>
      <c r="S53" s="287"/>
      <c r="T53" s="240"/>
      <c r="U53" s="240"/>
      <c r="V53" s="240"/>
      <c r="W53" s="240"/>
      <c r="X53" s="175"/>
      <c r="Y53" s="240"/>
    </row>
    <row r="54" spans="1:25">
      <c r="A54" s="240"/>
      <c r="B54" s="282"/>
      <c r="C54" s="240"/>
      <c r="D54" s="283"/>
      <c r="E54" s="176"/>
      <c r="F54" s="284"/>
      <c r="G54" s="240"/>
      <c r="H54" s="240"/>
      <c r="I54" s="240"/>
      <c r="J54" s="240"/>
      <c r="K54" s="175"/>
      <c r="L54" s="175"/>
      <c r="M54" s="175"/>
      <c r="N54" s="175"/>
      <c r="O54" s="240"/>
      <c r="P54" s="174"/>
      <c r="Q54" s="174"/>
      <c r="R54" s="174"/>
      <c r="S54" s="287"/>
      <c r="T54" s="240"/>
      <c r="U54" s="240"/>
      <c r="V54" s="240"/>
      <c r="W54" s="240"/>
      <c r="X54" s="175"/>
      <c r="Y54" s="240"/>
    </row>
    <row r="55" spans="1:25">
      <c r="A55" s="240"/>
      <c r="B55" s="282"/>
      <c r="C55" s="240"/>
      <c r="D55" s="283"/>
      <c r="E55" s="176"/>
      <c r="F55" s="284"/>
      <c r="G55" s="240"/>
      <c r="H55" s="240"/>
      <c r="I55" s="240"/>
      <c r="J55" s="240"/>
      <c r="K55" s="175"/>
      <c r="L55" s="175"/>
      <c r="M55" s="175"/>
      <c r="N55" s="175"/>
      <c r="O55" s="240"/>
      <c r="P55" s="174"/>
      <c r="Q55" s="174"/>
      <c r="R55" s="174"/>
      <c r="S55" s="287"/>
      <c r="T55" s="240"/>
      <c r="U55" s="240"/>
      <c r="V55" s="240"/>
      <c r="W55" s="240"/>
      <c r="X55" s="175"/>
      <c r="Y55" s="240"/>
    </row>
    <row r="56" spans="1:25">
      <c r="A56" s="240"/>
      <c r="B56" s="282"/>
      <c r="C56" s="240"/>
      <c r="D56" s="283"/>
      <c r="E56" s="176"/>
      <c r="F56" s="284"/>
      <c r="G56" s="240"/>
      <c r="H56" s="240"/>
      <c r="I56" s="240"/>
      <c r="J56" s="240"/>
      <c r="K56" s="175"/>
      <c r="L56" s="175"/>
      <c r="M56" s="175"/>
      <c r="N56" s="175"/>
      <c r="O56" s="240"/>
      <c r="P56" s="174"/>
      <c r="Q56" s="174"/>
      <c r="R56" s="174"/>
      <c r="S56" s="287"/>
      <c r="T56" s="240"/>
      <c r="U56" s="240"/>
      <c r="V56" s="240"/>
      <c r="W56" s="240"/>
      <c r="X56" s="175"/>
      <c r="Y56" s="240"/>
    </row>
    <row r="57" spans="1:25">
      <c r="A57" s="240"/>
      <c r="B57" s="282"/>
      <c r="C57" s="240"/>
      <c r="D57" s="283"/>
      <c r="E57" s="176"/>
      <c r="F57" s="284"/>
      <c r="G57" s="240"/>
      <c r="H57" s="240"/>
      <c r="I57" s="240"/>
      <c r="J57" s="240"/>
      <c r="K57" s="175"/>
      <c r="L57" s="175"/>
      <c r="M57" s="175"/>
      <c r="N57" s="175"/>
      <c r="O57" s="240"/>
      <c r="P57" s="174"/>
      <c r="Q57" s="174"/>
      <c r="R57" s="174"/>
      <c r="S57" s="287"/>
      <c r="T57" s="240"/>
      <c r="U57" s="240"/>
      <c r="V57" s="240"/>
      <c r="W57" s="240"/>
      <c r="X57" s="175"/>
      <c r="Y57" s="240"/>
    </row>
    <row r="58" spans="1:25">
      <c r="A58" s="240"/>
      <c r="B58" s="282"/>
      <c r="C58" s="240"/>
      <c r="D58" s="283"/>
      <c r="E58" s="176"/>
      <c r="F58" s="284"/>
      <c r="G58" s="240"/>
      <c r="H58" s="240"/>
      <c r="I58" s="240"/>
      <c r="J58" s="240"/>
      <c r="K58" s="175"/>
      <c r="L58" s="175"/>
      <c r="M58" s="175"/>
      <c r="N58" s="175"/>
      <c r="O58" s="240"/>
      <c r="P58" s="174"/>
      <c r="Q58" s="174"/>
      <c r="R58" s="174"/>
      <c r="S58" s="287"/>
      <c r="T58" s="240"/>
      <c r="U58" s="240"/>
      <c r="V58" s="240"/>
      <c r="W58" s="240"/>
      <c r="X58" s="175"/>
      <c r="Y58" s="240"/>
    </row>
    <row r="59" spans="1:25">
      <c r="A59" s="240"/>
      <c r="B59" s="282"/>
      <c r="C59" s="240"/>
      <c r="D59" s="283"/>
      <c r="E59" s="176"/>
      <c r="F59" s="284"/>
      <c r="G59" s="240"/>
      <c r="H59" s="240"/>
      <c r="I59" s="240"/>
      <c r="J59" s="240"/>
      <c r="K59" s="175"/>
      <c r="L59" s="175"/>
      <c r="M59" s="175"/>
      <c r="N59" s="175"/>
      <c r="O59" s="240"/>
      <c r="P59" s="174"/>
      <c r="Q59" s="174"/>
      <c r="R59" s="174"/>
      <c r="S59" s="287"/>
      <c r="T59" s="240"/>
      <c r="U59" s="240"/>
      <c r="V59" s="240"/>
      <c r="W59" s="240"/>
      <c r="X59" s="175"/>
      <c r="Y59" s="240"/>
    </row>
    <row r="60" spans="1:25">
      <c r="A60" s="240"/>
      <c r="B60" s="282"/>
      <c r="C60" s="240"/>
      <c r="D60" s="283"/>
      <c r="E60" s="176"/>
      <c r="F60" s="284"/>
      <c r="G60" s="240"/>
      <c r="H60" s="240"/>
      <c r="I60" s="240"/>
      <c r="J60" s="240"/>
      <c r="K60" s="175"/>
      <c r="L60" s="175"/>
      <c r="M60" s="175"/>
      <c r="N60" s="175"/>
      <c r="O60" s="240"/>
      <c r="P60" s="174"/>
      <c r="Q60" s="174"/>
      <c r="R60" s="174"/>
      <c r="S60" s="287"/>
      <c r="T60" s="240"/>
      <c r="U60" s="240"/>
      <c r="V60" s="240"/>
      <c r="W60" s="240"/>
      <c r="X60" s="175"/>
      <c r="Y60" s="240"/>
    </row>
    <row r="61" spans="1:25">
      <c r="A61" s="240"/>
      <c r="B61" s="282"/>
      <c r="C61" s="240"/>
      <c r="D61" s="283"/>
      <c r="E61" s="176"/>
      <c r="F61" s="284"/>
      <c r="G61" s="240"/>
      <c r="H61" s="240"/>
      <c r="I61" s="240"/>
      <c r="J61" s="240"/>
      <c r="K61" s="175"/>
      <c r="L61" s="175"/>
      <c r="M61" s="175"/>
      <c r="N61" s="175"/>
      <c r="O61" s="240"/>
      <c r="P61" s="174"/>
      <c r="Q61" s="174"/>
      <c r="R61" s="174"/>
      <c r="S61" s="287"/>
      <c r="T61" s="240"/>
      <c r="U61" s="240"/>
      <c r="V61" s="240"/>
      <c r="W61" s="240"/>
      <c r="X61" s="175"/>
      <c r="Y61" s="240"/>
    </row>
    <row r="62" spans="1:25">
      <c r="A62" s="240"/>
      <c r="B62" s="282"/>
      <c r="C62" s="240"/>
      <c r="D62" s="283"/>
      <c r="E62" s="176"/>
      <c r="F62" s="284"/>
      <c r="G62" s="240"/>
      <c r="H62" s="240"/>
      <c r="I62" s="240"/>
      <c r="J62" s="240"/>
      <c r="K62" s="175"/>
      <c r="L62" s="175"/>
      <c r="M62" s="175"/>
      <c r="N62" s="175"/>
      <c r="O62" s="240"/>
      <c r="P62" s="174"/>
      <c r="Q62" s="174"/>
      <c r="R62" s="174"/>
      <c r="S62" s="287"/>
      <c r="T62" s="240"/>
      <c r="U62" s="240"/>
      <c r="V62" s="240"/>
      <c r="W62" s="240"/>
      <c r="X62" s="175"/>
      <c r="Y62" s="240"/>
    </row>
    <row r="63" spans="1:25">
      <c r="A63" s="240"/>
      <c r="B63" s="282"/>
      <c r="C63" s="240"/>
      <c r="D63" s="283"/>
      <c r="E63" s="176"/>
      <c r="F63" s="284"/>
      <c r="G63" s="240"/>
      <c r="H63" s="240"/>
      <c r="I63" s="240"/>
      <c r="J63" s="240"/>
      <c r="K63" s="175"/>
      <c r="L63" s="175"/>
      <c r="M63" s="175"/>
      <c r="N63" s="175"/>
      <c r="O63" s="240"/>
      <c r="P63" s="174"/>
      <c r="Q63" s="174"/>
      <c r="R63" s="174"/>
      <c r="S63" s="287"/>
      <c r="T63" s="240"/>
      <c r="U63" s="240"/>
      <c r="V63" s="240"/>
      <c r="W63" s="240"/>
      <c r="X63" s="175"/>
      <c r="Y63" s="240"/>
    </row>
    <row r="64" spans="1:25">
      <c r="A64" s="240"/>
      <c r="B64" s="282"/>
      <c r="C64" s="240"/>
      <c r="D64" s="283"/>
      <c r="E64" s="176"/>
      <c r="F64" s="284"/>
      <c r="G64" s="240"/>
      <c r="H64" s="240"/>
      <c r="I64" s="240"/>
      <c r="J64" s="240"/>
      <c r="K64" s="175"/>
      <c r="L64" s="175"/>
      <c r="M64" s="175"/>
      <c r="N64" s="175"/>
      <c r="O64" s="240"/>
      <c r="P64" s="174"/>
      <c r="Q64" s="174"/>
      <c r="R64" s="174"/>
      <c r="S64" s="287"/>
      <c r="T64" s="240"/>
      <c r="U64" s="240"/>
      <c r="V64" s="240"/>
      <c r="W64" s="240"/>
      <c r="X64" s="175"/>
      <c r="Y64" s="240"/>
    </row>
    <row r="65" spans="1:25">
      <c r="A65" s="240"/>
      <c r="B65" s="282"/>
      <c r="C65" s="240"/>
      <c r="D65" s="283"/>
      <c r="E65" s="176"/>
      <c r="F65" s="284"/>
      <c r="G65" s="240"/>
      <c r="H65" s="240"/>
      <c r="I65" s="240"/>
      <c r="J65" s="240"/>
      <c r="K65" s="175"/>
      <c r="L65" s="175"/>
      <c r="M65" s="175"/>
      <c r="N65" s="175"/>
      <c r="O65" s="240"/>
      <c r="P65" s="174"/>
      <c r="Q65" s="174"/>
      <c r="R65" s="174"/>
      <c r="S65" s="287"/>
      <c r="T65" s="240"/>
      <c r="U65" s="240"/>
      <c r="V65" s="240"/>
      <c r="W65" s="240"/>
      <c r="X65" s="175"/>
      <c r="Y65" s="240"/>
    </row>
    <row r="66" spans="1:25">
      <c r="A66" s="240"/>
      <c r="B66" s="282"/>
      <c r="C66" s="240"/>
      <c r="D66" s="283"/>
      <c r="E66" s="176"/>
      <c r="F66" s="284"/>
      <c r="G66" s="240"/>
      <c r="H66" s="240"/>
      <c r="I66" s="240"/>
      <c r="J66" s="240"/>
      <c r="K66" s="175"/>
      <c r="L66" s="175"/>
      <c r="M66" s="175"/>
      <c r="N66" s="175"/>
      <c r="O66" s="240"/>
      <c r="P66" s="174"/>
      <c r="Q66" s="174"/>
      <c r="R66" s="174"/>
      <c r="S66" s="287"/>
      <c r="T66" s="240"/>
      <c r="U66" s="240"/>
      <c r="V66" s="240"/>
      <c r="W66" s="240"/>
      <c r="X66" s="175"/>
      <c r="Y66" s="240"/>
    </row>
    <row r="67" spans="1:25">
      <c r="A67" s="240"/>
      <c r="B67" s="282"/>
      <c r="C67" s="240"/>
      <c r="D67" s="283"/>
      <c r="E67" s="176"/>
      <c r="F67" s="284"/>
      <c r="G67" s="240"/>
      <c r="H67" s="240"/>
      <c r="I67" s="240"/>
      <c r="J67" s="240"/>
      <c r="K67" s="175"/>
      <c r="L67" s="175"/>
      <c r="M67" s="175"/>
      <c r="N67" s="175"/>
      <c r="O67" s="240"/>
      <c r="P67" s="174"/>
      <c r="Q67" s="174"/>
      <c r="R67" s="174"/>
      <c r="S67" s="287"/>
      <c r="T67" s="240"/>
      <c r="U67" s="240"/>
      <c r="V67" s="240"/>
      <c r="W67" s="240"/>
      <c r="X67" s="175"/>
      <c r="Y67" s="240"/>
    </row>
    <row r="68" spans="1:25">
      <c r="A68" s="240"/>
      <c r="B68" s="282"/>
      <c r="C68" s="240"/>
      <c r="D68" s="283"/>
      <c r="E68" s="176"/>
      <c r="F68" s="284"/>
      <c r="G68" s="240"/>
      <c r="H68" s="240"/>
      <c r="I68" s="240"/>
      <c r="J68" s="240"/>
      <c r="K68" s="175"/>
      <c r="L68" s="175"/>
      <c r="M68" s="175"/>
      <c r="N68" s="175"/>
      <c r="O68" s="240"/>
      <c r="P68" s="174"/>
      <c r="Q68" s="174"/>
      <c r="R68" s="174"/>
      <c r="S68" s="287"/>
      <c r="T68" s="240"/>
      <c r="U68" s="240"/>
      <c r="V68" s="240"/>
      <c r="W68" s="240"/>
      <c r="X68" s="175"/>
      <c r="Y68" s="240"/>
    </row>
    <row r="69" spans="1:25">
      <c r="A69" s="240"/>
      <c r="B69" s="282"/>
      <c r="C69" s="240"/>
      <c r="D69" s="283"/>
      <c r="E69" s="176"/>
      <c r="F69" s="284"/>
      <c r="G69" s="240"/>
      <c r="H69" s="240"/>
      <c r="I69" s="240"/>
      <c r="J69" s="240"/>
      <c r="K69" s="175"/>
      <c r="L69" s="175"/>
      <c r="M69" s="175"/>
      <c r="N69" s="175"/>
      <c r="O69" s="240"/>
      <c r="P69" s="174"/>
      <c r="Q69" s="174"/>
      <c r="R69" s="174"/>
      <c r="S69" s="287"/>
      <c r="T69" s="240"/>
      <c r="U69" s="240"/>
      <c r="V69" s="240"/>
      <c r="W69" s="240"/>
      <c r="X69" s="175"/>
      <c r="Y69" s="240"/>
    </row>
    <row r="70" spans="1:25">
      <c r="A70" s="240"/>
      <c r="B70" s="282"/>
      <c r="C70" s="240"/>
      <c r="D70" s="283"/>
      <c r="E70" s="176"/>
      <c r="F70" s="284"/>
      <c r="G70" s="240"/>
      <c r="H70" s="240"/>
      <c r="I70" s="240"/>
      <c r="J70" s="240"/>
      <c r="K70" s="175"/>
      <c r="L70" s="175"/>
      <c r="M70" s="175"/>
      <c r="N70" s="175"/>
      <c r="O70" s="240"/>
      <c r="P70" s="174"/>
      <c r="Q70" s="174"/>
      <c r="R70" s="174"/>
      <c r="S70" s="287"/>
      <c r="T70" s="240"/>
      <c r="U70" s="240"/>
      <c r="V70" s="240"/>
      <c r="W70" s="240"/>
      <c r="X70" s="175"/>
      <c r="Y70" s="240"/>
    </row>
    <row r="71" spans="1:25">
      <c r="A71" s="240"/>
      <c r="B71" s="282"/>
      <c r="C71" s="240"/>
      <c r="D71" s="283"/>
      <c r="E71" s="176"/>
      <c r="F71" s="284"/>
      <c r="G71" s="240"/>
      <c r="H71" s="240"/>
      <c r="I71" s="240"/>
      <c r="J71" s="240"/>
      <c r="K71" s="175"/>
      <c r="L71" s="175"/>
      <c r="M71" s="175"/>
      <c r="N71" s="175"/>
      <c r="O71" s="240"/>
      <c r="P71" s="174"/>
      <c r="Q71" s="174"/>
      <c r="R71" s="174"/>
      <c r="S71" s="287"/>
      <c r="T71" s="240"/>
      <c r="U71" s="240"/>
      <c r="V71" s="240"/>
      <c r="W71" s="240"/>
      <c r="X71" s="175"/>
      <c r="Y71" s="240"/>
    </row>
    <row r="72" spans="1:25">
      <c r="A72" s="240"/>
      <c r="B72" s="282"/>
      <c r="C72" s="240"/>
      <c r="D72" s="283"/>
      <c r="E72" s="176"/>
      <c r="F72" s="284"/>
      <c r="G72" s="240"/>
      <c r="H72" s="240"/>
      <c r="I72" s="240"/>
      <c r="J72" s="240"/>
      <c r="K72" s="175"/>
      <c r="L72" s="175"/>
      <c r="M72" s="175"/>
      <c r="N72" s="175"/>
      <c r="O72" s="240"/>
      <c r="P72" s="174"/>
      <c r="Q72" s="174"/>
      <c r="R72" s="174"/>
      <c r="S72" s="287"/>
      <c r="T72" s="240"/>
      <c r="U72" s="240"/>
      <c r="V72" s="240"/>
      <c r="W72" s="240"/>
      <c r="X72" s="175"/>
      <c r="Y72" s="240"/>
    </row>
    <row r="73" spans="1:25">
      <c r="A73" s="240"/>
      <c r="B73" s="282"/>
      <c r="C73" s="240"/>
      <c r="D73" s="283"/>
      <c r="E73" s="176"/>
      <c r="F73" s="284"/>
      <c r="G73" s="240"/>
      <c r="H73" s="240"/>
      <c r="I73" s="240"/>
      <c r="J73" s="240"/>
      <c r="K73" s="175"/>
      <c r="L73" s="175"/>
      <c r="M73" s="175"/>
      <c r="N73" s="175"/>
      <c r="O73" s="240"/>
      <c r="P73" s="174"/>
      <c r="Q73" s="174"/>
      <c r="R73" s="174"/>
      <c r="S73" s="287"/>
      <c r="T73" s="240"/>
      <c r="U73" s="240"/>
      <c r="V73" s="240"/>
      <c r="W73" s="240"/>
      <c r="X73" s="175"/>
      <c r="Y73" s="240"/>
    </row>
    <row r="74" spans="1:25">
      <c r="A74" s="240"/>
      <c r="B74" s="282"/>
      <c r="C74" s="240"/>
      <c r="D74" s="283"/>
      <c r="E74" s="176"/>
      <c r="F74" s="284"/>
      <c r="G74" s="240"/>
      <c r="H74" s="240"/>
      <c r="I74" s="240"/>
      <c r="J74" s="240"/>
      <c r="K74" s="175"/>
      <c r="L74" s="175"/>
      <c r="M74" s="175"/>
      <c r="N74" s="175"/>
      <c r="O74" s="240"/>
      <c r="P74" s="174"/>
      <c r="Q74" s="174"/>
      <c r="R74" s="174"/>
      <c r="S74" s="287"/>
      <c r="T74" s="240"/>
      <c r="U74" s="240"/>
      <c r="V74" s="240"/>
      <c r="W74" s="240"/>
      <c r="X74" s="175"/>
      <c r="Y74" s="240"/>
    </row>
    <row r="75" spans="1:25">
      <c r="A75" s="240"/>
      <c r="B75" s="282"/>
      <c r="C75" s="240"/>
      <c r="D75" s="283"/>
      <c r="E75" s="176"/>
      <c r="F75" s="284"/>
      <c r="G75" s="240"/>
      <c r="H75" s="240"/>
      <c r="I75" s="240"/>
      <c r="J75" s="240"/>
      <c r="K75" s="175"/>
      <c r="L75" s="175"/>
      <c r="M75" s="175"/>
      <c r="N75" s="175"/>
      <c r="O75" s="240"/>
      <c r="P75" s="174"/>
      <c r="Q75" s="174"/>
      <c r="R75" s="174"/>
      <c r="S75" s="287"/>
      <c r="T75" s="240"/>
      <c r="U75" s="240"/>
      <c r="V75" s="240"/>
      <c r="W75" s="240"/>
      <c r="X75" s="175"/>
      <c r="Y75" s="240"/>
    </row>
    <row r="76" spans="1:25">
      <c r="A76" s="240"/>
      <c r="B76" s="282"/>
      <c r="C76" s="240"/>
      <c r="D76" s="283"/>
      <c r="E76" s="176"/>
      <c r="F76" s="284"/>
      <c r="G76" s="240"/>
      <c r="H76" s="240"/>
      <c r="I76" s="240"/>
      <c r="J76" s="240"/>
      <c r="K76" s="175"/>
      <c r="L76" s="175"/>
      <c r="M76" s="175"/>
      <c r="N76" s="175"/>
      <c r="O76" s="240"/>
      <c r="P76" s="174"/>
      <c r="Q76" s="174"/>
      <c r="R76" s="174"/>
      <c r="S76" s="287"/>
      <c r="T76" s="240"/>
      <c r="U76" s="240"/>
      <c r="V76" s="240"/>
      <c r="W76" s="240"/>
      <c r="X76" s="175"/>
      <c r="Y76" s="240"/>
    </row>
    <row r="77" spans="1:25">
      <c r="A77" s="240"/>
      <c r="B77" s="282"/>
      <c r="C77" s="240"/>
      <c r="D77" s="283"/>
      <c r="E77" s="176"/>
      <c r="F77" s="284"/>
      <c r="G77" s="240"/>
      <c r="H77" s="240"/>
      <c r="I77" s="240"/>
      <c r="J77" s="240"/>
      <c r="K77" s="175"/>
      <c r="L77" s="175"/>
      <c r="M77" s="175"/>
      <c r="N77" s="175"/>
      <c r="O77" s="240"/>
      <c r="P77" s="174"/>
      <c r="Q77" s="174"/>
      <c r="R77" s="174"/>
      <c r="S77" s="287"/>
      <c r="T77" s="240"/>
      <c r="U77" s="240"/>
      <c r="V77" s="240"/>
      <c r="W77" s="240"/>
      <c r="X77" s="175"/>
      <c r="Y77" s="240"/>
    </row>
    <row r="78" spans="1:25">
      <c r="A78" s="240"/>
      <c r="B78" s="282"/>
      <c r="C78" s="240"/>
      <c r="D78" s="283"/>
      <c r="E78" s="176"/>
      <c r="F78" s="284"/>
      <c r="G78" s="240"/>
      <c r="H78" s="240"/>
      <c r="I78" s="240"/>
      <c r="J78" s="240"/>
      <c r="K78" s="175"/>
      <c r="L78" s="175"/>
      <c r="M78" s="175"/>
      <c r="N78" s="175"/>
      <c r="O78" s="240"/>
      <c r="P78" s="174"/>
      <c r="Q78" s="174"/>
      <c r="R78" s="174"/>
      <c r="S78" s="287"/>
      <c r="T78" s="240"/>
      <c r="U78" s="240"/>
      <c r="V78" s="240"/>
      <c r="W78" s="240"/>
      <c r="X78" s="175"/>
      <c r="Y78" s="240"/>
    </row>
    <row r="79" spans="1:25">
      <c r="A79" s="240"/>
      <c r="B79" s="282"/>
      <c r="C79" s="240"/>
      <c r="D79" s="283"/>
      <c r="E79" s="176"/>
      <c r="F79" s="284"/>
      <c r="G79" s="240"/>
      <c r="H79" s="240"/>
      <c r="I79" s="240"/>
      <c r="J79" s="240"/>
      <c r="K79" s="175"/>
      <c r="L79" s="175"/>
      <c r="M79" s="175"/>
      <c r="N79" s="175"/>
      <c r="O79" s="240"/>
      <c r="P79" s="174"/>
      <c r="Q79" s="174"/>
      <c r="R79" s="174"/>
      <c r="S79" s="287"/>
      <c r="T79" s="240"/>
      <c r="U79" s="240"/>
      <c r="V79" s="240"/>
      <c r="W79" s="240"/>
      <c r="X79" s="175"/>
      <c r="Y79" s="240"/>
    </row>
    <row r="80" spans="1:25">
      <c r="A80" s="240"/>
      <c r="B80" s="282"/>
      <c r="C80" s="240"/>
      <c r="D80" s="283"/>
      <c r="E80" s="176"/>
      <c r="F80" s="284"/>
      <c r="G80" s="240"/>
      <c r="H80" s="240"/>
      <c r="I80" s="240"/>
      <c r="J80" s="240"/>
      <c r="K80" s="175"/>
      <c r="L80" s="175"/>
      <c r="M80" s="175"/>
      <c r="N80" s="175"/>
      <c r="O80" s="240"/>
      <c r="P80" s="174"/>
      <c r="Q80" s="174"/>
      <c r="R80" s="174"/>
      <c r="S80" s="287"/>
      <c r="T80" s="240"/>
      <c r="U80" s="240"/>
      <c r="V80" s="240"/>
      <c r="W80" s="240"/>
      <c r="X80" s="175"/>
      <c r="Y80" s="240"/>
    </row>
    <row r="81" spans="1:25">
      <c r="A81" s="240"/>
      <c r="B81" s="282"/>
      <c r="C81" s="240"/>
      <c r="D81" s="283"/>
      <c r="E81" s="176"/>
      <c r="F81" s="284"/>
      <c r="G81" s="240"/>
      <c r="H81" s="240"/>
      <c r="I81" s="240"/>
      <c r="J81" s="240"/>
      <c r="K81" s="175"/>
      <c r="L81" s="175"/>
      <c r="M81" s="175"/>
      <c r="N81" s="175"/>
      <c r="O81" s="240"/>
      <c r="P81" s="174"/>
      <c r="Q81" s="174"/>
      <c r="R81" s="174"/>
      <c r="S81" s="287"/>
      <c r="T81" s="240"/>
      <c r="U81" s="240"/>
      <c r="V81" s="240"/>
      <c r="W81" s="240"/>
      <c r="X81" s="175"/>
      <c r="Y81" s="240"/>
    </row>
    <row r="82" spans="1:25">
      <c r="A82" s="240"/>
      <c r="B82" s="282"/>
      <c r="C82" s="240"/>
      <c r="D82" s="283"/>
      <c r="E82" s="176"/>
      <c r="F82" s="284"/>
      <c r="G82" s="240"/>
      <c r="H82" s="240"/>
      <c r="I82" s="240"/>
      <c r="J82" s="240"/>
      <c r="K82" s="175"/>
      <c r="L82" s="175"/>
      <c r="M82" s="175"/>
      <c r="N82" s="175"/>
      <c r="O82" s="240"/>
      <c r="P82" s="174"/>
      <c r="Q82" s="174"/>
      <c r="R82" s="174"/>
      <c r="S82" s="287"/>
      <c r="T82" s="240"/>
      <c r="U82" s="240"/>
      <c r="V82" s="240"/>
      <c r="W82" s="240"/>
      <c r="X82" s="175"/>
      <c r="Y82" s="240"/>
    </row>
    <row r="83" spans="1:25">
      <c r="A83" s="240"/>
      <c r="B83" s="282"/>
      <c r="C83" s="240"/>
      <c r="D83" s="283"/>
      <c r="E83" s="176"/>
      <c r="F83" s="284"/>
      <c r="G83" s="240"/>
      <c r="H83" s="240"/>
      <c r="I83" s="240"/>
      <c r="J83" s="240"/>
      <c r="K83" s="175"/>
      <c r="L83" s="175"/>
      <c r="M83" s="175"/>
      <c r="N83" s="175"/>
      <c r="O83" s="240"/>
      <c r="P83" s="174"/>
      <c r="Q83" s="174"/>
      <c r="R83" s="174"/>
      <c r="S83" s="287"/>
      <c r="T83" s="240"/>
      <c r="U83" s="240"/>
      <c r="V83" s="240"/>
      <c r="W83" s="240"/>
      <c r="X83" s="175"/>
      <c r="Y83" s="240"/>
    </row>
    <row r="84" spans="1:25">
      <c r="A84" s="240"/>
      <c r="B84" s="282"/>
      <c r="C84" s="240"/>
      <c r="D84" s="283"/>
      <c r="E84" s="176"/>
      <c r="F84" s="284"/>
      <c r="G84" s="240"/>
      <c r="H84" s="240"/>
      <c r="I84" s="240"/>
      <c r="J84" s="240"/>
      <c r="K84" s="175"/>
      <c r="L84" s="175"/>
      <c r="M84" s="175"/>
      <c r="N84" s="175"/>
      <c r="O84" s="240"/>
      <c r="P84" s="174"/>
      <c r="Q84" s="174"/>
      <c r="R84" s="174"/>
      <c r="S84" s="287"/>
      <c r="T84" s="240"/>
      <c r="U84" s="240"/>
      <c r="V84" s="240"/>
      <c r="W84" s="240"/>
      <c r="X84" s="175"/>
      <c r="Y84" s="240"/>
    </row>
    <row r="85" spans="1:25">
      <c r="A85" s="240"/>
      <c r="B85" s="282"/>
      <c r="C85" s="240"/>
      <c r="D85" s="283"/>
      <c r="E85" s="176"/>
      <c r="F85" s="284"/>
      <c r="G85" s="240"/>
      <c r="H85" s="240"/>
      <c r="I85" s="240"/>
      <c r="J85" s="240"/>
      <c r="K85" s="175"/>
      <c r="L85" s="175"/>
      <c r="M85" s="175"/>
      <c r="N85" s="175"/>
      <c r="O85" s="240"/>
      <c r="P85" s="174"/>
      <c r="Q85" s="174"/>
      <c r="R85" s="174"/>
      <c r="S85" s="287"/>
      <c r="T85" s="240"/>
      <c r="U85" s="240"/>
      <c r="V85" s="240"/>
      <c r="W85" s="240"/>
      <c r="X85" s="175"/>
      <c r="Y85" s="240"/>
    </row>
    <row r="86" spans="1:25">
      <c r="A86" s="240"/>
      <c r="B86" s="282"/>
      <c r="C86" s="240"/>
      <c r="D86" s="283"/>
      <c r="E86" s="176"/>
      <c r="F86" s="284"/>
      <c r="G86" s="240"/>
      <c r="H86" s="240"/>
      <c r="I86" s="240"/>
      <c r="J86" s="240"/>
      <c r="K86" s="175"/>
      <c r="L86" s="175"/>
      <c r="M86" s="175"/>
      <c r="N86" s="175"/>
      <c r="O86" s="240"/>
      <c r="P86" s="174"/>
      <c r="Q86" s="174"/>
      <c r="R86" s="174"/>
      <c r="S86" s="287"/>
      <c r="T86" s="240"/>
      <c r="U86" s="240"/>
      <c r="V86" s="240"/>
      <c r="W86" s="240"/>
      <c r="X86" s="175"/>
      <c r="Y86" s="240"/>
    </row>
    <row r="87" spans="1:25">
      <c r="A87" s="240"/>
      <c r="B87" s="282"/>
      <c r="C87" s="240"/>
      <c r="D87" s="283"/>
      <c r="E87" s="176"/>
      <c r="F87" s="284"/>
      <c r="G87" s="240"/>
      <c r="H87" s="240"/>
      <c r="I87" s="240"/>
      <c r="J87" s="240"/>
      <c r="K87" s="175"/>
      <c r="L87" s="175"/>
      <c r="M87" s="175"/>
      <c r="N87" s="175"/>
      <c r="O87" s="240"/>
      <c r="P87" s="174"/>
      <c r="Q87" s="174"/>
      <c r="R87" s="174"/>
      <c r="S87" s="287"/>
      <c r="T87" s="240"/>
      <c r="U87" s="240"/>
      <c r="V87" s="240"/>
      <c r="W87" s="240"/>
      <c r="X87" s="175"/>
      <c r="Y87" s="240"/>
    </row>
    <row r="88" spans="1:25">
      <c r="A88" s="240"/>
      <c r="B88" s="282"/>
      <c r="C88" s="240"/>
      <c r="D88" s="283"/>
      <c r="E88" s="176"/>
      <c r="F88" s="284"/>
      <c r="G88" s="240"/>
      <c r="H88" s="240"/>
      <c r="I88" s="240"/>
      <c r="J88" s="240"/>
      <c r="K88" s="175"/>
      <c r="L88" s="175"/>
      <c r="M88" s="175"/>
      <c r="N88" s="175"/>
      <c r="O88" s="240"/>
      <c r="P88" s="174"/>
      <c r="Q88" s="174"/>
      <c r="R88" s="174"/>
      <c r="S88" s="287"/>
      <c r="T88" s="240"/>
      <c r="U88" s="240"/>
      <c r="V88" s="240"/>
      <c r="W88" s="240"/>
      <c r="X88" s="175"/>
      <c r="Y88" s="240"/>
    </row>
    <row r="89" spans="1:25">
      <c r="A89" s="240"/>
      <c r="B89" s="282"/>
      <c r="C89" s="240"/>
      <c r="D89" s="283"/>
      <c r="E89" s="176"/>
      <c r="F89" s="284"/>
      <c r="G89" s="240"/>
      <c r="H89" s="240"/>
      <c r="I89" s="240"/>
      <c r="J89" s="240"/>
      <c r="K89" s="175"/>
      <c r="L89" s="175"/>
      <c r="M89" s="175"/>
      <c r="N89" s="175"/>
      <c r="O89" s="240"/>
      <c r="P89" s="174"/>
      <c r="Q89" s="174"/>
      <c r="R89" s="174"/>
      <c r="S89" s="287"/>
      <c r="T89" s="240"/>
      <c r="U89" s="240"/>
      <c r="V89" s="240"/>
      <c r="W89" s="240"/>
      <c r="X89" s="175"/>
      <c r="Y89" s="240"/>
    </row>
    <row r="90" spans="1:25">
      <c r="A90" s="240"/>
      <c r="B90" s="282"/>
      <c r="C90" s="240"/>
      <c r="D90" s="283"/>
      <c r="E90" s="176"/>
      <c r="F90" s="284"/>
      <c r="G90" s="240"/>
      <c r="H90" s="240"/>
      <c r="I90" s="240"/>
      <c r="J90" s="240"/>
      <c r="K90" s="175"/>
      <c r="L90" s="175"/>
      <c r="M90" s="175"/>
      <c r="N90" s="175"/>
      <c r="O90" s="240"/>
      <c r="P90" s="174"/>
      <c r="Q90" s="174"/>
      <c r="R90" s="174"/>
      <c r="S90" s="287"/>
      <c r="T90" s="240"/>
      <c r="U90" s="240"/>
      <c r="V90" s="240"/>
      <c r="W90" s="240"/>
      <c r="X90" s="175"/>
      <c r="Y90" s="240"/>
    </row>
    <row r="91" spans="1:25">
      <c r="A91" s="240"/>
      <c r="B91" s="282"/>
      <c r="C91" s="240"/>
      <c r="D91" s="283"/>
      <c r="E91" s="176"/>
      <c r="F91" s="284"/>
      <c r="G91" s="240"/>
      <c r="H91" s="240"/>
      <c r="I91" s="240"/>
      <c r="J91" s="240"/>
      <c r="K91" s="175"/>
      <c r="L91" s="175"/>
      <c r="M91" s="175"/>
      <c r="N91" s="175"/>
      <c r="O91" s="240"/>
      <c r="P91" s="174"/>
      <c r="Q91" s="174"/>
      <c r="R91" s="174"/>
      <c r="S91" s="287"/>
      <c r="T91" s="240"/>
      <c r="U91" s="240"/>
      <c r="V91" s="240"/>
      <c r="W91" s="240"/>
      <c r="X91" s="175"/>
      <c r="Y91" s="240"/>
    </row>
    <row r="92" spans="1:25">
      <c r="A92" s="240"/>
      <c r="B92" s="282"/>
      <c r="C92" s="240"/>
      <c r="D92" s="283"/>
      <c r="E92" s="176"/>
      <c r="F92" s="284"/>
      <c r="G92" s="240"/>
      <c r="H92" s="240"/>
      <c r="I92" s="240"/>
      <c r="J92" s="240"/>
      <c r="K92" s="175"/>
      <c r="L92" s="175"/>
      <c r="M92" s="175"/>
      <c r="N92" s="175"/>
      <c r="O92" s="240"/>
      <c r="P92" s="174"/>
      <c r="Q92" s="174"/>
      <c r="R92" s="174"/>
      <c r="S92" s="287"/>
      <c r="T92" s="240"/>
      <c r="U92" s="240"/>
      <c r="V92" s="240"/>
      <c r="W92" s="240"/>
      <c r="X92" s="175"/>
      <c r="Y92" s="240"/>
    </row>
    <row r="93" spans="1:25">
      <c r="A93" s="240"/>
      <c r="B93" s="282"/>
      <c r="C93" s="240"/>
      <c r="D93" s="283"/>
      <c r="E93" s="176"/>
      <c r="F93" s="284"/>
      <c r="G93" s="240"/>
      <c r="H93" s="240"/>
      <c r="I93" s="240"/>
      <c r="J93" s="240"/>
      <c r="K93" s="175"/>
      <c r="L93" s="175"/>
      <c r="M93" s="175"/>
      <c r="N93" s="175"/>
      <c r="O93" s="240"/>
      <c r="P93" s="174"/>
      <c r="Q93" s="174"/>
      <c r="R93" s="174"/>
      <c r="S93" s="287"/>
      <c r="T93" s="240"/>
      <c r="U93" s="240"/>
      <c r="V93" s="240"/>
      <c r="W93" s="240"/>
      <c r="X93" s="175"/>
      <c r="Y93" s="240"/>
    </row>
    <row r="94" spans="1:25">
      <c r="A94" s="240"/>
      <c r="B94" s="282"/>
      <c r="C94" s="240"/>
      <c r="D94" s="283"/>
      <c r="E94" s="176"/>
      <c r="F94" s="284"/>
      <c r="G94" s="240"/>
      <c r="H94" s="240"/>
      <c r="I94" s="240"/>
      <c r="J94" s="240"/>
      <c r="K94" s="175"/>
      <c r="L94" s="175"/>
      <c r="M94" s="175"/>
      <c r="N94" s="175"/>
      <c r="O94" s="240"/>
      <c r="P94" s="174"/>
      <c r="Q94" s="174"/>
      <c r="R94" s="174"/>
      <c r="S94" s="287"/>
      <c r="T94" s="240"/>
      <c r="U94" s="240"/>
      <c r="V94" s="240"/>
      <c r="W94" s="240"/>
      <c r="X94" s="175"/>
      <c r="Y94" s="240"/>
    </row>
    <row r="95" spans="1:25">
      <c r="A95" s="240"/>
      <c r="B95" s="282"/>
      <c r="C95" s="240"/>
      <c r="D95" s="283"/>
      <c r="E95" s="176"/>
      <c r="F95" s="284"/>
      <c r="G95" s="240"/>
      <c r="H95" s="240"/>
      <c r="I95" s="240"/>
      <c r="J95" s="240"/>
      <c r="K95" s="175"/>
      <c r="L95" s="175"/>
      <c r="M95" s="175"/>
      <c r="N95" s="175"/>
      <c r="O95" s="240"/>
      <c r="P95" s="174"/>
      <c r="Q95" s="174"/>
      <c r="R95" s="174"/>
      <c r="S95" s="287"/>
      <c r="T95" s="240"/>
      <c r="U95" s="240"/>
      <c r="V95" s="240"/>
      <c r="W95" s="240"/>
      <c r="X95" s="175"/>
      <c r="Y95" s="240"/>
    </row>
    <row r="96" spans="1:25">
      <c r="A96" s="240"/>
      <c r="B96" s="282"/>
      <c r="C96" s="240"/>
      <c r="D96" s="283"/>
      <c r="E96" s="176"/>
      <c r="F96" s="284"/>
      <c r="G96" s="240"/>
      <c r="H96" s="240"/>
      <c r="I96" s="240"/>
      <c r="J96" s="240"/>
      <c r="K96" s="175"/>
      <c r="L96" s="175"/>
      <c r="M96" s="175"/>
      <c r="N96" s="175"/>
      <c r="O96" s="240"/>
      <c r="P96" s="174"/>
      <c r="Q96" s="174"/>
      <c r="R96" s="174"/>
      <c r="S96" s="287"/>
      <c r="T96" s="240"/>
      <c r="U96" s="240"/>
      <c r="V96" s="240"/>
      <c r="W96" s="240"/>
      <c r="X96" s="175"/>
      <c r="Y96" s="240"/>
    </row>
    <row r="97" spans="1:25">
      <c r="A97" s="240"/>
      <c r="B97" s="282"/>
      <c r="C97" s="240"/>
      <c r="D97" s="283"/>
      <c r="E97" s="176"/>
      <c r="F97" s="284"/>
      <c r="G97" s="240"/>
      <c r="H97" s="240"/>
      <c r="I97" s="240"/>
      <c r="J97" s="240"/>
      <c r="K97" s="175"/>
      <c r="L97" s="175"/>
      <c r="M97" s="175"/>
      <c r="N97" s="175"/>
      <c r="O97" s="240"/>
      <c r="P97" s="174"/>
      <c r="Q97" s="174"/>
      <c r="R97" s="174"/>
      <c r="S97" s="287"/>
      <c r="T97" s="240"/>
      <c r="U97" s="240"/>
      <c r="V97" s="240"/>
      <c r="W97" s="240"/>
      <c r="X97" s="175"/>
      <c r="Y97" s="240"/>
    </row>
    <row r="98" spans="1:25">
      <c r="A98" s="240"/>
      <c r="B98" s="282"/>
      <c r="C98" s="240"/>
      <c r="D98" s="283"/>
      <c r="E98" s="176"/>
      <c r="F98" s="284"/>
      <c r="G98" s="240"/>
      <c r="H98" s="240"/>
      <c r="I98" s="240"/>
      <c r="J98" s="240"/>
      <c r="K98" s="175"/>
      <c r="L98" s="175"/>
      <c r="M98" s="175"/>
      <c r="N98" s="175"/>
      <c r="O98" s="240"/>
      <c r="P98" s="174"/>
      <c r="Q98" s="174"/>
      <c r="R98" s="174"/>
      <c r="S98" s="287"/>
      <c r="T98" s="240"/>
      <c r="U98" s="240"/>
      <c r="V98" s="240"/>
      <c r="W98" s="240"/>
      <c r="X98" s="175"/>
      <c r="Y98" s="240"/>
    </row>
    <row r="99" spans="1:25">
      <c r="A99" s="240"/>
      <c r="B99" s="282"/>
      <c r="C99" s="240"/>
      <c r="D99" s="283"/>
      <c r="E99" s="176"/>
      <c r="F99" s="284"/>
      <c r="G99" s="240"/>
      <c r="H99" s="240"/>
      <c r="I99" s="240"/>
      <c r="J99" s="240"/>
      <c r="K99" s="175"/>
      <c r="L99" s="175"/>
      <c r="M99" s="175"/>
      <c r="N99" s="175"/>
      <c r="O99" s="240"/>
      <c r="P99" s="174"/>
      <c r="Q99" s="174"/>
      <c r="R99" s="174"/>
      <c r="S99" s="287"/>
      <c r="T99" s="240"/>
      <c r="U99" s="240"/>
      <c r="V99" s="240"/>
      <c r="W99" s="240"/>
      <c r="X99" s="175"/>
      <c r="Y99" s="240"/>
    </row>
    <row r="100" spans="1:25">
      <c r="A100" s="240"/>
      <c r="B100" s="282"/>
      <c r="C100" s="240"/>
      <c r="D100" s="283"/>
      <c r="E100" s="176"/>
      <c r="F100" s="284"/>
      <c r="G100" s="240"/>
      <c r="H100" s="240"/>
      <c r="I100" s="240"/>
      <c r="J100" s="240"/>
      <c r="K100" s="175"/>
      <c r="L100" s="175"/>
      <c r="M100" s="175"/>
      <c r="N100" s="175"/>
      <c r="O100" s="240"/>
      <c r="P100" s="174"/>
      <c r="Q100" s="174"/>
      <c r="R100" s="174"/>
      <c r="S100" s="287"/>
      <c r="T100" s="240"/>
      <c r="U100" s="240"/>
      <c r="V100" s="240"/>
      <c r="W100" s="240"/>
      <c r="X100" s="175"/>
      <c r="Y100" s="240"/>
    </row>
    <row r="101" spans="1:25">
      <c r="A101" s="240"/>
      <c r="B101" s="282"/>
      <c r="C101" s="240"/>
      <c r="D101" s="283"/>
      <c r="E101" s="176"/>
      <c r="F101" s="284"/>
      <c r="G101" s="240"/>
      <c r="H101" s="240"/>
      <c r="I101" s="240"/>
      <c r="J101" s="240"/>
      <c r="K101" s="175"/>
      <c r="L101" s="175"/>
      <c r="M101" s="175"/>
      <c r="N101" s="175"/>
      <c r="O101" s="240"/>
      <c r="P101" s="174"/>
      <c r="Q101" s="174"/>
      <c r="R101" s="174"/>
      <c r="S101" s="287"/>
      <c r="T101" s="240"/>
      <c r="U101" s="240"/>
      <c r="V101" s="240"/>
      <c r="W101" s="240"/>
      <c r="X101" s="175"/>
      <c r="Y101" s="240"/>
    </row>
    <row r="102" spans="1:25">
      <c r="A102" s="240"/>
      <c r="B102" s="282"/>
      <c r="C102" s="240"/>
      <c r="D102" s="283"/>
      <c r="E102" s="176"/>
      <c r="F102" s="284"/>
      <c r="G102" s="240"/>
      <c r="H102" s="240"/>
      <c r="I102" s="240"/>
      <c r="J102" s="240"/>
      <c r="K102" s="175"/>
      <c r="L102" s="175"/>
      <c r="M102" s="175"/>
      <c r="N102" s="175"/>
      <c r="O102" s="240"/>
      <c r="P102" s="174"/>
      <c r="Q102" s="174"/>
      <c r="R102" s="174"/>
      <c r="S102" s="287"/>
      <c r="T102" s="240"/>
      <c r="U102" s="240"/>
      <c r="V102" s="240"/>
      <c r="W102" s="240"/>
      <c r="X102" s="175"/>
      <c r="Y102" s="240"/>
    </row>
    <row r="103" spans="1:25">
      <c r="A103" s="240"/>
      <c r="B103" s="282"/>
      <c r="C103" s="240"/>
      <c r="D103" s="283"/>
      <c r="E103" s="176"/>
      <c r="F103" s="284"/>
      <c r="G103" s="240"/>
      <c r="H103" s="240"/>
      <c r="I103" s="240"/>
      <c r="J103" s="240"/>
      <c r="K103" s="175"/>
      <c r="L103" s="175"/>
      <c r="M103" s="175"/>
      <c r="N103" s="175"/>
      <c r="O103" s="240"/>
      <c r="P103" s="174"/>
      <c r="Q103" s="174"/>
      <c r="R103" s="174"/>
      <c r="S103" s="287"/>
      <c r="T103" s="240"/>
      <c r="U103" s="240"/>
      <c r="V103" s="240"/>
      <c r="W103" s="240"/>
      <c r="X103" s="175"/>
      <c r="Y103" s="240"/>
    </row>
    <row r="104" spans="1:25">
      <c r="A104" s="240"/>
      <c r="B104" s="282"/>
      <c r="C104" s="240"/>
      <c r="D104" s="283"/>
      <c r="E104" s="176"/>
      <c r="F104" s="284"/>
      <c r="G104" s="240"/>
      <c r="H104" s="240"/>
      <c r="I104" s="240"/>
      <c r="J104" s="240"/>
      <c r="K104" s="175"/>
      <c r="L104" s="175"/>
      <c r="M104" s="175"/>
      <c r="N104" s="175"/>
      <c r="O104" s="240"/>
      <c r="P104" s="174"/>
      <c r="Q104" s="174"/>
      <c r="R104" s="174"/>
      <c r="S104" s="287"/>
      <c r="T104" s="240"/>
      <c r="U104" s="240"/>
      <c r="V104" s="240"/>
      <c r="W104" s="240"/>
      <c r="X104" s="175"/>
      <c r="Y104" s="240"/>
    </row>
    <row r="105" spans="1:25">
      <c r="A105" s="240"/>
      <c r="B105" s="282"/>
      <c r="C105" s="240"/>
      <c r="D105" s="283"/>
      <c r="E105" s="176"/>
      <c r="F105" s="284"/>
      <c r="G105" s="240"/>
      <c r="H105" s="240"/>
      <c r="I105" s="240"/>
      <c r="J105" s="240"/>
      <c r="K105" s="175"/>
      <c r="L105" s="175"/>
      <c r="M105" s="175"/>
      <c r="N105" s="175"/>
      <c r="O105" s="240"/>
      <c r="P105" s="174"/>
      <c r="Q105" s="174"/>
      <c r="R105" s="174"/>
      <c r="S105" s="287"/>
      <c r="T105" s="240"/>
      <c r="U105" s="240"/>
      <c r="V105" s="240"/>
      <c r="W105" s="240"/>
      <c r="X105" s="175"/>
      <c r="Y105" s="240"/>
    </row>
    <row r="106" spans="1:25">
      <c r="A106" s="240"/>
      <c r="B106" s="282"/>
      <c r="C106" s="240"/>
      <c r="D106" s="283"/>
      <c r="E106" s="176"/>
      <c r="F106" s="284"/>
      <c r="G106" s="240"/>
      <c r="H106" s="240"/>
      <c r="I106" s="240"/>
      <c r="J106" s="240"/>
      <c r="K106" s="175"/>
      <c r="L106" s="175"/>
      <c r="M106" s="175"/>
      <c r="N106" s="175"/>
      <c r="O106" s="240"/>
      <c r="P106" s="174"/>
      <c r="Q106" s="174"/>
      <c r="R106" s="174"/>
      <c r="S106" s="287"/>
      <c r="T106" s="240"/>
      <c r="U106" s="240"/>
      <c r="V106" s="240"/>
      <c r="W106" s="240"/>
      <c r="X106" s="175"/>
      <c r="Y106" s="240"/>
    </row>
    <row r="107" spans="1:25">
      <c r="A107" s="240"/>
      <c r="B107" s="282"/>
      <c r="C107" s="240"/>
      <c r="D107" s="283"/>
      <c r="E107" s="176"/>
      <c r="F107" s="284"/>
      <c r="G107" s="240"/>
      <c r="H107" s="240"/>
      <c r="I107" s="240"/>
      <c r="J107" s="240"/>
      <c r="K107" s="175"/>
      <c r="L107" s="175"/>
      <c r="M107" s="175"/>
      <c r="N107" s="175"/>
      <c r="O107" s="240"/>
      <c r="P107" s="174"/>
      <c r="Q107" s="174"/>
      <c r="R107" s="174"/>
      <c r="S107" s="287"/>
      <c r="T107" s="240"/>
      <c r="U107" s="240"/>
      <c r="V107" s="240"/>
      <c r="W107" s="240"/>
      <c r="X107" s="175"/>
      <c r="Y107" s="240"/>
    </row>
    <row r="108" spans="1:25">
      <c r="A108" s="240"/>
      <c r="B108" s="282"/>
      <c r="C108" s="240"/>
      <c r="D108" s="283"/>
      <c r="E108" s="176"/>
      <c r="F108" s="284"/>
      <c r="G108" s="240"/>
      <c r="H108" s="240"/>
      <c r="I108" s="240"/>
      <c r="J108" s="240"/>
      <c r="K108" s="175"/>
      <c r="L108" s="175"/>
      <c r="M108" s="175"/>
      <c r="N108" s="175"/>
      <c r="O108" s="240"/>
      <c r="P108" s="174"/>
      <c r="Q108" s="174"/>
      <c r="R108" s="174"/>
      <c r="S108" s="287"/>
      <c r="T108" s="240"/>
      <c r="U108" s="240"/>
      <c r="V108" s="240"/>
      <c r="W108" s="240"/>
      <c r="X108" s="175"/>
      <c r="Y108" s="240"/>
    </row>
    <row r="109" spans="1:25">
      <c r="A109" s="240"/>
      <c r="B109" s="282"/>
      <c r="C109" s="240"/>
      <c r="D109" s="283"/>
      <c r="E109" s="176"/>
      <c r="F109" s="284"/>
      <c r="G109" s="240"/>
      <c r="H109" s="240"/>
      <c r="I109" s="240"/>
      <c r="J109" s="240"/>
      <c r="K109" s="175"/>
      <c r="L109" s="175"/>
      <c r="M109" s="175"/>
      <c r="N109" s="175"/>
      <c r="O109" s="240"/>
      <c r="P109" s="174"/>
      <c r="Q109" s="174"/>
      <c r="R109" s="174"/>
      <c r="S109" s="287"/>
      <c r="T109" s="240"/>
      <c r="U109" s="240"/>
      <c r="V109" s="240"/>
      <c r="W109" s="240"/>
      <c r="X109" s="175"/>
      <c r="Y109" s="240"/>
    </row>
    <row r="110" spans="1:25">
      <c r="A110" s="240"/>
      <c r="B110" s="282"/>
      <c r="C110" s="240"/>
      <c r="D110" s="283"/>
      <c r="E110" s="176"/>
      <c r="F110" s="284"/>
      <c r="G110" s="240"/>
      <c r="H110" s="240"/>
      <c r="I110" s="240"/>
      <c r="J110" s="240"/>
      <c r="K110" s="175"/>
      <c r="L110" s="175"/>
      <c r="M110" s="175"/>
      <c r="N110" s="175"/>
      <c r="O110" s="240"/>
      <c r="P110" s="174"/>
      <c r="Q110" s="174"/>
      <c r="R110" s="174"/>
      <c r="S110" s="287"/>
      <c r="T110" s="240"/>
      <c r="U110" s="240"/>
      <c r="V110" s="240"/>
      <c r="W110" s="240"/>
      <c r="X110" s="175"/>
      <c r="Y110" s="240"/>
    </row>
    <row r="111" spans="1:25">
      <c r="A111" s="240"/>
      <c r="B111" s="282"/>
      <c r="C111" s="240"/>
      <c r="D111" s="283"/>
      <c r="E111" s="176"/>
      <c r="F111" s="284"/>
      <c r="G111" s="240"/>
      <c r="H111" s="240"/>
      <c r="I111" s="240"/>
      <c r="J111" s="240"/>
      <c r="K111" s="175"/>
      <c r="L111" s="175"/>
      <c r="M111" s="175"/>
      <c r="N111" s="175"/>
      <c r="O111" s="240"/>
      <c r="P111" s="174"/>
      <c r="Q111" s="174"/>
      <c r="R111" s="174"/>
      <c r="S111" s="287"/>
      <c r="T111" s="240"/>
      <c r="U111" s="240"/>
      <c r="V111" s="240"/>
      <c r="W111" s="240"/>
      <c r="X111" s="175"/>
      <c r="Y111" s="240"/>
    </row>
    <row r="112" spans="1:25">
      <c r="A112" s="240"/>
      <c r="B112" s="282"/>
      <c r="C112" s="240"/>
      <c r="D112" s="283"/>
      <c r="E112" s="176"/>
      <c r="F112" s="284"/>
      <c r="G112" s="240"/>
      <c r="H112" s="240"/>
      <c r="I112" s="240"/>
      <c r="J112" s="240"/>
      <c r="K112" s="175"/>
      <c r="L112" s="175"/>
      <c r="M112" s="175"/>
      <c r="N112" s="175"/>
      <c r="O112" s="240"/>
      <c r="P112" s="174"/>
      <c r="Q112" s="174"/>
      <c r="R112" s="174"/>
      <c r="S112" s="287"/>
      <c r="T112" s="240"/>
      <c r="U112" s="240"/>
      <c r="V112" s="240"/>
      <c r="W112" s="240"/>
      <c r="X112" s="175"/>
      <c r="Y112" s="240"/>
    </row>
    <row r="113" spans="1:25">
      <c r="A113" s="240"/>
      <c r="B113" s="282"/>
      <c r="C113" s="240"/>
      <c r="D113" s="283"/>
      <c r="E113" s="176"/>
      <c r="F113" s="284"/>
      <c r="G113" s="240"/>
      <c r="H113" s="240"/>
      <c r="I113" s="240"/>
      <c r="J113" s="240"/>
      <c r="K113" s="175"/>
      <c r="L113" s="175"/>
      <c r="M113" s="175"/>
      <c r="N113" s="175"/>
      <c r="O113" s="240"/>
      <c r="P113" s="174"/>
      <c r="Q113" s="174"/>
      <c r="R113" s="174"/>
      <c r="S113" s="287"/>
      <c r="T113" s="240"/>
      <c r="U113" s="240"/>
      <c r="V113" s="240"/>
      <c r="W113" s="240"/>
      <c r="X113" s="175"/>
      <c r="Y113" s="240"/>
    </row>
    <row r="114" spans="1:25">
      <c r="A114" s="240"/>
      <c r="B114" s="282"/>
      <c r="C114" s="240"/>
      <c r="D114" s="283"/>
      <c r="E114" s="176"/>
      <c r="F114" s="284"/>
      <c r="G114" s="240"/>
      <c r="H114" s="240"/>
      <c r="I114" s="240"/>
      <c r="J114" s="240"/>
      <c r="K114" s="175"/>
      <c r="L114" s="175"/>
      <c r="M114" s="175"/>
      <c r="N114" s="175"/>
      <c r="O114" s="240"/>
      <c r="P114" s="174"/>
      <c r="Q114" s="174"/>
      <c r="R114" s="174"/>
      <c r="S114" s="287"/>
      <c r="T114" s="240"/>
      <c r="U114" s="240"/>
      <c r="V114" s="240"/>
      <c r="W114" s="240"/>
      <c r="X114" s="175"/>
      <c r="Y114" s="240"/>
    </row>
    <row r="115" spans="1:25">
      <c r="A115" s="240"/>
      <c r="B115" s="282"/>
      <c r="C115" s="240"/>
      <c r="D115" s="283"/>
      <c r="E115" s="176"/>
      <c r="F115" s="284"/>
      <c r="G115" s="240"/>
      <c r="H115" s="240"/>
      <c r="I115" s="240"/>
      <c r="J115" s="240"/>
      <c r="K115" s="175"/>
      <c r="L115" s="175"/>
      <c r="M115" s="175"/>
      <c r="N115" s="175"/>
      <c r="O115" s="240"/>
      <c r="P115" s="174"/>
      <c r="Q115" s="174"/>
      <c r="R115" s="174"/>
      <c r="S115" s="287"/>
      <c r="T115" s="240"/>
      <c r="U115" s="240"/>
      <c r="V115" s="240"/>
      <c r="W115" s="240"/>
      <c r="X115" s="175"/>
      <c r="Y115" s="240"/>
    </row>
    <row r="116" spans="1:25">
      <c r="A116" s="240"/>
      <c r="B116" s="282"/>
      <c r="C116" s="240"/>
      <c r="D116" s="283"/>
      <c r="E116" s="176"/>
      <c r="F116" s="284"/>
      <c r="G116" s="240"/>
      <c r="H116" s="240"/>
      <c r="I116" s="240"/>
      <c r="J116" s="240"/>
      <c r="K116" s="175"/>
      <c r="L116" s="175"/>
      <c r="M116" s="175"/>
      <c r="N116" s="175"/>
      <c r="O116" s="240"/>
      <c r="P116" s="174"/>
      <c r="Q116" s="174"/>
      <c r="R116" s="174"/>
      <c r="S116" s="287"/>
      <c r="T116" s="240"/>
      <c r="U116" s="240"/>
      <c r="V116" s="240"/>
      <c r="W116" s="240"/>
      <c r="X116" s="175"/>
      <c r="Y116" s="240"/>
    </row>
    <row r="117" spans="1:25">
      <c r="A117" s="240"/>
      <c r="B117" s="282"/>
      <c r="C117" s="240"/>
      <c r="D117" s="283"/>
      <c r="E117" s="176"/>
      <c r="F117" s="284"/>
      <c r="G117" s="240"/>
      <c r="H117" s="240"/>
      <c r="I117" s="240"/>
      <c r="J117" s="240"/>
      <c r="K117" s="175"/>
      <c r="L117" s="175"/>
      <c r="M117" s="175"/>
      <c r="N117" s="175"/>
      <c r="O117" s="240"/>
      <c r="P117" s="174"/>
      <c r="Q117" s="174"/>
      <c r="R117" s="174"/>
      <c r="S117" s="287"/>
      <c r="T117" s="240"/>
      <c r="U117" s="240"/>
      <c r="V117" s="240"/>
      <c r="W117" s="240"/>
      <c r="X117" s="175"/>
      <c r="Y117" s="240"/>
    </row>
    <row r="118" spans="1:25">
      <c r="A118" s="240"/>
      <c r="B118" s="282"/>
      <c r="C118" s="240"/>
      <c r="D118" s="283"/>
      <c r="E118" s="176"/>
      <c r="F118" s="284"/>
      <c r="G118" s="240"/>
      <c r="H118" s="240"/>
      <c r="I118" s="240"/>
      <c r="J118" s="240"/>
      <c r="K118" s="175"/>
      <c r="L118" s="175"/>
      <c r="M118" s="175"/>
      <c r="N118" s="175"/>
      <c r="O118" s="240"/>
      <c r="P118" s="174"/>
      <c r="Q118" s="174"/>
      <c r="R118" s="174"/>
      <c r="S118" s="287"/>
      <c r="T118" s="240"/>
      <c r="U118" s="240"/>
      <c r="V118" s="240"/>
      <c r="W118" s="240"/>
      <c r="X118" s="175"/>
      <c r="Y118" s="240"/>
    </row>
    <row r="119" spans="1:25">
      <c r="A119" s="240"/>
      <c r="B119" s="282"/>
      <c r="C119" s="240"/>
      <c r="D119" s="283"/>
      <c r="E119" s="176"/>
      <c r="F119" s="284"/>
      <c r="G119" s="240"/>
      <c r="H119" s="240"/>
      <c r="I119" s="240"/>
      <c r="J119" s="240"/>
      <c r="K119" s="175"/>
      <c r="L119" s="175"/>
      <c r="M119" s="175"/>
      <c r="N119" s="175"/>
      <c r="O119" s="240"/>
      <c r="P119" s="174"/>
      <c r="Q119" s="174"/>
      <c r="R119" s="174"/>
      <c r="S119" s="287"/>
      <c r="T119" s="240"/>
      <c r="U119" s="240"/>
      <c r="V119" s="240"/>
      <c r="W119" s="240"/>
      <c r="X119" s="175"/>
      <c r="Y119" s="240"/>
    </row>
    <row r="120" spans="1:25">
      <c r="A120" s="240"/>
      <c r="B120" s="282"/>
      <c r="C120" s="240"/>
      <c r="D120" s="283"/>
      <c r="E120" s="176"/>
      <c r="F120" s="284"/>
      <c r="G120" s="240"/>
      <c r="H120" s="240"/>
      <c r="I120" s="240"/>
      <c r="J120" s="240"/>
      <c r="K120" s="175"/>
      <c r="L120" s="175"/>
      <c r="M120" s="175"/>
      <c r="N120" s="175"/>
      <c r="O120" s="240"/>
      <c r="P120" s="174"/>
      <c r="Q120" s="174"/>
      <c r="R120" s="174"/>
      <c r="S120" s="287"/>
      <c r="T120" s="240"/>
      <c r="U120" s="240"/>
      <c r="V120" s="240"/>
      <c r="W120" s="240"/>
      <c r="X120" s="175"/>
      <c r="Y120" s="240"/>
    </row>
    <row r="121" spans="1:25">
      <c r="A121" s="240"/>
      <c r="B121" s="282"/>
      <c r="C121" s="240"/>
      <c r="D121" s="283"/>
      <c r="E121" s="176"/>
      <c r="F121" s="284"/>
      <c r="G121" s="240"/>
      <c r="H121" s="240"/>
      <c r="I121" s="240"/>
      <c r="J121" s="240"/>
      <c r="K121" s="175"/>
      <c r="L121" s="175"/>
      <c r="M121" s="175"/>
      <c r="N121" s="175"/>
      <c r="O121" s="240"/>
      <c r="P121" s="174"/>
      <c r="Q121" s="174"/>
      <c r="R121" s="174"/>
      <c r="S121" s="287"/>
      <c r="T121" s="240"/>
      <c r="U121" s="240"/>
      <c r="V121" s="240"/>
      <c r="W121" s="240"/>
      <c r="X121" s="175"/>
      <c r="Y121" s="240"/>
    </row>
    <row r="122" spans="1:25">
      <c r="A122" s="240"/>
      <c r="B122" s="282"/>
      <c r="C122" s="240"/>
      <c r="D122" s="283"/>
      <c r="E122" s="176"/>
      <c r="F122" s="284"/>
      <c r="G122" s="240"/>
      <c r="H122" s="240"/>
      <c r="I122" s="240"/>
      <c r="J122" s="240"/>
      <c r="K122" s="175"/>
      <c r="L122" s="175"/>
      <c r="M122" s="175"/>
      <c r="N122" s="175"/>
      <c r="O122" s="240"/>
      <c r="P122" s="174"/>
      <c r="Q122" s="174"/>
      <c r="R122" s="174"/>
      <c r="S122" s="287"/>
      <c r="T122" s="240"/>
      <c r="U122" s="240"/>
      <c r="V122" s="240"/>
      <c r="W122" s="240"/>
      <c r="X122" s="175"/>
      <c r="Y122" s="240"/>
    </row>
    <row r="123" spans="1:25">
      <c r="A123" s="240"/>
      <c r="B123" s="282"/>
      <c r="C123" s="240"/>
      <c r="D123" s="283"/>
      <c r="E123" s="176"/>
      <c r="F123" s="284"/>
      <c r="G123" s="240"/>
      <c r="H123" s="240"/>
      <c r="I123" s="240"/>
      <c r="J123" s="240"/>
      <c r="K123" s="175"/>
      <c r="L123" s="175"/>
      <c r="M123" s="175"/>
      <c r="N123" s="175"/>
      <c r="O123" s="240"/>
      <c r="P123" s="174"/>
      <c r="Q123" s="174"/>
      <c r="R123" s="174"/>
      <c r="S123" s="287"/>
      <c r="T123" s="240"/>
      <c r="U123" s="240"/>
      <c r="V123" s="240"/>
      <c r="W123" s="240"/>
      <c r="X123" s="175"/>
      <c r="Y123" s="240"/>
    </row>
    <row r="124" spans="1:25">
      <c r="A124" s="240"/>
      <c r="B124" s="282"/>
      <c r="C124" s="240"/>
      <c r="D124" s="283"/>
      <c r="E124" s="176"/>
      <c r="F124" s="284"/>
      <c r="G124" s="240"/>
      <c r="H124" s="240"/>
      <c r="I124" s="240"/>
      <c r="J124" s="240"/>
      <c r="K124" s="175"/>
      <c r="L124" s="175"/>
      <c r="M124" s="175"/>
      <c r="N124" s="175"/>
      <c r="O124" s="240"/>
      <c r="P124" s="174"/>
      <c r="Q124" s="174"/>
      <c r="R124" s="174"/>
      <c r="S124" s="287"/>
      <c r="T124" s="240"/>
      <c r="U124" s="240"/>
      <c r="V124" s="240"/>
      <c r="W124" s="240"/>
      <c r="X124" s="175"/>
      <c r="Y124" s="240"/>
    </row>
    <row r="125" spans="1:25">
      <c r="A125" s="240"/>
      <c r="B125" s="282"/>
      <c r="C125" s="240"/>
      <c r="D125" s="283"/>
      <c r="E125" s="176"/>
      <c r="F125" s="284"/>
      <c r="G125" s="240"/>
      <c r="H125" s="240"/>
      <c r="I125" s="240"/>
      <c r="J125" s="240"/>
      <c r="K125" s="175"/>
      <c r="L125" s="175"/>
      <c r="M125" s="175"/>
      <c r="N125" s="175"/>
      <c r="O125" s="240"/>
      <c r="P125" s="174"/>
      <c r="Q125" s="174"/>
      <c r="R125" s="174"/>
      <c r="S125" s="287"/>
      <c r="T125" s="240"/>
      <c r="U125" s="240"/>
      <c r="V125" s="240"/>
      <c r="W125" s="240"/>
      <c r="X125" s="175"/>
      <c r="Y125" s="240"/>
    </row>
    <row r="126" spans="1:25">
      <c r="A126" s="240"/>
      <c r="B126" s="282"/>
      <c r="C126" s="240"/>
      <c r="D126" s="283"/>
      <c r="E126" s="176"/>
      <c r="F126" s="284"/>
      <c r="G126" s="240"/>
      <c r="H126" s="240"/>
      <c r="I126" s="240"/>
      <c r="J126" s="240"/>
      <c r="K126" s="175"/>
      <c r="L126" s="175"/>
      <c r="M126" s="175"/>
      <c r="N126" s="175"/>
      <c r="O126" s="240"/>
      <c r="P126" s="174"/>
      <c r="Q126" s="174"/>
      <c r="R126" s="174"/>
      <c r="S126" s="287"/>
      <c r="T126" s="240"/>
      <c r="U126" s="240"/>
      <c r="V126" s="240"/>
      <c r="W126" s="240"/>
      <c r="X126" s="175"/>
      <c r="Y126" s="240"/>
    </row>
    <row r="127" spans="1:25">
      <c r="A127" s="240"/>
      <c r="B127" s="282"/>
      <c r="C127" s="240"/>
      <c r="D127" s="283"/>
      <c r="E127" s="176"/>
      <c r="F127" s="284"/>
      <c r="G127" s="240"/>
      <c r="H127" s="240"/>
      <c r="I127" s="240"/>
      <c r="J127" s="240"/>
      <c r="K127" s="175"/>
      <c r="L127" s="175"/>
      <c r="M127" s="175"/>
      <c r="N127" s="175"/>
      <c r="O127" s="240"/>
      <c r="P127" s="174"/>
      <c r="Q127" s="174"/>
      <c r="R127" s="174"/>
      <c r="S127" s="287"/>
      <c r="T127" s="240"/>
      <c r="U127" s="240"/>
      <c r="V127" s="240"/>
      <c r="W127" s="240"/>
      <c r="X127" s="175"/>
      <c r="Y127" s="240"/>
    </row>
    <row r="128" spans="1:25">
      <c r="A128" s="240"/>
      <c r="B128" s="282"/>
      <c r="C128" s="240"/>
      <c r="D128" s="283"/>
      <c r="E128" s="176"/>
      <c r="F128" s="284"/>
      <c r="G128" s="240"/>
      <c r="H128" s="240"/>
      <c r="I128" s="240"/>
      <c r="J128" s="240"/>
      <c r="K128" s="175"/>
      <c r="L128" s="175"/>
      <c r="M128" s="175"/>
      <c r="N128" s="175"/>
      <c r="O128" s="240"/>
      <c r="P128" s="174"/>
      <c r="Q128" s="174"/>
      <c r="R128" s="174"/>
      <c r="S128" s="287"/>
      <c r="T128" s="240"/>
      <c r="U128" s="240"/>
      <c r="V128" s="240"/>
      <c r="W128" s="240"/>
      <c r="X128" s="175"/>
      <c r="Y128" s="240"/>
    </row>
    <row r="129" spans="1:25">
      <c r="A129" s="240"/>
      <c r="B129" s="282"/>
      <c r="C129" s="240"/>
      <c r="D129" s="283"/>
      <c r="E129" s="176"/>
      <c r="F129" s="284"/>
      <c r="G129" s="240"/>
      <c r="H129" s="240"/>
      <c r="I129" s="240"/>
      <c r="J129" s="240"/>
      <c r="K129" s="175"/>
      <c r="L129" s="175"/>
      <c r="M129" s="175"/>
      <c r="N129" s="175"/>
      <c r="O129" s="240"/>
      <c r="P129" s="174"/>
      <c r="Q129" s="174"/>
      <c r="R129" s="174"/>
      <c r="S129" s="287"/>
      <c r="T129" s="240"/>
      <c r="U129" s="240"/>
      <c r="V129" s="240"/>
      <c r="W129" s="240"/>
      <c r="X129" s="175"/>
      <c r="Y129" s="240"/>
    </row>
    <row r="130" spans="1:25">
      <c r="A130" s="240"/>
      <c r="B130" s="282"/>
      <c r="C130" s="240"/>
      <c r="D130" s="283"/>
      <c r="E130" s="176"/>
      <c r="F130" s="284"/>
      <c r="G130" s="240"/>
      <c r="H130" s="240"/>
      <c r="I130" s="240"/>
      <c r="J130" s="240"/>
      <c r="K130" s="175"/>
      <c r="L130" s="175"/>
      <c r="M130" s="175"/>
      <c r="N130" s="175"/>
      <c r="O130" s="240"/>
      <c r="P130" s="174"/>
      <c r="Q130" s="174"/>
      <c r="R130" s="174"/>
      <c r="S130" s="287"/>
      <c r="T130" s="240"/>
      <c r="U130" s="240"/>
      <c r="V130" s="240"/>
      <c r="W130" s="240"/>
      <c r="X130" s="175"/>
      <c r="Y130" s="240"/>
    </row>
    <row r="131" spans="1:25">
      <c r="A131" s="240"/>
      <c r="B131" s="282"/>
      <c r="C131" s="240"/>
      <c r="D131" s="283"/>
      <c r="E131" s="176"/>
      <c r="F131" s="284"/>
      <c r="G131" s="240"/>
      <c r="H131" s="240"/>
      <c r="I131" s="240"/>
      <c r="J131" s="240"/>
      <c r="K131" s="175"/>
      <c r="L131" s="175"/>
      <c r="M131" s="175"/>
      <c r="N131" s="175"/>
      <c r="O131" s="240"/>
      <c r="P131" s="174"/>
      <c r="Q131" s="174"/>
      <c r="R131" s="174"/>
      <c r="S131" s="287"/>
      <c r="T131" s="240"/>
      <c r="U131" s="240"/>
      <c r="V131" s="240"/>
      <c r="W131" s="240"/>
      <c r="X131" s="175"/>
      <c r="Y131" s="240"/>
    </row>
    <row r="132" spans="1:25">
      <c r="A132" s="240"/>
      <c r="B132" s="282"/>
      <c r="C132" s="240"/>
      <c r="D132" s="283"/>
      <c r="E132" s="176"/>
      <c r="F132" s="284"/>
      <c r="G132" s="240"/>
      <c r="H132" s="240"/>
      <c r="I132" s="240"/>
      <c r="J132" s="240"/>
      <c r="K132" s="175"/>
      <c r="L132" s="175"/>
      <c r="M132" s="175"/>
      <c r="N132" s="175"/>
      <c r="O132" s="240"/>
      <c r="P132" s="174"/>
      <c r="Q132" s="174"/>
      <c r="R132" s="174"/>
      <c r="S132" s="287"/>
      <c r="T132" s="240"/>
      <c r="U132" s="240"/>
      <c r="V132" s="240"/>
      <c r="W132" s="240"/>
      <c r="X132" s="175"/>
      <c r="Y132" s="240"/>
    </row>
    <row r="133" spans="1:25">
      <c r="A133" s="240"/>
      <c r="B133" s="282"/>
      <c r="C133" s="240"/>
      <c r="D133" s="283"/>
      <c r="E133" s="176"/>
      <c r="F133" s="284"/>
      <c r="G133" s="240"/>
      <c r="H133" s="240"/>
      <c r="I133" s="240"/>
      <c r="J133" s="240"/>
      <c r="K133" s="175"/>
      <c r="L133" s="175"/>
      <c r="M133" s="175"/>
      <c r="N133" s="175"/>
      <c r="O133" s="240"/>
      <c r="P133" s="174"/>
      <c r="Q133" s="174"/>
      <c r="R133" s="174"/>
      <c r="S133" s="287"/>
      <c r="T133" s="240"/>
      <c r="U133" s="240"/>
      <c r="V133" s="240"/>
      <c r="W133" s="240"/>
      <c r="X133" s="175"/>
      <c r="Y133" s="240"/>
    </row>
    <row r="134" spans="1:25">
      <c r="A134" s="240"/>
      <c r="B134" s="282"/>
      <c r="C134" s="240"/>
      <c r="D134" s="283"/>
      <c r="E134" s="176"/>
      <c r="F134" s="284"/>
      <c r="G134" s="240"/>
      <c r="H134" s="240"/>
      <c r="I134" s="240"/>
      <c r="J134" s="240"/>
      <c r="K134" s="175"/>
      <c r="L134" s="175"/>
      <c r="M134" s="175"/>
      <c r="N134" s="175"/>
      <c r="O134" s="240"/>
      <c r="P134" s="174"/>
      <c r="Q134" s="174"/>
      <c r="R134" s="174"/>
      <c r="S134" s="287"/>
      <c r="T134" s="240"/>
      <c r="U134" s="240"/>
      <c r="V134" s="240"/>
      <c r="W134" s="240"/>
      <c r="X134" s="175"/>
      <c r="Y134" s="240"/>
    </row>
    <row r="135" spans="1:25">
      <c r="A135" s="240"/>
      <c r="B135" s="282"/>
      <c r="C135" s="240"/>
      <c r="D135" s="283"/>
      <c r="E135" s="176"/>
      <c r="F135" s="284"/>
      <c r="G135" s="240"/>
      <c r="H135" s="240"/>
      <c r="I135" s="240"/>
      <c r="J135" s="240"/>
      <c r="K135" s="175"/>
      <c r="L135" s="175"/>
      <c r="M135" s="175"/>
      <c r="N135" s="175"/>
      <c r="O135" s="240"/>
      <c r="P135" s="174"/>
      <c r="Q135" s="174"/>
      <c r="R135" s="174"/>
      <c r="S135" s="287"/>
      <c r="T135" s="240"/>
      <c r="U135" s="240"/>
      <c r="V135" s="240"/>
      <c r="W135" s="240"/>
      <c r="X135" s="175"/>
      <c r="Y135" s="240"/>
    </row>
    <row r="136" spans="1:25">
      <c r="A136" s="240"/>
      <c r="B136" s="282"/>
      <c r="C136" s="240"/>
      <c r="D136" s="283"/>
      <c r="E136" s="176"/>
      <c r="F136" s="284"/>
      <c r="G136" s="240"/>
      <c r="H136" s="240"/>
      <c r="I136" s="240"/>
      <c r="J136" s="240"/>
      <c r="K136" s="175"/>
      <c r="L136" s="175"/>
      <c r="M136" s="175"/>
      <c r="N136" s="175"/>
      <c r="O136" s="240"/>
      <c r="P136" s="174"/>
      <c r="Q136" s="174"/>
      <c r="R136" s="174"/>
      <c r="S136" s="287"/>
      <c r="T136" s="240"/>
      <c r="U136" s="240"/>
      <c r="V136" s="240"/>
      <c r="W136" s="240"/>
      <c r="X136" s="175"/>
      <c r="Y136" s="240"/>
    </row>
    <row r="137" spans="1:25">
      <c r="A137" s="240"/>
      <c r="B137" s="282"/>
      <c r="C137" s="240"/>
      <c r="D137" s="283"/>
      <c r="E137" s="176"/>
      <c r="F137" s="284"/>
      <c r="G137" s="240"/>
      <c r="H137" s="240"/>
      <c r="I137" s="240"/>
      <c r="J137" s="240"/>
      <c r="K137" s="175"/>
      <c r="L137" s="175"/>
      <c r="M137" s="175"/>
      <c r="N137" s="175"/>
      <c r="O137" s="240"/>
      <c r="P137" s="174"/>
      <c r="Q137" s="174"/>
      <c r="R137" s="174"/>
      <c r="S137" s="287"/>
      <c r="T137" s="240"/>
      <c r="U137" s="240"/>
      <c r="V137" s="240"/>
      <c r="W137" s="240"/>
      <c r="X137" s="175"/>
      <c r="Y137" s="240"/>
    </row>
    <row r="138" spans="1:25">
      <c r="A138" s="240"/>
      <c r="B138" s="282"/>
      <c r="C138" s="240"/>
      <c r="D138" s="283"/>
      <c r="E138" s="176"/>
      <c r="F138" s="284"/>
      <c r="G138" s="240"/>
      <c r="H138" s="240"/>
      <c r="I138" s="240"/>
      <c r="J138" s="240"/>
      <c r="K138" s="175"/>
      <c r="L138" s="175"/>
      <c r="M138" s="175"/>
      <c r="N138" s="175"/>
      <c r="O138" s="240"/>
      <c r="P138" s="174"/>
      <c r="Q138" s="174"/>
      <c r="R138" s="174"/>
      <c r="S138" s="287"/>
      <c r="T138" s="240"/>
      <c r="U138" s="240"/>
      <c r="V138" s="240"/>
      <c r="W138" s="240"/>
      <c r="X138" s="175"/>
      <c r="Y138" s="240"/>
    </row>
    <row r="139" spans="1:25">
      <c r="A139" s="240"/>
      <c r="B139" s="282"/>
      <c r="C139" s="240"/>
      <c r="D139" s="283"/>
      <c r="E139" s="176"/>
      <c r="F139" s="284"/>
      <c r="G139" s="240"/>
      <c r="H139" s="240"/>
      <c r="I139" s="240"/>
      <c r="J139" s="240"/>
      <c r="K139" s="175"/>
      <c r="L139" s="175"/>
      <c r="M139" s="175"/>
      <c r="N139" s="175"/>
      <c r="O139" s="240"/>
      <c r="P139" s="174"/>
      <c r="Q139" s="174"/>
      <c r="R139" s="174"/>
      <c r="S139" s="287"/>
      <c r="T139" s="240"/>
      <c r="U139" s="240"/>
      <c r="V139" s="240"/>
      <c r="W139" s="240"/>
      <c r="X139" s="175"/>
      <c r="Y139" s="240"/>
    </row>
    <row r="140" spans="1:25">
      <c r="A140" s="240"/>
      <c r="B140" s="282"/>
      <c r="C140" s="240"/>
      <c r="D140" s="283"/>
      <c r="E140" s="176"/>
      <c r="F140" s="284"/>
      <c r="G140" s="240"/>
      <c r="H140" s="240"/>
      <c r="I140" s="240"/>
      <c r="J140" s="240"/>
      <c r="K140" s="175"/>
      <c r="L140" s="175"/>
      <c r="M140" s="175"/>
      <c r="N140" s="175"/>
      <c r="O140" s="240"/>
      <c r="P140" s="174"/>
      <c r="Q140" s="174"/>
      <c r="R140" s="174"/>
      <c r="S140" s="287"/>
      <c r="T140" s="240"/>
      <c r="U140" s="240"/>
      <c r="V140" s="240"/>
      <c r="W140" s="240"/>
      <c r="X140" s="175"/>
      <c r="Y140" s="240"/>
    </row>
    <row r="141" spans="1:25">
      <c r="A141" s="240"/>
      <c r="B141" s="282"/>
      <c r="C141" s="240"/>
      <c r="D141" s="283"/>
      <c r="E141" s="176"/>
      <c r="F141" s="284"/>
      <c r="G141" s="240"/>
      <c r="H141" s="240"/>
      <c r="I141" s="240"/>
      <c r="J141" s="240"/>
      <c r="K141" s="175"/>
      <c r="L141" s="175"/>
      <c r="M141" s="175"/>
      <c r="N141" s="175"/>
      <c r="O141" s="240"/>
      <c r="P141" s="174"/>
      <c r="Q141" s="174"/>
      <c r="R141" s="174"/>
      <c r="S141" s="287"/>
      <c r="T141" s="240"/>
      <c r="U141" s="240"/>
      <c r="V141" s="240"/>
      <c r="W141" s="240"/>
      <c r="X141" s="175"/>
      <c r="Y141" s="240"/>
    </row>
    <row r="142" spans="1:25">
      <c r="A142" s="240"/>
      <c r="B142" s="282"/>
      <c r="C142" s="240"/>
      <c r="D142" s="283"/>
      <c r="E142" s="176"/>
      <c r="F142" s="284"/>
      <c r="G142" s="240"/>
      <c r="H142" s="240"/>
      <c r="I142" s="240"/>
      <c r="J142" s="240"/>
      <c r="K142" s="175"/>
      <c r="L142" s="175"/>
      <c r="M142" s="175"/>
      <c r="N142" s="175"/>
      <c r="O142" s="240"/>
      <c r="P142" s="174"/>
      <c r="Q142" s="174"/>
      <c r="R142" s="174"/>
      <c r="S142" s="287"/>
      <c r="T142" s="240"/>
      <c r="U142" s="240"/>
      <c r="V142" s="240"/>
      <c r="W142" s="240"/>
      <c r="X142" s="175"/>
      <c r="Y142" s="240"/>
    </row>
    <row r="143" spans="1:25">
      <c r="A143" s="240"/>
      <c r="B143" s="282"/>
      <c r="C143" s="240"/>
      <c r="D143" s="283"/>
      <c r="E143" s="176"/>
      <c r="F143" s="284"/>
      <c r="G143" s="240"/>
      <c r="H143" s="240"/>
      <c r="I143" s="240"/>
      <c r="J143" s="240"/>
      <c r="K143" s="175"/>
      <c r="L143" s="175"/>
      <c r="M143" s="175"/>
      <c r="N143" s="175"/>
      <c r="O143" s="240"/>
      <c r="P143" s="174"/>
      <c r="Q143" s="174"/>
      <c r="R143" s="174"/>
      <c r="S143" s="287"/>
      <c r="T143" s="240"/>
      <c r="U143" s="240"/>
      <c r="V143" s="240"/>
      <c r="W143" s="240"/>
      <c r="X143" s="175"/>
      <c r="Y143" s="240"/>
    </row>
    <row r="144" spans="1:25">
      <c r="A144" s="240"/>
      <c r="B144" s="282"/>
      <c r="C144" s="240"/>
      <c r="D144" s="283"/>
      <c r="E144" s="176"/>
      <c r="F144" s="284"/>
      <c r="G144" s="240"/>
      <c r="H144" s="240"/>
      <c r="I144" s="240"/>
      <c r="J144" s="240"/>
      <c r="K144" s="175"/>
      <c r="L144" s="175"/>
      <c r="M144" s="175"/>
      <c r="N144" s="175"/>
      <c r="O144" s="240"/>
      <c r="P144" s="174"/>
      <c r="Q144" s="174"/>
      <c r="R144" s="174"/>
      <c r="S144" s="287"/>
      <c r="T144" s="240"/>
      <c r="U144" s="240"/>
      <c r="V144" s="240"/>
      <c r="W144" s="240"/>
      <c r="X144" s="175"/>
      <c r="Y144" s="240"/>
    </row>
    <row r="145" spans="1:25">
      <c r="A145" s="240"/>
      <c r="B145" s="282"/>
      <c r="C145" s="240"/>
      <c r="D145" s="283"/>
      <c r="E145" s="176"/>
      <c r="F145" s="284"/>
      <c r="G145" s="240"/>
      <c r="H145" s="240"/>
      <c r="I145" s="240"/>
      <c r="J145" s="240"/>
      <c r="K145" s="175"/>
      <c r="L145" s="175"/>
      <c r="M145" s="175"/>
      <c r="N145" s="175"/>
      <c r="O145" s="240"/>
      <c r="P145" s="174"/>
      <c r="Q145" s="174"/>
      <c r="R145" s="174"/>
      <c r="S145" s="287"/>
      <c r="T145" s="240"/>
      <c r="U145" s="240"/>
      <c r="V145" s="240"/>
      <c r="W145" s="240"/>
      <c r="X145" s="175"/>
      <c r="Y145" s="240"/>
    </row>
    <row r="146" spans="1:25">
      <c r="A146" s="240"/>
      <c r="B146" s="282"/>
      <c r="C146" s="240"/>
      <c r="D146" s="283"/>
      <c r="E146" s="176"/>
      <c r="F146" s="284"/>
      <c r="G146" s="240"/>
      <c r="H146" s="240"/>
      <c r="I146" s="240"/>
      <c r="J146" s="240"/>
      <c r="K146" s="175"/>
      <c r="L146" s="175"/>
      <c r="M146" s="175"/>
      <c r="N146" s="175"/>
      <c r="O146" s="240"/>
      <c r="P146" s="174"/>
      <c r="Q146" s="174"/>
      <c r="R146" s="174"/>
      <c r="S146" s="287"/>
      <c r="T146" s="240"/>
      <c r="U146" s="240"/>
      <c r="V146" s="240"/>
      <c r="W146" s="240"/>
      <c r="X146" s="175"/>
      <c r="Y146" s="240"/>
    </row>
    <row r="147" spans="1:25">
      <c r="A147" s="240"/>
      <c r="B147" s="282"/>
      <c r="C147" s="240"/>
      <c r="D147" s="283"/>
      <c r="E147" s="176"/>
      <c r="F147" s="284"/>
      <c r="G147" s="240"/>
      <c r="H147" s="240"/>
      <c r="I147" s="240"/>
      <c r="J147" s="240"/>
      <c r="K147" s="175"/>
      <c r="L147" s="175"/>
      <c r="M147" s="175"/>
      <c r="N147" s="175"/>
      <c r="O147" s="240"/>
      <c r="P147" s="174"/>
      <c r="Q147" s="174"/>
      <c r="R147" s="174"/>
      <c r="S147" s="287"/>
      <c r="T147" s="240"/>
      <c r="U147" s="240"/>
      <c r="V147" s="240"/>
      <c r="W147" s="240"/>
      <c r="X147" s="175"/>
      <c r="Y147" s="240"/>
    </row>
    <row r="148" spans="1:25">
      <c r="A148" s="240"/>
      <c r="B148" s="282"/>
      <c r="C148" s="240"/>
      <c r="D148" s="283"/>
      <c r="E148" s="176"/>
      <c r="F148" s="284"/>
      <c r="G148" s="240"/>
      <c r="H148" s="240"/>
      <c r="I148" s="240"/>
      <c r="J148" s="240"/>
      <c r="K148" s="175"/>
      <c r="L148" s="175"/>
      <c r="M148" s="175"/>
      <c r="N148" s="175"/>
      <c r="O148" s="240"/>
      <c r="P148" s="174"/>
      <c r="Q148" s="174"/>
      <c r="R148" s="174"/>
      <c r="S148" s="287"/>
      <c r="T148" s="240"/>
      <c r="U148" s="240"/>
      <c r="V148" s="240"/>
      <c r="W148" s="240"/>
      <c r="X148" s="175"/>
      <c r="Y148" s="240"/>
    </row>
    <row r="149" spans="1:25">
      <c r="A149" s="240"/>
      <c r="B149" s="282"/>
      <c r="C149" s="240"/>
      <c r="D149" s="283"/>
      <c r="E149" s="176"/>
      <c r="F149" s="284"/>
      <c r="G149" s="240"/>
      <c r="H149" s="240"/>
      <c r="I149" s="240"/>
      <c r="J149" s="240"/>
      <c r="K149" s="175"/>
      <c r="L149" s="175"/>
      <c r="M149" s="175"/>
      <c r="N149" s="175"/>
      <c r="O149" s="240"/>
      <c r="P149" s="174"/>
      <c r="Q149" s="174"/>
      <c r="R149" s="174"/>
      <c r="S149" s="287"/>
      <c r="T149" s="240"/>
      <c r="U149" s="240"/>
      <c r="V149" s="240"/>
      <c r="W149" s="240"/>
      <c r="X149" s="175"/>
      <c r="Y149" s="240"/>
    </row>
    <row r="150" spans="1:25">
      <c r="A150" s="240"/>
      <c r="B150" s="282"/>
      <c r="C150" s="240"/>
      <c r="D150" s="283"/>
      <c r="E150" s="176"/>
      <c r="F150" s="284"/>
      <c r="G150" s="240"/>
      <c r="H150" s="240"/>
      <c r="I150" s="240"/>
      <c r="J150" s="240"/>
      <c r="K150" s="175"/>
      <c r="L150" s="175"/>
      <c r="M150" s="175"/>
      <c r="N150" s="175"/>
      <c r="O150" s="240"/>
      <c r="P150" s="174"/>
      <c r="Q150" s="174"/>
      <c r="R150" s="174"/>
      <c r="S150" s="287"/>
      <c r="T150" s="240"/>
      <c r="U150" s="240"/>
      <c r="V150" s="240"/>
      <c r="W150" s="240"/>
      <c r="X150" s="175"/>
      <c r="Y150" s="240"/>
    </row>
    <row r="151" spans="1:25">
      <c r="A151" s="240"/>
      <c r="B151" s="282"/>
      <c r="C151" s="240"/>
      <c r="D151" s="283"/>
      <c r="E151" s="176"/>
      <c r="F151" s="284"/>
      <c r="G151" s="240"/>
      <c r="H151" s="240"/>
      <c r="I151" s="240"/>
      <c r="J151" s="240"/>
      <c r="K151" s="175"/>
      <c r="L151" s="175"/>
      <c r="M151" s="175"/>
      <c r="N151" s="175"/>
      <c r="O151" s="240"/>
      <c r="P151" s="174"/>
      <c r="Q151" s="174"/>
      <c r="R151" s="174"/>
      <c r="S151" s="287"/>
      <c r="T151" s="240"/>
      <c r="U151" s="240"/>
      <c r="V151" s="240"/>
      <c r="W151" s="240"/>
      <c r="X151" s="175"/>
      <c r="Y151" s="240"/>
    </row>
    <row r="152" spans="1:25">
      <c r="A152" s="240"/>
      <c r="B152" s="282"/>
      <c r="C152" s="240"/>
      <c r="D152" s="283"/>
      <c r="E152" s="176"/>
      <c r="F152" s="284"/>
      <c r="G152" s="240"/>
      <c r="H152" s="240"/>
      <c r="I152" s="240"/>
      <c r="J152" s="240"/>
      <c r="K152" s="175"/>
      <c r="L152" s="175"/>
      <c r="M152" s="175"/>
      <c r="N152" s="175"/>
      <c r="O152" s="240"/>
      <c r="P152" s="174"/>
      <c r="Q152" s="174"/>
      <c r="R152" s="174"/>
      <c r="S152" s="287"/>
      <c r="T152" s="240"/>
      <c r="U152" s="240"/>
      <c r="V152" s="240"/>
      <c r="W152" s="240"/>
      <c r="X152" s="175"/>
      <c r="Y152" s="240"/>
    </row>
    <row r="153" spans="1:25">
      <c r="A153" s="240"/>
      <c r="B153" s="282"/>
      <c r="C153" s="240"/>
      <c r="D153" s="283"/>
      <c r="E153" s="176"/>
      <c r="F153" s="284"/>
      <c r="G153" s="240"/>
      <c r="H153" s="240"/>
      <c r="I153" s="240"/>
      <c r="J153" s="240"/>
      <c r="K153" s="175"/>
      <c r="L153" s="175"/>
      <c r="M153" s="175"/>
      <c r="N153" s="175"/>
      <c r="O153" s="240"/>
      <c r="P153" s="174"/>
      <c r="Q153" s="174"/>
      <c r="R153" s="174"/>
      <c r="S153" s="287"/>
      <c r="T153" s="240"/>
      <c r="U153" s="240"/>
      <c r="V153" s="240"/>
      <c r="W153" s="240"/>
      <c r="X153" s="175"/>
      <c r="Y153" s="240"/>
    </row>
    <row r="154" spans="1:25">
      <c r="A154" s="240"/>
      <c r="B154" s="282"/>
      <c r="C154" s="240"/>
      <c r="D154" s="283"/>
      <c r="E154" s="176"/>
      <c r="F154" s="284"/>
      <c r="G154" s="240"/>
      <c r="H154" s="240"/>
      <c r="I154" s="240"/>
      <c r="J154" s="240"/>
      <c r="K154" s="175"/>
      <c r="L154" s="175"/>
      <c r="M154" s="175"/>
      <c r="N154" s="175"/>
      <c r="O154" s="240"/>
      <c r="P154" s="174"/>
      <c r="Q154" s="174"/>
      <c r="R154" s="174"/>
      <c r="S154" s="287"/>
      <c r="T154" s="240"/>
      <c r="U154" s="240"/>
      <c r="V154" s="240"/>
      <c r="W154" s="240"/>
      <c r="X154" s="175"/>
      <c r="Y154" s="240"/>
    </row>
    <row r="155" spans="1:25">
      <c r="A155" s="240"/>
      <c r="B155" s="282"/>
      <c r="C155" s="240"/>
      <c r="D155" s="283"/>
      <c r="E155" s="176"/>
      <c r="F155" s="284"/>
      <c r="G155" s="240"/>
      <c r="H155" s="240"/>
      <c r="I155" s="240"/>
      <c r="J155" s="240"/>
      <c r="K155" s="175"/>
      <c r="L155" s="175"/>
      <c r="M155" s="175"/>
      <c r="N155" s="175"/>
      <c r="O155" s="240"/>
      <c r="P155" s="174"/>
      <c r="Q155" s="174"/>
      <c r="R155" s="174"/>
      <c r="S155" s="287"/>
      <c r="T155" s="240"/>
      <c r="U155" s="240"/>
      <c r="V155" s="240"/>
      <c r="W155" s="240"/>
      <c r="X155" s="175"/>
      <c r="Y155" s="240"/>
    </row>
    <row r="156" spans="1:25">
      <c r="A156" s="240"/>
      <c r="B156" s="282"/>
      <c r="C156" s="240"/>
      <c r="D156" s="283"/>
      <c r="E156" s="176"/>
      <c r="F156" s="284"/>
      <c r="G156" s="240"/>
      <c r="H156" s="240"/>
      <c r="I156" s="240"/>
      <c r="J156" s="240"/>
      <c r="K156" s="175"/>
      <c r="L156" s="175"/>
      <c r="M156" s="175"/>
      <c r="N156" s="175"/>
      <c r="O156" s="240"/>
      <c r="P156" s="174"/>
      <c r="Q156" s="174"/>
      <c r="R156" s="174"/>
      <c r="S156" s="287"/>
      <c r="T156" s="240"/>
      <c r="U156" s="240"/>
      <c r="V156" s="240"/>
      <c r="W156" s="240"/>
      <c r="X156" s="175"/>
      <c r="Y156" s="240"/>
    </row>
    <row r="157" spans="1:25">
      <c r="A157" s="240"/>
      <c r="B157" s="282"/>
      <c r="C157" s="240"/>
      <c r="D157" s="283"/>
      <c r="E157" s="176"/>
      <c r="F157" s="284"/>
      <c r="G157" s="240"/>
      <c r="H157" s="240"/>
      <c r="I157" s="240"/>
      <c r="J157" s="240"/>
      <c r="K157" s="175"/>
      <c r="L157" s="175"/>
      <c r="M157" s="175"/>
      <c r="N157" s="175"/>
      <c r="O157" s="240"/>
      <c r="P157" s="174"/>
      <c r="Q157" s="174"/>
      <c r="R157" s="174"/>
      <c r="S157" s="287"/>
      <c r="T157" s="240"/>
      <c r="U157" s="240"/>
      <c r="V157" s="240"/>
      <c r="W157" s="240"/>
      <c r="X157" s="175"/>
      <c r="Y157" s="240"/>
    </row>
    <row r="158" spans="1:25">
      <c r="A158" s="240"/>
      <c r="B158" s="282"/>
      <c r="C158" s="240"/>
      <c r="D158" s="283"/>
      <c r="E158" s="176"/>
      <c r="F158" s="284"/>
      <c r="G158" s="240"/>
      <c r="H158" s="240"/>
      <c r="I158" s="240"/>
      <c r="J158" s="240"/>
      <c r="K158" s="175"/>
      <c r="L158" s="175"/>
      <c r="M158" s="175"/>
      <c r="N158" s="175"/>
      <c r="O158" s="240"/>
      <c r="P158" s="174"/>
      <c r="Q158" s="174"/>
      <c r="R158" s="174"/>
      <c r="S158" s="287"/>
      <c r="T158" s="240"/>
      <c r="U158" s="240"/>
      <c r="V158" s="240"/>
      <c r="W158" s="240"/>
      <c r="X158" s="175"/>
      <c r="Y158" s="240"/>
    </row>
    <row r="159" spans="1:25">
      <c r="A159" s="240"/>
      <c r="B159" s="282"/>
      <c r="C159" s="240"/>
      <c r="D159" s="283"/>
      <c r="E159" s="176"/>
      <c r="F159" s="284"/>
      <c r="G159" s="240"/>
      <c r="H159" s="240"/>
      <c r="I159" s="240"/>
      <c r="J159" s="240"/>
      <c r="K159" s="175"/>
      <c r="L159" s="175"/>
      <c r="M159" s="175"/>
      <c r="N159" s="175"/>
      <c r="O159" s="240"/>
      <c r="P159" s="174"/>
      <c r="Q159" s="174"/>
      <c r="R159" s="174"/>
      <c r="S159" s="287"/>
      <c r="T159" s="240"/>
      <c r="U159" s="240"/>
      <c r="V159" s="240"/>
      <c r="W159" s="240"/>
      <c r="X159" s="175"/>
      <c r="Y159" s="240"/>
    </row>
    <row r="160" spans="1:25">
      <c r="A160" s="240"/>
      <c r="B160" s="282"/>
      <c r="C160" s="240"/>
      <c r="D160" s="283"/>
      <c r="E160" s="176"/>
      <c r="F160" s="284"/>
      <c r="G160" s="240"/>
      <c r="H160" s="240"/>
      <c r="I160" s="240"/>
      <c r="J160" s="240"/>
      <c r="K160" s="175"/>
      <c r="L160" s="175"/>
      <c r="M160" s="175"/>
      <c r="N160" s="175"/>
      <c r="O160" s="240"/>
      <c r="P160" s="174"/>
      <c r="Q160" s="174"/>
      <c r="R160" s="174"/>
      <c r="S160" s="287"/>
      <c r="T160" s="240"/>
      <c r="U160" s="240"/>
      <c r="V160" s="240"/>
      <c r="W160" s="240"/>
      <c r="X160" s="175"/>
      <c r="Y160" s="240"/>
    </row>
    <row r="161" spans="1:25">
      <c r="A161" s="240"/>
      <c r="B161" s="282"/>
      <c r="C161" s="240"/>
      <c r="D161" s="283"/>
      <c r="E161" s="176"/>
      <c r="F161" s="284"/>
      <c r="G161" s="240"/>
      <c r="H161" s="240"/>
      <c r="I161" s="240"/>
      <c r="J161" s="240"/>
      <c r="K161" s="175"/>
      <c r="L161" s="175"/>
      <c r="M161" s="175"/>
      <c r="N161" s="175"/>
      <c r="O161" s="240"/>
      <c r="P161" s="174"/>
      <c r="Q161" s="174"/>
      <c r="R161" s="174"/>
      <c r="S161" s="287"/>
      <c r="T161" s="240"/>
      <c r="U161" s="240"/>
      <c r="V161" s="240"/>
      <c r="W161" s="240"/>
      <c r="X161" s="175"/>
      <c r="Y161" s="240"/>
    </row>
    <row r="162" spans="1:25">
      <c r="A162" s="240"/>
      <c r="B162" s="282"/>
      <c r="C162" s="240"/>
      <c r="D162" s="283"/>
      <c r="E162" s="176"/>
      <c r="F162" s="284"/>
      <c r="G162" s="240"/>
      <c r="H162" s="240"/>
      <c r="I162" s="240"/>
      <c r="J162" s="240"/>
      <c r="K162" s="175"/>
      <c r="L162" s="175"/>
      <c r="M162" s="175"/>
      <c r="N162" s="175"/>
      <c r="O162" s="240"/>
      <c r="P162" s="174"/>
      <c r="Q162" s="174"/>
      <c r="R162" s="174"/>
      <c r="S162" s="287"/>
      <c r="T162" s="240"/>
      <c r="U162" s="240"/>
      <c r="V162" s="240"/>
      <c r="W162" s="240"/>
      <c r="X162" s="175"/>
      <c r="Y162" s="240"/>
    </row>
    <row r="163" spans="1:25">
      <c r="A163" s="240"/>
      <c r="B163" s="282"/>
      <c r="C163" s="240"/>
      <c r="D163" s="283"/>
      <c r="E163" s="176"/>
      <c r="F163" s="284"/>
      <c r="G163" s="240"/>
      <c r="H163" s="240"/>
      <c r="I163" s="240"/>
      <c r="J163" s="240"/>
      <c r="K163" s="175"/>
      <c r="L163" s="175"/>
      <c r="M163" s="175"/>
      <c r="N163" s="175"/>
      <c r="O163" s="240"/>
      <c r="P163" s="174"/>
      <c r="Q163" s="174"/>
      <c r="R163" s="174"/>
      <c r="S163" s="287"/>
      <c r="T163" s="240"/>
      <c r="U163" s="240"/>
      <c r="V163" s="240"/>
      <c r="W163" s="240"/>
      <c r="X163" s="175"/>
      <c r="Y163" s="240"/>
    </row>
    <row r="164" spans="1:25">
      <c r="A164" s="240"/>
      <c r="B164" s="282"/>
      <c r="C164" s="240"/>
      <c r="D164" s="283"/>
      <c r="E164" s="176"/>
      <c r="F164" s="284"/>
      <c r="G164" s="240"/>
      <c r="H164" s="240"/>
      <c r="I164" s="240"/>
      <c r="J164" s="240"/>
      <c r="K164" s="175"/>
      <c r="L164" s="175"/>
      <c r="M164" s="175"/>
      <c r="N164" s="175"/>
      <c r="O164" s="240"/>
      <c r="P164" s="174"/>
      <c r="Q164" s="174"/>
      <c r="R164" s="174"/>
      <c r="S164" s="287"/>
      <c r="T164" s="240"/>
      <c r="U164" s="240"/>
      <c r="V164" s="240"/>
      <c r="W164" s="240"/>
      <c r="X164" s="175"/>
      <c r="Y164" s="240"/>
    </row>
    <row r="165" spans="1:25">
      <c r="A165" s="240"/>
      <c r="B165" s="282"/>
      <c r="C165" s="240"/>
      <c r="D165" s="283"/>
      <c r="E165" s="176"/>
      <c r="F165" s="284"/>
      <c r="G165" s="240"/>
      <c r="H165" s="240"/>
      <c r="I165" s="240"/>
      <c r="J165" s="240"/>
      <c r="K165" s="175"/>
      <c r="L165" s="175"/>
      <c r="M165" s="175"/>
      <c r="N165" s="175"/>
      <c r="O165" s="240"/>
      <c r="P165" s="174"/>
      <c r="Q165" s="174"/>
      <c r="R165" s="174"/>
      <c r="S165" s="287"/>
      <c r="T165" s="240"/>
      <c r="U165" s="240"/>
      <c r="V165" s="240"/>
      <c r="W165" s="240"/>
      <c r="X165" s="175"/>
      <c r="Y165" s="240"/>
    </row>
    <row r="166" spans="1:25">
      <c r="A166" s="240"/>
      <c r="B166" s="282"/>
      <c r="C166" s="240"/>
      <c r="D166" s="283"/>
      <c r="E166" s="176"/>
      <c r="F166" s="284"/>
      <c r="G166" s="240"/>
      <c r="H166" s="240"/>
      <c r="I166" s="240"/>
      <c r="J166" s="240"/>
      <c r="K166" s="175"/>
      <c r="L166" s="175"/>
      <c r="M166" s="175"/>
      <c r="N166" s="175"/>
      <c r="O166" s="240"/>
      <c r="P166" s="174"/>
      <c r="Q166" s="174"/>
      <c r="R166" s="174"/>
      <c r="S166" s="287"/>
      <c r="T166" s="240"/>
      <c r="U166" s="240"/>
      <c r="V166" s="240"/>
      <c r="W166" s="240"/>
      <c r="X166" s="175"/>
      <c r="Y166" s="240"/>
    </row>
    <row r="167" spans="1:25">
      <c r="A167" s="240"/>
      <c r="B167" s="282"/>
      <c r="C167" s="240"/>
      <c r="D167" s="283"/>
      <c r="E167" s="176"/>
      <c r="F167" s="284"/>
      <c r="G167" s="240"/>
      <c r="H167" s="240"/>
      <c r="I167" s="240"/>
      <c r="J167" s="240"/>
      <c r="K167" s="175"/>
      <c r="L167" s="175"/>
      <c r="M167" s="175"/>
      <c r="N167" s="175"/>
      <c r="O167" s="240"/>
      <c r="P167" s="174"/>
      <c r="Q167" s="174"/>
      <c r="R167" s="174"/>
      <c r="S167" s="287"/>
      <c r="T167" s="240"/>
      <c r="U167" s="240"/>
      <c r="V167" s="240"/>
      <c r="W167" s="240"/>
      <c r="X167" s="175"/>
      <c r="Y167" s="240"/>
    </row>
    <row r="168" spans="1:25">
      <c r="A168" s="240"/>
      <c r="B168" s="282"/>
      <c r="C168" s="240"/>
      <c r="D168" s="283"/>
      <c r="E168" s="176"/>
      <c r="F168" s="284"/>
      <c r="G168" s="240"/>
      <c r="H168" s="240"/>
      <c r="I168" s="240"/>
      <c r="J168" s="240"/>
      <c r="K168" s="175"/>
      <c r="L168" s="175"/>
      <c r="M168" s="175"/>
      <c r="N168" s="175"/>
      <c r="O168" s="240"/>
      <c r="P168" s="174"/>
      <c r="Q168" s="174"/>
      <c r="R168" s="174"/>
      <c r="S168" s="287"/>
      <c r="T168" s="240"/>
      <c r="U168" s="240"/>
      <c r="V168" s="240"/>
      <c r="W168" s="240"/>
      <c r="X168" s="175"/>
      <c r="Y168" s="240"/>
    </row>
    <row r="169" spans="1:25">
      <c r="A169" s="240"/>
      <c r="B169" s="282"/>
      <c r="C169" s="240"/>
      <c r="D169" s="283"/>
      <c r="E169" s="176"/>
      <c r="F169" s="284"/>
      <c r="G169" s="240"/>
      <c r="H169" s="240"/>
      <c r="I169" s="240"/>
      <c r="J169" s="240"/>
      <c r="K169" s="175"/>
      <c r="L169" s="175"/>
      <c r="M169" s="175"/>
      <c r="N169" s="175"/>
      <c r="O169" s="240"/>
      <c r="P169" s="174"/>
      <c r="Q169" s="174"/>
      <c r="R169" s="174"/>
      <c r="S169" s="287"/>
      <c r="T169" s="240"/>
      <c r="U169" s="240"/>
      <c r="V169" s="240"/>
      <c r="W169" s="240"/>
      <c r="X169" s="175"/>
      <c r="Y169" s="240"/>
    </row>
    <row r="170" spans="1:25">
      <c r="A170" s="240"/>
      <c r="B170" s="282"/>
      <c r="C170" s="240"/>
      <c r="D170" s="283"/>
      <c r="E170" s="176"/>
      <c r="F170" s="284"/>
      <c r="G170" s="240"/>
      <c r="H170" s="240"/>
      <c r="I170" s="240"/>
      <c r="J170" s="240"/>
      <c r="K170" s="175"/>
      <c r="L170" s="175"/>
      <c r="M170" s="175"/>
      <c r="N170" s="175"/>
      <c r="O170" s="240"/>
      <c r="P170" s="174"/>
      <c r="Q170" s="174"/>
      <c r="R170" s="174"/>
      <c r="S170" s="287"/>
      <c r="T170" s="240"/>
      <c r="U170" s="240"/>
      <c r="V170" s="240"/>
      <c r="W170" s="240"/>
      <c r="X170" s="175"/>
      <c r="Y170" s="240"/>
    </row>
    <row r="171" spans="1:25">
      <c r="A171" s="240"/>
      <c r="B171" s="282"/>
      <c r="C171" s="240"/>
      <c r="D171" s="283"/>
      <c r="E171" s="176"/>
      <c r="F171" s="284"/>
      <c r="G171" s="240"/>
      <c r="H171" s="240"/>
      <c r="I171" s="240"/>
      <c r="J171" s="240"/>
      <c r="K171" s="175"/>
      <c r="L171" s="175"/>
      <c r="M171" s="175"/>
      <c r="N171" s="175"/>
      <c r="O171" s="240"/>
      <c r="P171" s="174"/>
      <c r="Q171" s="174"/>
      <c r="R171" s="174"/>
      <c r="S171" s="287"/>
      <c r="T171" s="240"/>
      <c r="U171" s="240"/>
      <c r="V171" s="240"/>
      <c r="W171" s="240"/>
      <c r="X171" s="175"/>
      <c r="Y171" s="240"/>
    </row>
    <row r="172" spans="1:25">
      <c r="A172" s="240"/>
      <c r="B172" s="282"/>
      <c r="C172" s="240"/>
      <c r="D172" s="283"/>
      <c r="E172" s="176"/>
      <c r="F172" s="284"/>
      <c r="G172" s="240"/>
      <c r="H172" s="240"/>
      <c r="I172" s="240"/>
      <c r="J172" s="240"/>
      <c r="K172" s="175"/>
      <c r="L172" s="175"/>
      <c r="M172" s="175"/>
      <c r="N172" s="175"/>
      <c r="O172" s="240"/>
      <c r="P172" s="174"/>
      <c r="Q172" s="174"/>
      <c r="R172" s="174"/>
      <c r="S172" s="287"/>
      <c r="T172" s="240"/>
      <c r="U172" s="240"/>
      <c r="V172" s="240"/>
      <c r="W172" s="240"/>
      <c r="X172" s="175"/>
      <c r="Y172" s="240"/>
    </row>
    <row r="173" spans="1:25">
      <c r="A173" s="240"/>
      <c r="B173" s="282"/>
      <c r="C173" s="240"/>
      <c r="D173" s="283"/>
      <c r="E173" s="176"/>
      <c r="F173" s="284"/>
      <c r="G173" s="240"/>
      <c r="H173" s="240"/>
      <c r="I173" s="240"/>
      <c r="J173" s="240"/>
      <c r="K173" s="175"/>
      <c r="L173" s="175"/>
      <c r="M173" s="175"/>
      <c r="N173" s="175"/>
      <c r="O173" s="240"/>
      <c r="P173" s="174"/>
      <c r="Q173" s="174"/>
      <c r="R173" s="174"/>
      <c r="S173" s="287"/>
      <c r="T173" s="240"/>
      <c r="U173" s="240"/>
      <c r="V173" s="240"/>
      <c r="W173" s="240"/>
      <c r="X173" s="175"/>
      <c r="Y173" s="240"/>
    </row>
    <row r="174" spans="1:25">
      <c r="A174" s="240"/>
      <c r="B174" s="282"/>
      <c r="C174" s="240"/>
      <c r="D174" s="283"/>
      <c r="E174" s="176"/>
      <c r="F174" s="284"/>
      <c r="G174" s="240"/>
      <c r="H174" s="240"/>
      <c r="I174" s="240"/>
      <c r="J174" s="240"/>
      <c r="K174" s="175"/>
      <c r="L174" s="175"/>
      <c r="M174" s="175"/>
      <c r="N174" s="175"/>
      <c r="O174" s="240"/>
      <c r="P174" s="174"/>
      <c r="Q174" s="174"/>
      <c r="R174" s="174"/>
      <c r="S174" s="287"/>
      <c r="T174" s="240"/>
      <c r="U174" s="240"/>
      <c r="V174" s="240"/>
      <c r="W174" s="240"/>
      <c r="X174" s="175"/>
      <c r="Y174" s="240"/>
    </row>
    <row r="175" spans="1:25">
      <c r="A175" s="240"/>
      <c r="B175" s="282"/>
      <c r="C175" s="240"/>
      <c r="D175" s="283"/>
      <c r="E175" s="176"/>
      <c r="F175" s="284"/>
      <c r="G175" s="240"/>
      <c r="H175" s="240"/>
      <c r="I175" s="240"/>
      <c r="J175" s="240"/>
      <c r="K175" s="175"/>
      <c r="L175" s="175"/>
      <c r="M175" s="175"/>
      <c r="N175" s="175"/>
      <c r="O175" s="240"/>
      <c r="P175" s="174"/>
      <c r="Q175" s="174"/>
      <c r="R175" s="174"/>
      <c r="S175" s="287"/>
      <c r="T175" s="240"/>
      <c r="U175" s="240"/>
      <c r="V175" s="240"/>
      <c r="W175" s="240"/>
      <c r="X175" s="175"/>
      <c r="Y175" s="240"/>
    </row>
    <row r="176" spans="1:25">
      <c r="A176" s="240"/>
      <c r="B176" s="282"/>
      <c r="C176" s="240"/>
      <c r="D176" s="283"/>
      <c r="E176" s="176"/>
      <c r="F176" s="284"/>
      <c r="G176" s="240"/>
      <c r="H176" s="240"/>
      <c r="I176" s="240"/>
      <c r="J176" s="240"/>
      <c r="K176" s="175"/>
      <c r="L176" s="175"/>
      <c r="M176" s="175"/>
      <c r="N176" s="175"/>
      <c r="O176" s="240"/>
      <c r="P176" s="174"/>
      <c r="Q176" s="174"/>
      <c r="R176" s="174"/>
      <c r="S176" s="287"/>
      <c r="T176" s="240"/>
      <c r="U176" s="240"/>
      <c r="V176" s="240"/>
      <c r="W176" s="240"/>
      <c r="X176" s="175"/>
      <c r="Y176" s="240"/>
    </row>
    <row r="177" spans="1:25">
      <c r="A177" s="240"/>
      <c r="B177" s="282"/>
      <c r="C177" s="240"/>
      <c r="D177" s="283"/>
      <c r="E177" s="176"/>
      <c r="F177" s="284"/>
      <c r="G177" s="240"/>
      <c r="H177" s="240"/>
      <c r="I177" s="240"/>
      <c r="J177" s="240"/>
      <c r="K177" s="175"/>
      <c r="L177" s="175"/>
      <c r="M177" s="175"/>
      <c r="N177" s="175"/>
      <c r="O177" s="240"/>
      <c r="P177" s="174"/>
      <c r="Q177" s="174"/>
      <c r="R177" s="174"/>
      <c r="S177" s="287"/>
      <c r="T177" s="240"/>
      <c r="U177" s="240"/>
      <c r="V177" s="240"/>
      <c r="W177" s="240"/>
      <c r="X177" s="175"/>
      <c r="Y177" s="240"/>
    </row>
    <row r="178" spans="1:25">
      <c r="A178" s="240"/>
      <c r="B178" s="282"/>
      <c r="C178" s="240"/>
      <c r="D178" s="283"/>
      <c r="E178" s="176"/>
      <c r="F178" s="284"/>
      <c r="G178" s="240"/>
      <c r="H178" s="240"/>
      <c r="I178" s="240"/>
      <c r="J178" s="240"/>
      <c r="K178" s="175"/>
      <c r="L178" s="175"/>
      <c r="M178" s="175"/>
      <c r="N178" s="175"/>
      <c r="O178" s="240"/>
      <c r="P178" s="174"/>
      <c r="Q178" s="174"/>
      <c r="R178" s="174"/>
      <c r="S178" s="287"/>
      <c r="T178" s="240"/>
      <c r="U178" s="240"/>
      <c r="V178" s="240"/>
      <c r="W178" s="240"/>
      <c r="X178" s="175"/>
      <c r="Y178" s="240"/>
    </row>
    <row r="179" spans="1:25">
      <c r="A179" s="240"/>
      <c r="B179" s="282"/>
      <c r="C179" s="240"/>
      <c r="D179" s="283"/>
      <c r="E179" s="176"/>
      <c r="F179" s="284"/>
      <c r="G179" s="240"/>
      <c r="H179" s="240"/>
      <c r="I179" s="240"/>
      <c r="J179" s="240"/>
      <c r="K179" s="175"/>
      <c r="L179" s="175"/>
      <c r="M179" s="175"/>
      <c r="N179" s="175"/>
      <c r="O179" s="240"/>
      <c r="P179" s="174"/>
      <c r="Q179" s="174"/>
      <c r="R179" s="174"/>
      <c r="S179" s="287"/>
      <c r="T179" s="240"/>
      <c r="U179" s="240"/>
      <c r="V179" s="240"/>
      <c r="W179" s="240"/>
      <c r="X179" s="175"/>
      <c r="Y179" s="240"/>
    </row>
    <row r="180" spans="1:25">
      <c r="A180" s="240"/>
      <c r="B180" s="282"/>
      <c r="C180" s="240"/>
      <c r="D180" s="283"/>
      <c r="E180" s="176"/>
      <c r="F180" s="284"/>
      <c r="G180" s="240"/>
      <c r="H180" s="240"/>
      <c r="I180" s="240"/>
      <c r="J180" s="240"/>
      <c r="K180" s="175"/>
      <c r="L180" s="175"/>
      <c r="M180" s="175"/>
      <c r="N180" s="175"/>
      <c r="O180" s="240"/>
      <c r="P180" s="174"/>
      <c r="Q180" s="174"/>
      <c r="R180" s="174"/>
      <c r="S180" s="287"/>
      <c r="T180" s="240"/>
      <c r="U180" s="240"/>
      <c r="V180" s="240"/>
      <c r="W180" s="240"/>
      <c r="X180" s="175"/>
      <c r="Y180" s="240"/>
    </row>
    <row r="181" spans="1:25">
      <c r="A181" s="240"/>
      <c r="B181" s="282"/>
      <c r="C181" s="240"/>
      <c r="D181" s="283"/>
      <c r="E181" s="176"/>
      <c r="F181" s="284"/>
      <c r="G181" s="240"/>
      <c r="H181" s="240"/>
      <c r="I181" s="240"/>
      <c r="J181" s="240"/>
      <c r="K181" s="175"/>
      <c r="L181" s="175"/>
      <c r="M181" s="175"/>
      <c r="N181" s="175"/>
      <c r="O181" s="240"/>
      <c r="P181" s="174"/>
      <c r="Q181" s="174"/>
      <c r="R181" s="174"/>
      <c r="S181" s="287"/>
      <c r="T181" s="240"/>
      <c r="U181" s="240"/>
      <c r="V181" s="240"/>
      <c r="W181" s="240"/>
      <c r="X181" s="175"/>
      <c r="Y181" s="240"/>
    </row>
    <row r="182" spans="1:25">
      <c r="A182" s="240"/>
      <c r="B182" s="282"/>
      <c r="C182" s="240"/>
      <c r="D182" s="283"/>
      <c r="E182" s="176"/>
      <c r="F182" s="284"/>
      <c r="G182" s="240"/>
      <c r="H182" s="240"/>
      <c r="I182" s="240"/>
      <c r="J182" s="240"/>
      <c r="K182" s="175"/>
      <c r="L182" s="175"/>
      <c r="M182" s="175"/>
      <c r="N182" s="175"/>
      <c r="O182" s="240"/>
      <c r="P182" s="174"/>
      <c r="Q182" s="174"/>
      <c r="R182" s="174"/>
      <c r="S182" s="287"/>
      <c r="T182" s="240"/>
      <c r="U182" s="240"/>
      <c r="V182" s="240"/>
      <c r="W182" s="240"/>
      <c r="X182" s="175"/>
      <c r="Y182" s="240"/>
    </row>
    <row r="183" spans="1:25">
      <c r="A183" s="240"/>
      <c r="B183" s="282"/>
      <c r="C183" s="240"/>
      <c r="D183" s="283"/>
      <c r="E183" s="176"/>
      <c r="F183" s="284"/>
      <c r="G183" s="240"/>
      <c r="H183" s="240"/>
      <c r="I183" s="240"/>
      <c r="J183" s="240"/>
      <c r="K183" s="175"/>
      <c r="L183" s="175"/>
      <c r="M183" s="175"/>
      <c r="N183" s="175"/>
      <c r="O183" s="240"/>
      <c r="P183" s="174"/>
      <c r="Q183" s="174"/>
      <c r="R183" s="174"/>
      <c r="S183" s="287"/>
      <c r="T183" s="240"/>
      <c r="U183" s="240"/>
      <c r="V183" s="240"/>
      <c r="W183" s="240"/>
      <c r="X183" s="175"/>
      <c r="Y183" s="240"/>
    </row>
    <row r="184" spans="1:25">
      <c r="A184" s="240"/>
      <c r="B184" s="282"/>
      <c r="C184" s="240"/>
      <c r="D184" s="283"/>
      <c r="E184" s="176"/>
      <c r="F184" s="284"/>
      <c r="G184" s="240"/>
      <c r="H184" s="240"/>
      <c r="I184" s="240"/>
      <c r="J184" s="240"/>
      <c r="K184" s="175"/>
      <c r="L184" s="175"/>
      <c r="M184" s="175"/>
      <c r="N184" s="175"/>
      <c r="O184" s="240"/>
      <c r="P184" s="174"/>
      <c r="Q184" s="174"/>
      <c r="R184" s="174"/>
      <c r="S184" s="287"/>
      <c r="T184" s="240"/>
      <c r="U184" s="240"/>
      <c r="V184" s="240"/>
      <c r="W184" s="240"/>
      <c r="X184" s="175"/>
      <c r="Y184" s="240"/>
    </row>
    <row r="185" spans="1:25">
      <c r="A185" s="240"/>
      <c r="B185" s="282"/>
      <c r="C185" s="240"/>
      <c r="D185" s="283"/>
      <c r="E185" s="176"/>
      <c r="F185" s="284"/>
      <c r="G185" s="240"/>
      <c r="H185" s="240"/>
      <c r="I185" s="240"/>
      <c r="J185" s="240"/>
      <c r="K185" s="175"/>
      <c r="L185" s="175"/>
      <c r="M185" s="175"/>
      <c r="N185" s="175"/>
      <c r="O185" s="240"/>
      <c r="P185" s="174"/>
      <c r="Q185" s="174"/>
      <c r="R185" s="174"/>
      <c r="S185" s="287"/>
      <c r="T185" s="240"/>
      <c r="U185" s="240"/>
      <c r="V185" s="240"/>
      <c r="W185" s="240"/>
      <c r="X185" s="175"/>
      <c r="Y185" s="240"/>
    </row>
    <row r="186" spans="1:25">
      <c r="A186" s="240"/>
      <c r="B186" s="282"/>
      <c r="C186" s="240"/>
      <c r="D186" s="283"/>
      <c r="E186" s="176"/>
      <c r="F186" s="284"/>
      <c r="G186" s="240"/>
      <c r="H186" s="240"/>
      <c r="I186" s="240"/>
      <c r="J186" s="240"/>
      <c r="K186" s="175"/>
      <c r="L186" s="175"/>
      <c r="M186" s="175"/>
      <c r="N186" s="175"/>
      <c r="O186" s="240"/>
      <c r="P186" s="174"/>
      <c r="Q186" s="174"/>
      <c r="R186" s="174"/>
      <c r="S186" s="287"/>
      <c r="T186" s="240"/>
      <c r="U186" s="240"/>
      <c r="V186" s="240"/>
      <c r="W186" s="240"/>
      <c r="X186" s="175"/>
      <c r="Y186" s="240"/>
    </row>
    <row r="187" spans="1:25">
      <c r="A187" s="240"/>
      <c r="B187" s="282"/>
      <c r="C187" s="240"/>
      <c r="D187" s="283"/>
      <c r="E187" s="176"/>
      <c r="F187" s="284"/>
      <c r="G187" s="240"/>
      <c r="H187" s="240"/>
      <c r="I187" s="240"/>
      <c r="J187" s="240"/>
      <c r="K187" s="175"/>
      <c r="L187" s="175"/>
      <c r="M187" s="175"/>
      <c r="N187" s="175"/>
      <c r="O187" s="240"/>
      <c r="P187" s="174"/>
      <c r="Q187" s="174"/>
      <c r="R187" s="174"/>
      <c r="S187" s="287"/>
      <c r="T187" s="240"/>
      <c r="U187" s="240"/>
      <c r="V187" s="240"/>
      <c r="W187" s="240"/>
      <c r="X187" s="175"/>
      <c r="Y187" s="240"/>
    </row>
    <row r="188" spans="1:25">
      <c r="A188" s="240"/>
      <c r="B188" s="282"/>
      <c r="C188" s="240"/>
      <c r="D188" s="283"/>
      <c r="E188" s="176"/>
      <c r="F188" s="284"/>
      <c r="G188" s="240"/>
      <c r="H188" s="240"/>
      <c r="I188" s="240"/>
      <c r="J188" s="240"/>
      <c r="K188" s="175"/>
      <c r="L188" s="175"/>
      <c r="M188" s="175"/>
      <c r="N188" s="175"/>
      <c r="O188" s="240"/>
      <c r="P188" s="174"/>
      <c r="Q188" s="174"/>
      <c r="R188" s="174"/>
      <c r="S188" s="287"/>
      <c r="T188" s="240"/>
      <c r="U188" s="240"/>
      <c r="V188" s="240"/>
      <c r="W188" s="240"/>
      <c r="X188" s="175"/>
      <c r="Y188" s="240"/>
    </row>
    <row r="189" spans="1:25">
      <c r="A189" s="240"/>
      <c r="B189" s="282"/>
      <c r="C189" s="240"/>
      <c r="D189" s="283"/>
      <c r="E189" s="176"/>
      <c r="F189" s="284"/>
      <c r="G189" s="240"/>
      <c r="H189" s="240"/>
      <c r="I189" s="240"/>
      <c r="J189" s="240"/>
      <c r="K189" s="175"/>
      <c r="L189" s="175"/>
      <c r="M189" s="175"/>
      <c r="N189" s="175"/>
      <c r="O189" s="240"/>
      <c r="P189" s="174"/>
      <c r="Q189" s="174"/>
      <c r="R189" s="174"/>
      <c r="S189" s="287"/>
      <c r="T189" s="240"/>
      <c r="U189" s="240"/>
      <c r="V189" s="240"/>
      <c r="W189" s="240"/>
      <c r="X189" s="175"/>
      <c r="Y189" s="240"/>
    </row>
    <row r="190" spans="1:25">
      <c r="A190" s="240"/>
      <c r="B190" s="282"/>
      <c r="C190" s="240"/>
      <c r="D190" s="283"/>
      <c r="E190" s="176"/>
      <c r="F190" s="284"/>
      <c r="G190" s="240"/>
      <c r="H190" s="240"/>
      <c r="I190" s="240"/>
      <c r="J190" s="240"/>
      <c r="K190" s="175"/>
      <c r="L190" s="175"/>
      <c r="M190" s="175"/>
      <c r="N190" s="175"/>
      <c r="O190" s="240"/>
      <c r="P190" s="174"/>
      <c r="Q190" s="174"/>
      <c r="R190" s="174"/>
      <c r="S190" s="287"/>
      <c r="T190" s="240"/>
      <c r="U190" s="240"/>
      <c r="V190" s="240"/>
      <c r="W190" s="240"/>
      <c r="X190" s="175"/>
      <c r="Y190" s="240"/>
    </row>
    <row r="191" spans="1:25">
      <c r="A191" s="240"/>
      <c r="B191" s="282"/>
      <c r="C191" s="240"/>
      <c r="D191" s="283"/>
      <c r="E191" s="176"/>
      <c r="F191" s="284"/>
      <c r="G191" s="240"/>
      <c r="H191" s="240"/>
      <c r="I191" s="240"/>
      <c r="J191" s="240"/>
      <c r="K191" s="175"/>
      <c r="L191" s="175"/>
      <c r="M191" s="175"/>
      <c r="N191" s="175"/>
      <c r="O191" s="240"/>
      <c r="P191" s="174"/>
      <c r="Q191" s="174"/>
      <c r="R191" s="174"/>
      <c r="S191" s="287"/>
      <c r="T191" s="240"/>
      <c r="U191" s="240"/>
      <c r="V191" s="240"/>
      <c r="W191" s="240"/>
      <c r="X191" s="175"/>
      <c r="Y191" s="240"/>
    </row>
    <row r="192" spans="1:25">
      <c r="A192" s="240"/>
      <c r="B192" s="282"/>
      <c r="C192" s="240"/>
      <c r="D192" s="283"/>
      <c r="E192" s="176"/>
      <c r="F192" s="284"/>
      <c r="G192" s="240"/>
      <c r="H192" s="240"/>
      <c r="I192" s="240"/>
      <c r="J192" s="240"/>
      <c r="K192" s="175"/>
      <c r="L192" s="175"/>
      <c r="M192" s="175"/>
      <c r="N192" s="175"/>
      <c r="O192" s="240"/>
      <c r="P192" s="174"/>
      <c r="Q192" s="174"/>
      <c r="R192" s="174"/>
      <c r="S192" s="287"/>
      <c r="T192" s="240"/>
      <c r="U192" s="240"/>
      <c r="V192" s="240"/>
      <c r="W192" s="240"/>
      <c r="X192" s="175"/>
      <c r="Y192" s="240"/>
    </row>
    <row r="193" spans="1:25">
      <c r="A193" s="240"/>
      <c r="B193" s="282"/>
      <c r="C193" s="240"/>
      <c r="D193" s="283"/>
      <c r="E193" s="176"/>
      <c r="F193" s="284"/>
      <c r="G193" s="240"/>
      <c r="H193" s="240"/>
      <c r="I193" s="240"/>
      <c r="J193" s="240"/>
      <c r="K193" s="175"/>
      <c r="L193" s="175"/>
      <c r="M193" s="175"/>
      <c r="N193" s="175"/>
      <c r="O193" s="240"/>
      <c r="P193" s="174"/>
      <c r="Q193" s="174"/>
      <c r="R193" s="174"/>
      <c r="S193" s="287"/>
      <c r="T193" s="240"/>
      <c r="U193" s="240"/>
      <c r="V193" s="240"/>
      <c r="W193" s="240"/>
      <c r="X193" s="175"/>
      <c r="Y193" s="240"/>
    </row>
    <row r="194" spans="1:25">
      <c r="A194" s="240"/>
      <c r="B194" s="282"/>
      <c r="C194" s="240"/>
      <c r="D194" s="283"/>
      <c r="E194" s="176"/>
      <c r="F194" s="284"/>
      <c r="G194" s="240"/>
      <c r="H194" s="240"/>
      <c r="I194" s="240"/>
      <c r="J194" s="240"/>
      <c r="K194" s="175"/>
      <c r="L194" s="175"/>
      <c r="M194" s="175"/>
      <c r="N194" s="175"/>
      <c r="O194" s="240"/>
      <c r="P194" s="174"/>
      <c r="Q194" s="174"/>
      <c r="R194" s="174"/>
      <c r="S194" s="287"/>
      <c r="T194" s="240"/>
      <c r="U194" s="240"/>
      <c r="V194" s="240"/>
      <c r="W194" s="240"/>
      <c r="X194" s="175"/>
      <c r="Y194" s="240"/>
    </row>
    <row r="195" spans="1:25">
      <c r="A195" s="240"/>
      <c r="B195" s="282"/>
      <c r="C195" s="240"/>
      <c r="D195" s="283"/>
      <c r="E195" s="176"/>
      <c r="F195" s="284"/>
      <c r="G195" s="240"/>
      <c r="H195" s="240"/>
      <c r="I195" s="240"/>
      <c r="J195" s="240"/>
      <c r="K195" s="175"/>
      <c r="L195" s="175"/>
      <c r="M195" s="175"/>
      <c r="N195" s="175"/>
      <c r="O195" s="240"/>
      <c r="P195" s="174"/>
      <c r="Q195" s="174"/>
      <c r="R195" s="174"/>
      <c r="S195" s="287"/>
      <c r="T195" s="240"/>
      <c r="U195" s="240"/>
      <c r="V195" s="240"/>
      <c r="W195" s="240"/>
      <c r="X195" s="175"/>
      <c r="Y195" s="240"/>
    </row>
    <row r="196" spans="1:25">
      <c r="A196" s="240"/>
      <c r="B196" s="282"/>
      <c r="C196" s="240"/>
      <c r="D196" s="283"/>
      <c r="E196" s="176"/>
      <c r="F196" s="284"/>
      <c r="G196" s="240"/>
      <c r="H196" s="240"/>
      <c r="I196" s="240"/>
      <c r="J196" s="240"/>
      <c r="K196" s="175"/>
      <c r="L196" s="175"/>
      <c r="M196" s="175"/>
      <c r="N196" s="175"/>
      <c r="O196" s="240"/>
      <c r="P196" s="174"/>
      <c r="Q196" s="174"/>
      <c r="R196" s="174"/>
      <c r="S196" s="287"/>
      <c r="T196" s="240"/>
      <c r="U196" s="240"/>
      <c r="V196" s="240"/>
      <c r="W196" s="240"/>
      <c r="X196" s="175"/>
      <c r="Y196" s="240"/>
    </row>
    <row r="197" spans="1:25">
      <c r="A197" s="240"/>
      <c r="B197" s="282"/>
      <c r="C197" s="240"/>
      <c r="D197" s="283"/>
      <c r="E197" s="176"/>
      <c r="F197" s="284"/>
      <c r="G197" s="240"/>
      <c r="H197" s="240"/>
      <c r="I197" s="240"/>
      <c r="J197" s="240"/>
      <c r="K197" s="175"/>
      <c r="L197" s="175"/>
      <c r="M197" s="175"/>
      <c r="N197" s="175"/>
      <c r="O197" s="240"/>
      <c r="P197" s="174"/>
      <c r="Q197" s="174"/>
      <c r="R197" s="174"/>
      <c r="S197" s="287"/>
      <c r="T197" s="240"/>
      <c r="U197" s="240"/>
      <c r="V197" s="240"/>
      <c r="W197" s="240"/>
      <c r="X197" s="175"/>
      <c r="Y197" s="240"/>
    </row>
    <row r="198" spans="1:25">
      <c r="A198" s="240"/>
      <c r="B198" s="282"/>
      <c r="C198" s="240"/>
      <c r="D198" s="283"/>
      <c r="E198" s="176"/>
      <c r="F198" s="284"/>
      <c r="G198" s="240"/>
      <c r="H198" s="240"/>
      <c r="I198" s="240"/>
      <c r="J198" s="240"/>
      <c r="K198" s="175"/>
      <c r="L198" s="175"/>
      <c r="M198" s="175"/>
      <c r="N198" s="175"/>
      <c r="O198" s="240"/>
      <c r="P198" s="174"/>
      <c r="Q198" s="174"/>
      <c r="R198" s="174"/>
      <c r="S198" s="287"/>
      <c r="T198" s="240"/>
      <c r="U198" s="240"/>
      <c r="V198" s="240"/>
      <c r="W198" s="240"/>
      <c r="X198" s="175"/>
      <c r="Y198" s="240"/>
    </row>
    <row r="199" spans="1:25">
      <c r="A199" s="240"/>
      <c r="B199" s="282"/>
      <c r="C199" s="240"/>
      <c r="D199" s="283"/>
      <c r="E199" s="176"/>
      <c r="F199" s="284"/>
      <c r="G199" s="240"/>
      <c r="H199" s="240"/>
      <c r="I199" s="240"/>
      <c r="J199" s="240"/>
      <c r="K199" s="175"/>
      <c r="L199" s="175"/>
      <c r="M199" s="175"/>
      <c r="N199" s="175"/>
      <c r="O199" s="240"/>
      <c r="P199" s="174"/>
      <c r="Q199" s="174"/>
      <c r="R199" s="174"/>
      <c r="S199" s="287"/>
      <c r="T199" s="240"/>
      <c r="U199" s="240"/>
      <c r="V199" s="240"/>
      <c r="W199" s="240"/>
      <c r="X199" s="175"/>
      <c r="Y199" s="240"/>
    </row>
    <row r="200" spans="1:25">
      <c r="A200" s="240"/>
      <c r="B200" s="282"/>
      <c r="C200" s="240"/>
      <c r="D200" s="283"/>
      <c r="E200" s="176"/>
      <c r="F200" s="284"/>
      <c r="G200" s="240"/>
      <c r="H200" s="240"/>
      <c r="I200" s="240"/>
      <c r="J200" s="240"/>
      <c r="K200" s="175"/>
      <c r="L200" s="175"/>
      <c r="M200" s="175"/>
      <c r="N200" s="175"/>
      <c r="O200" s="240"/>
      <c r="P200" s="174"/>
      <c r="Q200" s="174"/>
      <c r="R200" s="174"/>
      <c r="S200" s="287"/>
      <c r="T200" s="240"/>
      <c r="U200" s="240"/>
      <c r="V200" s="240"/>
      <c r="W200" s="240"/>
      <c r="X200" s="175"/>
      <c r="Y200" s="240"/>
    </row>
    <row r="201" spans="1:25">
      <c r="A201" s="240"/>
      <c r="B201" s="282"/>
      <c r="C201" s="240"/>
      <c r="D201" s="283"/>
      <c r="E201" s="176"/>
      <c r="F201" s="284"/>
      <c r="G201" s="240"/>
      <c r="H201" s="240"/>
      <c r="I201" s="240"/>
      <c r="J201" s="240"/>
      <c r="K201" s="175"/>
      <c r="L201" s="175"/>
      <c r="M201" s="175"/>
      <c r="N201" s="175"/>
      <c r="O201" s="240"/>
      <c r="P201" s="174"/>
      <c r="Q201" s="174"/>
      <c r="R201" s="174"/>
      <c r="S201" s="287"/>
      <c r="T201" s="240"/>
      <c r="U201" s="240"/>
      <c r="V201" s="240"/>
      <c r="W201" s="240"/>
      <c r="X201" s="175"/>
      <c r="Y201" s="240"/>
    </row>
    <row r="202" spans="1:25">
      <c r="A202" s="240"/>
      <c r="B202" s="282"/>
      <c r="C202" s="240"/>
      <c r="D202" s="283"/>
      <c r="E202" s="176"/>
      <c r="F202" s="284"/>
      <c r="G202" s="240"/>
      <c r="H202" s="240"/>
      <c r="I202" s="240"/>
      <c r="J202" s="240"/>
      <c r="K202" s="175"/>
      <c r="L202" s="175"/>
      <c r="M202" s="175"/>
      <c r="N202" s="175"/>
      <c r="O202" s="240"/>
      <c r="P202" s="174"/>
      <c r="Q202" s="174"/>
      <c r="R202" s="174"/>
      <c r="S202" s="287"/>
      <c r="T202" s="240"/>
      <c r="U202" s="240"/>
      <c r="V202" s="240"/>
      <c r="W202" s="240"/>
      <c r="X202" s="175"/>
      <c r="Y202" s="240"/>
    </row>
    <row r="203" spans="1:25">
      <c r="A203" s="240"/>
      <c r="B203" s="282"/>
      <c r="C203" s="240"/>
      <c r="D203" s="283"/>
      <c r="E203" s="176"/>
      <c r="F203" s="284"/>
      <c r="G203" s="240"/>
      <c r="H203" s="240"/>
      <c r="I203" s="240"/>
      <c r="J203" s="240"/>
      <c r="K203" s="175"/>
      <c r="L203" s="175"/>
      <c r="M203" s="175"/>
      <c r="N203" s="175"/>
      <c r="O203" s="240"/>
      <c r="P203" s="174"/>
      <c r="Q203" s="174"/>
      <c r="R203" s="174"/>
      <c r="S203" s="287"/>
      <c r="T203" s="240"/>
      <c r="U203" s="240"/>
      <c r="V203" s="240"/>
      <c r="W203" s="240"/>
      <c r="X203" s="175"/>
      <c r="Y203" s="240"/>
    </row>
    <row r="204" spans="1:25">
      <c r="A204" s="240"/>
      <c r="B204" s="282"/>
      <c r="C204" s="240"/>
      <c r="D204" s="283"/>
      <c r="E204" s="176"/>
      <c r="F204" s="284"/>
      <c r="G204" s="240"/>
      <c r="H204" s="240"/>
      <c r="I204" s="240"/>
      <c r="J204" s="240"/>
      <c r="K204" s="175"/>
      <c r="L204" s="175"/>
      <c r="M204" s="175"/>
      <c r="N204" s="175"/>
      <c r="O204" s="240"/>
      <c r="P204" s="174"/>
      <c r="Q204" s="174"/>
      <c r="R204" s="174"/>
      <c r="S204" s="287"/>
      <c r="T204" s="240"/>
      <c r="U204" s="240"/>
      <c r="V204" s="240"/>
      <c r="W204" s="240"/>
      <c r="X204" s="175"/>
      <c r="Y204" s="240"/>
    </row>
    <row r="205" spans="1:25">
      <c r="A205" s="240"/>
      <c r="B205" s="282"/>
      <c r="C205" s="240"/>
      <c r="D205" s="283"/>
      <c r="E205" s="176"/>
      <c r="F205" s="284"/>
      <c r="G205" s="240"/>
      <c r="H205" s="240"/>
      <c r="I205" s="240"/>
      <c r="J205" s="240"/>
      <c r="K205" s="175"/>
      <c r="L205" s="175"/>
      <c r="M205" s="175"/>
      <c r="N205" s="175"/>
      <c r="O205" s="240"/>
      <c r="P205" s="174"/>
      <c r="Q205" s="174"/>
      <c r="R205" s="174"/>
      <c r="S205" s="287"/>
      <c r="T205" s="240"/>
      <c r="U205" s="240"/>
      <c r="V205" s="240"/>
      <c r="W205" s="240"/>
      <c r="X205" s="175"/>
      <c r="Y205" s="240"/>
    </row>
    <row r="206" spans="1:25">
      <c r="A206" s="240"/>
      <c r="B206" s="282"/>
      <c r="C206" s="240"/>
      <c r="D206" s="283"/>
      <c r="E206" s="176"/>
      <c r="F206" s="284"/>
      <c r="G206" s="240"/>
      <c r="H206" s="240"/>
      <c r="I206" s="240"/>
      <c r="J206" s="240"/>
      <c r="K206" s="175"/>
      <c r="L206" s="175"/>
      <c r="M206" s="175"/>
      <c r="N206" s="175"/>
      <c r="O206" s="240"/>
      <c r="P206" s="174"/>
      <c r="Q206" s="174"/>
      <c r="R206" s="174"/>
      <c r="S206" s="287"/>
      <c r="T206" s="240"/>
      <c r="U206" s="240"/>
      <c r="V206" s="240"/>
      <c r="W206" s="240"/>
      <c r="X206" s="175"/>
      <c r="Y206" s="240"/>
    </row>
    <row r="207" spans="1:25">
      <c r="A207" s="240"/>
      <c r="B207" s="282"/>
      <c r="C207" s="240"/>
      <c r="D207" s="283"/>
      <c r="E207" s="176"/>
      <c r="F207" s="284"/>
      <c r="G207" s="240"/>
      <c r="H207" s="240"/>
      <c r="I207" s="240"/>
      <c r="J207" s="240"/>
      <c r="K207" s="175"/>
      <c r="L207" s="175"/>
      <c r="M207" s="175"/>
      <c r="N207" s="175"/>
      <c r="O207" s="240"/>
      <c r="P207" s="174"/>
      <c r="Q207" s="174"/>
      <c r="R207" s="174"/>
      <c r="S207" s="287"/>
      <c r="T207" s="240"/>
      <c r="U207" s="240"/>
      <c r="V207" s="240"/>
      <c r="W207" s="240"/>
      <c r="X207" s="175"/>
      <c r="Y207" s="240"/>
    </row>
    <row r="208" spans="1:25">
      <c r="A208" s="240"/>
      <c r="B208" s="282"/>
      <c r="C208" s="240"/>
      <c r="D208" s="283"/>
      <c r="E208" s="176"/>
      <c r="F208" s="284"/>
      <c r="G208" s="240"/>
      <c r="H208" s="240"/>
      <c r="I208" s="240"/>
      <c r="J208" s="240"/>
      <c r="K208" s="175"/>
      <c r="L208" s="175"/>
      <c r="M208" s="175"/>
      <c r="N208" s="175"/>
      <c r="O208" s="240"/>
      <c r="P208" s="174"/>
      <c r="Q208" s="174"/>
      <c r="R208" s="174"/>
      <c r="S208" s="287"/>
      <c r="T208" s="240"/>
      <c r="U208" s="240"/>
      <c r="V208" s="240"/>
      <c r="W208" s="240"/>
      <c r="X208" s="175"/>
      <c r="Y208" s="240"/>
    </row>
    <row r="209" spans="1:25">
      <c r="A209" s="240"/>
      <c r="B209" s="282"/>
      <c r="C209" s="240"/>
      <c r="D209" s="283"/>
      <c r="E209" s="176"/>
      <c r="F209" s="284"/>
      <c r="G209" s="240"/>
      <c r="H209" s="240"/>
      <c r="I209" s="240"/>
      <c r="J209" s="240"/>
      <c r="K209" s="175"/>
      <c r="L209" s="175"/>
      <c r="M209" s="175"/>
      <c r="N209" s="175"/>
      <c r="O209" s="240"/>
      <c r="P209" s="174"/>
      <c r="Q209" s="174"/>
      <c r="R209" s="174"/>
      <c r="S209" s="287"/>
      <c r="T209" s="240"/>
      <c r="U209" s="240"/>
      <c r="V209" s="240"/>
      <c r="W209" s="240"/>
      <c r="X209" s="175"/>
      <c r="Y209" s="240"/>
    </row>
    <row r="210" spans="1:25">
      <c r="A210" s="240"/>
      <c r="B210" s="282"/>
      <c r="C210" s="240"/>
      <c r="D210" s="283"/>
      <c r="E210" s="176"/>
      <c r="F210" s="284"/>
      <c r="G210" s="240"/>
      <c r="H210" s="240"/>
      <c r="I210" s="240"/>
      <c r="J210" s="240"/>
      <c r="K210" s="175"/>
      <c r="L210" s="175"/>
      <c r="M210" s="175"/>
      <c r="N210" s="175"/>
      <c r="O210" s="240"/>
      <c r="P210" s="174"/>
      <c r="Q210" s="174"/>
      <c r="R210" s="174"/>
      <c r="S210" s="287"/>
      <c r="T210" s="240"/>
      <c r="U210" s="240"/>
      <c r="V210" s="240"/>
      <c r="W210" s="240"/>
      <c r="X210" s="175"/>
      <c r="Y210" s="240"/>
    </row>
    <row r="211" spans="1:25">
      <c r="A211" s="240"/>
      <c r="B211" s="282"/>
      <c r="C211" s="240"/>
      <c r="D211" s="283"/>
      <c r="E211" s="176"/>
      <c r="F211" s="284"/>
      <c r="G211" s="240"/>
      <c r="H211" s="240"/>
      <c r="I211" s="240"/>
      <c r="J211" s="240"/>
      <c r="K211" s="175"/>
      <c r="L211" s="175"/>
      <c r="M211" s="175"/>
      <c r="N211" s="175"/>
      <c r="O211" s="240"/>
      <c r="P211" s="174"/>
      <c r="Q211" s="174"/>
      <c r="R211" s="174"/>
      <c r="S211" s="287"/>
      <c r="T211" s="240"/>
      <c r="U211" s="240"/>
      <c r="V211" s="240"/>
      <c r="W211" s="240"/>
      <c r="X211" s="175"/>
      <c r="Y211" s="240"/>
    </row>
    <row r="212" spans="1:25">
      <c r="A212" s="240"/>
      <c r="B212" s="282"/>
      <c r="C212" s="240"/>
      <c r="D212" s="283"/>
      <c r="E212" s="176"/>
      <c r="F212" s="284"/>
      <c r="G212" s="240"/>
      <c r="H212" s="240"/>
      <c r="I212" s="240"/>
      <c r="J212" s="240"/>
      <c r="K212" s="175"/>
      <c r="L212" s="175"/>
      <c r="M212" s="175"/>
      <c r="N212" s="175"/>
      <c r="O212" s="240"/>
      <c r="P212" s="174"/>
      <c r="Q212" s="174"/>
      <c r="R212" s="174"/>
      <c r="S212" s="287"/>
      <c r="T212" s="240"/>
      <c r="U212" s="240"/>
      <c r="V212" s="240"/>
      <c r="W212" s="240"/>
      <c r="X212" s="175"/>
      <c r="Y212" s="240"/>
    </row>
    <row r="213" spans="1:25">
      <c r="A213" s="240"/>
      <c r="B213" s="282"/>
      <c r="C213" s="240"/>
      <c r="D213" s="283"/>
      <c r="E213" s="176"/>
      <c r="F213" s="284"/>
      <c r="G213" s="240"/>
      <c r="H213" s="240"/>
      <c r="I213" s="240"/>
      <c r="J213" s="240"/>
      <c r="K213" s="175"/>
      <c r="L213" s="175"/>
      <c r="M213" s="175"/>
      <c r="N213" s="175"/>
      <c r="O213" s="240"/>
      <c r="P213" s="174"/>
      <c r="Q213" s="174"/>
      <c r="R213" s="174"/>
      <c r="S213" s="287"/>
      <c r="T213" s="240"/>
      <c r="U213" s="240"/>
      <c r="V213" s="240"/>
      <c r="W213" s="240"/>
      <c r="X213" s="175"/>
      <c r="Y213" s="240"/>
    </row>
    <row r="214" spans="1:25">
      <c r="A214" s="240"/>
      <c r="B214" s="282"/>
      <c r="C214" s="240"/>
      <c r="D214" s="283"/>
      <c r="E214" s="176"/>
      <c r="F214" s="284"/>
      <c r="G214" s="240"/>
      <c r="H214" s="240"/>
      <c r="I214" s="240"/>
      <c r="J214" s="240"/>
      <c r="K214" s="175"/>
      <c r="L214" s="175"/>
      <c r="M214" s="175"/>
      <c r="N214" s="175"/>
      <c r="O214" s="240"/>
      <c r="P214" s="174"/>
      <c r="Q214" s="174"/>
      <c r="R214" s="174"/>
      <c r="S214" s="287"/>
      <c r="T214" s="240"/>
      <c r="U214" s="240"/>
      <c r="V214" s="240"/>
      <c r="W214" s="240"/>
      <c r="X214" s="175"/>
      <c r="Y214" s="240"/>
    </row>
    <row r="215" spans="1:25">
      <c r="A215" s="240"/>
      <c r="B215" s="282"/>
      <c r="C215" s="240"/>
      <c r="D215" s="283"/>
      <c r="E215" s="176"/>
      <c r="F215" s="284"/>
      <c r="G215" s="240"/>
      <c r="H215" s="240"/>
      <c r="I215" s="240"/>
      <c r="J215" s="240"/>
      <c r="K215" s="175"/>
      <c r="L215" s="175"/>
      <c r="M215" s="175"/>
      <c r="N215" s="175"/>
      <c r="O215" s="240"/>
      <c r="P215" s="174"/>
      <c r="Q215" s="174"/>
      <c r="R215" s="174"/>
      <c r="S215" s="287"/>
      <c r="T215" s="240"/>
      <c r="U215" s="240"/>
      <c r="V215" s="240"/>
      <c r="W215" s="240"/>
      <c r="X215" s="175"/>
      <c r="Y215" s="240"/>
    </row>
    <row r="216" spans="1:25">
      <c r="A216" s="240"/>
      <c r="B216" s="282"/>
      <c r="C216" s="240"/>
      <c r="D216" s="283"/>
      <c r="E216" s="176"/>
      <c r="F216" s="284"/>
      <c r="G216" s="240"/>
      <c r="H216" s="240"/>
      <c r="I216" s="240"/>
      <c r="J216" s="240"/>
      <c r="K216" s="175"/>
      <c r="L216" s="175"/>
      <c r="M216" s="175"/>
      <c r="N216" s="175"/>
      <c r="O216" s="240"/>
      <c r="P216" s="174"/>
      <c r="Q216" s="174"/>
      <c r="R216" s="174"/>
      <c r="S216" s="287"/>
      <c r="T216" s="240"/>
      <c r="U216" s="240"/>
      <c r="V216" s="240"/>
      <c r="W216" s="240"/>
      <c r="X216" s="175"/>
      <c r="Y216" s="240"/>
    </row>
    <row r="217" spans="1:25">
      <c r="A217" s="240"/>
      <c r="B217" s="282"/>
      <c r="C217" s="240"/>
      <c r="D217" s="283"/>
      <c r="E217" s="176"/>
      <c r="F217" s="284"/>
      <c r="G217" s="240"/>
      <c r="H217" s="240"/>
      <c r="I217" s="240"/>
      <c r="J217" s="240"/>
      <c r="K217" s="175"/>
      <c r="L217" s="175"/>
      <c r="M217" s="175"/>
      <c r="N217" s="175"/>
      <c r="O217" s="240"/>
      <c r="P217" s="174"/>
      <c r="Q217" s="174"/>
      <c r="R217" s="174"/>
      <c r="S217" s="287"/>
      <c r="T217" s="240"/>
      <c r="U217" s="240"/>
      <c r="V217" s="240"/>
      <c r="W217" s="240"/>
      <c r="X217" s="175"/>
      <c r="Y217" s="240"/>
    </row>
    <row r="218" spans="1:25">
      <c r="A218" s="240"/>
      <c r="B218" s="282"/>
      <c r="C218" s="240"/>
      <c r="D218" s="283"/>
      <c r="E218" s="176"/>
      <c r="F218" s="284"/>
      <c r="G218" s="240"/>
      <c r="H218" s="240"/>
      <c r="I218" s="240"/>
      <c r="J218" s="240"/>
      <c r="K218" s="175"/>
      <c r="L218" s="175"/>
      <c r="M218" s="175"/>
      <c r="N218" s="175"/>
      <c r="O218" s="240"/>
      <c r="P218" s="174"/>
      <c r="Q218" s="174"/>
      <c r="R218" s="174"/>
      <c r="S218" s="287"/>
      <c r="T218" s="240"/>
      <c r="U218" s="240"/>
      <c r="V218" s="240"/>
      <c r="W218" s="240"/>
      <c r="X218" s="175"/>
      <c r="Y218" s="240"/>
    </row>
    <row r="219" spans="1:25">
      <c r="A219" s="240"/>
      <c r="B219" s="282"/>
      <c r="C219" s="240"/>
      <c r="D219" s="283"/>
      <c r="E219" s="176"/>
      <c r="F219" s="284"/>
      <c r="G219" s="240"/>
      <c r="H219" s="240"/>
      <c r="I219" s="240"/>
      <c r="J219" s="240"/>
      <c r="K219" s="175"/>
      <c r="L219" s="175"/>
      <c r="M219" s="175"/>
      <c r="N219" s="175"/>
      <c r="O219" s="240"/>
      <c r="P219" s="174"/>
      <c r="Q219" s="174"/>
      <c r="R219" s="174"/>
      <c r="S219" s="287"/>
      <c r="T219" s="240"/>
      <c r="U219" s="240"/>
      <c r="V219" s="240"/>
      <c r="W219" s="240"/>
      <c r="X219" s="175"/>
      <c r="Y219" s="240"/>
    </row>
    <row r="220" spans="1:25">
      <c r="A220" s="240"/>
      <c r="B220" s="282"/>
      <c r="C220" s="240"/>
      <c r="D220" s="283"/>
      <c r="E220" s="176"/>
      <c r="F220" s="284"/>
      <c r="G220" s="240"/>
      <c r="H220" s="240"/>
      <c r="I220" s="240"/>
      <c r="J220" s="240"/>
      <c r="K220" s="175"/>
      <c r="L220" s="175"/>
      <c r="M220" s="175"/>
      <c r="N220" s="175"/>
      <c r="O220" s="240"/>
      <c r="P220" s="174"/>
      <c r="Q220" s="174"/>
      <c r="R220" s="174"/>
      <c r="S220" s="287"/>
      <c r="T220" s="240"/>
      <c r="U220" s="240"/>
      <c r="V220" s="240"/>
      <c r="W220" s="240"/>
      <c r="X220" s="175"/>
      <c r="Y220" s="240"/>
    </row>
    <row r="221" spans="1:25">
      <c r="A221" s="240"/>
      <c r="B221" s="282"/>
      <c r="C221" s="240"/>
      <c r="D221" s="283"/>
      <c r="E221" s="176"/>
      <c r="F221" s="284"/>
      <c r="G221" s="240"/>
      <c r="H221" s="240"/>
      <c r="I221" s="240"/>
      <c r="J221" s="240"/>
      <c r="K221" s="175"/>
      <c r="L221" s="175"/>
      <c r="M221" s="175"/>
      <c r="N221" s="175"/>
      <c r="O221" s="240"/>
      <c r="P221" s="174"/>
      <c r="Q221" s="174"/>
      <c r="R221" s="174"/>
      <c r="S221" s="287"/>
      <c r="T221" s="240"/>
      <c r="U221" s="240"/>
      <c r="V221" s="240"/>
      <c r="W221" s="240"/>
      <c r="X221" s="175"/>
      <c r="Y221" s="240"/>
    </row>
    <row r="222" spans="1:25">
      <c r="A222" s="240"/>
      <c r="B222" s="282"/>
      <c r="C222" s="240"/>
      <c r="D222" s="283"/>
      <c r="E222" s="176"/>
      <c r="F222" s="284"/>
      <c r="G222" s="240"/>
      <c r="H222" s="240"/>
      <c r="I222" s="240"/>
      <c r="J222" s="240"/>
      <c r="K222" s="175"/>
      <c r="L222" s="175"/>
      <c r="M222" s="175"/>
      <c r="N222" s="175"/>
      <c r="O222" s="240"/>
      <c r="P222" s="174"/>
      <c r="Q222" s="174"/>
      <c r="R222" s="174"/>
      <c r="S222" s="287"/>
      <c r="T222" s="240"/>
      <c r="U222" s="240"/>
      <c r="V222" s="240"/>
      <c r="W222" s="240"/>
      <c r="X222" s="175"/>
      <c r="Y222" s="240"/>
    </row>
    <row r="223" spans="1:25">
      <c r="A223" s="240"/>
      <c r="B223" s="282"/>
      <c r="C223" s="240"/>
      <c r="D223" s="283"/>
      <c r="E223" s="176"/>
      <c r="F223" s="284"/>
      <c r="G223" s="240"/>
      <c r="H223" s="240"/>
      <c r="I223" s="240"/>
      <c r="J223" s="240"/>
      <c r="K223" s="175"/>
      <c r="L223" s="175"/>
      <c r="M223" s="175"/>
      <c r="N223" s="175"/>
      <c r="O223" s="240"/>
      <c r="P223" s="174"/>
      <c r="Q223" s="174"/>
      <c r="R223" s="174"/>
      <c r="S223" s="287"/>
      <c r="T223" s="240"/>
      <c r="U223" s="240"/>
      <c r="V223" s="240"/>
      <c r="W223" s="240"/>
      <c r="X223" s="175"/>
      <c r="Y223" s="240"/>
    </row>
    <row r="224" spans="1:25">
      <c r="A224" s="240"/>
      <c r="B224" s="282"/>
      <c r="C224" s="240"/>
      <c r="D224" s="283"/>
      <c r="E224" s="176"/>
      <c r="F224" s="284"/>
      <c r="G224" s="240"/>
      <c r="H224" s="240"/>
      <c r="I224" s="240"/>
      <c r="J224" s="240"/>
      <c r="K224" s="175"/>
      <c r="L224" s="175"/>
      <c r="M224" s="175"/>
      <c r="N224" s="175"/>
      <c r="O224" s="240"/>
      <c r="P224" s="174"/>
      <c r="Q224" s="174"/>
      <c r="R224" s="174"/>
      <c r="S224" s="287"/>
      <c r="T224" s="240"/>
      <c r="U224" s="240"/>
      <c r="V224" s="240"/>
      <c r="W224" s="240"/>
      <c r="X224" s="175"/>
      <c r="Y224" s="240"/>
    </row>
    <row r="225" spans="1:25">
      <c r="A225" s="240"/>
      <c r="B225" s="282"/>
      <c r="C225" s="240"/>
      <c r="D225" s="283"/>
      <c r="E225" s="176"/>
      <c r="F225" s="284"/>
      <c r="G225" s="240"/>
      <c r="H225" s="240"/>
      <c r="I225" s="240"/>
      <c r="J225" s="240"/>
      <c r="K225" s="175"/>
      <c r="L225" s="175"/>
      <c r="M225" s="175"/>
      <c r="N225" s="175"/>
      <c r="O225" s="240"/>
      <c r="P225" s="174"/>
      <c r="Q225" s="174"/>
      <c r="R225" s="174"/>
      <c r="S225" s="287"/>
      <c r="T225" s="240"/>
      <c r="U225" s="240"/>
      <c r="V225" s="240"/>
      <c r="W225" s="240"/>
      <c r="X225" s="175"/>
      <c r="Y225" s="240"/>
    </row>
    <row r="226" spans="1:25">
      <c r="A226" s="240"/>
      <c r="B226" s="282"/>
      <c r="C226" s="240"/>
      <c r="D226" s="283"/>
      <c r="E226" s="176"/>
      <c r="F226" s="284"/>
      <c r="G226" s="240"/>
      <c r="H226" s="240"/>
      <c r="I226" s="240"/>
      <c r="J226" s="240"/>
      <c r="K226" s="175"/>
      <c r="L226" s="175"/>
      <c r="M226" s="175"/>
      <c r="N226" s="175"/>
      <c r="O226" s="240"/>
      <c r="P226" s="174"/>
      <c r="Q226" s="174"/>
      <c r="R226" s="174"/>
      <c r="S226" s="287"/>
      <c r="T226" s="240"/>
      <c r="U226" s="240"/>
      <c r="V226" s="240"/>
      <c r="W226" s="240"/>
      <c r="X226" s="175"/>
      <c r="Y226" s="240"/>
    </row>
    <row r="227" spans="1:25">
      <c r="A227" s="240"/>
      <c r="B227" s="282"/>
      <c r="C227" s="240"/>
      <c r="D227" s="283"/>
      <c r="E227" s="176"/>
      <c r="F227" s="284"/>
      <c r="G227" s="240"/>
      <c r="H227" s="240"/>
      <c r="I227" s="240"/>
      <c r="J227" s="240"/>
      <c r="K227" s="175"/>
      <c r="L227" s="175"/>
      <c r="M227" s="175"/>
      <c r="N227" s="175"/>
      <c r="O227" s="240"/>
      <c r="P227" s="174"/>
      <c r="Q227" s="174"/>
      <c r="R227" s="174"/>
      <c r="S227" s="287"/>
      <c r="T227" s="240"/>
      <c r="U227" s="240"/>
      <c r="V227" s="240"/>
      <c r="W227" s="240"/>
      <c r="X227" s="175"/>
      <c r="Y227" s="240"/>
    </row>
    <row r="228" spans="1:25">
      <c r="A228" s="240"/>
      <c r="B228" s="282"/>
      <c r="C228" s="240"/>
      <c r="D228" s="283"/>
      <c r="E228" s="176"/>
      <c r="F228" s="284"/>
      <c r="G228" s="240"/>
      <c r="H228" s="240"/>
      <c r="I228" s="240"/>
      <c r="J228" s="240"/>
      <c r="K228" s="175"/>
      <c r="L228" s="175"/>
      <c r="M228" s="175"/>
      <c r="N228" s="175"/>
      <c r="O228" s="240"/>
      <c r="P228" s="174"/>
      <c r="Q228" s="174"/>
      <c r="R228" s="174"/>
      <c r="S228" s="287"/>
      <c r="T228" s="240"/>
      <c r="U228" s="240"/>
      <c r="V228" s="240"/>
      <c r="W228" s="240"/>
      <c r="X228" s="175"/>
      <c r="Y228" s="240"/>
    </row>
    <row r="229" spans="1:25">
      <c r="A229" s="240"/>
      <c r="B229" s="282"/>
      <c r="C229" s="240"/>
      <c r="D229" s="283"/>
      <c r="E229" s="176"/>
      <c r="F229" s="284"/>
      <c r="G229" s="240"/>
      <c r="H229" s="240"/>
      <c r="I229" s="240"/>
      <c r="J229" s="240"/>
      <c r="K229" s="175"/>
      <c r="L229" s="175"/>
      <c r="M229" s="175"/>
      <c r="N229" s="175"/>
      <c r="O229" s="240"/>
      <c r="P229" s="174"/>
      <c r="Q229" s="174"/>
      <c r="R229" s="174"/>
      <c r="S229" s="287"/>
      <c r="T229" s="240"/>
      <c r="U229" s="240"/>
      <c r="V229" s="240"/>
      <c r="W229" s="240"/>
      <c r="X229" s="175"/>
      <c r="Y229" s="240"/>
    </row>
    <row r="230" spans="1:25">
      <c r="A230" s="240"/>
      <c r="B230" s="282"/>
      <c r="C230" s="240"/>
      <c r="D230" s="283"/>
      <c r="E230" s="176"/>
      <c r="F230" s="284"/>
      <c r="G230" s="240"/>
      <c r="H230" s="240"/>
      <c r="I230" s="240"/>
      <c r="J230" s="240"/>
      <c r="K230" s="175"/>
      <c r="L230" s="175"/>
      <c r="M230" s="175"/>
      <c r="N230" s="175"/>
      <c r="O230" s="240"/>
      <c r="P230" s="174"/>
      <c r="Q230" s="174"/>
      <c r="R230" s="174"/>
      <c r="S230" s="287"/>
      <c r="T230" s="240"/>
      <c r="U230" s="240"/>
      <c r="V230" s="240"/>
      <c r="W230" s="240"/>
      <c r="X230" s="175"/>
      <c r="Y230" s="240"/>
    </row>
    <row r="231" spans="1:25">
      <c r="A231" s="240"/>
      <c r="B231" s="282"/>
      <c r="C231" s="240"/>
      <c r="D231" s="283"/>
      <c r="E231" s="176"/>
      <c r="F231" s="284"/>
      <c r="G231" s="240"/>
      <c r="H231" s="240"/>
      <c r="I231" s="240"/>
      <c r="J231" s="240"/>
      <c r="K231" s="175"/>
      <c r="L231" s="175"/>
      <c r="M231" s="175"/>
      <c r="N231" s="175"/>
      <c r="O231" s="240"/>
      <c r="P231" s="174"/>
      <c r="Q231" s="174"/>
      <c r="R231" s="174"/>
      <c r="S231" s="287"/>
      <c r="T231" s="240"/>
      <c r="U231" s="240"/>
      <c r="V231" s="240"/>
      <c r="W231" s="240"/>
      <c r="X231" s="175"/>
      <c r="Y231" s="240"/>
    </row>
    <row r="232" spans="1:25">
      <c r="A232" s="240"/>
      <c r="B232" s="282"/>
      <c r="C232" s="240"/>
      <c r="D232" s="283"/>
      <c r="E232" s="176"/>
      <c r="F232" s="284"/>
      <c r="G232" s="240"/>
      <c r="H232" s="240"/>
      <c r="I232" s="240"/>
      <c r="J232" s="240"/>
      <c r="K232" s="175"/>
      <c r="L232" s="175"/>
      <c r="M232" s="175"/>
      <c r="N232" s="175"/>
      <c r="O232" s="240"/>
      <c r="P232" s="174"/>
      <c r="Q232" s="174"/>
      <c r="R232" s="174"/>
      <c r="S232" s="287"/>
      <c r="T232" s="240"/>
      <c r="U232" s="240"/>
      <c r="V232" s="240"/>
      <c r="W232" s="240"/>
      <c r="X232" s="175"/>
      <c r="Y232" s="240"/>
    </row>
    <row r="233" spans="1:25">
      <c r="A233" s="240"/>
      <c r="B233" s="282"/>
      <c r="C233" s="240"/>
      <c r="D233" s="283"/>
      <c r="E233" s="176"/>
      <c r="F233" s="284"/>
      <c r="G233" s="240"/>
      <c r="H233" s="240"/>
      <c r="I233" s="240"/>
      <c r="J233" s="240"/>
      <c r="K233" s="175"/>
      <c r="L233" s="175"/>
      <c r="M233" s="175"/>
      <c r="N233" s="175"/>
      <c r="O233" s="240"/>
      <c r="P233" s="174"/>
      <c r="Q233" s="174"/>
      <c r="R233" s="174"/>
      <c r="S233" s="287"/>
      <c r="T233" s="240"/>
      <c r="U233" s="240"/>
      <c r="V233" s="240"/>
      <c r="W233" s="240"/>
      <c r="X233" s="175"/>
      <c r="Y233" s="240"/>
    </row>
    <row r="234" spans="1:25">
      <c r="A234" s="240"/>
      <c r="B234" s="282"/>
      <c r="C234" s="240"/>
      <c r="D234" s="283"/>
      <c r="E234" s="176"/>
      <c r="F234" s="284"/>
      <c r="G234" s="240"/>
      <c r="H234" s="240"/>
      <c r="I234" s="240"/>
      <c r="J234" s="240"/>
      <c r="K234" s="175"/>
      <c r="L234" s="175"/>
      <c r="M234" s="175"/>
      <c r="N234" s="175"/>
      <c r="O234" s="240"/>
      <c r="P234" s="174"/>
      <c r="Q234" s="174"/>
      <c r="R234" s="174"/>
      <c r="S234" s="287"/>
      <c r="T234" s="240"/>
      <c r="U234" s="240"/>
      <c r="V234" s="240"/>
      <c r="W234" s="240"/>
      <c r="X234" s="175"/>
      <c r="Y234" s="240"/>
    </row>
    <row r="235" spans="1:25">
      <c r="A235" s="240"/>
      <c r="B235" s="282"/>
      <c r="C235" s="240"/>
      <c r="D235" s="283"/>
      <c r="E235" s="176"/>
      <c r="F235" s="284"/>
      <c r="G235" s="240"/>
      <c r="H235" s="240"/>
      <c r="I235" s="240"/>
      <c r="J235" s="240"/>
      <c r="K235" s="175"/>
      <c r="L235" s="175"/>
      <c r="M235" s="175"/>
      <c r="N235" s="175"/>
      <c r="O235" s="240"/>
      <c r="P235" s="174"/>
      <c r="Q235" s="174"/>
      <c r="R235" s="174"/>
      <c r="S235" s="287"/>
      <c r="T235" s="240"/>
      <c r="U235" s="240"/>
      <c r="V235" s="240"/>
      <c r="W235" s="240"/>
      <c r="X235" s="175"/>
      <c r="Y235" s="240"/>
    </row>
    <row r="236" spans="1:25">
      <c r="A236" s="240"/>
      <c r="B236" s="282"/>
      <c r="C236" s="240"/>
      <c r="D236" s="283"/>
      <c r="E236" s="176"/>
      <c r="F236" s="284"/>
      <c r="G236" s="240"/>
      <c r="H236" s="240"/>
      <c r="I236" s="240"/>
      <c r="J236" s="240"/>
      <c r="K236" s="175"/>
      <c r="L236" s="175"/>
      <c r="M236" s="175"/>
      <c r="N236" s="175"/>
      <c r="O236" s="240"/>
      <c r="P236" s="174"/>
      <c r="Q236" s="174"/>
      <c r="R236" s="174"/>
      <c r="S236" s="287"/>
      <c r="T236" s="240"/>
      <c r="U236" s="240"/>
      <c r="V236" s="240"/>
      <c r="W236" s="240"/>
      <c r="X236" s="175"/>
      <c r="Y236" s="240"/>
    </row>
    <row r="237" spans="1:25">
      <c r="A237" s="240"/>
      <c r="B237" s="282"/>
      <c r="C237" s="240"/>
      <c r="D237" s="283"/>
      <c r="E237" s="176"/>
      <c r="F237" s="284"/>
      <c r="G237" s="240"/>
      <c r="H237" s="240"/>
      <c r="I237" s="240"/>
      <c r="J237" s="240"/>
      <c r="K237" s="175"/>
      <c r="L237" s="175"/>
      <c r="M237" s="175"/>
      <c r="N237" s="175"/>
      <c r="O237" s="240"/>
      <c r="P237" s="174"/>
      <c r="Q237" s="174"/>
      <c r="R237" s="174"/>
      <c r="S237" s="287"/>
      <c r="T237" s="240"/>
      <c r="U237" s="240"/>
      <c r="V237" s="240"/>
      <c r="W237" s="240"/>
      <c r="X237" s="175"/>
      <c r="Y237" s="240"/>
    </row>
    <row r="238" spans="1:25">
      <c r="A238" s="240"/>
      <c r="B238" s="282"/>
      <c r="C238" s="240"/>
      <c r="D238" s="283"/>
      <c r="E238" s="176"/>
      <c r="F238" s="284"/>
      <c r="G238" s="240"/>
      <c r="H238" s="240"/>
      <c r="I238" s="240"/>
      <c r="J238" s="240"/>
      <c r="K238" s="175"/>
      <c r="L238" s="175"/>
      <c r="M238" s="175"/>
      <c r="N238" s="175"/>
      <c r="O238" s="240"/>
      <c r="P238" s="174"/>
      <c r="Q238" s="174"/>
      <c r="R238" s="174"/>
      <c r="S238" s="287"/>
      <c r="T238" s="240"/>
      <c r="U238" s="240"/>
      <c r="V238" s="240"/>
      <c r="W238" s="240"/>
      <c r="X238" s="175"/>
      <c r="Y238" s="240"/>
    </row>
    <row r="239" spans="1:25">
      <c r="A239" s="240"/>
      <c r="B239" s="282"/>
      <c r="C239" s="240"/>
      <c r="D239" s="283"/>
      <c r="E239" s="176"/>
      <c r="F239" s="284"/>
      <c r="G239" s="240"/>
      <c r="H239" s="240"/>
      <c r="I239" s="240"/>
      <c r="J239" s="240"/>
      <c r="K239" s="175"/>
      <c r="L239" s="175"/>
      <c r="M239" s="175"/>
      <c r="N239" s="175"/>
      <c r="O239" s="240"/>
      <c r="P239" s="174"/>
      <c r="Q239" s="174"/>
      <c r="R239" s="174"/>
      <c r="S239" s="287"/>
      <c r="T239" s="240"/>
      <c r="U239" s="240"/>
      <c r="V239" s="240"/>
      <c r="W239" s="240"/>
      <c r="X239" s="175"/>
      <c r="Y239" s="240"/>
    </row>
    <row r="240" spans="1:25">
      <c r="A240" s="240"/>
      <c r="B240" s="282"/>
      <c r="C240" s="240"/>
      <c r="D240" s="283"/>
      <c r="E240" s="176"/>
      <c r="F240" s="284"/>
      <c r="G240" s="240"/>
      <c r="H240" s="240"/>
      <c r="I240" s="240"/>
      <c r="J240" s="240"/>
      <c r="K240" s="175"/>
      <c r="L240" s="175"/>
      <c r="M240" s="175"/>
      <c r="N240" s="175"/>
      <c r="O240" s="240"/>
      <c r="P240" s="174"/>
      <c r="Q240" s="174"/>
      <c r="R240" s="174"/>
      <c r="S240" s="287"/>
      <c r="T240" s="240"/>
      <c r="U240" s="240"/>
      <c r="V240" s="240"/>
      <c r="W240" s="240"/>
      <c r="X240" s="175"/>
      <c r="Y240" s="240"/>
    </row>
    <row r="241" spans="1:25">
      <c r="A241" s="240"/>
      <c r="B241" s="282"/>
      <c r="C241" s="240"/>
      <c r="D241" s="283"/>
      <c r="E241" s="176"/>
      <c r="F241" s="284"/>
      <c r="G241" s="240"/>
      <c r="H241" s="240"/>
      <c r="I241" s="240"/>
      <c r="J241" s="240"/>
      <c r="K241" s="175"/>
      <c r="L241" s="175"/>
      <c r="M241" s="175"/>
      <c r="N241" s="175"/>
      <c r="O241" s="240"/>
      <c r="P241" s="174"/>
      <c r="Q241" s="174"/>
      <c r="R241" s="174"/>
      <c r="S241" s="287"/>
      <c r="T241" s="240"/>
      <c r="U241" s="240"/>
      <c r="V241" s="240"/>
      <c r="W241" s="240"/>
      <c r="X241" s="175"/>
      <c r="Y241" s="240"/>
    </row>
    <row r="242" spans="1:25">
      <c r="A242" s="240"/>
      <c r="B242" s="282"/>
      <c r="C242" s="240"/>
      <c r="D242" s="283"/>
      <c r="E242" s="176"/>
      <c r="F242" s="284"/>
      <c r="G242" s="240"/>
      <c r="H242" s="240"/>
      <c r="I242" s="240"/>
      <c r="J242" s="240"/>
      <c r="K242" s="175"/>
      <c r="L242" s="175"/>
      <c r="M242" s="175"/>
      <c r="N242" s="175"/>
      <c r="O242" s="240"/>
      <c r="P242" s="174"/>
      <c r="Q242" s="174"/>
      <c r="R242" s="174"/>
      <c r="S242" s="287"/>
      <c r="T242" s="240"/>
      <c r="U242" s="240"/>
      <c r="V242" s="240"/>
      <c r="W242" s="240"/>
      <c r="X242" s="175"/>
      <c r="Y242" s="240"/>
    </row>
    <row r="243" spans="1:25">
      <c r="A243" s="240"/>
      <c r="B243" s="282"/>
      <c r="C243" s="240"/>
      <c r="D243" s="283"/>
      <c r="E243" s="176"/>
      <c r="F243" s="284"/>
      <c r="G243" s="240"/>
      <c r="H243" s="240"/>
      <c r="I243" s="240"/>
      <c r="J243" s="240"/>
      <c r="K243" s="175"/>
      <c r="L243" s="175"/>
      <c r="M243" s="175"/>
      <c r="N243" s="175"/>
      <c r="O243" s="240"/>
      <c r="P243" s="174"/>
      <c r="Q243" s="174"/>
      <c r="R243" s="174"/>
      <c r="S243" s="287"/>
      <c r="T243" s="240"/>
      <c r="U243" s="240"/>
      <c r="V243" s="240"/>
      <c r="W243" s="240"/>
      <c r="X243" s="175"/>
      <c r="Y243" s="240"/>
    </row>
    <row r="244" spans="1:25">
      <c r="A244" s="240"/>
      <c r="B244" s="282"/>
      <c r="C244" s="240"/>
      <c r="D244" s="283"/>
      <c r="E244" s="176"/>
      <c r="F244" s="284"/>
      <c r="G244" s="240"/>
      <c r="H244" s="240"/>
      <c r="I244" s="240"/>
      <c r="J244" s="240"/>
      <c r="K244" s="175"/>
      <c r="L244" s="175"/>
      <c r="M244" s="175"/>
      <c r="N244" s="175"/>
      <c r="O244" s="240"/>
      <c r="P244" s="174"/>
      <c r="Q244" s="174"/>
      <c r="R244" s="174"/>
      <c r="S244" s="287"/>
      <c r="T244" s="240"/>
      <c r="U244" s="240"/>
      <c r="V244" s="240"/>
      <c r="W244" s="240"/>
      <c r="X244" s="175"/>
      <c r="Y244" s="240"/>
    </row>
    <row r="245" spans="1:25">
      <c r="A245" s="240"/>
      <c r="B245" s="282"/>
      <c r="C245" s="240"/>
      <c r="D245" s="283"/>
      <c r="E245" s="176"/>
      <c r="F245" s="284"/>
      <c r="G245" s="240"/>
      <c r="H245" s="240"/>
      <c r="I245" s="240"/>
      <c r="J245" s="240"/>
      <c r="K245" s="175"/>
      <c r="L245" s="175"/>
      <c r="M245" s="175"/>
      <c r="N245" s="175"/>
      <c r="O245" s="240"/>
      <c r="P245" s="174"/>
      <c r="Q245" s="174"/>
      <c r="R245" s="174"/>
      <c r="S245" s="287"/>
      <c r="T245" s="240"/>
      <c r="U245" s="240"/>
      <c r="V245" s="240"/>
      <c r="W245" s="240"/>
      <c r="X245" s="175"/>
      <c r="Y245" s="240"/>
    </row>
    <row r="246" spans="1:25">
      <c r="A246" s="240"/>
      <c r="B246" s="282"/>
      <c r="C246" s="240"/>
      <c r="D246" s="283"/>
      <c r="E246" s="176"/>
      <c r="F246" s="284"/>
      <c r="G246" s="240"/>
      <c r="H246" s="240"/>
      <c r="I246" s="240"/>
      <c r="J246" s="240"/>
      <c r="K246" s="175"/>
      <c r="L246" s="175"/>
      <c r="M246" s="175"/>
      <c r="N246" s="175"/>
      <c r="O246" s="240"/>
      <c r="P246" s="174"/>
      <c r="Q246" s="174"/>
      <c r="R246" s="174"/>
      <c r="S246" s="287"/>
      <c r="T246" s="240"/>
      <c r="U246" s="240"/>
      <c r="V246" s="240"/>
      <c r="W246" s="240"/>
      <c r="X246" s="175"/>
      <c r="Y246" s="240"/>
    </row>
    <row r="247" spans="1:25">
      <c r="A247" s="240"/>
      <c r="B247" s="282"/>
      <c r="C247" s="240"/>
      <c r="D247" s="283"/>
      <c r="E247" s="176"/>
      <c r="F247" s="284"/>
      <c r="G247" s="240"/>
      <c r="H247" s="240"/>
      <c r="I247" s="240"/>
      <c r="J247" s="240"/>
      <c r="K247" s="175"/>
      <c r="L247" s="175"/>
      <c r="M247" s="175"/>
      <c r="N247" s="175"/>
      <c r="O247" s="240"/>
      <c r="P247" s="174"/>
      <c r="Q247" s="174"/>
      <c r="R247" s="174"/>
      <c r="S247" s="287"/>
      <c r="T247" s="240"/>
      <c r="U247" s="240"/>
      <c r="V247" s="240"/>
      <c r="W247" s="240"/>
      <c r="X247" s="175"/>
      <c r="Y247" s="240"/>
    </row>
    <row r="248" spans="1:25">
      <c r="A248" s="240"/>
      <c r="B248" s="282"/>
      <c r="C248" s="240"/>
      <c r="D248" s="283"/>
      <c r="E248" s="176"/>
      <c r="F248" s="284"/>
      <c r="G248" s="240"/>
      <c r="H248" s="240"/>
      <c r="I248" s="240"/>
      <c r="J248" s="240"/>
      <c r="K248" s="175"/>
      <c r="L248" s="175"/>
      <c r="M248" s="175"/>
      <c r="N248" s="175"/>
      <c r="O248" s="240"/>
      <c r="P248" s="174"/>
      <c r="Q248" s="174"/>
      <c r="R248" s="174"/>
      <c r="S248" s="287"/>
      <c r="T248" s="240"/>
      <c r="U248" s="240"/>
      <c r="V248" s="240"/>
      <c r="W248" s="240"/>
      <c r="X248" s="175"/>
      <c r="Y248" s="240"/>
    </row>
    <row r="249" spans="1:25">
      <c r="A249" s="240"/>
      <c r="B249" s="282"/>
      <c r="C249" s="240"/>
      <c r="D249" s="283"/>
      <c r="E249" s="176"/>
      <c r="F249" s="284"/>
      <c r="G249" s="240"/>
      <c r="H249" s="240"/>
      <c r="I249" s="240"/>
      <c r="J249" s="240"/>
      <c r="K249" s="175"/>
      <c r="L249" s="175"/>
      <c r="M249" s="175"/>
      <c r="N249" s="175"/>
      <c r="O249" s="240"/>
      <c r="P249" s="174"/>
      <c r="Q249" s="174"/>
      <c r="R249" s="174"/>
      <c r="S249" s="287"/>
      <c r="T249" s="240"/>
      <c r="U249" s="240"/>
      <c r="V249" s="240"/>
      <c r="W249" s="240"/>
      <c r="X249" s="175"/>
      <c r="Y249" s="240"/>
    </row>
    <row r="250" spans="1:25">
      <c r="A250" s="240"/>
      <c r="B250" s="282"/>
      <c r="C250" s="240"/>
      <c r="D250" s="283"/>
      <c r="E250" s="176"/>
      <c r="F250" s="284"/>
      <c r="G250" s="240"/>
      <c r="H250" s="240"/>
      <c r="I250" s="240"/>
      <c r="J250" s="240"/>
      <c r="K250" s="175"/>
      <c r="L250" s="175"/>
      <c r="M250" s="175"/>
      <c r="N250" s="175"/>
      <c r="O250" s="240"/>
      <c r="P250" s="174"/>
      <c r="Q250" s="174"/>
      <c r="R250" s="174"/>
      <c r="S250" s="287"/>
      <c r="T250" s="240"/>
      <c r="U250" s="240"/>
      <c r="V250" s="240"/>
      <c r="W250" s="240"/>
      <c r="X250" s="175"/>
      <c r="Y250" s="240"/>
    </row>
    <row r="251" spans="1:25">
      <c r="A251" s="240"/>
      <c r="B251" s="282"/>
      <c r="C251" s="240"/>
      <c r="D251" s="283"/>
      <c r="E251" s="176"/>
      <c r="F251" s="284"/>
      <c r="G251" s="240"/>
      <c r="H251" s="240"/>
      <c r="I251" s="240"/>
      <c r="J251" s="240"/>
      <c r="K251" s="175"/>
      <c r="L251" s="175"/>
      <c r="M251" s="175"/>
      <c r="N251" s="175"/>
      <c r="O251" s="240"/>
      <c r="P251" s="174"/>
      <c r="Q251" s="174"/>
      <c r="R251" s="174"/>
      <c r="S251" s="287"/>
      <c r="T251" s="240"/>
      <c r="U251" s="240"/>
      <c r="V251" s="240"/>
      <c r="W251" s="240"/>
      <c r="X251" s="175"/>
      <c r="Y251" s="240"/>
    </row>
    <row r="252" spans="1:25">
      <c r="A252" s="240"/>
      <c r="B252" s="282"/>
      <c r="C252" s="240"/>
      <c r="D252" s="283"/>
      <c r="E252" s="176"/>
      <c r="F252" s="284"/>
      <c r="G252" s="240"/>
      <c r="H252" s="240"/>
      <c r="I252" s="240"/>
      <c r="J252" s="240"/>
      <c r="K252" s="175"/>
      <c r="L252" s="175"/>
      <c r="M252" s="175"/>
      <c r="N252" s="175"/>
      <c r="O252" s="240"/>
      <c r="P252" s="174"/>
      <c r="Q252" s="174"/>
      <c r="R252" s="174"/>
      <c r="S252" s="287"/>
      <c r="T252" s="240"/>
      <c r="U252" s="240"/>
      <c r="V252" s="240"/>
      <c r="W252" s="240"/>
      <c r="X252" s="175"/>
      <c r="Y252" s="240"/>
    </row>
  </sheetData>
  <mergeCells count="14">
    <mergeCell ref="A1:Y1"/>
    <mergeCell ref="A28:Y28"/>
    <mergeCell ref="A3:A6"/>
    <mergeCell ref="A7:A10"/>
    <mergeCell ref="A11:A14"/>
    <mergeCell ref="A15:A18"/>
    <mergeCell ref="A19:A22"/>
    <mergeCell ref="A23:A26"/>
    <mergeCell ref="A29:A32"/>
    <mergeCell ref="A33:A36"/>
    <mergeCell ref="A37:A40"/>
    <mergeCell ref="A41:A44"/>
    <mergeCell ref="A45:A48"/>
    <mergeCell ref="A49:A52"/>
  </mergeCells>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U92"/>
  <sheetViews>
    <sheetView workbookViewId="0">
      <pane ySplit="2" topLeftCell="A3" activePane="bottomLeft" state="frozen"/>
      <selection/>
      <selection pane="bottomLeft" activeCell="L3" sqref="L3:L26"/>
    </sheetView>
  </sheetViews>
  <sheetFormatPr defaultColWidth="9" defaultRowHeight="13.5"/>
  <cols>
    <col min="1" max="3" width="10.425" customWidth="1"/>
    <col min="4" max="4" width="9.06666666666667" customWidth="1"/>
    <col min="5" max="5" width="8.61666666666667" customWidth="1"/>
    <col min="6" max="21" width="10.425" customWidth="1"/>
  </cols>
  <sheetData>
    <row r="1" ht="25" customHeight="1" spans="1:21">
      <c r="A1" s="325" t="s">
        <v>5444</v>
      </c>
      <c r="B1" s="325"/>
      <c r="C1" s="325"/>
      <c r="D1" s="325"/>
      <c r="E1" s="325"/>
      <c r="F1" s="325"/>
      <c r="G1" s="325"/>
      <c r="H1" s="325"/>
      <c r="I1" s="325"/>
      <c r="J1" s="325"/>
      <c r="K1" s="325"/>
      <c r="L1" s="325"/>
      <c r="M1" s="325"/>
      <c r="N1" s="325"/>
      <c r="O1" s="325"/>
      <c r="P1" s="325"/>
      <c r="Q1" s="325"/>
      <c r="R1" s="325"/>
      <c r="S1" s="325"/>
      <c r="T1" s="325"/>
      <c r="U1" s="325"/>
    </row>
    <row r="2" ht="44.65" customHeight="1" spans="1:21">
      <c r="A2" s="319" t="s">
        <v>5326</v>
      </c>
      <c r="B2" s="326" t="s">
        <v>633</v>
      </c>
      <c r="C2" s="327" t="s">
        <v>5327</v>
      </c>
      <c r="D2" s="328" t="s">
        <v>5328</v>
      </c>
      <c r="E2" s="329" t="s">
        <v>5329</v>
      </c>
      <c r="F2" s="330" t="s">
        <v>5330</v>
      </c>
      <c r="G2" s="330" t="s">
        <v>5331</v>
      </c>
      <c r="H2" s="330" t="s">
        <v>5332</v>
      </c>
      <c r="I2" s="330" t="s">
        <v>5333</v>
      </c>
      <c r="J2" s="330" t="s">
        <v>5334</v>
      </c>
      <c r="K2" s="330" t="s">
        <v>5335</v>
      </c>
      <c r="L2" s="330" t="s">
        <v>5445</v>
      </c>
      <c r="M2" s="330" t="s">
        <v>5337</v>
      </c>
      <c r="N2" s="330" t="s">
        <v>5338</v>
      </c>
      <c r="O2" s="329" t="s">
        <v>3515</v>
      </c>
      <c r="P2" s="330" t="s">
        <v>5339</v>
      </c>
      <c r="Q2" s="330" t="s">
        <v>5340</v>
      </c>
      <c r="R2" s="329" t="s">
        <v>5341</v>
      </c>
      <c r="S2" s="331" t="s">
        <v>5342</v>
      </c>
      <c r="T2" s="330" t="s">
        <v>5343</v>
      </c>
      <c r="U2" s="332" t="s">
        <v>5344</v>
      </c>
    </row>
    <row r="3" ht="22.6" customHeight="1" spans="1:21">
      <c r="A3" s="240" t="s">
        <v>5301</v>
      </c>
      <c r="B3" s="282" t="s">
        <v>5446</v>
      </c>
      <c r="C3" s="240">
        <v>39.99</v>
      </c>
      <c r="D3" s="283">
        <v>0.3</v>
      </c>
      <c r="E3" s="176">
        <v>0</v>
      </c>
      <c r="F3" s="284">
        <f t="shared" ref="F3:F26" si="0">SUM(C3*(1-D3-E3))</f>
        <v>27.993</v>
      </c>
      <c r="G3" s="284">
        <v>3.51</v>
      </c>
      <c r="H3" s="284">
        <f>SUM(F3*8%)</f>
        <v>2.23944</v>
      </c>
      <c r="I3" s="284">
        <f>SUM(F3-G3-H3)</f>
        <v>22.24356</v>
      </c>
      <c r="J3" s="284">
        <v>0.5</v>
      </c>
      <c r="K3" s="284">
        <v>0.6</v>
      </c>
      <c r="L3" s="284">
        <v>20</v>
      </c>
      <c r="M3" s="284">
        <v>3.5</v>
      </c>
      <c r="N3" s="284">
        <f t="shared" ref="N3:N26" si="1">SUM(20%*15%*F3+G3+J3+L3+M3+1.04)</f>
        <v>29.38979</v>
      </c>
      <c r="O3" s="333">
        <v>0</v>
      </c>
      <c r="P3" s="284">
        <f t="shared" ref="P3:P26" si="2">SUM(N3*O3/(1-O3))</f>
        <v>0</v>
      </c>
      <c r="Q3" s="284">
        <f t="shared" ref="Q3:Q26" si="3">SUM(I3-J3-K3-L3-M3-P3)</f>
        <v>-2.35644000000001</v>
      </c>
      <c r="R3" s="333">
        <f t="shared" ref="R3:R26" si="4">SUM(Q3/C3)</f>
        <v>-0.0589257314328584</v>
      </c>
      <c r="S3" s="334">
        <f>'模拟_总表（阶段盈亏）'!I3</f>
        <v>21</v>
      </c>
      <c r="T3" s="284">
        <f t="shared" ref="T3:T26" si="5">SUM(Q3*S3)</f>
        <v>-49.4852400000001</v>
      </c>
      <c r="U3" s="335">
        <f t="shared" ref="U3:U26" si="6">SUM(T3)</f>
        <v>-49.4852400000001</v>
      </c>
    </row>
    <row r="4" ht="22.6" customHeight="1" spans="1:21">
      <c r="A4" s="240"/>
      <c r="B4" s="282" t="s">
        <v>5447</v>
      </c>
      <c r="C4" s="240">
        <v>39.99</v>
      </c>
      <c r="D4" s="283">
        <v>0.3</v>
      </c>
      <c r="E4" s="176">
        <v>0</v>
      </c>
      <c r="F4" s="284">
        <f t="shared" si="0"/>
        <v>27.993</v>
      </c>
      <c r="G4" s="284">
        <v>3.51</v>
      </c>
      <c r="H4" s="284">
        <f t="shared" ref="H3:H26" si="7">SUM(F4*8%)</f>
        <v>2.23944</v>
      </c>
      <c r="I4" s="284">
        <f t="shared" ref="I3:I26" si="8">SUM(F4-G4-H4)</f>
        <v>22.24356</v>
      </c>
      <c r="J4" s="284">
        <v>0.5</v>
      </c>
      <c r="K4" s="284">
        <v>0.6</v>
      </c>
      <c r="L4" s="284">
        <v>20</v>
      </c>
      <c r="M4" s="284">
        <v>3.5</v>
      </c>
      <c r="N4" s="284">
        <f t="shared" si="1"/>
        <v>29.38979</v>
      </c>
      <c r="O4" s="333">
        <v>0.01</v>
      </c>
      <c r="P4" s="284">
        <f t="shared" si="2"/>
        <v>0.296866565656566</v>
      </c>
      <c r="Q4" s="284">
        <f t="shared" si="3"/>
        <v>-2.65330656565657</v>
      </c>
      <c r="R4" s="333">
        <f t="shared" si="4"/>
        <v>-0.0663492514542779</v>
      </c>
      <c r="S4" s="334">
        <f>'模拟_总表（阶段盈亏）'!I4</f>
        <v>49</v>
      </c>
      <c r="T4" s="284">
        <f t="shared" si="5"/>
        <v>-130.012021717172</v>
      </c>
      <c r="U4" s="336">
        <f t="shared" si="6"/>
        <v>-130.012021717172</v>
      </c>
    </row>
    <row r="5" ht="22.6" customHeight="1" spans="1:21">
      <c r="A5" s="240"/>
      <c r="B5" s="282" t="s">
        <v>5448</v>
      </c>
      <c r="C5" s="240">
        <v>39.99</v>
      </c>
      <c r="D5" s="283">
        <v>0.3</v>
      </c>
      <c r="E5" s="176">
        <v>0</v>
      </c>
      <c r="F5" s="284">
        <f t="shared" si="0"/>
        <v>27.993</v>
      </c>
      <c r="G5" s="284">
        <v>3.51</v>
      </c>
      <c r="H5" s="284">
        <f t="shared" si="7"/>
        <v>2.23944</v>
      </c>
      <c r="I5" s="284">
        <f t="shared" si="8"/>
        <v>22.24356</v>
      </c>
      <c r="J5" s="284">
        <v>0.5</v>
      </c>
      <c r="K5" s="284">
        <v>0.6</v>
      </c>
      <c r="L5" s="284">
        <v>20</v>
      </c>
      <c r="M5" s="284">
        <v>3.5</v>
      </c>
      <c r="N5" s="284">
        <f t="shared" si="1"/>
        <v>29.38979</v>
      </c>
      <c r="O5" s="333">
        <v>0.013</v>
      </c>
      <c r="P5" s="284">
        <f t="shared" si="2"/>
        <v>0.387099564336373</v>
      </c>
      <c r="Q5" s="284">
        <f t="shared" si="3"/>
        <v>-2.74353956433638</v>
      </c>
      <c r="R5" s="333">
        <f t="shared" si="4"/>
        <v>-0.0686056405185391</v>
      </c>
      <c r="S5" s="334">
        <f>'模拟_总表（阶段盈亏）'!I5</f>
        <v>70</v>
      </c>
      <c r="T5" s="284">
        <f t="shared" si="5"/>
        <v>-192.047769503547</v>
      </c>
      <c r="U5" s="336">
        <f t="shared" si="6"/>
        <v>-192.047769503547</v>
      </c>
    </row>
    <row r="6" ht="22.6" customHeight="1" spans="1:21">
      <c r="A6" s="240"/>
      <c r="B6" s="282" t="s">
        <v>5449</v>
      </c>
      <c r="C6" s="240">
        <v>39.99</v>
      </c>
      <c r="D6" s="283">
        <v>0.3</v>
      </c>
      <c r="E6" s="176">
        <v>0</v>
      </c>
      <c r="F6" s="284">
        <f t="shared" si="0"/>
        <v>27.993</v>
      </c>
      <c r="G6" s="284">
        <v>3.51</v>
      </c>
      <c r="H6" s="284">
        <f t="shared" si="7"/>
        <v>2.23944</v>
      </c>
      <c r="I6" s="284">
        <f t="shared" si="8"/>
        <v>22.24356</v>
      </c>
      <c r="J6" s="284">
        <v>0.5</v>
      </c>
      <c r="K6" s="284">
        <v>0.6</v>
      </c>
      <c r="L6" s="284">
        <v>20</v>
      </c>
      <c r="M6" s="284">
        <v>3.5</v>
      </c>
      <c r="N6" s="284">
        <f t="shared" si="1"/>
        <v>29.38979</v>
      </c>
      <c r="O6" s="333">
        <v>0.023</v>
      </c>
      <c r="P6" s="284">
        <f t="shared" si="2"/>
        <v>0.691878372569089</v>
      </c>
      <c r="Q6" s="284">
        <f t="shared" si="3"/>
        <v>-3.0483183725691</v>
      </c>
      <c r="R6" s="333">
        <f t="shared" si="4"/>
        <v>-0.0762270160682444</v>
      </c>
      <c r="S6" s="334">
        <f>'模拟_总表（阶段盈亏）'!I6</f>
        <v>84</v>
      </c>
      <c r="T6" s="284">
        <f t="shared" si="5"/>
        <v>-256.058743295804</v>
      </c>
      <c r="U6" s="336">
        <f t="shared" si="6"/>
        <v>-256.058743295804</v>
      </c>
    </row>
    <row r="7" ht="22.6" customHeight="1" spans="1:21">
      <c r="A7" s="240" t="s">
        <v>5303</v>
      </c>
      <c r="B7" s="282" t="s">
        <v>5450</v>
      </c>
      <c r="C7" s="240">
        <v>39.99</v>
      </c>
      <c r="D7" s="283">
        <v>0.2</v>
      </c>
      <c r="E7" s="176">
        <v>0</v>
      </c>
      <c r="F7" s="284">
        <f t="shared" si="0"/>
        <v>31.992</v>
      </c>
      <c r="G7" s="284">
        <v>3.51</v>
      </c>
      <c r="H7" s="284">
        <f t="shared" si="7"/>
        <v>2.55936</v>
      </c>
      <c r="I7" s="284">
        <f t="shared" si="8"/>
        <v>25.92264</v>
      </c>
      <c r="J7" s="284">
        <v>0.5</v>
      </c>
      <c r="K7" s="284">
        <v>0.6</v>
      </c>
      <c r="L7" s="284">
        <v>20</v>
      </c>
      <c r="M7" s="284">
        <v>3.5</v>
      </c>
      <c r="N7" s="284">
        <f t="shared" si="1"/>
        <v>29.50976</v>
      </c>
      <c r="O7" s="333">
        <v>0.03</v>
      </c>
      <c r="P7" s="284">
        <f t="shared" si="2"/>
        <v>0.912672989690722</v>
      </c>
      <c r="Q7" s="284">
        <f t="shared" si="3"/>
        <v>0.409967010309282</v>
      </c>
      <c r="R7" s="333">
        <f t="shared" si="4"/>
        <v>0.0102517381922801</v>
      </c>
      <c r="S7" s="334">
        <f>'模拟_总表（阶段盈亏）'!I7</f>
        <v>105</v>
      </c>
      <c r="T7" s="284">
        <f t="shared" si="5"/>
        <v>43.0465360824746</v>
      </c>
      <c r="U7" s="336">
        <f t="shared" si="6"/>
        <v>43.0465360824746</v>
      </c>
    </row>
    <row r="8" ht="22.6" customHeight="1" spans="1:21">
      <c r="A8" s="240"/>
      <c r="B8" s="282" t="s">
        <v>5451</v>
      </c>
      <c r="C8" s="240">
        <v>39.99</v>
      </c>
      <c r="D8" s="283">
        <v>0.2</v>
      </c>
      <c r="E8" s="176">
        <v>0</v>
      </c>
      <c r="F8" s="284">
        <f t="shared" si="0"/>
        <v>31.992</v>
      </c>
      <c r="G8" s="284">
        <v>3.51</v>
      </c>
      <c r="H8" s="284">
        <f t="shared" si="7"/>
        <v>2.55936</v>
      </c>
      <c r="I8" s="284">
        <f t="shared" si="8"/>
        <v>25.92264</v>
      </c>
      <c r="J8" s="284">
        <v>0.5</v>
      </c>
      <c r="K8" s="284">
        <v>0.6</v>
      </c>
      <c r="L8" s="284">
        <v>20</v>
      </c>
      <c r="M8" s="284">
        <v>3.5</v>
      </c>
      <c r="N8" s="284">
        <f t="shared" si="1"/>
        <v>29.50976</v>
      </c>
      <c r="O8" s="333">
        <v>0.03</v>
      </c>
      <c r="P8" s="284">
        <f t="shared" si="2"/>
        <v>0.912672989690722</v>
      </c>
      <c r="Q8" s="284">
        <f t="shared" si="3"/>
        <v>0.409967010309282</v>
      </c>
      <c r="R8" s="333">
        <f t="shared" si="4"/>
        <v>0.0102517381922801</v>
      </c>
      <c r="S8" s="334">
        <f>'模拟_总表（阶段盈亏）'!I8</f>
        <v>126</v>
      </c>
      <c r="T8" s="284">
        <f t="shared" si="5"/>
        <v>51.6558432989695</v>
      </c>
      <c r="U8" s="336">
        <f t="shared" si="6"/>
        <v>51.6558432989695</v>
      </c>
    </row>
    <row r="9" ht="22.6" customHeight="1" spans="1:21">
      <c r="A9" s="240"/>
      <c r="B9" s="282" t="s">
        <v>5452</v>
      </c>
      <c r="C9" s="240">
        <v>39.99</v>
      </c>
      <c r="D9" s="283">
        <v>0.2</v>
      </c>
      <c r="E9" s="176">
        <v>0</v>
      </c>
      <c r="F9" s="284">
        <f t="shared" si="0"/>
        <v>31.992</v>
      </c>
      <c r="G9" s="284">
        <v>3.51</v>
      </c>
      <c r="H9" s="284">
        <f t="shared" si="7"/>
        <v>2.55936</v>
      </c>
      <c r="I9" s="284">
        <f t="shared" si="8"/>
        <v>25.92264</v>
      </c>
      <c r="J9" s="284">
        <v>0.5</v>
      </c>
      <c r="K9" s="284">
        <v>0.6</v>
      </c>
      <c r="L9" s="284">
        <v>20</v>
      </c>
      <c r="M9" s="284">
        <v>3.5</v>
      </c>
      <c r="N9" s="284">
        <f t="shared" si="1"/>
        <v>29.50976</v>
      </c>
      <c r="O9" s="333">
        <v>0.03</v>
      </c>
      <c r="P9" s="284">
        <f t="shared" si="2"/>
        <v>0.912672989690722</v>
      </c>
      <c r="Q9" s="284">
        <f t="shared" si="3"/>
        <v>0.409967010309282</v>
      </c>
      <c r="R9" s="333">
        <f t="shared" si="4"/>
        <v>0.0102517381922801</v>
      </c>
      <c r="S9" s="334">
        <f>'模拟_总表（阶段盈亏）'!I9</f>
        <v>140</v>
      </c>
      <c r="T9" s="284">
        <f t="shared" si="5"/>
        <v>57.3953814432994</v>
      </c>
      <c r="U9" s="336">
        <f t="shared" si="6"/>
        <v>57.3953814432994</v>
      </c>
    </row>
    <row r="10" ht="22.6" customHeight="1" spans="1:21">
      <c r="A10" s="240"/>
      <c r="B10" s="282" t="s">
        <v>5453</v>
      </c>
      <c r="C10" s="240">
        <v>39.99</v>
      </c>
      <c r="D10" s="283">
        <v>0.2</v>
      </c>
      <c r="E10" s="176">
        <v>0</v>
      </c>
      <c r="F10" s="284">
        <f t="shared" si="0"/>
        <v>31.992</v>
      </c>
      <c r="G10" s="284">
        <v>3.51</v>
      </c>
      <c r="H10" s="284">
        <f t="shared" si="7"/>
        <v>2.55936</v>
      </c>
      <c r="I10" s="284">
        <f t="shared" si="8"/>
        <v>25.92264</v>
      </c>
      <c r="J10" s="284">
        <v>0.5</v>
      </c>
      <c r="K10" s="284">
        <v>0.6</v>
      </c>
      <c r="L10" s="284">
        <v>20</v>
      </c>
      <c r="M10" s="284">
        <v>3.5</v>
      </c>
      <c r="N10" s="284">
        <f t="shared" si="1"/>
        <v>29.50976</v>
      </c>
      <c r="O10" s="333">
        <v>0.03</v>
      </c>
      <c r="P10" s="284">
        <f t="shared" si="2"/>
        <v>0.912672989690722</v>
      </c>
      <c r="Q10" s="284">
        <f t="shared" si="3"/>
        <v>0.409967010309282</v>
      </c>
      <c r="R10" s="333">
        <f t="shared" si="4"/>
        <v>0.0102517381922801</v>
      </c>
      <c r="S10" s="334">
        <f>'模拟_总表（阶段盈亏）'!I10</f>
        <v>168</v>
      </c>
      <c r="T10" s="284">
        <f t="shared" si="5"/>
        <v>68.8744577319593</v>
      </c>
      <c r="U10" s="336">
        <f t="shared" si="6"/>
        <v>68.8744577319593</v>
      </c>
    </row>
    <row r="11" ht="22.6" customHeight="1" spans="1:21">
      <c r="A11" s="240" t="s">
        <v>5305</v>
      </c>
      <c r="B11" s="282" t="s">
        <v>5454</v>
      </c>
      <c r="C11" s="240">
        <v>39.99</v>
      </c>
      <c r="D11" s="283">
        <v>0.1</v>
      </c>
      <c r="E11" s="176">
        <v>0</v>
      </c>
      <c r="F11" s="284">
        <f t="shared" si="0"/>
        <v>35.991</v>
      </c>
      <c r="G11" s="284">
        <v>3.51</v>
      </c>
      <c r="H11" s="284">
        <f t="shared" si="7"/>
        <v>2.87928</v>
      </c>
      <c r="I11" s="284">
        <f t="shared" si="8"/>
        <v>29.60172</v>
      </c>
      <c r="J11" s="284">
        <v>0.5</v>
      </c>
      <c r="K11" s="284">
        <v>0.6</v>
      </c>
      <c r="L11" s="284">
        <v>20</v>
      </c>
      <c r="M11" s="284">
        <v>3.5</v>
      </c>
      <c r="N11" s="284">
        <f t="shared" si="1"/>
        <v>29.62973</v>
      </c>
      <c r="O11" s="333">
        <v>0.03</v>
      </c>
      <c r="P11" s="284">
        <f t="shared" si="2"/>
        <v>0.916383402061856</v>
      </c>
      <c r="Q11" s="284">
        <f t="shared" si="3"/>
        <v>4.08533659793814</v>
      </c>
      <c r="R11" s="333">
        <f t="shared" si="4"/>
        <v>0.102158954687125</v>
      </c>
      <c r="S11" s="334">
        <f>'模拟_总表（阶段盈亏）'!I11</f>
        <v>182</v>
      </c>
      <c r="T11" s="284">
        <f t="shared" si="5"/>
        <v>743.531260824742</v>
      </c>
      <c r="U11" s="336">
        <f t="shared" si="6"/>
        <v>743.531260824742</v>
      </c>
    </row>
    <row r="12" ht="22.6" customHeight="1" spans="1:21">
      <c r="A12" s="240"/>
      <c r="B12" s="282" t="s">
        <v>5455</v>
      </c>
      <c r="C12" s="240">
        <v>39.99</v>
      </c>
      <c r="D12" s="283">
        <v>0.1</v>
      </c>
      <c r="E12" s="176">
        <v>0</v>
      </c>
      <c r="F12" s="284">
        <f t="shared" si="0"/>
        <v>35.991</v>
      </c>
      <c r="G12" s="284">
        <v>3.51</v>
      </c>
      <c r="H12" s="284">
        <f t="shared" si="7"/>
        <v>2.87928</v>
      </c>
      <c r="I12" s="284">
        <f t="shared" si="8"/>
        <v>29.60172</v>
      </c>
      <c r="J12" s="284">
        <v>0.5</v>
      </c>
      <c r="K12" s="284">
        <v>0.6</v>
      </c>
      <c r="L12" s="284">
        <v>20</v>
      </c>
      <c r="M12" s="284">
        <v>3.5</v>
      </c>
      <c r="N12" s="284">
        <f t="shared" si="1"/>
        <v>29.62973</v>
      </c>
      <c r="O12" s="333">
        <v>0.03</v>
      </c>
      <c r="P12" s="284">
        <f t="shared" si="2"/>
        <v>0.916383402061856</v>
      </c>
      <c r="Q12" s="284">
        <f t="shared" si="3"/>
        <v>4.08533659793814</v>
      </c>
      <c r="R12" s="333">
        <f t="shared" si="4"/>
        <v>0.102158954687125</v>
      </c>
      <c r="S12" s="334">
        <f>'模拟_总表（阶段盈亏）'!I12</f>
        <v>259</v>
      </c>
      <c r="T12" s="284">
        <f t="shared" si="5"/>
        <v>1058.10217886598</v>
      </c>
      <c r="U12" s="336">
        <f t="shared" si="6"/>
        <v>1058.10217886598</v>
      </c>
    </row>
    <row r="13" ht="22.6" customHeight="1" spans="1:21">
      <c r="A13" s="240"/>
      <c r="B13" s="282" t="s">
        <v>5456</v>
      </c>
      <c r="C13" s="240">
        <v>39.99</v>
      </c>
      <c r="D13" s="283">
        <v>0.1</v>
      </c>
      <c r="E13" s="176">
        <v>0</v>
      </c>
      <c r="F13" s="284">
        <f t="shared" si="0"/>
        <v>35.991</v>
      </c>
      <c r="G13" s="284">
        <v>3.51</v>
      </c>
      <c r="H13" s="284">
        <f t="shared" si="7"/>
        <v>2.87928</v>
      </c>
      <c r="I13" s="284">
        <f t="shared" si="8"/>
        <v>29.60172</v>
      </c>
      <c r="J13" s="284">
        <v>0.5</v>
      </c>
      <c r="K13" s="284">
        <v>0.6</v>
      </c>
      <c r="L13" s="284">
        <v>20</v>
      </c>
      <c r="M13" s="284">
        <v>3.5</v>
      </c>
      <c r="N13" s="284">
        <f t="shared" si="1"/>
        <v>29.62973</v>
      </c>
      <c r="O13" s="333">
        <v>0.03</v>
      </c>
      <c r="P13" s="284">
        <f t="shared" si="2"/>
        <v>0.916383402061856</v>
      </c>
      <c r="Q13" s="284">
        <f t="shared" si="3"/>
        <v>4.08533659793814</v>
      </c>
      <c r="R13" s="333">
        <f t="shared" si="4"/>
        <v>0.102158954687125</v>
      </c>
      <c r="S13" s="334">
        <f>'模拟_总表（阶段盈亏）'!I13</f>
        <v>210</v>
      </c>
      <c r="T13" s="284">
        <f t="shared" si="5"/>
        <v>857.92068556701</v>
      </c>
      <c r="U13" s="336">
        <f t="shared" si="6"/>
        <v>857.92068556701</v>
      </c>
    </row>
    <row r="14" ht="22.6" customHeight="1" spans="1:21">
      <c r="A14" s="240"/>
      <c r="B14" s="282" t="s">
        <v>5457</v>
      </c>
      <c r="C14" s="240">
        <v>39.99</v>
      </c>
      <c r="D14" s="283">
        <v>0.1</v>
      </c>
      <c r="E14" s="176">
        <v>0</v>
      </c>
      <c r="F14" s="284">
        <f t="shared" si="0"/>
        <v>35.991</v>
      </c>
      <c r="G14" s="284">
        <v>3.51</v>
      </c>
      <c r="H14" s="284">
        <f t="shared" si="7"/>
        <v>2.87928</v>
      </c>
      <c r="I14" s="284">
        <f t="shared" si="8"/>
        <v>29.60172</v>
      </c>
      <c r="J14" s="284">
        <v>0.5</v>
      </c>
      <c r="K14" s="284">
        <v>0.6</v>
      </c>
      <c r="L14" s="284">
        <v>20</v>
      </c>
      <c r="M14" s="284">
        <v>3.5</v>
      </c>
      <c r="N14" s="284">
        <f t="shared" si="1"/>
        <v>29.62973</v>
      </c>
      <c r="O14" s="333">
        <v>0.03</v>
      </c>
      <c r="P14" s="284">
        <f t="shared" si="2"/>
        <v>0.916383402061856</v>
      </c>
      <c r="Q14" s="284">
        <f t="shared" si="3"/>
        <v>4.08533659793814</v>
      </c>
      <c r="R14" s="333">
        <f t="shared" si="4"/>
        <v>0.102158954687125</v>
      </c>
      <c r="S14" s="334">
        <f>'模拟_总表（阶段盈亏）'!I14</f>
        <v>371</v>
      </c>
      <c r="T14" s="284">
        <f t="shared" si="5"/>
        <v>1515.65987783505</v>
      </c>
      <c r="U14" s="336">
        <f t="shared" si="6"/>
        <v>1515.65987783505</v>
      </c>
    </row>
    <row r="15" ht="22.6" customHeight="1" spans="1:21">
      <c r="A15" s="240" t="s">
        <v>5307</v>
      </c>
      <c r="B15" s="282" t="s">
        <v>5458</v>
      </c>
      <c r="C15" s="240">
        <v>39.99</v>
      </c>
      <c r="D15" s="283">
        <v>0</v>
      </c>
      <c r="E15" s="176">
        <v>0</v>
      </c>
      <c r="F15" s="284">
        <f t="shared" si="0"/>
        <v>39.99</v>
      </c>
      <c r="G15" s="284">
        <v>3.51</v>
      </c>
      <c r="H15" s="284">
        <f t="shared" si="7"/>
        <v>3.1992</v>
      </c>
      <c r="I15" s="284">
        <f t="shared" si="8"/>
        <v>33.2808</v>
      </c>
      <c r="J15" s="284">
        <v>0.5</v>
      </c>
      <c r="K15" s="284">
        <v>0</v>
      </c>
      <c r="L15" s="284">
        <v>20</v>
      </c>
      <c r="M15" s="284">
        <v>3.5</v>
      </c>
      <c r="N15" s="284">
        <f t="shared" si="1"/>
        <v>29.7497</v>
      </c>
      <c r="O15" s="333">
        <v>0.03</v>
      </c>
      <c r="P15" s="284">
        <f t="shared" si="2"/>
        <v>0.92009381443299</v>
      </c>
      <c r="Q15" s="284">
        <f t="shared" si="3"/>
        <v>8.36070618556702</v>
      </c>
      <c r="R15" s="333">
        <f t="shared" si="4"/>
        <v>0.209069922119705</v>
      </c>
      <c r="S15" s="334">
        <f>'模拟_总表（阶段盈亏）'!I15</f>
        <v>280</v>
      </c>
      <c r="T15" s="284">
        <f t="shared" si="5"/>
        <v>2340.99773195876</v>
      </c>
      <c r="U15" s="336">
        <f t="shared" si="6"/>
        <v>2340.99773195876</v>
      </c>
    </row>
    <row r="16" ht="22.6" customHeight="1" spans="1:21">
      <c r="A16" s="240"/>
      <c r="B16" s="282" t="s">
        <v>5459</v>
      </c>
      <c r="C16" s="240">
        <v>39.99</v>
      </c>
      <c r="D16" s="283">
        <v>0</v>
      </c>
      <c r="E16" s="176">
        <v>0</v>
      </c>
      <c r="F16" s="284">
        <f t="shared" si="0"/>
        <v>39.99</v>
      </c>
      <c r="G16" s="284">
        <v>3.51</v>
      </c>
      <c r="H16" s="284">
        <f t="shared" si="7"/>
        <v>3.1992</v>
      </c>
      <c r="I16" s="284">
        <f t="shared" si="8"/>
        <v>33.2808</v>
      </c>
      <c r="J16" s="284">
        <v>0.5</v>
      </c>
      <c r="K16" s="284">
        <v>0</v>
      </c>
      <c r="L16" s="284">
        <v>20</v>
      </c>
      <c r="M16" s="284">
        <v>3.5</v>
      </c>
      <c r="N16" s="284">
        <f t="shared" si="1"/>
        <v>29.7497</v>
      </c>
      <c r="O16" s="333">
        <v>0.03</v>
      </c>
      <c r="P16" s="284">
        <f t="shared" si="2"/>
        <v>0.92009381443299</v>
      </c>
      <c r="Q16" s="284">
        <f t="shared" si="3"/>
        <v>8.36070618556702</v>
      </c>
      <c r="R16" s="333">
        <f t="shared" si="4"/>
        <v>0.209069922119705</v>
      </c>
      <c r="S16" s="334">
        <f>'模拟_总表（阶段盈亏）'!I16</f>
        <v>315</v>
      </c>
      <c r="T16" s="284">
        <f t="shared" si="5"/>
        <v>2633.62244845361</v>
      </c>
      <c r="U16" s="336">
        <f t="shared" si="6"/>
        <v>2633.62244845361</v>
      </c>
    </row>
    <row r="17" ht="22.6" customHeight="1" spans="1:21">
      <c r="A17" s="240"/>
      <c r="B17" s="282" t="s">
        <v>5460</v>
      </c>
      <c r="C17" s="240">
        <v>39.99</v>
      </c>
      <c r="D17" s="283">
        <v>0</v>
      </c>
      <c r="E17" s="176">
        <v>0</v>
      </c>
      <c r="F17" s="284">
        <f t="shared" si="0"/>
        <v>39.99</v>
      </c>
      <c r="G17" s="284">
        <v>3.51</v>
      </c>
      <c r="H17" s="284">
        <f t="shared" si="7"/>
        <v>3.1992</v>
      </c>
      <c r="I17" s="284">
        <f t="shared" si="8"/>
        <v>33.2808</v>
      </c>
      <c r="J17" s="284">
        <v>0.5</v>
      </c>
      <c r="K17" s="284">
        <v>0</v>
      </c>
      <c r="L17" s="284">
        <v>20</v>
      </c>
      <c r="M17" s="284">
        <v>3.5</v>
      </c>
      <c r="N17" s="284">
        <f t="shared" si="1"/>
        <v>29.7497</v>
      </c>
      <c r="O17" s="333">
        <v>0.03</v>
      </c>
      <c r="P17" s="284">
        <f t="shared" si="2"/>
        <v>0.92009381443299</v>
      </c>
      <c r="Q17" s="284">
        <f t="shared" si="3"/>
        <v>8.36070618556702</v>
      </c>
      <c r="R17" s="333">
        <f t="shared" si="4"/>
        <v>0.209069922119705</v>
      </c>
      <c r="S17" s="334">
        <f>'模拟_总表（阶段盈亏）'!I17</f>
        <v>350</v>
      </c>
      <c r="T17" s="284">
        <f t="shared" si="5"/>
        <v>2926.24716494846</v>
      </c>
      <c r="U17" s="336">
        <f t="shared" si="6"/>
        <v>2926.24716494846</v>
      </c>
    </row>
    <row r="18" ht="22.6" customHeight="1" spans="1:21">
      <c r="A18" s="240"/>
      <c r="B18" s="282" t="s">
        <v>5461</v>
      </c>
      <c r="C18" s="240">
        <v>39.99</v>
      </c>
      <c r="D18" s="283">
        <v>0</v>
      </c>
      <c r="E18" s="176">
        <v>0</v>
      </c>
      <c r="F18" s="284">
        <f t="shared" si="0"/>
        <v>39.99</v>
      </c>
      <c r="G18" s="284">
        <v>3.51</v>
      </c>
      <c r="H18" s="284">
        <f t="shared" si="7"/>
        <v>3.1992</v>
      </c>
      <c r="I18" s="284">
        <f t="shared" si="8"/>
        <v>33.2808</v>
      </c>
      <c r="J18" s="284">
        <v>0.5</v>
      </c>
      <c r="K18" s="284">
        <v>0</v>
      </c>
      <c r="L18" s="284">
        <v>20</v>
      </c>
      <c r="M18" s="284">
        <v>3.5</v>
      </c>
      <c r="N18" s="284">
        <f t="shared" si="1"/>
        <v>29.7497</v>
      </c>
      <c r="O18" s="333">
        <v>0.03</v>
      </c>
      <c r="P18" s="284">
        <f t="shared" si="2"/>
        <v>0.92009381443299</v>
      </c>
      <c r="Q18" s="284">
        <f t="shared" si="3"/>
        <v>8.36070618556702</v>
      </c>
      <c r="R18" s="333">
        <f t="shared" si="4"/>
        <v>0.209069922119705</v>
      </c>
      <c r="S18" s="334">
        <f>'模拟_总表（阶段盈亏）'!I18</f>
        <v>490</v>
      </c>
      <c r="T18" s="284">
        <f t="shared" si="5"/>
        <v>4096.74603092784</v>
      </c>
      <c r="U18" s="336">
        <f t="shared" si="6"/>
        <v>4096.74603092784</v>
      </c>
    </row>
    <row r="19" ht="22.6" customHeight="1" spans="1:21">
      <c r="A19" s="240" t="s">
        <v>5309</v>
      </c>
      <c r="B19" s="282" t="s">
        <v>5462</v>
      </c>
      <c r="C19" s="240">
        <v>39.99</v>
      </c>
      <c r="D19" s="283">
        <v>0</v>
      </c>
      <c r="E19" s="176">
        <v>0</v>
      </c>
      <c r="F19" s="284">
        <f t="shared" si="0"/>
        <v>39.99</v>
      </c>
      <c r="G19" s="284">
        <v>3.51</v>
      </c>
      <c r="H19" s="284">
        <f t="shared" si="7"/>
        <v>3.1992</v>
      </c>
      <c r="I19" s="284">
        <f t="shared" si="8"/>
        <v>33.2808</v>
      </c>
      <c r="J19" s="284">
        <v>0.5</v>
      </c>
      <c r="K19" s="284">
        <v>0</v>
      </c>
      <c r="L19" s="284">
        <v>20</v>
      </c>
      <c r="M19" s="284">
        <v>3.5</v>
      </c>
      <c r="N19" s="284">
        <f t="shared" si="1"/>
        <v>29.7497</v>
      </c>
      <c r="O19" s="333">
        <v>0.03</v>
      </c>
      <c r="P19" s="284">
        <f t="shared" si="2"/>
        <v>0.92009381443299</v>
      </c>
      <c r="Q19" s="284">
        <f t="shared" si="3"/>
        <v>8.36070618556702</v>
      </c>
      <c r="R19" s="333">
        <f t="shared" si="4"/>
        <v>0.209069922119705</v>
      </c>
      <c r="S19" s="334">
        <f>'模拟_总表（阶段盈亏）'!I19</f>
        <v>490</v>
      </c>
      <c r="T19" s="284">
        <f t="shared" si="5"/>
        <v>4096.74603092784</v>
      </c>
      <c r="U19" s="336">
        <f t="shared" si="6"/>
        <v>4096.74603092784</v>
      </c>
    </row>
    <row r="20" ht="22.6" customHeight="1" spans="1:21">
      <c r="A20" s="240"/>
      <c r="B20" s="282" t="s">
        <v>5463</v>
      </c>
      <c r="C20" s="240">
        <v>39.99</v>
      </c>
      <c r="D20" s="283">
        <v>0</v>
      </c>
      <c r="E20" s="176">
        <v>0</v>
      </c>
      <c r="F20" s="284">
        <f t="shared" si="0"/>
        <v>39.99</v>
      </c>
      <c r="G20" s="284">
        <v>3.51</v>
      </c>
      <c r="H20" s="284">
        <f t="shared" si="7"/>
        <v>3.1992</v>
      </c>
      <c r="I20" s="284">
        <f t="shared" si="8"/>
        <v>33.2808</v>
      </c>
      <c r="J20" s="284">
        <v>0.5</v>
      </c>
      <c r="K20" s="284">
        <v>0</v>
      </c>
      <c r="L20" s="284">
        <v>20</v>
      </c>
      <c r="M20" s="284">
        <v>3.5</v>
      </c>
      <c r="N20" s="284">
        <f t="shared" si="1"/>
        <v>29.7497</v>
      </c>
      <c r="O20" s="333">
        <v>0.03</v>
      </c>
      <c r="P20" s="284">
        <f t="shared" si="2"/>
        <v>0.92009381443299</v>
      </c>
      <c r="Q20" s="284">
        <f t="shared" si="3"/>
        <v>8.36070618556702</v>
      </c>
      <c r="R20" s="333">
        <f t="shared" si="4"/>
        <v>0.209069922119705</v>
      </c>
      <c r="S20" s="334">
        <f>'模拟_总表（阶段盈亏）'!I20</f>
        <v>490</v>
      </c>
      <c r="T20" s="284">
        <f t="shared" si="5"/>
        <v>4096.74603092784</v>
      </c>
      <c r="U20" s="336">
        <f t="shared" si="6"/>
        <v>4096.74603092784</v>
      </c>
    </row>
    <row r="21" ht="22.6" customHeight="1" spans="1:21">
      <c r="A21" s="240"/>
      <c r="B21" s="282" t="s">
        <v>5464</v>
      </c>
      <c r="C21" s="240">
        <v>39.99</v>
      </c>
      <c r="D21" s="283">
        <v>0</v>
      </c>
      <c r="E21" s="176">
        <v>0</v>
      </c>
      <c r="F21" s="284">
        <f t="shared" si="0"/>
        <v>39.99</v>
      </c>
      <c r="G21" s="284">
        <v>3.51</v>
      </c>
      <c r="H21" s="284">
        <f t="shared" si="7"/>
        <v>3.1992</v>
      </c>
      <c r="I21" s="284">
        <f t="shared" si="8"/>
        <v>33.2808</v>
      </c>
      <c r="J21" s="284">
        <v>0.5</v>
      </c>
      <c r="K21" s="284">
        <v>0</v>
      </c>
      <c r="L21" s="284">
        <v>20</v>
      </c>
      <c r="M21" s="284">
        <v>3.5</v>
      </c>
      <c r="N21" s="284">
        <f t="shared" si="1"/>
        <v>29.7497</v>
      </c>
      <c r="O21" s="333">
        <v>0.03</v>
      </c>
      <c r="P21" s="284">
        <f t="shared" si="2"/>
        <v>0.92009381443299</v>
      </c>
      <c r="Q21" s="284">
        <f t="shared" si="3"/>
        <v>8.36070618556702</v>
      </c>
      <c r="R21" s="333">
        <f t="shared" si="4"/>
        <v>0.209069922119705</v>
      </c>
      <c r="S21" s="334">
        <f>'模拟_总表（阶段盈亏）'!I21</f>
        <v>490</v>
      </c>
      <c r="T21" s="284">
        <f t="shared" si="5"/>
        <v>4096.74603092784</v>
      </c>
      <c r="U21" s="336">
        <f t="shared" si="6"/>
        <v>4096.74603092784</v>
      </c>
    </row>
    <row r="22" ht="22.6" customHeight="1" spans="1:21">
      <c r="A22" s="240"/>
      <c r="B22" s="282" t="s">
        <v>5465</v>
      </c>
      <c r="C22" s="240">
        <v>39.99</v>
      </c>
      <c r="D22" s="283">
        <v>0</v>
      </c>
      <c r="E22" s="176">
        <v>0</v>
      </c>
      <c r="F22" s="284">
        <f t="shared" si="0"/>
        <v>39.99</v>
      </c>
      <c r="G22" s="284">
        <v>3.51</v>
      </c>
      <c r="H22" s="284">
        <f t="shared" si="7"/>
        <v>3.1992</v>
      </c>
      <c r="I22" s="284">
        <f t="shared" si="8"/>
        <v>33.2808</v>
      </c>
      <c r="J22" s="284">
        <v>0.5</v>
      </c>
      <c r="K22" s="284">
        <v>0</v>
      </c>
      <c r="L22" s="284">
        <v>20</v>
      </c>
      <c r="M22" s="284">
        <v>3.5</v>
      </c>
      <c r="N22" s="284">
        <f t="shared" si="1"/>
        <v>29.7497</v>
      </c>
      <c r="O22" s="333">
        <v>0.03</v>
      </c>
      <c r="P22" s="284">
        <f t="shared" si="2"/>
        <v>0.92009381443299</v>
      </c>
      <c r="Q22" s="284">
        <f t="shared" si="3"/>
        <v>8.36070618556702</v>
      </c>
      <c r="R22" s="333">
        <f t="shared" si="4"/>
        <v>0.209069922119705</v>
      </c>
      <c r="S22" s="334">
        <f>'模拟_总表（阶段盈亏）'!I22</f>
        <v>490</v>
      </c>
      <c r="T22" s="284">
        <f t="shared" si="5"/>
        <v>4096.74603092784</v>
      </c>
      <c r="U22" s="336">
        <f t="shared" si="6"/>
        <v>4096.74603092784</v>
      </c>
    </row>
    <row r="23" ht="22.6" customHeight="1" spans="1:21">
      <c r="A23" s="240" t="s">
        <v>5311</v>
      </c>
      <c r="B23" s="282" t="s">
        <v>5466</v>
      </c>
      <c r="C23" s="240">
        <v>39.99</v>
      </c>
      <c r="D23" s="283">
        <v>0</v>
      </c>
      <c r="E23" s="176">
        <v>0</v>
      </c>
      <c r="F23" s="284">
        <f t="shared" si="0"/>
        <v>39.99</v>
      </c>
      <c r="G23" s="284">
        <v>3.51</v>
      </c>
      <c r="H23" s="284">
        <f t="shared" si="7"/>
        <v>3.1992</v>
      </c>
      <c r="I23" s="284">
        <f t="shared" si="8"/>
        <v>33.2808</v>
      </c>
      <c r="J23" s="284">
        <v>0.5</v>
      </c>
      <c r="K23" s="284">
        <v>0</v>
      </c>
      <c r="L23" s="284">
        <v>20</v>
      </c>
      <c r="M23" s="284">
        <v>3.5</v>
      </c>
      <c r="N23" s="284">
        <f t="shared" si="1"/>
        <v>29.7497</v>
      </c>
      <c r="O23" s="333">
        <v>0.03</v>
      </c>
      <c r="P23" s="284">
        <f t="shared" si="2"/>
        <v>0.92009381443299</v>
      </c>
      <c r="Q23" s="284">
        <f t="shared" si="3"/>
        <v>8.36070618556702</v>
      </c>
      <c r="R23" s="333">
        <f t="shared" si="4"/>
        <v>0.209069922119705</v>
      </c>
      <c r="S23" s="334">
        <f>'模拟_总表（阶段盈亏）'!I23</f>
        <v>490</v>
      </c>
      <c r="T23" s="284">
        <f t="shared" si="5"/>
        <v>4096.74603092784</v>
      </c>
      <c r="U23" s="336">
        <f t="shared" si="6"/>
        <v>4096.74603092784</v>
      </c>
    </row>
    <row r="24" ht="22.6" customHeight="1" spans="1:21">
      <c r="A24" s="240"/>
      <c r="B24" s="282" t="s">
        <v>5467</v>
      </c>
      <c r="C24" s="240">
        <v>39.99</v>
      </c>
      <c r="D24" s="283">
        <v>0</v>
      </c>
      <c r="E24" s="176">
        <v>0</v>
      </c>
      <c r="F24" s="284">
        <f t="shared" si="0"/>
        <v>39.99</v>
      </c>
      <c r="G24" s="284">
        <v>3.51</v>
      </c>
      <c r="H24" s="284">
        <f t="shared" si="7"/>
        <v>3.1992</v>
      </c>
      <c r="I24" s="284">
        <f t="shared" si="8"/>
        <v>33.2808</v>
      </c>
      <c r="J24" s="284">
        <v>0.5</v>
      </c>
      <c r="K24" s="284">
        <v>0</v>
      </c>
      <c r="L24" s="284">
        <v>20</v>
      </c>
      <c r="M24" s="284">
        <v>3.5</v>
      </c>
      <c r="N24" s="284">
        <f t="shared" si="1"/>
        <v>29.7497</v>
      </c>
      <c r="O24" s="333">
        <v>0.03</v>
      </c>
      <c r="P24" s="284">
        <f t="shared" si="2"/>
        <v>0.92009381443299</v>
      </c>
      <c r="Q24" s="284">
        <f t="shared" si="3"/>
        <v>8.36070618556702</v>
      </c>
      <c r="R24" s="333">
        <f t="shared" si="4"/>
        <v>0.209069922119705</v>
      </c>
      <c r="S24" s="334">
        <f>'模拟_总表（阶段盈亏）'!I24</f>
        <v>490</v>
      </c>
      <c r="T24" s="284">
        <f t="shared" si="5"/>
        <v>4096.74603092784</v>
      </c>
      <c r="U24" s="336">
        <f t="shared" si="6"/>
        <v>4096.74603092784</v>
      </c>
    </row>
    <row r="25" ht="22.6" customHeight="1" spans="1:21">
      <c r="A25" s="240"/>
      <c r="B25" s="282" t="s">
        <v>5468</v>
      </c>
      <c r="C25" s="240">
        <v>39.99</v>
      </c>
      <c r="D25" s="283">
        <v>0</v>
      </c>
      <c r="E25" s="176">
        <v>0</v>
      </c>
      <c r="F25" s="284">
        <f t="shared" si="0"/>
        <v>39.99</v>
      </c>
      <c r="G25" s="284">
        <v>3.51</v>
      </c>
      <c r="H25" s="284">
        <f t="shared" si="7"/>
        <v>3.1992</v>
      </c>
      <c r="I25" s="284">
        <f t="shared" si="8"/>
        <v>33.2808</v>
      </c>
      <c r="J25" s="284">
        <v>0.5</v>
      </c>
      <c r="K25" s="284">
        <v>0</v>
      </c>
      <c r="L25" s="284">
        <v>20</v>
      </c>
      <c r="M25" s="284">
        <v>3.5</v>
      </c>
      <c r="N25" s="284">
        <f t="shared" si="1"/>
        <v>29.7497</v>
      </c>
      <c r="O25" s="333">
        <v>0.03</v>
      </c>
      <c r="P25" s="284">
        <f t="shared" si="2"/>
        <v>0.92009381443299</v>
      </c>
      <c r="Q25" s="284">
        <f t="shared" si="3"/>
        <v>8.36070618556702</v>
      </c>
      <c r="R25" s="333">
        <f t="shared" si="4"/>
        <v>0.209069922119705</v>
      </c>
      <c r="S25" s="334">
        <f>'模拟_总表（阶段盈亏）'!I25</f>
        <v>490</v>
      </c>
      <c r="T25" s="284">
        <f t="shared" si="5"/>
        <v>4096.74603092784</v>
      </c>
      <c r="U25" s="336">
        <f t="shared" si="6"/>
        <v>4096.74603092784</v>
      </c>
    </row>
    <row r="26" ht="22.6" customHeight="1" spans="1:21">
      <c r="A26" s="240"/>
      <c r="B26" s="282" t="s">
        <v>5469</v>
      </c>
      <c r="C26" s="240">
        <v>39.99</v>
      </c>
      <c r="D26" s="283">
        <v>0</v>
      </c>
      <c r="E26" s="176">
        <v>0</v>
      </c>
      <c r="F26" s="284">
        <f t="shared" si="0"/>
        <v>39.99</v>
      </c>
      <c r="G26" s="284">
        <v>3.51</v>
      </c>
      <c r="H26" s="284">
        <f t="shared" si="7"/>
        <v>3.1992</v>
      </c>
      <c r="I26" s="284">
        <f t="shared" si="8"/>
        <v>33.2808</v>
      </c>
      <c r="J26" s="284">
        <v>0.5</v>
      </c>
      <c r="K26" s="284">
        <v>0</v>
      </c>
      <c r="L26" s="284">
        <v>20</v>
      </c>
      <c r="M26" s="284">
        <v>3.5</v>
      </c>
      <c r="N26" s="284">
        <f t="shared" si="1"/>
        <v>29.7497</v>
      </c>
      <c r="O26" s="333">
        <v>0.03</v>
      </c>
      <c r="P26" s="284">
        <f t="shared" si="2"/>
        <v>0.92009381443299</v>
      </c>
      <c r="Q26" s="284">
        <f t="shared" si="3"/>
        <v>8.36070618556702</v>
      </c>
      <c r="R26" s="333">
        <f t="shared" si="4"/>
        <v>0.209069922119705</v>
      </c>
      <c r="S26" s="334">
        <f>'模拟_总表（阶段盈亏）'!I26</f>
        <v>490</v>
      </c>
      <c r="T26" s="284">
        <f t="shared" si="5"/>
        <v>4096.74603092784</v>
      </c>
      <c r="U26" s="336">
        <f t="shared" si="6"/>
        <v>4096.74603092784</v>
      </c>
    </row>
    <row r="27" ht="14.3" customHeight="1" spans="1:21">
      <c r="A27" s="230"/>
      <c r="B27" s="230"/>
      <c r="C27" s="230"/>
      <c r="D27" s="230"/>
      <c r="E27" s="230"/>
      <c r="F27" s="230"/>
      <c r="G27" s="230"/>
      <c r="H27" s="230"/>
      <c r="I27" s="230"/>
      <c r="J27" s="230"/>
      <c r="K27" s="230"/>
      <c r="L27" s="230"/>
      <c r="M27" s="230"/>
      <c r="N27" s="230"/>
      <c r="O27" s="230"/>
      <c r="P27" s="230"/>
      <c r="Q27" s="230"/>
      <c r="R27" s="230"/>
      <c r="S27" s="230"/>
      <c r="T27" s="230"/>
      <c r="U27" s="230"/>
    </row>
    <row r="28" ht="23.8" customHeight="1" spans="1:21">
      <c r="A28" s="337" t="s">
        <v>5470</v>
      </c>
      <c r="B28" s="337"/>
      <c r="C28" s="337"/>
      <c r="D28" s="337"/>
      <c r="E28" s="337"/>
      <c r="F28" s="337"/>
      <c r="G28" s="337"/>
      <c r="H28" s="337"/>
      <c r="I28" s="337"/>
      <c r="J28" s="337"/>
      <c r="K28" s="337"/>
      <c r="L28" s="337"/>
      <c r="M28" s="337"/>
      <c r="N28" s="337"/>
      <c r="O28" s="337"/>
      <c r="P28" s="337"/>
      <c r="Q28" s="337"/>
      <c r="R28" s="337"/>
      <c r="S28" s="337"/>
      <c r="T28" s="337"/>
      <c r="U28" s="337"/>
    </row>
    <row r="29" ht="22.6" customHeight="1" spans="1:21">
      <c r="A29" s="307" t="s">
        <v>5301</v>
      </c>
      <c r="B29" s="321" t="s">
        <v>5420</v>
      </c>
      <c r="C29" s="307">
        <v>89.99</v>
      </c>
      <c r="D29" s="322">
        <v>0.3</v>
      </c>
      <c r="E29" s="161">
        <v>0</v>
      </c>
      <c r="F29" s="323">
        <v>62.993</v>
      </c>
      <c r="G29" s="323">
        <v>10.51</v>
      </c>
      <c r="H29" s="323">
        <v>5.03944</v>
      </c>
      <c r="I29" s="323">
        <v>47.44356</v>
      </c>
      <c r="J29" s="323">
        <v>0.5</v>
      </c>
      <c r="K29" s="323">
        <v>0.6</v>
      </c>
      <c r="L29" s="323">
        <v>40</v>
      </c>
      <c r="M29" s="323">
        <v>3</v>
      </c>
      <c r="N29" s="323">
        <v>56.93979</v>
      </c>
      <c r="O29" s="338">
        <v>0.044</v>
      </c>
      <c r="P29" s="323">
        <v>2.62065979079498</v>
      </c>
      <c r="Q29" s="323">
        <v>0.722900209205017</v>
      </c>
      <c r="R29" s="338">
        <v>0.00803311711529078</v>
      </c>
      <c r="S29" s="339">
        <v>21</v>
      </c>
      <c r="T29" s="323">
        <v>15.1809043933054</v>
      </c>
      <c r="U29" s="340">
        <v>15.1809043933054</v>
      </c>
    </row>
    <row r="30" ht="22.6" customHeight="1" spans="1:21">
      <c r="A30" s="240"/>
      <c r="B30" s="282" t="s">
        <v>5421</v>
      </c>
      <c r="C30" s="240">
        <v>89.99</v>
      </c>
      <c r="D30" s="283">
        <v>0.3</v>
      </c>
      <c r="E30" s="176">
        <v>0</v>
      </c>
      <c r="F30" s="284">
        <v>62.993</v>
      </c>
      <c r="G30" s="284">
        <v>10.51</v>
      </c>
      <c r="H30" s="284">
        <v>5.03944</v>
      </c>
      <c r="I30" s="284">
        <v>47.44356</v>
      </c>
      <c r="J30" s="284">
        <v>0.5</v>
      </c>
      <c r="K30" s="284">
        <v>0.6</v>
      </c>
      <c r="L30" s="284">
        <v>40</v>
      </c>
      <c r="M30" s="284">
        <v>3</v>
      </c>
      <c r="N30" s="284">
        <v>56.93979</v>
      </c>
      <c r="O30" s="333">
        <v>0.044</v>
      </c>
      <c r="P30" s="284">
        <v>2.62065979079498</v>
      </c>
      <c r="Q30" s="284">
        <v>0.722900209205017</v>
      </c>
      <c r="R30" s="333">
        <v>0.00803311711529078</v>
      </c>
      <c r="S30" s="334">
        <v>49</v>
      </c>
      <c r="T30" s="284">
        <v>35.4221102510459</v>
      </c>
      <c r="U30" s="336">
        <v>35.4221102510459</v>
      </c>
    </row>
    <row r="31" ht="22.6" customHeight="1" spans="1:21">
      <c r="A31" s="240"/>
      <c r="B31" s="282" t="s">
        <v>5422</v>
      </c>
      <c r="C31" s="240">
        <v>89.99</v>
      </c>
      <c r="D31" s="283">
        <v>0.3</v>
      </c>
      <c r="E31" s="176">
        <v>0</v>
      </c>
      <c r="F31" s="284">
        <v>62.993</v>
      </c>
      <c r="G31" s="284">
        <v>10.51</v>
      </c>
      <c r="H31" s="284">
        <v>5.03944</v>
      </c>
      <c r="I31" s="284">
        <v>47.44356</v>
      </c>
      <c r="J31" s="284">
        <v>0.5</v>
      </c>
      <c r="K31" s="284">
        <v>0.6</v>
      </c>
      <c r="L31" s="284">
        <v>40</v>
      </c>
      <c r="M31" s="284">
        <v>3</v>
      </c>
      <c r="N31" s="284">
        <v>56.93979</v>
      </c>
      <c r="O31" s="333">
        <v>0.044</v>
      </c>
      <c r="P31" s="284">
        <v>2.62065979079498</v>
      </c>
      <c r="Q31" s="284">
        <v>0.722900209205017</v>
      </c>
      <c r="R31" s="333">
        <v>0.00803311711529078</v>
      </c>
      <c r="S31" s="334">
        <v>70</v>
      </c>
      <c r="T31" s="284">
        <v>50.6030146443512</v>
      </c>
      <c r="U31" s="336">
        <v>50.6030146443512</v>
      </c>
    </row>
    <row r="32" ht="22.6" customHeight="1" spans="1:21">
      <c r="A32" s="240"/>
      <c r="B32" s="282" t="s">
        <v>5423</v>
      </c>
      <c r="C32" s="240">
        <v>89.99</v>
      </c>
      <c r="D32" s="283">
        <v>0.3</v>
      </c>
      <c r="E32" s="176">
        <v>0</v>
      </c>
      <c r="F32" s="284">
        <v>62.993</v>
      </c>
      <c r="G32" s="284">
        <v>10.51</v>
      </c>
      <c r="H32" s="284">
        <v>5.03944</v>
      </c>
      <c r="I32" s="284">
        <v>47.44356</v>
      </c>
      <c r="J32" s="284">
        <v>0.5</v>
      </c>
      <c r="K32" s="284">
        <v>0.6</v>
      </c>
      <c r="L32" s="284">
        <v>40</v>
      </c>
      <c r="M32" s="284">
        <v>3</v>
      </c>
      <c r="N32" s="284">
        <v>56.93979</v>
      </c>
      <c r="O32" s="333">
        <v>0.044</v>
      </c>
      <c r="P32" s="284">
        <v>2.62065979079498</v>
      </c>
      <c r="Q32" s="284">
        <v>0.722900209205017</v>
      </c>
      <c r="R32" s="333">
        <v>0.00803311711529078</v>
      </c>
      <c r="S32" s="334">
        <v>84</v>
      </c>
      <c r="T32" s="284">
        <v>60.7236175732215</v>
      </c>
      <c r="U32" s="336">
        <v>60.7236175732215</v>
      </c>
    </row>
    <row r="33" ht="22.6" customHeight="1" spans="1:21">
      <c r="A33" s="240" t="s">
        <v>5303</v>
      </c>
      <c r="B33" s="282" t="s">
        <v>5424</v>
      </c>
      <c r="C33" s="240">
        <v>89.99</v>
      </c>
      <c r="D33" s="283">
        <v>0.2</v>
      </c>
      <c r="E33" s="176">
        <v>0</v>
      </c>
      <c r="F33" s="284">
        <v>71.992</v>
      </c>
      <c r="G33" s="284">
        <v>10.51</v>
      </c>
      <c r="H33" s="284">
        <v>5.75936</v>
      </c>
      <c r="I33" s="284">
        <v>55.72264</v>
      </c>
      <c r="J33" s="284">
        <v>0.5</v>
      </c>
      <c r="K33" s="284">
        <v>0.6</v>
      </c>
      <c r="L33" s="284">
        <v>40</v>
      </c>
      <c r="M33" s="284">
        <v>3</v>
      </c>
      <c r="N33" s="284">
        <v>57.20976</v>
      </c>
      <c r="O33" s="333">
        <v>0.044</v>
      </c>
      <c r="P33" s="284">
        <v>2.63308518828452</v>
      </c>
      <c r="Q33" s="284">
        <v>8.98955481171549</v>
      </c>
      <c r="R33" s="333">
        <v>0.0998950418014833</v>
      </c>
      <c r="S33" s="334">
        <v>105</v>
      </c>
      <c r="T33" s="284">
        <v>943.903255230126</v>
      </c>
      <c r="U33" s="336">
        <v>943.903255230126</v>
      </c>
    </row>
    <row r="34" ht="22.6" customHeight="1" spans="1:21">
      <c r="A34" s="240"/>
      <c r="B34" s="282" t="s">
        <v>5425</v>
      </c>
      <c r="C34" s="240">
        <v>89.99</v>
      </c>
      <c r="D34" s="283">
        <v>0.2</v>
      </c>
      <c r="E34" s="176">
        <v>0</v>
      </c>
      <c r="F34" s="284">
        <v>71.992</v>
      </c>
      <c r="G34" s="284">
        <v>10.51</v>
      </c>
      <c r="H34" s="284">
        <v>5.75936</v>
      </c>
      <c r="I34" s="284">
        <v>55.72264</v>
      </c>
      <c r="J34" s="284">
        <v>0.5</v>
      </c>
      <c r="K34" s="284">
        <v>0.6</v>
      </c>
      <c r="L34" s="284">
        <v>40</v>
      </c>
      <c r="M34" s="284">
        <v>3</v>
      </c>
      <c r="N34" s="284">
        <v>57.20976</v>
      </c>
      <c r="O34" s="333">
        <v>0.044</v>
      </c>
      <c r="P34" s="284">
        <v>2.63308518828452</v>
      </c>
      <c r="Q34" s="284">
        <v>8.98955481171549</v>
      </c>
      <c r="R34" s="333">
        <v>0.0998950418014833</v>
      </c>
      <c r="S34" s="334">
        <v>126</v>
      </c>
      <c r="T34" s="284">
        <v>1132.68390627615</v>
      </c>
      <c r="U34" s="336">
        <v>1132.68390627615</v>
      </c>
    </row>
    <row r="35" ht="22.6" customHeight="1" spans="1:21">
      <c r="A35" s="240"/>
      <c r="B35" s="282" t="s">
        <v>5426</v>
      </c>
      <c r="C35" s="240">
        <v>89.99</v>
      </c>
      <c r="D35" s="283">
        <v>0.2</v>
      </c>
      <c r="E35" s="176">
        <v>0</v>
      </c>
      <c r="F35" s="284">
        <v>71.992</v>
      </c>
      <c r="G35" s="284">
        <v>10.51</v>
      </c>
      <c r="H35" s="284">
        <v>5.75936</v>
      </c>
      <c r="I35" s="284">
        <v>55.72264</v>
      </c>
      <c r="J35" s="284">
        <v>0.5</v>
      </c>
      <c r="K35" s="284">
        <v>0.6</v>
      </c>
      <c r="L35" s="284">
        <v>40</v>
      </c>
      <c r="M35" s="284">
        <v>3</v>
      </c>
      <c r="N35" s="284">
        <v>57.20976</v>
      </c>
      <c r="O35" s="333">
        <v>0.044</v>
      </c>
      <c r="P35" s="284">
        <v>2.63308518828452</v>
      </c>
      <c r="Q35" s="284">
        <v>8.98955481171549</v>
      </c>
      <c r="R35" s="333">
        <v>0.0998950418014833</v>
      </c>
      <c r="S35" s="334">
        <v>140</v>
      </c>
      <c r="T35" s="284">
        <v>1258.53767364017</v>
      </c>
      <c r="U35" s="336">
        <v>1258.53767364017</v>
      </c>
    </row>
    <row r="36" ht="22.6" customHeight="1" spans="1:21">
      <c r="A36" s="240"/>
      <c r="B36" s="282" t="s">
        <v>5427</v>
      </c>
      <c r="C36" s="240">
        <v>89.99</v>
      </c>
      <c r="D36" s="283">
        <v>0.2</v>
      </c>
      <c r="E36" s="176">
        <v>0</v>
      </c>
      <c r="F36" s="284">
        <v>71.992</v>
      </c>
      <c r="G36" s="284">
        <v>10.51</v>
      </c>
      <c r="H36" s="284">
        <v>5.75936</v>
      </c>
      <c r="I36" s="284">
        <v>55.72264</v>
      </c>
      <c r="J36" s="284">
        <v>0.5</v>
      </c>
      <c r="K36" s="284">
        <v>0.6</v>
      </c>
      <c r="L36" s="284">
        <v>40</v>
      </c>
      <c r="M36" s="284">
        <v>3</v>
      </c>
      <c r="N36" s="284">
        <v>57.20976</v>
      </c>
      <c r="O36" s="333">
        <v>0.044</v>
      </c>
      <c r="P36" s="284">
        <v>2.63308518828452</v>
      </c>
      <c r="Q36" s="284">
        <v>8.98955481171549</v>
      </c>
      <c r="R36" s="333">
        <v>0.0998950418014833</v>
      </c>
      <c r="S36" s="334">
        <v>168</v>
      </c>
      <c r="T36" s="284">
        <v>1510.2452083682</v>
      </c>
      <c r="U36" s="336">
        <v>1510.2452083682</v>
      </c>
    </row>
    <row r="37" ht="22.6" customHeight="1" spans="1:21">
      <c r="A37" s="240" t="s">
        <v>5305</v>
      </c>
      <c r="B37" s="282" t="s">
        <v>5428</v>
      </c>
      <c r="C37" s="240">
        <v>89.99</v>
      </c>
      <c r="D37" s="283">
        <v>0.1</v>
      </c>
      <c r="E37" s="176">
        <v>0</v>
      </c>
      <c r="F37" s="284">
        <v>80.991</v>
      </c>
      <c r="G37" s="284">
        <v>10.51</v>
      </c>
      <c r="H37" s="284">
        <v>6.47928</v>
      </c>
      <c r="I37" s="284">
        <v>64.00172</v>
      </c>
      <c r="J37" s="284">
        <v>0.5</v>
      </c>
      <c r="K37" s="284">
        <v>0.6</v>
      </c>
      <c r="L37" s="284">
        <v>40</v>
      </c>
      <c r="M37" s="284">
        <v>3</v>
      </c>
      <c r="N37" s="284">
        <v>57.47973</v>
      </c>
      <c r="O37" s="333">
        <v>0.044</v>
      </c>
      <c r="P37" s="284">
        <v>2.64551058577406</v>
      </c>
      <c r="Q37" s="284">
        <v>17.2562094142259</v>
      </c>
      <c r="R37" s="333">
        <v>0.191756966487676</v>
      </c>
      <c r="S37" s="334">
        <v>182</v>
      </c>
      <c r="T37" s="284">
        <v>3140.63011338912</v>
      </c>
      <c r="U37" s="336">
        <v>3140.63011338912</v>
      </c>
    </row>
    <row r="38" ht="22.6" customHeight="1" spans="1:21">
      <c r="A38" s="240"/>
      <c r="B38" s="282" t="s">
        <v>5429</v>
      </c>
      <c r="C38" s="240">
        <v>89.99</v>
      </c>
      <c r="D38" s="283">
        <v>0.1</v>
      </c>
      <c r="E38" s="176">
        <v>0</v>
      </c>
      <c r="F38" s="284">
        <v>80.991</v>
      </c>
      <c r="G38" s="284">
        <v>10.51</v>
      </c>
      <c r="H38" s="284">
        <v>6.47928</v>
      </c>
      <c r="I38" s="284">
        <v>64.00172</v>
      </c>
      <c r="J38" s="284">
        <v>0.5</v>
      </c>
      <c r="K38" s="284">
        <v>0.6</v>
      </c>
      <c r="L38" s="284">
        <v>40</v>
      </c>
      <c r="M38" s="284">
        <v>3</v>
      </c>
      <c r="N38" s="284">
        <v>57.47973</v>
      </c>
      <c r="O38" s="333">
        <v>0.044</v>
      </c>
      <c r="P38" s="284">
        <v>2.64551058577406</v>
      </c>
      <c r="Q38" s="284">
        <v>17.2562094142259</v>
      </c>
      <c r="R38" s="333">
        <v>0.191756966487676</v>
      </c>
      <c r="S38" s="334">
        <v>259</v>
      </c>
      <c r="T38" s="284">
        <v>4469.35823828452</v>
      </c>
      <c r="U38" s="336">
        <v>4469.35823828452</v>
      </c>
    </row>
    <row r="39" ht="22.6" customHeight="1" spans="1:21">
      <c r="A39" s="240"/>
      <c r="B39" s="282" t="s">
        <v>5430</v>
      </c>
      <c r="C39" s="240">
        <v>89.99</v>
      </c>
      <c r="D39" s="283">
        <v>0.1</v>
      </c>
      <c r="E39" s="176">
        <v>0</v>
      </c>
      <c r="F39" s="284">
        <v>80.991</v>
      </c>
      <c r="G39" s="284">
        <v>10.51</v>
      </c>
      <c r="H39" s="284">
        <v>6.47928</v>
      </c>
      <c r="I39" s="284">
        <v>64.00172</v>
      </c>
      <c r="J39" s="284">
        <v>0.5</v>
      </c>
      <c r="K39" s="284">
        <v>0.6</v>
      </c>
      <c r="L39" s="284">
        <v>40</v>
      </c>
      <c r="M39" s="284">
        <v>3</v>
      </c>
      <c r="N39" s="284">
        <v>57.47973</v>
      </c>
      <c r="O39" s="333">
        <v>0.044</v>
      </c>
      <c r="P39" s="284">
        <v>2.64551058577406</v>
      </c>
      <c r="Q39" s="284">
        <v>17.2562094142259</v>
      </c>
      <c r="R39" s="333">
        <v>0.191756966487676</v>
      </c>
      <c r="S39" s="334">
        <v>210</v>
      </c>
      <c r="T39" s="284">
        <v>3623.80397698745</v>
      </c>
      <c r="U39" s="336">
        <v>3623.80397698745</v>
      </c>
    </row>
    <row r="40" ht="22.6" customHeight="1" spans="1:21">
      <c r="A40" s="240"/>
      <c r="B40" s="282" t="s">
        <v>5431</v>
      </c>
      <c r="C40" s="240">
        <v>89.99</v>
      </c>
      <c r="D40" s="283">
        <v>0.1</v>
      </c>
      <c r="E40" s="176">
        <v>0</v>
      </c>
      <c r="F40" s="284">
        <v>80.991</v>
      </c>
      <c r="G40" s="284">
        <v>10.51</v>
      </c>
      <c r="H40" s="284">
        <v>6.47928</v>
      </c>
      <c r="I40" s="284">
        <v>64.00172</v>
      </c>
      <c r="J40" s="284">
        <v>0.5</v>
      </c>
      <c r="K40" s="284">
        <v>0.6</v>
      </c>
      <c r="L40" s="284">
        <v>40</v>
      </c>
      <c r="M40" s="284">
        <v>3</v>
      </c>
      <c r="N40" s="284">
        <v>57.47973</v>
      </c>
      <c r="O40" s="333">
        <v>0.044</v>
      </c>
      <c r="P40" s="284">
        <v>2.64551058577406</v>
      </c>
      <c r="Q40" s="284">
        <v>17.2562094142259</v>
      </c>
      <c r="R40" s="333">
        <v>0.191756966487676</v>
      </c>
      <c r="S40" s="334">
        <v>371</v>
      </c>
      <c r="T40" s="284">
        <v>6402.05369267782</v>
      </c>
      <c r="U40" s="336">
        <v>6402.05369267782</v>
      </c>
    </row>
    <row r="41" ht="22.6" customHeight="1" spans="1:21">
      <c r="A41" s="240" t="s">
        <v>5307</v>
      </c>
      <c r="B41" s="282" t="s">
        <v>5432</v>
      </c>
      <c r="C41" s="240">
        <v>79.99</v>
      </c>
      <c r="D41" s="283">
        <v>0</v>
      </c>
      <c r="E41" s="176">
        <v>0</v>
      </c>
      <c r="F41" s="284">
        <v>79.99</v>
      </c>
      <c r="G41" s="284">
        <v>10.51</v>
      </c>
      <c r="H41" s="284">
        <v>6.3992</v>
      </c>
      <c r="I41" s="284">
        <v>63.0808</v>
      </c>
      <c r="J41" s="284">
        <v>0.5</v>
      </c>
      <c r="K41" s="284">
        <v>0</v>
      </c>
      <c r="L41" s="284">
        <v>40</v>
      </c>
      <c r="M41" s="284">
        <v>3</v>
      </c>
      <c r="N41" s="284">
        <v>57.4497</v>
      </c>
      <c r="O41" s="333">
        <v>0.044</v>
      </c>
      <c r="P41" s="284">
        <v>2.64412845188285</v>
      </c>
      <c r="Q41" s="284">
        <v>16.9366715481171</v>
      </c>
      <c r="R41" s="333">
        <v>0.211734861209115</v>
      </c>
      <c r="S41" s="334">
        <v>280</v>
      </c>
      <c r="T41" s="284">
        <v>4742.2680334728</v>
      </c>
      <c r="U41" s="336">
        <v>4742.2680334728</v>
      </c>
    </row>
    <row r="42" ht="22.6" customHeight="1" spans="1:21">
      <c r="A42" s="240"/>
      <c r="B42" s="282" t="s">
        <v>5433</v>
      </c>
      <c r="C42" s="240">
        <v>79.99</v>
      </c>
      <c r="D42" s="283">
        <v>0</v>
      </c>
      <c r="E42" s="176">
        <v>0</v>
      </c>
      <c r="F42" s="284">
        <v>79.99</v>
      </c>
      <c r="G42" s="284">
        <v>10.51</v>
      </c>
      <c r="H42" s="284">
        <v>6.3992</v>
      </c>
      <c r="I42" s="284">
        <v>63.0808</v>
      </c>
      <c r="J42" s="284">
        <v>0.5</v>
      </c>
      <c r="K42" s="284">
        <v>0</v>
      </c>
      <c r="L42" s="284">
        <v>40</v>
      </c>
      <c r="M42" s="284">
        <v>3</v>
      </c>
      <c r="N42" s="284">
        <v>57.4497</v>
      </c>
      <c r="O42" s="333">
        <v>0.044</v>
      </c>
      <c r="P42" s="284">
        <v>2.64412845188285</v>
      </c>
      <c r="Q42" s="284">
        <v>16.9366715481171</v>
      </c>
      <c r="R42" s="333">
        <v>0.211734861209115</v>
      </c>
      <c r="S42" s="334">
        <v>315</v>
      </c>
      <c r="T42" s="284">
        <v>5335.0515376569</v>
      </c>
      <c r="U42" s="336">
        <v>5335.0515376569</v>
      </c>
    </row>
    <row r="43" ht="22.6" customHeight="1" spans="1:21">
      <c r="A43" s="240"/>
      <c r="B43" s="282" t="s">
        <v>5434</v>
      </c>
      <c r="C43" s="240">
        <v>79.99</v>
      </c>
      <c r="D43" s="283">
        <v>0</v>
      </c>
      <c r="E43" s="176">
        <v>0</v>
      </c>
      <c r="F43" s="284">
        <v>79.99</v>
      </c>
      <c r="G43" s="284">
        <v>10.51</v>
      </c>
      <c r="H43" s="284">
        <v>6.3992</v>
      </c>
      <c r="I43" s="284">
        <v>63.0808</v>
      </c>
      <c r="J43" s="284">
        <v>0.5</v>
      </c>
      <c r="K43" s="284">
        <v>0</v>
      </c>
      <c r="L43" s="284">
        <v>40</v>
      </c>
      <c r="M43" s="284">
        <v>3</v>
      </c>
      <c r="N43" s="284">
        <v>57.4497</v>
      </c>
      <c r="O43" s="333">
        <v>0.044</v>
      </c>
      <c r="P43" s="284">
        <v>2.64412845188285</v>
      </c>
      <c r="Q43" s="284">
        <v>16.9366715481171</v>
      </c>
      <c r="R43" s="333">
        <v>0.211734861209115</v>
      </c>
      <c r="S43" s="334">
        <v>350</v>
      </c>
      <c r="T43" s="284">
        <v>5927.835041841</v>
      </c>
      <c r="U43" s="336">
        <v>5927.835041841</v>
      </c>
    </row>
    <row r="44" ht="22.6" customHeight="1" spans="1:21">
      <c r="A44" s="240"/>
      <c r="B44" s="282" t="s">
        <v>5435</v>
      </c>
      <c r="C44" s="240">
        <v>79.99</v>
      </c>
      <c r="D44" s="283">
        <v>0</v>
      </c>
      <c r="E44" s="176">
        <v>0</v>
      </c>
      <c r="F44" s="284">
        <v>79.99</v>
      </c>
      <c r="G44" s="284">
        <v>10.51</v>
      </c>
      <c r="H44" s="284">
        <v>6.3992</v>
      </c>
      <c r="I44" s="284">
        <v>63.0808</v>
      </c>
      <c r="J44" s="284">
        <v>0.5</v>
      </c>
      <c r="K44" s="284">
        <v>0</v>
      </c>
      <c r="L44" s="284">
        <v>40</v>
      </c>
      <c r="M44" s="284">
        <v>3</v>
      </c>
      <c r="N44" s="284">
        <v>57.4497</v>
      </c>
      <c r="O44" s="333">
        <v>0.044</v>
      </c>
      <c r="P44" s="284">
        <v>2.64412845188285</v>
      </c>
      <c r="Q44" s="284">
        <v>16.9366715481171</v>
      </c>
      <c r="R44" s="333">
        <v>0.211734861209115</v>
      </c>
      <c r="S44" s="334">
        <v>490</v>
      </c>
      <c r="T44" s="284">
        <v>8298.9690585774</v>
      </c>
      <c r="U44" s="336">
        <v>8298.9690585774</v>
      </c>
    </row>
    <row r="45" ht="22.6" customHeight="1" spans="1:21">
      <c r="A45" s="240" t="s">
        <v>5309</v>
      </c>
      <c r="B45" s="282" t="s">
        <v>5436</v>
      </c>
      <c r="C45" s="240">
        <v>79.99</v>
      </c>
      <c r="D45" s="283">
        <v>0</v>
      </c>
      <c r="E45" s="176">
        <v>0</v>
      </c>
      <c r="F45" s="284">
        <v>79.99</v>
      </c>
      <c r="G45" s="284">
        <v>10.51</v>
      </c>
      <c r="H45" s="284">
        <v>6.3992</v>
      </c>
      <c r="I45" s="284">
        <v>63.0808</v>
      </c>
      <c r="J45" s="284">
        <v>0.5</v>
      </c>
      <c r="K45" s="284">
        <v>0</v>
      </c>
      <c r="L45" s="284">
        <v>40</v>
      </c>
      <c r="M45" s="284">
        <v>3</v>
      </c>
      <c r="N45" s="284">
        <v>57.4497</v>
      </c>
      <c r="O45" s="333">
        <v>0.044</v>
      </c>
      <c r="P45" s="284">
        <v>2.64412845188285</v>
      </c>
      <c r="Q45" s="284">
        <v>16.9366715481171</v>
      </c>
      <c r="R45" s="333">
        <v>0.211734861209115</v>
      </c>
      <c r="S45" s="334">
        <v>490</v>
      </c>
      <c r="T45" s="284">
        <v>8298.9690585774</v>
      </c>
      <c r="U45" s="336">
        <v>8298.9690585774</v>
      </c>
    </row>
    <row r="46" ht="22.6" customHeight="1" spans="1:21">
      <c r="A46" s="240"/>
      <c r="B46" s="282" t="s">
        <v>5437</v>
      </c>
      <c r="C46" s="240">
        <v>79.99</v>
      </c>
      <c r="D46" s="283">
        <v>0</v>
      </c>
      <c r="E46" s="176">
        <v>0</v>
      </c>
      <c r="F46" s="284">
        <v>79.99</v>
      </c>
      <c r="G46" s="284">
        <v>10.51</v>
      </c>
      <c r="H46" s="284">
        <v>6.3992</v>
      </c>
      <c r="I46" s="284">
        <v>63.0808</v>
      </c>
      <c r="J46" s="284">
        <v>0.5</v>
      </c>
      <c r="K46" s="284">
        <v>0</v>
      </c>
      <c r="L46" s="284">
        <v>40</v>
      </c>
      <c r="M46" s="284">
        <v>3</v>
      </c>
      <c r="N46" s="284">
        <v>57.4497</v>
      </c>
      <c r="O46" s="333">
        <v>0.044</v>
      </c>
      <c r="P46" s="284">
        <v>2.64412845188285</v>
      </c>
      <c r="Q46" s="284">
        <v>16.9366715481171</v>
      </c>
      <c r="R46" s="333">
        <v>0.211734861209115</v>
      </c>
      <c r="S46" s="334">
        <v>490</v>
      </c>
      <c r="T46" s="284">
        <v>8298.9690585774</v>
      </c>
      <c r="U46" s="336">
        <v>8298.9690585774</v>
      </c>
    </row>
    <row r="47" ht="22.6" customHeight="1" spans="1:21">
      <c r="A47" s="240"/>
      <c r="B47" s="282" t="s">
        <v>5438</v>
      </c>
      <c r="C47" s="240">
        <v>79.99</v>
      </c>
      <c r="D47" s="283">
        <v>0</v>
      </c>
      <c r="E47" s="176">
        <v>0</v>
      </c>
      <c r="F47" s="284">
        <v>79.99</v>
      </c>
      <c r="G47" s="284">
        <v>10.51</v>
      </c>
      <c r="H47" s="284">
        <v>6.3992</v>
      </c>
      <c r="I47" s="284">
        <v>63.0808</v>
      </c>
      <c r="J47" s="284">
        <v>0.5</v>
      </c>
      <c r="K47" s="284">
        <v>0</v>
      </c>
      <c r="L47" s="284">
        <v>40</v>
      </c>
      <c r="M47" s="284">
        <v>3</v>
      </c>
      <c r="N47" s="284">
        <v>57.4497</v>
      </c>
      <c r="O47" s="333">
        <v>0.044</v>
      </c>
      <c r="P47" s="284">
        <v>2.64412845188285</v>
      </c>
      <c r="Q47" s="284">
        <v>16.9366715481171</v>
      </c>
      <c r="R47" s="333">
        <v>0.211734861209115</v>
      </c>
      <c r="S47" s="334">
        <v>490</v>
      </c>
      <c r="T47" s="284">
        <v>8298.9690585774</v>
      </c>
      <c r="U47" s="336">
        <v>8298.9690585774</v>
      </c>
    </row>
    <row r="48" ht="22.6" customHeight="1" spans="1:21">
      <c r="A48" s="240"/>
      <c r="B48" s="282" t="s">
        <v>5439</v>
      </c>
      <c r="C48" s="240">
        <v>79.99</v>
      </c>
      <c r="D48" s="283">
        <v>0</v>
      </c>
      <c r="E48" s="176">
        <v>0</v>
      </c>
      <c r="F48" s="284">
        <v>79.99</v>
      </c>
      <c r="G48" s="284">
        <v>10.51</v>
      </c>
      <c r="H48" s="284">
        <v>6.3992</v>
      </c>
      <c r="I48" s="284">
        <v>63.0808</v>
      </c>
      <c r="J48" s="284">
        <v>0.5</v>
      </c>
      <c r="K48" s="284">
        <v>0</v>
      </c>
      <c r="L48" s="284">
        <v>40</v>
      </c>
      <c r="M48" s="284">
        <v>3</v>
      </c>
      <c r="N48" s="284">
        <v>57.4497</v>
      </c>
      <c r="O48" s="333">
        <v>0.044</v>
      </c>
      <c r="P48" s="284">
        <v>2.64412845188285</v>
      </c>
      <c r="Q48" s="284">
        <v>16.9366715481171</v>
      </c>
      <c r="R48" s="333">
        <v>0.211734861209115</v>
      </c>
      <c r="S48" s="334">
        <v>490</v>
      </c>
      <c r="T48" s="284">
        <v>8298.9690585774</v>
      </c>
      <c r="U48" s="336">
        <v>8298.9690585774</v>
      </c>
    </row>
    <row r="49" ht="22.6" customHeight="1" spans="1:21">
      <c r="A49" s="240" t="s">
        <v>5311</v>
      </c>
      <c r="B49" s="282" t="s">
        <v>5440</v>
      </c>
      <c r="C49" s="240">
        <v>79.99</v>
      </c>
      <c r="D49" s="283">
        <v>0</v>
      </c>
      <c r="E49" s="176">
        <v>0</v>
      </c>
      <c r="F49" s="284">
        <v>79.99</v>
      </c>
      <c r="G49" s="284">
        <v>10.51</v>
      </c>
      <c r="H49" s="284">
        <v>6.3992</v>
      </c>
      <c r="I49" s="284">
        <v>63.0808</v>
      </c>
      <c r="J49" s="284">
        <v>0.5</v>
      </c>
      <c r="K49" s="284">
        <v>0</v>
      </c>
      <c r="L49" s="284">
        <v>40</v>
      </c>
      <c r="M49" s="284">
        <v>3</v>
      </c>
      <c r="N49" s="284">
        <v>57.4497</v>
      </c>
      <c r="O49" s="333">
        <v>0.044</v>
      </c>
      <c r="P49" s="284">
        <v>2.64412845188285</v>
      </c>
      <c r="Q49" s="284">
        <v>16.9366715481171</v>
      </c>
      <c r="R49" s="333">
        <v>0.211734861209115</v>
      </c>
      <c r="S49" s="334">
        <v>490</v>
      </c>
      <c r="T49" s="284">
        <v>8298.9690585774</v>
      </c>
      <c r="U49" s="336">
        <v>8298.9690585774</v>
      </c>
    </row>
    <row r="50" ht="22.6" customHeight="1" spans="1:21">
      <c r="A50" s="240"/>
      <c r="B50" s="282" t="s">
        <v>5441</v>
      </c>
      <c r="C50" s="240">
        <v>79.99</v>
      </c>
      <c r="D50" s="283">
        <v>0</v>
      </c>
      <c r="E50" s="176">
        <v>0</v>
      </c>
      <c r="F50" s="284">
        <v>79.99</v>
      </c>
      <c r="G50" s="284">
        <v>10.51</v>
      </c>
      <c r="H50" s="284">
        <v>6.3992</v>
      </c>
      <c r="I50" s="284">
        <v>63.0808</v>
      </c>
      <c r="J50" s="284">
        <v>0.5</v>
      </c>
      <c r="K50" s="284">
        <v>0</v>
      </c>
      <c r="L50" s="284">
        <v>40</v>
      </c>
      <c r="M50" s="284">
        <v>3</v>
      </c>
      <c r="N50" s="284">
        <v>57.4497</v>
      </c>
      <c r="O50" s="333">
        <v>0.044</v>
      </c>
      <c r="P50" s="284">
        <v>2.64412845188285</v>
      </c>
      <c r="Q50" s="284">
        <v>16.9366715481171</v>
      </c>
      <c r="R50" s="333">
        <v>0.211734861209115</v>
      </c>
      <c r="S50" s="334">
        <v>490</v>
      </c>
      <c r="T50" s="284">
        <v>8298.9690585774</v>
      </c>
      <c r="U50" s="336">
        <v>8298.9690585774</v>
      </c>
    </row>
    <row r="51" ht="22.6" customHeight="1" spans="1:21">
      <c r="A51" s="240"/>
      <c r="B51" s="282" t="s">
        <v>5442</v>
      </c>
      <c r="C51" s="240">
        <v>79.99</v>
      </c>
      <c r="D51" s="283">
        <v>0</v>
      </c>
      <c r="E51" s="176">
        <v>0</v>
      </c>
      <c r="F51" s="284">
        <v>79.99</v>
      </c>
      <c r="G51" s="284">
        <v>10.51</v>
      </c>
      <c r="H51" s="284">
        <v>6.3992</v>
      </c>
      <c r="I51" s="284">
        <v>63.0808</v>
      </c>
      <c r="J51" s="284">
        <v>0.5</v>
      </c>
      <c r="K51" s="284">
        <v>0</v>
      </c>
      <c r="L51" s="284">
        <v>40</v>
      </c>
      <c r="M51" s="284">
        <v>3</v>
      </c>
      <c r="N51" s="284">
        <v>57.4497</v>
      </c>
      <c r="O51" s="333">
        <v>0.044</v>
      </c>
      <c r="P51" s="284">
        <v>2.64412845188285</v>
      </c>
      <c r="Q51" s="284">
        <v>16.9366715481171</v>
      </c>
      <c r="R51" s="333">
        <v>0.211734861209115</v>
      </c>
      <c r="S51" s="334">
        <v>490</v>
      </c>
      <c r="T51" s="284">
        <v>8298.9690585774</v>
      </c>
      <c r="U51" s="336">
        <v>8298.9690585774</v>
      </c>
    </row>
    <row r="52" ht="22.6" customHeight="1" spans="1:21">
      <c r="A52" s="240"/>
      <c r="B52" s="282" t="s">
        <v>5443</v>
      </c>
      <c r="C52" s="240">
        <v>79.99</v>
      </c>
      <c r="D52" s="283">
        <v>0</v>
      </c>
      <c r="E52" s="176">
        <v>0</v>
      </c>
      <c r="F52" s="284">
        <v>79.99</v>
      </c>
      <c r="G52" s="284">
        <v>10.51</v>
      </c>
      <c r="H52" s="284">
        <v>6.3992</v>
      </c>
      <c r="I52" s="284">
        <v>63.0808</v>
      </c>
      <c r="J52" s="284">
        <v>0.5</v>
      </c>
      <c r="K52" s="284">
        <v>0</v>
      </c>
      <c r="L52" s="284">
        <v>40</v>
      </c>
      <c r="M52" s="284">
        <v>3</v>
      </c>
      <c r="N52" s="284">
        <v>57.4497</v>
      </c>
      <c r="O52" s="333">
        <v>0.044</v>
      </c>
      <c r="P52" s="284">
        <v>2.64412845188285</v>
      </c>
      <c r="Q52" s="284">
        <v>16.9366715481171</v>
      </c>
      <c r="R52" s="333">
        <v>0.211734861209115</v>
      </c>
      <c r="S52" s="334">
        <v>490</v>
      </c>
      <c r="T52" s="284">
        <v>8298.9690585774</v>
      </c>
      <c r="U52" s="336">
        <v>8298.9690585774</v>
      </c>
    </row>
    <row r="53" spans="1:21">
      <c r="A53" s="240"/>
      <c r="B53" s="282"/>
      <c r="C53" s="240"/>
      <c r="D53" s="283"/>
      <c r="E53" s="176"/>
      <c r="F53" s="284"/>
      <c r="G53" s="284"/>
      <c r="H53" s="284"/>
      <c r="I53" s="284"/>
      <c r="J53" s="284"/>
      <c r="K53" s="284"/>
      <c r="L53" s="284"/>
      <c r="M53" s="284"/>
      <c r="N53" s="284"/>
      <c r="O53" s="333"/>
      <c r="P53" s="284"/>
      <c r="Q53" s="284"/>
      <c r="R53" s="333"/>
      <c r="S53" s="334"/>
      <c r="T53" s="284"/>
      <c r="U53" s="336"/>
    </row>
    <row r="54" spans="1:21">
      <c r="A54" s="240"/>
      <c r="B54" s="282"/>
      <c r="C54" s="240"/>
      <c r="D54" s="283"/>
      <c r="E54" s="176"/>
      <c r="F54" s="284"/>
      <c r="G54" s="284"/>
      <c r="H54" s="284"/>
      <c r="I54" s="284"/>
      <c r="J54" s="284"/>
      <c r="K54" s="284"/>
      <c r="L54" s="284"/>
      <c r="M54" s="284"/>
      <c r="N54" s="284"/>
      <c r="O54" s="333"/>
      <c r="P54" s="284"/>
      <c r="Q54" s="284"/>
      <c r="R54" s="333"/>
      <c r="S54" s="334"/>
      <c r="T54" s="284"/>
      <c r="U54" s="336"/>
    </row>
    <row r="55" spans="1:21">
      <c r="A55" s="240"/>
      <c r="B55" s="282"/>
      <c r="C55" s="240"/>
      <c r="D55" s="283"/>
      <c r="E55" s="176"/>
      <c r="F55" s="284"/>
      <c r="G55" s="284"/>
      <c r="H55" s="284"/>
      <c r="I55" s="284"/>
      <c r="J55" s="284"/>
      <c r="K55" s="284"/>
      <c r="L55" s="284"/>
      <c r="M55" s="284"/>
      <c r="N55" s="284"/>
      <c r="O55" s="333"/>
      <c r="P55" s="284"/>
      <c r="Q55" s="284"/>
      <c r="R55" s="333"/>
      <c r="S55" s="334"/>
      <c r="T55" s="284"/>
      <c r="U55" s="336"/>
    </row>
    <row r="56" spans="1:21">
      <c r="A56" s="240"/>
      <c r="B56" s="282"/>
      <c r="C56" s="240"/>
      <c r="D56" s="283"/>
      <c r="E56" s="176"/>
      <c r="F56" s="284"/>
      <c r="G56" s="284"/>
      <c r="H56" s="284"/>
      <c r="I56" s="284"/>
      <c r="J56" s="284"/>
      <c r="K56" s="284"/>
      <c r="L56" s="284"/>
      <c r="M56" s="284"/>
      <c r="N56" s="284"/>
      <c r="O56" s="333"/>
      <c r="P56" s="284"/>
      <c r="Q56" s="284"/>
      <c r="R56" s="333"/>
      <c r="S56" s="334"/>
      <c r="T56" s="284"/>
      <c r="U56" s="336"/>
    </row>
    <row r="57" spans="1:21">
      <c r="A57" s="240"/>
      <c r="B57" s="282"/>
      <c r="C57" s="240"/>
      <c r="D57" s="283"/>
      <c r="E57" s="176"/>
      <c r="F57" s="284"/>
      <c r="G57" s="284"/>
      <c r="H57" s="284"/>
      <c r="I57" s="284"/>
      <c r="J57" s="284"/>
      <c r="K57" s="284"/>
      <c r="L57" s="284"/>
      <c r="M57" s="284"/>
      <c r="N57" s="284"/>
      <c r="O57" s="333"/>
      <c r="P57" s="284"/>
      <c r="Q57" s="284"/>
      <c r="R57" s="333"/>
      <c r="S57" s="334"/>
      <c r="T57" s="284"/>
      <c r="U57" s="336"/>
    </row>
    <row r="58" spans="1:21">
      <c r="A58" s="240"/>
      <c r="B58" s="282"/>
      <c r="C58" s="240"/>
      <c r="D58" s="283"/>
      <c r="E58" s="176"/>
      <c r="F58" s="284"/>
      <c r="G58" s="284"/>
      <c r="H58" s="284"/>
      <c r="I58" s="284"/>
      <c r="J58" s="284"/>
      <c r="K58" s="284"/>
      <c r="L58" s="284"/>
      <c r="M58" s="284"/>
      <c r="N58" s="284"/>
      <c r="O58" s="333"/>
      <c r="P58" s="284"/>
      <c r="Q58" s="284"/>
      <c r="R58" s="333"/>
      <c r="S58" s="334"/>
      <c r="T58" s="284"/>
      <c r="U58" s="336"/>
    </row>
    <row r="59" spans="1:21">
      <c r="A59" s="240"/>
      <c r="B59" s="282"/>
      <c r="C59" s="240"/>
      <c r="D59" s="283"/>
      <c r="E59" s="176"/>
      <c r="F59" s="284"/>
      <c r="G59" s="284"/>
      <c r="H59" s="284"/>
      <c r="I59" s="284"/>
      <c r="J59" s="284"/>
      <c r="K59" s="284"/>
      <c r="L59" s="284"/>
      <c r="M59" s="284"/>
      <c r="N59" s="284"/>
      <c r="O59" s="333"/>
      <c r="P59" s="284"/>
      <c r="Q59" s="284"/>
      <c r="R59" s="333"/>
      <c r="S59" s="334"/>
      <c r="T59" s="284"/>
      <c r="U59" s="336"/>
    </row>
    <row r="60" spans="1:21">
      <c r="A60" s="240"/>
      <c r="B60" s="282"/>
      <c r="C60" s="240"/>
      <c r="D60" s="283"/>
      <c r="E60" s="176"/>
      <c r="F60" s="284"/>
      <c r="G60" s="284"/>
      <c r="H60" s="284"/>
      <c r="I60" s="284"/>
      <c r="J60" s="284"/>
      <c r="K60" s="284"/>
      <c r="L60" s="284"/>
      <c r="M60" s="284"/>
      <c r="N60" s="284"/>
      <c r="O60" s="333"/>
      <c r="P60" s="284"/>
      <c r="Q60" s="284"/>
      <c r="R60" s="333"/>
      <c r="S60" s="334"/>
      <c r="T60" s="284"/>
      <c r="U60" s="336"/>
    </row>
    <row r="61" spans="1:21">
      <c r="A61" s="240"/>
      <c r="B61" s="282"/>
      <c r="C61" s="240"/>
      <c r="D61" s="283"/>
      <c r="E61" s="176"/>
      <c r="F61" s="284"/>
      <c r="G61" s="284"/>
      <c r="H61" s="284"/>
      <c r="I61" s="284"/>
      <c r="J61" s="284"/>
      <c r="K61" s="284"/>
      <c r="L61" s="284"/>
      <c r="M61" s="284"/>
      <c r="N61" s="284"/>
      <c r="O61" s="333"/>
      <c r="P61" s="284"/>
      <c r="Q61" s="284"/>
      <c r="R61" s="333"/>
      <c r="S61" s="334"/>
      <c r="T61" s="284"/>
      <c r="U61" s="336"/>
    </row>
    <row r="62" spans="1:21">
      <c r="A62" s="240"/>
      <c r="B62" s="282"/>
      <c r="C62" s="240"/>
      <c r="D62" s="283"/>
      <c r="E62" s="176"/>
      <c r="F62" s="284"/>
      <c r="G62" s="284"/>
      <c r="H62" s="284"/>
      <c r="I62" s="284"/>
      <c r="J62" s="284"/>
      <c r="K62" s="284"/>
      <c r="L62" s="284"/>
      <c r="M62" s="284"/>
      <c r="N62" s="284"/>
      <c r="O62" s="333"/>
      <c r="P62" s="284"/>
      <c r="Q62" s="284"/>
      <c r="R62" s="333"/>
      <c r="S62" s="334"/>
      <c r="T62" s="284"/>
      <c r="U62" s="336"/>
    </row>
    <row r="63" spans="1:21">
      <c r="A63" s="240"/>
      <c r="B63" s="282"/>
      <c r="C63" s="240"/>
      <c r="D63" s="283"/>
      <c r="E63" s="176"/>
      <c r="F63" s="284"/>
      <c r="G63" s="284"/>
      <c r="H63" s="284"/>
      <c r="I63" s="284"/>
      <c r="J63" s="284"/>
      <c r="K63" s="284"/>
      <c r="L63" s="284"/>
      <c r="M63" s="284"/>
      <c r="N63" s="284"/>
      <c r="O63" s="333"/>
      <c r="P63" s="284"/>
      <c r="Q63" s="284"/>
      <c r="R63" s="333"/>
      <c r="S63" s="334"/>
      <c r="T63" s="284"/>
      <c r="U63" s="336"/>
    </row>
    <row r="64" spans="1:21">
      <c r="A64" s="240"/>
      <c r="B64" s="282"/>
      <c r="C64" s="240"/>
      <c r="D64" s="283"/>
      <c r="E64" s="176"/>
      <c r="F64" s="284"/>
      <c r="G64" s="284"/>
      <c r="H64" s="284"/>
      <c r="I64" s="284"/>
      <c r="J64" s="284"/>
      <c r="K64" s="284"/>
      <c r="L64" s="284"/>
      <c r="M64" s="284"/>
      <c r="N64" s="284"/>
      <c r="O64" s="333"/>
      <c r="P64" s="284"/>
      <c r="Q64" s="284"/>
      <c r="R64" s="333"/>
      <c r="S64" s="334"/>
      <c r="T64" s="284"/>
      <c r="U64" s="336"/>
    </row>
    <row r="65" spans="1:21">
      <c r="A65" s="240"/>
      <c r="B65" s="282"/>
      <c r="C65" s="240"/>
      <c r="D65" s="283"/>
      <c r="E65" s="176"/>
      <c r="F65" s="284"/>
      <c r="G65" s="284"/>
      <c r="H65" s="284"/>
      <c r="I65" s="284"/>
      <c r="J65" s="284"/>
      <c r="K65" s="284"/>
      <c r="L65" s="284"/>
      <c r="M65" s="284"/>
      <c r="N65" s="284"/>
      <c r="O65" s="333"/>
      <c r="P65" s="284"/>
      <c r="Q65" s="284"/>
      <c r="R65" s="333"/>
      <c r="S65" s="334"/>
      <c r="T65" s="284"/>
      <c r="U65" s="336"/>
    </row>
    <row r="66" spans="1:21">
      <c r="A66" s="240"/>
      <c r="B66" s="282"/>
      <c r="C66" s="240"/>
      <c r="D66" s="283"/>
      <c r="E66" s="176"/>
      <c r="F66" s="284"/>
      <c r="G66" s="284"/>
      <c r="H66" s="284"/>
      <c r="I66" s="284"/>
      <c r="J66" s="284"/>
      <c r="K66" s="284"/>
      <c r="L66" s="284"/>
      <c r="M66" s="284"/>
      <c r="N66" s="284"/>
      <c r="O66" s="333"/>
      <c r="P66" s="284"/>
      <c r="Q66" s="284"/>
      <c r="R66" s="333"/>
      <c r="S66" s="334"/>
      <c r="T66" s="284"/>
      <c r="U66" s="336"/>
    </row>
    <row r="67" spans="1:21">
      <c r="A67" s="240"/>
      <c r="B67" s="282"/>
      <c r="C67" s="240"/>
      <c r="D67" s="283"/>
      <c r="E67" s="176"/>
      <c r="F67" s="284"/>
      <c r="G67" s="284"/>
      <c r="H67" s="284"/>
      <c r="I67" s="284"/>
      <c r="J67" s="284"/>
      <c r="K67" s="284"/>
      <c r="L67" s="284"/>
      <c r="M67" s="284"/>
      <c r="N67" s="284"/>
      <c r="O67" s="333"/>
      <c r="P67" s="284"/>
      <c r="Q67" s="284"/>
      <c r="R67" s="333"/>
      <c r="S67" s="334"/>
      <c r="T67" s="284"/>
      <c r="U67" s="336"/>
    </row>
    <row r="68" spans="1:21">
      <c r="A68" s="240"/>
      <c r="B68" s="282"/>
      <c r="C68" s="240"/>
      <c r="D68" s="283"/>
      <c r="E68" s="176"/>
      <c r="F68" s="284"/>
      <c r="G68" s="284"/>
      <c r="H68" s="284"/>
      <c r="I68" s="284"/>
      <c r="J68" s="284"/>
      <c r="K68" s="284"/>
      <c r="L68" s="284"/>
      <c r="M68" s="284"/>
      <c r="N68" s="284"/>
      <c r="O68" s="333"/>
      <c r="P68" s="284"/>
      <c r="Q68" s="284"/>
      <c r="R68" s="333"/>
      <c r="S68" s="334"/>
      <c r="T68" s="284"/>
      <c r="U68" s="336"/>
    </row>
    <row r="69" spans="1:21">
      <c r="A69" s="240"/>
      <c r="B69" s="282"/>
      <c r="C69" s="240"/>
      <c r="D69" s="283"/>
      <c r="E69" s="176"/>
      <c r="F69" s="284"/>
      <c r="G69" s="284"/>
      <c r="H69" s="284"/>
      <c r="I69" s="284"/>
      <c r="J69" s="284"/>
      <c r="K69" s="284"/>
      <c r="L69" s="284"/>
      <c r="M69" s="284"/>
      <c r="N69" s="284"/>
      <c r="O69" s="333"/>
      <c r="P69" s="284"/>
      <c r="Q69" s="284"/>
      <c r="R69" s="333"/>
      <c r="S69" s="334"/>
      <c r="T69" s="284"/>
      <c r="U69" s="336"/>
    </row>
    <row r="70" spans="1:21">
      <c r="A70" s="240"/>
      <c r="B70" s="282"/>
      <c r="C70" s="240"/>
      <c r="D70" s="283"/>
      <c r="E70" s="176"/>
      <c r="F70" s="284"/>
      <c r="G70" s="284"/>
      <c r="H70" s="284"/>
      <c r="I70" s="284"/>
      <c r="J70" s="284"/>
      <c r="K70" s="284"/>
      <c r="L70" s="284"/>
      <c r="M70" s="284"/>
      <c r="N70" s="284"/>
      <c r="O70" s="333"/>
      <c r="P70" s="284"/>
      <c r="Q70" s="284"/>
      <c r="R70" s="333"/>
      <c r="S70" s="334"/>
      <c r="T70" s="284"/>
      <c r="U70" s="336"/>
    </row>
    <row r="71" spans="1:21">
      <c r="A71" s="240"/>
      <c r="B71" s="282"/>
      <c r="C71" s="240"/>
      <c r="D71" s="283"/>
      <c r="E71" s="176"/>
      <c r="F71" s="284"/>
      <c r="G71" s="284"/>
      <c r="H71" s="284"/>
      <c r="I71" s="284"/>
      <c r="J71" s="284"/>
      <c r="K71" s="284"/>
      <c r="L71" s="284"/>
      <c r="M71" s="284"/>
      <c r="N71" s="284"/>
      <c r="O71" s="333"/>
      <c r="P71" s="284"/>
      <c r="Q71" s="284"/>
      <c r="R71" s="333"/>
      <c r="S71" s="334"/>
      <c r="T71" s="284"/>
      <c r="U71" s="336"/>
    </row>
    <row r="72" spans="1:21">
      <c r="A72" s="240"/>
      <c r="B72" s="282"/>
      <c r="C72" s="240"/>
      <c r="D72" s="283"/>
      <c r="E72" s="176"/>
      <c r="F72" s="284"/>
      <c r="G72" s="284"/>
      <c r="H72" s="284"/>
      <c r="I72" s="284"/>
      <c r="J72" s="284"/>
      <c r="K72" s="284"/>
      <c r="L72" s="284"/>
      <c r="M72" s="284"/>
      <c r="N72" s="284"/>
      <c r="O72" s="333"/>
      <c r="P72" s="284"/>
      <c r="Q72" s="284"/>
      <c r="R72" s="333"/>
      <c r="S72" s="334"/>
      <c r="T72" s="284"/>
      <c r="U72" s="336"/>
    </row>
    <row r="73" spans="1:21">
      <c r="A73" s="240"/>
      <c r="B73" s="282"/>
      <c r="C73" s="240"/>
      <c r="D73" s="283"/>
      <c r="E73" s="176"/>
      <c r="F73" s="284"/>
      <c r="G73" s="284"/>
      <c r="H73" s="284"/>
      <c r="I73" s="284"/>
      <c r="J73" s="284"/>
      <c r="K73" s="284"/>
      <c r="L73" s="284"/>
      <c r="M73" s="284"/>
      <c r="N73" s="284"/>
      <c r="O73" s="333"/>
      <c r="P73" s="284"/>
      <c r="Q73" s="284"/>
      <c r="R73" s="333"/>
      <c r="S73" s="334"/>
      <c r="T73" s="284"/>
      <c r="U73" s="336"/>
    </row>
    <row r="74" spans="1:21">
      <c r="A74" s="240"/>
      <c r="B74" s="282"/>
      <c r="C74" s="240"/>
      <c r="D74" s="283"/>
      <c r="E74" s="176"/>
      <c r="F74" s="284"/>
      <c r="G74" s="284"/>
      <c r="H74" s="284"/>
      <c r="I74" s="284"/>
      <c r="J74" s="284"/>
      <c r="K74" s="284"/>
      <c r="L74" s="284"/>
      <c r="M74" s="284"/>
      <c r="N74" s="284"/>
      <c r="O74" s="333"/>
      <c r="P74" s="284"/>
      <c r="Q74" s="284"/>
      <c r="R74" s="333"/>
      <c r="S74" s="334"/>
      <c r="T74" s="284"/>
      <c r="U74" s="336"/>
    </row>
    <row r="75" spans="1:21">
      <c r="A75" s="240"/>
      <c r="B75" s="282"/>
      <c r="C75" s="240"/>
      <c r="D75" s="283"/>
      <c r="E75" s="176"/>
      <c r="F75" s="284"/>
      <c r="G75" s="284"/>
      <c r="H75" s="284"/>
      <c r="I75" s="284"/>
      <c r="J75" s="284"/>
      <c r="K75" s="284"/>
      <c r="L75" s="284"/>
      <c r="M75" s="284"/>
      <c r="N75" s="284"/>
      <c r="O75" s="333"/>
      <c r="P75" s="284"/>
      <c r="Q75" s="284"/>
      <c r="R75" s="333"/>
      <c r="S75" s="334"/>
      <c r="T75" s="284"/>
      <c r="U75" s="336"/>
    </row>
    <row r="76" spans="1:21">
      <c r="A76" s="240"/>
      <c r="B76" s="282"/>
      <c r="C76" s="240"/>
      <c r="D76" s="283"/>
      <c r="E76" s="176"/>
      <c r="F76" s="284"/>
      <c r="G76" s="284"/>
      <c r="H76" s="284"/>
      <c r="I76" s="284"/>
      <c r="J76" s="284"/>
      <c r="K76" s="284"/>
      <c r="L76" s="284"/>
      <c r="M76" s="284"/>
      <c r="N76" s="284"/>
      <c r="O76" s="333"/>
      <c r="P76" s="284"/>
      <c r="Q76" s="284"/>
      <c r="R76" s="333"/>
      <c r="S76" s="334"/>
      <c r="T76" s="284"/>
      <c r="U76" s="336"/>
    </row>
    <row r="77" spans="1:21">
      <c r="A77" s="240"/>
      <c r="B77" s="282"/>
      <c r="C77" s="240"/>
      <c r="D77" s="283"/>
      <c r="E77" s="176"/>
      <c r="F77" s="284"/>
      <c r="G77" s="284"/>
      <c r="H77" s="284"/>
      <c r="I77" s="284"/>
      <c r="J77" s="284"/>
      <c r="K77" s="284"/>
      <c r="L77" s="284"/>
      <c r="M77" s="284"/>
      <c r="N77" s="284"/>
      <c r="O77" s="333"/>
      <c r="P77" s="284"/>
      <c r="Q77" s="284"/>
      <c r="R77" s="333"/>
      <c r="S77" s="334"/>
      <c r="T77" s="284"/>
      <c r="U77" s="336"/>
    </row>
    <row r="78" spans="1:21">
      <c r="A78" s="240"/>
      <c r="B78" s="282"/>
      <c r="C78" s="240"/>
      <c r="D78" s="283"/>
      <c r="E78" s="176"/>
      <c r="F78" s="284"/>
      <c r="G78" s="284"/>
      <c r="H78" s="284"/>
      <c r="I78" s="284"/>
      <c r="J78" s="284"/>
      <c r="K78" s="284"/>
      <c r="L78" s="284"/>
      <c r="M78" s="284"/>
      <c r="N78" s="284"/>
      <c r="O78" s="333"/>
      <c r="P78" s="284"/>
      <c r="Q78" s="284"/>
      <c r="R78" s="333"/>
      <c r="S78" s="334"/>
      <c r="T78" s="284"/>
      <c r="U78" s="336"/>
    </row>
    <row r="79" spans="1:21">
      <c r="A79" s="240"/>
      <c r="B79" s="282"/>
      <c r="C79" s="240"/>
      <c r="D79" s="283"/>
      <c r="E79" s="176"/>
      <c r="F79" s="284"/>
      <c r="G79" s="284"/>
      <c r="H79" s="284"/>
      <c r="I79" s="284"/>
      <c r="J79" s="284"/>
      <c r="K79" s="284"/>
      <c r="L79" s="284"/>
      <c r="M79" s="284"/>
      <c r="N79" s="284"/>
      <c r="O79" s="333"/>
      <c r="P79" s="284"/>
      <c r="Q79" s="284"/>
      <c r="R79" s="333"/>
      <c r="S79" s="334"/>
      <c r="T79" s="284"/>
      <c r="U79" s="336"/>
    </row>
    <row r="80" spans="1:21">
      <c r="A80" s="240"/>
      <c r="B80" s="282"/>
      <c r="C80" s="240"/>
      <c r="D80" s="283"/>
      <c r="E80" s="176"/>
      <c r="F80" s="284"/>
      <c r="G80" s="284"/>
      <c r="H80" s="284"/>
      <c r="I80" s="284"/>
      <c r="J80" s="284"/>
      <c r="K80" s="284"/>
      <c r="L80" s="284"/>
      <c r="M80" s="284"/>
      <c r="N80" s="284"/>
      <c r="O80" s="333"/>
      <c r="P80" s="284"/>
      <c r="Q80" s="284"/>
      <c r="R80" s="333"/>
      <c r="S80" s="334"/>
      <c r="T80" s="284"/>
      <c r="U80" s="336"/>
    </row>
    <row r="81" spans="1:21">
      <c r="A81" s="240"/>
      <c r="B81" s="282"/>
      <c r="C81" s="240"/>
      <c r="D81" s="283"/>
      <c r="E81" s="176"/>
      <c r="F81" s="284"/>
      <c r="G81" s="284"/>
      <c r="H81" s="284"/>
      <c r="I81" s="284"/>
      <c r="J81" s="284"/>
      <c r="K81" s="284"/>
      <c r="L81" s="284"/>
      <c r="M81" s="284"/>
      <c r="N81" s="284"/>
      <c r="O81" s="333"/>
      <c r="P81" s="284"/>
      <c r="Q81" s="284"/>
      <c r="R81" s="333"/>
      <c r="S81" s="334"/>
      <c r="T81" s="284"/>
      <c r="U81" s="336"/>
    </row>
    <row r="82" spans="1:21">
      <c r="A82" s="240"/>
      <c r="B82" s="282"/>
      <c r="C82" s="240"/>
      <c r="D82" s="283"/>
      <c r="E82" s="176"/>
      <c r="F82" s="284"/>
      <c r="G82" s="284"/>
      <c r="H82" s="284"/>
      <c r="I82" s="284"/>
      <c r="J82" s="284"/>
      <c r="K82" s="284"/>
      <c r="L82" s="284"/>
      <c r="M82" s="284"/>
      <c r="N82" s="284"/>
      <c r="O82" s="333"/>
      <c r="P82" s="284"/>
      <c r="Q82" s="284"/>
      <c r="R82" s="333"/>
      <c r="S82" s="334"/>
      <c r="T82" s="284"/>
      <c r="U82" s="336"/>
    </row>
    <row r="83" spans="1:21">
      <c r="A83" s="240"/>
      <c r="B83" s="282"/>
      <c r="C83" s="240"/>
      <c r="D83" s="283"/>
      <c r="E83" s="176"/>
      <c r="F83" s="284"/>
      <c r="G83" s="284"/>
      <c r="H83" s="284"/>
      <c r="I83" s="284"/>
      <c r="J83" s="284"/>
      <c r="K83" s="284"/>
      <c r="L83" s="284"/>
      <c r="M83" s="284"/>
      <c r="N83" s="284"/>
      <c r="O83" s="333"/>
      <c r="P83" s="284"/>
      <c r="Q83" s="284"/>
      <c r="R83" s="333"/>
      <c r="S83" s="334"/>
      <c r="T83" s="284"/>
      <c r="U83" s="336"/>
    </row>
    <row r="84" spans="1:21">
      <c r="A84" s="240"/>
      <c r="B84" s="282"/>
      <c r="C84" s="240"/>
      <c r="D84" s="283"/>
      <c r="E84" s="176"/>
      <c r="F84" s="284"/>
      <c r="G84" s="284"/>
      <c r="H84" s="284"/>
      <c r="I84" s="284"/>
      <c r="J84" s="284"/>
      <c r="K84" s="284"/>
      <c r="L84" s="284"/>
      <c r="M84" s="284"/>
      <c r="N84" s="284"/>
      <c r="O84" s="333"/>
      <c r="P84" s="284"/>
      <c r="Q84" s="284"/>
      <c r="R84" s="333"/>
      <c r="S84" s="334"/>
      <c r="T84" s="284"/>
      <c r="U84" s="336"/>
    </row>
    <row r="85" spans="1:21">
      <c r="A85" s="240"/>
      <c r="B85" s="282"/>
      <c r="C85" s="240"/>
      <c r="D85" s="283"/>
      <c r="E85" s="176"/>
      <c r="F85" s="284"/>
      <c r="G85" s="284"/>
      <c r="H85" s="284"/>
      <c r="I85" s="284"/>
      <c r="J85" s="284"/>
      <c r="K85" s="284"/>
      <c r="L85" s="284"/>
      <c r="M85" s="284"/>
      <c r="N85" s="284"/>
      <c r="O85" s="333"/>
      <c r="P85" s="284"/>
      <c r="Q85" s="284"/>
      <c r="R85" s="333"/>
      <c r="S85" s="334"/>
      <c r="T85" s="284"/>
      <c r="U85" s="336"/>
    </row>
    <row r="86" spans="1:21">
      <c r="A86" s="240"/>
      <c r="B86" s="282"/>
      <c r="C86" s="240"/>
      <c r="D86" s="283"/>
      <c r="E86" s="176"/>
      <c r="F86" s="284"/>
      <c r="G86" s="284"/>
      <c r="H86" s="284"/>
      <c r="I86" s="284"/>
      <c r="J86" s="284"/>
      <c r="K86" s="284"/>
      <c r="L86" s="284"/>
      <c r="M86" s="284"/>
      <c r="N86" s="284"/>
      <c r="O86" s="333"/>
      <c r="P86" s="284"/>
      <c r="Q86" s="284"/>
      <c r="R86" s="333"/>
      <c r="S86" s="334"/>
      <c r="T86" s="284"/>
      <c r="U86" s="336"/>
    </row>
    <row r="87" spans="1:21">
      <c r="A87" s="240"/>
      <c r="B87" s="282"/>
      <c r="C87" s="240"/>
      <c r="D87" s="283"/>
      <c r="E87" s="176"/>
      <c r="F87" s="284"/>
      <c r="G87" s="284"/>
      <c r="H87" s="284"/>
      <c r="I87" s="284"/>
      <c r="J87" s="284"/>
      <c r="K87" s="284"/>
      <c r="L87" s="284"/>
      <c r="M87" s="284"/>
      <c r="N87" s="284"/>
      <c r="O87" s="333"/>
      <c r="P87" s="284"/>
      <c r="Q87" s="284"/>
      <c r="R87" s="333"/>
      <c r="S87" s="334"/>
      <c r="T87" s="284"/>
      <c r="U87" s="336"/>
    </row>
    <row r="88" spans="1:21">
      <c r="A88" s="240"/>
      <c r="B88" s="282"/>
      <c r="C88" s="240"/>
      <c r="D88" s="283"/>
      <c r="E88" s="176"/>
      <c r="F88" s="284"/>
      <c r="G88" s="284"/>
      <c r="H88" s="284"/>
      <c r="I88" s="284"/>
      <c r="J88" s="284"/>
      <c r="K88" s="284"/>
      <c r="L88" s="284"/>
      <c r="M88" s="284"/>
      <c r="N88" s="284"/>
      <c r="O88" s="333"/>
      <c r="P88" s="284"/>
      <c r="Q88" s="284"/>
      <c r="R88" s="333"/>
      <c r="S88" s="334"/>
      <c r="T88" s="284"/>
      <c r="U88" s="336"/>
    </row>
    <row r="89" spans="1:21">
      <c r="A89" s="240"/>
      <c r="B89" s="282"/>
      <c r="C89" s="240"/>
      <c r="D89" s="283"/>
      <c r="E89" s="176"/>
      <c r="F89" s="284"/>
      <c r="G89" s="284"/>
      <c r="H89" s="284"/>
      <c r="I89" s="284"/>
      <c r="J89" s="284"/>
      <c r="K89" s="284"/>
      <c r="L89" s="284"/>
      <c r="M89" s="284"/>
      <c r="N89" s="284"/>
      <c r="O89" s="333"/>
      <c r="P89" s="284"/>
      <c r="Q89" s="284"/>
      <c r="R89" s="333"/>
      <c r="S89" s="334"/>
      <c r="T89" s="284"/>
      <c r="U89" s="336"/>
    </row>
    <row r="90" spans="1:21">
      <c r="A90" s="240"/>
      <c r="B90" s="282"/>
      <c r="C90" s="240"/>
      <c r="D90" s="283"/>
      <c r="E90" s="176"/>
      <c r="F90" s="284"/>
      <c r="G90" s="284"/>
      <c r="H90" s="284"/>
      <c r="I90" s="284"/>
      <c r="J90" s="284"/>
      <c r="K90" s="284"/>
      <c r="L90" s="284"/>
      <c r="M90" s="284"/>
      <c r="N90" s="284"/>
      <c r="O90" s="333"/>
      <c r="P90" s="284"/>
      <c r="Q90" s="284"/>
      <c r="R90" s="333"/>
      <c r="S90" s="334"/>
      <c r="T90" s="284"/>
      <c r="U90" s="336"/>
    </row>
    <row r="91" spans="1:21">
      <c r="A91" s="240"/>
      <c r="B91" s="282"/>
      <c r="C91" s="240"/>
      <c r="D91" s="283"/>
      <c r="E91" s="176"/>
      <c r="F91" s="284"/>
      <c r="G91" s="284"/>
      <c r="H91" s="284"/>
      <c r="I91" s="284"/>
      <c r="J91" s="284"/>
      <c r="K91" s="284"/>
      <c r="L91" s="284"/>
      <c r="M91" s="284"/>
      <c r="N91" s="284"/>
      <c r="O91" s="333"/>
      <c r="P91" s="284"/>
      <c r="Q91" s="284"/>
      <c r="R91" s="333"/>
      <c r="S91" s="334"/>
      <c r="T91" s="284"/>
      <c r="U91" s="336"/>
    </row>
    <row r="92" spans="1:21">
      <c r="A92" s="240"/>
      <c r="B92" s="282"/>
      <c r="C92" s="240"/>
      <c r="D92" s="283"/>
      <c r="E92" s="176"/>
      <c r="F92" s="284"/>
      <c r="G92" s="284"/>
      <c r="H92" s="284"/>
      <c r="I92" s="284"/>
      <c r="J92" s="284"/>
      <c r="K92" s="284"/>
      <c r="L92" s="284"/>
      <c r="M92" s="284"/>
      <c r="N92" s="284"/>
      <c r="O92" s="333"/>
      <c r="P92" s="284"/>
      <c r="Q92" s="284"/>
      <c r="R92" s="333"/>
      <c r="S92" s="334"/>
      <c r="T92" s="284"/>
      <c r="U92" s="336"/>
    </row>
  </sheetData>
  <mergeCells count="14">
    <mergeCell ref="A1:U1"/>
    <mergeCell ref="A28:U28"/>
    <mergeCell ref="A3:A6"/>
    <mergeCell ref="A7:A10"/>
    <mergeCell ref="A11:A14"/>
    <mergeCell ref="A15:A18"/>
    <mergeCell ref="A19:A22"/>
    <mergeCell ref="A23:A26"/>
    <mergeCell ref="A29:A32"/>
    <mergeCell ref="A33:A36"/>
    <mergeCell ref="A37:A40"/>
    <mergeCell ref="A41:A44"/>
    <mergeCell ref="A45:A48"/>
    <mergeCell ref="A49:A52"/>
  </mergeCells>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N91"/>
  <sheetViews>
    <sheetView workbookViewId="0">
      <pane xSplit="2" ySplit="2" topLeftCell="C3" activePane="bottomRight" state="frozen"/>
      <selection/>
      <selection pane="topRight"/>
      <selection pane="bottomLeft"/>
      <selection pane="bottomRight" activeCell="A1" sqref="A1:Z1"/>
    </sheetView>
  </sheetViews>
  <sheetFormatPr defaultColWidth="9" defaultRowHeight="13.5"/>
  <cols>
    <col min="1" max="1" width="19.4333333333333" customWidth="1"/>
    <col min="2" max="2" width="20.35" customWidth="1"/>
    <col min="3" max="3" width="6.36666666666667" customWidth="1"/>
    <col min="4" max="4" width="5.8" customWidth="1"/>
    <col min="5" max="5" width="5.125" customWidth="1"/>
    <col min="6" max="6" width="6.93333333333333" customWidth="1"/>
    <col min="7" max="7" width="7.15" customWidth="1"/>
    <col min="8" max="8" width="5.8" customWidth="1"/>
    <col min="9" max="9" width="6.025" customWidth="1"/>
    <col min="10" max="10" width="7.60833333333333" customWidth="1"/>
    <col min="11" max="11" width="6.93333333333333" customWidth="1"/>
    <col min="12" max="12" width="9.63333333333333" customWidth="1"/>
    <col min="13" max="13" width="5.91666666666667" customWidth="1"/>
    <col min="14" max="14" width="8.95833333333333" customWidth="1"/>
    <col min="15" max="15" width="6.475" customWidth="1"/>
    <col min="16" max="16" width="6.93333333333333" customWidth="1"/>
    <col min="17" max="17" width="6.025" customWidth="1"/>
    <col min="18" max="18" width="6.93333333333333" customWidth="1"/>
    <col min="19" max="19" width="8.05833333333333" customWidth="1"/>
    <col min="20" max="20" width="12.5666666666667" customWidth="1"/>
    <col min="21" max="21" width="12.45" customWidth="1"/>
    <col min="22" max="22" width="13.9166666666667" customWidth="1"/>
    <col min="23" max="23" width="20.5666666666667" customWidth="1"/>
    <col min="24" max="25" width="15.6083333333333" customWidth="1"/>
    <col min="26" max="26" width="12.675" customWidth="1"/>
    <col min="27" max="28" width="15.2666666666667" customWidth="1"/>
    <col min="29" max="40" width="7.38333333333333" customWidth="1"/>
    <col min="41" max="42" width="7.15" customWidth="1"/>
  </cols>
  <sheetData>
    <row r="1" ht="26.8" customHeight="1" spans="1:40">
      <c r="A1" s="294" t="s">
        <v>5471</v>
      </c>
      <c r="B1" s="295"/>
      <c r="C1" s="295"/>
      <c r="D1" s="295"/>
      <c r="E1" s="295"/>
      <c r="F1" s="296"/>
      <c r="G1" s="295"/>
      <c r="H1" s="295"/>
      <c r="I1" s="295"/>
      <c r="J1" s="295"/>
      <c r="K1" s="295"/>
      <c r="L1" s="295"/>
      <c r="M1" s="295"/>
      <c r="N1" s="295"/>
      <c r="O1" s="295"/>
      <c r="P1" s="295"/>
      <c r="Q1" s="295"/>
      <c r="R1" s="295"/>
      <c r="S1" s="295"/>
      <c r="T1" s="295"/>
      <c r="U1" s="295"/>
      <c r="V1" s="295"/>
      <c r="W1" s="295"/>
      <c r="X1" s="295"/>
      <c r="Y1" s="295"/>
      <c r="Z1" s="297"/>
      <c r="AA1" s="230"/>
      <c r="AB1" s="298" t="s">
        <v>5472</v>
      </c>
      <c r="AC1" s="230"/>
      <c r="AD1" s="230"/>
      <c r="AE1" s="230"/>
      <c r="AF1" s="230"/>
      <c r="AG1" s="230"/>
      <c r="AH1" s="230"/>
      <c r="AI1" s="230"/>
      <c r="AJ1" s="230"/>
      <c r="AK1" s="230"/>
      <c r="AL1" s="230"/>
      <c r="AM1" s="230"/>
      <c r="AN1" s="230"/>
    </row>
    <row r="2" ht="50" customHeight="1" spans="1:40">
      <c r="A2" s="299" t="s">
        <v>5473</v>
      </c>
      <c r="B2" s="300" t="s">
        <v>5474</v>
      </c>
      <c r="C2" s="300" t="s">
        <v>5475</v>
      </c>
      <c r="D2" s="300" t="s">
        <v>5476</v>
      </c>
      <c r="E2" s="301" t="s">
        <v>3395</v>
      </c>
      <c r="F2" s="302" t="s">
        <v>5477</v>
      </c>
      <c r="G2" s="303" t="s">
        <v>5478</v>
      </c>
      <c r="H2" s="303" t="s">
        <v>5479</v>
      </c>
      <c r="I2" s="303" t="s">
        <v>5480</v>
      </c>
      <c r="J2" s="303" t="s">
        <v>5481</v>
      </c>
      <c r="K2" s="304" t="s">
        <v>5482</v>
      </c>
      <c r="L2" s="304" t="s">
        <v>3800</v>
      </c>
      <c r="M2" s="304" t="s">
        <v>5483</v>
      </c>
      <c r="N2" s="304" t="s">
        <v>5484</v>
      </c>
      <c r="O2" s="303" t="s">
        <v>5485</v>
      </c>
      <c r="P2" s="305" t="s">
        <v>5486</v>
      </c>
      <c r="Q2" s="305" t="s">
        <v>5487</v>
      </c>
      <c r="R2" s="305" t="s">
        <v>5488</v>
      </c>
      <c r="S2" s="306" t="s">
        <v>5489</v>
      </c>
      <c r="T2" s="303" t="s">
        <v>5490</v>
      </c>
      <c r="U2" s="303" t="s">
        <v>5491</v>
      </c>
      <c r="V2" s="307" t="s">
        <v>5492</v>
      </c>
      <c r="W2" s="308" t="s">
        <v>5493</v>
      </c>
      <c r="X2" s="160" t="s">
        <v>5494</v>
      </c>
      <c r="Y2" s="160" t="s">
        <v>5495</v>
      </c>
      <c r="Z2" s="307" t="s">
        <v>5496</v>
      </c>
      <c r="AA2" s="309" t="s">
        <v>5497</v>
      </c>
      <c r="AB2" s="298" t="s">
        <v>5497</v>
      </c>
      <c r="AC2" s="230"/>
      <c r="AD2" s="230"/>
      <c r="AE2" s="230"/>
      <c r="AF2" s="230"/>
      <c r="AG2" s="230"/>
      <c r="AH2" s="230"/>
      <c r="AI2" s="230"/>
      <c r="AJ2" s="230"/>
      <c r="AK2" s="230"/>
      <c r="AL2" s="230"/>
      <c r="AM2" s="230"/>
      <c r="AN2" s="230"/>
    </row>
    <row r="3" ht="22.6" customHeight="1" spans="1:40">
      <c r="A3" s="310" t="s">
        <v>5498</v>
      </c>
      <c r="B3" s="282" t="s">
        <v>5499</v>
      </c>
      <c r="C3" s="240"/>
      <c r="D3" s="283"/>
      <c r="E3" s="176"/>
      <c r="F3" s="175"/>
      <c r="G3" s="240"/>
      <c r="H3" s="240"/>
      <c r="I3" s="240"/>
      <c r="J3" s="240"/>
      <c r="K3" s="175"/>
      <c r="L3" s="175"/>
      <c r="M3" s="175"/>
      <c r="N3" s="175"/>
      <c r="O3" s="240"/>
      <c r="P3" s="174"/>
      <c r="Q3" s="174"/>
      <c r="R3" s="174"/>
      <c r="S3" s="287"/>
      <c r="T3" s="240"/>
      <c r="U3" s="240"/>
      <c r="V3" s="240"/>
      <c r="W3" s="240"/>
      <c r="X3" s="175"/>
      <c r="Y3" s="175"/>
      <c r="Z3" s="240"/>
      <c r="AA3" s="311"/>
      <c r="AB3" s="311" t="s">
        <v>5500</v>
      </c>
      <c r="AC3" s="230"/>
      <c r="AD3" s="230"/>
      <c r="AE3" s="230"/>
      <c r="AF3" s="230"/>
      <c r="AG3" s="230"/>
      <c r="AH3" s="230"/>
      <c r="AI3" s="230"/>
      <c r="AJ3" s="230"/>
      <c r="AK3" s="230"/>
      <c r="AL3" s="230"/>
      <c r="AM3" s="230"/>
      <c r="AN3" s="230"/>
    </row>
    <row r="4" ht="22.6" customHeight="1" spans="1:40">
      <c r="A4" s="312"/>
      <c r="B4" s="282" t="s">
        <v>5501</v>
      </c>
      <c r="C4" s="240"/>
      <c r="D4" s="283"/>
      <c r="E4" s="176"/>
      <c r="F4" s="175"/>
      <c r="G4" s="240"/>
      <c r="H4" s="240"/>
      <c r="I4" s="240"/>
      <c r="J4" s="240"/>
      <c r="K4" s="175"/>
      <c r="L4" s="175"/>
      <c r="M4" s="175"/>
      <c r="N4" s="175"/>
      <c r="O4" s="240"/>
      <c r="P4" s="174"/>
      <c r="Q4" s="174"/>
      <c r="R4" s="174"/>
      <c r="S4" s="287"/>
      <c r="T4" s="240"/>
      <c r="U4" s="240"/>
      <c r="V4" s="240"/>
      <c r="W4" s="240"/>
      <c r="X4" s="175"/>
      <c r="Y4" s="175"/>
      <c r="Z4" s="240"/>
      <c r="AA4" s="230"/>
      <c r="AB4" s="230"/>
      <c r="AC4" s="230"/>
      <c r="AD4" s="230"/>
      <c r="AE4" s="230"/>
      <c r="AF4" s="230"/>
      <c r="AG4" s="230"/>
      <c r="AH4" s="230"/>
      <c r="AI4" s="230"/>
      <c r="AJ4" s="230"/>
      <c r="AK4" s="230"/>
      <c r="AL4" s="230"/>
      <c r="AM4" s="230"/>
      <c r="AN4" s="230"/>
    </row>
    <row r="5" ht="22.6" customHeight="1" spans="1:40">
      <c r="A5" s="312"/>
      <c r="B5" s="282" t="s">
        <v>5502</v>
      </c>
      <c r="C5" s="240"/>
      <c r="D5" s="283"/>
      <c r="E5" s="176"/>
      <c r="F5" s="175"/>
      <c r="G5" s="240"/>
      <c r="H5" s="240"/>
      <c r="I5" s="240"/>
      <c r="J5" s="240"/>
      <c r="K5" s="175"/>
      <c r="L5" s="175"/>
      <c r="M5" s="175"/>
      <c r="N5" s="175"/>
      <c r="O5" s="240"/>
      <c r="P5" s="174"/>
      <c r="Q5" s="174"/>
      <c r="R5" s="174"/>
      <c r="S5" s="287"/>
      <c r="T5" s="240"/>
      <c r="U5" s="240"/>
      <c r="V5" s="240"/>
      <c r="W5" s="240"/>
      <c r="X5" s="175"/>
      <c r="Y5" s="175"/>
      <c r="Z5" s="240"/>
      <c r="AA5" s="230"/>
      <c r="AB5" s="230"/>
      <c r="AC5" s="230"/>
      <c r="AD5" s="230"/>
      <c r="AE5" s="230"/>
      <c r="AF5" s="230"/>
      <c r="AG5" s="230"/>
      <c r="AH5" s="230"/>
      <c r="AI5" s="230"/>
      <c r="AJ5" s="230"/>
      <c r="AK5" s="230"/>
      <c r="AL5" s="230"/>
      <c r="AM5" s="230"/>
      <c r="AN5" s="230"/>
    </row>
    <row r="6" ht="22.6" customHeight="1" spans="1:40">
      <c r="A6" s="312"/>
      <c r="B6" s="282" t="s">
        <v>5503</v>
      </c>
      <c r="C6" s="240"/>
      <c r="D6" s="283"/>
      <c r="E6" s="176"/>
      <c r="F6" s="175"/>
      <c r="G6" s="240"/>
      <c r="H6" s="240"/>
      <c r="I6" s="240"/>
      <c r="J6" s="240"/>
      <c r="K6" s="175"/>
      <c r="L6" s="175"/>
      <c r="M6" s="175"/>
      <c r="N6" s="175"/>
      <c r="O6" s="240"/>
      <c r="P6" s="174"/>
      <c r="Q6" s="174"/>
      <c r="R6" s="174"/>
      <c r="S6" s="287"/>
      <c r="T6" s="240"/>
      <c r="U6" s="240"/>
      <c r="V6" s="240"/>
      <c r="W6" s="240"/>
      <c r="X6" s="175"/>
      <c r="Y6" s="175"/>
      <c r="Z6" s="240"/>
      <c r="AA6" s="230"/>
      <c r="AB6" s="230"/>
      <c r="AC6" s="230"/>
      <c r="AD6" s="230"/>
      <c r="AE6" s="230"/>
      <c r="AF6" s="230"/>
      <c r="AG6" s="230"/>
      <c r="AH6" s="230"/>
      <c r="AI6" s="230"/>
      <c r="AJ6" s="230"/>
      <c r="AK6" s="230"/>
      <c r="AL6" s="230"/>
      <c r="AM6" s="230"/>
      <c r="AN6" s="230"/>
    </row>
    <row r="7" ht="22.6" customHeight="1" spans="1:40">
      <c r="A7" s="312"/>
      <c r="B7" s="282" t="s">
        <v>5504</v>
      </c>
      <c r="C7" s="240"/>
      <c r="D7" s="283"/>
      <c r="E7" s="176"/>
      <c r="F7" s="175"/>
      <c r="G7" s="240"/>
      <c r="H7" s="240"/>
      <c r="I7" s="240"/>
      <c r="J7" s="240"/>
      <c r="K7" s="175"/>
      <c r="L7" s="175"/>
      <c r="M7" s="175"/>
      <c r="N7" s="175"/>
      <c r="O7" s="240"/>
      <c r="P7" s="174"/>
      <c r="Q7" s="174"/>
      <c r="R7" s="174"/>
      <c r="S7" s="287"/>
      <c r="T7" s="240"/>
      <c r="U7" s="240"/>
      <c r="V7" s="240"/>
      <c r="W7" s="240"/>
      <c r="X7" s="175"/>
      <c r="Y7" s="175"/>
      <c r="Z7" s="240"/>
      <c r="AA7" s="230"/>
      <c r="AB7" s="230"/>
      <c r="AC7" s="230"/>
      <c r="AD7" s="230"/>
      <c r="AE7" s="230"/>
      <c r="AF7" s="230"/>
      <c r="AG7" s="230"/>
      <c r="AH7" s="230"/>
      <c r="AI7" s="230"/>
      <c r="AJ7" s="230"/>
      <c r="AK7" s="230"/>
      <c r="AL7" s="230"/>
      <c r="AM7" s="230"/>
      <c r="AN7" s="230"/>
    </row>
    <row r="8" ht="22.6" customHeight="1" spans="1:40">
      <c r="A8" s="312"/>
      <c r="B8" s="282" t="s">
        <v>5505</v>
      </c>
      <c r="C8" s="240"/>
      <c r="D8" s="283"/>
      <c r="E8" s="176"/>
      <c r="F8" s="175"/>
      <c r="G8" s="240"/>
      <c r="H8" s="240"/>
      <c r="I8" s="240"/>
      <c r="J8" s="240"/>
      <c r="K8" s="175"/>
      <c r="L8" s="175"/>
      <c r="M8" s="175"/>
      <c r="N8" s="175"/>
      <c r="O8" s="240"/>
      <c r="P8" s="174"/>
      <c r="Q8" s="174"/>
      <c r="R8" s="174"/>
      <c r="S8" s="287"/>
      <c r="T8" s="240"/>
      <c r="U8" s="240"/>
      <c r="V8" s="240"/>
      <c r="W8" s="240"/>
      <c r="X8" s="175"/>
      <c r="Y8" s="175"/>
      <c r="Z8" s="240"/>
      <c r="AA8" s="230"/>
      <c r="AB8" s="230"/>
      <c r="AC8" s="230"/>
      <c r="AD8" s="230"/>
      <c r="AE8" s="230"/>
      <c r="AF8" s="230"/>
      <c r="AG8" s="230"/>
      <c r="AH8" s="230"/>
      <c r="AI8" s="230"/>
      <c r="AJ8" s="230"/>
      <c r="AK8" s="230"/>
      <c r="AL8" s="230"/>
      <c r="AM8" s="230"/>
      <c r="AN8" s="230"/>
    </row>
    <row r="9" ht="22.6" customHeight="1" spans="1:40">
      <c r="A9" s="307"/>
      <c r="B9" s="282" t="s">
        <v>5506</v>
      </c>
      <c r="C9" s="240"/>
      <c r="D9" s="283"/>
      <c r="E9" s="176"/>
      <c r="F9" s="175"/>
      <c r="G9" s="240"/>
      <c r="H9" s="240"/>
      <c r="I9" s="240"/>
      <c r="J9" s="240"/>
      <c r="K9" s="175"/>
      <c r="L9" s="175"/>
      <c r="M9" s="175"/>
      <c r="N9" s="175"/>
      <c r="O9" s="240"/>
      <c r="P9" s="174"/>
      <c r="Q9" s="174"/>
      <c r="R9" s="174"/>
      <c r="S9" s="287"/>
      <c r="T9" s="240"/>
      <c r="U9" s="240"/>
      <c r="V9" s="240"/>
      <c r="W9" s="240"/>
      <c r="X9" s="175"/>
      <c r="Y9" s="175"/>
      <c r="Z9" s="240"/>
      <c r="AA9" s="230"/>
      <c r="AB9" s="230"/>
      <c r="AC9" s="230"/>
      <c r="AD9" s="230"/>
      <c r="AE9" s="230"/>
      <c r="AF9" s="230"/>
      <c r="AG9" s="230"/>
      <c r="AH9" s="230"/>
      <c r="AI9" s="230"/>
      <c r="AJ9" s="230"/>
      <c r="AK9" s="230"/>
      <c r="AL9" s="230"/>
      <c r="AM9" s="230"/>
      <c r="AN9" s="230"/>
    </row>
    <row r="10" ht="22.6" customHeight="1" spans="1:40">
      <c r="A10" s="240" t="s">
        <v>5507</v>
      </c>
      <c r="B10" s="282"/>
      <c r="C10" s="240"/>
      <c r="D10" s="283"/>
      <c r="E10" s="176"/>
      <c r="F10" s="175"/>
      <c r="G10" s="240"/>
      <c r="H10" s="240"/>
      <c r="I10" s="240"/>
      <c r="J10" s="240"/>
      <c r="K10" s="175"/>
      <c r="L10" s="175"/>
      <c r="M10" s="175"/>
      <c r="N10" s="175"/>
      <c r="O10" s="240"/>
      <c r="P10" s="174"/>
      <c r="Q10" s="174"/>
      <c r="R10" s="174"/>
      <c r="S10" s="287"/>
      <c r="T10" s="240"/>
      <c r="U10" s="240"/>
      <c r="V10" s="240"/>
      <c r="W10" s="240"/>
      <c r="X10" s="175"/>
      <c r="Y10" s="175"/>
      <c r="Z10" s="240"/>
      <c r="AA10" s="230"/>
      <c r="AB10" s="230"/>
      <c r="AC10" s="230"/>
      <c r="AD10" s="230"/>
      <c r="AE10" s="230"/>
      <c r="AF10" s="230"/>
      <c r="AG10" s="230"/>
      <c r="AH10" s="230"/>
      <c r="AI10" s="230"/>
      <c r="AJ10" s="230"/>
      <c r="AK10" s="230"/>
      <c r="AL10" s="230"/>
      <c r="AM10" s="230"/>
      <c r="AN10" s="230"/>
    </row>
    <row r="11" ht="22.6" customHeight="1" spans="1:40">
      <c r="A11" s="310" t="s">
        <v>5508</v>
      </c>
      <c r="B11" s="282" t="s">
        <v>5499</v>
      </c>
      <c r="C11" s="240"/>
      <c r="D11" s="283"/>
      <c r="E11" s="176"/>
      <c r="F11" s="175"/>
      <c r="G11" s="240"/>
      <c r="H11" s="240"/>
      <c r="I11" s="240"/>
      <c r="J11" s="240"/>
      <c r="K11" s="175"/>
      <c r="L11" s="175"/>
      <c r="M11" s="175"/>
      <c r="N11" s="175"/>
      <c r="O11" s="240"/>
      <c r="P11" s="174"/>
      <c r="Q11" s="174"/>
      <c r="R11" s="174"/>
      <c r="S11" s="287"/>
      <c r="T11" s="240"/>
      <c r="U11" s="240"/>
      <c r="V11" s="240"/>
      <c r="W11" s="240"/>
      <c r="X11" s="175"/>
      <c r="Y11" s="175"/>
      <c r="Z11" s="240"/>
      <c r="AA11" s="230"/>
      <c r="AB11" s="230"/>
      <c r="AC11" s="230"/>
      <c r="AD11" s="230"/>
      <c r="AE11" s="230"/>
      <c r="AF11" s="230"/>
      <c r="AG11" s="230"/>
      <c r="AH11" s="230"/>
      <c r="AI11" s="230"/>
      <c r="AJ11" s="230"/>
      <c r="AK11" s="230"/>
      <c r="AL11" s="230"/>
      <c r="AM11" s="230"/>
      <c r="AN11" s="230"/>
    </row>
    <row r="12" ht="22.6" customHeight="1" spans="1:40">
      <c r="A12" s="312"/>
      <c r="B12" s="282" t="s">
        <v>5501</v>
      </c>
      <c r="C12" s="240"/>
      <c r="D12" s="283"/>
      <c r="E12" s="176"/>
      <c r="F12" s="175"/>
      <c r="G12" s="240"/>
      <c r="H12" s="240"/>
      <c r="I12" s="240"/>
      <c r="J12" s="240"/>
      <c r="K12" s="175"/>
      <c r="L12" s="175"/>
      <c r="M12" s="175"/>
      <c r="N12" s="175"/>
      <c r="O12" s="240"/>
      <c r="P12" s="174"/>
      <c r="Q12" s="174"/>
      <c r="R12" s="174"/>
      <c r="S12" s="287"/>
      <c r="T12" s="240"/>
      <c r="U12" s="240"/>
      <c r="V12" s="240"/>
      <c r="W12" s="240"/>
      <c r="X12" s="175"/>
      <c r="Y12" s="175"/>
      <c r="Z12" s="240"/>
      <c r="AA12" s="230"/>
      <c r="AB12" s="230"/>
      <c r="AC12" s="230"/>
      <c r="AD12" s="230"/>
      <c r="AE12" s="230"/>
      <c r="AF12" s="230"/>
      <c r="AG12" s="230"/>
      <c r="AH12" s="230"/>
      <c r="AI12" s="230"/>
      <c r="AJ12" s="230"/>
      <c r="AK12" s="230"/>
      <c r="AL12" s="230"/>
      <c r="AM12" s="230"/>
      <c r="AN12" s="230"/>
    </row>
    <row r="13" ht="22.6" customHeight="1" spans="1:40">
      <c r="A13" s="312"/>
      <c r="B13" s="282" t="s">
        <v>5502</v>
      </c>
      <c r="C13" s="240"/>
      <c r="D13" s="283"/>
      <c r="E13" s="176"/>
      <c r="F13" s="175"/>
      <c r="G13" s="240"/>
      <c r="H13" s="240"/>
      <c r="I13" s="240"/>
      <c r="J13" s="240"/>
      <c r="K13" s="175"/>
      <c r="L13" s="175"/>
      <c r="M13" s="175"/>
      <c r="N13" s="175"/>
      <c r="O13" s="240"/>
      <c r="P13" s="174"/>
      <c r="Q13" s="174"/>
      <c r="R13" s="174"/>
      <c r="S13" s="287"/>
      <c r="T13" s="240"/>
      <c r="U13" s="240"/>
      <c r="V13" s="240"/>
      <c r="W13" s="240"/>
      <c r="X13" s="175"/>
      <c r="Y13" s="175"/>
      <c r="Z13" s="240"/>
      <c r="AA13" s="230"/>
      <c r="AB13" s="230"/>
      <c r="AC13" s="230"/>
      <c r="AD13" s="230"/>
      <c r="AE13" s="230"/>
      <c r="AF13" s="230"/>
      <c r="AG13" s="230"/>
      <c r="AH13" s="230"/>
      <c r="AI13" s="230"/>
      <c r="AJ13" s="230"/>
      <c r="AK13" s="230"/>
      <c r="AL13" s="230"/>
      <c r="AM13" s="230"/>
      <c r="AN13" s="230"/>
    </row>
    <row r="14" ht="22.6" customHeight="1" spans="1:40">
      <c r="A14" s="312"/>
      <c r="B14" s="282" t="s">
        <v>5503</v>
      </c>
      <c r="C14" s="240"/>
      <c r="D14" s="283"/>
      <c r="E14" s="176"/>
      <c r="F14" s="175"/>
      <c r="G14" s="240"/>
      <c r="H14" s="240"/>
      <c r="I14" s="240"/>
      <c r="J14" s="240"/>
      <c r="K14" s="175"/>
      <c r="L14" s="175"/>
      <c r="M14" s="175"/>
      <c r="N14" s="175"/>
      <c r="O14" s="240"/>
      <c r="P14" s="174"/>
      <c r="Q14" s="174"/>
      <c r="R14" s="174"/>
      <c r="S14" s="287"/>
      <c r="T14" s="240"/>
      <c r="U14" s="240"/>
      <c r="V14" s="240"/>
      <c r="W14" s="240"/>
      <c r="X14" s="175"/>
      <c r="Y14" s="175"/>
      <c r="Z14" s="240"/>
      <c r="AA14" s="230"/>
      <c r="AB14" s="230"/>
      <c r="AC14" s="230"/>
      <c r="AD14" s="230"/>
      <c r="AE14" s="230"/>
      <c r="AF14" s="230"/>
      <c r="AG14" s="230"/>
      <c r="AH14" s="230"/>
      <c r="AI14" s="230"/>
      <c r="AJ14" s="230"/>
      <c r="AK14" s="230"/>
      <c r="AL14" s="230"/>
      <c r="AM14" s="230"/>
      <c r="AN14" s="230"/>
    </row>
    <row r="15" ht="22.6" customHeight="1" spans="1:40">
      <c r="A15" s="312"/>
      <c r="B15" s="282" t="s">
        <v>5504</v>
      </c>
      <c r="C15" s="240"/>
      <c r="D15" s="283"/>
      <c r="E15" s="176"/>
      <c r="F15" s="175"/>
      <c r="G15" s="240"/>
      <c r="H15" s="240"/>
      <c r="I15" s="240"/>
      <c r="J15" s="240"/>
      <c r="K15" s="175"/>
      <c r="L15" s="175"/>
      <c r="M15" s="175"/>
      <c r="N15" s="175"/>
      <c r="O15" s="240"/>
      <c r="P15" s="174"/>
      <c r="Q15" s="174"/>
      <c r="R15" s="174"/>
      <c r="S15" s="287"/>
      <c r="T15" s="240"/>
      <c r="U15" s="240"/>
      <c r="V15" s="240"/>
      <c r="W15" s="240"/>
      <c r="X15" s="175"/>
      <c r="Y15" s="175"/>
      <c r="Z15" s="240"/>
      <c r="AA15" s="230"/>
      <c r="AB15" s="230"/>
      <c r="AC15" s="230"/>
      <c r="AD15" s="230"/>
      <c r="AE15" s="230"/>
      <c r="AF15" s="230"/>
      <c r="AG15" s="230"/>
      <c r="AH15" s="230"/>
      <c r="AI15" s="230"/>
      <c r="AJ15" s="230"/>
      <c r="AK15" s="230"/>
      <c r="AL15" s="230"/>
      <c r="AM15" s="230"/>
      <c r="AN15" s="230"/>
    </row>
    <row r="16" ht="22.6" customHeight="1" spans="1:40">
      <c r="A16" s="312"/>
      <c r="B16" s="282" t="s">
        <v>5505</v>
      </c>
      <c r="C16" s="240"/>
      <c r="D16" s="283"/>
      <c r="E16" s="176"/>
      <c r="F16" s="175"/>
      <c r="G16" s="240"/>
      <c r="H16" s="240"/>
      <c r="I16" s="240"/>
      <c r="J16" s="240"/>
      <c r="K16" s="175"/>
      <c r="L16" s="175"/>
      <c r="M16" s="175"/>
      <c r="N16" s="175"/>
      <c r="O16" s="240"/>
      <c r="P16" s="174"/>
      <c r="Q16" s="174"/>
      <c r="R16" s="174"/>
      <c r="S16" s="287"/>
      <c r="T16" s="240"/>
      <c r="U16" s="240"/>
      <c r="V16" s="240"/>
      <c r="W16" s="240"/>
      <c r="X16" s="175"/>
      <c r="Y16" s="175"/>
      <c r="Z16" s="240"/>
      <c r="AA16" s="230"/>
      <c r="AB16" s="230"/>
      <c r="AC16" s="230"/>
      <c r="AD16" s="230"/>
      <c r="AE16" s="230"/>
      <c r="AF16" s="230"/>
      <c r="AG16" s="230"/>
      <c r="AH16" s="230"/>
      <c r="AI16" s="230"/>
      <c r="AJ16" s="230"/>
      <c r="AK16" s="230"/>
      <c r="AL16" s="230"/>
      <c r="AM16" s="230"/>
      <c r="AN16" s="230"/>
    </row>
    <row r="17" ht="22.6" customHeight="1" spans="1:40">
      <c r="A17" s="307"/>
      <c r="B17" s="282" t="s">
        <v>5506</v>
      </c>
      <c r="C17" s="240"/>
      <c r="D17" s="283"/>
      <c r="E17" s="176"/>
      <c r="F17" s="175"/>
      <c r="G17" s="240"/>
      <c r="H17" s="240"/>
      <c r="I17" s="240"/>
      <c r="J17" s="240"/>
      <c r="K17" s="175"/>
      <c r="L17" s="175"/>
      <c r="M17" s="175"/>
      <c r="N17" s="175"/>
      <c r="O17" s="240"/>
      <c r="P17" s="174"/>
      <c r="Q17" s="174"/>
      <c r="R17" s="174"/>
      <c r="S17" s="287"/>
      <c r="T17" s="240"/>
      <c r="U17" s="240"/>
      <c r="V17" s="240"/>
      <c r="W17" s="240"/>
      <c r="X17" s="175"/>
      <c r="Y17" s="175"/>
      <c r="Z17" s="240"/>
      <c r="AA17" s="230"/>
      <c r="AB17" s="230"/>
      <c r="AC17" s="230"/>
      <c r="AD17" s="230"/>
      <c r="AE17" s="230"/>
      <c r="AF17" s="230"/>
      <c r="AG17" s="230"/>
      <c r="AH17" s="230"/>
      <c r="AI17" s="230"/>
      <c r="AJ17" s="230"/>
      <c r="AK17" s="230"/>
      <c r="AL17" s="230"/>
      <c r="AM17" s="230"/>
      <c r="AN17" s="230"/>
    </row>
    <row r="18" ht="22.6" customHeight="1" spans="1:40">
      <c r="A18" s="240" t="s">
        <v>5509</v>
      </c>
      <c r="B18" s="282"/>
      <c r="C18" s="240"/>
      <c r="D18" s="283"/>
      <c r="E18" s="176"/>
      <c r="F18" s="175"/>
      <c r="G18" s="240"/>
      <c r="H18" s="240"/>
      <c r="I18" s="240"/>
      <c r="J18" s="240"/>
      <c r="K18" s="175"/>
      <c r="L18" s="175"/>
      <c r="M18" s="175"/>
      <c r="N18" s="175"/>
      <c r="O18" s="240"/>
      <c r="P18" s="174"/>
      <c r="Q18" s="174"/>
      <c r="R18" s="174"/>
      <c r="S18" s="287"/>
      <c r="T18" s="240"/>
      <c r="U18" s="240"/>
      <c r="V18" s="240"/>
      <c r="W18" s="240"/>
      <c r="X18" s="175"/>
      <c r="Y18" s="175"/>
      <c r="Z18" s="240"/>
      <c r="AA18" s="230"/>
      <c r="AB18" s="230"/>
      <c r="AC18" s="230"/>
      <c r="AD18" s="230"/>
      <c r="AE18" s="230"/>
      <c r="AF18" s="230"/>
      <c r="AG18" s="230"/>
      <c r="AH18" s="230"/>
      <c r="AI18" s="230"/>
      <c r="AJ18" s="230"/>
      <c r="AK18" s="230"/>
      <c r="AL18" s="230"/>
      <c r="AM18" s="230"/>
      <c r="AN18" s="230"/>
    </row>
    <row r="19" ht="22.6" customHeight="1" spans="1:40">
      <c r="A19" s="310" t="s">
        <v>5510</v>
      </c>
      <c r="B19" s="282" t="s">
        <v>5499</v>
      </c>
      <c r="C19" s="240"/>
      <c r="D19" s="283"/>
      <c r="E19" s="176"/>
      <c r="F19" s="175"/>
      <c r="G19" s="240"/>
      <c r="H19" s="240"/>
      <c r="I19" s="240"/>
      <c r="J19" s="240"/>
      <c r="K19" s="175"/>
      <c r="L19" s="175"/>
      <c r="M19" s="175"/>
      <c r="N19" s="175"/>
      <c r="O19" s="240"/>
      <c r="P19" s="174"/>
      <c r="Q19" s="174"/>
      <c r="R19" s="174"/>
      <c r="S19" s="287"/>
      <c r="T19" s="240"/>
      <c r="U19" s="240"/>
      <c r="V19" s="240"/>
      <c r="W19" s="240"/>
      <c r="X19" s="175"/>
      <c r="Y19" s="175"/>
      <c r="Z19" s="240"/>
      <c r="AA19" s="230"/>
      <c r="AB19" s="230"/>
      <c r="AC19" s="230"/>
      <c r="AD19" s="230"/>
      <c r="AE19" s="230"/>
      <c r="AF19" s="230"/>
      <c r="AG19" s="230"/>
      <c r="AH19" s="230"/>
      <c r="AI19" s="230"/>
      <c r="AJ19" s="230"/>
      <c r="AK19" s="230"/>
      <c r="AL19" s="230"/>
      <c r="AM19" s="230"/>
      <c r="AN19" s="230"/>
    </row>
    <row r="20" ht="22.6" customHeight="1" spans="1:40">
      <c r="A20" s="312"/>
      <c r="B20" s="282" t="s">
        <v>5501</v>
      </c>
      <c r="C20" s="240"/>
      <c r="D20" s="283"/>
      <c r="E20" s="176"/>
      <c r="F20" s="175"/>
      <c r="G20" s="240"/>
      <c r="H20" s="240"/>
      <c r="I20" s="240"/>
      <c r="J20" s="240"/>
      <c r="K20" s="175"/>
      <c r="L20" s="175"/>
      <c r="M20" s="175"/>
      <c r="N20" s="175"/>
      <c r="O20" s="240"/>
      <c r="P20" s="174"/>
      <c r="Q20" s="174"/>
      <c r="R20" s="174"/>
      <c r="S20" s="287"/>
      <c r="T20" s="240"/>
      <c r="U20" s="240"/>
      <c r="V20" s="240"/>
      <c r="W20" s="240"/>
      <c r="X20" s="175"/>
      <c r="Y20" s="175"/>
      <c r="Z20" s="240"/>
      <c r="AA20" s="230"/>
      <c r="AB20" s="230"/>
      <c r="AC20" s="230"/>
      <c r="AD20" s="230"/>
      <c r="AE20" s="230"/>
      <c r="AF20" s="230"/>
      <c r="AG20" s="230"/>
      <c r="AH20" s="230"/>
      <c r="AI20" s="230"/>
      <c r="AJ20" s="230"/>
      <c r="AK20" s="230"/>
      <c r="AL20" s="230"/>
      <c r="AM20" s="230"/>
      <c r="AN20" s="230"/>
    </row>
    <row r="21" ht="22.6" customHeight="1" spans="1:40">
      <c r="A21" s="312"/>
      <c r="B21" s="282" t="s">
        <v>5502</v>
      </c>
      <c r="C21" s="240"/>
      <c r="D21" s="283"/>
      <c r="E21" s="176"/>
      <c r="F21" s="175"/>
      <c r="G21" s="240"/>
      <c r="H21" s="240"/>
      <c r="I21" s="240"/>
      <c r="J21" s="240"/>
      <c r="K21" s="175"/>
      <c r="L21" s="175"/>
      <c r="M21" s="175"/>
      <c r="N21" s="175"/>
      <c r="O21" s="240"/>
      <c r="P21" s="174"/>
      <c r="Q21" s="174"/>
      <c r="R21" s="174"/>
      <c r="S21" s="287"/>
      <c r="T21" s="240"/>
      <c r="U21" s="240"/>
      <c r="V21" s="240"/>
      <c r="W21" s="240"/>
      <c r="X21" s="175"/>
      <c r="Y21" s="175"/>
      <c r="Z21" s="240"/>
      <c r="AA21" s="230"/>
      <c r="AB21" s="230"/>
      <c r="AC21" s="230"/>
      <c r="AD21" s="230"/>
      <c r="AE21" s="230"/>
      <c r="AF21" s="230"/>
      <c r="AG21" s="230"/>
      <c r="AH21" s="230"/>
      <c r="AI21" s="230"/>
      <c r="AJ21" s="230"/>
      <c r="AK21" s="230"/>
      <c r="AL21" s="230"/>
      <c r="AM21" s="230"/>
      <c r="AN21" s="230"/>
    </row>
    <row r="22" ht="22.6" customHeight="1" spans="1:40">
      <c r="A22" s="312"/>
      <c r="B22" s="282" t="s">
        <v>5503</v>
      </c>
      <c r="C22" s="240"/>
      <c r="D22" s="283"/>
      <c r="E22" s="176"/>
      <c r="F22" s="175"/>
      <c r="G22" s="240"/>
      <c r="H22" s="240"/>
      <c r="I22" s="240"/>
      <c r="J22" s="240"/>
      <c r="K22" s="175"/>
      <c r="L22" s="175"/>
      <c r="M22" s="175"/>
      <c r="N22" s="175"/>
      <c r="O22" s="240"/>
      <c r="P22" s="174"/>
      <c r="Q22" s="174"/>
      <c r="R22" s="174"/>
      <c r="S22" s="287"/>
      <c r="T22" s="240"/>
      <c r="U22" s="240"/>
      <c r="V22" s="240"/>
      <c r="W22" s="240"/>
      <c r="X22" s="175"/>
      <c r="Y22" s="175"/>
      <c r="Z22" s="240"/>
      <c r="AA22" s="230"/>
      <c r="AB22" s="230"/>
      <c r="AC22" s="230"/>
      <c r="AD22" s="230"/>
      <c r="AE22" s="230"/>
      <c r="AF22" s="230"/>
      <c r="AG22" s="230"/>
      <c r="AH22" s="230"/>
      <c r="AI22" s="230"/>
      <c r="AJ22" s="230"/>
      <c r="AK22" s="230"/>
      <c r="AL22" s="230"/>
      <c r="AM22" s="230"/>
      <c r="AN22" s="230"/>
    </row>
    <row r="23" ht="22.6" customHeight="1" spans="1:40">
      <c r="A23" s="312"/>
      <c r="B23" s="282" t="s">
        <v>5504</v>
      </c>
      <c r="C23" s="240"/>
      <c r="D23" s="283"/>
      <c r="E23" s="176"/>
      <c r="F23" s="175"/>
      <c r="G23" s="240"/>
      <c r="H23" s="240"/>
      <c r="I23" s="240"/>
      <c r="J23" s="240"/>
      <c r="K23" s="175"/>
      <c r="L23" s="175"/>
      <c r="M23" s="175"/>
      <c r="N23" s="175"/>
      <c r="O23" s="240"/>
      <c r="P23" s="174"/>
      <c r="Q23" s="174"/>
      <c r="R23" s="174"/>
      <c r="S23" s="287"/>
      <c r="T23" s="240"/>
      <c r="U23" s="240"/>
      <c r="V23" s="240"/>
      <c r="W23" s="240"/>
      <c r="X23" s="175"/>
      <c r="Y23" s="175"/>
      <c r="Z23" s="240"/>
      <c r="AA23" s="230"/>
      <c r="AB23" s="230"/>
      <c r="AC23" s="230"/>
      <c r="AD23" s="230"/>
      <c r="AE23" s="230"/>
      <c r="AF23" s="230"/>
      <c r="AG23" s="230"/>
      <c r="AH23" s="230"/>
      <c r="AI23" s="230"/>
      <c r="AJ23" s="230"/>
      <c r="AK23" s="230"/>
      <c r="AL23" s="230"/>
      <c r="AM23" s="230"/>
      <c r="AN23" s="230"/>
    </row>
    <row r="24" ht="22.6" customHeight="1" spans="1:40">
      <c r="A24" s="312"/>
      <c r="B24" s="282" t="s">
        <v>5505</v>
      </c>
      <c r="C24" s="240"/>
      <c r="D24" s="283"/>
      <c r="E24" s="176"/>
      <c r="F24" s="175"/>
      <c r="G24" s="240"/>
      <c r="H24" s="240"/>
      <c r="I24" s="240"/>
      <c r="J24" s="240"/>
      <c r="K24" s="175"/>
      <c r="L24" s="175"/>
      <c r="M24" s="175"/>
      <c r="N24" s="175"/>
      <c r="O24" s="240"/>
      <c r="P24" s="174"/>
      <c r="Q24" s="174"/>
      <c r="R24" s="174"/>
      <c r="S24" s="287"/>
      <c r="T24" s="240"/>
      <c r="U24" s="240"/>
      <c r="V24" s="240"/>
      <c r="W24" s="240"/>
      <c r="X24" s="175"/>
      <c r="Y24" s="175"/>
      <c r="Z24" s="240"/>
      <c r="AA24" s="230"/>
      <c r="AB24" s="230"/>
      <c r="AC24" s="230"/>
      <c r="AD24" s="230"/>
      <c r="AE24" s="230"/>
      <c r="AF24" s="230"/>
      <c r="AG24" s="230"/>
      <c r="AH24" s="230"/>
      <c r="AI24" s="230"/>
      <c r="AJ24" s="230"/>
      <c r="AK24" s="230"/>
      <c r="AL24" s="230"/>
      <c r="AM24" s="230"/>
      <c r="AN24" s="230"/>
    </row>
    <row r="25" ht="22.6" customHeight="1" spans="1:40">
      <c r="A25" s="307"/>
      <c r="B25" s="282" t="s">
        <v>5506</v>
      </c>
      <c r="C25" s="240"/>
      <c r="D25" s="283"/>
      <c r="E25" s="176"/>
      <c r="F25" s="175"/>
      <c r="G25" s="240"/>
      <c r="H25" s="240"/>
      <c r="I25" s="240"/>
      <c r="J25" s="240"/>
      <c r="K25" s="175"/>
      <c r="L25" s="175"/>
      <c r="M25" s="175"/>
      <c r="N25" s="175"/>
      <c r="O25" s="240"/>
      <c r="P25" s="174"/>
      <c r="Q25" s="174"/>
      <c r="R25" s="174"/>
      <c r="S25" s="287"/>
      <c r="T25" s="240"/>
      <c r="U25" s="240"/>
      <c r="V25" s="240"/>
      <c r="W25" s="240"/>
      <c r="X25" s="175"/>
      <c r="Y25" s="175"/>
      <c r="Z25" s="240"/>
      <c r="AA25" s="230"/>
      <c r="AB25" s="230"/>
      <c r="AC25" s="230"/>
      <c r="AD25" s="230"/>
      <c r="AE25" s="230"/>
      <c r="AF25" s="230"/>
      <c r="AG25" s="230"/>
      <c r="AH25" s="230"/>
      <c r="AI25" s="230"/>
      <c r="AJ25" s="230"/>
      <c r="AK25" s="230"/>
      <c r="AL25" s="230"/>
      <c r="AM25" s="230"/>
      <c r="AN25" s="230"/>
    </row>
    <row r="26" ht="22.6" customHeight="1" spans="1:40">
      <c r="A26" s="240" t="s">
        <v>5511</v>
      </c>
      <c r="B26" s="282"/>
      <c r="C26" s="240"/>
      <c r="D26" s="283"/>
      <c r="E26" s="176"/>
      <c r="F26" s="175"/>
      <c r="G26" s="240"/>
      <c r="H26" s="240"/>
      <c r="I26" s="240"/>
      <c r="J26" s="240"/>
      <c r="K26" s="175"/>
      <c r="L26" s="175"/>
      <c r="M26" s="175"/>
      <c r="N26" s="175"/>
      <c r="O26" s="240"/>
      <c r="P26" s="174"/>
      <c r="Q26" s="174"/>
      <c r="R26" s="174"/>
      <c r="S26" s="287"/>
      <c r="T26" s="240"/>
      <c r="U26" s="240"/>
      <c r="V26" s="240"/>
      <c r="W26" s="240"/>
      <c r="X26" s="175"/>
      <c r="Y26" s="175"/>
      <c r="Z26" s="240"/>
      <c r="AA26" s="230"/>
      <c r="AB26" s="230"/>
      <c r="AC26" s="230"/>
      <c r="AD26" s="230"/>
      <c r="AE26" s="230"/>
      <c r="AF26" s="230"/>
      <c r="AG26" s="230"/>
      <c r="AH26" s="230"/>
      <c r="AI26" s="230"/>
      <c r="AJ26" s="230"/>
      <c r="AK26" s="230"/>
      <c r="AL26" s="230"/>
      <c r="AM26" s="230"/>
      <c r="AN26" s="230"/>
    </row>
    <row r="27" ht="22.6" customHeight="1" spans="1:40">
      <c r="A27" s="310" t="s">
        <v>5512</v>
      </c>
      <c r="B27" s="282" t="s">
        <v>5499</v>
      </c>
      <c r="C27" s="240"/>
      <c r="D27" s="283"/>
      <c r="E27" s="176"/>
      <c r="F27" s="175"/>
      <c r="G27" s="240"/>
      <c r="H27" s="240"/>
      <c r="I27" s="240"/>
      <c r="J27" s="240"/>
      <c r="K27" s="175"/>
      <c r="L27" s="175"/>
      <c r="M27" s="175"/>
      <c r="N27" s="175"/>
      <c r="O27" s="240"/>
      <c r="P27" s="174"/>
      <c r="Q27" s="174"/>
      <c r="R27" s="174"/>
      <c r="S27" s="287"/>
      <c r="T27" s="240"/>
      <c r="U27" s="240"/>
      <c r="V27" s="240"/>
      <c r="W27" s="240"/>
      <c r="X27" s="175"/>
      <c r="Y27" s="175"/>
      <c r="Z27" s="240"/>
      <c r="AA27" s="230"/>
      <c r="AB27" s="230"/>
      <c r="AC27" s="230"/>
      <c r="AD27" s="230"/>
      <c r="AE27" s="230"/>
      <c r="AF27" s="230"/>
      <c r="AG27" s="230"/>
      <c r="AH27" s="230"/>
      <c r="AI27" s="230"/>
      <c r="AJ27" s="230"/>
      <c r="AK27" s="230"/>
      <c r="AL27" s="230"/>
      <c r="AM27" s="230"/>
      <c r="AN27" s="230"/>
    </row>
    <row r="28" ht="22.6" customHeight="1" spans="1:40">
      <c r="A28" s="312"/>
      <c r="B28" s="282" t="s">
        <v>5501</v>
      </c>
      <c r="C28" s="240"/>
      <c r="D28" s="283"/>
      <c r="E28" s="176"/>
      <c r="F28" s="175"/>
      <c r="G28" s="240"/>
      <c r="H28" s="240"/>
      <c r="I28" s="240"/>
      <c r="J28" s="240"/>
      <c r="K28" s="175"/>
      <c r="L28" s="175"/>
      <c r="M28" s="175"/>
      <c r="N28" s="175"/>
      <c r="O28" s="240"/>
      <c r="P28" s="174"/>
      <c r="Q28" s="174"/>
      <c r="R28" s="174"/>
      <c r="S28" s="287"/>
      <c r="T28" s="240"/>
      <c r="U28" s="240"/>
      <c r="V28" s="240"/>
      <c r="W28" s="240"/>
      <c r="X28" s="175"/>
      <c r="Y28" s="175"/>
      <c r="Z28" s="240"/>
      <c r="AA28" s="230"/>
      <c r="AB28" s="230"/>
      <c r="AC28" s="230"/>
      <c r="AD28" s="230"/>
      <c r="AE28" s="230"/>
      <c r="AF28" s="230"/>
      <c r="AG28" s="230"/>
      <c r="AH28" s="230"/>
      <c r="AI28" s="230"/>
      <c r="AJ28" s="230"/>
      <c r="AK28" s="230"/>
      <c r="AL28" s="230"/>
      <c r="AM28" s="230"/>
      <c r="AN28" s="230"/>
    </row>
    <row r="29" ht="22.6" customHeight="1" spans="1:40">
      <c r="A29" s="312"/>
      <c r="B29" s="282" t="s">
        <v>5502</v>
      </c>
      <c r="C29" s="240"/>
      <c r="D29" s="283"/>
      <c r="E29" s="176"/>
      <c r="F29" s="175"/>
      <c r="G29" s="240"/>
      <c r="H29" s="240"/>
      <c r="I29" s="240"/>
      <c r="J29" s="240"/>
      <c r="K29" s="175"/>
      <c r="L29" s="175"/>
      <c r="M29" s="175"/>
      <c r="N29" s="175"/>
      <c r="O29" s="240"/>
      <c r="P29" s="174"/>
      <c r="Q29" s="174"/>
      <c r="R29" s="174"/>
      <c r="S29" s="287"/>
      <c r="T29" s="240"/>
      <c r="U29" s="240"/>
      <c r="V29" s="240"/>
      <c r="W29" s="240"/>
      <c r="X29" s="175"/>
      <c r="Y29" s="175"/>
      <c r="Z29" s="240"/>
      <c r="AA29" s="230"/>
      <c r="AB29" s="230"/>
      <c r="AC29" s="230"/>
      <c r="AD29" s="230"/>
      <c r="AE29" s="230"/>
      <c r="AF29" s="230"/>
      <c r="AG29" s="230"/>
      <c r="AH29" s="230"/>
      <c r="AI29" s="230"/>
      <c r="AJ29" s="230"/>
      <c r="AK29" s="230"/>
      <c r="AL29" s="230"/>
      <c r="AM29" s="230"/>
      <c r="AN29" s="230"/>
    </row>
    <row r="30" ht="22.6" customHeight="1" spans="1:40">
      <c r="A30" s="312"/>
      <c r="B30" s="282" t="s">
        <v>5503</v>
      </c>
      <c r="C30" s="240"/>
      <c r="D30" s="283"/>
      <c r="E30" s="176"/>
      <c r="F30" s="175"/>
      <c r="G30" s="240"/>
      <c r="H30" s="240"/>
      <c r="I30" s="240"/>
      <c r="J30" s="240"/>
      <c r="K30" s="175"/>
      <c r="L30" s="175"/>
      <c r="M30" s="175"/>
      <c r="N30" s="175"/>
      <c r="O30" s="240"/>
      <c r="P30" s="174"/>
      <c r="Q30" s="174"/>
      <c r="R30" s="174"/>
      <c r="S30" s="287"/>
      <c r="T30" s="240"/>
      <c r="U30" s="240"/>
      <c r="V30" s="240"/>
      <c r="W30" s="240"/>
      <c r="X30" s="175"/>
      <c r="Y30" s="175"/>
      <c r="Z30" s="240"/>
      <c r="AA30" s="230"/>
      <c r="AB30" s="230"/>
      <c r="AC30" s="230"/>
      <c r="AD30" s="230"/>
      <c r="AE30" s="230"/>
      <c r="AF30" s="230"/>
      <c r="AG30" s="230"/>
      <c r="AH30" s="230"/>
      <c r="AI30" s="230"/>
      <c r="AJ30" s="230"/>
      <c r="AK30" s="230"/>
      <c r="AL30" s="230"/>
      <c r="AM30" s="230"/>
      <c r="AN30" s="230"/>
    </row>
    <row r="31" ht="22.6" customHeight="1" spans="1:40">
      <c r="A31" s="312"/>
      <c r="B31" s="282" t="s">
        <v>5504</v>
      </c>
      <c r="C31" s="175"/>
      <c r="D31" s="283"/>
      <c r="E31" s="176"/>
      <c r="F31" s="175"/>
      <c r="G31" s="240"/>
      <c r="H31" s="240"/>
      <c r="I31" s="240"/>
      <c r="J31" s="240"/>
      <c r="K31" s="175"/>
      <c r="L31" s="175"/>
      <c r="M31" s="175"/>
      <c r="N31" s="175"/>
      <c r="O31" s="240"/>
      <c r="P31" s="174"/>
      <c r="Q31" s="174"/>
      <c r="R31" s="174"/>
      <c r="S31" s="287"/>
      <c r="T31" s="240"/>
      <c r="U31" s="240"/>
      <c r="V31" s="240"/>
      <c r="W31" s="240"/>
      <c r="X31" s="175"/>
      <c r="Y31" s="175"/>
      <c r="Z31" s="240"/>
      <c r="AA31" s="230"/>
      <c r="AB31" s="230"/>
      <c r="AC31" s="230"/>
      <c r="AD31" s="230"/>
      <c r="AE31" s="230"/>
      <c r="AF31" s="230"/>
      <c r="AG31" s="230"/>
      <c r="AH31" s="230"/>
      <c r="AI31" s="230"/>
      <c r="AJ31" s="230"/>
      <c r="AK31" s="230"/>
      <c r="AL31" s="230"/>
      <c r="AM31" s="230"/>
      <c r="AN31" s="230"/>
    </row>
    <row r="32" ht="22.6" customHeight="1" spans="1:40">
      <c r="A32" s="312"/>
      <c r="B32" s="282" t="s">
        <v>5505</v>
      </c>
      <c r="C32" s="175"/>
      <c r="D32" s="283"/>
      <c r="E32" s="176"/>
      <c r="F32" s="175"/>
      <c r="G32" s="240"/>
      <c r="H32" s="240"/>
      <c r="I32" s="240"/>
      <c r="J32" s="240"/>
      <c r="K32" s="175"/>
      <c r="L32" s="175"/>
      <c r="M32" s="175"/>
      <c r="N32" s="175"/>
      <c r="O32" s="240"/>
      <c r="P32" s="174"/>
      <c r="Q32" s="174"/>
      <c r="R32" s="174"/>
      <c r="S32" s="287"/>
      <c r="T32" s="240"/>
      <c r="U32" s="240"/>
      <c r="V32" s="240"/>
      <c r="W32" s="240"/>
      <c r="X32" s="175"/>
      <c r="Y32" s="175"/>
      <c r="Z32" s="240"/>
      <c r="AA32" s="230"/>
      <c r="AB32" s="230"/>
      <c r="AC32" s="230"/>
      <c r="AD32" s="230"/>
      <c r="AE32" s="230"/>
      <c r="AF32" s="230"/>
      <c r="AG32" s="230"/>
      <c r="AH32" s="230"/>
      <c r="AI32" s="230"/>
      <c r="AJ32" s="230"/>
      <c r="AK32" s="230"/>
      <c r="AL32" s="230"/>
      <c r="AM32" s="230"/>
      <c r="AN32" s="230"/>
    </row>
    <row r="33" ht="22.6" customHeight="1" spans="1:40">
      <c r="A33" s="307"/>
      <c r="B33" s="282" t="s">
        <v>5506</v>
      </c>
      <c r="C33" s="175"/>
      <c r="D33" s="283"/>
      <c r="E33" s="176"/>
      <c r="F33" s="175"/>
      <c r="G33" s="240"/>
      <c r="H33" s="240"/>
      <c r="I33" s="240"/>
      <c r="J33" s="240"/>
      <c r="K33" s="175"/>
      <c r="L33" s="175"/>
      <c r="M33" s="175"/>
      <c r="N33" s="175"/>
      <c r="O33" s="240"/>
      <c r="P33" s="174"/>
      <c r="Q33" s="174"/>
      <c r="R33" s="174"/>
      <c r="S33" s="287"/>
      <c r="T33" s="240"/>
      <c r="U33" s="240"/>
      <c r="V33" s="240"/>
      <c r="W33" s="240"/>
      <c r="X33" s="175"/>
      <c r="Y33" s="175"/>
      <c r="Z33" s="240"/>
      <c r="AA33" s="230"/>
      <c r="AB33" s="230"/>
      <c r="AC33" s="230"/>
      <c r="AD33" s="230"/>
      <c r="AE33" s="230"/>
      <c r="AF33" s="230"/>
      <c r="AG33" s="230"/>
      <c r="AH33" s="230"/>
      <c r="AI33" s="230"/>
      <c r="AJ33" s="230"/>
      <c r="AK33" s="230"/>
      <c r="AL33" s="230"/>
      <c r="AM33" s="230"/>
      <c r="AN33" s="230"/>
    </row>
    <row r="34" ht="22.6" customHeight="1" spans="1:40">
      <c r="A34" s="240" t="s">
        <v>5513</v>
      </c>
      <c r="B34" s="282"/>
      <c r="C34" s="175"/>
      <c r="D34" s="283"/>
      <c r="E34" s="176"/>
      <c r="F34" s="175"/>
      <c r="G34" s="240"/>
      <c r="H34" s="240"/>
      <c r="I34" s="240"/>
      <c r="J34" s="240"/>
      <c r="K34" s="175"/>
      <c r="L34" s="175"/>
      <c r="M34" s="175"/>
      <c r="N34" s="175"/>
      <c r="O34" s="240"/>
      <c r="P34" s="174"/>
      <c r="Q34" s="174"/>
      <c r="R34" s="174"/>
      <c r="S34" s="287"/>
      <c r="T34" s="240"/>
      <c r="U34" s="240"/>
      <c r="V34" s="240"/>
      <c r="W34" s="240"/>
      <c r="X34" s="175"/>
      <c r="Y34" s="175"/>
      <c r="Z34" s="240"/>
      <c r="AA34" s="230"/>
      <c r="AB34" s="230"/>
      <c r="AC34" s="230"/>
      <c r="AD34" s="230"/>
      <c r="AE34" s="230"/>
      <c r="AF34" s="230"/>
      <c r="AG34" s="230"/>
      <c r="AH34" s="230"/>
      <c r="AI34" s="230"/>
      <c r="AJ34" s="230"/>
      <c r="AK34" s="230"/>
      <c r="AL34" s="230"/>
      <c r="AM34" s="230"/>
      <c r="AN34" s="230"/>
    </row>
    <row r="35" ht="22.6" customHeight="1" spans="1:40">
      <c r="A35" s="310" t="s">
        <v>5514</v>
      </c>
      <c r="B35" s="282" t="s">
        <v>5499</v>
      </c>
      <c r="C35" s="175"/>
      <c r="D35" s="283"/>
      <c r="E35" s="176"/>
      <c r="F35" s="175"/>
      <c r="G35" s="240"/>
      <c r="H35" s="240"/>
      <c r="I35" s="240"/>
      <c r="J35" s="240"/>
      <c r="K35" s="175"/>
      <c r="L35" s="175"/>
      <c r="M35" s="175"/>
      <c r="N35" s="175"/>
      <c r="O35" s="240"/>
      <c r="P35" s="174"/>
      <c r="Q35" s="174"/>
      <c r="R35" s="174"/>
      <c r="S35" s="287"/>
      <c r="T35" s="240"/>
      <c r="U35" s="240"/>
      <c r="V35" s="240"/>
      <c r="W35" s="240"/>
      <c r="X35" s="175"/>
      <c r="Y35" s="175"/>
      <c r="Z35" s="240"/>
      <c r="AA35" s="230"/>
      <c r="AB35" s="230"/>
      <c r="AC35" s="230"/>
      <c r="AD35" s="230"/>
      <c r="AE35" s="230"/>
      <c r="AF35" s="230"/>
      <c r="AG35" s="230"/>
      <c r="AH35" s="230"/>
      <c r="AI35" s="230"/>
      <c r="AJ35" s="230"/>
      <c r="AK35" s="230"/>
      <c r="AL35" s="230"/>
      <c r="AM35" s="230"/>
      <c r="AN35" s="230"/>
    </row>
    <row r="36" ht="22.6" customHeight="1" spans="1:40">
      <c r="A36" s="312"/>
      <c r="B36" s="282" t="s">
        <v>5501</v>
      </c>
      <c r="C36" s="175"/>
      <c r="D36" s="283"/>
      <c r="E36" s="176"/>
      <c r="F36" s="175"/>
      <c r="G36" s="240"/>
      <c r="H36" s="240"/>
      <c r="I36" s="240"/>
      <c r="J36" s="240"/>
      <c r="K36" s="175"/>
      <c r="L36" s="175"/>
      <c r="M36" s="175"/>
      <c r="N36" s="175"/>
      <c r="O36" s="240"/>
      <c r="P36" s="174"/>
      <c r="Q36" s="174"/>
      <c r="R36" s="174"/>
      <c r="S36" s="287"/>
      <c r="T36" s="240"/>
      <c r="U36" s="240"/>
      <c r="V36" s="240"/>
      <c r="W36" s="240"/>
      <c r="X36" s="175"/>
      <c r="Y36" s="175"/>
      <c r="Z36" s="240"/>
      <c r="AA36" s="230"/>
      <c r="AB36" s="230"/>
      <c r="AC36" s="230"/>
      <c r="AD36" s="230"/>
      <c r="AE36" s="230"/>
      <c r="AF36" s="230"/>
      <c r="AG36" s="230"/>
      <c r="AH36" s="230"/>
      <c r="AI36" s="230"/>
      <c r="AJ36" s="230"/>
      <c r="AK36" s="230"/>
      <c r="AL36" s="230"/>
      <c r="AM36" s="230"/>
      <c r="AN36" s="230"/>
    </row>
    <row r="37" ht="22.6" customHeight="1" spans="1:40">
      <c r="A37" s="312"/>
      <c r="B37" s="282" t="s">
        <v>5502</v>
      </c>
      <c r="C37" s="175"/>
      <c r="D37" s="283"/>
      <c r="E37" s="176"/>
      <c r="F37" s="175"/>
      <c r="G37" s="240"/>
      <c r="H37" s="240"/>
      <c r="I37" s="240"/>
      <c r="J37" s="240"/>
      <c r="K37" s="175"/>
      <c r="L37" s="175"/>
      <c r="M37" s="175"/>
      <c r="N37" s="175"/>
      <c r="O37" s="240"/>
      <c r="P37" s="174"/>
      <c r="Q37" s="174"/>
      <c r="R37" s="174"/>
      <c r="S37" s="287"/>
      <c r="T37" s="240"/>
      <c r="U37" s="240"/>
      <c r="V37" s="240"/>
      <c r="W37" s="240"/>
      <c r="X37" s="175"/>
      <c r="Y37" s="175"/>
      <c r="Z37" s="240"/>
      <c r="AA37" s="230"/>
      <c r="AB37" s="230"/>
      <c r="AC37" s="230"/>
      <c r="AD37" s="230"/>
      <c r="AE37" s="230"/>
      <c r="AF37" s="230"/>
      <c r="AG37" s="230"/>
      <c r="AH37" s="230"/>
      <c r="AI37" s="230"/>
      <c r="AJ37" s="230"/>
      <c r="AK37" s="230"/>
      <c r="AL37" s="230"/>
      <c r="AM37" s="230"/>
      <c r="AN37" s="230"/>
    </row>
    <row r="38" ht="22.6" customHeight="1" spans="1:40">
      <c r="A38" s="312"/>
      <c r="B38" s="282" t="s">
        <v>5503</v>
      </c>
      <c r="C38" s="175"/>
      <c r="D38" s="283"/>
      <c r="E38" s="176"/>
      <c r="F38" s="175"/>
      <c r="G38" s="240"/>
      <c r="H38" s="240"/>
      <c r="I38" s="240"/>
      <c r="J38" s="240"/>
      <c r="K38" s="175"/>
      <c r="L38" s="175"/>
      <c r="M38" s="175"/>
      <c r="N38" s="175"/>
      <c r="O38" s="240"/>
      <c r="P38" s="174"/>
      <c r="Q38" s="174"/>
      <c r="R38" s="174"/>
      <c r="S38" s="287"/>
      <c r="T38" s="240"/>
      <c r="U38" s="240"/>
      <c r="V38" s="240"/>
      <c r="W38" s="240"/>
      <c r="X38" s="175"/>
      <c r="Y38" s="175"/>
      <c r="Z38" s="240"/>
      <c r="AA38" s="230"/>
      <c r="AB38" s="230"/>
      <c r="AC38" s="230"/>
      <c r="AD38" s="230"/>
      <c r="AE38" s="230"/>
      <c r="AF38" s="230"/>
      <c r="AG38" s="230"/>
      <c r="AH38" s="230"/>
      <c r="AI38" s="230"/>
      <c r="AJ38" s="230"/>
      <c r="AK38" s="230"/>
      <c r="AL38" s="230"/>
      <c r="AM38" s="230"/>
      <c r="AN38" s="230"/>
    </row>
    <row r="39" ht="22.6" customHeight="1" spans="1:40">
      <c r="A39" s="312"/>
      <c r="B39" s="282" t="s">
        <v>5504</v>
      </c>
      <c r="C39" s="175"/>
      <c r="D39" s="283"/>
      <c r="E39" s="176"/>
      <c r="F39" s="175"/>
      <c r="G39" s="240"/>
      <c r="H39" s="240"/>
      <c r="I39" s="240"/>
      <c r="J39" s="240"/>
      <c r="K39" s="175"/>
      <c r="L39" s="175"/>
      <c r="M39" s="175"/>
      <c r="N39" s="175"/>
      <c r="O39" s="240"/>
      <c r="P39" s="174"/>
      <c r="Q39" s="174"/>
      <c r="R39" s="174"/>
      <c r="S39" s="287"/>
      <c r="T39" s="240"/>
      <c r="U39" s="240"/>
      <c r="V39" s="240"/>
      <c r="W39" s="240"/>
      <c r="X39" s="175"/>
      <c r="Y39" s="175"/>
      <c r="Z39" s="240"/>
      <c r="AA39" s="230"/>
      <c r="AB39" s="230"/>
      <c r="AC39" s="230"/>
      <c r="AD39" s="230"/>
      <c r="AE39" s="230"/>
      <c r="AF39" s="230"/>
      <c r="AG39" s="230"/>
      <c r="AH39" s="230"/>
      <c r="AI39" s="230"/>
      <c r="AJ39" s="230"/>
      <c r="AK39" s="230"/>
      <c r="AL39" s="230"/>
      <c r="AM39" s="230"/>
      <c r="AN39" s="230"/>
    </row>
    <row r="40" ht="22.6" customHeight="1" spans="1:40">
      <c r="A40" s="312"/>
      <c r="B40" s="282" t="s">
        <v>5505</v>
      </c>
      <c r="C40" s="175"/>
      <c r="D40" s="283"/>
      <c r="E40" s="176"/>
      <c r="F40" s="175"/>
      <c r="G40" s="240"/>
      <c r="H40" s="240"/>
      <c r="I40" s="240"/>
      <c r="J40" s="240"/>
      <c r="K40" s="175"/>
      <c r="L40" s="175"/>
      <c r="M40" s="175"/>
      <c r="N40" s="175"/>
      <c r="O40" s="240"/>
      <c r="P40" s="174"/>
      <c r="Q40" s="174"/>
      <c r="R40" s="174"/>
      <c r="S40" s="287"/>
      <c r="T40" s="240"/>
      <c r="U40" s="240"/>
      <c r="V40" s="240"/>
      <c r="W40" s="240"/>
      <c r="X40" s="175"/>
      <c r="Y40" s="175"/>
      <c r="Z40" s="240"/>
      <c r="AA40" s="230"/>
      <c r="AB40" s="230"/>
      <c r="AC40" s="230"/>
      <c r="AD40" s="230"/>
      <c r="AE40" s="230"/>
      <c r="AF40" s="230"/>
      <c r="AG40" s="230"/>
      <c r="AH40" s="230"/>
      <c r="AI40" s="230"/>
      <c r="AJ40" s="230"/>
      <c r="AK40" s="230"/>
      <c r="AL40" s="230"/>
      <c r="AM40" s="230"/>
      <c r="AN40" s="230"/>
    </row>
    <row r="41" ht="22.6" customHeight="1" spans="1:40">
      <c r="A41" s="307"/>
      <c r="B41" s="282" t="s">
        <v>5506</v>
      </c>
      <c r="C41" s="175"/>
      <c r="D41" s="283"/>
      <c r="E41" s="176"/>
      <c r="F41" s="175"/>
      <c r="G41" s="240"/>
      <c r="H41" s="240"/>
      <c r="I41" s="240"/>
      <c r="J41" s="240"/>
      <c r="K41" s="175"/>
      <c r="L41" s="175"/>
      <c r="M41" s="175"/>
      <c r="N41" s="175"/>
      <c r="O41" s="240"/>
      <c r="P41" s="174"/>
      <c r="Q41" s="174"/>
      <c r="R41" s="174"/>
      <c r="S41" s="287"/>
      <c r="T41" s="240"/>
      <c r="U41" s="240"/>
      <c r="V41" s="240"/>
      <c r="W41" s="240"/>
      <c r="X41" s="175"/>
      <c r="Y41" s="175"/>
      <c r="Z41" s="240"/>
      <c r="AA41" s="230"/>
      <c r="AB41" s="230"/>
      <c r="AC41" s="230"/>
      <c r="AD41" s="230"/>
      <c r="AE41" s="230"/>
      <c r="AF41" s="230"/>
      <c r="AG41" s="230"/>
      <c r="AH41" s="230"/>
      <c r="AI41" s="230"/>
      <c r="AJ41" s="230"/>
      <c r="AK41" s="230"/>
      <c r="AL41" s="230"/>
      <c r="AM41" s="230"/>
      <c r="AN41" s="230"/>
    </row>
    <row r="42" ht="22.6" customHeight="1" spans="1:40">
      <c r="A42" s="240" t="s">
        <v>5515</v>
      </c>
      <c r="B42" s="282"/>
      <c r="C42" s="175"/>
      <c r="D42" s="283"/>
      <c r="E42" s="176"/>
      <c r="F42" s="175"/>
      <c r="G42" s="240"/>
      <c r="H42" s="240"/>
      <c r="I42" s="240"/>
      <c r="J42" s="240"/>
      <c r="K42" s="175"/>
      <c r="L42" s="175"/>
      <c r="M42" s="175"/>
      <c r="N42" s="175"/>
      <c r="O42" s="240"/>
      <c r="P42" s="174"/>
      <c r="Q42" s="174"/>
      <c r="R42" s="174"/>
      <c r="S42" s="287"/>
      <c r="T42" s="240"/>
      <c r="U42" s="240"/>
      <c r="V42" s="240"/>
      <c r="W42" s="240"/>
      <c r="X42" s="175"/>
      <c r="Y42" s="175"/>
      <c r="Z42" s="240"/>
      <c r="AA42" s="230"/>
      <c r="AB42" s="230"/>
      <c r="AC42" s="230"/>
      <c r="AD42" s="230"/>
      <c r="AE42" s="230"/>
      <c r="AF42" s="230"/>
      <c r="AG42" s="230"/>
      <c r="AH42" s="230"/>
      <c r="AI42" s="230"/>
      <c r="AJ42" s="230"/>
      <c r="AK42" s="230"/>
      <c r="AL42" s="230"/>
      <c r="AM42" s="230"/>
      <c r="AN42" s="230"/>
    </row>
    <row r="43" ht="22.6" customHeight="1" spans="1:40">
      <c r="A43" s="310" t="s">
        <v>5516</v>
      </c>
      <c r="B43" s="282" t="s">
        <v>5499</v>
      </c>
      <c r="C43" s="175"/>
      <c r="D43" s="283"/>
      <c r="E43" s="176"/>
      <c r="F43" s="175"/>
      <c r="G43" s="240"/>
      <c r="H43" s="240"/>
      <c r="I43" s="240"/>
      <c r="J43" s="240"/>
      <c r="K43" s="175"/>
      <c r="L43" s="175"/>
      <c r="M43" s="175"/>
      <c r="N43" s="175"/>
      <c r="O43" s="240"/>
      <c r="P43" s="174"/>
      <c r="Q43" s="174"/>
      <c r="R43" s="174"/>
      <c r="S43" s="287"/>
      <c r="T43" s="240"/>
      <c r="U43" s="240"/>
      <c r="V43" s="240"/>
      <c r="W43" s="240"/>
      <c r="X43" s="175"/>
      <c r="Y43" s="175"/>
      <c r="Z43" s="240"/>
      <c r="AA43" s="230"/>
      <c r="AB43" s="230"/>
      <c r="AC43" s="230"/>
      <c r="AD43" s="230"/>
      <c r="AE43" s="230"/>
      <c r="AF43" s="230"/>
      <c r="AG43" s="230"/>
      <c r="AH43" s="230"/>
      <c r="AI43" s="230"/>
      <c r="AJ43" s="230"/>
      <c r="AK43" s="230"/>
      <c r="AL43" s="230"/>
      <c r="AM43" s="230"/>
      <c r="AN43" s="230"/>
    </row>
    <row r="44" ht="22.6" customHeight="1" spans="1:40">
      <c r="A44" s="312"/>
      <c r="B44" s="282" t="s">
        <v>5501</v>
      </c>
      <c r="C44" s="175"/>
      <c r="D44" s="283"/>
      <c r="E44" s="176"/>
      <c r="F44" s="175"/>
      <c r="G44" s="240"/>
      <c r="H44" s="240"/>
      <c r="I44" s="240"/>
      <c r="J44" s="240"/>
      <c r="K44" s="175"/>
      <c r="L44" s="175"/>
      <c r="M44" s="175"/>
      <c r="N44" s="175"/>
      <c r="O44" s="240"/>
      <c r="P44" s="174"/>
      <c r="Q44" s="174"/>
      <c r="R44" s="174"/>
      <c r="S44" s="287"/>
      <c r="T44" s="240"/>
      <c r="U44" s="240"/>
      <c r="V44" s="240"/>
      <c r="W44" s="240"/>
      <c r="X44" s="175"/>
      <c r="Y44" s="175"/>
      <c r="Z44" s="240"/>
      <c r="AA44" s="230"/>
      <c r="AB44" s="230"/>
      <c r="AC44" s="230"/>
      <c r="AD44" s="230"/>
      <c r="AE44" s="230"/>
      <c r="AF44" s="230"/>
      <c r="AG44" s="230"/>
      <c r="AH44" s="230"/>
      <c r="AI44" s="230"/>
      <c r="AJ44" s="230"/>
      <c r="AK44" s="230"/>
      <c r="AL44" s="230"/>
      <c r="AM44" s="230"/>
      <c r="AN44" s="230"/>
    </row>
    <row r="45" ht="22.6" customHeight="1" spans="1:40">
      <c r="A45" s="312"/>
      <c r="B45" s="282" t="s">
        <v>5502</v>
      </c>
      <c r="C45" s="175"/>
      <c r="D45" s="283"/>
      <c r="E45" s="176"/>
      <c r="F45" s="175"/>
      <c r="G45" s="240"/>
      <c r="H45" s="240"/>
      <c r="I45" s="240"/>
      <c r="J45" s="240"/>
      <c r="K45" s="175"/>
      <c r="L45" s="175"/>
      <c r="M45" s="175"/>
      <c r="N45" s="175"/>
      <c r="O45" s="240"/>
      <c r="P45" s="174"/>
      <c r="Q45" s="174"/>
      <c r="R45" s="174"/>
      <c r="S45" s="287"/>
      <c r="T45" s="240"/>
      <c r="U45" s="240"/>
      <c r="V45" s="240"/>
      <c r="W45" s="240"/>
      <c r="X45" s="175"/>
      <c r="Y45" s="175"/>
      <c r="Z45" s="240"/>
      <c r="AA45" s="230"/>
      <c r="AB45" s="230"/>
      <c r="AC45" s="230"/>
      <c r="AD45" s="230"/>
      <c r="AE45" s="230"/>
      <c r="AF45" s="230"/>
      <c r="AG45" s="230"/>
      <c r="AH45" s="230"/>
      <c r="AI45" s="230"/>
      <c r="AJ45" s="230"/>
      <c r="AK45" s="230"/>
      <c r="AL45" s="230"/>
      <c r="AM45" s="230"/>
      <c r="AN45" s="230"/>
    </row>
    <row r="46" ht="22.6" customHeight="1" spans="1:40">
      <c r="A46" s="312"/>
      <c r="B46" s="282" t="s">
        <v>5503</v>
      </c>
      <c r="C46" s="175"/>
      <c r="D46" s="283"/>
      <c r="E46" s="176"/>
      <c r="F46" s="175"/>
      <c r="G46" s="240"/>
      <c r="H46" s="240"/>
      <c r="I46" s="240"/>
      <c r="J46" s="240"/>
      <c r="K46" s="175"/>
      <c r="L46" s="175"/>
      <c r="M46" s="175"/>
      <c r="N46" s="175"/>
      <c r="O46" s="240"/>
      <c r="P46" s="174"/>
      <c r="Q46" s="174"/>
      <c r="R46" s="174"/>
      <c r="S46" s="287"/>
      <c r="T46" s="240"/>
      <c r="U46" s="240"/>
      <c r="V46" s="240"/>
      <c r="W46" s="240"/>
      <c r="X46" s="175"/>
      <c r="Y46" s="175"/>
      <c r="Z46" s="240"/>
      <c r="AA46" s="230"/>
      <c r="AB46" s="230"/>
      <c r="AC46" s="230"/>
      <c r="AD46" s="230"/>
      <c r="AE46" s="230"/>
      <c r="AF46" s="230"/>
      <c r="AG46" s="230"/>
      <c r="AH46" s="230"/>
      <c r="AI46" s="230"/>
      <c r="AJ46" s="230"/>
      <c r="AK46" s="230"/>
      <c r="AL46" s="230"/>
      <c r="AM46" s="230"/>
      <c r="AN46" s="230"/>
    </row>
    <row r="47" ht="26.8" customHeight="1" spans="1:40">
      <c r="A47" s="312"/>
      <c r="B47" s="282" t="s">
        <v>5504</v>
      </c>
      <c r="C47" s="175"/>
      <c r="D47" s="283"/>
      <c r="E47" s="176"/>
      <c r="F47" s="175"/>
      <c r="G47" s="240"/>
      <c r="H47" s="240"/>
      <c r="I47" s="240"/>
      <c r="J47" s="240"/>
      <c r="K47" s="175"/>
      <c r="L47" s="175"/>
      <c r="M47" s="175"/>
      <c r="N47" s="175"/>
      <c r="O47" s="240"/>
      <c r="P47" s="174"/>
      <c r="Q47" s="174"/>
      <c r="R47" s="174"/>
      <c r="S47" s="287"/>
      <c r="T47" s="240"/>
      <c r="U47" s="240"/>
      <c r="V47" s="240"/>
      <c r="W47" s="240"/>
      <c r="X47" s="175"/>
      <c r="Y47" s="175"/>
      <c r="Z47" s="240"/>
      <c r="AA47" s="230"/>
      <c r="AB47" s="230"/>
      <c r="AC47" s="230"/>
      <c r="AD47" s="230"/>
      <c r="AE47" s="230"/>
      <c r="AF47" s="230"/>
      <c r="AG47" s="230"/>
      <c r="AH47" s="230"/>
      <c r="AI47" s="230"/>
      <c r="AJ47" s="230"/>
      <c r="AK47" s="230"/>
      <c r="AL47" s="230"/>
      <c r="AM47" s="230"/>
      <c r="AN47" s="230"/>
    </row>
    <row r="48" ht="26.8" customHeight="1" spans="1:40">
      <c r="A48" s="312"/>
      <c r="B48" s="282" t="s">
        <v>5505</v>
      </c>
      <c r="C48" s="175"/>
      <c r="D48" s="283"/>
      <c r="E48" s="176"/>
      <c r="F48" s="175"/>
      <c r="G48" s="240"/>
      <c r="H48" s="240"/>
      <c r="I48" s="240"/>
      <c r="J48" s="240"/>
      <c r="K48" s="175"/>
      <c r="L48" s="175"/>
      <c r="M48" s="175"/>
      <c r="N48" s="175"/>
      <c r="O48" s="240"/>
      <c r="P48" s="174"/>
      <c r="Q48" s="174"/>
      <c r="R48" s="174"/>
      <c r="S48" s="287"/>
      <c r="T48" s="240"/>
      <c r="U48" s="240"/>
      <c r="V48" s="240"/>
      <c r="W48" s="240"/>
      <c r="X48" s="175"/>
      <c r="Y48" s="175"/>
      <c r="Z48" s="240"/>
      <c r="AA48" s="230"/>
      <c r="AB48" s="230"/>
      <c r="AC48" s="230"/>
      <c r="AD48" s="230"/>
      <c r="AE48" s="230"/>
      <c r="AF48" s="230"/>
      <c r="AG48" s="230"/>
      <c r="AH48" s="230"/>
      <c r="AI48" s="230"/>
      <c r="AJ48" s="230"/>
      <c r="AK48" s="230"/>
      <c r="AL48" s="230"/>
      <c r="AM48" s="230"/>
      <c r="AN48" s="230"/>
    </row>
    <row r="49" ht="26.8" customHeight="1" spans="1:40">
      <c r="A49" s="307"/>
      <c r="B49" s="282" t="s">
        <v>5506</v>
      </c>
      <c r="C49" s="175"/>
      <c r="D49" s="283"/>
      <c r="E49" s="176"/>
      <c r="F49" s="175"/>
      <c r="G49" s="240"/>
      <c r="H49" s="240"/>
      <c r="I49" s="240"/>
      <c r="J49" s="240"/>
      <c r="K49" s="175"/>
      <c r="L49" s="175"/>
      <c r="M49" s="175"/>
      <c r="N49" s="175"/>
      <c r="O49" s="240"/>
      <c r="P49" s="174"/>
      <c r="Q49" s="174"/>
      <c r="R49" s="174"/>
      <c r="S49" s="287"/>
      <c r="T49" s="240"/>
      <c r="U49" s="240"/>
      <c r="V49" s="240"/>
      <c r="W49" s="240"/>
      <c r="X49" s="175"/>
      <c r="Y49" s="175"/>
      <c r="Z49" s="240"/>
      <c r="AA49" s="230"/>
      <c r="AB49" s="230"/>
      <c r="AC49" s="230"/>
      <c r="AD49" s="230"/>
      <c r="AE49" s="230"/>
      <c r="AF49" s="230"/>
      <c r="AG49" s="230"/>
      <c r="AH49" s="230"/>
      <c r="AI49" s="230"/>
      <c r="AJ49" s="230"/>
      <c r="AK49" s="230"/>
      <c r="AL49" s="230"/>
      <c r="AM49" s="230"/>
      <c r="AN49" s="230"/>
    </row>
    <row r="50" ht="26.8" customHeight="1" spans="1:40">
      <c r="A50" s="230" t="s">
        <v>5517</v>
      </c>
      <c r="B50" s="230"/>
      <c r="C50" s="230"/>
      <c r="D50" s="313"/>
      <c r="E50" s="313"/>
      <c r="F50" s="314"/>
      <c r="G50" s="230"/>
      <c r="H50" s="230"/>
      <c r="I50" s="230"/>
      <c r="J50" s="230"/>
      <c r="K50" s="314"/>
      <c r="L50" s="314"/>
      <c r="M50" s="314"/>
      <c r="N50" s="314"/>
      <c r="O50" s="230"/>
      <c r="P50" s="315"/>
      <c r="Q50" s="315"/>
      <c r="R50" s="315"/>
      <c r="S50" s="316"/>
      <c r="T50" s="230"/>
      <c r="U50" s="230"/>
      <c r="V50" s="230"/>
      <c r="W50" s="230"/>
      <c r="X50" s="314"/>
      <c r="Y50" s="314"/>
      <c r="Z50" s="230"/>
      <c r="AA50" s="230"/>
      <c r="AB50" s="230"/>
      <c r="AC50" s="230"/>
      <c r="AD50" s="230"/>
      <c r="AE50" s="230"/>
      <c r="AF50" s="230"/>
      <c r="AG50" s="230"/>
      <c r="AH50" s="230"/>
      <c r="AI50" s="230"/>
      <c r="AJ50" s="230"/>
      <c r="AK50" s="230"/>
      <c r="AL50" s="230"/>
      <c r="AM50" s="230"/>
      <c r="AN50" s="230"/>
    </row>
    <row r="51" ht="26.8" customHeight="1" spans="1:40">
      <c r="A51" s="230"/>
      <c r="B51" s="230"/>
      <c r="C51" s="230"/>
      <c r="D51" s="313"/>
      <c r="E51" s="313"/>
      <c r="F51" s="314"/>
      <c r="G51" s="230"/>
      <c r="H51" s="230"/>
      <c r="I51" s="230"/>
      <c r="J51" s="230"/>
      <c r="K51" s="314"/>
      <c r="L51" s="314"/>
      <c r="M51" s="314"/>
      <c r="N51" s="314"/>
      <c r="O51" s="230"/>
      <c r="P51" s="315"/>
      <c r="Q51" s="315"/>
      <c r="R51" s="315"/>
      <c r="S51" s="316"/>
      <c r="T51" s="230"/>
      <c r="U51" s="230"/>
      <c r="V51" s="230"/>
      <c r="W51" s="230"/>
      <c r="X51" s="314"/>
      <c r="Y51" s="314"/>
      <c r="Z51" s="230"/>
      <c r="AA51" s="230"/>
      <c r="AB51" s="230"/>
      <c r="AC51" s="230"/>
      <c r="AD51" s="230"/>
      <c r="AE51" s="230"/>
      <c r="AF51" s="230"/>
      <c r="AG51" s="230"/>
      <c r="AH51" s="230"/>
      <c r="AI51" s="230"/>
      <c r="AJ51" s="230"/>
      <c r="AK51" s="230"/>
      <c r="AL51" s="230"/>
      <c r="AM51" s="230"/>
      <c r="AN51" s="230"/>
    </row>
    <row r="52" ht="26.8" customHeight="1" spans="1:40">
      <c r="A52" s="230"/>
      <c r="B52" s="230"/>
      <c r="C52" s="230"/>
      <c r="D52" s="313"/>
      <c r="E52" s="313"/>
      <c r="F52" s="314"/>
      <c r="G52" s="230"/>
      <c r="H52" s="230"/>
      <c r="I52" s="230"/>
      <c r="J52" s="230"/>
      <c r="K52" s="314"/>
      <c r="L52" s="314"/>
      <c r="M52" s="314"/>
      <c r="N52" s="314"/>
      <c r="O52" s="230"/>
      <c r="P52" s="315"/>
      <c r="Q52" s="315"/>
      <c r="R52" s="315"/>
      <c r="S52" s="316"/>
      <c r="T52" s="230"/>
      <c r="U52" s="230"/>
      <c r="V52" s="230"/>
      <c r="W52" s="230"/>
      <c r="X52" s="314"/>
      <c r="Y52" s="314"/>
      <c r="Z52" s="230"/>
      <c r="AA52" s="230"/>
      <c r="AB52" s="230"/>
      <c r="AC52" s="230"/>
      <c r="AD52" s="230"/>
      <c r="AE52" s="230"/>
      <c r="AF52" s="230"/>
      <c r="AG52" s="230"/>
      <c r="AH52" s="230"/>
      <c r="AI52" s="230"/>
      <c r="AJ52" s="230"/>
      <c r="AK52" s="230"/>
      <c r="AL52" s="230"/>
      <c r="AM52" s="230"/>
      <c r="AN52" s="230"/>
    </row>
    <row r="53" ht="26.8" customHeight="1" spans="1:40">
      <c r="A53" s="230"/>
      <c r="B53" s="230"/>
      <c r="C53" s="230"/>
      <c r="D53" s="313"/>
      <c r="E53" s="313"/>
      <c r="F53" s="314"/>
      <c r="G53" s="230"/>
      <c r="H53" s="230"/>
      <c r="I53" s="230"/>
      <c r="J53" s="230"/>
      <c r="K53" s="314"/>
      <c r="L53" s="314"/>
      <c r="M53" s="314"/>
      <c r="N53" s="314"/>
      <c r="O53" s="230"/>
      <c r="P53" s="315"/>
      <c r="Q53" s="315"/>
      <c r="R53" s="315"/>
      <c r="S53" s="316"/>
      <c r="T53" s="230"/>
      <c r="U53" s="230"/>
      <c r="V53" s="230"/>
      <c r="W53" s="230"/>
      <c r="X53" s="314"/>
      <c r="Y53" s="314"/>
      <c r="Z53" s="230"/>
      <c r="AA53" s="230"/>
      <c r="AB53" s="230"/>
      <c r="AC53" s="230"/>
      <c r="AD53" s="230"/>
      <c r="AE53" s="230"/>
      <c r="AF53" s="230"/>
      <c r="AG53" s="230"/>
      <c r="AH53" s="230"/>
      <c r="AI53" s="230"/>
      <c r="AJ53" s="230"/>
      <c r="AK53" s="230"/>
      <c r="AL53" s="230"/>
      <c r="AM53" s="230"/>
      <c r="AN53" s="230"/>
    </row>
    <row r="54" ht="26.8" customHeight="1" spans="1:40">
      <c r="A54" s="230"/>
      <c r="B54" s="230"/>
      <c r="C54" s="230"/>
      <c r="D54" s="313"/>
      <c r="E54" s="313"/>
      <c r="F54" s="314"/>
      <c r="G54" s="230"/>
      <c r="H54" s="230"/>
      <c r="I54" s="230"/>
      <c r="J54" s="230"/>
      <c r="K54" s="314"/>
      <c r="L54" s="314"/>
      <c r="M54" s="314"/>
      <c r="N54" s="314"/>
      <c r="O54" s="230"/>
      <c r="P54" s="315"/>
      <c r="Q54" s="315"/>
      <c r="R54" s="315"/>
      <c r="S54" s="316"/>
      <c r="T54" s="230"/>
      <c r="U54" s="230"/>
      <c r="V54" s="230"/>
      <c r="W54" s="230"/>
      <c r="X54" s="314"/>
      <c r="Y54" s="314"/>
      <c r="Z54" s="230"/>
      <c r="AA54" s="230"/>
      <c r="AB54" s="230"/>
      <c r="AC54" s="230"/>
      <c r="AD54" s="230"/>
      <c r="AE54" s="230"/>
      <c r="AF54" s="230"/>
      <c r="AG54" s="230"/>
      <c r="AH54" s="230"/>
      <c r="AI54" s="230"/>
      <c r="AJ54" s="230"/>
      <c r="AK54" s="230"/>
      <c r="AL54" s="230"/>
      <c r="AM54" s="230"/>
      <c r="AN54" s="230"/>
    </row>
    <row r="55" ht="26.8" customHeight="1" spans="1:40">
      <c r="A55" s="230"/>
      <c r="B55" s="230"/>
      <c r="C55" s="230"/>
      <c r="D55" s="230"/>
      <c r="E55" s="230"/>
      <c r="F55" s="230"/>
      <c r="G55" s="230"/>
      <c r="H55" s="230"/>
      <c r="I55" s="230"/>
      <c r="J55" s="230"/>
      <c r="K55" s="230"/>
      <c r="L55" s="230"/>
      <c r="M55" s="230"/>
      <c r="N55" s="230"/>
      <c r="O55" s="230"/>
      <c r="P55" s="230"/>
      <c r="Q55" s="230"/>
      <c r="R55" s="230"/>
      <c r="S55" s="230"/>
      <c r="T55" s="230"/>
      <c r="U55" s="230"/>
      <c r="V55" s="230"/>
      <c r="W55" s="230"/>
      <c r="X55" s="230"/>
      <c r="Y55" s="230"/>
      <c r="Z55" s="230"/>
      <c r="AA55" s="230"/>
      <c r="AB55" s="230"/>
      <c r="AC55" s="230"/>
      <c r="AD55" s="230"/>
      <c r="AE55" s="230"/>
      <c r="AF55" s="230"/>
      <c r="AG55" s="230"/>
      <c r="AH55" s="230"/>
      <c r="AI55" s="230"/>
      <c r="AJ55" s="230"/>
      <c r="AK55" s="230"/>
      <c r="AL55" s="230"/>
      <c r="AM55" s="230"/>
      <c r="AN55" s="230"/>
    </row>
    <row r="56" ht="26.8" customHeight="1" spans="1:40">
      <c r="A56" s="317"/>
      <c r="B56" s="317"/>
      <c r="C56" s="317"/>
      <c r="D56" s="317"/>
      <c r="E56" s="317"/>
      <c r="F56" s="318"/>
      <c r="G56" s="317"/>
      <c r="H56" s="317"/>
      <c r="I56" s="317"/>
      <c r="J56" s="317"/>
      <c r="K56" s="317"/>
      <c r="L56" s="317"/>
      <c r="M56" s="317"/>
      <c r="N56" s="317"/>
      <c r="O56" s="317"/>
      <c r="P56" s="317"/>
      <c r="Q56" s="317"/>
      <c r="R56" s="317"/>
      <c r="S56" s="317"/>
      <c r="T56" s="317"/>
      <c r="U56" s="317"/>
      <c r="V56" s="317"/>
      <c r="W56" s="317"/>
      <c r="X56" s="317"/>
      <c r="Y56" s="317"/>
      <c r="Z56" s="317"/>
      <c r="AA56" s="230"/>
      <c r="AB56" s="230"/>
      <c r="AC56" s="230"/>
      <c r="AD56" s="230"/>
      <c r="AE56" s="230"/>
      <c r="AF56" s="230"/>
      <c r="AG56" s="230"/>
      <c r="AH56" s="230"/>
      <c r="AI56" s="230"/>
      <c r="AJ56" s="230"/>
      <c r="AK56" s="230"/>
      <c r="AL56" s="230"/>
      <c r="AM56" s="230"/>
      <c r="AN56" s="230"/>
    </row>
    <row r="57" ht="26.8" customHeight="1" spans="1:40">
      <c r="A57" s="317"/>
      <c r="B57" s="317"/>
      <c r="C57" s="317"/>
      <c r="D57" s="317"/>
      <c r="E57" s="317"/>
      <c r="F57" s="318"/>
      <c r="G57" s="317"/>
      <c r="H57" s="317"/>
      <c r="I57" s="317"/>
      <c r="J57" s="317"/>
      <c r="K57" s="317"/>
      <c r="L57" s="317"/>
      <c r="M57" s="317"/>
      <c r="N57" s="317"/>
      <c r="O57" s="317"/>
      <c r="P57" s="317"/>
      <c r="Q57" s="317"/>
      <c r="R57" s="317"/>
      <c r="S57" s="317"/>
      <c r="T57" s="317"/>
      <c r="U57" s="317"/>
      <c r="V57" s="317"/>
      <c r="W57" s="317"/>
      <c r="X57" s="317"/>
      <c r="Y57" s="317"/>
      <c r="Z57" s="317"/>
      <c r="AA57" s="230"/>
      <c r="AB57" s="230"/>
      <c r="AC57" s="230"/>
      <c r="AD57" s="230"/>
      <c r="AE57" s="230"/>
      <c r="AF57" s="230"/>
      <c r="AG57" s="230"/>
      <c r="AH57" s="230"/>
      <c r="AI57" s="230"/>
      <c r="AJ57" s="230"/>
      <c r="AK57" s="230"/>
      <c r="AL57" s="230"/>
      <c r="AM57" s="230"/>
      <c r="AN57" s="230"/>
    </row>
    <row r="58" ht="26.8" customHeight="1" spans="1:40">
      <c r="A58" s="317"/>
      <c r="B58" s="317"/>
      <c r="C58" s="317"/>
      <c r="D58" s="317"/>
      <c r="E58" s="317"/>
      <c r="F58" s="318"/>
      <c r="G58" s="317"/>
      <c r="H58" s="317"/>
      <c r="I58" s="317"/>
      <c r="J58" s="317"/>
      <c r="K58" s="317"/>
      <c r="L58" s="317"/>
      <c r="M58" s="317"/>
      <c r="N58" s="317"/>
      <c r="O58" s="317"/>
      <c r="P58" s="317"/>
      <c r="Q58" s="317"/>
      <c r="R58" s="317"/>
      <c r="S58" s="317"/>
      <c r="T58" s="317"/>
      <c r="U58" s="317"/>
      <c r="V58" s="317"/>
      <c r="W58" s="317"/>
      <c r="X58" s="317"/>
      <c r="Y58" s="317"/>
      <c r="Z58" s="317"/>
      <c r="AA58" s="230"/>
      <c r="AB58" s="230"/>
      <c r="AC58" s="230"/>
      <c r="AD58" s="230"/>
      <c r="AE58" s="230"/>
      <c r="AF58" s="230"/>
      <c r="AG58" s="230"/>
      <c r="AH58" s="230"/>
      <c r="AI58" s="230"/>
      <c r="AJ58" s="230"/>
      <c r="AK58" s="230"/>
      <c r="AL58" s="230"/>
      <c r="AM58" s="230"/>
      <c r="AN58" s="230"/>
    </row>
    <row r="59" ht="26.8" customHeight="1" spans="1:40">
      <c r="A59" s="317"/>
      <c r="B59" s="317"/>
      <c r="C59" s="317"/>
      <c r="D59" s="317"/>
      <c r="E59" s="317"/>
      <c r="F59" s="318"/>
      <c r="G59" s="317"/>
      <c r="H59" s="317"/>
      <c r="I59" s="317"/>
      <c r="J59" s="317"/>
      <c r="K59" s="317"/>
      <c r="L59" s="317"/>
      <c r="M59" s="317"/>
      <c r="N59" s="317"/>
      <c r="O59" s="317"/>
      <c r="P59" s="317"/>
      <c r="Q59" s="317"/>
      <c r="R59" s="317"/>
      <c r="S59" s="317"/>
      <c r="T59" s="317"/>
      <c r="U59" s="317"/>
      <c r="V59" s="317"/>
      <c r="W59" s="317"/>
      <c r="X59" s="317"/>
      <c r="Y59" s="317"/>
      <c r="Z59" s="317"/>
      <c r="AA59" s="230"/>
      <c r="AB59" s="230"/>
      <c r="AC59" s="230"/>
      <c r="AD59" s="230"/>
      <c r="AE59" s="230"/>
      <c r="AF59" s="230"/>
      <c r="AG59" s="230"/>
      <c r="AH59" s="230"/>
      <c r="AI59" s="230"/>
      <c r="AJ59" s="230"/>
      <c r="AK59" s="230"/>
      <c r="AL59" s="230"/>
      <c r="AM59" s="230"/>
      <c r="AN59" s="230"/>
    </row>
    <row r="60" ht="26.8" customHeight="1" spans="1:40">
      <c r="A60" s="317"/>
      <c r="B60" s="317"/>
      <c r="C60" s="317"/>
      <c r="D60" s="317"/>
      <c r="E60" s="317"/>
      <c r="F60" s="318"/>
      <c r="G60" s="317"/>
      <c r="H60" s="317"/>
      <c r="I60" s="317"/>
      <c r="J60" s="317"/>
      <c r="K60" s="317"/>
      <c r="L60" s="317"/>
      <c r="M60" s="317"/>
      <c r="N60" s="317"/>
      <c r="O60" s="317"/>
      <c r="P60" s="317"/>
      <c r="Q60" s="317"/>
      <c r="R60" s="317"/>
      <c r="S60" s="317"/>
      <c r="T60" s="317"/>
      <c r="U60" s="317"/>
      <c r="V60" s="317"/>
      <c r="W60" s="317"/>
      <c r="X60" s="317"/>
      <c r="Y60" s="317"/>
      <c r="Z60" s="317"/>
      <c r="AA60" s="230"/>
      <c r="AB60" s="230"/>
      <c r="AC60" s="230"/>
      <c r="AD60" s="230"/>
      <c r="AE60" s="230"/>
      <c r="AF60" s="230"/>
      <c r="AG60" s="230"/>
      <c r="AH60" s="230"/>
      <c r="AI60" s="230"/>
      <c r="AJ60" s="230"/>
      <c r="AK60" s="230"/>
      <c r="AL60" s="230"/>
      <c r="AM60" s="230"/>
      <c r="AN60" s="230"/>
    </row>
    <row r="61" ht="26.8" customHeight="1" spans="1:40">
      <c r="A61" s="317"/>
      <c r="B61" s="317"/>
      <c r="C61" s="317"/>
      <c r="D61" s="317"/>
      <c r="E61" s="317"/>
      <c r="F61" s="318"/>
      <c r="G61" s="317"/>
      <c r="H61" s="317"/>
      <c r="I61" s="317"/>
      <c r="J61" s="317"/>
      <c r="K61" s="317"/>
      <c r="L61" s="317"/>
      <c r="M61" s="317"/>
      <c r="N61" s="317"/>
      <c r="O61" s="317"/>
      <c r="P61" s="317"/>
      <c r="Q61" s="317"/>
      <c r="R61" s="317"/>
      <c r="S61" s="317"/>
      <c r="T61" s="317"/>
      <c r="U61" s="317"/>
      <c r="V61" s="317"/>
      <c r="W61" s="317"/>
      <c r="X61" s="317"/>
      <c r="Y61" s="317"/>
      <c r="Z61" s="317"/>
      <c r="AA61" s="230"/>
      <c r="AB61" s="230"/>
      <c r="AC61" s="230"/>
      <c r="AD61" s="230"/>
      <c r="AE61" s="230"/>
      <c r="AF61" s="230"/>
      <c r="AG61" s="230"/>
      <c r="AH61" s="230"/>
      <c r="AI61" s="230"/>
      <c r="AJ61" s="230"/>
      <c r="AK61" s="230"/>
      <c r="AL61" s="230"/>
      <c r="AM61" s="230"/>
      <c r="AN61" s="230"/>
    </row>
    <row r="62" ht="26.8" customHeight="1" spans="1:40">
      <c r="A62" s="317"/>
      <c r="B62" s="317"/>
      <c r="C62" s="317"/>
      <c r="D62" s="317"/>
      <c r="E62" s="317"/>
      <c r="F62" s="318"/>
      <c r="G62" s="317"/>
      <c r="H62" s="317"/>
      <c r="I62" s="317"/>
      <c r="J62" s="317"/>
      <c r="K62" s="317"/>
      <c r="L62" s="317"/>
      <c r="M62" s="317"/>
      <c r="N62" s="317"/>
      <c r="O62" s="317"/>
      <c r="P62" s="317"/>
      <c r="Q62" s="317"/>
      <c r="R62" s="317"/>
      <c r="S62" s="317"/>
      <c r="T62" s="317"/>
      <c r="U62" s="317"/>
      <c r="V62" s="317"/>
      <c r="W62" s="317"/>
      <c r="X62" s="317"/>
      <c r="Y62" s="317"/>
      <c r="Z62" s="317"/>
      <c r="AA62" s="230"/>
      <c r="AB62" s="230"/>
      <c r="AC62" s="230"/>
      <c r="AD62" s="230"/>
      <c r="AE62" s="230"/>
      <c r="AF62" s="230"/>
      <c r="AG62" s="230"/>
      <c r="AH62" s="230"/>
      <c r="AI62" s="230"/>
      <c r="AJ62" s="230"/>
      <c r="AK62" s="230"/>
      <c r="AL62" s="230"/>
      <c r="AM62" s="230"/>
      <c r="AN62" s="230"/>
    </row>
    <row r="63" ht="26.8" customHeight="1" spans="1:40">
      <c r="A63" s="317"/>
      <c r="B63" s="317"/>
      <c r="C63" s="317"/>
      <c r="D63" s="317"/>
      <c r="E63" s="317"/>
      <c r="F63" s="318"/>
      <c r="G63" s="317"/>
      <c r="H63" s="317"/>
      <c r="I63" s="317"/>
      <c r="J63" s="317"/>
      <c r="K63" s="317"/>
      <c r="L63" s="317"/>
      <c r="M63" s="317"/>
      <c r="N63" s="317"/>
      <c r="O63" s="317"/>
      <c r="P63" s="317"/>
      <c r="Q63" s="317"/>
      <c r="R63" s="317"/>
      <c r="S63" s="317"/>
      <c r="T63" s="317"/>
      <c r="U63" s="317"/>
      <c r="V63" s="317"/>
      <c r="W63" s="317"/>
      <c r="X63" s="317"/>
      <c r="Y63" s="317"/>
      <c r="Z63" s="317"/>
      <c r="AA63" s="230"/>
      <c r="AB63" s="230"/>
      <c r="AC63" s="230"/>
      <c r="AD63" s="230"/>
      <c r="AE63" s="230"/>
      <c r="AF63" s="230"/>
      <c r="AG63" s="230"/>
      <c r="AH63" s="230"/>
      <c r="AI63" s="230"/>
      <c r="AJ63" s="230"/>
      <c r="AK63" s="230"/>
      <c r="AL63" s="230"/>
      <c r="AM63" s="230"/>
      <c r="AN63" s="230"/>
    </row>
    <row r="64" ht="26.8" customHeight="1" spans="1:40">
      <c r="A64" s="317"/>
      <c r="B64" s="317"/>
      <c r="C64" s="317"/>
      <c r="D64" s="317"/>
      <c r="E64" s="317"/>
      <c r="F64" s="318"/>
      <c r="G64" s="317"/>
      <c r="H64" s="317"/>
      <c r="I64" s="317"/>
      <c r="J64" s="317"/>
      <c r="K64" s="317"/>
      <c r="L64" s="317"/>
      <c r="M64" s="317"/>
      <c r="N64" s="317"/>
      <c r="O64" s="317"/>
      <c r="P64" s="317"/>
      <c r="Q64" s="317"/>
      <c r="R64" s="317"/>
      <c r="S64" s="317"/>
      <c r="T64" s="317"/>
      <c r="U64" s="317"/>
      <c r="V64" s="317"/>
      <c r="W64" s="317"/>
      <c r="X64" s="317"/>
      <c r="Y64" s="317"/>
      <c r="Z64" s="317"/>
      <c r="AA64" s="230"/>
      <c r="AB64" s="230"/>
      <c r="AC64" s="230"/>
      <c r="AD64" s="230"/>
      <c r="AE64" s="230"/>
      <c r="AF64" s="230"/>
      <c r="AG64" s="230"/>
      <c r="AH64" s="230"/>
      <c r="AI64" s="230"/>
      <c r="AJ64" s="230"/>
      <c r="AK64" s="230"/>
      <c r="AL64" s="230"/>
      <c r="AM64" s="230"/>
      <c r="AN64" s="230"/>
    </row>
    <row r="65" ht="26.8" customHeight="1" spans="1:40">
      <c r="A65" s="317"/>
      <c r="B65" s="317"/>
      <c r="C65" s="317"/>
      <c r="D65" s="317"/>
      <c r="E65" s="317"/>
      <c r="F65" s="318"/>
      <c r="G65" s="317"/>
      <c r="H65" s="317"/>
      <c r="I65" s="317"/>
      <c r="J65" s="317"/>
      <c r="K65" s="317"/>
      <c r="L65" s="317"/>
      <c r="M65" s="317"/>
      <c r="N65" s="317"/>
      <c r="O65" s="317"/>
      <c r="P65" s="317"/>
      <c r="Q65" s="317"/>
      <c r="R65" s="317"/>
      <c r="S65" s="317"/>
      <c r="T65" s="317"/>
      <c r="U65" s="317"/>
      <c r="V65" s="317"/>
      <c r="W65" s="317"/>
      <c r="X65" s="317"/>
      <c r="Y65" s="317"/>
      <c r="Z65" s="317"/>
      <c r="AA65" s="230"/>
      <c r="AB65" s="230"/>
      <c r="AC65" s="230"/>
      <c r="AD65" s="230"/>
      <c r="AE65" s="230"/>
      <c r="AF65" s="230"/>
      <c r="AG65" s="230"/>
      <c r="AH65" s="230"/>
      <c r="AI65" s="230"/>
      <c r="AJ65" s="230"/>
      <c r="AK65" s="230"/>
      <c r="AL65" s="230"/>
      <c r="AM65" s="230"/>
      <c r="AN65" s="230"/>
    </row>
    <row r="66" ht="26.8" customHeight="1" spans="1:40">
      <c r="A66" s="317"/>
      <c r="B66" s="317"/>
      <c r="C66" s="317"/>
      <c r="D66" s="317"/>
      <c r="E66" s="317"/>
      <c r="F66" s="318"/>
      <c r="G66" s="317"/>
      <c r="H66" s="317"/>
      <c r="I66" s="317"/>
      <c r="J66" s="317"/>
      <c r="K66" s="317"/>
      <c r="L66" s="317"/>
      <c r="M66" s="317"/>
      <c r="N66" s="317"/>
      <c r="O66" s="317"/>
      <c r="P66" s="317"/>
      <c r="Q66" s="317"/>
      <c r="R66" s="317"/>
      <c r="S66" s="317"/>
      <c r="T66" s="317"/>
      <c r="U66" s="317"/>
      <c r="V66" s="317"/>
      <c r="W66" s="317"/>
      <c r="X66" s="317"/>
      <c r="Y66" s="317"/>
      <c r="Z66" s="317"/>
      <c r="AA66" s="230"/>
      <c r="AB66" s="230"/>
      <c r="AC66" s="230"/>
      <c r="AD66" s="230"/>
      <c r="AE66" s="230"/>
      <c r="AF66" s="230"/>
      <c r="AG66" s="230"/>
      <c r="AH66" s="230"/>
      <c r="AI66" s="230"/>
      <c r="AJ66" s="230"/>
      <c r="AK66" s="230"/>
      <c r="AL66" s="230"/>
      <c r="AM66" s="230"/>
      <c r="AN66" s="230"/>
    </row>
    <row r="67" ht="26.8" customHeight="1" spans="1:40">
      <c r="A67" s="319" t="s">
        <v>5518</v>
      </c>
      <c r="B67" s="319"/>
      <c r="C67" s="319"/>
      <c r="D67" s="319"/>
      <c r="E67" s="319"/>
      <c r="F67" s="320"/>
      <c r="G67" s="319"/>
      <c r="H67" s="319"/>
      <c r="I67" s="319"/>
      <c r="J67" s="319"/>
      <c r="K67" s="319"/>
      <c r="L67" s="319"/>
      <c r="M67" s="319"/>
      <c r="N67" s="319"/>
      <c r="O67" s="319"/>
      <c r="P67" s="319"/>
      <c r="Q67" s="319"/>
      <c r="R67" s="319"/>
      <c r="S67" s="319"/>
      <c r="T67" s="319"/>
      <c r="U67" s="319"/>
      <c r="V67" s="319"/>
      <c r="W67" s="319"/>
      <c r="X67" s="319"/>
      <c r="Y67" s="319"/>
      <c r="Z67" s="319"/>
      <c r="AA67" s="230"/>
      <c r="AB67" s="230"/>
      <c r="AC67" s="230"/>
      <c r="AD67" s="230"/>
      <c r="AE67" s="230"/>
      <c r="AF67" s="230"/>
      <c r="AG67" s="230"/>
      <c r="AH67" s="230"/>
      <c r="AI67" s="230"/>
      <c r="AJ67" s="230"/>
      <c r="AK67" s="230"/>
      <c r="AL67" s="230"/>
      <c r="AM67" s="230"/>
      <c r="AN67" s="230"/>
    </row>
    <row r="68" ht="22.6" customHeight="1" spans="1:40">
      <c r="A68" s="307" t="s">
        <v>5507</v>
      </c>
      <c r="B68" s="321" t="s">
        <v>5420</v>
      </c>
      <c r="C68" s="307"/>
      <c r="D68" s="322"/>
      <c r="E68" s="161"/>
      <c r="F68" s="323"/>
      <c r="G68" s="307"/>
      <c r="H68" s="307"/>
      <c r="I68" s="307"/>
      <c r="J68" s="307"/>
      <c r="K68" s="160"/>
      <c r="L68" s="160"/>
      <c r="M68" s="160"/>
      <c r="N68" s="160"/>
      <c r="O68" s="307"/>
      <c r="P68" s="159"/>
      <c r="Q68" s="159"/>
      <c r="R68" s="159"/>
      <c r="S68" s="324"/>
      <c r="T68" s="307"/>
      <c r="U68" s="307"/>
      <c r="V68" s="307"/>
      <c r="W68" s="307"/>
      <c r="X68" s="160"/>
      <c r="Y68" s="160"/>
      <c r="Z68" s="307"/>
      <c r="AA68" s="230"/>
      <c r="AB68" s="230"/>
      <c r="AC68" s="230"/>
      <c r="AD68" s="230"/>
      <c r="AE68" s="230"/>
      <c r="AF68" s="230"/>
      <c r="AG68" s="230"/>
      <c r="AH68" s="230"/>
      <c r="AI68" s="230"/>
      <c r="AJ68" s="230"/>
      <c r="AK68" s="230"/>
      <c r="AL68" s="230"/>
      <c r="AM68" s="230"/>
      <c r="AN68" s="230"/>
    </row>
    <row r="69" ht="22.6" customHeight="1" spans="1:40">
      <c r="A69" s="240"/>
      <c r="B69" s="282" t="s">
        <v>5421</v>
      </c>
      <c r="C69" s="240"/>
      <c r="D69" s="283"/>
      <c r="E69" s="176"/>
      <c r="F69" s="284"/>
      <c r="G69" s="240"/>
      <c r="H69" s="240"/>
      <c r="I69" s="240"/>
      <c r="J69" s="240"/>
      <c r="K69" s="175"/>
      <c r="L69" s="175"/>
      <c r="M69" s="175"/>
      <c r="N69" s="175"/>
      <c r="O69" s="240"/>
      <c r="P69" s="174"/>
      <c r="Q69" s="174"/>
      <c r="R69" s="174"/>
      <c r="S69" s="287"/>
      <c r="T69" s="240"/>
      <c r="U69" s="240"/>
      <c r="V69" s="240"/>
      <c r="W69" s="240"/>
      <c r="X69" s="175"/>
      <c r="Y69" s="175"/>
      <c r="Z69" s="240"/>
      <c r="AA69" s="230"/>
      <c r="AB69" s="230"/>
      <c r="AC69" s="230"/>
      <c r="AD69" s="230"/>
      <c r="AE69" s="230"/>
      <c r="AF69" s="230"/>
      <c r="AG69" s="230"/>
      <c r="AH69" s="230"/>
      <c r="AI69" s="230"/>
      <c r="AJ69" s="230"/>
      <c r="AK69" s="230"/>
      <c r="AL69" s="230"/>
      <c r="AM69" s="230"/>
      <c r="AN69" s="230"/>
    </row>
    <row r="70" ht="22.6" customHeight="1" spans="1:40">
      <c r="A70" s="240"/>
      <c r="B70" s="282" t="s">
        <v>5422</v>
      </c>
      <c r="C70" s="240"/>
      <c r="D70" s="283"/>
      <c r="E70" s="176"/>
      <c r="F70" s="284"/>
      <c r="G70" s="240"/>
      <c r="H70" s="240"/>
      <c r="I70" s="240"/>
      <c r="J70" s="240"/>
      <c r="K70" s="175"/>
      <c r="L70" s="175"/>
      <c r="M70" s="175"/>
      <c r="N70" s="175"/>
      <c r="O70" s="240"/>
      <c r="P70" s="174"/>
      <c r="Q70" s="174"/>
      <c r="R70" s="174"/>
      <c r="S70" s="287"/>
      <c r="T70" s="240"/>
      <c r="U70" s="240"/>
      <c r="V70" s="240"/>
      <c r="W70" s="240"/>
      <c r="X70" s="175"/>
      <c r="Y70" s="175"/>
      <c r="Z70" s="240"/>
      <c r="AA70" s="230"/>
      <c r="AB70" s="230"/>
      <c r="AC70" s="230"/>
      <c r="AD70" s="230"/>
      <c r="AE70" s="230"/>
      <c r="AF70" s="230"/>
      <c r="AG70" s="230"/>
      <c r="AH70" s="230"/>
      <c r="AI70" s="230"/>
      <c r="AJ70" s="230"/>
      <c r="AK70" s="230"/>
      <c r="AL70" s="230"/>
      <c r="AM70" s="230"/>
      <c r="AN70" s="230"/>
    </row>
    <row r="71" ht="22.6" customHeight="1" spans="1:40">
      <c r="A71" s="240"/>
      <c r="B71" s="282" t="s">
        <v>5423</v>
      </c>
      <c r="C71" s="240"/>
      <c r="D71" s="283"/>
      <c r="E71" s="176"/>
      <c r="F71" s="284"/>
      <c r="G71" s="240"/>
      <c r="H71" s="240"/>
      <c r="I71" s="240"/>
      <c r="J71" s="240"/>
      <c r="K71" s="175"/>
      <c r="L71" s="175"/>
      <c r="M71" s="175"/>
      <c r="N71" s="175"/>
      <c r="O71" s="240"/>
      <c r="P71" s="174"/>
      <c r="Q71" s="174"/>
      <c r="R71" s="174"/>
      <c r="S71" s="287"/>
      <c r="T71" s="240"/>
      <c r="U71" s="240"/>
      <c r="V71" s="240"/>
      <c r="W71" s="240"/>
      <c r="X71" s="175"/>
      <c r="Y71" s="175"/>
      <c r="Z71" s="240"/>
      <c r="AA71" s="230"/>
      <c r="AB71" s="230"/>
      <c r="AC71" s="230"/>
      <c r="AD71" s="230"/>
      <c r="AE71" s="230"/>
      <c r="AF71" s="230"/>
      <c r="AG71" s="230"/>
      <c r="AH71" s="230"/>
      <c r="AI71" s="230"/>
      <c r="AJ71" s="230"/>
      <c r="AK71" s="230"/>
      <c r="AL71" s="230"/>
      <c r="AM71" s="230"/>
      <c r="AN71" s="230"/>
    </row>
    <row r="72" ht="22.6" customHeight="1" spans="1:40">
      <c r="A72" s="240" t="s">
        <v>5509</v>
      </c>
      <c r="B72" s="282" t="s">
        <v>5424</v>
      </c>
      <c r="C72" s="240"/>
      <c r="D72" s="283"/>
      <c r="E72" s="176"/>
      <c r="F72" s="284"/>
      <c r="G72" s="240"/>
      <c r="H72" s="240"/>
      <c r="I72" s="240"/>
      <c r="J72" s="240"/>
      <c r="K72" s="175"/>
      <c r="L72" s="175"/>
      <c r="M72" s="175"/>
      <c r="N72" s="175"/>
      <c r="O72" s="240"/>
      <c r="P72" s="174"/>
      <c r="Q72" s="174"/>
      <c r="R72" s="174"/>
      <c r="S72" s="287"/>
      <c r="T72" s="240"/>
      <c r="U72" s="240"/>
      <c r="V72" s="240"/>
      <c r="W72" s="240"/>
      <c r="X72" s="175"/>
      <c r="Y72" s="175"/>
      <c r="Z72" s="240"/>
      <c r="AA72" s="230"/>
      <c r="AB72" s="230"/>
      <c r="AC72" s="230"/>
      <c r="AD72" s="230"/>
      <c r="AE72" s="230"/>
      <c r="AF72" s="230"/>
      <c r="AG72" s="230"/>
      <c r="AH72" s="230"/>
      <c r="AI72" s="230"/>
      <c r="AJ72" s="230"/>
      <c r="AK72" s="230"/>
      <c r="AL72" s="230"/>
      <c r="AM72" s="230"/>
      <c r="AN72" s="230"/>
    </row>
    <row r="73" ht="22.6" customHeight="1" spans="1:40">
      <c r="A73" s="240"/>
      <c r="B73" s="282" t="s">
        <v>5425</v>
      </c>
      <c r="C73" s="240"/>
      <c r="D73" s="283"/>
      <c r="E73" s="176"/>
      <c r="F73" s="284"/>
      <c r="G73" s="240"/>
      <c r="H73" s="240"/>
      <c r="I73" s="240"/>
      <c r="J73" s="240"/>
      <c r="K73" s="175"/>
      <c r="L73" s="175"/>
      <c r="M73" s="175"/>
      <c r="N73" s="175"/>
      <c r="O73" s="240"/>
      <c r="P73" s="174"/>
      <c r="Q73" s="174"/>
      <c r="R73" s="174"/>
      <c r="S73" s="287"/>
      <c r="T73" s="240"/>
      <c r="U73" s="240"/>
      <c r="V73" s="240"/>
      <c r="W73" s="240"/>
      <c r="X73" s="175"/>
      <c r="Y73" s="175"/>
      <c r="Z73" s="240"/>
      <c r="AA73" s="230"/>
      <c r="AB73" s="230"/>
      <c r="AC73" s="230"/>
      <c r="AD73" s="230"/>
      <c r="AE73" s="230"/>
      <c r="AF73" s="230"/>
      <c r="AG73" s="230"/>
      <c r="AH73" s="230"/>
      <c r="AI73" s="230"/>
      <c r="AJ73" s="230"/>
      <c r="AK73" s="230"/>
      <c r="AL73" s="230"/>
      <c r="AM73" s="230"/>
      <c r="AN73" s="230"/>
    </row>
    <row r="74" ht="22.6" customHeight="1" spans="1:40">
      <c r="A74" s="240"/>
      <c r="B74" s="282" t="s">
        <v>5426</v>
      </c>
      <c r="C74" s="240"/>
      <c r="D74" s="283"/>
      <c r="E74" s="176"/>
      <c r="F74" s="284"/>
      <c r="G74" s="240"/>
      <c r="H74" s="240"/>
      <c r="I74" s="240"/>
      <c r="J74" s="240"/>
      <c r="K74" s="175"/>
      <c r="L74" s="175"/>
      <c r="M74" s="175"/>
      <c r="N74" s="175"/>
      <c r="O74" s="240"/>
      <c r="P74" s="174"/>
      <c r="Q74" s="174"/>
      <c r="R74" s="174"/>
      <c r="S74" s="287"/>
      <c r="T74" s="240"/>
      <c r="U74" s="240"/>
      <c r="V74" s="240"/>
      <c r="W74" s="240"/>
      <c r="X74" s="175"/>
      <c r="Y74" s="175"/>
      <c r="Z74" s="240"/>
      <c r="AA74" s="230"/>
      <c r="AB74" s="230"/>
      <c r="AC74" s="230"/>
      <c r="AD74" s="230"/>
      <c r="AE74" s="230"/>
      <c r="AF74" s="230"/>
      <c r="AG74" s="230"/>
      <c r="AH74" s="230"/>
      <c r="AI74" s="230"/>
      <c r="AJ74" s="230"/>
      <c r="AK74" s="230"/>
      <c r="AL74" s="230"/>
      <c r="AM74" s="230"/>
      <c r="AN74" s="230"/>
    </row>
    <row r="75" ht="22.6" customHeight="1" spans="1:40">
      <c r="A75" s="240"/>
      <c r="B75" s="282" t="s">
        <v>5427</v>
      </c>
      <c r="C75" s="240"/>
      <c r="D75" s="283"/>
      <c r="E75" s="176"/>
      <c r="F75" s="284"/>
      <c r="G75" s="240"/>
      <c r="H75" s="240"/>
      <c r="I75" s="240"/>
      <c r="J75" s="240"/>
      <c r="K75" s="175"/>
      <c r="L75" s="175"/>
      <c r="M75" s="175"/>
      <c r="N75" s="175"/>
      <c r="O75" s="240"/>
      <c r="P75" s="174"/>
      <c r="Q75" s="174"/>
      <c r="R75" s="174"/>
      <c r="S75" s="287"/>
      <c r="T75" s="240"/>
      <c r="U75" s="240"/>
      <c r="V75" s="240"/>
      <c r="W75" s="240"/>
      <c r="X75" s="175"/>
      <c r="Y75" s="175"/>
      <c r="Z75" s="240"/>
      <c r="AA75" s="230"/>
      <c r="AB75" s="230"/>
      <c r="AC75" s="230"/>
      <c r="AD75" s="230"/>
      <c r="AE75" s="230"/>
      <c r="AF75" s="230"/>
      <c r="AG75" s="230"/>
      <c r="AH75" s="230"/>
      <c r="AI75" s="230"/>
      <c r="AJ75" s="230"/>
      <c r="AK75" s="230"/>
      <c r="AL75" s="230"/>
      <c r="AM75" s="230"/>
      <c r="AN75" s="230"/>
    </row>
    <row r="76" ht="22.6" customHeight="1" spans="1:40">
      <c r="A76" s="240" t="s">
        <v>5511</v>
      </c>
      <c r="B76" s="282" t="s">
        <v>5428</v>
      </c>
      <c r="C76" s="240"/>
      <c r="D76" s="283"/>
      <c r="E76" s="176"/>
      <c r="F76" s="284"/>
      <c r="G76" s="240"/>
      <c r="H76" s="240"/>
      <c r="I76" s="240"/>
      <c r="J76" s="240"/>
      <c r="K76" s="175"/>
      <c r="L76" s="175"/>
      <c r="M76" s="175"/>
      <c r="N76" s="175"/>
      <c r="O76" s="240"/>
      <c r="P76" s="174"/>
      <c r="Q76" s="174"/>
      <c r="R76" s="174"/>
      <c r="S76" s="287"/>
      <c r="T76" s="240"/>
      <c r="U76" s="240"/>
      <c r="V76" s="240"/>
      <c r="W76" s="240"/>
      <c r="X76" s="175"/>
      <c r="Y76" s="175"/>
      <c r="Z76" s="240"/>
      <c r="AA76" s="230"/>
      <c r="AB76" s="230"/>
      <c r="AC76" s="230"/>
      <c r="AD76" s="230"/>
      <c r="AE76" s="230"/>
      <c r="AF76" s="230"/>
      <c r="AG76" s="230"/>
      <c r="AH76" s="230"/>
      <c r="AI76" s="230"/>
      <c r="AJ76" s="230"/>
      <c r="AK76" s="230"/>
      <c r="AL76" s="230"/>
      <c r="AM76" s="230"/>
      <c r="AN76" s="230"/>
    </row>
    <row r="77" ht="22.6" customHeight="1" spans="1:40">
      <c r="A77" s="240"/>
      <c r="B77" s="282" t="s">
        <v>5429</v>
      </c>
      <c r="C77" s="240"/>
      <c r="D77" s="283"/>
      <c r="E77" s="176"/>
      <c r="F77" s="284"/>
      <c r="G77" s="240"/>
      <c r="H77" s="240"/>
      <c r="I77" s="240"/>
      <c r="J77" s="240"/>
      <c r="K77" s="175"/>
      <c r="L77" s="175"/>
      <c r="M77" s="175"/>
      <c r="N77" s="175"/>
      <c r="O77" s="240"/>
      <c r="P77" s="174"/>
      <c r="Q77" s="174"/>
      <c r="R77" s="174"/>
      <c r="S77" s="287"/>
      <c r="T77" s="240"/>
      <c r="U77" s="240"/>
      <c r="V77" s="240"/>
      <c r="W77" s="240"/>
      <c r="X77" s="175"/>
      <c r="Y77" s="175"/>
      <c r="Z77" s="240"/>
      <c r="AA77" s="230"/>
      <c r="AB77" s="230"/>
      <c r="AC77" s="230"/>
      <c r="AD77" s="230"/>
      <c r="AE77" s="230"/>
      <c r="AF77" s="230"/>
      <c r="AG77" s="230"/>
      <c r="AH77" s="230"/>
      <c r="AI77" s="230"/>
      <c r="AJ77" s="230"/>
      <c r="AK77" s="230"/>
      <c r="AL77" s="230"/>
      <c r="AM77" s="230"/>
      <c r="AN77" s="230"/>
    </row>
    <row r="78" ht="22.6" customHeight="1" spans="1:40">
      <c r="A78" s="240"/>
      <c r="B78" s="282" t="s">
        <v>5430</v>
      </c>
      <c r="C78" s="240"/>
      <c r="D78" s="283"/>
      <c r="E78" s="176"/>
      <c r="F78" s="284"/>
      <c r="G78" s="240"/>
      <c r="H78" s="240"/>
      <c r="I78" s="240"/>
      <c r="J78" s="240"/>
      <c r="K78" s="175"/>
      <c r="L78" s="175"/>
      <c r="M78" s="175"/>
      <c r="N78" s="175"/>
      <c r="O78" s="240"/>
      <c r="P78" s="174"/>
      <c r="Q78" s="174"/>
      <c r="R78" s="174"/>
      <c r="S78" s="287"/>
      <c r="T78" s="240"/>
      <c r="U78" s="240"/>
      <c r="V78" s="240"/>
      <c r="W78" s="240"/>
      <c r="X78" s="175"/>
      <c r="Y78" s="175"/>
      <c r="Z78" s="240"/>
      <c r="AA78" s="230"/>
      <c r="AB78" s="230"/>
      <c r="AC78" s="230"/>
      <c r="AD78" s="230"/>
      <c r="AE78" s="230"/>
      <c r="AF78" s="230"/>
      <c r="AG78" s="230"/>
      <c r="AH78" s="230"/>
      <c r="AI78" s="230"/>
      <c r="AJ78" s="230"/>
      <c r="AK78" s="230"/>
      <c r="AL78" s="230"/>
      <c r="AM78" s="230"/>
      <c r="AN78" s="230"/>
    </row>
    <row r="79" ht="22.6" customHeight="1" spans="1:40">
      <c r="A79" s="240"/>
      <c r="B79" s="282" t="s">
        <v>5431</v>
      </c>
      <c r="C79" s="240"/>
      <c r="D79" s="283"/>
      <c r="E79" s="176"/>
      <c r="F79" s="284"/>
      <c r="G79" s="240"/>
      <c r="H79" s="240"/>
      <c r="I79" s="240"/>
      <c r="J79" s="240"/>
      <c r="K79" s="175"/>
      <c r="L79" s="175"/>
      <c r="M79" s="175"/>
      <c r="N79" s="175"/>
      <c r="O79" s="240"/>
      <c r="P79" s="174"/>
      <c r="Q79" s="174"/>
      <c r="R79" s="174"/>
      <c r="S79" s="287"/>
      <c r="T79" s="240"/>
      <c r="U79" s="240"/>
      <c r="V79" s="240"/>
      <c r="W79" s="240"/>
      <c r="X79" s="175"/>
      <c r="Y79" s="175"/>
      <c r="Z79" s="240"/>
      <c r="AA79" s="230"/>
      <c r="AB79" s="230"/>
      <c r="AC79" s="230"/>
      <c r="AD79" s="230"/>
      <c r="AE79" s="230"/>
      <c r="AF79" s="230"/>
      <c r="AG79" s="230"/>
      <c r="AH79" s="230"/>
      <c r="AI79" s="230"/>
      <c r="AJ79" s="230"/>
      <c r="AK79" s="230"/>
      <c r="AL79" s="230"/>
      <c r="AM79" s="230"/>
      <c r="AN79" s="230"/>
    </row>
    <row r="80" ht="22.6" customHeight="1" spans="1:40">
      <c r="A80" s="240" t="s">
        <v>5513</v>
      </c>
      <c r="B80" s="282" t="s">
        <v>5432</v>
      </c>
      <c r="C80" s="240"/>
      <c r="D80" s="283"/>
      <c r="E80" s="176"/>
      <c r="F80" s="284"/>
      <c r="G80" s="240"/>
      <c r="H80" s="240"/>
      <c r="I80" s="240"/>
      <c r="J80" s="240"/>
      <c r="K80" s="175"/>
      <c r="L80" s="175"/>
      <c r="M80" s="175"/>
      <c r="N80" s="175"/>
      <c r="O80" s="240"/>
      <c r="P80" s="174"/>
      <c r="Q80" s="174"/>
      <c r="R80" s="174"/>
      <c r="S80" s="287"/>
      <c r="T80" s="240"/>
      <c r="U80" s="240"/>
      <c r="V80" s="240"/>
      <c r="W80" s="240"/>
      <c r="X80" s="175"/>
      <c r="Y80" s="175"/>
      <c r="Z80" s="240"/>
      <c r="AA80" s="230"/>
      <c r="AB80" s="230"/>
      <c r="AC80" s="230"/>
      <c r="AD80" s="230"/>
      <c r="AE80" s="230"/>
      <c r="AF80" s="230"/>
      <c r="AG80" s="230"/>
      <c r="AH80" s="230"/>
      <c r="AI80" s="230"/>
      <c r="AJ80" s="230"/>
      <c r="AK80" s="230"/>
      <c r="AL80" s="230"/>
      <c r="AM80" s="230"/>
      <c r="AN80" s="230"/>
    </row>
    <row r="81" ht="22.6" customHeight="1" spans="1:40">
      <c r="A81" s="240"/>
      <c r="B81" s="282" t="s">
        <v>5433</v>
      </c>
      <c r="C81" s="240"/>
      <c r="D81" s="283"/>
      <c r="E81" s="176"/>
      <c r="F81" s="284"/>
      <c r="G81" s="240"/>
      <c r="H81" s="240"/>
      <c r="I81" s="240"/>
      <c r="J81" s="240"/>
      <c r="K81" s="175"/>
      <c r="L81" s="175"/>
      <c r="M81" s="175"/>
      <c r="N81" s="175"/>
      <c r="O81" s="240"/>
      <c r="P81" s="174"/>
      <c r="Q81" s="174"/>
      <c r="R81" s="174"/>
      <c r="S81" s="287"/>
      <c r="T81" s="240"/>
      <c r="U81" s="240"/>
      <c r="V81" s="240"/>
      <c r="W81" s="240"/>
      <c r="X81" s="175"/>
      <c r="Y81" s="175"/>
      <c r="Z81" s="240"/>
      <c r="AA81" s="230"/>
      <c r="AB81" s="230"/>
      <c r="AC81" s="230"/>
      <c r="AD81" s="230"/>
      <c r="AE81" s="230"/>
      <c r="AF81" s="230"/>
      <c r="AG81" s="230"/>
      <c r="AH81" s="230"/>
      <c r="AI81" s="230"/>
      <c r="AJ81" s="230"/>
      <c r="AK81" s="230"/>
      <c r="AL81" s="230"/>
      <c r="AM81" s="230"/>
      <c r="AN81" s="230"/>
    </row>
    <row r="82" ht="22.6" customHeight="1" spans="1:40">
      <c r="A82" s="240"/>
      <c r="B82" s="282" t="s">
        <v>5434</v>
      </c>
      <c r="C82" s="240"/>
      <c r="D82" s="283"/>
      <c r="E82" s="176"/>
      <c r="F82" s="284"/>
      <c r="G82" s="240"/>
      <c r="H82" s="240"/>
      <c r="I82" s="240"/>
      <c r="J82" s="240"/>
      <c r="K82" s="175"/>
      <c r="L82" s="175"/>
      <c r="M82" s="175"/>
      <c r="N82" s="175"/>
      <c r="O82" s="240"/>
      <c r="P82" s="174"/>
      <c r="Q82" s="174"/>
      <c r="R82" s="174"/>
      <c r="S82" s="287"/>
      <c r="T82" s="240"/>
      <c r="U82" s="240"/>
      <c r="V82" s="240"/>
      <c r="W82" s="240"/>
      <c r="X82" s="175"/>
      <c r="Y82" s="175"/>
      <c r="Z82" s="240"/>
      <c r="AA82" s="230"/>
      <c r="AB82" s="230"/>
      <c r="AC82" s="230"/>
      <c r="AD82" s="230"/>
      <c r="AE82" s="230"/>
      <c r="AF82" s="230"/>
      <c r="AG82" s="230"/>
      <c r="AH82" s="230"/>
      <c r="AI82" s="230"/>
      <c r="AJ82" s="230"/>
      <c r="AK82" s="230"/>
      <c r="AL82" s="230"/>
      <c r="AM82" s="230"/>
      <c r="AN82" s="230"/>
    </row>
    <row r="83" ht="22.6" customHeight="1" spans="1:40">
      <c r="A83" s="240"/>
      <c r="B83" s="282" t="s">
        <v>5435</v>
      </c>
      <c r="C83" s="240"/>
      <c r="D83" s="283"/>
      <c r="E83" s="176"/>
      <c r="F83" s="284"/>
      <c r="G83" s="240"/>
      <c r="H83" s="240"/>
      <c r="I83" s="240"/>
      <c r="J83" s="240"/>
      <c r="K83" s="175"/>
      <c r="L83" s="175"/>
      <c r="M83" s="175"/>
      <c r="N83" s="175"/>
      <c r="O83" s="240"/>
      <c r="P83" s="174"/>
      <c r="Q83" s="174"/>
      <c r="R83" s="174"/>
      <c r="S83" s="287"/>
      <c r="T83" s="240"/>
      <c r="U83" s="240"/>
      <c r="V83" s="240"/>
      <c r="W83" s="240"/>
      <c r="X83" s="175"/>
      <c r="Y83" s="175"/>
      <c r="Z83" s="240"/>
      <c r="AA83" s="230"/>
      <c r="AB83" s="230"/>
      <c r="AC83" s="230"/>
      <c r="AD83" s="230"/>
      <c r="AE83" s="230"/>
      <c r="AF83" s="230"/>
      <c r="AG83" s="230"/>
      <c r="AH83" s="230"/>
      <c r="AI83" s="230"/>
      <c r="AJ83" s="230"/>
      <c r="AK83" s="230"/>
      <c r="AL83" s="230"/>
      <c r="AM83" s="230"/>
      <c r="AN83" s="230"/>
    </row>
    <row r="84" ht="22.6" customHeight="1" spans="1:40">
      <c r="A84" s="240" t="s">
        <v>5515</v>
      </c>
      <c r="B84" s="282" t="s">
        <v>5436</v>
      </c>
      <c r="C84" s="240"/>
      <c r="D84" s="283"/>
      <c r="E84" s="176"/>
      <c r="F84" s="284"/>
      <c r="G84" s="240"/>
      <c r="H84" s="240"/>
      <c r="I84" s="240"/>
      <c r="J84" s="240"/>
      <c r="K84" s="175"/>
      <c r="L84" s="175"/>
      <c r="M84" s="175"/>
      <c r="N84" s="175"/>
      <c r="O84" s="240"/>
      <c r="P84" s="174"/>
      <c r="Q84" s="174"/>
      <c r="R84" s="174"/>
      <c r="S84" s="287"/>
      <c r="T84" s="240"/>
      <c r="U84" s="240"/>
      <c r="V84" s="240"/>
      <c r="W84" s="240"/>
      <c r="X84" s="175"/>
      <c r="Y84" s="175"/>
      <c r="Z84" s="240"/>
      <c r="AA84" s="230"/>
      <c r="AB84" s="230"/>
      <c r="AC84" s="230"/>
      <c r="AD84" s="230"/>
      <c r="AE84" s="230"/>
      <c r="AF84" s="230"/>
      <c r="AG84" s="230"/>
      <c r="AH84" s="230"/>
      <c r="AI84" s="230"/>
      <c r="AJ84" s="230"/>
      <c r="AK84" s="230"/>
      <c r="AL84" s="230"/>
      <c r="AM84" s="230"/>
      <c r="AN84" s="230"/>
    </row>
    <row r="85" ht="22.6" customHeight="1" spans="1:40">
      <c r="A85" s="240"/>
      <c r="B85" s="282" t="s">
        <v>5437</v>
      </c>
      <c r="C85" s="240"/>
      <c r="D85" s="283"/>
      <c r="E85" s="176"/>
      <c r="F85" s="284"/>
      <c r="G85" s="240"/>
      <c r="H85" s="240"/>
      <c r="I85" s="240"/>
      <c r="J85" s="240"/>
      <c r="K85" s="175"/>
      <c r="L85" s="175"/>
      <c r="M85" s="175"/>
      <c r="N85" s="175"/>
      <c r="O85" s="240"/>
      <c r="P85" s="174"/>
      <c r="Q85" s="174"/>
      <c r="R85" s="174"/>
      <c r="S85" s="287"/>
      <c r="T85" s="240"/>
      <c r="U85" s="240"/>
      <c r="V85" s="240"/>
      <c r="W85" s="240"/>
      <c r="X85" s="175"/>
      <c r="Y85" s="175"/>
      <c r="Z85" s="240"/>
      <c r="AA85" s="230"/>
      <c r="AB85" s="230"/>
      <c r="AC85" s="230"/>
      <c r="AD85" s="230"/>
      <c r="AE85" s="230"/>
      <c r="AF85" s="230"/>
      <c r="AG85" s="230"/>
      <c r="AH85" s="230"/>
      <c r="AI85" s="230"/>
      <c r="AJ85" s="230"/>
      <c r="AK85" s="230"/>
      <c r="AL85" s="230"/>
      <c r="AM85" s="230"/>
      <c r="AN85" s="230"/>
    </row>
    <row r="86" ht="22.6" customHeight="1" spans="1:40">
      <c r="A86" s="240"/>
      <c r="B86" s="282" t="s">
        <v>5438</v>
      </c>
      <c r="C86" s="240"/>
      <c r="D86" s="283"/>
      <c r="E86" s="176"/>
      <c r="F86" s="284"/>
      <c r="G86" s="240"/>
      <c r="H86" s="240"/>
      <c r="I86" s="240"/>
      <c r="J86" s="240"/>
      <c r="K86" s="175"/>
      <c r="L86" s="175"/>
      <c r="M86" s="175"/>
      <c r="N86" s="175"/>
      <c r="O86" s="240"/>
      <c r="P86" s="174"/>
      <c r="Q86" s="174"/>
      <c r="R86" s="174"/>
      <c r="S86" s="287"/>
      <c r="T86" s="240"/>
      <c r="U86" s="240"/>
      <c r="V86" s="240"/>
      <c r="W86" s="240"/>
      <c r="X86" s="175"/>
      <c r="Y86" s="175"/>
      <c r="Z86" s="240"/>
      <c r="AA86" s="230"/>
      <c r="AB86" s="230"/>
      <c r="AC86" s="230"/>
      <c r="AD86" s="230"/>
      <c r="AE86" s="230"/>
      <c r="AF86" s="230"/>
      <c r="AG86" s="230"/>
      <c r="AH86" s="230"/>
      <c r="AI86" s="230"/>
      <c r="AJ86" s="230"/>
      <c r="AK86" s="230"/>
      <c r="AL86" s="230"/>
      <c r="AM86" s="230"/>
      <c r="AN86" s="230"/>
    </row>
    <row r="87" ht="22.6" customHeight="1" spans="1:40">
      <c r="A87" s="240"/>
      <c r="B87" s="282" t="s">
        <v>5439</v>
      </c>
      <c r="C87" s="240"/>
      <c r="D87" s="283"/>
      <c r="E87" s="176"/>
      <c r="F87" s="284"/>
      <c r="G87" s="240"/>
      <c r="H87" s="240"/>
      <c r="I87" s="240"/>
      <c r="J87" s="240"/>
      <c r="K87" s="175"/>
      <c r="L87" s="175"/>
      <c r="M87" s="175"/>
      <c r="N87" s="175"/>
      <c r="O87" s="240"/>
      <c r="P87" s="174"/>
      <c r="Q87" s="174"/>
      <c r="R87" s="174"/>
      <c r="S87" s="287"/>
      <c r="T87" s="240"/>
      <c r="U87" s="240"/>
      <c r="V87" s="240"/>
      <c r="W87" s="240"/>
      <c r="X87" s="175"/>
      <c r="Y87" s="175"/>
      <c r="Z87" s="240"/>
      <c r="AA87" s="230"/>
      <c r="AB87" s="230"/>
      <c r="AC87" s="230"/>
      <c r="AD87" s="230"/>
      <c r="AE87" s="230"/>
      <c r="AF87" s="230"/>
      <c r="AG87" s="230"/>
      <c r="AH87" s="230"/>
      <c r="AI87" s="230"/>
      <c r="AJ87" s="230"/>
      <c r="AK87" s="230"/>
      <c r="AL87" s="230"/>
      <c r="AM87" s="230"/>
      <c r="AN87" s="230"/>
    </row>
    <row r="88" ht="22.6" customHeight="1" spans="1:40">
      <c r="A88" s="240" t="s">
        <v>5517</v>
      </c>
      <c r="B88" s="282" t="s">
        <v>5440</v>
      </c>
      <c r="C88" s="240"/>
      <c r="D88" s="283"/>
      <c r="E88" s="176"/>
      <c r="F88" s="284"/>
      <c r="G88" s="240"/>
      <c r="H88" s="240"/>
      <c r="I88" s="240"/>
      <c r="J88" s="240"/>
      <c r="K88" s="175"/>
      <c r="L88" s="175"/>
      <c r="M88" s="175"/>
      <c r="N88" s="175"/>
      <c r="O88" s="240"/>
      <c r="P88" s="174"/>
      <c r="Q88" s="174"/>
      <c r="R88" s="174"/>
      <c r="S88" s="287"/>
      <c r="T88" s="240"/>
      <c r="U88" s="240"/>
      <c r="V88" s="240"/>
      <c r="W88" s="240"/>
      <c r="X88" s="175"/>
      <c r="Y88" s="175"/>
      <c r="Z88" s="240"/>
      <c r="AA88" s="230"/>
      <c r="AB88" s="230"/>
      <c r="AC88" s="230"/>
      <c r="AD88" s="230"/>
      <c r="AE88" s="230"/>
      <c r="AF88" s="230"/>
      <c r="AG88" s="230"/>
      <c r="AH88" s="230"/>
      <c r="AI88" s="230"/>
      <c r="AJ88" s="230"/>
      <c r="AK88" s="230"/>
      <c r="AL88" s="230"/>
      <c r="AM88" s="230"/>
      <c r="AN88" s="230"/>
    </row>
    <row r="89" ht="22.6" customHeight="1" spans="1:40">
      <c r="A89" s="240"/>
      <c r="B89" s="282" t="s">
        <v>5441</v>
      </c>
      <c r="C89" s="240"/>
      <c r="D89" s="283"/>
      <c r="E89" s="176"/>
      <c r="F89" s="284"/>
      <c r="G89" s="240"/>
      <c r="H89" s="240"/>
      <c r="I89" s="240"/>
      <c r="J89" s="240"/>
      <c r="K89" s="175"/>
      <c r="L89" s="175"/>
      <c r="M89" s="175"/>
      <c r="N89" s="175"/>
      <c r="O89" s="240"/>
      <c r="P89" s="174"/>
      <c r="Q89" s="174"/>
      <c r="R89" s="174"/>
      <c r="S89" s="287"/>
      <c r="T89" s="240"/>
      <c r="U89" s="240"/>
      <c r="V89" s="240"/>
      <c r="W89" s="240"/>
      <c r="X89" s="175"/>
      <c r="Y89" s="175"/>
      <c r="Z89" s="240"/>
      <c r="AA89" s="230"/>
      <c r="AB89" s="230"/>
      <c r="AC89" s="230"/>
      <c r="AD89" s="230"/>
      <c r="AE89" s="230"/>
      <c r="AF89" s="230"/>
      <c r="AG89" s="230"/>
      <c r="AH89" s="230"/>
      <c r="AI89" s="230"/>
      <c r="AJ89" s="230"/>
      <c r="AK89" s="230"/>
      <c r="AL89" s="230"/>
      <c r="AM89" s="230"/>
      <c r="AN89" s="230"/>
    </row>
    <row r="90" ht="22.6" customHeight="1" spans="1:40">
      <c r="A90" s="240"/>
      <c r="B90" s="282" t="s">
        <v>5442</v>
      </c>
      <c r="C90" s="240"/>
      <c r="D90" s="283"/>
      <c r="E90" s="176"/>
      <c r="F90" s="284"/>
      <c r="G90" s="240"/>
      <c r="H90" s="240"/>
      <c r="I90" s="240"/>
      <c r="J90" s="240"/>
      <c r="K90" s="175"/>
      <c r="L90" s="175"/>
      <c r="M90" s="175"/>
      <c r="N90" s="175"/>
      <c r="O90" s="240"/>
      <c r="P90" s="174"/>
      <c r="Q90" s="174"/>
      <c r="R90" s="174"/>
      <c r="S90" s="287"/>
      <c r="T90" s="240"/>
      <c r="U90" s="240"/>
      <c r="V90" s="240"/>
      <c r="W90" s="240"/>
      <c r="X90" s="175"/>
      <c r="Y90" s="175"/>
      <c r="Z90" s="240"/>
      <c r="AA90" s="230"/>
      <c r="AB90" s="230"/>
      <c r="AC90" s="230"/>
      <c r="AD90" s="230"/>
      <c r="AE90" s="230"/>
      <c r="AF90" s="230"/>
      <c r="AG90" s="230"/>
      <c r="AH90" s="230"/>
      <c r="AI90" s="230"/>
      <c r="AJ90" s="230"/>
      <c r="AK90" s="230"/>
      <c r="AL90" s="230"/>
      <c r="AM90" s="230"/>
      <c r="AN90" s="230"/>
    </row>
    <row r="91" ht="22.6" customHeight="1" spans="1:40">
      <c r="A91" s="240"/>
      <c r="B91" s="282" t="s">
        <v>5443</v>
      </c>
      <c r="C91" s="240"/>
      <c r="D91" s="283"/>
      <c r="E91" s="176"/>
      <c r="F91" s="284"/>
      <c r="G91" s="240"/>
      <c r="H91" s="240"/>
      <c r="I91" s="240"/>
      <c r="J91" s="240"/>
      <c r="K91" s="175"/>
      <c r="L91" s="175"/>
      <c r="M91" s="175"/>
      <c r="N91" s="175"/>
      <c r="O91" s="240"/>
      <c r="P91" s="174"/>
      <c r="Q91" s="174"/>
      <c r="R91" s="174"/>
      <c r="S91" s="287"/>
      <c r="T91" s="240"/>
      <c r="U91" s="240"/>
      <c r="V91" s="240"/>
      <c r="W91" s="240"/>
      <c r="X91" s="175"/>
      <c r="Y91" s="175"/>
      <c r="Z91" s="240"/>
      <c r="AA91" s="230"/>
      <c r="AB91" s="230"/>
      <c r="AC91" s="230"/>
      <c r="AD91" s="230"/>
      <c r="AE91" s="230"/>
      <c r="AF91" s="230"/>
      <c r="AG91" s="230"/>
      <c r="AH91" s="230"/>
      <c r="AI91" s="230"/>
      <c r="AJ91" s="230"/>
      <c r="AK91" s="230"/>
      <c r="AL91" s="230"/>
      <c r="AM91" s="230"/>
      <c r="AN91" s="230"/>
    </row>
  </sheetData>
  <mergeCells count="14">
    <mergeCell ref="A1:Z1"/>
    <mergeCell ref="A67:Z67"/>
    <mergeCell ref="A3:A9"/>
    <mergeCell ref="A11:A17"/>
    <mergeCell ref="A19:A25"/>
    <mergeCell ref="A27:A33"/>
    <mergeCell ref="A35:A41"/>
    <mergeCell ref="A43:A49"/>
    <mergeCell ref="A68:A71"/>
    <mergeCell ref="A72:A75"/>
    <mergeCell ref="A76:A79"/>
    <mergeCell ref="A80:A83"/>
    <mergeCell ref="A84:A87"/>
    <mergeCell ref="A88:A91"/>
  </mergeCells>
  <hyperlinks>
    <hyperlink ref="AB1" r:id="rId2" display="https://mp.weixin.qq.com/s/hJXWLb-KpYE6J5aK37fUqA?poc_token=HER7cGijba2sEL_p1d8TCVeaPrsbMxX-Mtg-J8JD"/>
  </hyperlinks>
  <pageMargins left="0.75" right="0.75" top="1" bottom="1" header="0.5" footer="0.5"/>
  <headerFooter/>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D75"/>
  <sheetViews>
    <sheetView workbookViewId="0">
      <pane xSplit="2" ySplit="3" topLeftCell="C4" activePane="bottomRight" state="frozen"/>
      <selection/>
      <selection pane="topRight"/>
      <selection pane="bottomLeft"/>
      <selection pane="bottomRight" activeCell="AC33" sqref="AC33"/>
    </sheetView>
  </sheetViews>
  <sheetFormatPr defaultColWidth="9" defaultRowHeight="13.5"/>
  <cols>
    <col min="1" max="2" width="7.38333333333333" customWidth="1"/>
    <col min="3" max="3" width="5.575" customWidth="1"/>
    <col min="4" max="5" width="4.56666666666667" customWidth="1"/>
    <col min="6" max="6" width="15.15" customWidth="1"/>
    <col min="7" max="7" width="5.01666666666667" customWidth="1"/>
    <col min="8" max="8" width="5.575" customWidth="1"/>
    <col min="9" max="9" width="6.025" customWidth="1"/>
    <col min="10" max="10" width="5.125" customWidth="1"/>
    <col min="11" max="11" width="7.04166666666667" customWidth="1"/>
    <col min="12" max="12" width="5.125" customWidth="1"/>
    <col min="13" max="13" width="4.225" customWidth="1"/>
    <col min="14" max="14" width="4.9" customWidth="1"/>
    <col min="15" max="15" width="8.275" customWidth="1"/>
    <col min="16" max="16" width="4.9" customWidth="1"/>
    <col min="17" max="17" width="9.4" customWidth="1"/>
    <col min="18" max="18" width="6.81666666666667" customWidth="1"/>
    <col min="19" max="19" width="4.9" customWidth="1"/>
    <col min="20" max="20" width="15.9416666666667" customWidth="1"/>
    <col min="21" max="21" width="8.275" customWidth="1"/>
    <col min="22" max="23" width="7.725" customWidth="1"/>
    <col min="24" max="24" width="5.24166666666667" customWidth="1"/>
    <col min="25" max="25" width="6.14166666666667" customWidth="1"/>
    <col min="26" max="26" width="7.26666666666667" customWidth="1"/>
    <col min="27" max="27" width="6.93333333333333" customWidth="1"/>
    <col min="28" max="28" width="7.725" customWidth="1"/>
    <col min="29" max="29" width="28.675" customWidth="1"/>
    <col min="30" max="30" width="30.6" customWidth="1"/>
  </cols>
  <sheetData>
    <row r="1" ht="14.3" customHeight="1" spans="1:30">
      <c r="A1" s="89" t="s">
        <v>5519</v>
      </c>
      <c r="B1" s="89"/>
      <c r="C1" s="89"/>
      <c r="D1" s="89"/>
      <c r="E1" s="89"/>
      <c r="F1" s="89"/>
      <c r="G1" s="89"/>
      <c r="H1" s="89"/>
      <c r="I1" s="89"/>
      <c r="J1" s="89"/>
      <c r="K1" s="89"/>
      <c r="L1" s="89"/>
      <c r="M1" s="89"/>
      <c r="N1" s="89"/>
      <c r="O1" s="257"/>
      <c r="P1" s="89"/>
      <c r="Q1" s="89"/>
      <c r="R1" s="89"/>
      <c r="S1" s="89"/>
      <c r="T1" s="89"/>
      <c r="U1" s="89"/>
      <c r="V1" s="89"/>
      <c r="W1" s="89"/>
      <c r="X1" s="89"/>
      <c r="Y1" s="89"/>
      <c r="Z1" s="89"/>
      <c r="AA1" s="89"/>
      <c r="AB1" s="89"/>
      <c r="AC1" s="89"/>
      <c r="AD1" s="89"/>
    </row>
    <row r="2" ht="14.3" customHeight="1" spans="1:30">
      <c r="A2" s="258" t="s">
        <v>5520</v>
      </c>
      <c r="B2" s="258"/>
      <c r="C2" s="258"/>
      <c r="D2" s="258"/>
      <c r="E2" s="258"/>
      <c r="F2" s="258"/>
      <c r="G2" s="258"/>
      <c r="H2" s="258"/>
      <c r="I2" s="258"/>
      <c r="J2" s="258"/>
      <c r="K2" s="258"/>
      <c r="L2" s="258"/>
      <c r="M2" s="258"/>
      <c r="N2" s="259" t="s">
        <v>5521</v>
      </c>
      <c r="O2" s="260"/>
      <c r="P2" s="259"/>
      <c r="Q2" s="259"/>
      <c r="R2" s="259"/>
      <c r="S2" s="259"/>
      <c r="T2" s="259"/>
      <c r="U2" s="259"/>
      <c r="V2" s="259"/>
      <c r="W2" s="259"/>
      <c r="X2" s="230"/>
      <c r="Y2" s="230"/>
      <c r="Z2" s="230"/>
      <c r="AA2" s="230"/>
      <c r="AB2" s="261" t="s">
        <v>5522</v>
      </c>
      <c r="AC2" s="262" t="s">
        <v>5523</v>
      </c>
      <c r="AD2" s="262"/>
    </row>
    <row r="3" ht="29.15" customHeight="1" spans="1:30">
      <c r="A3" s="263" t="s">
        <v>5326</v>
      </c>
      <c r="B3" s="263" t="s">
        <v>5473</v>
      </c>
      <c r="C3" s="263" t="s">
        <v>3650</v>
      </c>
      <c r="D3" s="264" t="s">
        <v>5281</v>
      </c>
      <c r="E3" s="264" t="s">
        <v>5282</v>
      </c>
      <c r="F3" s="264" t="s">
        <v>5330</v>
      </c>
      <c r="G3" s="265" t="s">
        <v>5524</v>
      </c>
      <c r="H3" s="265" t="s">
        <v>5299</v>
      </c>
      <c r="I3" s="266" t="s">
        <v>5525</v>
      </c>
      <c r="J3" s="265" t="s">
        <v>5526</v>
      </c>
      <c r="K3" s="266" t="s">
        <v>5492</v>
      </c>
      <c r="L3" s="267" t="s">
        <v>5376</v>
      </c>
      <c r="M3" s="268" t="s">
        <v>3798</v>
      </c>
      <c r="N3" s="269" t="s">
        <v>5488</v>
      </c>
      <c r="O3" s="270" t="s">
        <v>842</v>
      </c>
      <c r="P3" s="269" t="s">
        <v>5491</v>
      </c>
      <c r="Q3" s="271" t="s">
        <v>5527</v>
      </c>
      <c r="R3" s="272" t="s">
        <v>5492</v>
      </c>
      <c r="S3" s="273" t="s">
        <v>5528</v>
      </c>
      <c r="T3" s="274" t="s">
        <v>5529</v>
      </c>
      <c r="U3" s="272" t="s">
        <v>5496</v>
      </c>
      <c r="V3" s="275" t="s">
        <v>5372</v>
      </c>
      <c r="W3" s="273" t="s">
        <v>5380</v>
      </c>
      <c r="X3" s="276" t="s">
        <v>5530</v>
      </c>
      <c r="Y3" s="277" t="s">
        <v>5531</v>
      </c>
      <c r="Z3" s="278" t="s">
        <v>5532</v>
      </c>
      <c r="AA3" s="279" t="s">
        <v>5533</v>
      </c>
      <c r="AB3" s="280" t="s">
        <v>5534</v>
      </c>
      <c r="AC3" s="281" t="s">
        <v>5535</v>
      </c>
      <c r="AD3" s="281" t="s">
        <v>5536</v>
      </c>
    </row>
    <row r="4" ht="17.85" customHeight="1" spans="1:30">
      <c r="A4" s="240" t="s">
        <v>5301</v>
      </c>
      <c r="B4" s="282"/>
      <c r="C4" s="240">
        <v>79.99</v>
      </c>
      <c r="D4" s="283">
        <v>0.3</v>
      </c>
      <c r="E4" s="176">
        <v>0</v>
      </c>
      <c r="F4" s="284">
        <f t="shared" ref="F4:F27" si="0">SUM(C4*(1-D4-E4))</f>
        <v>55.993</v>
      </c>
      <c r="G4" s="240"/>
      <c r="H4" s="240"/>
      <c r="I4" s="240"/>
      <c r="J4" s="240"/>
      <c r="K4" s="285"/>
      <c r="L4" s="286"/>
      <c r="M4" s="287"/>
      <c r="N4" s="240"/>
      <c r="O4" s="288">
        <f t="shared" ref="O4:O27" si="1">SUM(Q4/R4)</f>
        <v>262.5</v>
      </c>
      <c r="P4" s="240"/>
      <c r="Q4" s="240">
        <f>'模拟_总表（阶段盈亏）'!H3</f>
        <v>21</v>
      </c>
      <c r="R4" s="289">
        <v>0.08</v>
      </c>
      <c r="S4" s="175">
        <v>1.91</v>
      </c>
      <c r="T4" s="240">
        <f t="shared" ref="T4:T27" si="2">SUM(O4*S4)</f>
        <v>501.375</v>
      </c>
      <c r="U4" s="289">
        <f t="shared" ref="U4:U27" si="3">SUM(S4/R4/C4)</f>
        <v>0.298474809351169</v>
      </c>
      <c r="V4" s="290">
        <f t="shared" ref="V4:V27" si="4">SUM(T4/Q4)</f>
        <v>23.875</v>
      </c>
      <c r="W4" s="290">
        <f t="shared" ref="W4:W27" si="5">T4/7</f>
        <v>71.625</v>
      </c>
      <c r="X4" s="286"/>
      <c r="Y4" s="240"/>
      <c r="Z4" s="285"/>
      <c r="AA4" s="290"/>
      <c r="AB4" s="240"/>
      <c r="AC4" s="240"/>
      <c r="AD4" s="240"/>
    </row>
    <row r="5" ht="17.85" customHeight="1" spans="1:30">
      <c r="A5" s="240"/>
      <c r="B5" s="282"/>
      <c r="C5" s="240">
        <v>89.99</v>
      </c>
      <c r="D5" s="283">
        <v>0.3</v>
      </c>
      <c r="E5" s="176">
        <v>0</v>
      </c>
      <c r="F5" s="284">
        <f t="shared" si="0"/>
        <v>62.993</v>
      </c>
      <c r="G5" s="240"/>
      <c r="H5" s="240"/>
      <c r="I5" s="240"/>
      <c r="J5" s="240"/>
      <c r="K5" s="285"/>
      <c r="L5" s="286"/>
      <c r="M5" s="287"/>
      <c r="N5" s="240"/>
      <c r="O5" s="288">
        <f t="shared" si="1"/>
        <v>437.5</v>
      </c>
      <c r="P5" s="240"/>
      <c r="Q5" s="240">
        <f>'模拟_总表（阶段盈亏）'!H4</f>
        <v>35</v>
      </c>
      <c r="R5" s="289">
        <v>0.08</v>
      </c>
      <c r="S5" s="175">
        <v>1.91</v>
      </c>
      <c r="T5" s="240">
        <f t="shared" si="2"/>
        <v>835.625</v>
      </c>
      <c r="U5" s="289">
        <f t="shared" si="3"/>
        <v>0.265307256361818</v>
      </c>
      <c r="V5" s="290">
        <f t="shared" si="4"/>
        <v>23.875</v>
      </c>
      <c r="W5" s="290">
        <f t="shared" si="5"/>
        <v>119.375</v>
      </c>
      <c r="X5" s="286"/>
      <c r="Y5" s="240"/>
      <c r="Z5" s="285"/>
      <c r="AA5" s="290"/>
      <c r="AB5" s="240"/>
      <c r="AC5" s="240"/>
      <c r="AD5" s="240"/>
    </row>
    <row r="6" ht="17.85" customHeight="1" spans="1:30">
      <c r="A6" s="240"/>
      <c r="B6" s="282"/>
      <c r="C6" s="240">
        <v>89.99</v>
      </c>
      <c r="D6" s="283">
        <v>0.3</v>
      </c>
      <c r="E6" s="176">
        <v>0</v>
      </c>
      <c r="F6" s="284">
        <f t="shared" si="0"/>
        <v>62.993</v>
      </c>
      <c r="G6" s="240"/>
      <c r="H6" s="240"/>
      <c r="I6" s="240"/>
      <c r="J6" s="240"/>
      <c r="K6" s="285"/>
      <c r="L6" s="286"/>
      <c r="M6" s="287"/>
      <c r="N6" s="240"/>
      <c r="O6" s="288">
        <f t="shared" si="1"/>
        <v>525</v>
      </c>
      <c r="P6" s="240"/>
      <c r="Q6" s="240">
        <f>'模拟_总表（阶段盈亏）'!H5</f>
        <v>42</v>
      </c>
      <c r="R6" s="289">
        <v>0.08</v>
      </c>
      <c r="S6" s="175">
        <v>1.91</v>
      </c>
      <c r="T6" s="240">
        <f t="shared" si="2"/>
        <v>1002.75</v>
      </c>
      <c r="U6" s="289">
        <f t="shared" si="3"/>
        <v>0.265307256361818</v>
      </c>
      <c r="V6" s="290">
        <f t="shared" si="4"/>
        <v>23.875</v>
      </c>
      <c r="W6" s="290">
        <f t="shared" si="5"/>
        <v>143.25</v>
      </c>
      <c r="X6" s="286"/>
      <c r="Y6" s="240"/>
      <c r="Z6" s="285"/>
      <c r="AA6" s="290"/>
      <c r="AB6" s="240"/>
      <c r="AC6" s="240"/>
      <c r="AD6" s="240"/>
    </row>
    <row r="7" ht="17.85" customHeight="1" spans="1:30">
      <c r="A7" s="240"/>
      <c r="B7" s="282"/>
      <c r="C7" s="240">
        <v>89.99</v>
      </c>
      <c r="D7" s="283">
        <v>0.3</v>
      </c>
      <c r="E7" s="176">
        <v>0</v>
      </c>
      <c r="F7" s="284">
        <f t="shared" si="0"/>
        <v>62.993</v>
      </c>
      <c r="G7" s="240"/>
      <c r="H7" s="240"/>
      <c r="I7" s="240"/>
      <c r="J7" s="240"/>
      <c r="K7" s="285"/>
      <c r="L7" s="174"/>
      <c r="M7" s="287"/>
      <c r="N7" s="240"/>
      <c r="O7" s="288">
        <f t="shared" si="1"/>
        <v>612.5</v>
      </c>
      <c r="P7" s="240"/>
      <c r="Q7" s="240">
        <f>'模拟_总表（阶段盈亏）'!H6</f>
        <v>49</v>
      </c>
      <c r="R7" s="289">
        <v>0.08</v>
      </c>
      <c r="S7" s="175">
        <v>1.91</v>
      </c>
      <c r="T7" s="240">
        <f t="shared" si="2"/>
        <v>1169.875</v>
      </c>
      <c r="U7" s="289">
        <f t="shared" si="3"/>
        <v>0.265307256361818</v>
      </c>
      <c r="V7" s="290">
        <f t="shared" si="4"/>
        <v>23.875</v>
      </c>
      <c r="W7" s="290">
        <f t="shared" si="5"/>
        <v>167.125</v>
      </c>
      <c r="X7" s="174"/>
      <c r="Y7" s="240"/>
      <c r="Z7" s="240"/>
      <c r="AA7" s="175"/>
      <c r="AB7" s="240"/>
      <c r="AC7" s="240"/>
      <c r="AD7" s="240"/>
    </row>
    <row r="8" ht="14.3" customHeight="1" spans="1:30">
      <c r="A8" s="240" t="s">
        <v>5303</v>
      </c>
      <c r="B8" s="282"/>
      <c r="C8" s="240">
        <v>85.99</v>
      </c>
      <c r="D8" s="283">
        <v>0.2</v>
      </c>
      <c r="E8" s="176">
        <v>0</v>
      </c>
      <c r="F8" s="284">
        <f t="shared" si="0"/>
        <v>68.792</v>
      </c>
      <c r="G8" s="240"/>
      <c r="H8" s="240"/>
      <c r="I8" s="240"/>
      <c r="J8" s="240"/>
      <c r="K8" s="240"/>
      <c r="L8" s="174"/>
      <c r="M8" s="287"/>
      <c r="N8" s="240"/>
      <c r="O8" s="288">
        <f t="shared" si="1"/>
        <v>741.176470588235</v>
      </c>
      <c r="P8" s="240"/>
      <c r="Q8" s="240">
        <f>'模拟_总表（阶段盈亏）'!H7</f>
        <v>63</v>
      </c>
      <c r="R8" s="289">
        <v>0.085</v>
      </c>
      <c r="S8" s="175">
        <v>1.87</v>
      </c>
      <c r="T8" s="240">
        <f t="shared" si="2"/>
        <v>1386</v>
      </c>
      <c r="U8" s="289">
        <f t="shared" si="3"/>
        <v>0.255843702756134</v>
      </c>
      <c r="V8" s="290">
        <f t="shared" si="4"/>
        <v>22</v>
      </c>
      <c r="W8" s="290">
        <f t="shared" si="5"/>
        <v>198</v>
      </c>
      <c r="X8" s="174"/>
      <c r="Y8" s="240"/>
      <c r="Z8" s="240"/>
      <c r="AA8" s="175"/>
      <c r="AB8" s="240"/>
      <c r="AC8" s="240"/>
      <c r="AD8" s="240"/>
    </row>
    <row r="9" ht="14.3" customHeight="1" spans="1:30">
      <c r="A9" s="240"/>
      <c r="B9" s="282"/>
      <c r="C9" s="240">
        <v>85.99</v>
      </c>
      <c r="D9" s="283">
        <v>0.2</v>
      </c>
      <c r="E9" s="176">
        <v>0</v>
      </c>
      <c r="F9" s="284">
        <f t="shared" si="0"/>
        <v>68.792</v>
      </c>
      <c r="G9" s="240"/>
      <c r="H9" s="240"/>
      <c r="I9" s="240"/>
      <c r="J9" s="240"/>
      <c r="K9" s="240"/>
      <c r="L9" s="174"/>
      <c r="M9" s="287"/>
      <c r="N9" s="240"/>
      <c r="O9" s="288">
        <f t="shared" si="1"/>
        <v>823.529411764706</v>
      </c>
      <c r="P9" s="240"/>
      <c r="Q9" s="240">
        <f>'模拟_总表（阶段盈亏）'!H8</f>
        <v>70</v>
      </c>
      <c r="R9" s="289">
        <v>0.085</v>
      </c>
      <c r="S9" s="175">
        <v>1.87</v>
      </c>
      <c r="T9" s="240">
        <f t="shared" si="2"/>
        <v>1540</v>
      </c>
      <c r="U9" s="289">
        <f t="shared" si="3"/>
        <v>0.255843702756134</v>
      </c>
      <c r="V9" s="290">
        <f t="shared" si="4"/>
        <v>22</v>
      </c>
      <c r="W9" s="290">
        <f t="shared" si="5"/>
        <v>220</v>
      </c>
      <c r="X9" s="174"/>
      <c r="Y9" s="240"/>
      <c r="Z9" s="240"/>
      <c r="AA9" s="175"/>
      <c r="AB9" s="240"/>
      <c r="AC9" s="240"/>
      <c r="AD9" s="240"/>
    </row>
    <row r="10" ht="14.3" customHeight="1" spans="1:30">
      <c r="A10" s="240"/>
      <c r="B10" s="282"/>
      <c r="C10" s="240">
        <v>85.99</v>
      </c>
      <c r="D10" s="283">
        <v>0.2</v>
      </c>
      <c r="E10" s="176">
        <v>0</v>
      </c>
      <c r="F10" s="284">
        <f t="shared" si="0"/>
        <v>68.792</v>
      </c>
      <c r="G10" s="240"/>
      <c r="H10" s="240"/>
      <c r="I10" s="240"/>
      <c r="J10" s="240"/>
      <c r="K10" s="240"/>
      <c r="L10" s="174"/>
      <c r="M10" s="287"/>
      <c r="N10" s="240"/>
      <c r="O10" s="288">
        <f t="shared" si="1"/>
        <v>988.235294117647</v>
      </c>
      <c r="P10" s="240"/>
      <c r="Q10" s="240">
        <f>'模拟_总表（阶段盈亏）'!H9</f>
        <v>84</v>
      </c>
      <c r="R10" s="289">
        <v>0.085</v>
      </c>
      <c r="S10" s="175">
        <v>1.87</v>
      </c>
      <c r="T10" s="240">
        <f t="shared" si="2"/>
        <v>1848</v>
      </c>
      <c r="U10" s="289">
        <f t="shared" si="3"/>
        <v>0.255843702756134</v>
      </c>
      <c r="V10" s="290">
        <f t="shared" si="4"/>
        <v>22</v>
      </c>
      <c r="W10" s="290">
        <f t="shared" si="5"/>
        <v>264</v>
      </c>
      <c r="X10" s="174"/>
      <c r="Y10" s="240"/>
      <c r="Z10" s="240"/>
      <c r="AA10" s="175"/>
      <c r="AB10" s="240"/>
      <c r="AC10" s="240"/>
      <c r="AD10" s="240"/>
    </row>
    <row r="11" ht="14.3" customHeight="1" spans="1:30">
      <c r="A11" s="240"/>
      <c r="B11" s="282"/>
      <c r="C11" s="240">
        <v>85.99</v>
      </c>
      <c r="D11" s="283">
        <v>0.2</v>
      </c>
      <c r="E11" s="176">
        <v>0</v>
      </c>
      <c r="F11" s="284">
        <f t="shared" si="0"/>
        <v>68.792</v>
      </c>
      <c r="G11" s="240"/>
      <c r="H11" s="240"/>
      <c r="I11" s="240"/>
      <c r="J11" s="240"/>
      <c r="K11" s="240"/>
      <c r="L11" s="174"/>
      <c r="M11" s="287"/>
      <c r="N11" s="240"/>
      <c r="O11" s="288">
        <f t="shared" si="1"/>
        <v>988.235294117647</v>
      </c>
      <c r="P11" s="240"/>
      <c r="Q11" s="240">
        <f>'模拟_总表（阶段盈亏）'!H10</f>
        <v>84</v>
      </c>
      <c r="R11" s="289">
        <v>0.085</v>
      </c>
      <c r="S11" s="175">
        <v>1.87</v>
      </c>
      <c r="T11" s="240">
        <f t="shared" si="2"/>
        <v>1848</v>
      </c>
      <c r="U11" s="289">
        <f t="shared" si="3"/>
        <v>0.255843702756134</v>
      </c>
      <c r="V11" s="290">
        <f t="shared" si="4"/>
        <v>22</v>
      </c>
      <c r="W11" s="290">
        <f t="shared" si="5"/>
        <v>264</v>
      </c>
      <c r="X11" s="174"/>
      <c r="Y11" s="240"/>
      <c r="Z11" s="240"/>
      <c r="AA11" s="175"/>
      <c r="AB11" s="240"/>
      <c r="AC11" s="240"/>
      <c r="AD11" s="240"/>
    </row>
    <row r="12" ht="14.3" customHeight="1" spans="1:30">
      <c r="A12" s="240" t="s">
        <v>5305</v>
      </c>
      <c r="B12" s="282"/>
      <c r="C12" s="240">
        <v>85.99</v>
      </c>
      <c r="D12" s="283">
        <v>0.1</v>
      </c>
      <c r="E12" s="176">
        <v>0</v>
      </c>
      <c r="F12" s="284">
        <f t="shared" si="0"/>
        <v>77.391</v>
      </c>
      <c r="G12" s="240"/>
      <c r="H12" s="240"/>
      <c r="I12" s="240"/>
      <c r="J12" s="240"/>
      <c r="K12" s="240"/>
      <c r="L12" s="174"/>
      <c r="M12" s="287"/>
      <c r="N12" s="240"/>
      <c r="O12" s="288">
        <f t="shared" si="1"/>
        <v>1088.88888888889</v>
      </c>
      <c r="P12" s="240"/>
      <c r="Q12" s="240">
        <f>'模拟_总表（阶段盈亏）'!H11</f>
        <v>98</v>
      </c>
      <c r="R12" s="289">
        <v>0.09</v>
      </c>
      <c r="S12" s="175">
        <v>1.84</v>
      </c>
      <c r="T12" s="240">
        <f t="shared" si="2"/>
        <v>2003.55555555556</v>
      </c>
      <c r="U12" s="289">
        <f t="shared" si="3"/>
        <v>0.237753743975398</v>
      </c>
      <c r="V12" s="290">
        <f t="shared" si="4"/>
        <v>20.4444444444444</v>
      </c>
      <c r="W12" s="290">
        <f t="shared" si="5"/>
        <v>286.222222222222</v>
      </c>
      <c r="X12" s="174"/>
      <c r="Y12" s="240"/>
      <c r="Z12" s="240"/>
      <c r="AA12" s="175"/>
      <c r="AB12" s="240"/>
      <c r="AC12" s="240"/>
      <c r="AD12" s="240"/>
    </row>
    <row r="13" ht="14.3" customHeight="1" spans="1:30">
      <c r="A13" s="240"/>
      <c r="B13" s="282"/>
      <c r="C13" s="240">
        <v>85.99</v>
      </c>
      <c r="D13" s="283">
        <v>0.1</v>
      </c>
      <c r="E13" s="176">
        <v>0</v>
      </c>
      <c r="F13" s="284">
        <f t="shared" si="0"/>
        <v>77.391</v>
      </c>
      <c r="G13" s="240"/>
      <c r="H13" s="240"/>
      <c r="I13" s="240"/>
      <c r="J13" s="240"/>
      <c r="K13" s="240"/>
      <c r="L13" s="174"/>
      <c r="M13" s="287"/>
      <c r="N13" s="240"/>
      <c r="O13" s="288">
        <f t="shared" si="1"/>
        <v>1166.66666666667</v>
      </c>
      <c r="P13" s="240"/>
      <c r="Q13" s="240">
        <f>'模拟_总表（阶段盈亏）'!H12</f>
        <v>105</v>
      </c>
      <c r="R13" s="289">
        <v>0.09</v>
      </c>
      <c r="S13" s="175">
        <v>1.84</v>
      </c>
      <c r="T13" s="240">
        <f t="shared" si="2"/>
        <v>2146.66666666667</v>
      </c>
      <c r="U13" s="289">
        <f t="shared" si="3"/>
        <v>0.237753743975398</v>
      </c>
      <c r="V13" s="290">
        <f t="shared" si="4"/>
        <v>20.4444444444444</v>
      </c>
      <c r="W13" s="290">
        <f t="shared" si="5"/>
        <v>306.666666666667</v>
      </c>
      <c r="X13" s="174"/>
      <c r="Y13" s="240"/>
      <c r="Z13" s="240"/>
      <c r="AA13" s="175"/>
      <c r="AB13" s="240"/>
      <c r="AC13" s="240"/>
      <c r="AD13" s="240"/>
    </row>
    <row r="14" ht="14.3" customHeight="1" spans="1:30">
      <c r="A14" s="240"/>
      <c r="B14" s="282"/>
      <c r="C14" s="240">
        <v>85.99</v>
      </c>
      <c r="D14" s="283">
        <v>0.1</v>
      </c>
      <c r="E14" s="176">
        <v>0</v>
      </c>
      <c r="F14" s="284">
        <f t="shared" si="0"/>
        <v>77.391</v>
      </c>
      <c r="G14" s="240"/>
      <c r="H14" s="240"/>
      <c r="I14" s="240"/>
      <c r="J14" s="240"/>
      <c r="K14" s="240"/>
      <c r="L14" s="174"/>
      <c r="M14" s="287"/>
      <c r="N14" s="240"/>
      <c r="O14" s="288">
        <f t="shared" si="1"/>
        <v>1166.66666666667</v>
      </c>
      <c r="P14" s="240"/>
      <c r="Q14" s="240">
        <f>'模拟_总表（阶段盈亏）'!H13</f>
        <v>105</v>
      </c>
      <c r="R14" s="289">
        <v>0.09</v>
      </c>
      <c r="S14" s="175">
        <v>1.84</v>
      </c>
      <c r="T14" s="240">
        <f t="shared" si="2"/>
        <v>2146.66666666667</v>
      </c>
      <c r="U14" s="289">
        <f t="shared" si="3"/>
        <v>0.237753743975398</v>
      </c>
      <c r="V14" s="290">
        <f t="shared" si="4"/>
        <v>20.4444444444444</v>
      </c>
      <c r="W14" s="290">
        <f t="shared" si="5"/>
        <v>306.666666666667</v>
      </c>
      <c r="X14" s="174"/>
      <c r="Y14" s="240"/>
      <c r="Z14" s="240"/>
      <c r="AA14" s="175"/>
      <c r="AB14" s="240"/>
      <c r="AC14" s="240"/>
      <c r="AD14" s="240"/>
    </row>
    <row r="15" ht="14.3" customHeight="1" spans="1:30">
      <c r="A15" s="240"/>
      <c r="B15" s="282"/>
      <c r="C15" s="240">
        <v>85.99</v>
      </c>
      <c r="D15" s="283">
        <v>0.1</v>
      </c>
      <c r="E15" s="176">
        <v>0</v>
      </c>
      <c r="F15" s="284">
        <f t="shared" si="0"/>
        <v>77.391</v>
      </c>
      <c r="G15" s="240"/>
      <c r="H15" s="240"/>
      <c r="I15" s="240"/>
      <c r="J15" s="240"/>
      <c r="K15" s="240"/>
      <c r="L15" s="174"/>
      <c r="M15" s="287"/>
      <c r="N15" s="240"/>
      <c r="O15" s="288">
        <f t="shared" si="1"/>
        <v>1244.44444444444</v>
      </c>
      <c r="P15" s="240"/>
      <c r="Q15" s="240">
        <f>'模拟_总表（阶段盈亏）'!H14</f>
        <v>112</v>
      </c>
      <c r="R15" s="289">
        <v>0.09</v>
      </c>
      <c r="S15" s="175">
        <v>1.84</v>
      </c>
      <c r="T15" s="240">
        <f t="shared" si="2"/>
        <v>2289.77777777778</v>
      </c>
      <c r="U15" s="289">
        <f t="shared" si="3"/>
        <v>0.237753743975398</v>
      </c>
      <c r="V15" s="290">
        <f t="shared" si="4"/>
        <v>20.4444444444444</v>
      </c>
      <c r="W15" s="290">
        <f t="shared" si="5"/>
        <v>327.111111111111</v>
      </c>
      <c r="X15" s="174"/>
      <c r="Y15" s="240"/>
      <c r="Z15" s="240"/>
      <c r="AA15" s="175"/>
      <c r="AB15" s="240"/>
      <c r="AC15" s="240"/>
      <c r="AD15" s="240"/>
    </row>
    <row r="16" ht="14.3" customHeight="1" spans="1:30">
      <c r="A16" s="240" t="s">
        <v>5307</v>
      </c>
      <c r="B16" s="282"/>
      <c r="C16" s="240">
        <v>79.99</v>
      </c>
      <c r="D16" s="283">
        <v>0</v>
      </c>
      <c r="E16" s="176">
        <v>0</v>
      </c>
      <c r="F16" s="284">
        <f t="shared" si="0"/>
        <v>79.99</v>
      </c>
      <c r="G16" s="240"/>
      <c r="H16" s="240"/>
      <c r="I16" s="240"/>
      <c r="J16" s="240"/>
      <c r="K16" s="240"/>
      <c r="L16" s="174"/>
      <c r="M16" s="287"/>
      <c r="N16" s="240"/>
      <c r="O16" s="288">
        <f t="shared" si="1"/>
        <v>1482.35294117647</v>
      </c>
      <c r="P16" s="240"/>
      <c r="Q16" s="240">
        <f>'模拟_总表（阶段盈亏）'!H15</f>
        <v>126</v>
      </c>
      <c r="R16" s="289">
        <v>0.085</v>
      </c>
      <c r="S16" s="175">
        <v>1.8</v>
      </c>
      <c r="T16" s="240">
        <f t="shared" si="2"/>
        <v>2668.23529411765</v>
      </c>
      <c r="U16" s="289">
        <f t="shared" si="3"/>
        <v>0.264738974724782</v>
      </c>
      <c r="V16" s="290">
        <f t="shared" si="4"/>
        <v>21.1764705882353</v>
      </c>
      <c r="W16" s="290">
        <f t="shared" si="5"/>
        <v>381.176470588235</v>
      </c>
      <c r="X16" s="174"/>
      <c r="Y16" s="240"/>
      <c r="Z16" s="240"/>
      <c r="AA16" s="175"/>
      <c r="AB16" s="240"/>
      <c r="AC16" s="240"/>
      <c r="AD16" s="240"/>
    </row>
    <row r="17" ht="14.3" customHeight="1" spans="1:30">
      <c r="A17" s="240"/>
      <c r="B17" s="282"/>
      <c r="C17" s="240">
        <v>79.99</v>
      </c>
      <c r="D17" s="283">
        <v>0</v>
      </c>
      <c r="E17" s="176">
        <v>0</v>
      </c>
      <c r="F17" s="284">
        <f t="shared" si="0"/>
        <v>79.99</v>
      </c>
      <c r="G17" s="240"/>
      <c r="H17" s="240"/>
      <c r="I17" s="240"/>
      <c r="J17" s="240"/>
      <c r="K17" s="240"/>
      <c r="L17" s="174"/>
      <c r="M17" s="287"/>
      <c r="N17" s="240"/>
      <c r="O17" s="288">
        <f t="shared" si="1"/>
        <v>1647.05882352941</v>
      </c>
      <c r="P17" s="240"/>
      <c r="Q17" s="240">
        <f>'模拟_总表（阶段盈亏）'!H16</f>
        <v>140</v>
      </c>
      <c r="R17" s="289">
        <v>0.085</v>
      </c>
      <c r="S17" s="175">
        <v>1.8</v>
      </c>
      <c r="T17" s="240">
        <f t="shared" si="2"/>
        <v>2964.70588235294</v>
      </c>
      <c r="U17" s="289">
        <f t="shared" si="3"/>
        <v>0.264738974724782</v>
      </c>
      <c r="V17" s="290">
        <f t="shared" si="4"/>
        <v>21.1764705882353</v>
      </c>
      <c r="W17" s="290">
        <f t="shared" si="5"/>
        <v>423.529411764706</v>
      </c>
      <c r="X17" s="174"/>
      <c r="Y17" s="240"/>
      <c r="Z17" s="240"/>
      <c r="AA17" s="175"/>
      <c r="AB17" s="240"/>
      <c r="AC17" s="240"/>
      <c r="AD17" s="240"/>
    </row>
    <row r="18" ht="14.3" customHeight="1" spans="1:30">
      <c r="A18" s="240"/>
      <c r="B18" s="282"/>
      <c r="C18" s="240">
        <v>79.99</v>
      </c>
      <c r="D18" s="283">
        <v>0</v>
      </c>
      <c r="E18" s="176">
        <v>0</v>
      </c>
      <c r="F18" s="284">
        <f t="shared" si="0"/>
        <v>79.99</v>
      </c>
      <c r="G18" s="240"/>
      <c r="H18" s="240"/>
      <c r="I18" s="240"/>
      <c r="J18" s="240"/>
      <c r="K18" s="240"/>
      <c r="L18" s="174"/>
      <c r="M18" s="287"/>
      <c r="N18" s="240"/>
      <c r="O18" s="288">
        <f t="shared" si="1"/>
        <v>1811.76470588235</v>
      </c>
      <c r="P18" s="240"/>
      <c r="Q18" s="240">
        <f>'模拟_总表（阶段盈亏）'!H17</f>
        <v>154</v>
      </c>
      <c r="R18" s="289">
        <v>0.085</v>
      </c>
      <c r="S18" s="175">
        <v>1.8</v>
      </c>
      <c r="T18" s="240">
        <f t="shared" si="2"/>
        <v>3261.17647058824</v>
      </c>
      <c r="U18" s="289">
        <f t="shared" si="3"/>
        <v>0.264738974724782</v>
      </c>
      <c r="V18" s="290">
        <f t="shared" si="4"/>
        <v>21.1764705882353</v>
      </c>
      <c r="W18" s="290">
        <f t="shared" si="5"/>
        <v>465.882352941176</v>
      </c>
      <c r="X18" s="174"/>
      <c r="Y18" s="240"/>
      <c r="Z18" s="240"/>
      <c r="AA18" s="175"/>
      <c r="AB18" s="240"/>
      <c r="AC18" s="240"/>
      <c r="AD18" s="240"/>
    </row>
    <row r="19" ht="14.3" customHeight="1" spans="1:30">
      <c r="A19" s="240"/>
      <c r="B19" s="282"/>
      <c r="C19" s="240">
        <v>79.99</v>
      </c>
      <c r="D19" s="283">
        <v>0</v>
      </c>
      <c r="E19" s="176">
        <v>0</v>
      </c>
      <c r="F19" s="284">
        <f t="shared" si="0"/>
        <v>79.99</v>
      </c>
      <c r="G19" s="240"/>
      <c r="H19" s="240"/>
      <c r="I19" s="240"/>
      <c r="J19" s="240"/>
      <c r="K19" s="240"/>
      <c r="L19" s="174"/>
      <c r="M19" s="287"/>
      <c r="N19" s="240"/>
      <c r="O19" s="288">
        <f t="shared" si="1"/>
        <v>2058.82352941176</v>
      </c>
      <c r="P19" s="240"/>
      <c r="Q19" s="240">
        <f>'模拟_总表（阶段盈亏）'!H18</f>
        <v>175</v>
      </c>
      <c r="R19" s="289">
        <v>0.085</v>
      </c>
      <c r="S19" s="175">
        <v>1.8</v>
      </c>
      <c r="T19" s="240">
        <f t="shared" si="2"/>
        <v>3705.88235294118</v>
      </c>
      <c r="U19" s="289">
        <f t="shared" si="3"/>
        <v>0.264738974724782</v>
      </c>
      <c r="V19" s="290">
        <f t="shared" si="4"/>
        <v>21.1764705882353</v>
      </c>
      <c r="W19" s="290">
        <f t="shared" si="5"/>
        <v>529.411764705882</v>
      </c>
      <c r="X19" s="174"/>
      <c r="Y19" s="240"/>
      <c r="Z19" s="240"/>
      <c r="AA19" s="175"/>
      <c r="AB19" s="240"/>
      <c r="AC19" s="240"/>
      <c r="AD19" s="240"/>
    </row>
    <row r="20" ht="14.3" customHeight="1" spans="1:30">
      <c r="A20" s="240" t="s">
        <v>5309</v>
      </c>
      <c r="B20" s="282"/>
      <c r="C20" s="240">
        <v>79.99</v>
      </c>
      <c r="D20" s="283">
        <v>0</v>
      </c>
      <c r="E20" s="176">
        <v>0</v>
      </c>
      <c r="F20" s="284">
        <f t="shared" si="0"/>
        <v>79.99</v>
      </c>
      <c r="G20" s="240"/>
      <c r="H20" s="240"/>
      <c r="I20" s="240"/>
      <c r="J20" s="240"/>
      <c r="K20" s="240"/>
      <c r="L20" s="174"/>
      <c r="M20" s="287"/>
      <c r="N20" s="240"/>
      <c r="O20" s="288">
        <f t="shared" si="1"/>
        <v>2058.82352941176</v>
      </c>
      <c r="P20" s="240"/>
      <c r="Q20" s="240">
        <f>'模拟_总表（阶段盈亏）'!H19</f>
        <v>175</v>
      </c>
      <c r="R20" s="289">
        <v>0.085</v>
      </c>
      <c r="S20" s="175">
        <v>1.8</v>
      </c>
      <c r="T20" s="240">
        <f t="shared" si="2"/>
        <v>3705.88235294118</v>
      </c>
      <c r="U20" s="289">
        <f t="shared" si="3"/>
        <v>0.264738974724782</v>
      </c>
      <c r="V20" s="290">
        <f t="shared" si="4"/>
        <v>21.1764705882353</v>
      </c>
      <c r="W20" s="290">
        <f t="shared" si="5"/>
        <v>529.411764705882</v>
      </c>
      <c r="X20" s="174"/>
      <c r="Y20" s="240"/>
      <c r="Z20" s="240"/>
      <c r="AA20" s="175"/>
      <c r="AB20" s="240"/>
      <c r="AC20" s="240"/>
      <c r="AD20" s="240"/>
    </row>
    <row r="21" ht="14.3" customHeight="1" spans="1:30">
      <c r="A21" s="240"/>
      <c r="B21" s="282"/>
      <c r="C21" s="240">
        <v>79.99</v>
      </c>
      <c r="D21" s="283">
        <v>0</v>
      </c>
      <c r="E21" s="176">
        <v>0</v>
      </c>
      <c r="F21" s="284">
        <f t="shared" si="0"/>
        <v>79.99</v>
      </c>
      <c r="G21" s="240"/>
      <c r="H21" s="240"/>
      <c r="I21" s="240"/>
      <c r="J21" s="240"/>
      <c r="K21" s="240"/>
      <c r="L21" s="174"/>
      <c r="M21" s="287"/>
      <c r="N21" s="240"/>
      <c r="O21" s="288">
        <f t="shared" si="1"/>
        <v>2058.82352941176</v>
      </c>
      <c r="P21" s="240"/>
      <c r="Q21" s="240">
        <f>'模拟_总表（阶段盈亏）'!H20</f>
        <v>175</v>
      </c>
      <c r="R21" s="289">
        <v>0.085</v>
      </c>
      <c r="S21" s="175">
        <v>1.8</v>
      </c>
      <c r="T21" s="240">
        <f t="shared" si="2"/>
        <v>3705.88235294118</v>
      </c>
      <c r="U21" s="289">
        <f t="shared" si="3"/>
        <v>0.264738974724782</v>
      </c>
      <c r="V21" s="290">
        <f t="shared" si="4"/>
        <v>21.1764705882353</v>
      </c>
      <c r="W21" s="290">
        <f t="shared" si="5"/>
        <v>529.411764705882</v>
      </c>
      <c r="X21" s="174"/>
      <c r="Y21" s="240"/>
      <c r="Z21" s="240"/>
      <c r="AA21" s="175"/>
      <c r="AB21" s="240"/>
      <c r="AC21" s="240"/>
      <c r="AD21" s="240"/>
    </row>
    <row r="22" ht="14.3" customHeight="1" spans="1:30">
      <c r="A22" s="240"/>
      <c r="B22" s="282"/>
      <c r="C22" s="240">
        <v>79.99</v>
      </c>
      <c r="D22" s="283">
        <v>0</v>
      </c>
      <c r="E22" s="176">
        <v>0</v>
      </c>
      <c r="F22" s="284">
        <f t="shared" si="0"/>
        <v>79.99</v>
      </c>
      <c r="G22" s="240"/>
      <c r="H22" s="240"/>
      <c r="I22" s="240"/>
      <c r="J22" s="240"/>
      <c r="K22" s="240"/>
      <c r="L22" s="174"/>
      <c r="M22" s="287"/>
      <c r="N22" s="240"/>
      <c r="O22" s="288">
        <f t="shared" si="1"/>
        <v>2058.82352941176</v>
      </c>
      <c r="P22" s="240"/>
      <c r="Q22" s="240">
        <f>'模拟_总表（阶段盈亏）'!H21</f>
        <v>175</v>
      </c>
      <c r="R22" s="289">
        <v>0.085</v>
      </c>
      <c r="S22" s="175">
        <v>1.8</v>
      </c>
      <c r="T22" s="240">
        <f t="shared" si="2"/>
        <v>3705.88235294118</v>
      </c>
      <c r="U22" s="289">
        <f t="shared" si="3"/>
        <v>0.264738974724782</v>
      </c>
      <c r="V22" s="290">
        <f t="shared" si="4"/>
        <v>21.1764705882353</v>
      </c>
      <c r="W22" s="290">
        <f t="shared" si="5"/>
        <v>529.411764705882</v>
      </c>
      <c r="X22" s="174"/>
      <c r="Y22" s="240"/>
      <c r="Z22" s="240"/>
      <c r="AA22" s="175"/>
      <c r="AB22" s="240"/>
      <c r="AC22" s="240"/>
      <c r="AD22" s="240"/>
    </row>
    <row r="23" ht="14.3" customHeight="1" spans="1:30">
      <c r="A23" s="240"/>
      <c r="B23" s="282"/>
      <c r="C23" s="240">
        <v>79.99</v>
      </c>
      <c r="D23" s="283">
        <v>0</v>
      </c>
      <c r="E23" s="176">
        <v>0</v>
      </c>
      <c r="F23" s="284">
        <f t="shared" si="0"/>
        <v>79.99</v>
      </c>
      <c r="G23" s="240"/>
      <c r="H23" s="240"/>
      <c r="I23" s="240"/>
      <c r="J23" s="240"/>
      <c r="K23" s="240"/>
      <c r="L23" s="174"/>
      <c r="M23" s="287"/>
      <c r="N23" s="240"/>
      <c r="O23" s="288">
        <f t="shared" si="1"/>
        <v>2058.82352941176</v>
      </c>
      <c r="P23" s="240"/>
      <c r="Q23" s="240">
        <f>'模拟_总表（阶段盈亏）'!H22</f>
        <v>175</v>
      </c>
      <c r="R23" s="289">
        <v>0.085</v>
      </c>
      <c r="S23" s="175">
        <v>1.8</v>
      </c>
      <c r="T23" s="240">
        <f t="shared" si="2"/>
        <v>3705.88235294118</v>
      </c>
      <c r="U23" s="289">
        <f t="shared" si="3"/>
        <v>0.264738974724782</v>
      </c>
      <c r="V23" s="290">
        <f t="shared" si="4"/>
        <v>21.1764705882353</v>
      </c>
      <c r="W23" s="290">
        <f t="shared" si="5"/>
        <v>529.411764705882</v>
      </c>
      <c r="X23" s="174"/>
      <c r="Y23" s="240"/>
      <c r="Z23" s="240"/>
      <c r="AA23" s="175"/>
      <c r="AB23" s="240"/>
      <c r="AC23" s="240"/>
      <c r="AD23" s="240"/>
    </row>
    <row r="24" ht="14.3" customHeight="1" spans="1:30">
      <c r="A24" s="240" t="s">
        <v>5311</v>
      </c>
      <c r="B24" s="282"/>
      <c r="C24" s="240">
        <v>79.99</v>
      </c>
      <c r="D24" s="283">
        <v>0</v>
      </c>
      <c r="E24" s="176">
        <v>0</v>
      </c>
      <c r="F24" s="284">
        <f t="shared" si="0"/>
        <v>79.99</v>
      </c>
      <c r="G24" s="240"/>
      <c r="H24" s="240"/>
      <c r="I24" s="240"/>
      <c r="J24" s="240"/>
      <c r="K24" s="240"/>
      <c r="L24" s="174"/>
      <c r="M24" s="287"/>
      <c r="N24" s="240"/>
      <c r="O24" s="288">
        <f t="shared" si="1"/>
        <v>2058.82352941176</v>
      </c>
      <c r="P24" s="240"/>
      <c r="Q24" s="240">
        <f>'模拟_总表（阶段盈亏）'!H23</f>
        <v>175</v>
      </c>
      <c r="R24" s="289">
        <v>0.085</v>
      </c>
      <c r="S24" s="175">
        <v>1.8</v>
      </c>
      <c r="T24" s="240">
        <f t="shared" si="2"/>
        <v>3705.88235294118</v>
      </c>
      <c r="U24" s="289">
        <f t="shared" si="3"/>
        <v>0.264738974724782</v>
      </c>
      <c r="V24" s="290">
        <f t="shared" si="4"/>
        <v>21.1764705882353</v>
      </c>
      <c r="W24" s="290">
        <f t="shared" si="5"/>
        <v>529.411764705882</v>
      </c>
      <c r="X24" s="174"/>
      <c r="Y24" s="240"/>
      <c r="Z24" s="240"/>
      <c r="AA24" s="175"/>
      <c r="AB24" s="240"/>
      <c r="AC24" s="240"/>
      <c r="AD24" s="240"/>
    </row>
    <row r="25" ht="14.3" customHeight="1" spans="1:30">
      <c r="A25" s="240"/>
      <c r="B25" s="282"/>
      <c r="C25" s="240">
        <v>79.99</v>
      </c>
      <c r="D25" s="283">
        <v>0</v>
      </c>
      <c r="E25" s="176">
        <v>0</v>
      </c>
      <c r="F25" s="284">
        <f t="shared" si="0"/>
        <v>79.99</v>
      </c>
      <c r="G25" s="240"/>
      <c r="H25" s="240"/>
      <c r="I25" s="240"/>
      <c r="J25" s="240"/>
      <c r="K25" s="240"/>
      <c r="L25" s="174"/>
      <c r="M25" s="287"/>
      <c r="N25" s="240"/>
      <c r="O25" s="288">
        <f t="shared" si="1"/>
        <v>2058.82352941176</v>
      </c>
      <c r="P25" s="240"/>
      <c r="Q25" s="240">
        <f>'模拟_总表（阶段盈亏）'!H24</f>
        <v>175</v>
      </c>
      <c r="R25" s="289">
        <v>0.085</v>
      </c>
      <c r="S25" s="175">
        <v>1.8</v>
      </c>
      <c r="T25" s="240">
        <f t="shared" si="2"/>
        <v>3705.88235294118</v>
      </c>
      <c r="U25" s="289">
        <f t="shared" si="3"/>
        <v>0.264738974724782</v>
      </c>
      <c r="V25" s="290">
        <f t="shared" si="4"/>
        <v>21.1764705882353</v>
      </c>
      <c r="W25" s="290">
        <f t="shared" si="5"/>
        <v>529.411764705882</v>
      </c>
      <c r="X25" s="174"/>
      <c r="Y25" s="240"/>
      <c r="Z25" s="240"/>
      <c r="AA25" s="175"/>
      <c r="AB25" s="240"/>
      <c r="AC25" s="240"/>
      <c r="AD25" s="240"/>
    </row>
    <row r="26" ht="14.3" customHeight="1" spans="1:30">
      <c r="A26" s="240"/>
      <c r="B26" s="282"/>
      <c r="C26" s="240">
        <v>79.99</v>
      </c>
      <c r="D26" s="283">
        <v>0</v>
      </c>
      <c r="E26" s="176">
        <v>0</v>
      </c>
      <c r="F26" s="284">
        <f t="shared" si="0"/>
        <v>79.99</v>
      </c>
      <c r="G26" s="240"/>
      <c r="H26" s="240"/>
      <c r="I26" s="240"/>
      <c r="J26" s="240"/>
      <c r="K26" s="240"/>
      <c r="L26" s="174"/>
      <c r="M26" s="287"/>
      <c r="N26" s="240"/>
      <c r="O26" s="288">
        <f t="shared" si="1"/>
        <v>2058.82352941176</v>
      </c>
      <c r="P26" s="240"/>
      <c r="Q26" s="240">
        <f>'模拟_总表（阶段盈亏）'!H25</f>
        <v>175</v>
      </c>
      <c r="R26" s="289">
        <v>0.085</v>
      </c>
      <c r="S26" s="175">
        <v>1.8</v>
      </c>
      <c r="T26" s="240">
        <f t="shared" si="2"/>
        <v>3705.88235294118</v>
      </c>
      <c r="U26" s="289">
        <f t="shared" si="3"/>
        <v>0.264738974724782</v>
      </c>
      <c r="V26" s="290">
        <f t="shared" si="4"/>
        <v>21.1764705882353</v>
      </c>
      <c r="W26" s="290">
        <f t="shared" si="5"/>
        <v>529.411764705882</v>
      </c>
      <c r="X26" s="174"/>
      <c r="Y26" s="240"/>
      <c r="Z26" s="240"/>
      <c r="AA26" s="175"/>
      <c r="AB26" s="240"/>
      <c r="AC26" s="240"/>
      <c r="AD26" s="240"/>
    </row>
    <row r="27" ht="14.3" customHeight="1" spans="1:30">
      <c r="A27" s="240"/>
      <c r="B27" s="282"/>
      <c r="C27" s="240">
        <v>79.99</v>
      </c>
      <c r="D27" s="283">
        <v>0</v>
      </c>
      <c r="E27" s="176">
        <v>0</v>
      </c>
      <c r="F27" s="284">
        <f t="shared" si="0"/>
        <v>79.99</v>
      </c>
      <c r="G27" s="240"/>
      <c r="H27" s="240"/>
      <c r="I27" s="240"/>
      <c r="J27" s="240"/>
      <c r="K27" s="240"/>
      <c r="L27" s="174"/>
      <c r="M27" s="287"/>
      <c r="N27" s="240"/>
      <c r="O27" s="288">
        <f t="shared" si="1"/>
        <v>2058.82352941176</v>
      </c>
      <c r="P27" s="240"/>
      <c r="Q27" s="240">
        <f>'模拟_总表（阶段盈亏）'!H26</f>
        <v>175</v>
      </c>
      <c r="R27" s="289">
        <v>0.085</v>
      </c>
      <c r="S27" s="175">
        <v>1.8</v>
      </c>
      <c r="T27" s="240">
        <f t="shared" si="2"/>
        <v>3705.88235294118</v>
      </c>
      <c r="U27" s="289">
        <f t="shared" si="3"/>
        <v>0.264738974724782</v>
      </c>
      <c r="V27" s="290">
        <f t="shared" si="4"/>
        <v>21.1764705882353</v>
      </c>
      <c r="W27" s="290">
        <f t="shared" si="5"/>
        <v>529.411764705882</v>
      </c>
      <c r="X27" s="174"/>
      <c r="Y27" s="240"/>
      <c r="Z27" s="240"/>
      <c r="AA27" s="175"/>
      <c r="AB27" s="240"/>
      <c r="AC27" s="240"/>
      <c r="AD27" s="240"/>
    </row>
    <row r="28" ht="14.3" customHeight="1" spans="1:30">
      <c r="A28" s="230"/>
      <c r="B28" s="230"/>
      <c r="C28" s="230"/>
      <c r="D28" s="230"/>
      <c r="E28" s="230"/>
      <c r="F28" s="230"/>
      <c r="G28" s="230"/>
      <c r="H28" s="230"/>
      <c r="I28" s="230"/>
      <c r="J28" s="230"/>
      <c r="K28" s="230"/>
      <c r="L28" s="230"/>
      <c r="M28" s="230"/>
      <c r="N28" s="230"/>
      <c r="O28" s="291"/>
      <c r="P28" s="230"/>
      <c r="Q28" s="230"/>
      <c r="R28" s="230"/>
      <c r="S28" s="230"/>
      <c r="T28" s="230"/>
      <c r="U28" s="230"/>
      <c r="V28" s="230"/>
      <c r="W28" s="230"/>
      <c r="X28" s="230"/>
      <c r="Y28" s="230"/>
      <c r="Z28" s="230"/>
      <c r="AA28" s="230"/>
      <c r="AB28" s="230"/>
      <c r="AC28" s="230"/>
      <c r="AD28" s="230"/>
    </row>
    <row r="29" ht="14.3" customHeight="1" spans="1:30">
      <c r="A29" s="230" t="s">
        <v>5537</v>
      </c>
      <c r="B29" s="230"/>
      <c r="C29" s="230"/>
      <c r="D29" s="230"/>
      <c r="E29" s="230"/>
      <c r="F29" s="230"/>
      <c r="G29" s="230"/>
      <c r="H29" s="230"/>
      <c r="I29" s="230"/>
      <c r="J29" s="230"/>
      <c r="K29" s="230"/>
      <c r="L29" s="230"/>
      <c r="M29" s="230"/>
      <c r="N29" s="230"/>
      <c r="O29" s="291"/>
      <c r="P29" s="230"/>
      <c r="Q29" s="230"/>
      <c r="R29" s="230"/>
      <c r="S29" s="230"/>
      <c r="T29" s="230"/>
      <c r="U29" s="230"/>
      <c r="V29" s="230"/>
      <c r="W29" s="230"/>
      <c r="X29" s="230"/>
      <c r="Y29" s="230"/>
      <c r="Z29" s="230"/>
      <c r="AA29" s="230"/>
      <c r="AB29" s="230"/>
      <c r="AC29" s="230"/>
      <c r="AD29" s="230"/>
    </row>
    <row r="30" ht="14.3" customHeight="1" spans="1:30">
      <c r="A30" s="258" t="s">
        <v>5520</v>
      </c>
      <c r="B30" s="258"/>
      <c r="C30" s="258"/>
      <c r="D30" s="258"/>
      <c r="E30" s="258"/>
      <c r="F30" s="258"/>
      <c r="G30" s="258"/>
      <c r="H30" s="258"/>
      <c r="I30" s="258"/>
      <c r="J30" s="258"/>
      <c r="K30" s="258"/>
      <c r="L30" s="258"/>
      <c r="M30" s="258"/>
      <c r="N30" s="259" t="s">
        <v>5538</v>
      </c>
      <c r="O30" s="260"/>
      <c r="P30" s="259"/>
      <c r="Q30" s="259"/>
      <c r="R30" s="259"/>
      <c r="S30" s="259"/>
      <c r="T30" s="259"/>
      <c r="U30" s="259"/>
      <c r="V30" s="259"/>
      <c r="W30" s="259"/>
      <c r="X30" s="230"/>
      <c r="Y30" s="230"/>
      <c r="Z30" s="230"/>
      <c r="AA30" s="230"/>
      <c r="AB30" s="261" t="s">
        <v>5522</v>
      </c>
      <c r="AC30" s="262" t="s">
        <v>5523</v>
      </c>
      <c r="AD30" s="262"/>
    </row>
    <row r="31" ht="29.15" customHeight="1" spans="1:30">
      <c r="A31" s="263" t="s">
        <v>5326</v>
      </c>
      <c r="B31" s="263" t="s">
        <v>5473</v>
      </c>
      <c r="C31" s="263" t="s">
        <v>3650</v>
      </c>
      <c r="D31" s="264" t="s">
        <v>5281</v>
      </c>
      <c r="E31" s="264" t="s">
        <v>5282</v>
      </c>
      <c r="F31" s="264" t="s">
        <v>5330</v>
      </c>
      <c r="G31" s="265" t="s">
        <v>5524</v>
      </c>
      <c r="H31" s="265" t="s">
        <v>5299</v>
      </c>
      <c r="I31" s="266" t="s">
        <v>5525</v>
      </c>
      <c r="J31" s="265" t="s">
        <v>5526</v>
      </c>
      <c r="K31" s="266" t="s">
        <v>5492</v>
      </c>
      <c r="L31" s="267" t="s">
        <v>5376</v>
      </c>
      <c r="M31" s="268" t="s">
        <v>3798</v>
      </c>
      <c r="N31" s="269" t="s">
        <v>5488</v>
      </c>
      <c r="O31" s="270" t="s">
        <v>842</v>
      </c>
      <c r="P31" s="269" t="s">
        <v>5491</v>
      </c>
      <c r="Q31" s="269" t="s">
        <v>5527</v>
      </c>
      <c r="R31" s="272" t="s">
        <v>5492</v>
      </c>
      <c r="S31" s="273" t="s">
        <v>5528</v>
      </c>
      <c r="T31" s="274" t="s">
        <v>5529</v>
      </c>
      <c r="U31" s="272" t="s">
        <v>5496</v>
      </c>
      <c r="V31" s="292" t="s">
        <v>5372</v>
      </c>
      <c r="W31" s="273" t="s">
        <v>5380</v>
      </c>
      <c r="X31" s="276" t="s">
        <v>5530</v>
      </c>
      <c r="Y31" s="277" t="s">
        <v>5531</v>
      </c>
      <c r="Z31" s="278" t="s">
        <v>5532</v>
      </c>
      <c r="AA31" s="279" t="s">
        <v>5533</v>
      </c>
      <c r="AB31" s="280" t="s">
        <v>5534</v>
      </c>
      <c r="AC31" s="281" t="s">
        <v>5535</v>
      </c>
      <c r="AD31" s="281" t="s">
        <v>5536</v>
      </c>
    </row>
    <row r="32" ht="17.85" customHeight="1" spans="1:30">
      <c r="A32" s="240" t="s">
        <v>5301</v>
      </c>
      <c r="B32" s="293" t="s">
        <v>5420</v>
      </c>
      <c r="C32" s="240">
        <v>79.99</v>
      </c>
      <c r="D32" s="283">
        <v>0.3</v>
      </c>
      <c r="E32" s="176">
        <v>0</v>
      </c>
      <c r="F32" s="284">
        <v>55.993</v>
      </c>
      <c r="G32" s="240"/>
      <c r="H32" s="240"/>
      <c r="I32" s="240"/>
      <c r="J32" s="240"/>
      <c r="K32" s="285"/>
      <c r="L32" s="286"/>
      <c r="M32" s="287"/>
      <c r="N32" s="240"/>
      <c r="O32" s="288">
        <v>262.5</v>
      </c>
      <c r="P32" s="240"/>
      <c r="Q32" s="240">
        <v>21</v>
      </c>
      <c r="R32" s="289">
        <v>0.08</v>
      </c>
      <c r="S32" s="175">
        <v>1.91</v>
      </c>
      <c r="T32" s="240">
        <v>501.375</v>
      </c>
      <c r="U32" s="289">
        <v>0.298474809351169</v>
      </c>
      <c r="V32" s="290">
        <v>23.875</v>
      </c>
      <c r="W32" s="290">
        <v>71.625</v>
      </c>
      <c r="X32" s="286"/>
      <c r="Y32" s="240"/>
      <c r="Z32" s="285"/>
      <c r="AA32" s="290"/>
      <c r="AB32" s="240"/>
      <c r="AC32" s="240"/>
      <c r="AD32" s="240"/>
    </row>
    <row r="33" ht="17.85" customHeight="1" spans="1:30">
      <c r="A33" s="240"/>
      <c r="B33" s="293" t="s">
        <v>5421</v>
      </c>
      <c r="C33" s="240">
        <v>89.99</v>
      </c>
      <c r="D33" s="283">
        <v>0.3</v>
      </c>
      <c r="E33" s="176">
        <v>0</v>
      </c>
      <c r="F33" s="284">
        <v>62.993</v>
      </c>
      <c r="G33" s="240"/>
      <c r="H33" s="240"/>
      <c r="I33" s="240"/>
      <c r="J33" s="240"/>
      <c r="K33" s="285"/>
      <c r="L33" s="286"/>
      <c r="M33" s="287"/>
      <c r="N33" s="240"/>
      <c r="O33" s="288">
        <v>437.5</v>
      </c>
      <c r="P33" s="240"/>
      <c r="Q33" s="240">
        <v>35</v>
      </c>
      <c r="R33" s="289">
        <v>0.08</v>
      </c>
      <c r="S33" s="175">
        <v>1.91</v>
      </c>
      <c r="T33" s="240">
        <v>835.625</v>
      </c>
      <c r="U33" s="289">
        <v>0.265307256361818</v>
      </c>
      <c r="V33" s="290">
        <v>23.875</v>
      </c>
      <c r="W33" s="290">
        <v>119.375</v>
      </c>
      <c r="X33" s="286"/>
      <c r="Y33" s="240"/>
      <c r="Z33" s="285"/>
      <c r="AA33" s="290"/>
      <c r="AB33" s="240"/>
      <c r="AC33" s="240"/>
      <c r="AD33" s="240"/>
    </row>
    <row r="34" ht="17.85" customHeight="1" spans="1:30">
      <c r="A34" s="240"/>
      <c r="B34" s="293" t="s">
        <v>5422</v>
      </c>
      <c r="C34" s="240">
        <v>89.99</v>
      </c>
      <c r="D34" s="283">
        <v>0.3</v>
      </c>
      <c r="E34" s="176">
        <v>0</v>
      </c>
      <c r="F34" s="284">
        <v>62.993</v>
      </c>
      <c r="G34" s="240"/>
      <c r="H34" s="240"/>
      <c r="I34" s="240"/>
      <c r="J34" s="240"/>
      <c r="K34" s="285"/>
      <c r="L34" s="286"/>
      <c r="M34" s="287"/>
      <c r="N34" s="240"/>
      <c r="O34" s="288">
        <v>525</v>
      </c>
      <c r="P34" s="240"/>
      <c r="Q34" s="240">
        <v>42</v>
      </c>
      <c r="R34" s="289">
        <v>0.08</v>
      </c>
      <c r="S34" s="175">
        <v>1.91</v>
      </c>
      <c r="T34" s="240">
        <v>1002.75</v>
      </c>
      <c r="U34" s="289">
        <v>0.265307256361818</v>
      </c>
      <c r="V34" s="290">
        <v>23.875</v>
      </c>
      <c r="W34" s="290">
        <v>143.25</v>
      </c>
      <c r="X34" s="286"/>
      <c r="Y34" s="240"/>
      <c r="Z34" s="285"/>
      <c r="AA34" s="290"/>
      <c r="AB34" s="240"/>
      <c r="AC34" s="240"/>
      <c r="AD34" s="240"/>
    </row>
    <row r="35" ht="17.85" customHeight="1" spans="1:30">
      <c r="A35" s="240"/>
      <c r="B35" s="293" t="s">
        <v>5423</v>
      </c>
      <c r="C35" s="240">
        <v>89.99</v>
      </c>
      <c r="D35" s="283">
        <v>0.3</v>
      </c>
      <c r="E35" s="176">
        <v>0</v>
      </c>
      <c r="F35" s="284">
        <v>62.993</v>
      </c>
      <c r="G35" s="240"/>
      <c r="H35" s="240"/>
      <c r="I35" s="240"/>
      <c r="J35" s="240"/>
      <c r="K35" s="285"/>
      <c r="L35" s="174"/>
      <c r="M35" s="287"/>
      <c r="N35" s="240"/>
      <c r="O35" s="288">
        <v>612.5</v>
      </c>
      <c r="P35" s="240"/>
      <c r="Q35" s="240">
        <v>49</v>
      </c>
      <c r="R35" s="289">
        <v>0.08</v>
      </c>
      <c r="S35" s="175">
        <v>1.91</v>
      </c>
      <c r="T35" s="240">
        <v>1169.875</v>
      </c>
      <c r="U35" s="289">
        <v>0.265307256361818</v>
      </c>
      <c r="V35" s="290">
        <v>23.875</v>
      </c>
      <c r="W35" s="290">
        <v>167.125</v>
      </c>
      <c r="X35" s="174"/>
      <c r="Y35" s="240"/>
      <c r="Z35" s="240"/>
      <c r="AA35" s="175"/>
      <c r="AB35" s="240"/>
      <c r="AC35" s="240"/>
      <c r="AD35" s="240"/>
    </row>
    <row r="36" ht="14.3" customHeight="1" spans="1:30">
      <c r="A36" s="240" t="s">
        <v>5303</v>
      </c>
      <c r="B36" s="293" t="s">
        <v>5424</v>
      </c>
      <c r="C36" s="240">
        <v>85.99</v>
      </c>
      <c r="D36" s="283">
        <v>0.2</v>
      </c>
      <c r="E36" s="176">
        <v>0</v>
      </c>
      <c r="F36" s="284">
        <v>68.792</v>
      </c>
      <c r="G36" s="240"/>
      <c r="H36" s="240"/>
      <c r="I36" s="240"/>
      <c r="J36" s="240"/>
      <c r="K36" s="240"/>
      <c r="L36" s="174"/>
      <c r="M36" s="287"/>
      <c r="N36" s="240"/>
      <c r="O36" s="288">
        <v>741.176470588235</v>
      </c>
      <c r="P36" s="240"/>
      <c r="Q36" s="240">
        <v>63</v>
      </c>
      <c r="R36" s="289">
        <v>0.085</v>
      </c>
      <c r="S36" s="175">
        <v>1.87</v>
      </c>
      <c r="T36" s="240">
        <v>1386</v>
      </c>
      <c r="U36" s="289">
        <v>0.255843702756134</v>
      </c>
      <c r="V36" s="290">
        <v>22</v>
      </c>
      <c r="W36" s="290">
        <v>198</v>
      </c>
      <c r="X36" s="174"/>
      <c r="Y36" s="240"/>
      <c r="Z36" s="240"/>
      <c r="AA36" s="175"/>
      <c r="AB36" s="240"/>
      <c r="AC36" s="240"/>
      <c r="AD36" s="240"/>
    </row>
    <row r="37" ht="14.3" customHeight="1" spans="1:30">
      <c r="A37" s="240"/>
      <c r="B37" s="293" t="s">
        <v>5425</v>
      </c>
      <c r="C37" s="240">
        <v>85.99</v>
      </c>
      <c r="D37" s="283">
        <v>0.2</v>
      </c>
      <c r="E37" s="176">
        <v>0</v>
      </c>
      <c r="F37" s="284">
        <v>68.792</v>
      </c>
      <c r="G37" s="240"/>
      <c r="H37" s="240"/>
      <c r="I37" s="240"/>
      <c r="J37" s="240"/>
      <c r="K37" s="240"/>
      <c r="L37" s="174"/>
      <c r="M37" s="287"/>
      <c r="N37" s="240"/>
      <c r="O37" s="288">
        <v>823.529411764706</v>
      </c>
      <c r="P37" s="240"/>
      <c r="Q37" s="240">
        <v>70</v>
      </c>
      <c r="R37" s="289">
        <v>0.085</v>
      </c>
      <c r="S37" s="175">
        <v>1.87</v>
      </c>
      <c r="T37" s="240">
        <v>1540</v>
      </c>
      <c r="U37" s="289">
        <v>0.255843702756134</v>
      </c>
      <c r="V37" s="290">
        <v>22</v>
      </c>
      <c r="W37" s="290">
        <v>220</v>
      </c>
      <c r="X37" s="174"/>
      <c r="Y37" s="240"/>
      <c r="Z37" s="240"/>
      <c r="AA37" s="175"/>
      <c r="AB37" s="240"/>
      <c r="AC37" s="240"/>
      <c r="AD37" s="240"/>
    </row>
    <row r="38" ht="14.3" customHeight="1" spans="1:30">
      <c r="A38" s="240"/>
      <c r="B38" s="293" t="s">
        <v>5426</v>
      </c>
      <c r="C38" s="240">
        <v>85.99</v>
      </c>
      <c r="D38" s="283">
        <v>0.2</v>
      </c>
      <c r="E38" s="176">
        <v>0</v>
      </c>
      <c r="F38" s="284">
        <v>68.792</v>
      </c>
      <c r="G38" s="240"/>
      <c r="H38" s="240"/>
      <c r="I38" s="240"/>
      <c r="J38" s="240"/>
      <c r="K38" s="240"/>
      <c r="L38" s="174"/>
      <c r="M38" s="287"/>
      <c r="N38" s="240"/>
      <c r="O38" s="288">
        <v>988.235294117647</v>
      </c>
      <c r="P38" s="240"/>
      <c r="Q38" s="240">
        <v>84</v>
      </c>
      <c r="R38" s="289">
        <v>0.085</v>
      </c>
      <c r="S38" s="175">
        <v>1.87</v>
      </c>
      <c r="T38" s="240">
        <v>1848</v>
      </c>
      <c r="U38" s="289">
        <v>0.255843702756134</v>
      </c>
      <c r="V38" s="290">
        <v>22</v>
      </c>
      <c r="W38" s="290">
        <v>264</v>
      </c>
      <c r="X38" s="174"/>
      <c r="Y38" s="240"/>
      <c r="Z38" s="240"/>
      <c r="AA38" s="175"/>
      <c r="AB38" s="240"/>
      <c r="AC38" s="240"/>
      <c r="AD38" s="240"/>
    </row>
    <row r="39" ht="14.3" customHeight="1" spans="1:30">
      <c r="A39" s="240"/>
      <c r="B39" s="293" t="s">
        <v>5427</v>
      </c>
      <c r="C39" s="240">
        <v>85.99</v>
      </c>
      <c r="D39" s="283">
        <v>0.2</v>
      </c>
      <c r="E39" s="176">
        <v>0</v>
      </c>
      <c r="F39" s="284">
        <v>68.792</v>
      </c>
      <c r="G39" s="240"/>
      <c r="H39" s="240"/>
      <c r="I39" s="240"/>
      <c r="J39" s="240"/>
      <c r="K39" s="240"/>
      <c r="L39" s="174"/>
      <c r="M39" s="287"/>
      <c r="N39" s="240"/>
      <c r="O39" s="288">
        <v>988.235294117647</v>
      </c>
      <c r="P39" s="240"/>
      <c r="Q39" s="240">
        <v>84</v>
      </c>
      <c r="R39" s="289">
        <v>0.085</v>
      </c>
      <c r="S39" s="175">
        <v>1.87</v>
      </c>
      <c r="T39" s="240">
        <v>1848</v>
      </c>
      <c r="U39" s="289">
        <v>0.255843702756134</v>
      </c>
      <c r="V39" s="290">
        <v>22</v>
      </c>
      <c r="W39" s="290">
        <v>264</v>
      </c>
      <c r="X39" s="174"/>
      <c r="Y39" s="240"/>
      <c r="Z39" s="240"/>
      <c r="AA39" s="175"/>
      <c r="AB39" s="240"/>
      <c r="AC39" s="240"/>
      <c r="AD39" s="240"/>
    </row>
    <row r="40" ht="14.3" customHeight="1" spans="1:30">
      <c r="A40" s="240" t="s">
        <v>5305</v>
      </c>
      <c r="B40" s="293" t="s">
        <v>5428</v>
      </c>
      <c r="C40" s="240">
        <v>85.99</v>
      </c>
      <c r="D40" s="283">
        <v>0.1</v>
      </c>
      <c r="E40" s="176">
        <v>0</v>
      </c>
      <c r="F40" s="284">
        <v>77.391</v>
      </c>
      <c r="G40" s="240"/>
      <c r="H40" s="240"/>
      <c r="I40" s="240"/>
      <c r="J40" s="240"/>
      <c r="K40" s="240"/>
      <c r="L40" s="174"/>
      <c r="M40" s="287"/>
      <c r="N40" s="240"/>
      <c r="O40" s="288">
        <v>1088.88888888889</v>
      </c>
      <c r="P40" s="240"/>
      <c r="Q40" s="240">
        <v>98</v>
      </c>
      <c r="R40" s="289">
        <v>0.09</v>
      </c>
      <c r="S40" s="175">
        <v>1.84</v>
      </c>
      <c r="T40" s="240">
        <v>2003.55555555556</v>
      </c>
      <c r="U40" s="289">
        <v>0.237753743975398</v>
      </c>
      <c r="V40" s="290">
        <v>20.4444444444444</v>
      </c>
      <c r="W40" s="290">
        <v>286.222222222222</v>
      </c>
      <c r="X40" s="174"/>
      <c r="Y40" s="240"/>
      <c r="Z40" s="240"/>
      <c r="AA40" s="175"/>
      <c r="AB40" s="240"/>
      <c r="AC40" s="240"/>
      <c r="AD40" s="240"/>
    </row>
    <row r="41" ht="14.3" customHeight="1" spans="1:30">
      <c r="A41" s="240"/>
      <c r="B41" s="293" t="s">
        <v>5429</v>
      </c>
      <c r="C41" s="240">
        <v>85.99</v>
      </c>
      <c r="D41" s="283">
        <v>0.1</v>
      </c>
      <c r="E41" s="176">
        <v>0</v>
      </c>
      <c r="F41" s="284">
        <v>77.391</v>
      </c>
      <c r="G41" s="240"/>
      <c r="H41" s="240"/>
      <c r="I41" s="240"/>
      <c r="J41" s="240"/>
      <c r="K41" s="240"/>
      <c r="L41" s="174"/>
      <c r="M41" s="287"/>
      <c r="N41" s="240"/>
      <c r="O41" s="288">
        <v>1166.66666666667</v>
      </c>
      <c r="P41" s="240"/>
      <c r="Q41" s="240">
        <v>105</v>
      </c>
      <c r="R41" s="289">
        <v>0.09</v>
      </c>
      <c r="S41" s="175">
        <v>1.84</v>
      </c>
      <c r="T41" s="240">
        <v>2146.66666666667</v>
      </c>
      <c r="U41" s="289">
        <v>0.237753743975398</v>
      </c>
      <c r="V41" s="290">
        <v>20.4444444444444</v>
      </c>
      <c r="W41" s="290">
        <v>306.666666666667</v>
      </c>
      <c r="X41" s="174"/>
      <c r="Y41" s="240"/>
      <c r="Z41" s="240"/>
      <c r="AA41" s="175"/>
      <c r="AB41" s="240"/>
      <c r="AC41" s="240"/>
      <c r="AD41" s="240"/>
    </row>
    <row r="42" ht="14.3" customHeight="1" spans="1:30">
      <c r="A42" s="240"/>
      <c r="B42" s="293" t="s">
        <v>5430</v>
      </c>
      <c r="C42" s="240">
        <v>85.99</v>
      </c>
      <c r="D42" s="283">
        <v>0.1</v>
      </c>
      <c r="E42" s="176">
        <v>0</v>
      </c>
      <c r="F42" s="284">
        <v>77.391</v>
      </c>
      <c r="G42" s="240"/>
      <c r="H42" s="240"/>
      <c r="I42" s="240"/>
      <c r="J42" s="240"/>
      <c r="K42" s="240"/>
      <c r="L42" s="174"/>
      <c r="M42" s="287"/>
      <c r="N42" s="240"/>
      <c r="O42" s="288">
        <v>1166.66666666667</v>
      </c>
      <c r="P42" s="240"/>
      <c r="Q42" s="240">
        <v>105</v>
      </c>
      <c r="R42" s="289">
        <v>0.09</v>
      </c>
      <c r="S42" s="175">
        <v>1.84</v>
      </c>
      <c r="T42" s="240">
        <v>2146.66666666667</v>
      </c>
      <c r="U42" s="289">
        <v>0.237753743975398</v>
      </c>
      <c r="V42" s="290">
        <v>20.4444444444444</v>
      </c>
      <c r="W42" s="290">
        <v>306.666666666667</v>
      </c>
      <c r="X42" s="174"/>
      <c r="Y42" s="240"/>
      <c r="Z42" s="240"/>
      <c r="AA42" s="175"/>
      <c r="AB42" s="240"/>
      <c r="AC42" s="240"/>
      <c r="AD42" s="240"/>
    </row>
    <row r="43" ht="14.3" customHeight="1" spans="1:30">
      <c r="A43" s="240"/>
      <c r="B43" s="293" t="s">
        <v>5431</v>
      </c>
      <c r="C43" s="240">
        <v>85.99</v>
      </c>
      <c r="D43" s="283">
        <v>0.1</v>
      </c>
      <c r="E43" s="176">
        <v>0</v>
      </c>
      <c r="F43" s="284">
        <v>77.391</v>
      </c>
      <c r="G43" s="240"/>
      <c r="H43" s="240"/>
      <c r="I43" s="240"/>
      <c r="J43" s="240"/>
      <c r="K43" s="240"/>
      <c r="L43" s="174"/>
      <c r="M43" s="287"/>
      <c r="N43" s="240"/>
      <c r="O43" s="288">
        <v>1244.44444444444</v>
      </c>
      <c r="P43" s="240"/>
      <c r="Q43" s="240">
        <v>112</v>
      </c>
      <c r="R43" s="289">
        <v>0.09</v>
      </c>
      <c r="S43" s="175">
        <v>1.84</v>
      </c>
      <c r="T43" s="240">
        <v>2289.77777777778</v>
      </c>
      <c r="U43" s="289">
        <v>0.237753743975398</v>
      </c>
      <c r="V43" s="290">
        <v>20.4444444444444</v>
      </c>
      <c r="W43" s="290">
        <v>327.111111111111</v>
      </c>
      <c r="X43" s="174"/>
      <c r="Y43" s="240"/>
      <c r="Z43" s="240"/>
      <c r="AA43" s="175"/>
      <c r="AB43" s="240"/>
      <c r="AC43" s="240"/>
      <c r="AD43" s="240"/>
    </row>
    <row r="44" ht="14.3" customHeight="1" spans="1:30">
      <c r="A44" s="240" t="s">
        <v>5307</v>
      </c>
      <c r="B44" s="293" t="s">
        <v>5432</v>
      </c>
      <c r="C44" s="240">
        <v>79.99</v>
      </c>
      <c r="D44" s="283">
        <v>0</v>
      </c>
      <c r="E44" s="176">
        <v>0</v>
      </c>
      <c r="F44" s="284">
        <v>79.99</v>
      </c>
      <c r="G44" s="240"/>
      <c r="H44" s="240"/>
      <c r="I44" s="240"/>
      <c r="J44" s="240"/>
      <c r="K44" s="240"/>
      <c r="L44" s="174"/>
      <c r="M44" s="287"/>
      <c r="N44" s="240"/>
      <c r="O44" s="288">
        <v>1482.35294117647</v>
      </c>
      <c r="P44" s="240"/>
      <c r="Q44" s="240">
        <v>126</v>
      </c>
      <c r="R44" s="289">
        <v>0.085</v>
      </c>
      <c r="S44" s="175">
        <v>1.8</v>
      </c>
      <c r="T44" s="240">
        <v>2668.23529411765</v>
      </c>
      <c r="U44" s="289">
        <v>0.264738974724782</v>
      </c>
      <c r="V44" s="290">
        <v>21.1764705882353</v>
      </c>
      <c r="W44" s="290">
        <v>381.176470588235</v>
      </c>
      <c r="X44" s="174"/>
      <c r="Y44" s="240"/>
      <c r="Z44" s="240"/>
      <c r="AA44" s="175"/>
      <c r="AB44" s="240"/>
      <c r="AC44" s="240"/>
      <c r="AD44" s="240"/>
    </row>
    <row r="45" ht="14.3" customHeight="1" spans="1:30">
      <c r="A45" s="240"/>
      <c r="B45" s="293" t="s">
        <v>5433</v>
      </c>
      <c r="C45" s="240">
        <v>79.99</v>
      </c>
      <c r="D45" s="283">
        <v>0</v>
      </c>
      <c r="E45" s="176">
        <v>0</v>
      </c>
      <c r="F45" s="284">
        <v>79.99</v>
      </c>
      <c r="G45" s="240"/>
      <c r="H45" s="240"/>
      <c r="I45" s="240"/>
      <c r="J45" s="240"/>
      <c r="K45" s="240"/>
      <c r="L45" s="174"/>
      <c r="M45" s="287"/>
      <c r="N45" s="240"/>
      <c r="O45" s="288">
        <v>1647.05882352941</v>
      </c>
      <c r="P45" s="240"/>
      <c r="Q45" s="240">
        <v>140</v>
      </c>
      <c r="R45" s="289">
        <v>0.085</v>
      </c>
      <c r="S45" s="175">
        <v>1.8</v>
      </c>
      <c r="T45" s="240">
        <v>2964.70588235294</v>
      </c>
      <c r="U45" s="289">
        <v>0.264738974724782</v>
      </c>
      <c r="V45" s="290">
        <v>21.1764705882353</v>
      </c>
      <c r="W45" s="290">
        <v>423.529411764706</v>
      </c>
      <c r="X45" s="174"/>
      <c r="Y45" s="240"/>
      <c r="Z45" s="240"/>
      <c r="AA45" s="175"/>
      <c r="AB45" s="240"/>
      <c r="AC45" s="240"/>
      <c r="AD45" s="240"/>
    </row>
    <row r="46" ht="14.3" customHeight="1" spans="1:30">
      <c r="A46" s="240"/>
      <c r="B46" s="293" t="s">
        <v>5434</v>
      </c>
      <c r="C46" s="240">
        <v>79.99</v>
      </c>
      <c r="D46" s="283">
        <v>0</v>
      </c>
      <c r="E46" s="176">
        <v>0</v>
      </c>
      <c r="F46" s="284">
        <v>79.99</v>
      </c>
      <c r="G46" s="240"/>
      <c r="H46" s="240"/>
      <c r="I46" s="240"/>
      <c r="J46" s="240"/>
      <c r="K46" s="240"/>
      <c r="L46" s="174"/>
      <c r="M46" s="287"/>
      <c r="N46" s="240"/>
      <c r="O46" s="288">
        <v>1811.76470588235</v>
      </c>
      <c r="P46" s="240"/>
      <c r="Q46" s="240">
        <v>154</v>
      </c>
      <c r="R46" s="289">
        <v>0.085</v>
      </c>
      <c r="S46" s="175">
        <v>1.8</v>
      </c>
      <c r="T46" s="240">
        <v>3261.17647058824</v>
      </c>
      <c r="U46" s="289">
        <v>0.264738974724782</v>
      </c>
      <c r="V46" s="290">
        <v>21.1764705882353</v>
      </c>
      <c r="W46" s="290">
        <v>465.882352941176</v>
      </c>
      <c r="X46" s="174"/>
      <c r="Y46" s="240"/>
      <c r="Z46" s="240"/>
      <c r="AA46" s="175"/>
      <c r="AB46" s="240"/>
      <c r="AC46" s="240"/>
      <c r="AD46" s="240"/>
    </row>
    <row r="47" ht="14.3" customHeight="1" spans="1:30">
      <c r="A47" s="240"/>
      <c r="B47" s="293" t="s">
        <v>5435</v>
      </c>
      <c r="C47" s="240">
        <v>79.99</v>
      </c>
      <c r="D47" s="283">
        <v>0</v>
      </c>
      <c r="E47" s="176">
        <v>0</v>
      </c>
      <c r="F47" s="284">
        <v>79.99</v>
      </c>
      <c r="G47" s="240"/>
      <c r="H47" s="240"/>
      <c r="I47" s="240"/>
      <c r="J47" s="240"/>
      <c r="K47" s="240"/>
      <c r="L47" s="174"/>
      <c r="M47" s="287"/>
      <c r="N47" s="240"/>
      <c r="O47" s="288">
        <v>2058.82352941176</v>
      </c>
      <c r="P47" s="240"/>
      <c r="Q47" s="240">
        <v>175</v>
      </c>
      <c r="R47" s="289">
        <v>0.085</v>
      </c>
      <c r="S47" s="175">
        <v>1.8</v>
      </c>
      <c r="T47" s="240">
        <v>3705.88235294118</v>
      </c>
      <c r="U47" s="289">
        <v>0.264738974724782</v>
      </c>
      <c r="V47" s="290">
        <v>21.1764705882353</v>
      </c>
      <c r="W47" s="290">
        <v>529.411764705882</v>
      </c>
      <c r="X47" s="174"/>
      <c r="Y47" s="240"/>
      <c r="Z47" s="240"/>
      <c r="AA47" s="175"/>
      <c r="AB47" s="240"/>
      <c r="AC47" s="240"/>
      <c r="AD47" s="240"/>
    </row>
    <row r="48" ht="14.3" customHeight="1" spans="1:30">
      <c r="A48" s="240" t="s">
        <v>5309</v>
      </c>
      <c r="B48" s="293" t="s">
        <v>5436</v>
      </c>
      <c r="C48" s="240">
        <v>79.99</v>
      </c>
      <c r="D48" s="283">
        <v>0</v>
      </c>
      <c r="E48" s="176">
        <v>0</v>
      </c>
      <c r="F48" s="284">
        <v>79.99</v>
      </c>
      <c r="G48" s="240"/>
      <c r="H48" s="240"/>
      <c r="I48" s="240"/>
      <c r="J48" s="240"/>
      <c r="K48" s="240"/>
      <c r="L48" s="174"/>
      <c r="M48" s="287"/>
      <c r="N48" s="240"/>
      <c r="O48" s="288">
        <v>2058.82352941176</v>
      </c>
      <c r="P48" s="240"/>
      <c r="Q48" s="240">
        <v>175</v>
      </c>
      <c r="R48" s="289">
        <v>0.085</v>
      </c>
      <c r="S48" s="175">
        <v>1.8</v>
      </c>
      <c r="T48" s="240">
        <v>3705.88235294118</v>
      </c>
      <c r="U48" s="289">
        <v>0.264738974724782</v>
      </c>
      <c r="V48" s="290">
        <v>21.1764705882353</v>
      </c>
      <c r="W48" s="290">
        <v>529.411764705882</v>
      </c>
      <c r="X48" s="174"/>
      <c r="Y48" s="240"/>
      <c r="Z48" s="240"/>
      <c r="AA48" s="175"/>
      <c r="AB48" s="240"/>
      <c r="AC48" s="240"/>
      <c r="AD48" s="240"/>
    </row>
    <row r="49" ht="14.3" customHeight="1" spans="1:30">
      <c r="A49" s="240"/>
      <c r="B49" s="293" t="s">
        <v>5437</v>
      </c>
      <c r="C49" s="240">
        <v>79.99</v>
      </c>
      <c r="D49" s="283">
        <v>0</v>
      </c>
      <c r="E49" s="176">
        <v>0</v>
      </c>
      <c r="F49" s="284">
        <v>79.99</v>
      </c>
      <c r="G49" s="240"/>
      <c r="H49" s="240"/>
      <c r="I49" s="240"/>
      <c r="J49" s="240"/>
      <c r="K49" s="240"/>
      <c r="L49" s="174"/>
      <c r="M49" s="287"/>
      <c r="N49" s="240"/>
      <c r="O49" s="288">
        <v>2058.82352941176</v>
      </c>
      <c r="P49" s="240"/>
      <c r="Q49" s="240">
        <v>175</v>
      </c>
      <c r="R49" s="289">
        <v>0.085</v>
      </c>
      <c r="S49" s="175">
        <v>1.8</v>
      </c>
      <c r="T49" s="240">
        <v>3705.88235294118</v>
      </c>
      <c r="U49" s="289">
        <v>0.264738974724782</v>
      </c>
      <c r="V49" s="290">
        <v>21.1764705882353</v>
      </c>
      <c r="W49" s="290">
        <v>529.411764705882</v>
      </c>
      <c r="X49" s="174"/>
      <c r="Y49" s="240"/>
      <c r="Z49" s="240"/>
      <c r="AA49" s="175"/>
      <c r="AB49" s="240"/>
      <c r="AC49" s="240"/>
      <c r="AD49" s="240"/>
    </row>
    <row r="50" ht="14.3" customHeight="1" spans="1:30">
      <c r="A50" s="240"/>
      <c r="B50" s="293" t="s">
        <v>5438</v>
      </c>
      <c r="C50" s="240">
        <v>79.99</v>
      </c>
      <c r="D50" s="283">
        <v>0</v>
      </c>
      <c r="E50" s="176">
        <v>0</v>
      </c>
      <c r="F50" s="284">
        <v>79.99</v>
      </c>
      <c r="G50" s="240"/>
      <c r="H50" s="240"/>
      <c r="I50" s="240"/>
      <c r="J50" s="240"/>
      <c r="K50" s="240"/>
      <c r="L50" s="174"/>
      <c r="M50" s="287"/>
      <c r="N50" s="240"/>
      <c r="O50" s="288">
        <v>2058.82352941176</v>
      </c>
      <c r="P50" s="240"/>
      <c r="Q50" s="240">
        <v>175</v>
      </c>
      <c r="R50" s="289">
        <v>0.085</v>
      </c>
      <c r="S50" s="175">
        <v>1.8</v>
      </c>
      <c r="T50" s="240">
        <v>3705.88235294118</v>
      </c>
      <c r="U50" s="289">
        <v>0.264738974724782</v>
      </c>
      <c r="V50" s="290">
        <v>21.1764705882353</v>
      </c>
      <c r="W50" s="290">
        <v>529.411764705882</v>
      </c>
      <c r="X50" s="174"/>
      <c r="Y50" s="240"/>
      <c r="Z50" s="240"/>
      <c r="AA50" s="175"/>
      <c r="AB50" s="240"/>
      <c r="AC50" s="240"/>
      <c r="AD50" s="240"/>
    </row>
    <row r="51" ht="14.3" customHeight="1" spans="1:30">
      <c r="A51" s="240"/>
      <c r="B51" s="293" t="s">
        <v>5439</v>
      </c>
      <c r="C51" s="240">
        <v>79.99</v>
      </c>
      <c r="D51" s="283">
        <v>0</v>
      </c>
      <c r="E51" s="176">
        <v>0</v>
      </c>
      <c r="F51" s="284">
        <v>79.99</v>
      </c>
      <c r="G51" s="240"/>
      <c r="H51" s="240"/>
      <c r="I51" s="240"/>
      <c r="J51" s="240"/>
      <c r="K51" s="240"/>
      <c r="L51" s="174"/>
      <c r="M51" s="287"/>
      <c r="N51" s="240"/>
      <c r="O51" s="288">
        <v>2058.82352941176</v>
      </c>
      <c r="P51" s="240"/>
      <c r="Q51" s="240">
        <v>175</v>
      </c>
      <c r="R51" s="289">
        <v>0.085</v>
      </c>
      <c r="S51" s="175">
        <v>1.8</v>
      </c>
      <c r="T51" s="240">
        <v>3705.88235294118</v>
      </c>
      <c r="U51" s="289">
        <v>0.264738974724782</v>
      </c>
      <c r="V51" s="290">
        <v>21.1764705882353</v>
      </c>
      <c r="W51" s="290">
        <v>529.411764705882</v>
      </c>
      <c r="X51" s="174"/>
      <c r="Y51" s="240"/>
      <c r="Z51" s="240"/>
      <c r="AA51" s="175"/>
      <c r="AB51" s="240"/>
      <c r="AC51" s="240"/>
      <c r="AD51" s="240"/>
    </row>
    <row r="52" ht="14.3" customHeight="1" spans="1:30">
      <c r="A52" s="240" t="s">
        <v>5311</v>
      </c>
      <c r="B52" s="293" t="s">
        <v>5440</v>
      </c>
      <c r="C52" s="240">
        <v>79.99</v>
      </c>
      <c r="D52" s="283">
        <v>0</v>
      </c>
      <c r="E52" s="176">
        <v>0</v>
      </c>
      <c r="F52" s="284">
        <v>79.99</v>
      </c>
      <c r="G52" s="240"/>
      <c r="H52" s="240"/>
      <c r="I52" s="240"/>
      <c r="J52" s="240"/>
      <c r="K52" s="240"/>
      <c r="L52" s="174"/>
      <c r="M52" s="287"/>
      <c r="N52" s="240"/>
      <c r="O52" s="288">
        <v>2058.82352941176</v>
      </c>
      <c r="P52" s="240"/>
      <c r="Q52" s="240">
        <v>175</v>
      </c>
      <c r="R52" s="289">
        <v>0.085</v>
      </c>
      <c r="S52" s="175">
        <v>1.8</v>
      </c>
      <c r="T52" s="240">
        <v>3705.88235294118</v>
      </c>
      <c r="U52" s="289">
        <v>0.264738974724782</v>
      </c>
      <c r="V52" s="290">
        <v>21.1764705882353</v>
      </c>
      <c r="W52" s="290">
        <v>529.411764705882</v>
      </c>
      <c r="X52" s="174"/>
      <c r="Y52" s="240"/>
      <c r="Z52" s="240"/>
      <c r="AA52" s="175"/>
      <c r="AB52" s="240"/>
      <c r="AC52" s="240"/>
      <c r="AD52" s="240"/>
    </row>
    <row r="53" ht="14.3" customHeight="1" spans="1:30">
      <c r="A53" s="240"/>
      <c r="B53" s="293" t="s">
        <v>5441</v>
      </c>
      <c r="C53" s="240">
        <v>79.99</v>
      </c>
      <c r="D53" s="283">
        <v>0</v>
      </c>
      <c r="E53" s="176">
        <v>0</v>
      </c>
      <c r="F53" s="284">
        <v>79.99</v>
      </c>
      <c r="G53" s="240"/>
      <c r="H53" s="240"/>
      <c r="I53" s="240"/>
      <c r="J53" s="240"/>
      <c r="K53" s="240"/>
      <c r="L53" s="174"/>
      <c r="M53" s="287"/>
      <c r="N53" s="240"/>
      <c r="O53" s="288">
        <v>2058.82352941176</v>
      </c>
      <c r="P53" s="240"/>
      <c r="Q53" s="240">
        <v>175</v>
      </c>
      <c r="R53" s="289">
        <v>0.085</v>
      </c>
      <c r="S53" s="175">
        <v>1.8</v>
      </c>
      <c r="T53" s="240">
        <v>3705.88235294118</v>
      </c>
      <c r="U53" s="289">
        <v>0.264738974724782</v>
      </c>
      <c r="V53" s="290">
        <v>21.1764705882353</v>
      </c>
      <c r="W53" s="290">
        <v>529.411764705882</v>
      </c>
      <c r="X53" s="174"/>
      <c r="Y53" s="240"/>
      <c r="Z53" s="240"/>
      <c r="AA53" s="175"/>
      <c r="AB53" s="240"/>
      <c r="AC53" s="240"/>
      <c r="AD53" s="240"/>
    </row>
    <row r="54" ht="14.3" customHeight="1" spans="1:30">
      <c r="A54" s="240"/>
      <c r="B54" s="293" t="s">
        <v>5442</v>
      </c>
      <c r="C54" s="240">
        <v>79.99</v>
      </c>
      <c r="D54" s="283">
        <v>0</v>
      </c>
      <c r="E54" s="176">
        <v>0</v>
      </c>
      <c r="F54" s="284">
        <v>79.99</v>
      </c>
      <c r="G54" s="240"/>
      <c r="H54" s="240"/>
      <c r="I54" s="240"/>
      <c r="J54" s="240"/>
      <c r="K54" s="240"/>
      <c r="L54" s="174"/>
      <c r="M54" s="287"/>
      <c r="N54" s="240"/>
      <c r="O54" s="288">
        <v>2058.82352941176</v>
      </c>
      <c r="P54" s="240"/>
      <c r="Q54" s="240">
        <v>175</v>
      </c>
      <c r="R54" s="289">
        <v>0.085</v>
      </c>
      <c r="S54" s="175">
        <v>1.8</v>
      </c>
      <c r="T54" s="240">
        <v>3705.88235294118</v>
      </c>
      <c r="U54" s="289">
        <v>0.264738974724782</v>
      </c>
      <c r="V54" s="290">
        <v>21.1764705882353</v>
      </c>
      <c r="W54" s="290">
        <v>529.411764705882</v>
      </c>
      <c r="X54" s="174"/>
      <c r="Y54" s="240"/>
      <c r="Z54" s="240"/>
      <c r="AA54" s="175"/>
      <c r="AB54" s="240"/>
      <c r="AC54" s="240"/>
      <c r="AD54" s="240"/>
    </row>
    <row r="55" ht="14.3" customHeight="1" spans="1:30">
      <c r="A55" s="240"/>
      <c r="B55" s="293" t="s">
        <v>5443</v>
      </c>
      <c r="C55" s="240">
        <v>79.99</v>
      </c>
      <c r="D55" s="283">
        <v>0</v>
      </c>
      <c r="E55" s="176">
        <v>0</v>
      </c>
      <c r="F55" s="284">
        <v>79.99</v>
      </c>
      <c r="G55" s="240"/>
      <c r="H55" s="240"/>
      <c r="I55" s="240"/>
      <c r="J55" s="240"/>
      <c r="K55" s="240"/>
      <c r="L55" s="174"/>
      <c r="M55" s="287"/>
      <c r="N55" s="240"/>
      <c r="O55" s="288">
        <v>2058.82352941176</v>
      </c>
      <c r="P55" s="240"/>
      <c r="Q55" s="240">
        <v>175</v>
      </c>
      <c r="R55" s="289">
        <v>0.085</v>
      </c>
      <c r="S55" s="175">
        <v>1.8</v>
      </c>
      <c r="T55" s="240">
        <v>3705.88235294118</v>
      </c>
      <c r="U55" s="289">
        <v>0.264738974724782</v>
      </c>
      <c r="V55" s="290">
        <v>21.1764705882353</v>
      </c>
      <c r="W55" s="290">
        <v>529.411764705882</v>
      </c>
      <c r="X55" s="174"/>
      <c r="Y55" s="240"/>
      <c r="Z55" s="240"/>
      <c r="AA55" s="175"/>
      <c r="AB55" s="240"/>
      <c r="AC55" s="240"/>
      <c r="AD55" s="240"/>
    </row>
    <row r="56" spans="1:30">
      <c r="A56" s="240"/>
      <c r="B56" s="293"/>
      <c r="C56" s="240"/>
      <c r="D56" s="283"/>
      <c r="E56" s="176"/>
      <c r="F56" s="284"/>
      <c r="G56" s="240"/>
      <c r="H56" s="240"/>
      <c r="I56" s="240"/>
      <c r="J56" s="240"/>
      <c r="K56" s="240"/>
      <c r="L56" s="174"/>
      <c r="M56" s="287"/>
      <c r="N56" s="240"/>
      <c r="O56" s="288"/>
      <c r="P56" s="240"/>
      <c r="Q56" s="240"/>
      <c r="R56" s="289"/>
      <c r="S56" s="175"/>
      <c r="T56" s="240"/>
      <c r="U56" s="289"/>
      <c r="V56" s="290"/>
      <c r="W56" s="290"/>
      <c r="X56" s="174"/>
      <c r="Y56" s="240"/>
      <c r="Z56" s="240"/>
      <c r="AA56" s="175"/>
      <c r="AB56" s="240"/>
      <c r="AC56" s="240"/>
      <c r="AD56" s="240"/>
    </row>
    <row r="57" spans="1:30">
      <c r="A57" s="240"/>
      <c r="B57" s="293"/>
      <c r="C57" s="240"/>
      <c r="D57" s="283"/>
      <c r="E57" s="176"/>
      <c r="F57" s="284"/>
      <c r="G57" s="240"/>
      <c r="H57" s="240"/>
      <c r="I57" s="240"/>
      <c r="J57" s="240"/>
      <c r="K57" s="240"/>
      <c r="L57" s="174"/>
      <c r="M57" s="287"/>
      <c r="N57" s="240"/>
      <c r="O57" s="288"/>
      <c r="P57" s="240"/>
      <c r="Q57" s="240"/>
      <c r="R57" s="289"/>
      <c r="S57" s="175"/>
      <c r="T57" s="240"/>
      <c r="U57" s="289"/>
      <c r="V57" s="290"/>
      <c r="W57" s="290"/>
      <c r="X57" s="174"/>
      <c r="Y57" s="240"/>
      <c r="Z57" s="240"/>
      <c r="AA57" s="175"/>
      <c r="AB57" s="240"/>
      <c r="AC57" s="240"/>
      <c r="AD57" s="240"/>
    </row>
    <row r="58" spans="1:30">
      <c r="A58" s="240"/>
      <c r="B58" s="293"/>
      <c r="C58" s="240"/>
      <c r="D58" s="283"/>
      <c r="E58" s="176"/>
      <c r="F58" s="284"/>
      <c r="G58" s="240"/>
      <c r="H58" s="240"/>
      <c r="I58" s="240"/>
      <c r="J58" s="240"/>
      <c r="K58" s="240"/>
      <c r="L58" s="174"/>
      <c r="M58" s="287"/>
      <c r="N58" s="240"/>
      <c r="O58" s="288"/>
      <c r="P58" s="240"/>
      <c r="Q58" s="240"/>
      <c r="R58" s="289"/>
      <c r="S58" s="175"/>
      <c r="T58" s="240"/>
      <c r="U58" s="289"/>
      <c r="V58" s="290"/>
      <c r="W58" s="290"/>
      <c r="X58" s="174"/>
      <c r="Y58" s="240"/>
      <c r="Z58" s="240"/>
      <c r="AA58" s="175"/>
      <c r="AB58" s="240"/>
      <c r="AC58" s="240"/>
      <c r="AD58" s="240"/>
    </row>
    <row r="59" spans="1:30">
      <c r="A59" s="240"/>
      <c r="B59" s="293"/>
      <c r="C59" s="240"/>
      <c r="D59" s="283"/>
      <c r="E59" s="176"/>
      <c r="F59" s="284"/>
      <c r="G59" s="240"/>
      <c r="H59" s="240"/>
      <c r="I59" s="240"/>
      <c r="J59" s="240"/>
      <c r="K59" s="240"/>
      <c r="L59" s="174"/>
      <c r="M59" s="287"/>
      <c r="N59" s="240"/>
      <c r="O59" s="288"/>
      <c r="P59" s="240"/>
      <c r="Q59" s="240"/>
      <c r="R59" s="289"/>
      <c r="S59" s="175"/>
      <c r="T59" s="240"/>
      <c r="U59" s="289"/>
      <c r="V59" s="290"/>
      <c r="W59" s="290"/>
      <c r="X59" s="174"/>
      <c r="Y59" s="240"/>
      <c r="Z59" s="240"/>
      <c r="AA59" s="175"/>
      <c r="AB59" s="240"/>
      <c r="AC59" s="240"/>
      <c r="AD59" s="240"/>
    </row>
    <row r="60" spans="1:30">
      <c r="A60" s="240"/>
      <c r="B60" s="293"/>
      <c r="C60" s="240"/>
      <c r="D60" s="283"/>
      <c r="E60" s="176"/>
      <c r="F60" s="284"/>
      <c r="G60" s="240"/>
      <c r="H60" s="240"/>
      <c r="I60" s="240"/>
      <c r="J60" s="240"/>
      <c r="K60" s="240"/>
      <c r="L60" s="174"/>
      <c r="M60" s="287"/>
      <c r="N60" s="240"/>
      <c r="O60" s="288"/>
      <c r="P60" s="240"/>
      <c r="Q60" s="240"/>
      <c r="R60" s="289"/>
      <c r="S60" s="175"/>
      <c r="T60" s="240"/>
      <c r="U60" s="289"/>
      <c r="V60" s="290"/>
      <c r="W60" s="290"/>
      <c r="X60" s="174"/>
      <c r="Y60" s="240"/>
      <c r="Z60" s="240"/>
      <c r="AA60" s="175"/>
      <c r="AB60" s="240"/>
      <c r="AC60" s="240"/>
      <c r="AD60" s="240"/>
    </row>
    <row r="61" spans="1:30">
      <c r="A61" s="240"/>
      <c r="B61" s="293"/>
      <c r="C61" s="240"/>
      <c r="D61" s="283"/>
      <c r="E61" s="176"/>
      <c r="F61" s="284"/>
      <c r="G61" s="240"/>
      <c r="H61" s="240"/>
      <c r="I61" s="240"/>
      <c r="J61" s="240"/>
      <c r="K61" s="240"/>
      <c r="L61" s="174"/>
      <c r="M61" s="287"/>
      <c r="N61" s="240"/>
      <c r="O61" s="288"/>
      <c r="P61" s="240"/>
      <c r="Q61" s="240"/>
      <c r="R61" s="289"/>
      <c r="S61" s="175"/>
      <c r="T61" s="240"/>
      <c r="U61" s="289"/>
      <c r="V61" s="290"/>
      <c r="W61" s="290"/>
      <c r="X61" s="174"/>
      <c r="Y61" s="240"/>
      <c r="Z61" s="240"/>
      <c r="AA61" s="175"/>
      <c r="AB61" s="240"/>
      <c r="AC61" s="240"/>
      <c r="AD61" s="240"/>
    </row>
    <row r="62" spans="1:30">
      <c r="A62" s="240"/>
      <c r="B62" s="293"/>
      <c r="C62" s="240"/>
      <c r="D62" s="283"/>
      <c r="E62" s="176"/>
      <c r="F62" s="284"/>
      <c r="G62" s="240"/>
      <c r="H62" s="240"/>
      <c r="I62" s="240"/>
      <c r="J62" s="240"/>
      <c r="K62" s="240"/>
      <c r="L62" s="174"/>
      <c r="M62" s="287"/>
      <c r="N62" s="240"/>
      <c r="O62" s="288"/>
      <c r="P62" s="240"/>
      <c r="Q62" s="240"/>
      <c r="R62" s="289"/>
      <c r="S62" s="175"/>
      <c r="T62" s="240"/>
      <c r="U62" s="289"/>
      <c r="V62" s="290"/>
      <c r="W62" s="290"/>
      <c r="X62" s="174"/>
      <c r="Y62" s="240"/>
      <c r="Z62" s="240"/>
      <c r="AA62" s="175"/>
      <c r="AB62" s="240"/>
      <c r="AC62" s="240"/>
      <c r="AD62" s="240"/>
    </row>
    <row r="63" spans="1:30">
      <c r="A63" s="240"/>
      <c r="B63" s="293"/>
      <c r="C63" s="240"/>
      <c r="D63" s="283"/>
      <c r="E63" s="176"/>
      <c r="F63" s="284"/>
      <c r="G63" s="240"/>
      <c r="H63" s="240"/>
      <c r="I63" s="240"/>
      <c r="J63" s="240"/>
      <c r="K63" s="240"/>
      <c r="L63" s="174"/>
      <c r="M63" s="287"/>
      <c r="N63" s="240"/>
      <c r="O63" s="288"/>
      <c r="P63" s="240"/>
      <c r="Q63" s="240"/>
      <c r="R63" s="289"/>
      <c r="S63" s="175"/>
      <c r="T63" s="240"/>
      <c r="U63" s="289"/>
      <c r="V63" s="290"/>
      <c r="W63" s="290"/>
      <c r="X63" s="174"/>
      <c r="Y63" s="240"/>
      <c r="Z63" s="240"/>
      <c r="AA63" s="175"/>
      <c r="AB63" s="240"/>
      <c r="AC63" s="240"/>
      <c r="AD63" s="240"/>
    </row>
    <row r="64" spans="1:30">
      <c r="A64" s="240"/>
      <c r="B64" s="293"/>
      <c r="C64" s="240"/>
      <c r="D64" s="283"/>
      <c r="E64" s="176"/>
      <c r="F64" s="284"/>
      <c r="G64" s="240"/>
      <c r="H64" s="240"/>
      <c r="I64" s="240"/>
      <c r="J64" s="240"/>
      <c r="K64" s="240"/>
      <c r="L64" s="174"/>
      <c r="M64" s="287"/>
      <c r="N64" s="240"/>
      <c r="O64" s="288"/>
      <c r="P64" s="240"/>
      <c r="Q64" s="240"/>
      <c r="R64" s="289"/>
      <c r="S64" s="175"/>
      <c r="T64" s="240"/>
      <c r="U64" s="289"/>
      <c r="V64" s="290"/>
      <c r="W64" s="290"/>
      <c r="X64" s="174"/>
      <c r="Y64" s="240"/>
      <c r="Z64" s="240"/>
      <c r="AA64" s="175"/>
      <c r="AB64" s="240"/>
      <c r="AC64" s="240"/>
      <c r="AD64" s="240"/>
    </row>
    <row r="65" spans="1:30">
      <c r="A65" s="240"/>
      <c r="B65" s="293"/>
      <c r="C65" s="240"/>
      <c r="D65" s="283"/>
      <c r="E65" s="176"/>
      <c r="F65" s="284"/>
      <c r="G65" s="240"/>
      <c r="H65" s="240"/>
      <c r="I65" s="240"/>
      <c r="J65" s="240"/>
      <c r="K65" s="240"/>
      <c r="L65" s="174"/>
      <c r="M65" s="287"/>
      <c r="N65" s="240"/>
      <c r="O65" s="288"/>
      <c r="P65" s="240"/>
      <c r="Q65" s="240"/>
      <c r="R65" s="289"/>
      <c r="S65" s="175"/>
      <c r="T65" s="240"/>
      <c r="U65" s="289"/>
      <c r="V65" s="290"/>
      <c r="W65" s="290"/>
      <c r="X65" s="174"/>
      <c r="Y65" s="240"/>
      <c r="Z65" s="240"/>
      <c r="AA65" s="175"/>
      <c r="AB65" s="240"/>
      <c r="AC65" s="240"/>
      <c r="AD65" s="240"/>
    </row>
    <row r="66" spans="1:30">
      <c r="A66" s="240"/>
      <c r="B66" s="293"/>
      <c r="C66" s="240"/>
      <c r="D66" s="283"/>
      <c r="E66" s="176"/>
      <c r="F66" s="284"/>
      <c r="G66" s="240"/>
      <c r="H66" s="240"/>
      <c r="I66" s="240"/>
      <c r="J66" s="240"/>
      <c r="K66" s="240"/>
      <c r="L66" s="174"/>
      <c r="M66" s="287"/>
      <c r="N66" s="240"/>
      <c r="O66" s="288"/>
      <c r="P66" s="240"/>
      <c r="Q66" s="240"/>
      <c r="R66" s="289"/>
      <c r="S66" s="175"/>
      <c r="T66" s="240"/>
      <c r="U66" s="289"/>
      <c r="V66" s="290"/>
      <c r="W66" s="290"/>
      <c r="X66" s="174"/>
      <c r="Y66" s="240"/>
      <c r="Z66" s="240"/>
      <c r="AA66" s="175"/>
      <c r="AB66" s="240"/>
      <c r="AC66" s="240"/>
      <c r="AD66" s="240"/>
    </row>
    <row r="67" spans="1:30">
      <c r="A67" s="240"/>
      <c r="B67" s="293"/>
      <c r="C67" s="240"/>
      <c r="D67" s="283"/>
      <c r="E67" s="176"/>
      <c r="F67" s="284"/>
      <c r="G67" s="240"/>
      <c r="H67" s="240"/>
      <c r="I67" s="240"/>
      <c r="J67" s="240"/>
      <c r="K67" s="240"/>
      <c r="L67" s="174"/>
      <c r="M67" s="287"/>
      <c r="N67" s="240"/>
      <c r="O67" s="288"/>
      <c r="P67" s="240"/>
      <c r="Q67" s="240"/>
      <c r="R67" s="289"/>
      <c r="S67" s="175"/>
      <c r="T67" s="240"/>
      <c r="U67" s="289"/>
      <c r="V67" s="290"/>
      <c r="W67" s="290"/>
      <c r="X67" s="174"/>
      <c r="Y67" s="240"/>
      <c r="Z67" s="240"/>
      <c r="AA67" s="175"/>
      <c r="AB67" s="240"/>
      <c r="AC67" s="240"/>
      <c r="AD67" s="240"/>
    </row>
    <row r="68" spans="1:30">
      <c r="A68" s="240"/>
      <c r="B68" s="293"/>
      <c r="C68" s="240"/>
      <c r="D68" s="283"/>
      <c r="E68" s="176"/>
      <c r="F68" s="284"/>
      <c r="G68" s="240"/>
      <c r="H68" s="240"/>
      <c r="I68" s="240"/>
      <c r="J68" s="240"/>
      <c r="K68" s="240"/>
      <c r="L68" s="174"/>
      <c r="M68" s="287"/>
      <c r="N68" s="240"/>
      <c r="O68" s="288"/>
      <c r="P68" s="240"/>
      <c r="Q68" s="240"/>
      <c r="R68" s="289"/>
      <c r="S68" s="175"/>
      <c r="T68" s="240"/>
      <c r="U68" s="289"/>
      <c r="V68" s="290"/>
      <c r="W68" s="290"/>
      <c r="X68" s="174"/>
      <c r="Y68" s="240"/>
      <c r="Z68" s="240"/>
      <c r="AA68" s="175"/>
      <c r="AB68" s="240"/>
      <c r="AC68" s="240"/>
      <c r="AD68" s="240"/>
    </row>
    <row r="69" spans="1:30">
      <c r="A69" s="240"/>
      <c r="B69" s="293"/>
      <c r="C69" s="240"/>
      <c r="D69" s="283"/>
      <c r="E69" s="176"/>
      <c r="F69" s="284"/>
      <c r="G69" s="240"/>
      <c r="H69" s="240"/>
      <c r="I69" s="240"/>
      <c r="J69" s="240"/>
      <c r="K69" s="240"/>
      <c r="L69" s="174"/>
      <c r="M69" s="287"/>
      <c r="N69" s="240"/>
      <c r="O69" s="288"/>
      <c r="P69" s="240"/>
      <c r="Q69" s="240"/>
      <c r="R69" s="289"/>
      <c r="S69" s="175"/>
      <c r="T69" s="240"/>
      <c r="U69" s="289"/>
      <c r="V69" s="290"/>
      <c r="W69" s="290"/>
      <c r="X69" s="174"/>
      <c r="Y69" s="240"/>
      <c r="Z69" s="240"/>
      <c r="AA69" s="175"/>
      <c r="AB69" s="240"/>
      <c r="AC69" s="240"/>
      <c r="AD69" s="240"/>
    </row>
    <row r="70" spans="1:30">
      <c r="A70" s="240"/>
      <c r="B70" s="293"/>
      <c r="C70" s="240"/>
      <c r="D70" s="283"/>
      <c r="E70" s="176"/>
      <c r="F70" s="284"/>
      <c r="G70" s="240"/>
      <c r="H70" s="240"/>
      <c r="I70" s="240"/>
      <c r="J70" s="240"/>
      <c r="K70" s="240"/>
      <c r="L70" s="174"/>
      <c r="M70" s="287"/>
      <c r="N70" s="240"/>
      <c r="O70" s="288"/>
      <c r="P70" s="240"/>
      <c r="Q70" s="240"/>
      <c r="R70" s="289"/>
      <c r="S70" s="175"/>
      <c r="T70" s="240"/>
      <c r="U70" s="289"/>
      <c r="V70" s="290"/>
      <c r="W70" s="290"/>
      <c r="X70" s="174"/>
      <c r="Y70" s="240"/>
      <c r="Z70" s="240"/>
      <c r="AA70" s="175"/>
      <c r="AB70" s="240"/>
      <c r="AC70" s="240"/>
      <c r="AD70" s="240"/>
    </row>
    <row r="71" spans="1:30">
      <c r="A71" s="240"/>
      <c r="B71" s="293"/>
      <c r="C71" s="240"/>
      <c r="D71" s="283"/>
      <c r="E71" s="176"/>
      <c r="F71" s="284"/>
      <c r="G71" s="240"/>
      <c r="H71" s="240"/>
      <c r="I71" s="240"/>
      <c r="J71" s="240"/>
      <c r="K71" s="240"/>
      <c r="L71" s="174"/>
      <c r="M71" s="287"/>
      <c r="N71" s="240"/>
      <c r="O71" s="288"/>
      <c r="P71" s="240"/>
      <c r="Q71" s="240"/>
      <c r="R71" s="289"/>
      <c r="S71" s="175"/>
      <c r="T71" s="240"/>
      <c r="U71" s="289"/>
      <c r="V71" s="290"/>
      <c r="W71" s="290"/>
      <c r="X71" s="174"/>
      <c r="Y71" s="240"/>
      <c r="Z71" s="240"/>
      <c r="AA71" s="175"/>
      <c r="AB71" s="240"/>
      <c r="AC71" s="240"/>
      <c r="AD71" s="240"/>
    </row>
    <row r="72" spans="1:30">
      <c r="A72" s="240"/>
      <c r="B72" s="293"/>
      <c r="C72" s="240"/>
      <c r="D72" s="283"/>
      <c r="E72" s="176"/>
      <c r="F72" s="284"/>
      <c r="G72" s="240"/>
      <c r="H72" s="240"/>
      <c r="I72" s="240"/>
      <c r="J72" s="240"/>
      <c r="K72" s="240"/>
      <c r="L72" s="174"/>
      <c r="M72" s="287"/>
      <c r="N72" s="240"/>
      <c r="O72" s="288"/>
      <c r="P72" s="240"/>
      <c r="Q72" s="240"/>
      <c r="R72" s="289"/>
      <c r="S72" s="175"/>
      <c r="T72" s="240"/>
      <c r="U72" s="289"/>
      <c r="V72" s="290"/>
      <c r="W72" s="290"/>
      <c r="X72" s="174"/>
      <c r="Y72" s="240"/>
      <c r="Z72" s="240"/>
      <c r="AA72" s="175"/>
      <c r="AB72" s="240"/>
      <c r="AC72" s="240"/>
      <c r="AD72" s="240"/>
    </row>
    <row r="73" spans="1:30">
      <c r="A73" s="240"/>
      <c r="B73" s="293"/>
      <c r="C73" s="240"/>
      <c r="D73" s="283"/>
      <c r="E73" s="176"/>
      <c r="F73" s="284"/>
      <c r="G73" s="240"/>
      <c r="H73" s="240"/>
      <c r="I73" s="240"/>
      <c r="J73" s="240"/>
      <c r="K73" s="240"/>
      <c r="L73" s="174"/>
      <c r="M73" s="287"/>
      <c r="N73" s="240"/>
      <c r="O73" s="288"/>
      <c r="P73" s="240"/>
      <c r="Q73" s="240"/>
      <c r="R73" s="289"/>
      <c r="S73" s="175"/>
      <c r="T73" s="240"/>
      <c r="U73" s="289"/>
      <c r="V73" s="290"/>
      <c r="W73" s="290"/>
      <c r="X73" s="174"/>
      <c r="Y73" s="240"/>
      <c r="Z73" s="240"/>
      <c r="AA73" s="175"/>
      <c r="AB73" s="240"/>
      <c r="AC73" s="240"/>
      <c r="AD73" s="240"/>
    </row>
    <row r="74" spans="1:30">
      <c r="A74" s="240"/>
      <c r="B74" s="293"/>
      <c r="C74" s="240"/>
      <c r="D74" s="283"/>
      <c r="E74" s="176"/>
      <c r="F74" s="284"/>
      <c r="G74" s="240"/>
      <c r="H74" s="240"/>
      <c r="I74" s="240"/>
      <c r="J74" s="240"/>
      <c r="K74" s="240"/>
      <c r="L74" s="174"/>
      <c r="M74" s="287"/>
      <c r="N74" s="240"/>
      <c r="O74" s="288"/>
      <c r="P74" s="240"/>
      <c r="Q74" s="240"/>
      <c r="R74" s="289"/>
      <c r="S74" s="175"/>
      <c r="T74" s="240"/>
      <c r="U74" s="289"/>
      <c r="V74" s="290"/>
      <c r="W74" s="290"/>
      <c r="X74" s="174"/>
      <c r="Y74" s="240"/>
      <c r="Z74" s="240"/>
      <c r="AA74" s="175"/>
      <c r="AB74" s="240"/>
      <c r="AC74" s="240"/>
      <c r="AD74" s="240"/>
    </row>
    <row r="75" spans="1:30">
      <c r="A75" s="240"/>
      <c r="B75" s="293"/>
      <c r="C75" s="240"/>
      <c r="D75" s="283"/>
      <c r="E75" s="176"/>
      <c r="F75" s="284"/>
      <c r="G75" s="240"/>
      <c r="H75" s="240"/>
      <c r="I75" s="240"/>
      <c r="J75" s="240"/>
      <c r="K75" s="240"/>
      <c r="L75" s="174"/>
      <c r="M75" s="287"/>
      <c r="N75" s="240"/>
      <c r="O75" s="288"/>
      <c r="P75" s="240"/>
      <c r="Q75" s="240"/>
      <c r="R75" s="289"/>
      <c r="S75" s="175"/>
      <c r="T75" s="240"/>
      <c r="U75" s="289"/>
      <c r="V75" s="290"/>
      <c r="W75" s="290"/>
      <c r="X75" s="174"/>
      <c r="Y75" s="240"/>
      <c r="Z75" s="240"/>
      <c r="AA75" s="175"/>
      <c r="AB75" s="240"/>
      <c r="AC75" s="240"/>
      <c r="AD75" s="240"/>
    </row>
  </sheetData>
  <mergeCells count="20">
    <mergeCell ref="A1:AD1"/>
    <mergeCell ref="A2:M2"/>
    <mergeCell ref="N2:W2"/>
    <mergeCell ref="AC2:AD2"/>
    <mergeCell ref="A29:AD29"/>
    <mergeCell ref="A30:M30"/>
    <mergeCell ref="N30:W30"/>
    <mergeCell ref="AC30:AD30"/>
    <mergeCell ref="A4:A7"/>
    <mergeCell ref="A8:A11"/>
    <mergeCell ref="A12:A15"/>
    <mergeCell ref="A16:A19"/>
    <mergeCell ref="A20:A23"/>
    <mergeCell ref="A24:A27"/>
    <mergeCell ref="A32:A35"/>
    <mergeCell ref="A36:A39"/>
    <mergeCell ref="A40:A43"/>
    <mergeCell ref="A44:A47"/>
    <mergeCell ref="A48:A51"/>
    <mergeCell ref="A52:A55"/>
  </mergeCells>
  <pageMargins left="0.75" right="0.75" top="1" bottom="1" header="0.5" footer="0.5"/>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R110"/>
  <sheetViews>
    <sheetView workbookViewId="0">
      <selection activeCell="B35" sqref="B35"/>
    </sheetView>
  </sheetViews>
  <sheetFormatPr defaultColWidth="9" defaultRowHeight="13.5"/>
  <cols>
    <col min="1" max="1" width="18.9833333333333" customWidth="1"/>
    <col min="2" max="2" width="40.85" customWidth="1"/>
    <col min="3" max="3" width="15.4916666666667" customWidth="1"/>
    <col min="4" max="4" width="16.5083333333333" customWidth="1"/>
    <col min="5" max="5" width="11.2083333333333" customWidth="1"/>
    <col min="6" max="6" width="7.38333333333333" customWidth="1"/>
    <col min="7" max="8" width="11.2083333333333" customWidth="1"/>
    <col min="9" max="9" width="23.9416666666667" customWidth="1"/>
    <col min="10" max="18" width="11.2083333333333" customWidth="1"/>
    <col min="19" max="20" width="12.45" customWidth="1"/>
  </cols>
  <sheetData>
    <row r="1" ht="12.5" customHeight="1" spans="1:18">
      <c r="A1" s="242" t="s">
        <v>5539</v>
      </c>
      <c r="B1" s="242"/>
      <c r="C1" s="242"/>
      <c r="D1" s="242"/>
      <c r="E1" s="242"/>
      <c r="F1" s="118"/>
      <c r="G1" s="243"/>
      <c r="H1" s="243"/>
      <c r="I1" s="244" t="s">
        <v>839</v>
      </c>
      <c r="J1" s="118"/>
      <c r="K1" s="118"/>
      <c r="L1" s="118"/>
      <c r="M1" s="118"/>
      <c r="N1" s="118"/>
      <c r="O1" s="243"/>
      <c r="P1" s="243"/>
      <c r="Q1" s="243"/>
      <c r="R1" s="243"/>
    </row>
    <row r="2" ht="10.7" customHeight="1" spans="1:18">
      <c r="A2" s="118"/>
      <c r="B2" s="118"/>
      <c r="C2" s="118"/>
      <c r="D2" s="118"/>
      <c r="E2" s="118"/>
      <c r="F2" s="118"/>
      <c r="G2" s="243"/>
      <c r="H2" s="243"/>
      <c r="I2" s="118"/>
      <c r="J2" s="118"/>
      <c r="K2" s="118"/>
      <c r="L2" s="118"/>
      <c r="M2" s="118"/>
      <c r="N2" s="118"/>
      <c r="O2" s="243"/>
      <c r="P2" s="243"/>
      <c r="Q2" s="243"/>
      <c r="R2" s="243"/>
    </row>
    <row r="3" ht="19.65" customHeight="1" spans="1:18">
      <c r="A3" s="245" t="s">
        <v>5540</v>
      </c>
      <c r="B3" s="246">
        <v>45765</v>
      </c>
      <c r="C3" s="243"/>
      <c r="D3" s="118"/>
      <c r="E3" s="118"/>
      <c r="F3" s="118"/>
      <c r="G3" s="243"/>
      <c r="H3" s="243"/>
      <c r="I3" s="118"/>
      <c r="J3" s="118"/>
      <c r="K3" s="118"/>
      <c r="L3" s="118"/>
      <c r="M3" s="118"/>
      <c r="N3" s="118"/>
      <c r="O3" s="243"/>
      <c r="P3" s="243"/>
      <c r="Q3" s="243"/>
      <c r="R3" s="243"/>
    </row>
    <row r="4" ht="19.65" customHeight="1" spans="1:18">
      <c r="A4" s="245" t="s">
        <v>5541</v>
      </c>
      <c r="B4" s="247" t="s">
        <v>5542</v>
      </c>
      <c r="C4" s="118"/>
      <c r="D4" s="118"/>
      <c r="E4" s="118"/>
      <c r="F4" s="118"/>
      <c r="G4" s="243"/>
      <c r="H4" s="243"/>
      <c r="I4" s="200" t="s">
        <v>839</v>
      </c>
      <c r="J4" s="200" t="s">
        <v>5543</v>
      </c>
      <c r="K4" s="201" t="s">
        <v>5544</v>
      </c>
      <c r="L4" s="202" t="s">
        <v>5545</v>
      </c>
      <c r="M4" s="200" t="s">
        <v>5546</v>
      </c>
      <c r="N4" s="200" t="s">
        <v>5547</v>
      </c>
      <c r="O4" s="243"/>
      <c r="P4" s="243"/>
      <c r="Q4" s="243"/>
      <c r="R4" s="243"/>
    </row>
    <row r="5" ht="19.65" customHeight="1" spans="1:18">
      <c r="A5" s="245" t="s">
        <v>5548</v>
      </c>
      <c r="B5" s="247" t="s">
        <v>5549</v>
      </c>
      <c r="C5" s="118"/>
      <c r="D5" s="118"/>
      <c r="E5" s="118"/>
      <c r="F5" s="118"/>
      <c r="G5" s="243"/>
      <c r="H5" s="243"/>
      <c r="I5" s="17" t="s">
        <v>5550</v>
      </c>
      <c r="J5" s="17" t="s">
        <v>5551</v>
      </c>
      <c r="K5" s="204">
        <v>0.497508</v>
      </c>
      <c r="L5" s="205">
        <v>13984</v>
      </c>
      <c r="M5" s="28" t="s">
        <v>5552</v>
      </c>
      <c r="N5" s="206">
        <v>0.3471</v>
      </c>
      <c r="O5" s="243"/>
      <c r="P5" s="243"/>
      <c r="Q5" s="243"/>
      <c r="R5" s="243"/>
    </row>
    <row r="6" ht="19.65" customHeight="1" spans="1:18">
      <c r="A6" s="245" t="s">
        <v>5553</v>
      </c>
      <c r="B6" s="247" t="s">
        <v>5554</v>
      </c>
      <c r="C6" s="118"/>
      <c r="D6" s="118"/>
      <c r="E6" s="118"/>
      <c r="F6" s="118"/>
      <c r="G6" s="243"/>
      <c r="H6" s="243"/>
      <c r="I6" s="17" t="s">
        <v>5555</v>
      </c>
      <c r="J6" s="17" t="s">
        <v>5556</v>
      </c>
      <c r="K6" s="204">
        <v>0.294441</v>
      </c>
      <c r="L6" s="205">
        <v>8276</v>
      </c>
      <c r="M6" s="28" t="s">
        <v>5552</v>
      </c>
      <c r="N6" s="206">
        <v>0.41862</v>
      </c>
      <c r="O6" s="243"/>
      <c r="P6" s="243"/>
      <c r="Q6" s="243"/>
      <c r="R6" s="243"/>
    </row>
    <row r="7" ht="11.9" customHeight="1" spans="1:18">
      <c r="A7" s="118"/>
      <c r="B7" s="118"/>
      <c r="C7" s="118"/>
      <c r="D7" s="118"/>
      <c r="E7" s="118"/>
      <c r="F7" s="118"/>
      <c r="G7" s="243"/>
      <c r="H7" s="243"/>
      <c r="I7" s="17" t="s">
        <v>5557</v>
      </c>
      <c r="J7" s="17" t="s">
        <v>5558</v>
      </c>
      <c r="K7" s="204">
        <v>0.059295</v>
      </c>
      <c r="L7" s="205">
        <v>1667</v>
      </c>
      <c r="M7" s="28"/>
      <c r="N7" s="206">
        <v>0.61722</v>
      </c>
      <c r="O7" s="243"/>
      <c r="P7" s="243"/>
      <c r="Q7" s="243"/>
      <c r="R7" s="243"/>
    </row>
    <row r="8" ht="11.9" customHeight="1" spans="1:18">
      <c r="A8" s="118"/>
      <c r="B8" s="118"/>
      <c r="C8" s="118"/>
      <c r="D8" s="118"/>
      <c r="E8" s="118"/>
      <c r="F8" s="118"/>
      <c r="G8" s="243"/>
      <c r="H8" s="243"/>
      <c r="I8" s="17" t="s">
        <v>5559</v>
      </c>
      <c r="J8" s="17" t="s">
        <v>5560</v>
      </c>
      <c r="K8" s="204">
        <v>0.047246</v>
      </c>
      <c r="L8" s="205">
        <v>1328</v>
      </c>
      <c r="M8" s="28"/>
      <c r="N8" s="206">
        <v>0.80955</v>
      </c>
      <c r="O8" s="243"/>
      <c r="P8" s="243"/>
      <c r="Q8" s="243"/>
      <c r="R8" s="243"/>
    </row>
    <row r="9" ht="11.9" customHeight="1" spans="1:18">
      <c r="A9" s="118"/>
      <c r="B9" s="118"/>
      <c r="C9" s="118"/>
      <c r="D9" s="118"/>
      <c r="E9" s="118"/>
      <c r="F9" s="118"/>
      <c r="G9" s="243"/>
      <c r="H9" s="243"/>
      <c r="I9" s="17" t="s">
        <v>5561</v>
      </c>
      <c r="J9" s="17" t="s">
        <v>5562</v>
      </c>
      <c r="K9" s="204">
        <v>0.02472</v>
      </c>
      <c r="L9" s="205">
        <v>695</v>
      </c>
      <c r="M9" s="28"/>
      <c r="N9" s="206">
        <v>0.46301</v>
      </c>
      <c r="O9" s="243"/>
      <c r="P9" s="243"/>
      <c r="Q9" s="243"/>
      <c r="R9" s="243"/>
    </row>
    <row r="10" ht="12.5" customHeight="1" spans="1:18">
      <c r="A10" s="248" t="s">
        <v>5563</v>
      </c>
      <c r="B10" s="248" t="s">
        <v>5564</v>
      </c>
      <c r="C10" s="248" t="s">
        <v>5565</v>
      </c>
      <c r="D10" s="118"/>
      <c r="E10" s="118"/>
      <c r="F10" s="118"/>
      <c r="G10" s="243"/>
      <c r="H10" s="243"/>
      <c r="I10" s="17" t="s">
        <v>5566</v>
      </c>
      <c r="J10" s="17" t="s">
        <v>5567</v>
      </c>
      <c r="K10" s="204">
        <v>0.019301</v>
      </c>
      <c r="L10" s="205">
        <v>543</v>
      </c>
      <c r="M10" s="28"/>
      <c r="N10" s="206">
        <v>0.06106</v>
      </c>
      <c r="O10" s="243"/>
      <c r="P10" s="243"/>
      <c r="Q10" s="243"/>
      <c r="R10" s="243"/>
    </row>
    <row r="11" ht="12.5" customHeight="1" spans="1:18">
      <c r="A11" s="249" t="s">
        <v>5568</v>
      </c>
      <c r="B11" s="70" t="s">
        <v>5569</v>
      </c>
      <c r="C11" s="70" t="s">
        <v>5569</v>
      </c>
      <c r="D11" s="118"/>
      <c r="E11" s="118"/>
      <c r="F11" s="118"/>
      <c r="G11" s="243"/>
      <c r="H11" s="243"/>
      <c r="I11" s="17" t="s">
        <v>5570</v>
      </c>
      <c r="J11" s="17" t="s">
        <v>5571</v>
      </c>
      <c r="K11" s="204">
        <v>0.017954</v>
      </c>
      <c r="L11" s="205">
        <v>505</v>
      </c>
      <c r="M11" s="28" t="s">
        <v>5572</v>
      </c>
      <c r="N11" s="206">
        <v>0.50632</v>
      </c>
      <c r="O11" s="243"/>
      <c r="P11" s="243"/>
      <c r="Q11" s="243"/>
      <c r="R11" s="243"/>
    </row>
    <row r="12" ht="12.5" customHeight="1" spans="1:18">
      <c r="A12" s="249" t="s">
        <v>5573</v>
      </c>
      <c r="B12" s="70" t="s">
        <v>5574</v>
      </c>
      <c r="C12" s="70" t="s">
        <v>5569</v>
      </c>
      <c r="D12" s="118"/>
      <c r="E12" s="118"/>
      <c r="F12" s="118"/>
      <c r="G12" s="243"/>
      <c r="H12" s="243"/>
      <c r="I12" s="17" t="s">
        <v>5575</v>
      </c>
      <c r="J12" s="17" t="s">
        <v>5576</v>
      </c>
      <c r="K12" s="204">
        <v>0.008428</v>
      </c>
      <c r="L12" s="205">
        <v>237</v>
      </c>
      <c r="M12" s="28"/>
      <c r="N12" s="206">
        <v>0.28778</v>
      </c>
      <c r="O12" s="243"/>
      <c r="P12" s="243"/>
      <c r="Q12" s="243"/>
      <c r="R12" s="243"/>
    </row>
    <row r="13" ht="12.5" customHeight="1" spans="1:18">
      <c r="A13" s="249" t="s">
        <v>5577</v>
      </c>
      <c r="B13" s="250" t="s">
        <v>5578</v>
      </c>
      <c r="C13" s="70" t="s">
        <v>5569</v>
      </c>
      <c r="D13" s="118"/>
      <c r="E13" s="118"/>
      <c r="F13" s="118"/>
      <c r="G13" s="243"/>
      <c r="H13" s="243"/>
      <c r="I13" s="17" t="s">
        <v>5579</v>
      </c>
      <c r="J13" s="17" t="s">
        <v>5580</v>
      </c>
      <c r="K13" s="204">
        <v>0.007424</v>
      </c>
      <c r="L13" s="205">
        <v>209</v>
      </c>
      <c r="M13" s="28"/>
      <c r="N13" s="28">
        <v>15</v>
      </c>
      <c r="O13" s="243"/>
      <c r="P13" s="243"/>
      <c r="Q13" s="243"/>
      <c r="R13" s="243"/>
    </row>
    <row r="14" ht="12.5" customHeight="1" spans="1:18">
      <c r="A14" s="249" t="s">
        <v>3650</v>
      </c>
      <c r="B14" s="70" t="s">
        <v>5581</v>
      </c>
      <c r="C14" s="70" t="s">
        <v>5569</v>
      </c>
      <c r="D14" s="118"/>
      <c r="E14" s="118"/>
      <c r="F14" s="118"/>
      <c r="G14" s="243"/>
      <c r="H14" s="243"/>
      <c r="I14" s="17" t="s">
        <v>5582</v>
      </c>
      <c r="J14" s="17" t="s">
        <v>5583</v>
      </c>
      <c r="K14" s="204">
        <v>0.002209</v>
      </c>
      <c r="L14" s="205">
        <v>62</v>
      </c>
      <c r="M14" s="28" t="s">
        <v>5584</v>
      </c>
      <c r="N14" s="28">
        <v>16</v>
      </c>
      <c r="O14" s="243"/>
      <c r="P14" s="243"/>
      <c r="Q14" s="243"/>
      <c r="R14" s="243"/>
    </row>
    <row r="15" ht="12.5" customHeight="1" spans="1:18">
      <c r="A15" s="249" t="s">
        <v>5585</v>
      </c>
      <c r="B15" s="70">
        <v>136</v>
      </c>
      <c r="C15" s="70" t="s">
        <v>5569</v>
      </c>
      <c r="D15" s="118"/>
      <c r="E15" s="118"/>
      <c r="F15" s="118"/>
      <c r="G15" s="243"/>
      <c r="H15" s="243"/>
      <c r="I15" s="17" t="s">
        <v>5586</v>
      </c>
      <c r="J15" s="17" t="s">
        <v>5587</v>
      </c>
      <c r="K15" s="204">
        <v>0.001316</v>
      </c>
      <c r="L15" s="205">
        <v>37</v>
      </c>
      <c r="M15" s="28" t="s">
        <v>5584</v>
      </c>
      <c r="N15" s="28">
        <v>6</v>
      </c>
      <c r="O15" s="243"/>
      <c r="P15" s="243"/>
      <c r="Q15" s="243"/>
      <c r="R15" s="243"/>
    </row>
    <row r="16" ht="12.5" customHeight="1" spans="1:18">
      <c r="A16" s="249" t="s">
        <v>3798</v>
      </c>
      <c r="B16" s="70">
        <v>4.7</v>
      </c>
      <c r="C16" s="70" t="s">
        <v>5569</v>
      </c>
      <c r="D16" s="118"/>
      <c r="E16" s="118"/>
      <c r="F16" s="118"/>
      <c r="G16" s="243"/>
      <c r="H16" s="243"/>
      <c r="I16" s="118"/>
      <c r="J16" s="118"/>
      <c r="K16" s="118"/>
      <c r="L16" s="118"/>
      <c r="M16" s="118"/>
      <c r="N16" s="118"/>
      <c r="O16" s="243"/>
      <c r="P16" s="243"/>
      <c r="Q16" s="243"/>
      <c r="R16" s="243"/>
    </row>
    <row r="17" ht="12.5" customHeight="1" spans="1:18">
      <c r="A17" s="249" t="s">
        <v>5588</v>
      </c>
      <c r="B17" s="251" t="s">
        <v>5550</v>
      </c>
      <c r="C17" s="70" t="s">
        <v>5569</v>
      </c>
      <c r="D17" s="118"/>
      <c r="E17" s="118"/>
      <c r="F17" s="118"/>
      <c r="G17" s="243"/>
      <c r="H17" s="243"/>
      <c r="I17" s="118"/>
      <c r="J17" s="118"/>
      <c r="K17" s="118"/>
      <c r="L17" s="118"/>
      <c r="M17" s="118"/>
      <c r="N17" s="118"/>
      <c r="O17" s="243"/>
      <c r="P17" s="243"/>
      <c r="Q17" s="243"/>
      <c r="R17" s="243"/>
    </row>
    <row r="18" ht="12.5" customHeight="1" spans="1:18">
      <c r="A18" s="252"/>
      <c r="B18" s="253"/>
      <c r="C18" s="253"/>
      <c r="D18" s="118"/>
      <c r="E18" s="118"/>
      <c r="F18" s="118"/>
      <c r="G18" s="243"/>
      <c r="H18" s="243"/>
      <c r="I18" s="118"/>
      <c r="J18" s="118"/>
      <c r="K18" s="118"/>
      <c r="L18" s="118"/>
      <c r="M18" s="118"/>
      <c r="N18" s="118"/>
      <c r="O18" s="243"/>
      <c r="P18" s="243"/>
      <c r="Q18" s="243"/>
      <c r="R18" s="243"/>
    </row>
    <row r="19" ht="12.5" customHeight="1" spans="1:18">
      <c r="A19" s="252"/>
      <c r="B19" s="118"/>
      <c r="C19" s="118"/>
      <c r="D19" s="118"/>
      <c r="E19" s="118"/>
      <c r="F19" s="118"/>
      <c r="G19" s="243"/>
      <c r="H19" s="243"/>
      <c r="I19" s="118"/>
      <c r="J19" s="118"/>
      <c r="K19" s="118"/>
      <c r="L19" s="118"/>
      <c r="M19" s="118"/>
      <c r="N19" s="118"/>
      <c r="O19" s="243"/>
      <c r="P19" s="243"/>
      <c r="Q19" s="243"/>
      <c r="R19" s="243"/>
    </row>
    <row r="20" ht="12.5" customHeight="1" spans="1:18">
      <c r="A20" s="118"/>
      <c r="B20" s="253"/>
      <c r="C20" s="253"/>
      <c r="D20" s="254" t="s">
        <v>5589</v>
      </c>
      <c r="E20" s="254" t="s">
        <v>5590</v>
      </c>
      <c r="F20" s="254" t="s">
        <v>5591</v>
      </c>
      <c r="G20" s="243"/>
      <c r="H20" s="243"/>
      <c r="I20" s="118"/>
      <c r="J20" s="118"/>
      <c r="K20" s="118"/>
      <c r="L20" s="118"/>
      <c r="M20" s="118"/>
      <c r="N20" s="118"/>
      <c r="O20" s="243"/>
      <c r="P20" s="243"/>
      <c r="Q20" s="243"/>
      <c r="R20" s="243"/>
    </row>
    <row r="21" ht="12.5" customHeight="1" spans="1:18">
      <c r="A21" s="243" t="s">
        <v>5592</v>
      </c>
      <c r="B21" s="243" t="s">
        <v>5550</v>
      </c>
      <c r="C21" s="243" t="s">
        <v>5593</v>
      </c>
      <c r="D21" s="254">
        <v>1.33</v>
      </c>
      <c r="E21" s="254">
        <v>1.2</v>
      </c>
      <c r="F21" s="254">
        <v>1.23</v>
      </c>
      <c r="G21" s="243"/>
      <c r="H21" s="243"/>
      <c r="I21" s="118"/>
      <c r="J21" s="118"/>
      <c r="K21" s="118"/>
      <c r="L21" s="118"/>
      <c r="M21" s="118"/>
      <c r="N21" s="118"/>
      <c r="O21" s="243"/>
      <c r="P21" s="243"/>
      <c r="Q21" s="243"/>
      <c r="R21" s="243"/>
    </row>
    <row r="22" ht="12.5" customHeight="1" spans="1:18">
      <c r="A22" s="118"/>
      <c r="B22" s="243" t="s">
        <v>5575</v>
      </c>
      <c r="C22" s="243" t="s">
        <v>5593</v>
      </c>
      <c r="D22" s="254">
        <v>1.39</v>
      </c>
      <c r="E22" s="254">
        <v>1.24</v>
      </c>
      <c r="F22" s="254">
        <v>1.29</v>
      </c>
      <c r="G22" s="243"/>
      <c r="H22" s="243"/>
      <c r="I22" s="118"/>
      <c r="J22" s="118"/>
      <c r="K22" s="118"/>
      <c r="L22" s="118"/>
      <c r="M22" s="118"/>
      <c r="N22" s="118"/>
      <c r="O22" s="243"/>
      <c r="P22" s="243"/>
      <c r="Q22" s="243"/>
      <c r="R22" s="243"/>
    </row>
    <row r="23" ht="12.5" customHeight="1" spans="1:18">
      <c r="A23" s="118"/>
      <c r="B23" s="243" t="s">
        <v>5555</v>
      </c>
      <c r="C23" s="243" t="s">
        <v>5594</v>
      </c>
      <c r="D23" s="254">
        <v>1.33</v>
      </c>
      <c r="E23" s="254">
        <v>1.2</v>
      </c>
      <c r="F23" s="254">
        <v>1.21</v>
      </c>
      <c r="G23" s="243"/>
      <c r="H23" s="243"/>
      <c r="I23" s="118"/>
      <c r="J23" s="118"/>
      <c r="K23" s="118"/>
      <c r="L23" s="118"/>
      <c r="M23" s="118"/>
      <c r="N23" s="118"/>
      <c r="O23" s="243"/>
      <c r="P23" s="243"/>
      <c r="Q23" s="243"/>
      <c r="R23" s="243"/>
    </row>
    <row r="24" ht="12.5" customHeight="1" spans="1:18">
      <c r="A24" s="118"/>
      <c r="B24" s="243" t="s">
        <v>5566</v>
      </c>
      <c r="C24" s="243" t="s">
        <v>5595</v>
      </c>
      <c r="D24" s="254">
        <v>1.36</v>
      </c>
      <c r="E24" s="254">
        <v>1.22</v>
      </c>
      <c r="F24" s="254">
        <v>1.28</v>
      </c>
      <c r="G24" s="243"/>
      <c r="H24" s="243"/>
      <c r="I24" s="118"/>
      <c r="J24" s="118"/>
      <c r="K24" s="118"/>
      <c r="L24" s="118"/>
      <c r="M24" s="118"/>
      <c r="N24" s="118"/>
      <c r="O24" s="243"/>
      <c r="P24" s="243"/>
      <c r="Q24" s="243"/>
      <c r="R24" s="243"/>
    </row>
    <row r="25" ht="12.5" customHeight="1" spans="1:18">
      <c r="A25" s="118"/>
      <c r="B25" s="243" t="s">
        <v>5561</v>
      </c>
      <c r="C25" s="243" t="s">
        <v>5596</v>
      </c>
      <c r="D25" s="254">
        <v>1.29</v>
      </c>
      <c r="E25" s="254">
        <v>1.16</v>
      </c>
      <c r="F25" s="254">
        <v>1.21</v>
      </c>
      <c r="G25" s="243"/>
      <c r="H25" s="243"/>
      <c r="I25" s="118"/>
      <c r="J25" s="118"/>
      <c r="K25" s="118"/>
      <c r="L25" s="118"/>
      <c r="M25" s="118"/>
      <c r="N25" s="118"/>
      <c r="O25" s="243"/>
      <c r="P25" s="243"/>
      <c r="Q25" s="243"/>
      <c r="R25" s="243"/>
    </row>
    <row r="26" ht="12.5" customHeight="1" spans="1:18">
      <c r="A26" s="118"/>
      <c r="B26" s="243" t="s">
        <v>5597</v>
      </c>
      <c r="C26" s="243" t="s">
        <v>5593</v>
      </c>
      <c r="D26" s="254">
        <v>1.33</v>
      </c>
      <c r="E26" s="254">
        <v>1.2</v>
      </c>
      <c r="F26" s="254">
        <v>1.23</v>
      </c>
      <c r="G26" s="243"/>
      <c r="H26" s="243"/>
      <c r="I26" s="118"/>
      <c r="J26" s="118"/>
      <c r="K26" s="118"/>
      <c r="L26" s="118"/>
      <c r="M26" s="118"/>
      <c r="N26" s="118"/>
      <c r="O26" s="243"/>
      <c r="P26" s="243"/>
      <c r="Q26" s="243"/>
      <c r="R26" s="243"/>
    </row>
    <row r="27" ht="12.5" customHeight="1" spans="1:18">
      <c r="A27" s="118"/>
      <c r="B27" s="243" t="s">
        <v>5598</v>
      </c>
      <c r="C27" s="243" t="s">
        <v>5599</v>
      </c>
      <c r="D27" s="254">
        <v>1.47</v>
      </c>
      <c r="E27" s="254">
        <v>1.3</v>
      </c>
      <c r="F27" s="254">
        <v>1.36</v>
      </c>
      <c r="G27" s="243"/>
      <c r="H27" s="243"/>
      <c r="I27" s="118"/>
      <c r="J27" s="118"/>
      <c r="K27" s="118"/>
      <c r="L27" s="118"/>
      <c r="M27" s="118"/>
      <c r="N27" s="118"/>
      <c r="O27" s="243"/>
      <c r="P27" s="243"/>
      <c r="Q27" s="243"/>
      <c r="R27" s="243"/>
    </row>
    <row r="28" ht="12.5" customHeight="1" spans="1:18">
      <c r="A28" s="118"/>
      <c r="B28" s="243" t="s">
        <v>5600</v>
      </c>
      <c r="C28" s="243" t="s">
        <v>5601</v>
      </c>
      <c r="D28" s="254">
        <v>1.65</v>
      </c>
      <c r="E28" s="254">
        <v>1.33</v>
      </c>
      <c r="F28" s="254">
        <v>2.01</v>
      </c>
      <c r="G28" s="243"/>
      <c r="H28" s="243"/>
      <c r="I28" s="118"/>
      <c r="J28" s="118"/>
      <c r="K28" s="118"/>
      <c r="L28" s="118"/>
      <c r="M28" s="118"/>
      <c r="N28" s="118"/>
      <c r="O28" s="243"/>
      <c r="P28" s="243"/>
      <c r="Q28" s="243"/>
      <c r="R28" s="243"/>
    </row>
    <row r="29" ht="12.5" customHeight="1" spans="1:18">
      <c r="A29" s="243" t="s">
        <v>5602</v>
      </c>
      <c r="B29" s="118"/>
      <c r="C29" s="118"/>
      <c r="D29" s="254"/>
      <c r="E29" s="254"/>
      <c r="F29" s="254"/>
      <c r="G29" s="243"/>
      <c r="H29" s="243"/>
      <c r="I29" s="118"/>
      <c r="J29" s="118"/>
      <c r="K29" s="118"/>
      <c r="L29" s="118"/>
      <c r="M29" s="118"/>
      <c r="N29" s="118"/>
      <c r="O29" s="243"/>
      <c r="P29" s="243"/>
      <c r="Q29" s="243"/>
      <c r="R29" s="243"/>
    </row>
    <row r="30" ht="12.5" customHeight="1" spans="1:18">
      <c r="A30" s="118"/>
      <c r="B30" s="243" t="s">
        <v>5575</v>
      </c>
      <c r="C30" s="118" t="s">
        <v>5593</v>
      </c>
      <c r="D30" s="254">
        <v>1.39</v>
      </c>
      <c r="E30" s="254">
        <v>1.2</v>
      </c>
      <c r="F30" s="254">
        <v>1.23</v>
      </c>
      <c r="G30" s="243"/>
      <c r="H30" s="243"/>
      <c r="I30" s="118"/>
      <c r="J30" s="118"/>
      <c r="K30" s="118"/>
      <c r="L30" s="118"/>
      <c r="M30" s="118"/>
      <c r="N30" s="118"/>
      <c r="O30" s="243"/>
      <c r="P30" s="243"/>
      <c r="Q30" s="243"/>
      <c r="R30" s="243"/>
    </row>
    <row r="31" ht="12.5" customHeight="1" spans="1:18">
      <c r="A31" s="118"/>
      <c r="B31" s="243" t="s">
        <v>5603</v>
      </c>
      <c r="C31" s="243" t="s">
        <v>5604</v>
      </c>
      <c r="D31" s="254">
        <v>0.64</v>
      </c>
      <c r="E31" s="254">
        <v>0.58</v>
      </c>
      <c r="F31" s="254">
        <v>0.63</v>
      </c>
      <c r="G31" s="243"/>
      <c r="H31" s="243"/>
      <c r="I31" s="118"/>
      <c r="J31" s="118"/>
      <c r="K31" s="118"/>
      <c r="L31" s="118"/>
      <c r="M31" s="118"/>
      <c r="N31" s="118"/>
      <c r="O31" s="243"/>
      <c r="P31" s="243"/>
      <c r="Q31" s="243"/>
      <c r="R31" s="243"/>
    </row>
    <row r="32" ht="12.5" customHeight="1" spans="1:18">
      <c r="A32" s="118"/>
      <c r="B32" s="243" t="s">
        <v>5561</v>
      </c>
      <c r="C32" s="243" t="s">
        <v>5596</v>
      </c>
      <c r="D32" s="254">
        <v>1.29</v>
      </c>
      <c r="E32" s="254">
        <v>1.16</v>
      </c>
      <c r="F32" s="254">
        <v>1.21</v>
      </c>
      <c r="G32" s="243"/>
      <c r="H32" s="243"/>
      <c r="I32" s="118"/>
      <c r="J32" s="118"/>
      <c r="K32" s="118"/>
      <c r="L32" s="118"/>
      <c r="M32" s="118"/>
      <c r="N32" s="118"/>
      <c r="O32" s="243"/>
      <c r="P32" s="243"/>
      <c r="Q32" s="243"/>
      <c r="R32" s="243"/>
    </row>
    <row r="33" ht="12.5" customHeight="1" spans="1:18">
      <c r="A33" s="118"/>
      <c r="B33" s="243" t="s">
        <v>5605</v>
      </c>
      <c r="C33" s="243" t="s">
        <v>5606</v>
      </c>
      <c r="D33" s="254">
        <v>1.08</v>
      </c>
      <c r="E33" s="254">
        <v>0.97</v>
      </c>
      <c r="F33" s="254">
        <v>1.01</v>
      </c>
      <c r="G33" s="243"/>
      <c r="H33" s="243"/>
      <c r="I33" s="118"/>
      <c r="J33" s="118"/>
      <c r="K33" s="118"/>
      <c r="L33" s="118"/>
      <c r="M33" s="118"/>
      <c r="N33" s="118"/>
      <c r="O33" s="243"/>
      <c r="P33" s="243"/>
      <c r="Q33" s="243"/>
      <c r="R33" s="243"/>
    </row>
    <row r="34" ht="10.7" customHeight="1" spans="1:18">
      <c r="A34" s="118"/>
      <c r="B34" s="118"/>
      <c r="C34" s="118"/>
      <c r="D34" s="118"/>
      <c r="E34" s="118"/>
      <c r="F34" s="118"/>
      <c r="G34" s="243"/>
      <c r="H34" s="243"/>
      <c r="I34" s="118"/>
      <c r="J34" s="118"/>
      <c r="K34" s="118"/>
      <c r="L34" s="118"/>
      <c r="M34" s="118"/>
      <c r="N34" s="118"/>
      <c r="O34" s="243"/>
      <c r="P34" s="243"/>
      <c r="Q34" s="243"/>
      <c r="R34" s="243"/>
    </row>
    <row r="35" ht="12.5" customHeight="1" spans="1:18">
      <c r="A35" s="243" t="s">
        <v>5607</v>
      </c>
      <c r="B35" s="243" t="s">
        <v>5608</v>
      </c>
      <c r="C35" s="255" t="s">
        <v>5609</v>
      </c>
      <c r="D35" s="256">
        <v>1.01</v>
      </c>
      <c r="E35" s="256">
        <v>0.94</v>
      </c>
      <c r="F35" s="256">
        <v>0.89</v>
      </c>
      <c r="G35" s="243"/>
      <c r="H35" s="243"/>
      <c r="I35" s="118"/>
      <c r="J35" s="118"/>
      <c r="K35" s="118"/>
      <c r="L35" s="118"/>
      <c r="M35" s="118"/>
      <c r="N35" s="118"/>
      <c r="O35" s="243"/>
      <c r="P35" s="243"/>
      <c r="Q35" s="243"/>
      <c r="R35" s="243"/>
    </row>
    <row r="36" ht="10.7" customHeight="1" spans="1:18">
      <c r="A36" s="118"/>
      <c r="B36" s="118"/>
      <c r="C36" s="118"/>
      <c r="D36" s="118"/>
      <c r="E36" s="118"/>
      <c r="F36" s="118"/>
      <c r="G36" s="243"/>
      <c r="H36" s="243"/>
      <c r="I36" s="118"/>
      <c r="J36" s="118"/>
      <c r="K36" s="118"/>
      <c r="L36" s="118"/>
      <c r="M36" s="118"/>
      <c r="N36" s="118"/>
      <c r="O36" s="243"/>
      <c r="P36" s="243"/>
      <c r="Q36" s="243"/>
      <c r="R36" s="243"/>
    </row>
    <row r="37" ht="10.7" customHeight="1" spans="1:18">
      <c r="A37" s="118"/>
      <c r="B37" s="118" t="s">
        <v>5610</v>
      </c>
      <c r="C37" s="118" t="s">
        <v>5611</v>
      </c>
      <c r="D37" s="118"/>
      <c r="E37" s="118"/>
      <c r="F37" s="118"/>
      <c r="G37" s="243"/>
      <c r="H37" s="243"/>
      <c r="I37" s="118"/>
      <c r="J37" s="118"/>
      <c r="K37" s="118"/>
      <c r="L37" s="118"/>
      <c r="M37" s="118"/>
      <c r="N37" s="118"/>
      <c r="O37" s="243"/>
      <c r="P37" s="243"/>
      <c r="Q37" s="243"/>
      <c r="R37" s="243"/>
    </row>
    <row r="38" ht="10.7" customHeight="1" spans="1:18">
      <c r="A38" s="118"/>
      <c r="B38" s="118"/>
      <c r="C38" s="118"/>
      <c r="D38" s="118"/>
      <c r="E38" s="118"/>
      <c r="F38" s="118"/>
      <c r="G38" s="243"/>
      <c r="H38" s="243"/>
      <c r="I38" s="118"/>
      <c r="J38" s="118"/>
      <c r="K38" s="118"/>
      <c r="L38" s="118"/>
      <c r="M38" s="118"/>
      <c r="N38" s="118"/>
      <c r="O38" s="243"/>
      <c r="P38" s="243"/>
      <c r="Q38" s="243"/>
      <c r="R38" s="243"/>
    </row>
    <row r="39" ht="10.7" customHeight="1" spans="1:18">
      <c r="A39" s="118"/>
      <c r="B39" s="118"/>
      <c r="C39" s="118"/>
      <c r="D39" s="118"/>
      <c r="E39" s="118"/>
      <c r="F39" s="118"/>
      <c r="G39" s="243"/>
      <c r="H39" s="243"/>
      <c r="I39" s="118"/>
      <c r="J39" s="118"/>
      <c r="K39" s="118"/>
      <c r="L39" s="118"/>
      <c r="M39" s="118"/>
      <c r="N39" s="118"/>
      <c r="O39" s="243"/>
      <c r="P39" s="243"/>
      <c r="Q39" s="243"/>
      <c r="R39" s="243"/>
    </row>
    <row r="40" ht="10.7" customHeight="1" spans="1:18">
      <c r="A40" s="118"/>
      <c r="B40" s="118"/>
      <c r="C40" s="118"/>
      <c r="D40" s="118"/>
      <c r="E40" s="118"/>
      <c r="F40" s="118"/>
      <c r="G40" s="243"/>
      <c r="H40" s="243"/>
      <c r="I40" s="118"/>
      <c r="J40" s="118"/>
      <c r="K40" s="118"/>
      <c r="L40" s="118"/>
      <c r="M40" s="118"/>
      <c r="N40" s="118"/>
      <c r="O40" s="243"/>
      <c r="P40" s="243"/>
      <c r="Q40" s="243"/>
      <c r="R40" s="243"/>
    </row>
    <row r="41" ht="10.7" customHeight="1" spans="1:18">
      <c r="A41" s="118"/>
      <c r="B41" s="118"/>
      <c r="C41" s="118"/>
      <c r="D41" s="118"/>
      <c r="E41" s="118"/>
      <c r="F41" s="118"/>
      <c r="G41" s="243"/>
      <c r="H41" s="243"/>
      <c r="I41" s="118"/>
      <c r="J41" s="118"/>
      <c r="K41" s="118"/>
      <c r="L41" s="118"/>
      <c r="M41" s="118"/>
      <c r="N41" s="118"/>
      <c r="O41" s="243"/>
      <c r="P41" s="243"/>
      <c r="Q41" s="243"/>
      <c r="R41" s="243"/>
    </row>
    <row r="42" ht="10.7" customHeight="1" spans="1:18">
      <c r="A42" s="118"/>
      <c r="B42" s="118"/>
      <c r="C42" s="118"/>
      <c r="D42" s="118"/>
      <c r="E42" s="118"/>
      <c r="F42" s="118"/>
      <c r="G42" s="243"/>
      <c r="H42" s="243"/>
      <c r="I42" s="118"/>
      <c r="J42" s="118"/>
      <c r="K42" s="118"/>
      <c r="L42" s="118"/>
      <c r="M42" s="118"/>
      <c r="N42" s="118"/>
      <c r="O42" s="243"/>
      <c r="P42" s="243"/>
      <c r="Q42" s="243"/>
      <c r="R42" s="243"/>
    </row>
    <row r="43" ht="10.7" customHeight="1" spans="1:18">
      <c r="A43" s="118"/>
      <c r="B43" s="118"/>
      <c r="C43" s="118"/>
      <c r="D43" s="118"/>
      <c r="E43" s="118"/>
      <c r="F43" s="118"/>
      <c r="G43" s="243"/>
      <c r="H43" s="243"/>
      <c r="I43" s="118"/>
      <c r="J43" s="118"/>
      <c r="K43" s="118"/>
      <c r="L43" s="118"/>
      <c r="M43" s="118"/>
      <c r="N43" s="118"/>
      <c r="O43" s="243"/>
      <c r="P43" s="243"/>
      <c r="Q43" s="243"/>
      <c r="R43" s="243"/>
    </row>
    <row r="44" ht="10.7" customHeight="1" spans="1:18">
      <c r="A44" s="118"/>
      <c r="B44" s="118"/>
      <c r="C44" s="118"/>
      <c r="D44" s="118"/>
      <c r="E44" s="118"/>
      <c r="F44" s="118"/>
      <c r="G44" s="243"/>
      <c r="H44" s="243"/>
      <c r="I44" s="118"/>
      <c r="J44" s="118"/>
      <c r="K44" s="118"/>
      <c r="L44" s="118"/>
      <c r="M44" s="118"/>
      <c r="N44" s="118"/>
      <c r="O44" s="243"/>
      <c r="P44" s="243"/>
      <c r="Q44" s="243"/>
      <c r="R44" s="243"/>
    </row>
    <row r="45" ht="10.7" customHeight="1" spans="1:18">
      <c r="A45" s="118"/>
      <c r="B45" s="118"/>
      <c r="C45" s="118"/>
      <c r="D45" s="118"/>
      <c r="E45" s="118"/>
      <c r="F45" s="118"/>
      <c r="G45" s="243"/>
      <c r="H45" s="243"/>
      <c r="I45" s="118"/>
      <c r="J45" s="118"/>
      <c r="K45" s="118"/>
      <c r="L45" s="118"/>
      <c r="M45" s="118"/>
      <c r="N45" s="118"/>
      <c r="O45" s="243"/>
      <c r="P45" s="243"/>
      <c r="Q45" s="243"/>
      <c r="R45" s="243"/>
    </row>
    <row r="46" ht="10.7" customHeight="1" spans="1:18">
      <c r="A46" s="118"/>
      <c r="B46" s="118"/>
      <c r="C46" s="118"/>
      <c r="D46" s="118"/>
      <c r="E46" s="118"/>
      <c r="F46" s="118"/>
      <c r="G46" s="243"/>
      <c r="H46" s="243"/>
      <c r="I46" s="118"/>
      <c r="J46" s="118"/>
      <c r="K46" s="118"/>
      <c r="L46" s="118"/>
      <c r="M46" s="118"/>
      <c r="N46" s="118"/>
      <c r="O46" s="243"/>
      <c r="P46" s="243"/>
      <c r="Q46" s="243"/>
      <c r="R46" s="243"/>
    </row>
    <row r="47" ht="10.7" customHeight="1" spans="1:18">
      <c r="A47" s="118"/>
      <c r="B47" s="118"/>
      <c r="C47" s="118"/>
      <c r="D47" s="118"/>
      <c r="E47" s="118"/>
      <c r="F47" s="118"/>
      <c r="G47" s="243"/>
      <c r="H47" s="243"/>
      <c r="I47" s="118"/>
      <c r="J47" s="118"/>
      <c r="K47" s="118"/>
      <c r="L47" s="118"/>
      <c r="M47" s="118"/>
      <c r="N47" s="118"/>
      <c r="O47" s="243"/>
      <c r="P47" s="243"/>
      <c r="Q47" s="243"/>
      <c r="R47" s="243"/>
    </row>
    <row r="48" ht="10.7" customHeight="1" spans="1:18">
      <c r="A48" s="118"/>
      <c r="B48" s="118"/>
      <c r="C48" s="118"/>
      <c r="D48" s="118"/>
      <c r="E48" s="118"/>
      <c r="F48" s="118"/>
      <c r="G48" s="243"/>
      <c r="H48" s="243"/>
      <c r="I48" s="118"/>
      <c r="J48" s="118"/>
      <c r="K48" s="118"/>
      <c r="L48" s="118"/>
      <c r="M48" s="118"/>
      <c r="N48" s="118"/>
      <c r="O48" s="243"/>
      <c r="P48" s="243"/>
      <c r="Q48" s="243"/>
      <c r="R48" s="243"/>
    </row>
    <row r="49" ht="10.7" customHeight="1" spans="1:18">
      <c r="A49" s="118"/>
      <c r="B49" s="118"/>
      <c r="C49" s="118"/>
      <c r="D49" s="118"/>
      <c r="E49" s="118"/>
      <c r="F49" s="118"/>
      <c r="G49" s="243"/>
      <c r="H49" s="243"/>
      <c r="I49" s="118"/>
      <c r="J49" s="118"/>
      <c r="K49" s="118"/>
      <c r="L49" s="118"/>
      <c r="M49" s="118"/>
      <c r="N49" s="118"/>
      <c r="O49" s="243"/>
      <c r="P49" s="243"/>
      <c r="Q49" s="243"/>
      <c r="R49" s="243"/>
    </row>
    <row r="50" ht="10.7" customHeight="1" spans="1:18">
      <c r="A50" s="118"/>
      <c r="B50" s="118"/>
      <c r="C50" s="118"/>
      <c r="D50" s="118"/>
      <c r="E50" s="118"/>
      <c r="F50" s="118"/>
      <c r="G50" s="243"/>
      <c r="H50" s="243"/>
      <c r="I50" s="118"/>
      <c r="J50" s="118"/>
      <c r="K50" s="118"/>
      <c r="L50" s="118"/>
      <c r="M50" s="118"/>
      <c r="N50" s="118"/>
      <c r="O50" s="243"/>
      <c r="P50" s="243"/>
      <c r="Q50" s="243"/>
      <c r="R50" s="243"/>
    </row>
    <row r="51" ht="10.7" customHeight="1" spans="1:18">
      <c r="A51" s="118"/>
      <c r="B51" s="118"/>
      <c r="C51" s="118"/>
      <c r="D51" s="118"/>
      <c r="E51" s="118"/>
      <c r="F51" s="118"/>
      <c r="G51" s="243"/>
      <c r="H51" s="243"/>
      <c r="I51" s="118"/>
      <c r="J51" s="118"/>
      <c r="K51" s="118"/>
      <c r="L51" s="118"/>
      <c r="M51" s="118"/>
      <c r="N51" s="118"/>
      <c r="O51" s="243"/>
      <c r="P51" s="243"/>
      <c r="Q51" s="243"/>
      <c r="R51" s="243"/>
    </row>
    <row r="52" ht="10.7" customHeight="1" spans="1:18">
      <c r="A52" s="118"/>
      <c r="B52" s="118"/>
      <c r="C52" s="118"/>
      <c r="D52" s="118"/>
      <c r="E52" s="118"/>
      <c r="F52" s="118"/>
      <c r="G52" s="243"/>
      <c r="H52" s="243"/>
      <c r="I52" s="118"/>
      <c r="J52" s="118"/>
      <c r="K52" s="118"/>
      <c r="L52" s="118"/>
      <c r="M52" s="118"/>
      <c r="N52" s="118"/>
      <c r="O52" s="243"/>
      <c r="P52" s="243"/>
      <c r="Q52" s="243"/>
      <c r="R52" s="243"/>
    </row>
    <row r="53" ht="10.7" customHeight="1" spans="1:18">
      <c r="A53" s="118"/>
      <c r="B53" s="118"/>
      <c r="C53" s="118"/>
      <c r="D53" s="118"/>
      <c r="E53" s="118"/>
      <c r="F53" s="118"/>
      <c r="G53" s="243"/>
      <c r="H53" s="243"/>
      <c r="I53" s="118"/>
      <c r="J53" s="118"/>
      <c r="K53" s="118"/>
      <c r="L53" s="118"/>
      <c r="M53" s="118"/>
      <c r="N53" s="118"/>
      <c r="O53" s="243"/>
      <c r="P53" s="243"/>
      <c r="Q53" s="243"/>
      <c r="R53" s="243"/>
    </row>
    <row r="54" ht="10.7" customHeight="1" spans="1:18">
      <c r="A54" s="118"/>
      <c r="B54" s="118"/>
      <c r="C54" s="118"/>
      <c r="D54" s="118"/>
      <c r="E54" s="118"/>
      <c r="F54" s="118"/>
      <c r="G54" s="243"/>
      <c r="H54" s="243"/>
      <c r="I54" s="118"/>
      <c r="J54" s="118"/>
      <c r="K54" s="118"/>
      <c r="L54" s="118"/>
      <c r="M54" s="118"/>
      <c r="N54" s="118"/>
      <c r="O54" s="243"/>
      <c r="P54" s="243"/>
      <c r="Q54" s="243"/>
      <c r="R54" s="243"/>
    </row>
    <row r="55" ht="10.7" customHeight="1" spans="1:18">
      <c r="A55" s="118"/>
      <c r="B55" s="118"/>
      <c r="C55" s="118"/>
      <c r="D55" s="118"/>
      <c r="E55" s="118"/>
      <c r="F55" s="118"/>
      <c r="G55" s="243"/>
      <c r="H55" s="243"/>
      <c r="I55" s="118"/>
      <c r="J55" s="118"/>
      <c r="K55" s="118"/>
      <c r="L55" s="118"/>
      <c r="M55" s="118"/>
      <c r="N55" s="118"/>
      <c r="O55" s="243"/>
      <c r="P55" s="243"/>
      <c r="Q55" s="243"/>
      <c r="R55" s="243"/>
    </row>
    <row r="56" ht="10.7" customHeight="1" spans="1:18">
      <c r="A56" s="118"/>
      <c r="B56" s="118"/>
      <c r="C56" s="118"/>
      <c r="D56" s="118"/>
      <c r="E56" s="118"/>
      <c r="F56" s="118"/>
      <c r="G56" s="243"/>
      <c r="H56" s="243"/>
      <c r="I56" s="118"/>
      <c r="J56" s="118"/>
      <c r="K56" s="118"/>
      <c r="L56" s="118"/>
      <c r="M56" s="118"/>
      <c r="N56" s="118"/>
      <c r="O56" s="243"/>
      <c r="P56" s="243"/>
      <c r="Q56" s="243"/>
      <c r="R56" s="243"/>
    </row>
    <row r="57" ht="10.7" customHeight="1" spans="1:18">
      <c r="A57" s="118"/>
      <c r="B57" s="118"/>
      <c r="C57" s="118"/>
      <c r="D57" s="118"/>
      <c r="E57" s="118"/>
      <c r="F57" s="118"/>
      <c r="G57" s="243"/>
      <c r="H57" s="243"/>
      <c r="I57" s="118"/>
      <c r="J57" s="118"/>
      <c r="K57" s="118"/>
      <c r="L57" s="118"/>
      <c r="M57" s="118"/>
      <c r="N57" s="118"/>
      <c r="O57" s="243"/>
      <c r="P57" s="243"/>
      <c r="Q57" s="243"/>
      <c r="R57" s="243"/>
    </row>
    <row r="58" ht="10.7" customHeight="1" spans="1:18">
      <c r="A58" s="118"/>
      <c r="B58" s="118"/>
      <c r="C58" s="118"/>
      <c r="D58" s="118"/>
      <c r="E58" s="118"/>
      <c r="F58" s="118"/>
      <c r="G58" s="243"/>
      <c r="H58" s="243"/>
      <c r="I58" s="118"/>
      <c r="J58" s="118"/>
      <c r="K58" s="118"/>
      <c r="L58" s="118"/>
      <c r="M58" s="118"/>
      <c r="N58" s="118"/>
      <c r="O58" s="243"/>
      <c r="P58" s="243"/>
      <c r="Q58" s="243"/>
      <c r="R58" s="243"/>
    </row>
    <row r="59" ht="10.7" customHeight="1" spans="1:18">
      <c r="A59" s="118"/>
      <c r="B59" s="118"/>
      <c r="C59" s="118"/>
      <c r="D59" s="118"/>
      <c r="E59" s="118"/>
      <c r="F59" s="118"/>
      <c r="G59" s="243"/>
      <c r="H59" s="243"/>
      <c r="I59" s="118"/>
      <c r="J59" s="118"/>
      <c r="K59" s="118"/>
      <c r="L59" s="118"/>
      <c r="M59" s="118"/>
      <c r="N59" s="118"/>
      <c r="O59" s="243"/>
      <c r="P59" s="243"/>
      <c r="Q59" s="243"/>
      <c r="R59" s="243"/>
    </row>
    <row r="60" ht="10.7" customHeight="1" spans="1:18">
      <c r="A60" s="118"/>
      <c r="B60" s="118"/>
      <c r="C60" s="118"/>
      <c r="D60" s="118"/>
      <c r="E60" s="118"/>
      <c r="F60" s="118"/>
      <c r="G60" s="243"/>
      <c r="H60" s="243"/>
      <c r="I60" s="118"/>
      <c r="J60" s="118"/>
      <c r="K60" s="118"/>
      <c r="L60" s="118"/>
      <c r="M60" s="118"/>
      <c r="N60" s="118"/>
      <c r="O60" s="243"/>
      <c r="P60" s="243"/>
      <c r="Q60" s="243"/>
      <c r="R60" s="243"/>
    </row>
    <row r="61" ht="10.7" customHeight="1" spans="1:18">
      <c r="A61" s="118"/>
      <c r="B61" s="118"/>
      <c r="C61" s="118"/>
      <c r="D61" s="118"/>
      <c r="E61" s="118"/>
      <c r="F61" s="118"/>
      <c r="G61" s="243"/>
      <c r="H61" s="243"/>
      <c r="I61" s="118"/>
      <c r="J61" s="118"/>
      <c r="K61" s="118"/>
      <c r="L61" s="118"/>
      <c r="M61" s="118"/>
      <c r="N61" s="118"/>
      <c r="O61" s="243"/>
      <c r="P61" s="243"/>
      <c r="Q61" s="243"/>
      <c r="R61" s="243"/>
    </row>
    <row r="62" ht="10.7" customHeight="1" spans="1:18">
      <c r="A62" s="118"/>
      <c r="B62" s="118"/>
      <c r="C62" s="118"/>
      <c r="D62" s="118"/>
      <c r="E62" s="118"/>
      <c r="F62" s="118"/>
      <c r="G62" s="243"/>
      <c r="H62" s="243"/>
      <c r="I62" s="118"/>
      <c r="J62" s="118"/>
      <c r="K62" s="118"/>
      <c r="L62" s="118"/>
      <c r="M62" s="118"/>
      <c r="N62" s="118"/>
      <c r="O62" s="243"/>
      <c r="P62" s="243"/>
      <c r="Q62" s="243"/>
      <c r="R62" s="243"/>
    </row>
    <row r="63" ht="10.7" customHeight="1" spans="1:18">
      <c r="A63" s="118"/>
      <c r="B63" s="118"/>
      <c r="C63" s="118"/>
      <c r="D63" s="118"/>
      <c r="E63" s="118"/>
      <c r="F63" s="118"/>
      <c r="G63" s="243"/>
      <c r="H63" s="243"/>
      <c r="I63" s="118"/>
      <c r="J63" s="118"/>
      <c r="K63" s="118"/>
      <c r="L63" s="118"/>
      <c r="M63" s="118"/>
      <c r="N63" s="118"/>
      <c r="O63" s="243"/>
      <c r="P63" s="243"/>
      <c r="Q63" s="243"/>
      <c r="R63" s="243"/>
    </row>
    <row r="64" ht="10.7" customHeight="1" spans="1:18">
      <c r="A64" s="118"/>
      <c r="B64" s="118"/>
      <c r="C64" s="118"/>
      <c r="D64" s="118"/>
      <c r="E64" s="118"/>
      <c r="F64" s="118"/>
      <c r="G64" s="243"/>
      <c r="H64" s="243"/>
      <c r="I64" s="118"/>
      <c r="J64" s="118"/>
      <c r="K64" s="118"/>
      <c r="L64" s="118"/>
      <c r="M64" s="118"/>
      <c r="N64" s="118"/>
      <c r="O64" s="243"/>
      <c r="P64" s="243"/>
      <c r="Q64" s="243"/>
      <c r="R64" s="243"/>
    </row>
    <row r="65" ht="10.7" customHeight="1" spans="1:18">
      <c r="A65" s="118"/>
      <c r="B65" s="118"/>
      <c r="C65" s="118"/>
      <c r="D65" s="118"/>
      <c r="E65" s="118"/>
      <c r="F65" s="118"/>
      <c r="G65" s="243"/>
      <c r="H65" s="243"/>
      <c r="I65" s="118"/>
      <c r="J65" s="118"/>
      <c r="K65" s="118"/>
      <c r="L65" s="118"/>
      <c r="M65" s="118"/>
      <c r="N65" s="118"/>
      <c r="O65" s="243"/>
      <c r="P65" s="243"/>
      <c r="Q65" s="243"/>
      <c r="R65" s="243"/>
    </row>
    <row r="66" ht="10.7" customHeight="1" spans="1:18">
      <c r="A66" s="118"/>
      <c r="B66" s="118"/>
      <c r="C66" s="118"/>
      <c r="D66" s="118"/>
      <c r="E66" s="118"/>
      <c r="F66" s="118"/>
      <c r="G66" s="243"/>
      <c r="H66" s="243"/>
      <c r="I66" s="118"/>
      <c r="J66" s="118"/>
      <c r="K66" s="118"/>
      <c r="L66" s="118"/>
      <c r="M66" s="118"/>
      <c r="N66" s="118"/>
      <c r="O66" s="243"/>
      <c r="P66" s="243"/>
      <c r="Q66" s="243"/>
      <c r="R66" s="243"/>
    </row>
    <row r="67" ht="10.7" customHeight="1" spans="1:18">
      <c r="A67" s="118"/>
      <c r="B67" s="118"/>
      <c r="C67" s="118"/>
      <c r="D67" s="118"/>
      <c r="E67" s="118"/>
      <c r="F67" s="118"/>
      <c r="G67" s="243"/>
      <c r="H67" s="243"/>
      <c r="I67" s="118"/>
      <c r="J67" s="118"/>
      <c r="K67" s="118"/>
      <c r="L67" s="118"/>
      <c r="M67" s="118"/>
      <c r="N67" s="118"/>
      <c r="O67" s="243"/>
      <c r="P67" s="243"/>
      <c r="Q67" s="243"/>
      <c r="R67" s="243"/>
    </row>
    <row r="68" ht="10.7" customHeight="1" spans="1:18">
      <c r="A68" s="118"/>
      <c r="B68" s="118"/>
      <c r="C68" s="118"/>
      <c r="D68" s="118"/>
      <c r="E68" s="118"/>
      <c r="F68" s="118"/>
      <c r="G68" s="243"/>
      <c r="H68" s="243"/>
      <c r="I68" s="118"/>
      <c r="J68" s="118"/>
      <c r="K68" s="118"/>
      <c r="L68" s="118"/>
      <c r="M68" s="118"/>
      <c r="N68" s="118"/>
      <c r="O68" s="243"/>
      <c r="P68" s="243"/>
      <c r="Q68" s="243"/>
      <c r="R68" s="243"/>
    </row>
    <row r="69" ht="10.7" customHeight="1" spans="1:18">
      <c r="A69" s="118"/>
      <c r="B69" s="118"/>
      <c r="C69" s="118"/>
      <c r="D69" s="118"/>
      <c r="E69" s="118"/>
      <c r="F69" s="118"/>
      <c r="G69" s="243"/>
      <c r="H69" s="243"/>
      <c r="I69" s="118"/>
      <c r="J69" s="118"/>
      <c r="K69" s="118"/>
      <c r="L69" s="118"/>
      <c r="M69" s="118"/>
      <c r="N69" s="118"/>
      <c r="O69" s="243"/>
      <c r="P69" s="243"/>
      <c r="Q69" s="243"/>
      <c r="R69" s="243"/>
    </row>
    <row r="70" ht="10.7" customHeight="1" spans="1:18">
      <c r="A70" s="118"/>
      <c r="B70" s="118"/>
      <c r="C70" s="118"/>
      <c r="D70" s="118"/>
      <c r="E70" s="118"/>
      <c r="F70" s="118"/>
      <c r="G70" s="243"/>
      <c r="H70" s="243"/>
      <c r="I70" s="118"/>
      <c r="J70" s="118"/>
      <c r="K70" s="118"/>
      <c r="L70" s="118"/>
      <c r="M70" s="118"/>
      <c r="N70" s="118"/>
      <c r="O70" s="243"/>
      <c r="P70" s="243"/>
      <c r="Q70" s="243"/>
      <c r="R70" s="243"/>
    </row>
    <row r="71" ht="10.7" customHeight="1" spans="1:18">
      <c r="A71" s="118"/>
      <c r="B71" s="118"/>
      <c r="C71" s="118"/>
      <c r="D71" s="118"/>
      <c r="E71" s="118"/>
      <c r="F71" s="118"/>
      <c r="G71" s="243"/>
      <c r="H71" s="243"/>
      <c r="I71" s="118"/>
      <c r="J71" s="118"/>
      <c r="K71" s="118"/>
      <c r="L71" s="118"/>
      <c r="M71" s="118"/>
      <c r="N71" s="118"/>
      <c r="O71" s="243"/>
      <c r="P71" s="243"/>
      <c r="Q71" s="243"/>
      <c r="R71" s="243"/>
    </row>
    <row r="72" ht="10.7" customHeight="1" spans="1:18">
      <c r="A72" s="118"/>
      <c r="B72" s="118"/>
      <c r="C72" s="118"/>
      <c r="D72" s="118"/>
      <c r="E72" s="118"/>
      <c r="F72" s="118"/>
      <c r="G72" s="243"/>
      <c r="H72" s="243"/>
      <c r="I72" s="118"/>
      <c r="J72" s="118"/>
      <c r="K72" s="118"/>
      <c r="L72" s="118"/>
      <c r="M72" s="118"/>
      <c r="N72" s="118"/>
      <c r="O72" s="243"/>
      <c r="P72" s="243"/>
      <c r="Q72" s="243"/>
      <c r="R72" s="243"/>
    </row>
    <row r="73" ht="10.7" customHeight="1" spans="1:18">
      <c r="A73" s="118"/>
      <c r="B73" s="118"/>
      <c r="C73" s="118"/>
      <c r="D73" s="118"/>
      <c r="E73" s="118"/>
      <c r="F73" s="118"/>
      <c r="G73" s="243"/>
      <c r="H73" s="243"/>
      <c r="I73" s="118"/>
      <c r="J73" s="118"/>
      <c r="K73" s="118"/>
      <c r="L73" s="118"/>
      <c r="M73" s="118"/>
      <c r="N73" s="118"/>
      <c r="O73" s="243"/>
      <c r="P73" s="243"/>
      <c r="Q73" s="243"/>
      <c r="R73" s="243"/>
    </row>
    <row r="74" ht="10.7" customHeight="1" spans="1:18">
      <c r="A74" s="118"/>
      <c r="B74" s="118"/>
      <c r="C74" s="118"/>
      <c r="D74" s="118"/>
      <c r="E74" s="118"/>
      <c r="F74" s="118"/>
      <c r="G74" s="243"/>
      <c r="H74" s="243"/>
      <c r="I74" s="118"/>
      <c r="J74" s="118"/>
      <c r="K74" s="118"/>
      <c r="L74" s="118"/>
      <c r="M74" s="118"/>
      <c r="N74" s="118"/>
      <c r="O74" s="243"/>
      <c r="P74" s="243"/>
      <c r="Q74" s="243"/>
      <c r="R74" s="243"/>
    </row>
    <row r="75" ht="10.7" customHeight="1" spans="1:18">
      <c r="A75" s="118"/>
      <c r="B75" s="118"/>
      <c r="C75" s="118"/>
      <c r="D75" s="118"/>
      <c r="E75" s="118"/>
      <c r="F75" s="118"/>
      <c r="G75" s="243"/>
      <c r="H75" s="243"/>
      <c r="I75" s="118"/>
      <c r="J75" s="118"/>
      <c r="K75" s="118"/>
      <c r="L75" s="118"/>
      <c r="M75" s="118"/>
      <c r="N75" s="118"/>
      <c r="O75" s="243"/>
      <c r="P75" s="243"/>
      <c r="Q75" s="243"/>
      <c r="R75" s="243"/>
    </row>
    <row r="76" ht="10.7" customHeight="1" spans="1:18">
      <c r="A76" s="118"/>
      <c r="B76" s="118"/>
      <c r="C76" s="118"/>
      <c r="D76" s="118"/>
      <c r="E76" s="118"/>
      <c r="F76" s="118"/>
      <c r="G76" s="243"/>
      <c r="H76" s="243"/>
      <c r="I76" s="118"/>
      <c r="J76" s="118"/>
      <c r="K76" s="118"/>
      <c r="L76" s="118"/>
      <c r="M76" s="118"/>
      <c r="N76" s="118"/>
      <c r="O76" s="243"/>
      <c r="P76" s="243"/>
      <c r="Q76" s="243"/>
      <c r="R76" s="243"/>
    </row>
    <row r="77" ht="10.7" customHeight="1" spans="1:18">
      <c r="A77" s="118"/>
      <c r="B77" s="118"/>
      <c r="C77" s="118"/>
      <c r="D77" s="118"/>
      <c r="E77" s="118"/>
      <c r="F77" s="118"/>
      <c r="G77" s="243"/>
      <c r="H77" s="243"/>
      <c r="I77" s="118"/>
      <c r="J77" s="118"/>
      <c r="K77" s="118"/>
      <c r="L77" s="118"/>
      <c r="M77" s="118"/>
      <c r="N77" s="118"/>
      <c r="O77" s="243"/>
      <c r="P77" s="243"/>
      <c r="Q77" s="243"/>
      <c r="R77" s="243"/>
    </row>
    <row r="78" ht="10.7" customHeight="1" spans="1:18">
      <c r="A78" s="118"/>
      <c r="B78" s="118"/>
      <c r="C78" s="118"/>
      <c r="D78" s="118"/>
      <c r="E78" s="118"/>
      <c r="F78" s="118"/>
      <c r="G78" s="243"/>
      <c r="H78" s="243"/>
      <c r="I78" s="118"/>
      <c r="J78" s="118"/>
      <c r="K78" s="118"/>
      <c r="L78" s="118"/>
      <c r="M78" s="118"/>
      <c r="N78" s="118"/>
      <c r="O78" s="243"/>
      <c r="P78" s="243"/>
      <c r="Q78" s="243"/>
      <c r="R78" s="243"/>
    </row>
    <row r="79" ht="10.7" customHeight="1" spans="1:18">
      <c r="A79" s="200" t="s">
        <v>839</v>
      </c>
      <c r="B79" s="200" t="s">
        <v>5543</v>
      </c>
      <c r="C79" s="201" t="s">
        <v>5544</v>
      </c>
      <c r="D79" s="202" t="s">
        <v>5545</v>
      </c>
      <c r="E79" s="200" t="s">
        <v>5546</v>
      </c>
      <c r="F79" s="200" t="s">
        <v>5547</v>
      </c>
      <c r="G79" s="243" t="s">
        <v>5612</v>
      </c>
      <c r="H79" s="243"/>
      <c r="I79" s="118"/>
      <c r="J79" s="118"/>
      <c r="K79" s="118"/>
      <c r="L79" s="118"/>
      <c r="M79" s="118"/>
      <c r="N79" s="118"/>
      <c r="O79" s="243"/>
      <c r="P79" s="243"/>
      <c r="Q79" s="243"/>
      <c r="R79" s="243"/>
    </row>
    <row r="80" ht="11.9" customHeight="1" spans="1:18">
      <c r="A80" s="17" t="s">
        <v>5550</v>
      </c>
      <c r="B80" s="17" t="s">
        <v>5551</v>
      </c>
      <c r="C80" s="204">
        <v>0.497508</v>
      </c>
      <c r="D80" s="205">
        <v>13984</v>
      </c>
      <c r="E80" s="28" t="s">
        <v>5552</v>
      </c>
      <c r="F80" s="206">
        <v>0.3471</v>
      </c>
      <c r="G80" s="243"/>
      <c r="H80" s="243"/>
      <c r="I80" s="118"/>
      <c r="J80" s="118"/>
      <c r="K80" s="118"/>
      <c r="L80" s="118"/>
      <c r="M80" s="118"/>
      <c r="N80" s="118"/>
      <c r="O80" s="243"/>
      <c r="P80" s="243"/>
      <c r="Q80" s="243"/>
      <c r="R80" s="243"/>
    </row>
    <row r="81" ht="11.9" customHeight="1" spans="1:18">
      <c r="A81" s="17" t="s">
        <v>5555</v>
      </c>
      <c r="B81" s="17" t="s">
        <v>5556</v>
      </c>
      <c r="C81" s="204">
        <v>0.294441</v>
      </c>
      <c r="D81" s="205">
        <v>8276</v>
      </c>
      <c r="E81" s="28" t="s">
        <v>5552</v>
      </c>
      <c r="F81" s="206">
        <v>0.41862</v>
      </c>
      <c r="G81" s="243"/>
      <c r="H81" s="243"/>
      <c r="I81" s="118"/>
      <c r="J81" s="118"/>
      <c r="K81" s="118"/>
      <c r="L81" s="118"/>
      <c r="M81" s="118"/>
      <c r="N81" s="118"/>
      <c r="O81" s="243"/>
      <c r="P81" s="243"/>
      <c r="Q81" s="243"/>
      <c r="R81" s="243"/>
    </row>
    <row r="82" ht="11.9" customHeight="1" spans="1:18">
      <c r="A82" s="17" t="s">
        <v>5557</v>
      </c>
      <c r="B82" s="17" t="s">
        <v>5558</v>
      </c>
      <c r="C82" s="204">
        <v>0.059295</v>
      </c>
      <c r="D82" s="205">
        <v>1667</v>
      </c>
      <c r="E82" s="28"/>
      <c r="F82" s="206">
        <v>0.61722</v>
      </c>
      <c r="G82" s="243"/>
      <c r="H82" s="243"/>
      <c r="I82" s="118"/>
      <c r="J82" s="118"/>
      <c r="K82" s="118"/>
      <c r="L82" s="118"/>
      <c r="M82" s="118"/>
      <c r="N82" s="118"/>
      <c r="O82" s="243"/>
      <c r="P82" s="243"/>
      <c r="Q82" s="243"/>
      <c r="R82" s="243"/>
    </row>
    <row r="83" ht="11.9" customHeight="1" spans="1:18">
      <c r="A83" s="17" t="s">
        <v>5559</v>
      </c>
      <c r="B83" s="17" t="s">
        <v>5560</v>
      </c>
      <c r="C83" s="204">
        <v>0.047246</v>
      </c>
      <c r="D83" s="205">
        <v>1328</v>
      </c>
      <c r="E83" s="28"/>
      <c r="F83" s="206">
        <v>0.80955</v>
      </c>
      <c r="G83" s="243"/>
      <c r="H83" s="243"/>
      <c r="I83" s="118"/>
      <c r="J83" s="118"/>
      <c r="K83" s="118"/>
      <c r="L83" s="118"/>
      <c r="M83" s="118"/>
      <c r="N83" s="118"/>
      <c r="O83" s="243"/>
      <c r="P83" s="243"/>
      <c r="Q83" s="243"/>
      <c r="R83" s="243"/>
    </row>
    <row r="84" ht="11.9" customHeight="1" spans="1:18">
      <c r="A84" s="17" t="s">
        <v>5561</v>
      </c>
      <c r="B84" s="17" t="s">
        <v>5562</v>
      </c>
      <c r="C84" s="204">
        <v>0.02472</v>
      </c>
      <c r="D84" s="205">
        <v>695</v>
      </c>
      <c r="E84" s="28"/>
      <c r="F84" s="206">
        <v>0.46301</v>
      </c>
      <c r="G84" s="243"/>
      <c r="H84" s="243"/>
      <c r="I84" s="118"/>
      <c r="J84" s="118"/>
      <c r="K84" s="118"/>
      <c r="L84" s="118"/>
      <c r="M84" s="118"/>
      <c r="N84" s="118"/>
      <c r="O84" s="243"/>
      <c r="P84" s="243"/>
      <c r="Q84" s="243"/>
      <c r="R84" s="243"/>
    </row>
    <row r="85" ht="11.9" customHeight="1" spans="1:18">
      <c r="A85" s="17" t="s">
        <v>5566</v>
      </c>
      <c r="B85" s="17" t="s">
        <v>5567</v>
      </c>
      <c r="C85" s="204">
        <v>0.019301</v>
      </c>
      <c r="D85" s="205">
        <v>543</v>
      </c>
      <c r="E85" s="28"/>
      <c r="F85" s="206">
        <v>0.06106</v>
      </c>
      <c r="G85" s="243"/>
      <c r="H85" s="243"/>
      <c r="I85" s="118"/>
      <c r="J85" s="118"/>
      <c r="K85" s="118"/>
      <c r="L85" s="118"/>
      <c r="M85" s="118"/>
      <c r="N85" s="118"/>
      <c r="O85" s="243"/>
      <c r="P85" s="243"/>
      <c r="Q85" s="243"/>
      <c r="R85" s="243"/>
    </row>
    <row r="86" ht="11.9" customHeight="1" spans="1:18">
      <c r="A86" s="17" t="s">
        <v>5570</v>
      </c>
      <c r="B86" s="17" t="s">
        <v>5571</v>
      </c>
      <c r="C86" s="204">
        <v>0.017954</v>
      </c>
      <c r="D86" s="205">
        <v>505</v>
      </c>
      <c r="E86" s="28" t="s">
        <v>5572</v>
      </c>
      <c r="F86" s="206">
        <v>0.50632</v>
      </c>
      <c r="G86" s="243"/>
      <c r="H86" s="243"/>
      <c r="I86" s="118"/>
      <c r="J86" s="118"/>
      <c r="K86" s="118"/>
      <c r="L86" s="118"/>
      <c r="M86" s="118"/>
      <c r="N86" s="118"/>
      <c r="O86" s="243"/>
      <c r="P86" s="243"/>
      <c r="Q86" s="243"/>
      <c r="R86" s="243"/>
    </row>
    <row r="87" ht="11.9" customHeight="1" spans="1:18">
      <c r="A87" s="17" t="s">
        <v>5575</v>
      </c>
      <c r="B87" s="17" t="s">
        <v>5576</v>
      </c>
      <c r="C87" s="204">
        <v>0.008428</v>
      </c>
      <c r="D87" s="205">
        <v>237</v>
      </c>
      <c r="E87" s="28"/>
      <c r="F87" s="206">
        <v>0.28778</v>
      </c>
      <c r="G87" s="243"/>
      <c r="H87" s="243"/>
      <c r="I87" s="118"/>
      <c r="J87" s="118"/>
      <c r="K87" s="118"/>
      <c r="L87" s="118"/>
      <c r="M87" s="118"/>
      <c r="N87" s="118"/>
      <c r="O87" s="243"/>
      <c r="P87" s="243"/>
      <c r="Q87" s="243"/>
      <c r="R87" s="243"/>
    </row>
    <row r="88" ht="11.9" customHeight="1" spans="1:18">
      <c r="A88" s="17" t="s">
        <v>5579</v>
      </c>
      <c r="B88" s="17" t="s">
        <v>5580</v>
      </c>
      <c r="C88" s="204">
        <v>0.007424</v>
      </c>
      <c r="D88" s="205">
        <v>209</v>
      </c>
      <c r="E88" s="28"/>
      <c r="F88" s="28"/>
      <c r="G88" s="243"/>
      <c r="H88" s="243"/>
      <c r="I88" s="118"/>
      <c r="J88" s="118"/>
      <c r="K88" s="118"/>
      <c r="L88" s="118"/>
      <c r="M88" s="118"/>
      <c r="N88" s="118"/>
      <c r="O88" s="243"/>
      <c r="P88" s="243"/>
      <c r="Q88" s="243"/>
      <c r="R88" s="243"/>
    </row>
    <row r="89" ht="11.9" customHeight="1" spans="1:18">
      <c r="A89" s="17" t="s">
        <v>5582</v>
      </c>
      <c r="B89" s="17" t="s">
        <v>5583</v>
      </c>
      <c r="C89" s="204">
        <v>0.002209</v>
      </c>
      <c r="D89" s="205">
        <v>62</v>
      </c>
      <c r="E89" s="28"/>
      <c r="F89" s="28"/>
      <c r="G89" s="243"/>
      <c r="H89" s="243"/>
      <c r="I89" s="118"/>
      <c r="J89" s="118"/>
      <c r="K89" s="118"/>
      <c r="L89" s="118"/>
      <c r="M89" s="118"/>
      <c r="N89" s="118"/>
      <c r="O89" s="243"/>
      <c r="P89" s="243"/>
      <c r="Q89" s="243"/>
      <c r="R89" s="243"/>
    </row>
    <row r="90" ht="11.9" customHeight="1" spans="1:18">
      <c r="A90" s="17" t="s">
        <v>5586</v>
      </c>
      <c r="B90" s="17" t="s">
        <v>5587</v>
      </c>
      <c r="C90" s="204">
        <v>0.001316</v>
      </c>
      <c r="D90" s="205">
        <v>37</v>
      </c>
      <c r="E90" s="28"/>
      <c r="F90" s="28"/>
      <c r="G90" s="243"/>
      <c r="H90" s="243"/>
      <c r="I90" s="118"/>
      <c r="J90" s="118"/>
      <c r="K90" s="118"/>
      <c r="L90" s="118"/>
      <c r="M90" s="118"/>
      <c r="N90" s="118"/>
      <c r="O90" s="243"/>
      <c r="P90" s="243"/>
      <c r="Q90" s="243"/>
      <c r="R90" s="243"/>
    </row>
    <row r="91" spans="1:18">
      <c r="A91" s="17"/>
      <c r="B91" s="17"/>
      <c r="C91" s="204"/>
      <c r="D91" s="205"/>
      <c r="E91" s="28"/>
      <c r="F91" s="28"/>
      <c r="G91" s="243"/>
      <c r="H91" s="243"/>
      <c r="I91" s="118"/>
      <c r="J91" s="118"/>
      <c r="K91" s="118"/>
      <c r="L91" s="118"/>
      <c r="M91" s="118"/>
      <c r="N91" s="118"/>
      <c r="O91" s="243"/>
      <c r="P91" s="243"/>
      <c r="Q91" s="243"/>
      <c r="R91" s="243"/>
    </row>
    <row r="92" spans="1:18">
      <c r="A92" s="17"/>
      <c r="B92" s="17"/>
      <c r="C92" s="204"/>
      <c r="D92" s="205"/>
      <c r="E92" s="28"/>
      <c r="F92" s="28"/>
      <c r="G92" s="243"/>
      <c r="H92" s="243"/>
      <c r="I92" s="118"/>
      <c r="J92" s="118"/>
      <c r="K92" s="118"/>
      <c r="L92" s="118"/>
      <c r="M92" s="118"/>
      <c r="N92" s="118"/>
      <c r="O92" s="243"/>
      <c r="P92" s="243"/>
      <c r="Q92" s="243"/>
      <c r="R92" s="243"/>
    </row>
    <row r="93" spans="1:18">
      <c r="A93" s="17"/>
      <c r="B93" s="17"/>
      <c r="C93" s="204"/>
      <c r="D93" s="205"/>
      <c r="E93" s="28"/>
      <c r="F93" s="28"/>
      <c r="G93" s="243"/>
      <c r="H93" s="243"/>
      <c r="I93" s="118"/>
      <c r="J93" s="118"/>
      <c r="K93" s="118"/>
      <c r="L93" s="118"/>
      <c r="M93" s="118"/>
      <c r="N93" s="118"/>
      <c r="O93" s="243"/>
      <c r="P93" s="243"/>
      <c r="Q93" s="243"/>
      <c r="R93" s="243"/>
    </row>
    <row r="94" spans="1:18">
      <c r="A94" s="17"/>
      <c r="B94" s="17"/>
      <c r="C94" s="204"/>
      <c r="D94" s="205"/>
      <c r="E94" s="28"/>
      <c r="F94" s="28"/>
      <c r="G94" s="243"/>
      <c r="H94" s="243"/>
      <c r="I94" s="118"/>
      <c r="J94" s="118"/>
      <c r="K94" s="118"/>
      <c r="L94" s="118"/>
      <c r="M94" s="118"/>
      <c r="N94" s="118"/>
      <c r="O94" s="243"/>
      <c r="P94" s="243"/>
      <c r="Q94" s="243"/>
      <c r="R94" s="243"/>
    </row>
    <row r="95" spans="1:18">
      <c r="A95" s="17"/>
      <c r="B95" s="17"/>
      <c r="C95" s="204"/>
      <c r="D95" s="205"/>
      <c r="E95" s="28"/>
      <c r="F95" s="28"/>
      <c r="G95" s="243"/>
      <c r="H95" s="243"/>
      <c r="I95" s="118"/>
      <c r="J95" s="118"/>
      <c r="K95" s="118"/>
      <c r="L95" s="118"/>
      <c r="M95" s="118"/>
      <c r="N95" s="118"/>
      <c r="O95" s="243"/>
      <c r="P95" s="243"/>
      <c r="Q95" s="243"/>
      <c r="R95" s="243"/>
    </row>
    <row r="96" spans="1:18">
      <c r="A96" s="17"/>
      <c r="B96" s="17"/>
      <c r="C96" s="204"/>
      <c r="D96" s="205"/>
      <c r="E96" s="28"/>
      <c r="F96" s="28"/>
      <c r="G96" s="243"/>
      <c r="H96" s="243"/>
      <c r="I96" s="118"/>
      <c r="J96" s="118"/>
      <c r="K96" s="118"/>
      <c r="L96" s="118"/>
      <c r="M96" s="118"/>
      <c r="N96" s="118"/>
      <c r="O96" s="243"/>
      <c r="P96" s="243"/>
      <c r="Q96" s="243"/>
      <c r="R96" s="243"/>
    </row>
    <row r="97" spans="1:18">
      <c r="A97" s="17"/>
      <c r="B97" s="17"/>
      <c r="C97" s="204"/>
      <c r="D97" s="205"/>
      <c r="E97" s="28"/>
      <c r="F97" s="28"/>
      <c r="G97" s="243"/>
      <c r="H97" s="243"/>
      <c r="I97" s="118"/>
      <c r="J97" s="118"/>
      <c r="K97" s="118"/>
      <c r="L97" s="118"/>
      <c r="M97" s="118"/>
      <c r="N97" s="118"/>
      <c r="O97" s="243"/>
      <c r="P97" s="243"/>
      <c r="Q97" s="243"/>
      <c r="R97" s="243"/>
    </row>
    <row r="98" spans="1:18">
      <c r="A98" s="17"/>
      <c r="B98" s="17"/>
      <c r="C98" s="204"/>
      <c r="D98" s="205"/>
      <c r="E98" s="28"/>
      <c r="F98" s="28"/>
      <c r="G98" s="243"/>
      <c r="H98" s="243"/>
      <c r="I98" s="118"/>
      <c r="J98" s="118"/>
      <c r="K98" s="118"/>
      <c r="L98" s="118"/>
      <c r="M98" s="118"/>
      <c r="N98" s="118"/>
      <c r="O98" s="243"/>
      <c r="P98" s="243"/>
      <c r="Q98" s="243"/>
      <c r="R98" s="243"/>
    </row>
    <row r="99" spans="1:18">
      <c r="A99" s="17"/>
      <c r="B99" s="17"/>
      <c r="C99" s="204"/>
      <c r="D99" s="205"/>
      <c r="E99" s="28"/>
      <c r="F99" s="28"/>
      <c r="G99" s="243"/>
      <c r="H99" s="243"/>
      <c r="I99" s="118"/>
      <c r="J99" s="118"/>
      <c r="K99" s="118"/>
      <c r="L99" s="118"/>
      <c r="M99" s="118"/>
      <c r="N99" s="118"/>
      <c r="O99" s="243"/>
      <c r="P99" s="243"/>
      <c r="Q99" s="243"/>
      <c r="R99" s="243"/>
    </row>
    <row r="100" spans="1:18">
      <c r="A100" s="17"/>
      <c r="B100" s="17"/>
      <c r="C100" s="204"/>
      <c r="D100" s="205"/>
      <c r="E100" s="28"/>
      <c r="F100" s="28"/>
      <c r="G100" s="243"/>
      <c r="H100" s="243"/>
      <c r="I100" s="118"/>
      <c r="J100" s="118"/>
      <c r="K100" s="118"/>
      <c r="L100" s="118"/>
      <c r="M100" s="118"/>
      <c r="N100" s="118"/>
      <c r="O100" s="243"/>
      <c r="P100" s="243"/>
      <c r="Q100" s="243"/>
      <c r="R100" s="243"/>
    </row>
    <row r="101" spans="1:18">
      <c r="A101" s="17"/>
      <c r="B101" s="17"/>
      <c r="C101" s="204"/>
      <c r="D101" s="205"/>
      <c r="E101" s="28"/>
      <c r="F101" s="28"/>
      <c r="G101" s="243"/>
      <c r="H101" s="243"/>
      <c r="I101" s="118"/>
      <c r="J101" s="118"/>
      <c r="K101" s="118"/>
      <c r="L101" s="118"/>
      <c r="M101" s="118"/>
      <c r="N101" s="118"/>
      <c r="O101" s="243"/>
      <c r="P101" s="243"/>
      <c r="Q101" s="243"/>
      <c r="R101" s="243"/>
    </row>
    <row r="102" spans="1:18">
      <c r="A102" s="17"/>
      <c r="B102" s="17"/>
      <c r="C102" s="204"/>
      <c r="D102" s="205"/>
      <c r="E102" s="28"/>
      <c r="F102" s="28"/>
      <c r="G102" s="243"/>
      <c r="H102" s="243"/>
      <c r="I102" s="118"/>
      <c r="J102" s="118"/>
      <c r="K102" s="118"/>
      <c r="L102" s="118"/>
      <c r="M102" s="118"/>
      <c r="N102" s="118"/>
      <c r="O102" s="243"/>
      <c r="P102" s="243"/>
      <c r="Q102" s="243"/>
      <c r="R102" s="243"/>
    </row>
    <row r="103" spans="1:18">
      <c r="A103" s="17"/>
      <c r="B103" s="17"/>
      <c r="C103" s="204"/>
      <c r="D103" s="205"/>
      <c r="E103" s="28"/>
      <c r="F103" s="28"/>
      <c r="G103" s="243"/>
      <c r="H103" s="243"/>
      <c r="I103" s="118"/>
      <c r="J103" s="118"/>
      <c r="K103" s="118"/>
      <c r="L103" s="118"/>
      <c r="M103" s="118"/>
      <c r="N103" s="118"/>
      <c r="O103" s="243"/>
      <c r="P103" s="243"/>
      <c r="Q103" s="243"/>
      <c r="R103" s="243"/>
    </row>
    <row r="104" spans="1:18">
      <c r="A104" s="17"/>
      <c r="B104" s="17"/>
      <c r="C104" s="204"/>
      <c r="D104" s="205"/>
      <c r="E104" s="28"/>
      <c r="F104" s="28"/>
      <c r="G104" s="243"/>
      <c r="H104" s="243"/>
      <c r="I104" s="118"/>
      <c r="J104" s="118"/>
      <c r="K104" s="118"/>
      <c r="L104" s="118"/>
      <c r="M104" s="118"/>
      <c r="N104" s="118"/>
      <c r="O104" s="243"/>
      <c r="P104" s="243"/>
      <c r="Q104" s="243"/>
      <c r="R104" s="243"/>
    </row>
    <row r="105" spans="1:18">
      <c r="A105" s="17"/>
      <c r="B105" s="17"/>
      <c r="C105" s="204"/>
      <c r="D105" s="205"/>
      <c r="E105" s="28"/>
      <c r="F105" s="28"/>
      <c r="G105" s="243"/>
      <c r="H105" s="243"/>
      <c r="I105" s="118"/>
      <c r="J105" s="118"/>
      <c r="K105" s="118"/>
      <c r="L105" s="118"/>
      <c r="M105" s="118"/>
      <c r="N105" s="118"/>
      <c r="O105" s="243"/>
      <c r="P105" s="243"/>
      <c r="Q105" s="243"/>
      <c r="R105" s="243"/>
    </row>
    <row r="106" spans="1:18">
      <c r="A106" s="17"/>
      <c r="B106" s="17"/>
      <c r="C106" s="204"/>
      <c r="D106" s="205"/>
      <c r="E106" s="28"/>
      <c r="F106" s="28"/>
      <c r="G106" s="243"/>
      <c r="H106" s="243"/>
      <c r="I106" s="118"/>
      <c r="J106" s="118"/>
      <c r="K106" s="118"/>
      <c r="L106" s="118"/>
      <c r="M106" s="118"/>
      <c r="N106" s="118"/>
      <c r="O106" s="243"/>
      <c r="P106" s="243"/>
      <c r="Q106" s="243"/>
      <c r="R106" s="243"/>
    </row>
    <row r="107" spans="1:18">
      <c r="A107" s="17"/>
      <c r="B107" s="17"/>
      <c r="C107" s="204"/>
      <c r="D107" s="205"/>
      <c r="E107" s="28"/>
      <c r="F107" s="28"/>
      <c r="G107" s="243"/>
      <c r="H107" s="243"/>
      <c r="I107" s="118"/>
      <c r="J107" s="118"/>
      <c r="K107" s="118"/>
      <c r="L107" s="118"/>
      <c r="M107" s="118"/>
      <c r="N107" s="118"/>
      <c r="O107" s="243"/>
      <c r="P107" s="243"/>
      <c r="Q107" s="243"/>
      <c r="R107" s="243"/>
    </row>
    <row r="108" spans="1:18">
      <c r="A108" s="17"/>
      <c r="B108" s="17"/>
      <c r="C108" s="204"/>
      <c r="D108" s="205"/>
      <c r="E108" s="28"/>
      <c r="F108" s="28"/>
      <c r="G108" s="243"/>
      <c r="H108" s="243"/>
      <c r="I108" s="118"/>
      <c r="J108" s="118"/>
      <c r="K108" s="118"/>
      <c r="L108" s="118"/>
      <c r="M108" s="118"/>
      <c r="N108" s="118"/>
      <c r="O108" s="243"/>
      <c r="P108" s="243"/>
      <c r="Q108" s="243"/>
      <c r="R108" s="243"/>
    </row>
    <row r="109" spans="1:18">
      <c r="A109" s="17"/>
      <c r="B109" s="17"/>
      <c r="C109" s="204"/>
      <c r="D109" s="205"/>
      <c r="E109" s="28"/>
      <c r="F109" s="28"/>
      <c r="G109" s="243"/>
      <c r="H109" s="243"/>
      <c r="I109" s="118"/>
      <c r="J109" s="118"/>
      <c r="K109" s="118"/>
      <c r="L109" s="118"/>
      <c r="M109" s="118"/>
      <c r="N109" s="118"/>
      <c r="O109" s="243"/>
      <c r="P109" s="243"/>
      <c r="Q109" s="243"/>
      <c r="R109" s="243"/>
    </row>
    <row r="110" spans="1:18">
      <c r="A110" s="17"/>
      <c r="B110" s="17"/>
      <c r="C110" s="204"/>
      <c r="D110" s="205"/>
      <c r="E110" s="28"/>
      <c r="F110" s="28"/>
      <c r="G110" s="243"/>
      <c r="H110" s="243"/>
      <c r="I110" s="118"/>
      <c r="J110" s="118"/>
      <c r="K110" s="118"/>
      <c r="L110" s="118"/>
      <c r="M110" s="118"/>
      <c r="N110" s="118"/>
      <c r="O110" s="243"/>
      <c r="P110" s="243"/>
      <c r="Q110" s="243"/>
      <c r="R110" s="243"/>
    </row>
  </sheetData>
  <mergeCells count="1">
    <mergeCell ref="A1:E1"/>
  </mergeCells>
  <pageMargins left="0.75" right="0.75" top="1" bottom="1" header="0.5" footer="0.5"/>
  <headerFooter/>
  <drawing r:id="rId2"/>
  <legacyDrawing r:id="rId3"/>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E229"/>
  <sheetViews>
    <sheetView workbookViewId="0">
      <pane xSplit="2" ySplit="2" topLeftCell="P3" activePane="bottomRight" state="frozen"/>
      <selection/>
      <selection pane="topRight"/>
      <selection pane="bottomLeft"/>
      <selection pane="bottomRight" activeCell="Q5" sqref="Q5"/>
    </sheetView>
  </sheetViews>
  <sheetFormatPr defaultColWidth="9" defaultRowHeight="13.5"/>
  <cols>
    <col min="1" max="1" width="11.2083333333333" customWidth="1"/>
    <col min="2" max="2" width="12.35" customWidth="1"/>
    <col min="3" max="3" width="14.7083333333333" customWidth="1"/>
    <col min="4" max="5" width="11.2083333333333" customWidth="1"/>
    <col min="6" max="6" width="15.2666666666667" customWidth="1"/>
    <col min="7" max="7" width="16.1666666666667" customWidth="1"/>
    <col min="8" max="11" width="11.2083333333333" customWidth="1"/>
    <col min="12" max="12" width="16.5083333333333" customWidth="1"/>
    <col min="13" max="13" width="11.2083333333333" customWidth="1"/>
    <col min="14" max="16" width="10.0833333333333" customWidth="1"/>
    <col min="17" max="17" width="27.2083333333333" customWidth="1"/>
    <col min="18" max="22" width="11.2083333333333" customWidth="1"/>
    <col min="23" max="23" width="14.25" customWidth="1"/>
    <col min="24" max="26" width="11.2083333333333" customWidth="1"/>
    <col min="27" max="28" width="9.975" customWidth="1"/>
    <col min="29" max="31" width="11.2083333333333" customWidth="1"/>
  </cols>
  <sheetData>
    <row r="1" ht="14.9" customHeight="1" spans="1:31">
      <c r="A1" s="148" t="s">
        <v>5613</v>
      </c>
      <c r="B1" s="148" t="s">
        <v>5614</v>
      </c>
      <c r="C1" s="212" t="s">
        <v>3498</v>
      </c>
      <c r="D1" s="212" t="s">
        <v>3477</v>
      </c>
      <c r="E1" s="212" t="s">
        <v>5615</v>
      </c>
      <c r="F1" s="212" t="s">
        <v>5616</v>
      </c>
      <c r="G1" s="212" t="s">
        <v>5617</v>
      </c>
      <c r="H1" s="148" t="s">
        <v>5618</v>
      </c>
      <c r="I1" s="212" t="s">
        <v>5573</v>
      </c>
      <c r="J1" s="212" t="s">
        <v>5619</v>
      </c>
      <c r="K1" s="213" t="s">
        <v>5620</v>
      </c>
      <c r="L1" s="213"/>
      <c r="M1" s="214" t="s">
        <v>5621</v>
      </c>
      <c r="N1" s="148" t="s">
        <v>5622</v>
      </c>
      <c r="O1" s="148" t="s">
        <v>5623</v>
      </c>
      <c r="P1" s="212" t="s">
        <v>5484</v>
      </c>
      <c r="Q1" s="212" t="s">
        <v>5624</v>
      </c>
      <c r="R1" s="141" t="s">
        <v>5625</v>
      </c>
      <c r="S1" s="141"/>
      <c r="T1" s="141"/>
      <c r="U1" s="141"/>
      <c r="V1" s="141"/>
      <c r="W1" s="141"/>
      <c r="X1" s="215" t="s">
        <v>5626</v>
      </c>
      <c r="Y1" s="216"/>
      <c r="Z1" s="216"/>
      <c r="AA1" s="216"/>
      <c r="AB1" s="216"/>
      <c r="AC1" s="216"/>
      <c r="AD1" s="216"/>
      <c r="AE1" s="211"/>
    </row>
    <row r="2" ht="29.15" customHeight="1" spans="1:31">
      <c r="A2" s="217"/>
      <c r="B2" s="217"/>
      <c r="C2" s="218"/>
      <c r="D2" s="218"/>
      <c r="E2" s="218"/>
      <c r="F2" s="218"/>
      <c r="G2" s="218"/>
      <c r="H2" s="217"/>
      <c r="I2" s="218"/>
      <c r="J2" s="218"/>
      <c r="K2" s="213" t="s">
        <v>5627</v>
      </c>
      <c r="L2" s="213" t="s">
        <v>5628</v>
      </c>
      <c r="M2" s="217"/>
      <c r="N2" s="217"/>
      <c r="O2" s="217"/>
      <c r="P2" s="218"/>
      <c r="Q2" s="218"/>
      <c r="R2" s="141" t="s">
        <v>5629</v>
      </c>
      <c r="S2" s="141" t="s">
        <v>5630</v>
      </c>
      <c r="T2" s="213" t="s">
        <v>5494</v>
      </c>
      <c r="U2" s="219" t="s">
        <v>5492</v>
      </c>
      <c r="V2" s="141" t="s">
        <v>5631</v>
      </c>
      <c r="W2" s="220" t="s">
        <v>5497</v>
      </c>
      <c r="X2" s="220"/>
      <c r="Y2" s="220"/>
      <c r="Z2" s="220" t="s">
        <v>5632</v>
      </c>
      <c r="AA2" s="220" t="s">
        <v>5633</v>
      </c>
      <c r="AB2" s="220" t="s">
        <v>5634</v>
      </c>
      <c r="AC2" s="220" t="s">
        <v>5635</v>
      </c>
      <c r="AD2" s="220" t="s">
        <v>5636</v>
      </c>
      <c r="AE2" s="211"/>
    </row>
    <row r="3" ht="38.1" customHeight="1" spans="1:31">
      <c r="A3" s="171" t="s">
        <v>5384</v>
      </c>
      <c r="B3" s="171" t="s">
        <v>5637</v>
      </c>
      <c r="C3" s="171" t="s">
        <v>5638</v>
      </c>
      <c r="D3" s="221">
        <v>109.99</v>
      </c>
      <c r="E3" s="222">
        <v>20</v>
      </c>
      <c r="F3" s="221" t="s">
        <v>5639</v>
      </c>
      <c r="G3" s="222">
        <f t="shared" ref="G3:G34" si="0">M3/7</f>
        <v>6.28571428571429</v>
      </c>
      <c r="H3" s="171">
        <f t="shared" ref="H3:H34" si="1">G3*7</f>
        <v>44</v>
      </c>
      <c r="I3" s="171">
        <v>60</v>
      </c>
      <c r="J3" s="171">
        <v>4.7</v>
      </c>
      <c r="K3" s="171" t="s">
        <v>5640</v>
      </c>
      <c r="L3" s="223" t="s">
        <v>5641</v>
      </c>
      <c r="M3" s="171">
        <v>44</v>
      </c>
      <c r="N3" s="171">
        <f t="shared" ref="N3:N34" si="2">D3*H3</f>
        <v>4839.56</v>
      </c>
      <c r="O3" s="173">
        <v>66</v>
      </c>
      <c r="P3" s="172">
        <f t="shared" ref="P3:P34" si="3">G3/O3</f>
        <v>0.0952380952380952</v>
      </c>
      <c r="Q3" s="221" t="s">
        <v>5642</v>
      </c>
      <c r="R3" s="224">
        <f t="shared" ref="R3:R34" si="4">T3*S3</f>
        <v>48</v>
      </c>
      <c r="S3" s="222">
        <f t="shared" ref="S3:S34" si="5">V3/U3</f>
        <v>40</v>
      </c>
      <c r="T3" s="224">
        <v>1.2</v>
      </c>
      <c r="U3" s="225">
        <v>0.11</v>
      </c>
      <c r="V3" s="173">
        <f t="shared" ref="V3:V21" si="6">G3*W3</f>
        <v>4.4</v>
      </c>
      <c r="W3" s="226">
        <v>0.7</v>
      </c>
      <c r="X3" s="171">
        <v>1200</v>
      </c>
      <c r="Y3" s="171">
        <v>0</v>
      </c>
      <c r="Z3" s="171">
        <v>0</v>
      </c>
      <c r="AA3" s="171">
        <v>1310</v>
      </c>
      <c r="AB3" s="171" t="s">
        <v>5643</v>
      </c>
      <c r="AC3" s="171"/>
      <c r="AD3" s="171"/>
      <c r="AE3" s="211"/>
    </row>
    <row r="4" ht="38.1" customHeight="1" spans="1:31">
      <c r="A4" s="171" t="s">
        <v>5387</v>
      </c>
      <c r="B4" s="171" t="s">
        <v>5644</v>
      </c>
      <c r="C4" s="171" t="s">
        <v>5638</v>
      </c>
      <c r="D4" s="221">
        <v>109.99</v>
      </c>
      <c r="E4" s="222">
        <v>20</v>
      </c>
      <c r="F4" s="221" t="s">
        <v>5645</v>
      </c>
      <c r="G4" s="222">
        <f t="shared" si="0"/>
        <v>11.5714285714286</v>
      </c>
      <c r="H4" s="171">
        <f t="shared" si="1"/>
        <v>81</v>
      </c>
      <c r="I4" s="171">
        <v>40</v>
      </c>
      <c r="J4" s="171">
        <v>4.7</v>
      </c>
      <c r="K4" s="171" t="s">
        <v>5646</v>
      </c>
      <c r="L4" s="223" t="s">
        <v>5647</v>
      </c>
      <c r="M4" s="171">
        <v>81</v>
      </c>
      <c r="N4" s="171">
        <f t="shared" si="2"/>
        <v>8909.19</v>
      </c>
      <c r="O4" s="173">
        <v>88</v>
      </c>
      <c r="P4" s="172">
        <f t="shared" si="3"/>
        <v>0.131493506493506</v>
      </c>
      <c r="Q4" s="221" t="s">
        <v>5648</v>
      </c>
      <c r="R4" s="224">
        <f t="shared" si="4"/>
        <v>75.2142857142857</v>
      </c>
      <c r="S4" s="222">
        <f t="shared" si="5"/>
        <v>62.6785714285714</v>
      </c>
      <c r="T4" s="224">
        <v>1.2</v>
      </c>
      <c r="U4" s="225">
        <v>0.12</v>
      </c>
      <c r="V4" s="173">
        <f t="shared" si="6"/>
        <v>7.52142857142857</v>
      </c>
      <c r="W4" s="226">
        <v>0.65</v>
      </c>
      <c r="X4" s="171">
        <f t="shared" ref="X4:X5" si="7">X3-H3</f>
        <v>1156</v>
      </c>
      <c r="Y4" s="171">
        <v>0</v>
      </c>
      <c r="Z4" s="171">
        <v>0</v>
      </c>
      <c r="AA4" s="171">
        <v>1310</v>
      </c>
      <c r="AB4" s="171">
        <v>2490</v>
      </c>
      <c r="AC4" s="171"/>
      <c r="AD4" s="171"/>
      <c r="AE4" s="211"/>
    </row>
    <row r="5" ht="38.1" customHeight="1" spans="1:31">
      <c r="A5" s="171" t="s">
        <v>5388</v>
      </c>
      <c r="B5" s="171" t="s">
        <v>5649</v>
      </c>
      <c r="C5" s="171" t="s">
        <v>5638</v>
      </c>
      <c r="D5" s="221">
        <v>109.99</v>
      </c>
      <c r="E5" s="222">
        <v>20</v>
      </c>
      <c r="F5" s="221" t="s">
        <v>5645</v>
      </c>
      <c r="G5" s="222">
        <f t="shared" si="0"/>
        <v>7.85714285714286</v>
      </c>
      <c r="H5" s="171">
        <f t="shared" si="1"/>
        <v>55</v>
      </c>
      <c r="I5" s="227">
        <v>30</v>
      </c>
      <c r="J5" s="171">
        <v>4.7</v>
      </c>
      <c r="K5" s="171">
        <v>1</v>
      </c>
      <c r="L5" s="223" t="s">
        <v>5650</v>
      </c>
      <c r="M5" s="171">
        <v>55</v>
      </c>
      <c r="N5" s="171">
        <f t="shared" si="2"/>
        <v>6049.45</v>
      </c>
      <c r="O5" s="173">
        <v>60</v>
      </c>
      <c r="P5" s="172">
        <f t="shared" si="3"/>
        <v>0.130952380952381</v>
      </c>
      <c r="Q5" s="221" t="s">
        <v>5651</v>
      </c>
      <c r="R5" s="224">
        <f t="shared" si="4"/>
        <v>39.8901098901099</v>
      </c>
      <c r="S5" s="222">
        <f t="shared" si="5"/>
        <v>36.2637362637363</v>
      </c>
      <c r="T5" s="224">
        <v>1.1</v>
      </c>
      <c r="U5" s="225">
        <v>0.13</v>
      </c>
      <c r="V5" s="173">
        <f t="shared" si="6"/>
        <v>4.71428571428571</v>
      </c>
      <c r="W5" s="226">
        <v>0.6</v>
      </c>
      <c r="X5" s="171">
        <f t="shared" si="7"/>
        <v>1075</v>
      </c>
      <c r="Y5" s="171">
        <v>0</v>
      </c>
      <c r="Z5" s="171">
        <v>2490</v>
      </c>
      <c r="AA5" s="171">
        <v>0</v>
      </c>
      <c r="AB5" s="171" t="s">
        <v>5652</v>
      </c>
      <c r="AC5" s="171" t="s">
        <v>5653</v>
      </c>
      <c r="AD5" s="171"/>
      <c r="AE5" s="211"/>
    </row>
    <row r="6" ht="38.1" customHeight="1" spans="1:31">
      <c r="A6" s="171" t="s">
        <v>5390</v>
      </c>
      <c r="B6" s="171" t="s">
        <v>5654</v>
      </c>
      <c r="C6" s="171" t="s">
        <v>5638</v>
      </c>
      <c r="D6" s="221">
        <v>109.99</v>
      </c>
      <c r="E6" s="222">
        <v>20</v>
      </c>
      <c r="F6" s="228" t="s">
        <v>5655</v>
      </c>
      <c r="G6" s="222">
        <f t="shared" si="0"/>
        <v>6.85714285714286</v>
      </c>
      <c r="H6" s="171">
        <f t="shared" si="1"/>
        <v>48</v>
      </c>
      <c r="I6" s="171">
        <v>20</v>
      </c>
      <c r="J6" s="171">
        <v>4.6</v>
      </c>
      <c r="K6" s="171">
        <v>2</v>
      </c>
      <c r="L6" s="223" t="s">
        <v>5650</v>
      </c>
      <c r="M6" s="171">
        <v>48</v>
      </c>
      <c r="N6" s="171">
        <f t="shared" si="2"/>
        <v>5279.52</v>
      </c>
      <c r="O6" s="173">
        <v>50</v>
      </c>
      <c r="P6" s="172">
        <f t="shared" si="3"/>
        <v>0.137142857142857</v>
      </c>
      <c r="Q6" s="221" t="s">
        <v>5651</v>
      </c>
      <c r="R6" s="224">
        <f t="shared" si="4"/>
        <v>25.1428571428571</v>
      </c>
      <c r="S6" s="222">
        <f t="shared" si="5"/>
        <v>22.8571428571429</v>
      </c>
      <c r="T6" s="224">
        <v>1.1</v>
      </c>
      <c r="U6" s="225">
        <v>0.15</v>
      </c>
      <c r="V6" s="173">
        <f t="shared" si="6"/>
        <v>3.42857142857143</v>
      </c>
      <c r="W6" s="226">
        <v>0.5</v>
      </c>
      <c r="X6" s="171">
        <f>X5-H5+720</f>
        <v>1740</v>
      </c>
      <c r="Y6" s="171">
        <v>600</v>
      </c>
      <c r="Z6" s="171">
        <v>1170</v>
      </c>
      <c r="AA6" s="171">
        <v>0</v>
      </c>
      <c r="AB6" s="171">
        <v>1310</v>
      </c>
      <c r="AC6" s="171"/>
      <c r="AD6" s="171">
        <v>1500</v>
      </c>
      <c r="AE6" s="211"/>
    </row>
    <row r="7" ht="38.1" customHeight="1" spans="1:31">
      <c r="A7" s="171" t="s">
        <v>5391</v>
      </c>
      <c r="B7" s="171" t="s">
        <v>5656</v>
      </c>
      <c r="C7" s="171" t="s">
        <v>5638</v>
      </c>
      <c r="D7" s="221">
        <v>119.99</v>
      </c>
      <c r="E7" s="222">
        <v>10</v>
      </c>
      <c r="F7" s="221" t="s">
        <v>5645</v>
      </c>
      <c r="G7" s="222">
        <f t="shared" si="0"/>
        <v>7.42857142857143</v>
      </c>
      <c r="H7" s="171">
        <f t="shared" si="1"/>
        <v>52</v>
      </c>
      <c r="I7" s="171">
        <v>28</v>
      </c>
      <c r="J7" s="171">
        <v>4.6</v>
      </c>
      <c r="K7" s="229">
        <v>2</v>
      </c>
      <c r="L7" s="223" t="s">
        <v>5650</v>
      </c>
      <c r="M7" s="171">
        <v>52</v>
      </c>
      <c r="N7" s="171">
        <f t="shared" si="2"/>
        <v>6239.48</v>
      </c>
      <c r="O7" s="173">
        <v>56</v>
      </c>
      <c r="P7" s="172">
        <f t="shared" si="3"/>
        <v>0.13265306122449</v>
      </c>
      <c r="Q7" s="221" t="s">
        <v>5657</v>
      </c>
      <c r="R7" s="224">
        <f t="shared" si="4"/>
        <v>27.2380952380952</v>
      </c>
      <c r="S7" s="222">
        <f t="shared" si="5"/>
        <v>27.2380952380952</v>
      </c>
      <c r="T7" s="224">
        <v>1</v>
      </c>
      <c r="U7" s="225">
        <v>0.15</v>
      </c>
      <c r="V7" s="173">
        <f t="shared" si="6"/>
        <v>4.08571428571429</v>
      </c>
      <c r="W7" s="226">
        <v>0.55</v>
      </c>
      <c r="X7" s="171">
        <f t="shared" ref="X7:X8" si="8">X6-H6</f>
        <v>1692</v>
      </c>
      <c r="Y7" s="171">
        <v>600</v>
      </c>
      <c r="Z7" s="171">
        <v>1170</v>
      </c>
      <c r="AA7" s="171">
        <v>0</v>
      </c>
      <c r="AB7" s="171">
        <v>1310</v>
      </c>
      <c r="AC7" s="171"/>
      <c r="AD7" s="171"/>
      <c r="AE7" s="211"/>
    </row>
    <row r="8" ht="38.1" customHeight="1" spans="1:31">
      <c r="A8" s="171" t="s">
        <v>5393</v>
      </c>
      <c r="B8" s="171" t="s">
        <v>5658</v>
      </c>
      <c r="C8" s="171" t="s">
        <v>5638</v>
      </c>
      <c r="D8" s="221">
        <v>119.99</v>
      </c>
      <c r="E8" s="222">
        <v>10</v>
      </c>
      <c r="F8" s="221" t="s">
        <v>5645</v>
      </c>
      <c r="G8" s="222">
        <f t="shared" si="0"/>
        <v>7.14285714285714</v>
      </c>
      <c r="H8" s="171">
        <f t="shared" si="1"/>
        <v>50</v>
      </c>
      <c r="I8" s="171">
        <v>26</v>
      </c>
      <c r="J8" s="171">
        <v>4.6</v>
      </c>
      <c r="K8" s="229">
        <v>2</v>
      </c>
      <c r="L8" s="223" t="s">
        <v>5650</v>
      </c>
      <c r="M8" s="171">
        <v>50</v>
      </c>
      <c r="N8" s="171">
        <f t="shared" si="2"/>
        <v>5999.5</v>
      </c>
      <c r="O8" s="173">
        <v>60</v>
      </c>
      <c r="P8" s="172">
        <f t="shared" si="3"/>
        <v>0.119047619047619</v>
      </c>
      <c r="Q8" s="221" t="s">
        <v>5657</v>
      </c>
      <c r="R8" s="224">
        <f t="shared" si="4"/>
        <v>23.8095238095238</v>
      </c>
      <c r="S8" s="222">
        <f t="shared" si="5"/>
        <v>23.8095238095238</v>
      </c>
      <c r="T8" s="224">
        <v>1</v>
      </c>
      <c r="U8" s="225">
        <v>0.15</v>
      </c>
      <c r="V8" s="173">
        <f t="shared" si="6"/>
        <v>3.57142857142857</v>
      </c>
      <c r="W8" s="226">
        <v>0.5</v>
      </c>
      <c r="X8" s="171">
        <f t="shared" si="8"/>
        <v>1640</v>
      </c>
      <c r="Y8" s="171">
        <v>600</v>
      </c>
      <c r="Z8" s="171">
        <v>1170</v>
      </c>
      <c r="AA8" s="171">
        <v>0</v>
      </c>
      <c r="AB8" s="171">
        <v>1310</v>
      </c>
      <c r="AC8" s="171" t="s">
        <v>5659</v>
      </c>
      <c r="AD8" s="171"/>
      <c r="AE8" s="211"/>
    </row>
    <row r="9" ht="38.1" customHeight="1" spans="1:31">
      <c r="A9" s="171" t="s">
        <v>5394</v>
      </c>
      <c r="B9" s="171" t="s">
        <v>5660</v>
      </c>
      <c r="C9" s="171" t="s">
        <v>5638</v>
      </c>
      <c r="D9" s="221">
        <v>119.99</v>
      </c>
      <c r="E9" s="222">
        <v>10</v>
      </c>
      <c r="F9" s="228" t="s">
        <v>5661</v>
      </c>
      <c r="G9" s="222">
        <f t="shared" si="0"/>
        <v>8.28571428571429</v>
      </c>
      <c r="H9" s="171">
        <f t="shared" si="1"/>
        <v>58</v>
      </c>
      <c r="I9" s="171">
        <v>20</v>
      </c>
      <c r="J9" s="171">
        <v>4.6</v>
      </c>
      <c r="K9" s="229">
        <v>2</v>
      </c>
      <c r="L9" s="223" t="s">
        <v>5650</v>
      </c>
      <c r="M9" s="171">
        <v>58</v>
      </c>
      <c r="N9" s="171">
        <f t="shared" si="2"/>
        <v>6959.42</v>
      </c>
      <c r="O9" s="173">
        <v>68</v>
      </c>
      <c r="P9" s="172">
        <f t="shared" si="3"/>
        <v>0.121848739495798</v>
      </c>
      <c r="Q9" s="221" t="s">
        <v>5657</v>
      </c>
      <c r="R9" s="224">
        <f t="shared" si="4"/>
        <v>18.6428571428571</v>
      </c>
      <c r="S9" s="222">
        <f t="shared" si="5"/>
        <v>20.7142857142857</v>
      </c>
      <c r="T9" s="224">
        <v>0.9</v>
      </c>
      <c r="U9" s="225">
        <v>0.16</v>
      </c>
      <c r="V9" s="173">
        <f t="shared" si="6"/>
        <v>3.31428571428571</v>
      </c>
      <c r="W9" s="226">
        <v>0.4</v>
      </c>
      <c r="X9" s="171">
        <f>X8-H8+900</f>
        <v>2490</v>
      </c>
      <c r="Y9" s="171">
        <v>600</v>
      </c>
      <c r="Z9" s="171">
        <f>Z8-900</f>
        <v>270</v>
      </c>
      <c r="AA9" s="171">
        <v>0</v>
      </c>
      <c r="AB9" s="171">
        <v>1310</v>
      </c>
      <c r="AC9" s="171"/>
      <c r="AD9" s="171" t="s">
        <v>5662</v>
      </c>
      <c r="AE9" s="211"/>
    </row>
    <row r="10" ht="38.1" customHeight="1" spans="1:31">
      <c r="A10" s="171" t="s">
        <v>5396</v>
      </c>
      <c r="B10" s="171" t="s">
        <v>5663</v>
      </c>
      <c r="C10" s="171" t="s">
        <v>5638</v>
      </c>
      <c r="D10" s="221">
        <v>119.99</v>
      </c>
      <c r="E10" s="222">
        <v>10</v>
      </c>
      <c r="F10" s="221" t="s">
        <v>5645</v>
      </c>
      <c r="G10" s="222">
        <f t="shared" si="0"/>
        <v>7.14285714285714</v>
      </c>
      <c r="H10" s="171">
        <f t="shared" si="1"/>
        <v>50</v>
      </c>
      <c r="I10" s="171">
        <v>25</v>
      </c>
      <c r="J10" s="171">
        <v>4.6</v>
      </c>
      <c r="K10" s="229">
        <v>2</v>
      </c>
      <c r="L10" s="223" t="s">
        <v>5650</v>
      </c>
      <c r="M10" s="171">
        <v>50</v>
      </c>
      <c r="N10" s="171">
        <f t="shared" si="2"/>
        <v>5999.5</v>
      </c>
      <c r="O10" s="173">
        <v>68</v>
      </c>
      <c r="P10" s="172">
        <f t="shared" si="3"/>
        <v>0.105042016806723</v>
      </c>
      <c r="Q10" s="221" t="s">
        <v>5664</v>
      </c>
      <c r="R10" s="224">
        <f t="shared" si="4"/>
        <v>18.0803571428571</v>
      </c>
      <c r="S10" s="222">
        <f t="shared" si="5"/>
        <v>20.0892857142857</v>
      </c>
      <c r="T10" s="224">
        <v>0.9</v>
      </c>
      <c r="U10" s="225">
        <v>0.16</v>
      </c>
      <c r="V10" s="173">
        <f t="shared" si="6"/>
        <v>3.21428571428571</v>
      </c>
      <c r="W10" s="226">
        <v>0.45</v>
      </c>
      <c r="X10" s="171">
        <f>X9-H9</f>
        <v>2432</v>
      </c>
      <c r="Y10" s="171">
        <v>600</v>
      </c>
      <c r="Z10" s="171">
        <v>1580</v>
      </c>
      <c r="AA10" s="171">
        <v>1500</v>
      </c>
      <c r="AB10" s="171">
        <v>0</v>
      </c>
      <c r="AC10" s="171" t="s">
        <v>5665</v>
      </c>
      <c r="AD10" s="171"/>
      <c r="AE10" s="211"/>
    </row>
    <row r="11" ht="38.1" customHeight="1" spans="1:31">
      <c r="A11" s="171" t="s">
        <v>5397</v>
      </c>
      <c r="B11" s="171" t="s">
        <v>5666</v>
      </c>
      <c r="C11" s="171" t="s">
        <v>5638</v>
      </c>
      <c r="D11" s="221">
        <v>119.99</v>
      </c>
      <c r="E11" s="171">
        <v>10</v>
      </c>
      <c r="F11" s="221" t="s">
        <v>5645</v>
      </c>
      <c r="G11" s="222">
        <f t="shared" si="0"/>
        <v>7.85714285714286</v>
      </c>
      <c r="H11" s="171">
        <f t="shared" si="1"/>
        <v>55</v>
      </c>
      <c r="I11" s="171">
        <v>24</v>
      </c>
      <c r="J11" s="171">
        <v>4.6</v>
      </c>
      <c r="K11" s="229">
        <v>2</v>
      </c>
      <c r="L11" s="223" t="s">
        <v>5650</v>
      </c>
      <c r="M11" s="171">
        <v>55</v>
      </c>
      <c r="N11" s="171">
        <f t="shared" si="2"/>
        <v>6599.45</v>
      </c>
      <c r="O11" s="173">
        <v>70</v>
      </c>
      <c r="P11" s="172">
        <f t="shared" si="3"/>
        <v>0.112244897959184</v>
      </c>
      <c r="Q11" s="221" t="s">
        <v>5664</v>
      </c>
      <c r="R11" s="224">
        <f t="shared" si="4"/>
        <v>17.6785714285714</v>
      </c>
      <c r="S11" s="222">
        <f t="shared" si="5"/>
        <v>19.6428571428571</v>
      </c>
      <c r="T11" s="224">
        <v>0.9</v>
      </c>
      <c r="U11" s="225">
        <v>0.16</v>
      </c>
      <c r="V11" s="173">
        <f t="shared" si="6"/>
        <v>3.14285714285714</v>
      </c>
      <c r="W11" s="226">
        <v>0.4</v>
      </c>
      <c r="X11" s="171">
        <f>X10-H10+900</f>
        <v>3282</v>
      </c>
      <c r="Y11" s="171">
        <v>600</v>
      </c>
      <c r="Z11" s="171">
        <v>680</v>
      </c>
      <c r="AA11" s="171">
        <v>0</v>
      </c>
      <c r="AB11" s="171" t="s">
        <v>5667</v>
      </c>
      <c r="AC11" s="171"/>
      <c r="AD11" s="171">
        <v>2100</v>
      </c>
      <c r="AE11" s="211"/>
    </row>
    <row r="12" ht="38.1" customHeight="1" spans="1:31">
      <c r="A12" s="171" t="s">
        <v>5399</v>
      </c>
      <c r="B12" s="171" t="s">
        <v>5668</v>
      </c>
      <c r="C12" s="171" t="s">
        <v>5638</v>
      </c>
      <c r="D12" s="221">
        <v>119.99</v>
      </c>
      <c r="E12" s="171">
        <v>10</v>
      </c>
      <c r="F12" s="228" t="s">
        <v>5661</v>
      </c>
      <c r="G12" s="222">
        <f t="shared" si="0"/>
        <v>9.28571428571429</v>
      </c>
      <c r="H12" s="171">
        <f t="shared" si="1"/>
        <v>65</v>
      </c>
      <c r="I12" s="171">
        <v>20</v>
      </c>
      <c r="J12" s="171">
        <v>4.6</v>
      </c>
      <c r="K12" s="229">
        <v>2</v>
      </c>
      <c r="L12" s="223" t="s">
        <v>5650</v>
      </c>
      <c r="M12" s="230">
        <v>65</v>
      </c>
      <c r="N12" s="171">
        <f t="shared" si="2"/>
        <v>7799.35</v>
      </c>
      <c r="O12" s="173">
        <v>75</v>
      </c>
      <c r="P12" s="172">
        <f t="shared" si="3"/>
        <v>0.123809523809524</v>
      </c>
      <c r="Q12" s="221" t="s">
        <v>5664</v>
      </c>
      <c r="R12" s="224">
        <f t="shared" si="4"/>
        <v>18.28125</v>
      </c>
      <c r="S12" s="222">
        <f t="shared" si="5"/>
        <v>20.3125</v>
      </c>
      <c r="T12" s="224">
        <v>0.9</v>
      </c>
      <c r="U12" s="225">
        <v>0.16</v>
      </c>
      <c r="V12" s="173">
        <f t="shared" si="6"/>
        <v>3.25</v>
      </c>
      <c r="W12" s="226">
        <v>0.35</v>
      </c>
      <c r="X12" s="171">
        <f>X11-H11</f>
        <v>3227</v>
      </c>
      <c r="Y12" s="171">
        <v>600</v>
      </c>
      <c r="Z12" s="171">
        <v>680</v>
      </c>
      <c r="AA12" s="171">
        <v>0</v>
      </c>
      <c r="AB12" s="171">
        <v>1500</v>
      </c>
      <c r="AC12" s="171" t="s">
        <v>5669</v>
      </c>
      <c r="AD12" s="171"/>
      <c r="AE12" s="211"/>
    </row>
    <row r="13" ht="38.1" customHeight="1" spans="1:31">
      <c r="A13" s="171" t="s">
        <v>5400</v>
      </c>
      <c r="B13" s="171" t="s">
        <v>5670</v>
      </c>
      <c r="C13" s="171" t="s">
        <v>5638</v>
      </c>
      <c r="D13" s="221">
        <v>119.99</v>
      </c>
      <c r="E13" s="171">
        <v>10</v>
      </c>
      <c r="F13" s="221" t="s">
        <v>5645</v>
      </c>
      <c r="G13" s="222">
        <f t="shared" si="0"/>
        <v>10.2857142857143</v>
      </c>
      <c r="H13" s="171">
        <f t="shared" si="1"/>
        <v>72</v>
      </c>
      <c r="I13" s="171">
        <v>22</v>
      </c>
      <c r="J13" s="171">
        <v>4.6</v>
      </c>
      <c r="K13" s="229">
        <v>2</v>
      </c>
      <c r="L13" s="223" t="s">
        <v>5650</v>
      </c>
      <c r="M13" s="230">
        <v>72</v>
      </c>
      <c r="N13" s="171">
        <f t="shared" si="2"/>
        <v>8639.28</v>
      </c>
      <c r="O13" s="173">
        <v>75</v>
      </c>
      <c r="P13" s="172">
        <f t="shared" si="3"/>
        <v>0.137142857142857</v>
      </c>
      <c r="Q13" s="221" t="s">
        <v>5664</v>
      </c>
      <c r="R13" s="224">
        <f t="shared" si="4"/>
        <v>20.25</v>
      </c>
      <c r="S13" s="222">
        <f t="shared" si="5"/>
        <v>22.5</v>
      </c>
      <c r="T13" s="224">
        <v>0.9</v>
      </c>
      <c r="U13" s="225">
        <v>0.16</v>
      </c>
      <c r="V13" s="173">
        <f t="shared" si="6"/>
        <v>3.6</v>
      </c>
      <c r="W13" s="226">
        <v>0.35</v>
      </c>
      <c r="X13" s="171">
        <f>X12-H12+680</f>
        <v>3842</v>
      </c>
      <c r="Y13" s="171">
        <v>600</v>
      </c>
      <c r="Z13" s="171">
        <v>0</v>
      </c>
      <c r="AA13" s="171">
        <v>1980</v>
      </c>
      <c r="AB13" s="171">
        <v>1500</v>
      </c>
      <c r="AC13" s="171"/>
      <c r="AD13" s="171"/>
      <c r="AE13" s="211"/>
    </row>
    <row r="14" ht="38.1" customHeight="1" spans="1:31">
      <c r="A14" s="171" t="s">
        <v>5402</v>
      </c>
      <c r="B14" s="171" t="s">
        <v>5671</v>
      </c>
      <c r="C14" s="171" t="s">
        <v>5638</v>
      </c>
      <c r="D14" s="221">
        <v>119.99</v>
      </c>
      <c r="E14" s="171">
        <v>10</v>
      </c>
      <c r="F14" s="221" t="s">
        <v>5645</v>
      </c>
      <c r="G14" s="222">
        <f t="shared" si="0"/>
        <v>10.7142857142857</v>
      </c>
      <c r="H14" s="171">
        <f t="shared" si="1"/>
        <v>75</v>
      </c>
      <c r="I14" s="171">
        <v>21</v>
      </c>
      <c r="J14" s="171">
        <v>4.6</v>
      </c>
      <c r="K14" s="229">
        <v>2</v>
      </c>
      <c r="L14" s="223" t="s">
        <v>5650</v>
      </c>
      <c r="M14" s="230">
        <v>75</v>
      </c>
      <c r="N14" s="171">
        <f t="shared" si="2"/>
        <v>8999.25</v>
      </c>
      <c r="O14" s="173">
        <v>75</v>
      </c>
      <c r="P14" s="172">
        <f t="shared" si="3"/>
        <v>0.142857142857143</v>
      </c>
      <c r="Q14" s="221" t="s">
        <v>5664</v>
      </c>
      <c r="R14" s="224">
        <f t="shared" si="4"/>
        <v>18.0803571428571</v>
      </c>
      <c r="S14" s="222">
        <f t="shared" si="5"/>
        <v>20.0892857142857</v>
      </c>
      <c r="T14" s="224">
        <v>0.9</v>
      </c>
      <c r="U14" s="225">
        <v>0.16</v>
      </c>
      <c r="V14" s="173">
        <f t="shared" si="6"/>
        <v>3.21428571428571</v>
      </c>
      <c r="W14" s="226">
        <v>0.3</v>
      </c>
      <c r="X14" s="171">
        <v>1355</v>
      </c>
      <c r="Y14" s="171">
        <f>Y13-H13</f>
        <v>528</v>
      </c>
      <c r="Z14" s="171">
        <v>1500</v>
      </c>
      <c r="AA14" s="171">
        <v>0</v>
      </c>
      <c r="AB14" s="171" t="s">
        <v>5672</v>
      </c>
      <c r="AC14" s="171"/>
      <c r="AD14" s="171"/>
      <c r="AE14" s="211" t="s">
        <v>5673</v>
      </c>
    </row>
    <row r="15" ht="38.1" customHeight="1" spans="1:31">
      <c r="A15" s="171" t="s">
        <v>5403</v>
      </c>
      <c r="B15" s="171" t="s">
        <v>5674</v>
      </c>
      <c r="C15" s="171" t="s">
        <v>5638</v>
      </c>
      <c r="D15" s="221">
        <v>119.99</v>
      </c>
      <c r="E15" s="171">
        <v>10</v>
      </c>
      <c r="F15" s="228" t="s">
        <v>5661</v>
      </c>
      <c r="G15" s="222">
        <f t="shared" si="0"/>
        <v>11.4285714285714</v>
      </c>
      <c r="H15" s="171">
        <f t="shared" si="1"/>
        <v>80</v>
      </c>
      <c r="I15" s="171">
        <v>20</v>
      </c>
      <c r="J15" s="171">
        <v>4.6</v>
      </c>
      <c r="K15" s="229">
        <v>2</v>
      </c>
      <c r="L15" s="223" t="s">
        <v>5650</v>
      </c>
      <c r="M15" s="230">
        <v>80</v>
      </c>
      <c r="N15" s="171">
        <f t="shared" si="2"/>
        <v>9599.2</v>
      </c>
      <c r="O15" s="173">
        <v>75</v>
      </c>
      <c r="P15" s="172">
        <f t="shared" si="3"/>
        <v>0.152380952380952</v>
      </c>
      <c r="Q15" s="221" t="s">
        <v>5664</v>
      </c>
      <c r="R15" s="224">
        <f t="shared" si="4"/>
        <v>18.1512605042017</v>
      </c>
      <c r="S15" s="222">
        <f t="shared" si="5"/>
        <v>20.1680672268908</v>
      </c>
      <c r="T15" s="224">
        <v>0.9</v>
      </c>
      <c r="U15" s="225">
        <v>0.17</v>
      </c>
      <c r="V15" s="173">
        <f t="shared" si="6"/>
        <v>3.42857142857143</v>
      </c>
      <c r="W15" s="226">
        <v>0.3</v>
      </c>
      <c r="X15" s="171">
        <f t="shared" ref="X15:X21" si="9">X14-H14</f>
        <v>1280</v>
      </c>
      <c r="Y15" s="171">
        <v>264</v>
      </c>
      <c r="Z15" s="171">
        <v>1500</v>
      </c>
      <c r="AA15" s="171">
        <v>2100</v>
      </c>
      <c r="AB15" s="171">
        <v>1980</v>
      </c>
      <c r="AC15" s="171"/>
      <c r="AD15" s="171"/>
      <c r="AE15" s="211"/>
    </row>
    <row r="16" ht="38.1" customHeight="1" spans="1:31">
      <c r="A16" s="171" t="s">
        <v>5405</v>
      </c>
      <c r="B16" s="171" t="s">
        <v>5675</v>
      </c>
      <c r="C16" s="171" t="s">
        <v>5638</v>
      </c>
      <c r="D16" s="221">
        <v>119.99</v>
      </c>
      <c r="E16" s="172">
        <v>0.1</v>
      </c>
      <c r="F16" s="228" t="s">
        <v>5661</v>
      </c>
      <c r="G16" s="222">
        <f t="shared" si="0"/>
        <v>12.1428571428571</v>
      </c>
      <c r="H16" s="171">
        <f t="shared" si="1"/>
        <v>85</v>
      </c>
      <c r="I16" s="171">
        <v>20</v>
      </c>
      <c r="J16" s="171">
        <v>4.6</v>
      </c>
      <c r="K16" s="229">
        <v>2</v>
      </c>
      <c r="L16" s="223" t="s">
        <v>5650</v>
      </c>
      <c r="M16" s="230">
        <v>85</v>
      </c>
      <c r="N16" s="171">
        <f t="shared" si="2"/>
        <v>10199.15</v>
      </c>
      <c r="O16" s="173">
        <v>75</v>
      </c>
      <c r="P16" s="172">
        <f t="shared" si="3"/>
        <v>0.161904761904762</v>
      </c>
      <c r="Q16" s="221" t="s">
        <v>5664</v>
      </c>
      <c r="R16" s="224">
        <f t="shared" si="4"/>
        <v>19.2857142857143</v>
      </c>
      <c r="S16" s="222">
        <f t="shared" si="5"/>
        <v>21.4285714285714</v>
      </c>
      <c r="T16" s="224">
        <v>0.9</v>
      </c>
      <c r="U16" s="225">
        <v>0.17</v>
      </c>
      <c r="V16" s="173">
        <f t="shared" si="6"/>
        <v>3.64285714285714</v>
      </c>
      <c r="W16" s="226">
        <v>0.3</v>
      </c>
      <c r="X16" s="171">
        <f t="shared" si="9"/>
        <v>1200</v>
      </c>
      <c r="Y16" s="171">
        <v>264</v>
      </c>
      <c r="Z16" s="171">
        <v>1500</v>
      </c>
      <c r="AA16" s="171">
        <v>2100</v>
      </c>
      <c r="AB16" s="171">
        <v>1980</v>
      </c>
      <c r="AC16" s="171"/>
      <c r="AD16" s="171"/>
      <c r="AE16" s="211"/>
    </row>
    <row r="17" ht="38.1" customHeight="1" spans="1:31">
      <c r="A17" s="171" t="s">
        <v>5406</v>
      </c>
      <c r="B17" s="171" t="s">
        <v>5676</v>
      </c>
      <c r="C17" s="171" t="s">
        <v>5638</v>
      </c>
      <c r="D17" s="221">
        <v>119.99</v>
      </c>
      <c r="E17" s="172">
        <v>0.1</v>
      </c>
      <c r="F17" s="228" t="s">
        <v>5661</v>
      </c>
      <c r="G17" s="222">
        <f t="shared" si="0"/>
        <v>13.5714285714286</v>
      </c>
      <c r="H17" s="171">
        <f t="shared" si="1"/>
        <v>95</v>
      </c>
      <c r="I17" s="171">
        <v>20</v>
      </c>
      <c r="J17" s="171">
        <v>4.6</v>
      </c>
      <c r="K17" s="229">
        <v>2</v>
      </c>
      <c r="L17" s="223" t="s">
        <v>5650</v>
      </c>
      <c r="M17" s="230">
        <v>95</v>
      </c>
      <c r="N17" s="171">
        <f t="shared" si="2"/>
        <v>11399.05</v>
      </c>
      <c r="O17" s="173">
        <v>80</v>
      </c>
      <c r="P17" s="172">
        <f t="shared" si="3"/>
        <v>0.169642857142857</v>
      </c>
      <c r="Q17" s="221" t="s">
        <v>5664</v>
      </c>
      <c r="R17" s="224">
        <f t="shared" si="4"/>
        <v>21.5546218487395</v>
      </c>
      <c r="S17" s="222">
        <f t="shared" si="5"/>
        <v>23.9495798319328</v>
      </c>
      <c r="T17" s="224">
        <v>0.9</v>
      </c>
      <c r="U17" s="225">
        <v>0.17</v>
      </c>
      <c r="V17" s="173">
        <f t="shared" si="6"/>
        <v>4.07142857142857</v>
      </c>
      <c r="W17" s="226">
        <v>0.3</v>
      </c>
      <c r="X17" s="171">
        <f t="shared" si="9"/>
        <v>1115</v>
      </c>
      <c r="Y17" s="171">
        <v>264</v>
      </c>
      <c r="Z17" s="171">
        <v>1500</v>
      </c>
      <c r="AA17" s="171">
        <v>2100</v>
      </c>
      <c r="AB17" s="171">
        <v>1980</v>
      </c>
      <c r="AC17" s="171"/>
      <c r="AD17" s="171"/>
      <c r="AE17" s="211"/>
    </row>
    <row r="18" ht="38.1" customHeight="1" spans="1:31">
      <c r="A18" s="171" t="s">
        <v>5408</v>
      </c>
      <c r="B18" s="171" t="s">
        <v>5677</v>
      </c>
      <c r="C18" s="171" t="s">
        <v>5638</v>
      </c>
      <c r="D18" s="221">
        <v>119.99</v>
      </c>
      <c r="E18" s="172">
        <v>0.1</v>
      </c>
      <c r="F18" s="228" t="s">
        <v>5661</v>
      </c>
      <c r="G18" s="222">
        <f t="shared" si="0"/>
        <v>14.2857142857143</v>
      </c>
      <c r="H18" s="171">
        <f t="shared" si="1"/>
        <v>100</v>
      </c>
      <c r="I18" s="171">
        <v>20</v>
      </c>
      <c r="J18" s="171">
        <v>4.6</v>
      </c>
      <c r="K18" s="229">
        <v>2</v>
      </c>
      <c r="L18" s="223" t="s">
        <v>5650</v>
      </c>
      <c r="M18" s="230">
        <v>100</v>
      </c>
      <c r="N18" s="171">
        <f t="shared" si="2"/>
        <v>11999</v>
      </c>
      <c r="O18" s="173">
        <v>80</v>
      </c>
      <c r="P18" s="172">
        <f t="shared" si="3"/>
        <v>0.178571428571429</v>
      </c>
      <c r="Q18" s="221" t="s">
        <v>5664</v>
      </c>
      <c r="R18" s="224">
        <f t="shared" si="4"/>
        <v>22.6890756302521</v>
      </c>
      <c r="S18" s="222">
        <f t="shared" si="5"/>
        <v>25.2100840336134</v>
      </c>
      <c r="T18" s="224">
        <v>0.9</v>
      </c>
      <c r="U18" s="225">
        <v>0.17</v>
      </c>
      <c r="V18" s="173">
        <f t="shared" si="6"/>
        <v>4.28571428571429</v>
      </c>
      <c r="W18" s="226">
        <v>0.3</v>
      </c>
      <c r="X18" s="171">
        <f t="shared" si="9"/>
        <v>1020</v>
      </c>
      <c r="Y18" s="171">
        <v>264</v>
      </c>
      <c r="Z18" s="171">
        <v>1500</v>
      </c>
      <c r="AA18" s="171">
        <v>2100</v>
      </c>
      <c r="AB18" s="171">
        <v>1980</v>
      </c>
      <c r="AC18" s="171"/>
      <c r="AD18" s="171"/>
      <c r="AE18" s="211"/>
    </row>
    <row r="19" ht="38.1" customHeight="1" spans="1:31">
      <c r="A19" s="171" t="s">
        <v>5409</v>
      </c>
      <c r="B19" s="171" t="s">
        <v>5678</v>
      </c>
      <c r="C19" s="171" t="s">
        <v>5638</v>
      </c>
      <c r="D19" s="221">
        <v>119.99</v>
      </c>
      <c r="E19" s="172">
        <v>0.1</v>
      </c>
      <c r="F19" s="228" t="s">
        <v>5661</v>
      </c>
      <c r="G19" s="222">
        <f t="shared" si="0"/>
        <v>11.4285714285714</v>
      </c>
      <c r="H19" s="171">
        <f t="shared" si="1"/>
        <v>80</v>
      </c>
      <c r="I19" s="171">
        <v>20</v>
      </c>
      <c r="J19" s="171">
        <v>4.6</v>
      </c>
      <c r="K19" s="229">
        <v>2</v>
      </c>
      <c r="L19" s="223" t="s">
        <v>5650</v>
      </c>
      <c r="M19" s="230">
        <v>80</v>
      </c>
      <c r="N19" s="171">
        <f t="shared" si="2"/>
        <v>9599.2</v>
      </c>
      <c r="O19" s="173">
        <v>80</v>
      </c>
      <c r="P19" s="172">
        <f t="shared" si="3"/>
        <v>0.142857142857143</v>
      </c>
      <c r="Q19" s="221" t="s">
        <v>5664</v>
      </c>
      <c r="R19" s="224">
        <f t="shared" si="4"/>
        <v>18.1512605042017</v>
      </c>
      <c r="S19" s="222">
        <f t="shared" si="5"/>
        <v>20.1680672268908</v>
      </c>
      <c r="T19" s="224">
        <v>0.9</v>
      </c>
      <c r="U19" s="225">
        <v>0.17</v>
      </c>
      <c r="V19" s="173">
        <f t="shared" si="6"/>
        <v>3.42857142857143</v>
      </c>
      <c r="W19" s="226">
        <v>0.3</v>
      </c>
      <c r="X19" s="171">
        <f t="shared" si="9"/>
        <v>920</v>
      </c>
      <c r="Y19" s="171">
        <v>264</v>
      </c>
      <c r="Z19" s="171">
        <v>1500</v>
      </c>
      <c r="AA19" s="171">
        <v>2100</v>
      </c>
      <c r="AB19" s="171">
        <v>1980</v>
      </c>
      <c r="AC19" s="171"/>
      <c r="AD19" s="171"/>
      <c r="AE19" s="211"/>
    </row>
    <row r="20" ht="38.1" customHeight="1" spans="1:31">
      <c r="A20" s="171" t="s">
        <v>5410</v>
      </c>
      <c r="B20" s="171" t="s">
        <v>5679</v>
      </c>
      <c r="C20" s="171" t="s">
        <v>5638</v>
      </c>
      <c r="D20" s="221">
        <v>119.99</v>
      </c>
      <c r="E20" s="172">
        <v>0.1</v>
      </c>
      <c r="F20" s="228" t="s">
        <v>5661</v>
      </c>
      <c r="G20" s="222">
        <f t="shared" si="0"/>
        <v>8.57142857142857</v>
      </c>
      <c r="H20" s="171">
        <f t="shared" si="1"/>
        <v>60</v>
      </c>
      <c r="I20" s="171">
        <v>20</v>
      </c>
      <c r="J20" s="171">
        <v>4.6</v>
      </c>
      <c r="K20" s="229">
        <v>2</v>
      </c>
      <c r="L20" s="223" t="s">
        <v>5650</v>
      </c>
      <c r="M20" s="230">
        <v>60</v>
      </c>
      <c r="N20" s="171">
        <f t="shared" si="2"/>
        <v>7199.4</v>
      </c>
      <c r="O20" s="173">
        <v>60</v>
      </c>
      <c r="P20" s="172">
        <f t="shared" si="3"/>
        <v>0.142857142857143</v>
      </c>
      <c r="Q20" s="221" t="s">
        <v>5664</v>
      </c>
      <c r="R20" s="224">
        <f t="shared" si="4"/>
        <v>13.6134453781513</v>
      </c>
      <c r="S20" s="222">
        <f t="shared" si="5"/>
        <v>15.1260504201681</v>
      </c>
      <c r="T20" s="224">
        <v>0.9</v>
      </c>
      <c r="U20" s="225">
        <v>0.17</v>
      </c>
      <c r="V20" s="173">
        <f t="shared" si="6"/>
        <v>2.57142857142857</v>
      </c>
      <c r="W20" s="226">
        <v>0.3</v>
      </c>
      <c r="X20" s="171">
        <f t="shared" si="9"/>
        <v>840</v>
      </c>
      <c r="Y20" s="171">
        <v>264</v>
      </c>
      <c r="Z20" s="171">
        <v>1500</v>
      </c>
      <c r="AA20" s="171">
        <v>2100</v>
      </c>
      <c r="AB20" s="171">
        <v>1980</v>
      </c>
      <c r="AC20" s="171"/>
      <c r="AD20" s="171"/>
      <c r="AE20" s="211"/>
    </row>
    <row r="21" ht="38.1" customHeight="1" spans="1:31">
      <c r="A21" s="231" t="s">
        <v>5411</v>
      </c>
      <c r="B21" s="231" t="s">
        <v>5680</v>
      </c>
      <c r="C21" s="171" t="s">
        <v>5638</v>
      </c>
      <c r="D21" s="232">
        <v>119.99</v>
      </c>
      <c r="E21" s="233">
        <v>0.1</v>
      </c>
      <c r="F21" s="234" t="s">
        <v>5661</v>
      </c>
      <c r="G21" s="235">
        <f t="shared" si="0"/>
        <v>9.28571428571429</v>
      </c>
      <c r="H21" s="231">
        <f t="shared" si="1"/>
        <v>65</v>
      </c>
      <c r="I21" s="231">
        <v>20</v>
      </c>
      <c r="J21" s="231">
        <v>4.6</v>
      </c>
      <c r="K21" s="229">
        <v>2</v>
      </c>
      <c r="L21" s="223" t="s">
        <v>5650</v>
      </c>
      <c r="M21" s="230">
        <v>65</v>
      </c>
      <c r="N21" s="231">
        <f t="shared" si="2"/>
        <v>7799.35</v>
      </c>
      <c r="O21" s="236">
        <v>60</v>
      </c>
      <c r="P21" s="233">
        <f t="shared" si="3"/>
        <v>0.154761904761905</v>
      </c>
      <c r="Q21" s="232" t="s">
        <v>5664</v>
      </c>
      <c r="R21" s="237">
        <f t="shared" si="4"/>
        <v>14.7478991596639</v>
      </c>
      <c r="S21" s="235">
        <f t="shared" si="5"/>
        <v>16.3865546218487</v>
      </c>
      <c r="T21" s="224">
        <v>0.9</v>
      </c>
      <c r="U21" s="238">
        <v>0.17</v>
      </c>
      <c r="V21" s="236">
        <f t="shared" si="6"/>
        <v>2.78571428571429</v>
      </c>
      <c r="W21" s="239">
        <v>0.3</v>
      </c>
      <c r="X21" s="231">
        <f t="shared" si="9"/>
        <v>780</v>
      </c>
      <c r="Y21" s="231">
        <v>264</v>
      </c>
      <c r="Z21" s="231">
        <v>1500</v>
      </c>
      <c r="AA21" s="231">
        <v>2100</v>
      </c>
      <c r="AB21" s="231">
        <v>1980</v>
      </c>
      <c r="AC21" s="231"/>
      <c r="AD21" s="231"/>
      <c r="AE21" s="211"/>
    </row>
    <row r="22" ht="48.8" customHeight="1" spans="1:31">
      <c r="A22" s="231" t="s">
        <v>5412</v>
      </c>
      <c r="B22" s="231" t="s">
        <v>5680</v>
      </c>
      <c r="C22" s="171" t="s">
        <v>5638</v>
      </c>
      <c r="D22" s="232">
        <v>119.99</v>
      </c>
      <c r="E22" s="233">
        <v>0.1</v>
      </c>
      <c r="F22" s="234" t="s">
        <v>5661</v>
      </c>
      <c r="G22" s="235">
        <f t="shared" si="0"/>
        <v>10.7142857142857</v>
      </c>
      <c r="H22" s="231">
        <f t="shared" si="1"/>
        <v>75</v>
      </c>
      <c r="I22" s="231">
        <v>20</v>
      </c>
      <c r="J22" s="231">
        <v>4.6</v>
      </c>
      <c r="K22" s="229">
        <v>2</v>
      </c>
      <c r="L22" s="223" t="s">
        <v>5650</v>
      </c>
      <c r="M22" s="240">
        <v>75</v>
      </c>
      <c r="N22" s="231">
        <f t="shared" si="2"/>
        <v>8999.25</v>
      </c>
      <c r="O22" s="236">
        <v>60</v>
      </c>
      <c r="P22" s="233">
        <f t="shared" si="3"/>
        <v>0.178571428571429</v>
      </c>
      <c r="Q22" s="232" t="s">
        <v>5664</v>
      </c>
      <c r="R22" s="237" t="e">
        <f t="shared" si="4"/>
        <v>#DIV/0!</v>
      </c>
      <c r="S22" s="235" t="e">
        <f t="shared" si="5"/>
        <v>#DIV/0!</v>
      </c>
      <c r="T22" s="224">
        <v>0.9</v>
      </c>
      <c r="U22" s="241"/>
      <c r="V22" s="241"/>
      <c r="W22" s="226"/>
      <c r="X22" s="226"/>
      <c r="Y22" s="241"/>
      <c r="Z22" s="241"/>
      <c r="AA22" s="241"/>
      <c r="AB22" s="241"/>
      <c r="AC22" s="241"/>
      <c r="AD22" s="241"/>
      <c r="AE22" s="241"/>
    </row>
    <row r="23" ht="48.8" customHeight="1" spans="1:31">
      <c r="A23" s="231" t="s">
        <v>5413</v>
      </c>
      <c r="B23" s="231" t="s">
        <v>5680</v>
      </c>
      <c r="C23" s="171" t="s">
        <v>5638</v>
      </c>
      <c r="D23" s="232">
        <v>119.99</v>
      </c>
      <c r="E23" s="233">
        <v>0.1</v>
      </c>
      <c r="F23" s="234" t="s">
        <v>5661</v>
      </c>
      <c r="G23" s="235">
        <f t="shared" si="0"/>
        <v>11.4285714285714</v>
      </c>
      <c r="H23" s="231">
        <f t="shared" si="1"/>
        <v>80</v>
      </c>
      <c r="I23" s="231">
        <v>20</v>
      </c>
      <c r="J23" s="231">
        <v>4.6</v>
      </c>
      <c r="K23" s="229">
        <v>2</v>
      </c>
      <c r="L23" s="223" t="s">
        <v>5650</v>
      </c>
      <c r="M23" s="240">
        <v>80</v>
      </c>
      <c r="N23" s="231">
        <f t="shared" si="2"/>
        <v>9599.2</v>
      </c>
      <c r="O23" s="236">
        <v>60</v>
      </c>
      <c r="P23" s="233">
        <f t="shared" si="3"/>
        <v>0.19047619047619</v>
      </c>
      <c r="Q23" s="232" t="s">
        <v>5664</v>
      </c>
      <c r="R23" s="237" t="e">
        <f t="shared" si="4"/>
        <v>#DIV/0!</v>
      </c>
      <c r="S23" s="235" t="e">
        <f t="shared" si="5"/>
        <v>#DIV/0!</v>
      </c>
      <c r="T23" s="224">
        <v>0.9</v>
      </c>
      <c r="U23" s="241"/>
      <c r="V23" s="241"/>
      <c r="W23" s="226"/>
      <c r="X23" s="226"/>
      <c r="Y23" s="241"/>
      <c r="Z23" s="241"/>
      <c r="AA23" s="241"/>
      <c r="AB23" s="241"/>
      <c r="AC23" s="241"/>
      <c r="AD23" s="241"/>
      <c r="AE23" s="241"/>
    </row>
    <row r="24" ht="48.8" customHeight="1" spans="1:31">
      <c r="A24" s="231" t="s">
        <v>5415</v>
      </c>
      <c r="B24" s="231" t="s">
        <v>5680</v>
      </c>
      <c r="C24" s="171" t="s">
        <v>5638</v>
      </c>
      <c r="D24" s="232">
        <v>119.99</v>
      </c>
      <c r="E24" s="233">
        <v>0.1</v>
      </c>
      <c r="F24" s="234" t="s">
        <v>5661</v>
      </c>
      <c r="G24" s="235">
        <f t="shared" si="0"/>
        <v>12.8571428571429</v>
      </c>
      <c r="H24" s="231">
        <f t="shared" si="1"/>
        <v>90</v>
      </c>
      <c r="I24" s="231">
        <v>20</v>
      </c>
      <c r="J24" s="231">
        <v>4.6</v>
      </c>
      <c r="K24" s="229">
        <v>2</v>
      </c>
      <c r="L24" s="223" t="s">
        <v>5650</v>
      </c>
      <c r="M24" s="240">
        <v>90</v>
      </c>
      <c r="N24" s="231">
        <f t="shared" si="2"/>
        <v>10799.1</v>
      </c>
      <c r="O24" s="236">
        <v>60</v>
      </c>
      <c r="P24" s="233">
        <f t="shared" si="3"/>
        <v>0.214285714285714</v>
      </c>
      <c r="Q24" s="232" t="s">
        <v>5664</v>
      </c>
      <c r="R24" s="237" t="e">
        <f t="shared" si="4"/>
        <v>#DIV/0!</v>
      </c>
      <c r="S24" s="235" t="e">
        <f t="shared" si="5"/>
        <v>#DIV/0!</v>
      </c>
      <c r="T24" s="224">
        <v>0.9</v>
      </c>
      <c r="U24" s="241"/>
      <c r="V24" s="241"/>
      <c r="W24" s="226"/>
      <c r="X24" s="226"/>
      <c r="Y24" s="241"/>
      <c r="Z24" s="241"/>
      <c r="AA24" s="241"/>
      <c r="AB24" s="241"/>
      <c r="AC24" s="241"/>
      <c r="AD24" s="241"/>
      <c r="AE24" s="241"/>
    </row>
    <row r="25" ht="48.8" customHeight="1" spans="1:31">
      <c r="A25" s="231" t="s">
        <v>5416</v>
      </c>
      <c r="B25" s="231" t="s">
        <v>5680</v>
      </c>
      <c r="C25" s="171" t="s">
        <v>5638</v>
      </c>
      <c r="D25" s="232">
        <v>119.99</v>
      </c>
      <c r="E25" s="233">
        <v>0.1</v>
      </c>
      <c r="F25" s="234" t="s">
        <v>5661</v>
      </c>
      <c r="G25" s="235">
        <f t="shared" si="0"/>
        <v>13.5714285714286</v>
      </c>
      <c r="H25" s="231">
        <f t="shared" si="1"/>
        <v>95</v>
      </c>
      <c r="I25" s="231">
        <v>20</v>
      </c>
      <c r="J25" s="231">
        <v>4.6</v>
      </c>
      <c r="K25" s="229">
        <v>2</v>
      </c>
      <c r="L25" s="223" t="s">
        <v>5650</v>
      </c>
      <c r="M25" s="240">
        <v>95</v>
      </c>
      <c r="N25" s="231">
        <f t="shared" si="2"/>
        <v>11399.05</v>
      </c>
      <c r="O25" s="236">
        <v>60</v>
      </c>
      <c r="P25" s="233">
        <f t="shared" si="3"/>
        <v>0.226190476190476</v>
      </c>
      <c r="Q25" s="232" t="s">
        <v>5664</v>
      </c>
      <c r="R25" s="237" t="e">
        <f t="shared" si="4"/>
        <v>#DIV/0!</v>
      </c>
      <c r="S25" s="235" t="e">
        <f t="shared" si="5"/>
        <v>#DIV/0!</v>
      </c>
      <c r="T25" s="224">
        <v>0.9</v>
      </c>
      <c r="U25" s="241"/>
      <c r="V25" s="241"/>
      <c r="W25" s="226"/>
      <c r="X25" s="226"/>
      <c r="Y25" s="241"/>
      <c r="Z25" s="241"/>
      <c r="AA25" s="241"/>
      <c r="AB25" s="241"/>
      <c r="AC25" s="241"/>
      <c r="AD25" s="241"/>
      <c r="AE25" s="241"/>
    </row>
    <row r="26" ht="48.8" customHeight="1" spans="1:31">
      <c r="A26" s="231" t="s">
        <v>5417</v>
      </c>
      <c r="B26" s="231" t="s">
        <v>5680</v>
      </c>
      <c r="C26" s="171" t="s">
        <v>5638</v>
      </c>
      <c r="D26" s="232">
        <v>119.99</v>
      </c>
      <c r="E26" s="233">
        <v>0.1</v>
      </c>
      <c r="F26" s="234" t="s">
        <v>5661</v>
      </c>
      <c r="G26" s="235">
        <f t="shared" si="0"/>
        <v>14.2857142857143</v>
      </c>
      <c r="H26" s="231">
        <f t="shared" si="1"/>
        <v>100</v>
      </c>
      <c r="I26" s="231">
        <v>20</v>
      </c>
      <c r="J26" s="231">
        <v>4.6</v>
      </c>
      <c r="K26" s="229">
        <v>2</v>
      </c>
      <c r="L26" s="223" t="s">
        <v>5650</v>
      </c>
      <c r="M26" s="240">
        <v>100</v>
      </c>
      <c r="N26" s="231">
        <f t="shared" si="2"/>
        <v>11999</v>
      </c>
      <c r="O26" s="236">
        <v>60</v>
      </c>
      <c r="P26" s="233">
        <f t="shared" si="3"/>
        <v>0.238095238095238</v>
      </c>
      <c r="Q26" s="232" t="s">
        <v>5664</v>
      </c>
      <c r="R26" s="237" t="e">
        <f t="shared" si="4"/>
        <v>#DIV/0!</v>
      </c>
      <c r="S26" s="235" t="e">
        <f t="shared" si="5"/>
        <v>#DIV/0!</v>
      </c>
      <c r="T26" s="224">
        <v>0.9</v>
      </c>
      <c r="U26" s="241"/>
      <c r="V26" s="241"/>
      <c r="W26" s="226"/>
      <c r="X26" s="226"/>
      <c r="Y26" s="241"/>
      <c r="Z26" s="241"/>
      <c r="AA26" s="241"/>
      <c r="AB26" s="241"/>
      <c r="AC26" s="241"/>
      <c r="AD26" s="241"/>
      <c r="AE26" s="241"/>
    </row>
    <row r="27" ht="48.8" customHeight="1" spans="1:31">
      <c r="A27" s="231" t="s">
        <v>5681</v>
      </c>
      <c r="B27" s="231" t="s">
        <v>5680</v>
      </c>
      <c r="C27" s="171" t="s">
        <v>5638</v>
      </c>
      <c r="D27" s="232">
        <v>119.99</v>
      </c>
      <c r="E27" s="233">
        <v>0.1</v>
      </c>
      <c r="F27" s="234" t="s">
        <v>5661</v>
      </c>
      <c r="G27" s="235">
        <f t="shared" si="0"/>
        <v>17.1428571428571</v>
      </c>
      <c r="H27" s="231">
        <f t="shared" si="1"/>
        <v>120</v>
      </c>
      <c r="I27" s="231">
        <v>20</v>
      </c>
      <c r="J27" s="231">
        <v>4.6</v>
      </c>
      <c r="K27" s="229">
        <v>2</v>
      </c>
      <c r="L27" s="223" t="s">
        <v>5650</v>
      </c>
      <c r="M27" s="241">
        <v>120</v>
      </c>
      <c r="N27" s="231">
        <f t="shared" si="2"/>
        <v>14398.8</v>
      </c>
      <c r="O27" s="236">
        <v>60</v>
      </c>
      <c r="P27" s="233">
        <f t="shared" si="3"/>
        <v>0.285714285714286</v>
      </c>
      <c r="Q27" s="232" t="s">
        <v>5664</v>
      </c>
      <c r="R27" s="237" t="e">
        <f t="shared" si="4"/>
        <v>#DIV/0!</v>
      </c>
      <c r="S27" s="235" t="e">
        <f t="shared" si="5"/>
        <v>#DIV/0!</v>
      </c>
      <c r="T27" s="224">
        <v>0.9</v>
      </c>
      <c r="U27" s="241"/>
      <c r="V27" s="241"/>
      <c r="W27" s="226"/>
      <c r="X27" s="226"/>
      <c r="Y27" s="241"/>
      <c r="Z27" s="241"/>
      <c r="AA27" s="241"/>
      <c r="AB27" s="241"/>
      <c r="AC27" s="241"/>
      <c r="AD27" s="241"/>
      <c r="AE27" s="241"/>
    </row>
    <row r="28" ht="48.8" customHeight="1" spans="1:31">
      <c r="A28" s="231" t="s">
        <v>5681</v>
      </c>
      <c r="B28" s="231" t="s">
        <v>5680</v>
      </c>
      <c r="C28" s="171" t="s">
        <v>5638</v>
      </c>
      <c r="D28" s="232">
        <v>119.99</v>
      </c>
      <c r="E28" s="233">
        <v>0.1</v>
      </c>
      <c r="F28" s="234" t="s">
        <v>5661</v>
      </c>
      <c r="G28" s="235">
        <f t="shared" si="0"/>
        <v>17.1428571428571</v>
      </c>
      <c r="H28" s="231">
        <f t="shared" si="1"/>
        <v>120</v>
      </c>
      <c r="I28" s="231">
        <v>20</v>
      </c>
      <c r="J28" s="231">
        <v>4.6</v>
      </c>
      <c r="K28" s="229">
        <v>2</v>
      </c>
      <c r="L28" s="223" t="s">
        <v>5650</v>
      </c>
      <c r="M28" s="241">
        <v>120</v>
      </c>
      <c r="N28" s="231">
        <f t="shared" si="2"/>
        <v>14398.8</v>
      </c>
      <c r="O28" s="236">
        <v>60</v>
      </c>
      <c r="P28" s="233">
        <f t="shared" si="3"/>
        <v>0.285714285714286</v>
      </c>
      <c r="Q28" s="232" t="s">
        <v>5664</v>
      </c>
      <c r="R28" s="237" t="e">
        <f t="shared" si="4"/>
        <v>#DIV/0!</v>
      </c>
      <c r="S28" s="235" t="e">
        <f t="shared" si="5"/>
        <v>#DIV/0!</v>
      </c>
      <c r="T28" s="224">
        <v>0.9</v>
      </c>
      <c r="U28" s="241"/>
      <c r="V28" s="241"/>
      <c r="W28" s="226"/>
      <c r="X28" s="226"/>
      <c r="Y28" s="241"/>
      <c r="Z28" s="241"/>
      <c r="AA28" s="241"/>
      <c r="AB28" s="241"/>
      <c r="AC28" s="241"/>
      <c r="AD28" s="241"/>
      <c r="AE28" s="241"/>
    </row>
    <row r="29" ht="48.8" customHeight="1" spans="1:31">
      <c r="A29" s="231" t="s">
        <v>5681</v>
      </c>
      <c r="B29" s="231" t="s">
        <v>5680</v>
      </c>
      <c r="C29" s="171" t="s">
        <v>5638</v>
      </c>
      <c r="D29" s="232">
        <v>119.99</v>
      </c>
      <c r="E29" s="233">
        <v>0.1</v>
      </c>
      <c r="F29" s="234" t="s">
        <v>5661</v>
      </c>
      <c r="G29" s="235">
        <f t="shared" si="0"/>
        <v>17.1428571428571</v>
      </c>
      <c r="H29" s="231">
        <f t="shared" si="1"/>
        <v>120</v>
      </c>
      <c r="I29" s="231">
        <v>20</v>
      </c>
      <c r="J29" s="231">
        <v>4.6</v>
      </c>
      <c r="K29" s="229">
        <v>2</v>
      </c>
      <c r="L29" s="223" t="s">
        <v>5650</v>
      </c>
      <c r="M29" s="241">
        <v>120</v>
      </c>
      <c r="N29" s="231">
        <f t="shared" si="2"/>
        <v>14398.8</v>
      </c>
      <c r="O29" s="236">
        <v>60</v>
      </c>
      <c r="P29" s="233">
        <f t="shared" si="3"/>
        <v>0.285714285714286</v>
      </c>
      <c r="Q29" s="232" t="s">
        <v>5664</v>
      </c>
      <c r="R29" s="237" t="e">
        <f t="shared" si="4"/>
        <v>#DIV/0!</v>
      </c>
      <c r="S29" s="235" t="e">
        <f t="shared" si="5"/>
        <v>#DIV/0!</v>
      </c>
      <c r="T29" s="224">
        <v>0.9</v>
      </c>
      <c r="U29" s="241"/>
      <c r="V29" s="241"/>
      <c r="W29" s="226"/>
      <c r="X29" s="226"/>
      <c r="Y29" s="241"/>
      <c r="Z29" s="241"/>
      <c r="AA29" s="241"/>
      <c r="AB29" s="241"/>
      <c r="AC29" s="241"/>
      <c r="AD29" s="241"/>
      <c r="AE29" s="241"/>
    </row>
    <row r="30" ht="45" spans="1:31">
      <c r="A30" s="231" t="s">
        <v>5682</v>
      </c>
      <c r="B30" s="231" t="s">
        <v>5680</v>
      </c>
      <c r="C30" s="171" t="s">
        <v>5638</v>
      </c>
      <c r="D30" s="232">
        <v>119.99</v>
      </c>
      <c r="E30" s="233">
        <v>0.1</v>
      </c>
      <c r="F30" s="234" t="s">
        <v>5661</v>
      </c>
      <c r="G30" s="235">
        <f t="shared" si="0"/>
        <v>17.1428571428571</v>
      </c>
      <c r="H30" s="231">
        <f t="shared" si="1"/>
        <v>120</v>
      </c>
      <c r="I30" s="231">
        <v>20</v>
      </c>
      <c r="J30" s="231">
        <v>4.6</v>
      </c>
      <c r="K30" s="229">
        <v>2</v>
      </c>
      <c r="L30" s="223" t="s">
        <v>5650</v>
      </c>
      <c r="M30" s="241">
        <v>120</v>
      </c>
      <c r="N30" s="231">
        <f t="shared" si="2"/>
        <v>14398.8</v>
      </c>
      <c r="O30" s="236">
        <v>60</v>
      </c>
      <c r="P30" s="233">
        <f t="shared" si="3"/>
        <v>0.285714285714286</v>
      </c>
      <c r="Q30" s="232" t="s">
        <v>5664</v>
      </c>
      <c r="R30" s="237" t="e">
        <f t="shared" si="4"/>
        <v>#DIV/0!</v>
      </c>
      <c r="S30" s="235" t="e">
        <f t="shared" si="5"/>
        <v>#DIV/0!</v>
      </c>
      <c r="T30" s="224">
        <v>0.9</v>
      </c>
      <c r="U30" s="241"/>
      <c r="V30" s="241"/>
      <c r="W30" s="226"/>
      <c r="X30" s="226"/>
      <c r="Y30" s="241"/>
      <c r="Z30" s="241"/>
      <c r="AA30" s="241"/>
      <c r="AB30" s="241"/>
      <c r="AC30" s="241"/>
      <c r="AD30" s="241"/>
      <c r="AE30" s="241"/>
    </row>
    <row r="31" ht="45" spans="1:31">
      <c r="A31" s="231" t="s">
        <v>5683</v>
      </c>
      <c r="B31" s="231" t="s">
        <v>5680</v>
      </c>
      <c r="C31" s="171" t="s">
        <v>5638</v>
      </c>
      <c r="D31" s="232">
        <v>119.99</v>
      </c>
      <c r="E31" s="233">
        <v>0.1</v>
      </c>
      <c r="F31" s="234" t="s">
        <v>5661</v>
      </c>
      <c r="G31" s="235">
        <f t="shared" si="0"/>
        <v>17.1428571428571</v>
      </c>
      <c r="H31" s="231">
        <f t="shared" si="1"/>
        <v>120</v>
      </c>
      <c r="I31" s="231">
        <v>20</v>
      </c>
      <c r="J31" s="231">
        <v>4.6</v>
      </c>
      <c r="K31" s="229">
        <v>2</v>
      </c>
      <c r="L31" s="223" t="s">
        <v>5650</v>
      </c>
      <c r="M31" s="241">
        <v>120</v>
      </c>
      <c r="N31" s="231">
        <f t="shared" si="2"/>
        <v>14398.8</v>
      </c>
      <c r="O31" s="236">
        <v>60</v>
      </c>
      <c r="P31" s="233">
        <f t="shared" si="3"/>
        <v>0.285714285714286</v>
      </c>
      <c r="Q31" s="232" t="s">
        <v>5664</v>
      </c>
      <c r="R31" s="237" t="e">
        <f t="shared" si="4"/>
        <v>#DIV/0!</v>
      </c>
      <c r="S31" s="235" t="e">
        <f t="shared" si="5"/>
        <v>#DIV/0!</v>
      </c>
      <c r="T31" s="224">
        <v>0.9</v>
      </c>
      <c r="U31" s="241"/>
      <c r="V31" s="241"/>
      <c r="W31" s="226"/>
      <c r="X31" s="226"/>
      <c r="Y31" s="241"/>
      <c r="Z31" s="241"/>
      <c r="AA31" s="241"/>
      <c r="AB31" s="241"/>
      <c r="AC31" s="241"/>
      <c r="AD31" s="241"/>
      <c r="AE31" s="241"/>
    </row>
    <row r="32" ht="45" spans="1:31">
      <c r="A32" s="231" t="s">
        <v>5684</v>
      </c>
      <c r="B32" s="231" t="s">
        <v>5680</v>
      </c>
      <c r="C32" s="171" t="s">
        <v>5638</v>
      </c>
      <c r="D32" s="232">
        <v>119.99</v>
      </c>
      <c r="E32" s="233">
        <v>0.1</v>
      </c>
      <c r="F32" s="234" t="s">
        <v>5661</v>
      </c>
      <c r="G32" s="235">
        <f t="shared" si="0"/>
        <v>17.1428571428571</v>
      </c>
      <c r="H32" s="231">
        <f t="shared" si="1"/>
        <v>120</v>
      </c>
      <c r="I32" s="231">
        <v>20</v>
      </c>
      <c r="J32" s="231">
        <v>4.6</v>
      </c>
      <c r="K32" s="229">
        <v>2</v>
      </c>
      <c r="L32" s="223" t="s">
        <v>5650</v>
      </c>
      <c r="M32" s="241">
        <v>120</v>
      </c>
      <c r="N32" s="231">
        <f t="shared" si="2"/>
        <v>14398.8</v>
      </c>
      <c r="O32" s="236">
        <v>60</v>
      </c>
      <c r="P32" s="233">
        <f t="shared" si="3"/>
        <v>0.285714285714286</v>
      </c>
      <c r="Q32" s="232" t="s">
        <v>5664</v>
      </c>
      <c r="R32" s="237" t="e">
        <f t="shared" si="4"/>
        <v>#DIV/0!</v>
      </c>
      <c r="S32" s="235" t="e">
        <f t="shared" si="5"/>
        <v>#DIV/0!</v>
      </c>
      <c r="T32" s="224">
        <v>0.9</v>
      </c>
      <c r="U32" s="241"/>
      <c r="V32" s="241"/>
      <c r="W32" s="226"/>
      <c r="X32" s="226"/>
      <c r="Y32" s="241"/>
      <c r="Z32" s="241"/>
      <c r="AA32" s="241"/>
      <c r="AB32" s="241"/>
      <c r="AC32" s="241"/>
      <c r="AD32" s="241"/>
      <c r="AE32" s="241"/>
    </row>
    <row r="33" ht="45" spans="1:31">
      <c r="A33" s="231" t="s">
        <v>5682</v>
      </c>
      <c r="B33" s="231" t="s">
        <v>5680</v>
      </c>
      <c r="C33" s="171" t="s">
        <v>5638</v>
      </c>
      <c r="D33" s="232">
        <v>119.99</v>
      </c>
      <c r="E33" s="233">
        <v>0.1</v>
      </c>
      <c r="F33" s="234" t="s">
        <v>5661</v>
      </c>
      <c r="G33" s="235">
        <f t="shared" si="0"/>
        <v>17.1428571428571</v>
      </c>
      <c r="H33" s="231">
        <f t="shared" si="1"/>
        <v>120</v>
      </c>
      <c r="I33" s="231">
        <v>20</v>
      </c>
      <c r="J33" s="231">
        <v>4.6</v>
      </c>
      <c r="K33" s="229">
        <v>2</v>
      </c>
      <c r="L33" s="223" t="s">
        <v>5650</v>
      </c>
      <c r="M33" s="241">
        <v>120</v>
      </c>
      <c r="N33" s="231">
        <f t="shared" si="2"/>
        <v>14398.8</v>
      </c>
      <c r="O33" s="236">
        <v>60</v>
      </c>
      <c r="P33" s="233">
        <f t="shared" si="3"/>
        <v>0.285714285714286</v>
      </c>
      <c r="Q33" s="232" t="s">
        <v>5664</v>
      </c>
      <c r="R33" s="237" t="e">
        <f t="shared" si="4"/>
        <v>#DIV/0!</v>
      </c>
      <c r="S33" s="235" t="e">
        <f t="shared" si="5"/>
        <v>#DIV/0!</v>
      </c>
      <c r="T33" s="224">
        <v>0.9</v>
      </c>
      <c r="U33" s="241"/>
      <c r="V33" s="241"/>
      <c r="W33" s="226"/>
      <c r="X33" s="226"/>
      <c r="Y33" s="241"/>
      <c r="Z33" s="241"/>
      <c r="AA33" s="241"/>
      <c r="AB33" s="241"/>
      <c r="AC33" s="241"/>
      <c r="AD33" s="241"/>
      <c r="AE33" s="241"/>
    </row>
    <row r="34" ht="45" spans="1:31">
      <c r="A34" s="231" t="s">
        <v>5682</v>
      </c>
      <c r="B34" s="231" t="s">
        <v>5680</v>
      </c>
      <c r="C34" s="171" t="s">
        <v>5638</v>
      </c>
      <c r="D34" s="232">
        <v>119.99</v>
      </c>
      <c r="E34" s="233">
        <v>0.1</v>
      </c>
      <c r="F34" s="234" t="s">
        <v>5661</v>
      </c>
      <c r="G34" s="235">
        <f t="shared" si="0"/>
        <v>17.1428571428571</v>
      </c>
      <c r="H34" s="231">
        <f t="shared" si="1"/>
        <v>120</v>
      </c>
      <c r="I34" s="231">
        <v>20</v>
      </c>
      <c r="J34" s="231">
        <v>4.6</v>
      </c>
      <c r="K34" s="229">
        <v>2</v>
      </c>
      <c r="L34" s="223" t="s">
        <v>5650</v>
      </c>
      <c r="M34" s="241">
        <v>120</v>
      </c>
      <c r="N34" s="231">
        <f t="shared" si="2"/>
        <v>14398.8</v>
      </c>
      <c r="O34" s="236">
        <v>60</v>
      </c>
      <c r="P34" s="233">
        <f t="shared" si="3"/>
        <v>0.285714285714286</v>
      </c>
      <c r="Q34" s="232" t="s">
        <v>5664</v>
      </c>
      <c r="R34" s="237" t="e">
        <f t="shared" si="4"/>
        <v>#DIV/0!</v>
      </c>
      <c r="S34" s="235" t="e">
        <f t="shared" si="5"/>
        <v>#DIV/0!</v>
      </c>
      <c r="T34" s="224">
        <v>0.9</v>
      </c>
      <c r="U34" s="241"/>
      <c r="V34" s="241"/>
      <c r="W34" s="226"/>
      <c r="X34" s="226"/>
      <c r="Y34" s="241"/>
      <c r="Z34" s="241"/>
      <c r="AA34" s="241"/>
      <c r="AB34" s="241"/>
      <c r="AC34" s="241"/>
      <c r="AD34" s="241"/>
      <c r="AE34" s="241"/>
    </row>
    <row r="35" spans="1:31">
      <c r="A35" s="231"/>
      <c r="B35" s="231"/>
      <c r="C35" s="171"/>
      <c r="D35" s="232"/>
      <c r="E35" s="233"/>
      <c r="F35" s="234"/>
      <c r="G35" s="235"/>
      <c r="H35" s="231"/>
      <c r="I35" s="231"/>
      <c r="J35" s="231"/>
      <c r="K35" s="229"/>
      <c r="L35" s="241"/>
      <c r="M35" s="241"/>
      <c r="N35" s="231"/>
      <c r="O35" s="236"/>
      <c r="P35" s="233"/>
      <c r="Q35" s="232"/>
      <c r="R35" s="237"/>
      <c r="S35" s="235"/>
      <c r="T35" s="224"/>
      <c r="U35" s="241"/>
      <c r="V35" s="241"/>
      <c r="W35" s="226"/>
      <c r="X35" s="226"/>
      <c r="Y35" s="241"/>
      <c r="Z35" s="241"/>
      <c r="AA35" s="241"/>
      <c r="AB35" s="241"/>
      <c r="AC35" s="241"/>
      <c r="AD35" s="241"/>
      <c r="AE35" s="241"/>
    </row>
    <row r="36" spans="1:31">
      <c r="A36" s="231"/>
      <c r="B36" s="231"/>
      <c r="C36" s="171"/>
      <c r="D36" s="232"/>
      <c r="E36" s="233"/>
      <c r="F36" s="234"/>
      <c r="G36" s="235"/>
      <c r="H36" s="231"/>
      <c r="I36" s="231"/>
      <c r="J36" s="231"/>
      <c r="K36" s="229"/>
      <c r="L36" s="241"/>
      <c r="M36" s="241"/>
      <c r="N36" s="231"/>
      <c r="O36" s="236"/>
      <c r="P36" s="233"/>
      <c r="Q36" s="232"/>
      <c r="R36" s="237"/>
      <c r="S36" s="235"/>
      <c r="T36" s="224"/>
      <c r="U36" s="241"/>
      <c r="V36" s="241"/>
      <c r="W36" s="226"/>
      <c r="X36" s="226"/>
      <c r="Y36" s="241"/>
      <c r="Z36" s="241"/>
      <c r="AA36" s="241"/>
      <c r="AB36" s="241"/>
      <c r="AC36" s="241"/>
      <c r="AD36" s="241"/>
      <c r="AE36" s="241"/>
    </row>
    <row r="37" spans="1:31">
      <c r="A37" s="231"/>
      <c r="B37" s="231"/>
      <c r="C37" s="171"/>
      <c r="D37" s="232"/>
      <c r="E37" s="233"/>
      <c r="F37" s="234"/>
      <c r="G37" s="235"/>
      <c r="H37" s="231"/>
      <c r="I37" s="231"/>
      <c r="J37" s="231"/>
      <c r="K37" s="229"/>
      <c r="L37" s="241"/>
      <c r="M37" s="241"/>
      <c r="N37" s="231"/>
      <c r="O37" s="236"/>
      <c r="P37" s="233"/>
      <c r="Q37" s="232"/>
      <c r="R37" s="237"/>
      <c r="S37" s="235"/>
      <c r="T37" s="224"/>
      <c r="U37" s="241"/>
      <c r="V37" s="241"/>
      <c r="W37" s="226"/>
      <c r="X37" s="226"/>
      <c r="Y37" s="241"/>
      <c r="Z37" s="241"/>
      <c r="AA37" s="241"/>
      <c r="AB37" s="241"/>
      <c r="AC37" s="241"/>
      <c r="AD37" s="241"/>
      <c r="AE37" s="241"/>
    </row>
    <row r="38" spans="1:31">
      <c r="A38" s="231"/>
      <c r="B38" s="231"/>
      <c r="C38" s="171"/>
      <c r="D38" s="232"/>
      <c r="E38" s="233"/>
      <c r="F38" s="234"/>
      <c r="G38" s="235"/>
      <c r="H38" s="231"/>
      <c r="I38" s="231"/>
      <c r="J38" s="231"/>
      <c r="K38" s="229"/>
      <c r="L38" s="241"/>
      <c r="M38" s="241"/>
      <c r="N38" s="231"/>
      <c r="O38" s="236"/>
      <c r="P38" s="233"/>
      <c r="Q38" s="232"/>
      <c r="R38" s="237"/>
      <c r="S38" s="235"/>
      <c r="T38" s="224"/>
      <c r="U38" s="241"/>
      <c r="V38" s="241"/>
      <c r="W38" s="226"/>
      <c r="X38" s="226"/>
      <c r="Y38" s="241"/>
      <c r="Z38" s="241"/>
      <c r="AA38" s="241"/>
      <c r="AB38" s="241"/>
      <c r="AC38" s="241"/>
      <c r="AD38" s="241"/>
      <c r="AE38" s="241"/>
    </row>
    <row r="39" spans="1:31">
      <c r="A39" s="231"/>
      <c r="B39" s="231"/>
      <c r="C39" s="171"/>
      <c r="D39" s="232"/>
      <c r="E39" s="233"/>
      <c r="F39" s="234"/>
      <c r="G39" s="235"/>
      <c r="H39" s="231"/>
      <c r="I39" s="231"/>
      <c r="J39" s="231"/>
      <c r="K39" s="229"/>
      <c r="L39" s="241"/>
      <c r="M39" s="241"/>
      <c r="N39" s="231"/>
      <c r="O39" s="236"/>
      <c r="P39" s="233"/>
      <c r="Q39" s="232"/>
      <c r="R39" s="237"/>
      <c r="S39" s="235"/>
      <c r="T39" s="224"/>
      <c r="U39" s="241"/>
      <c r="V39" s="241"/>
      <c r="W39" s="226"/>
      <c r="X39" s="226"/>
      <c r="Y39" s="241"/>
      <c r="Z39" s="241"/>
      <c r="AA39" s="241"/>
      <c r="AB39" s="241"/>
      <c r="AC39" s="241"/>
      <c r="AD39" s="241"/>
      <c r="AE39" s="241"/>
    </row>
    <row r="40" spans="1:31">
      <c r="A40" s="231"/>
      <c r="B40" s="231"/>
      <c r="C40" s="171"/>
      <c r="D40" s="232"/>
      <c r="E40" s="233"/>
      <c r="F40" s="234"/>
      <c r="G40" s="235"/>
      <c r="H40" s="231"/>
      <c r="I40" s="231"/>
      <c r="J40" s="231"/>
      <c r="K40" s="229"/>
      <c r="L40" s="241"/>
      <c r="M40" s="241"/>
      <c r="N40" s="231"/>
      <c r="O40" s="236"/>
      <c r="P40" s="233"/>
      <c r="Q40" s="232"/>
      <c r="R40" s="237"/>
      <c r="S40" s="235"/>
      <c r="T40" s="224"/>
      <c r="U40" s="241"/>
      <c r="V40" s="241"/>
      <c r="W40" s="226"/>
      <c r="X40" s="226"/>
      <c r="Y40" s="241"/>
      <c r="Z40" s="241"/>
      <c r="AA40" s="241"/>
      <c r="AB40" s="241"/>
      <c r="AC40" s="241"/>
      <c r="AD40" s="241"/>
      <c r="AE40" s="241"/>
    </row>
    <row r="41" spans="1:31">
      <c r="A41" s="231"/>
      <c r="B41" s="231"/>
      <c r="C41" s="171"/>
      <c r="D41" s="232"/>
      <c r="E41" s="233"/>
      <c r="F41" s="234"/>
      <c r="G41" s="235"/>
      <c r="H41" s="231"/>
      <c r="I41" s="231"/>
      <c r="J41" s="231"/>
      <c r="K41" s="229"/>
      <c r="L41" s="241"/>
      <c r="M41" s="241"/>
      <c r="N41" s="231"/>
      <c r="O41" s="236"/>
      <c r="P41" s="233"/>
      <c r="Q41" s="232"/>
      <c r="R41" s="237"/>
      <c r="S41" s="235"/>
      <c r="T41" s="224"/>
      <c r="U41" s="241"/>
      <c r="V41" s="241"/>
      <c r="W41" s="226"/>
      <c r="X41" s="226"/>
      <c r="Y41" s="241"/>
      <c r="Z41" s="241"/>
      <c r="AA41" s="241"/>
      <c r="AB41" s="241"/>
      <c r="AC41" s="241"/>
      <c r="AD41" s="241"/>
      <c r="AE41" s="241"/>
    </row>
    <row r="42" spans="1:31">
      <c r="A42" s="231"/>
      <c r="B42" s="231"/>
      <c r="C42" s="171"/>
      <c r="D42" s="232"/>
      <c r="E42" s="233"/>
      <c r="F42" s="234"/>
      <c r="G42" s="235"/>
      <c r="H42" s="231"/>
      <c r="I42" s="231"/>
      <c r="J42" s="231"/>
      <c r="K42" s="229"/>
      <c r="L42" s="241"/>
      <c r="M42" s="241"/>
      <c r="N42" s="231"/>
      <c r="O42" s="236"/>
      <c r="P42" s="233"/>
      <c r="Q42" s="232"/>
      <c r="R42" s="237"/>
      <c r="S42" s="235"/>
      <c r="T42" s="224"/>
      <c r="U42" s="241"/>
      <c r="V42" s="241"/>
      <c r="W42" s="226"/>
      <c r="X42" s="226"/>
      <c r="Y42" s="241"/>
      <c r="Z42" s="241"/>
      <c r="AA42" s="241"/>
      <c r="AB42" s="241"/>
      <c r="AC42" s="241"/>
      <c r="AD42" s="241"/>
      <c r="AE42" s="241"/>
    </row>
    <row r="43" spans="1:31">
      <c r="A43" s="231"/>
      <c r="B43" s="231"/>
      <c r="C43" s="171"/>
      <c r="D43" s="232"/>
      <c r="E43" s="233"/>
      <c r="F43" s="234"/>
      <c r="G43" s="235"/>
      <c r="H43" s="231"/>
      <c r="I43" s="231"/>
      <c r="J43" s="231"/>
      <c r="K43" s="229"/>
      <c r="L43" s="241"/>
      <c r="M43" s="241"/>
      <c r="N43" s="231"/>
      <c r="O43" s="236"/>
      <c r="P43" s="233"/>
      <c r="Q43" s="232"/>
      <c r="R43" s="237"/>
      <c r="S43" s="235"/>
      <c r="T43" s="224"/>
      <c r="U43" s="241"/>
      <c r="V43" s="241"/>
      <c r="W43" s="226"/>
      <c r="X43" s="226"/>
      <c r="Y43" s="241"/>
      <c r="Z43" s="241"/>
      <c r="AA43" s="241"/>
      <c r="AB43" s="241"/>
      <c r="AC43" s="241"/>
      <c r="AD43" s="241"/>
      <c r="AE43" s="241"/>
    </row>
    <row r="44" spans="1:31">
      <c r="A44" s="231"/>
      <c r="B44" s="231"/>
      <c r="C44" s="171"/>
      <c r="D44" s="232"/>
      <c r="E44" s="233"/>
      <c r="F44" s="234"/>
      <c r="G44" s="235"/>
      <c r="H44" s="231"/>
      <c r="I44" s="231"/>
      <c r="J44" s="231"/>
      <c r="K44" s="229"/>
      <c r="L44" s="241"/>
      <c r="M44" s="241"/>
      <c r="N44" s="231"/>
      <c r="O44" s="236"/>
      <c r="P44" s="233"/>
      <c r="Q44" s="232"/>
      <c r="R44" s="237"/>
      <c r="S44" s="235"/>
      <c r="T44" s="224"/>
      <c r="U44" s="241"/>
      <c r="V44" s="241"/>
      <c r="W44" s="226"/>
      <c r="X44" s="226"/>
      <c r="Y44" s="241"/>
      <c r="Z44" s="241"/>
      <c r="AA44" s="241"/>
      <c r="AB44" s="241"/>
      <c r="AC44" s="241"/>
      <c r="AD44" s="241"/>
      <c r="AE44" s="241"/>
    </row>
    <row r="45" spans="1:31">
      <c r="A45" s="231"/>
      <c r="B45" s="231"/>
      <c r="C45" s="171"/>
      <c r="D45" s="232"/>
      <c r="E45" s="233"/>
      <c r="F45" s="234"/>
      <c r="G45" s="235"/>
      <c r="H45" s="231"/>
      <c r="I45" s="231"/>
      <c r="J45" s="231"/>
      <c r="K45" s="229"/>
      <c r="L45" s="241"/>
      <c r="M45" s="241"/>
      <c r="N45" s="231"/>
      <c r="O45" s="236"/>
      <c r="P45" s="233"/>
      <c r="Q45" s="232"/>
      <c r="R45" s="237"/>
      <c r="S45" s="235"/>
      <c r="T45" s="224"/>
      <c r="U45" s="241"/>
      <c r="V45" s="241"/>
      <c r="W45" s="226"/>
      <c r="X45" s="226"/>
      <c r="Y45" s="241"/>
      <c r="Z45" s="241"/>
      <c r="AA45" s="241"/>
      <c r="AB45" s="241"/>
      <c r="AC45" s="241"/>
      <c r="AD45" s="241"/>
      <c r="AE45" s="241"/>
    </row>
    <row r="46" spans="1:31">
      <c r="A46" s="231"/>
      <c r="B46" s="231"/>
      <c r="C46" s="171"/>
      <c r="D46" s="232"/>
      <c r="E46" s="233"/>
      <c r="F46" s="234"/>
      <c r="G46" s="235"/>
      <c r="H46" s="231"/>
      <c r="I46" s="231"/>
      <c r="J46" s="231"/>
      <c r="K46" s="229"/>
      <c r="L46" s="241"/>
      <c r="M46" s="241"/>
      <c r="N46" s="231"/>
      <c r="O46" s="236"/>
      <c r="P46" s="233"/>
      <c r="Q46" s="232"/>
      <c r="R46" s="237"/>
      <c r="S46" s="235"/>
      <c r="T46" s="224"/>
      <c r="U46" s="241"/>
      <c r="V46" s="241"/>
      <c r="W46" s="226"/>
      <c r="X46" s="226"/>
      <c r="Y46" s="241"/>
      <c r="Z46" s="241"/>
      <c r="AA46" s="241"/>
      <c r="AB46" s="241"/>
      <c r="AC46" s="241"/>
      <c r="AD46" s="241"/>
      <c r="AE46" s="241"/>
    </row>
    <row r="47" spans="1:31">
      <c r="A47" s="231"/>
      <c r="B47" s="231"/>
      <c r="C47" s="171"/>
      <c r="D47" s="232"/>
      <c r="E47" s="233"/>
      <c r="F47" s="234"/>
      <c r="G47" s="235"/>
      <c r="H47" s="231"/>
      <c r="I47" s="231"/>
      <c r="J47" s="231"/>
      <c r="K47" s="229"/>
      <c r="L47" s="241"/>
      <c r="M47" s="241"/>
      <c r="N47" s="231"/>
      <c r="O47" s="236"/>
      <c r="P47" s="233"/>
      <c r="Q47" s="232"/>
      <c r="R47" s="237"/>
      <c r="S47" s="235"/>
      <c r="T47" s="224"/>
      <c r="U47" s="241"/>
      <c r="V47" s="241"/>
      <c r="W47" s="226"/>
      <c r="X47" s="226"/>
      <c r="Y47" s="241"/>
      <c r="Z47" s="241"/>
      <c r="AA47" s="241"/>
      <c r="AB47" s="241"/>
      <c r="AC47" s="241"/>
      <c r="AD47" s="241"/>
      <c r="AE47" s="241"/>
    </row>
    <row r="48" spans="1:31">
      <c r="A48" s="231"/>
      <c r="B48" s="231"/>
      <c r="C48" s="171"/>
      <c r="D48" s="232"/>
      <c r="E48" s="233"/>
      <c r="F48" s="234"/>
      <c r="G48" s="235"/>
      <c r="H48" s="231"/>
      <c r="I48" s="231"/>
      <c r="J48" s="231"/>
      <c r="K48" s="229"/>
      <c r="L48" s="241"/>
      <c r="M48" s="241"/>
      <c r="N48" s="231"/>
      <c r="O48" s="236"/>
      <c r="P48" s="233"/>
      <c r="Q48" s="232"/>
      <c r="R48" s="237"/>
      <c r="S48" s="235"/>
      <c r="T48" s="224"/>
      <c r="U48" s="241"/>
      <c r="V48" s="241"/>
      <c r="W48" s="226"/>
      <c r="X48" s="226"/>
      <c r="Y48" s="241"/>
      <c r="Z48" s="241"/>
      <c r="AA48" s="241"/>
      <c r="AB48" s="241"/>
      <c r="AC48" s="241"/>
      <c r="AD48" s="241"/>
      <c r="AE48" s="241"/>
    </row>
    <row r="49" spans="1:31">
      <c r="A49" s="231"/>
      <c r="B49" s="231"/>
      <c r="C49" s="171"/>
      <c r="D49" s="232"/>
      <c r="E49" s="233"/>
      <c r="F49" s="234"/>
      <c r="G49" s="235"/>
      <c r="H49" s="231"/>
      <c r="I49" s="231"/>
      <c r="J49" s="231"/>
      <c r="K49" s="229"/>
      <c r="L49" s="241"/>
      <c r="M49" s="241"/>
      <c r="N49" s="231"/>
      <c r="O49" s="236"/>
      <c r="P49" s="233"/>
      <c r="Q49" s="232"/>
      <c r="R49" s="237"/>
      <c r="S49" s="235"/>
      <c r="T49" s="224"/>
      <c r="U49" s="241"/>
      <c r="V49" s="241"/>
      <c r="W49" s="226"/>
      <c r="X49" s="226"/>
      <c r="Y49" s="241"/>
      <c r="Z49" s="241"/>
      <c r="AA49" s="241"/>
      <c r="AB49" s="241"/>
      <c r="AC49" s="241"/>
      <c r="AD49" s="241"/>
      <c r="AE49" s="241"/>
    </row>
    <row r="50" spans="1:31">
      <c r="A50" s="231"/>
      <c r="B50" s="231"/>
      <c r="C50" s="171"/>
      <c r="D50" s="232"/>
      <c r="E50" s="233"/>
      <c r="F50" s="234"/>
      <c r="G50" s="235"/>
      <c r="H50" s="231"/>
      <c r="I50" s="231"/>
      <c r="J50" s="231"/>
      <c r="K50" s="229"/>
      <c r="L50" s="241"/>
      <c r="M50" s="241"/>
      <c r="N50" s="231"/>
      <c r="O50" s="236"/>
      <c r="P50" s="233"/>
      <c r="Q50" s="232"/>
      <c r="R50" s="237"/>
      <c r="S50" s="235"/>
      <c r="T50" s="224"/>
      <c r="U50" s="241"/>
      <c r="V50" s="241"/>
      <c r="W50" s="226"/>
      <c r="X50" s="226"/>
      <c r="Y50" s="241"/>
      <c r="Z50" s="241"/>
      <c r="AA50" s="241"/>
      <c r="AB50" s="241"/>
      <c r="AC50" s="241"/>
      <c r="AD50" s="241"/>
      <c r="AE50" s="241"/>
    </row>
    <row r="51" spans="1:31">
      <c r="A51" s="231"/>
      <c r="B51" s="231"/>
      <c r="C51" s="171"/>
      <c r="D51" s="232"/>
      <c r="E51" s="233"/>
      <c r="F51" s="234"/>
      <c r="G51" s="235"/>
      <c r="H51" s="231"/>
      <c r="I51" s="231"/>
      <c r="J51" s="231"/>
      <c r="K51" s="229"/>
      <c r="L51" s="241"/>
      <c r="M51" s="241"/>
      <c r="N51" s="231"/>
      <c r="O51" s="236"/>
      <c r="P51" s="233"/>
      <c r="Q51" s="232"/>
      <c r="R51" s="237"/>
      <c r="S51" s="235"/>
      <c r="T51" s="224"/>
      <c r="U51" s="241"/>
      <c r="V51" s="241"/>
      <c r="W51" s="226"/>
      <c r="X51" s="226"/>
      <c r="Y51" s="241"/>
      <c r="Z51" s="241"/>
      <c r="AA51" s="241"/>
      <c r="AB51" s="241"/>
      <c r="AC51" s="241"/>
      <c r="AD51" s="241"/>
      <c r="AE51" s="241"/>
    </row>
    <row r="52" spans="1:31">
      <c r="A52" s="231"/>
      <c r="B52" s="231"/>
      <c r="C52" s="171"/>
      <c r="D52" s="232"/>
      <c r="E52" s="233"/>
      <c r="F52" s="234"/>
      <c r="G52" s="235"/>
      <c r="H52" s="231"/>
      <c r="I52" s="231"/>
      <c r="J52" s="231"/>
      <c r="K52" s="229"/>
      <c r="L52" s="241"/>
      <c r="M52" s="241"/>
      <c r="N52" s="231"/>
      <c r="O52" s="236"/>
      <c r="P52" s="233"/>
      <c r="Q52" s="232"/>
      <c r="R52" s="237"/>
      <c r="S52" s="235"/>
      <c r="T52" s="224"/>
      <c r="U52" s="241"/>
      <c r="V52" s="241"/>
      <c r="W52" s="226"/>
      <c r="X52" s="226"/>
      <c r="Y52" s="241"/>
      <c r="Z52" s="241"/>
      <c r="AA52" s="241"/>
      <c r="AB52" s="241"/>
      <c r="AC52" s="241"/>
      <c r="AD52" s="241"/>
      <c r="AE52" s="241"/>
    </row>
    <row r="53" spans="1:31">
      <c r="A53" s="231"/>
      <c r="B53" s="231"/>
      <c r="C53" s="171"/>
      <c r="D53" s="232"/>
      <c r="E53" s="233"/>
      <c r="F53" s="234"/>
      <c r="G53" s="235"/>
      <c r="H53" s="231"/>
      <c r="I53" s="231"/>
      <c r="J53" s="231"/>
      <c r="K53" s="229"/>
      <c r="L53" s="241"/>
      <c r="M53" s="241"/>
      <c r="N53" s="231"/>
      <c r="O53" s="236"/>
      <c r="P53" s="233"/>
      <c r="Q53" s="232"/>
      <c r="R53" s="237"/>
      <c r="S53" s="235"/>
      <c r="T53" s="224"/>
      <c r="U53" s="241"/>
      <c r="V53" s="241"/>
      <c r="W53" s="226"/>
      <c r="X53" s="226"/>
      <c r="Y53" s="241"/>
      <c r="Z53" s="241"/>
      <c r="AA53" s="241"/>
      <c r="AB53" s="241"/>
      <c r="AC53" s="241"/>
      <c r="AD53" s="241"/>
      <c r="AE53" s="241"/>
    </row>
    <row r="54" spans="1:31">
      <c r="A54" s="231"/>
      <c r="B54" s="231"/>
      <c r="C54" s="171"/>
      <c r="D54" s="232"/>
      <c r="E54" s="233"/>
      <c r="F54" s="234"/>
      <c r="G54" s="235"/>
      <c r="H54" s="231"/>
      <c r="I54" s="231"/>
      <c r="J54" s="231"/>
      <c r="K54" s="229"/>
      <c r="L54" s="241"/>
      <c r="M54" s="241"/>
      <c r="N54" s="231"/>
      <c r="O54" s="236"/>
      <c r="P54" s="233"/>
      <c r="Q54" s="232"/>
      <c r="R54" s="237"/>
      <c r="S54" s="235"/>
      <c r="T54" s="224"/>
      <c r="U54" s="241"/>
      <c r="V54" s="241"/>
      <c r="W54" s="226"/>
      <c r="X54" s="226"/>
      <c r="Y54" s="241"/>
      <c r="Z54" s="241"/>
      <c r="AA54" s="241"/>
      <c r="AB54" s="241"/>
      <c r="AC54" s="241"/>
      <c r="AD54" s="241"/>
      <c r="AE54" s="241"/>
    </row>
    <row r="55" spans="1:31">
      <c r="A55" s="231"/>
      <c r="B55" s="231"/>
      <c r="C55" s="171"/>
      <c r="D55" s="232"/>
      <c r="E55" s="233"/>
      <c r="F55" s="234"/>
      <c r="G55" s="235"/>
      <c r="H55" s="231"/>
      <c r="I55" s="231"/>
      <c r="J55" s="231"/>
      <c r="K55" s="229"/>
      <c r="L55" s="241"/>
      <c r="M55" s="241"/>
      <c r="N55" s="231"/>
      <c r="O55" s="236"/>
      <c r="P55" s="233"/>
      <c r="Q55" s="232"/>
      <c r="R55" s="237"/>
      <c r="S55" s="235"/>
      <c r="T55" s="224"/>
      <c r="U55" s="241"/>
      <c r="V55" s="241"/>
      <c r="W55" s="226"/>
      <c r="X55" s="226"/>
      <c r="Y55" s="241"/>
      <c r="Z55" s="241"/>
      <c r="AA55" s="241"/>
      <c r="AB55" s="241"/>
      <c r="AC55" s="241"/>
      <c r="AD55" s="241"/>
      <c r="AE55" s="241"/>
    </row>
    <row r="56" spans="1:31">
      <c r="A56" s="231"/>
      <c r="B56" s="231"/>
      <c r="C56" s="171"/>
      <c r="D56" s="232"/>
      <c r="E56" s="233"/>
      <c r="F56" s="234"/>
      <c r="G56" s="235"/>
      <c r="H56" s="231"/>
      <c r="I56" s="231"/>
      <c r="J56" s="231"/>
      <c r="K56" s="229"/>
      <c r="L56" s="241"/>
      <c r="M56" s="241"/>
      <c r="N56" s="231"/>
      <c r="O56" s="236"/>
      <c r="P56" s="233"/>
      <c r="Q56" s="232"/>
      <c r="R56" s="237"/>
      <c r="S56" s="235"/>
      <c r="T56" s="224"/>
      <c r="U56" s="241"/>
      <c r="V56" s="241"/>
      <c r="W56" s="226"/>
      <c r="X56" s="226"/>
      <c r="Y56" s="241"/>
      <c r="Z56" s="241"/>
      <c r="AA56" s="241"/>
      <c r="AB56" s="241"/>
      <c r="AC56" s="241"/>
      <c r="AD56" s="241"/>
      <c r="AE56" s="241"/>
    </row>
    <row r="57" spans="1:31">
      <c r="A57" s="231"/>
      <c r="B57" s="231"/>
      <c r="C57" s="171"/>
      <c r="D57" s="232"/>
      <c r="E57" s="233"/>
      <c r="F57" s="234"/>
      <c r="G57" s="235"/>
      <c r="H57" s="231"/>
      <c r="I57" s="231"/>
      <c r="J57" s="231"/>
      <c r="K57" s="229"/>
      <c r="L57" s="241"/>
      <c r="M57" s="241"/>
      <c r="N57" s="231"/>
      <c r="O57" s="236"/>
      <c r="P57" s="233"/>
      <c r="Q57" s="232"/>
      <c r="R57" s="237"/>
      <c r="S57" s="235"/>
      <c r="T57" s="224"/>
      <c r="U57" s="241"/>
      <c r="V57" s="241"/>
      <c r="W57" s="226"/>
      <c r="X57" s="226"/>
      <c r="Y57" s="241"/>
      <c r="Z57" s="241"/>
      <c r="AA57" s="241"/>
      <c r="AB57" s="241"/>
      <c r="AC57" s="241"/>
      <c r="AD57" s="241"/>
      <c r="AE57" s="241"/>
    </row>
    <row r="58" spans="1:31">
      <c r="A58" s="231"/>
      <c r="B58" s="231"/>
      <c r="C58" s="171"/>
      <c r="D58" s="232"/>
      <c r="E58" s="233"/>
      <c r="F58" s="234"/>
      <c r="G58" s="235"/>
      <c r="H58" s="231"/>
      <c r="I58" s="231"/>
      <c r="J58" s="231"/>
      <c r="K58" s="229"/>
      <c r="L58" s="241"/>
      <c r="M58" s="241"/>
      <c r="N58" s="231"/>
      <c r="O58" s="236"/>
      <c r="P58" s="233"/>
      <c r="Q58" s="232"/>
      <c r="R58" s="237"/>
      <c r="S58" s="235"/>
      <c r="T58" s="224"/>
      <c r="U58" s="241"/>
      <c r="V58" s="241"/>
      <c r="W58" s="226"/>
      <c r="X58" s="226"/>
      <c r="Y58" s="241"/>
      <c r="Z58" s="241"/>
      <c r="AA58" s="241"/>
      <c r="AB58" s="241"/>
      <c r="AC58" s="241"/>
      <c r="AD58" s="241"/>
      <c r="AE58" s="241"/>
    </row>
    <row r="59" spans="1:31">
      <c r="A59" s="231"/>
      <c r="B59" s="231"/>
      <c r="C59" s="171"/>
      <c r="D59" s="232"/>
      <c r="E59" s="233"/>
      <c r="F59" s="234"/>
      <c r="G59" s="235"/>
      <c r="H59" s="231"/>
      <c r="I59" s="231"/>
      <c r="J59" s="231"/>
      <c r="K59" s="229"/>
      <c r="L59" s="241"/>
      <c r="M59" s="241"/>
      <c r="N59" s="231"/>
      <c r="O59" s="236"/>
      <c r="P59" s="233"/>
      <c r="Q59" s="232"/>
      <c r="R59" s="237"/>
      <c r="S59" s="235"/>
      <c r="T59" s="224"/>
      <c r="U59" s="241"/>
      <c r="V59" s="241"/>
      <c r="W59" s="226"/>
      <c r="X59" s="226"/>
      <c r="Y59" s="241"/>
      <c r="Z59" s="241"/>
      <c r="AA59" s="241"/>
      <c r="AB59" s="241"/>
      <c r="AC59" s="241"/>
      <c r="AD59" s="241"/>
      <c r="AE59" s="241"/>
    </row>
    <row r="60" spans="1:31">
      <c r="A60" s="231"/>
      <c r="B60" s="231"/>
      <c r="C60" s="171"/>
      <c r="D60" s="232"/>
      <c r="E60" s="233"/>
      <c r="F60" s="234"/>
      <c r="G60" s="235"/>
      <c r="H60" s="231"/>
      <c r="I60" s="231"/>
      <c r="J60" s="231"/>
      <c r="K60" s="229"/>
      <c r="L60" s="241"/>
      <c r="M60" s="241"/>
      <c r="N60" s="231"/>
      <c r="O60" s="236"/>
      <c r="P60" s="233"/>
      <c r="Q60" s="232"/>
      <c r="R60" s="237"/>
      <c r="S60" s="235"/>
      <c r="T60" s="224"/>
      <c r="U60" s="241"/>
      <c r="V60" s="241"/>
      <c r="W60" s="226"/>
      <c r="X60" s="226"/>
      <c r="Y60" s="241"/>
      <c r="Z60" s="241"/>
      <c r="AA60" s="241"/>
      <c r="AB60" s="241"/>
      <c r="AC60" s="241"/>
      <c r="AD60" s="241"/>
      <c r="AE60" s="241"/>
    </row>
    <row r="61" spans="1:31">
      <c r="A61" s="231"/>
      <c r="B61" s="231"/>
      <c r="C61" s="171"/>
      <c r="D61" s="232"/>
      <c r="E61" s="233"/>
      <c r="F61" s="234"/>
      <c r="G61" s="235"/>
      <c r="H61" s="231"/>
      <c r="I61" s="231"/>
      <c r="J61" s="231"/>
      <c r="K61" s="229"/>
      <c r="L61" s="241"/>
      <c r="M61" s="241"/>
      <c r="N61" s="231"/>
      <c r="O61" s="236"/>
      <c r="P61" s="233"/>
      <c r="Q61" s="232"/>
      <c r="R61" s="237"/>
      <c r="S61" s="235"/>
      <c r="T61" s="224"/>
      <c r="U61" s="241"/>
      <c r="V61" s="241"/>
      <c r="W61" s="226"/>
      <c r="X61" s="226"/>
      <c r="Y61" s="241"/>
      <c r="Z61" s="241"/>
      <c r="AA61" s="241"/>
      <c r="AB61" s="241"/>
      <c r="AC61" s="241"/>
      <c r="AD61" s="241"/>
      <c r="AE61" s="241"/>
    </row>
    <row r="62" spans="1:31">
      <c r="A62" s="231"/>
      <c r="B62" s="231"/>
      <c r="C62" s="171"/>
      <c r="D62" s="232"/>
      <c r="E62" s="233"/>
      <c r="F62" s="234"/>
      <c r="G62" s="235"/>
      <c r="H62" s="231"/>
      <c r="I62" s="231"/>
      <c r="J62" s="231"/>
      <c r="K62" s="229"/>
      <c r="L62" s="241"/>
      <c r="M62" s="241"/>
      <c r="N62" s="231"/>
      <c r="O62" s="236"/>
      <c r="P62" s="233"/>
      <c r="Q62" s="232"/>
      <c r="R62" s="237"/>
      <c r="S62" s="235"/>
      <c r="T62" s="224"/>
      <c r="U62" s="241"/>
      <c r="V62" s="241"/>
      <c r="W62" s="226"/>
      <c r="X62" s="226"/>
      <c r="Y62" s="241"/>
      <c r="Z62" s="241"/>
      <c r="AA62" s="241"/>
      <c r="AB62" s="241"/>
      <c r="AC62" s="241"/>
      <c r="AD62" s="241"/>
      <c r="AE62" s="241"/>
    </row>
    <row r="63" spans="1:31">
      <c r="A63" s="231"/>
      <c r="B63" s="231"/>
      <c r="C63" s="171"/>
      <c r="D63" s="232"/>
      <c r="E63" s="233"/>
      <c r="F63" s="234"/>
      <c r="G63" s="235"/>
      <c r="H63" s="231"/>
      <c r="I63" s="231"/>
      <c r="J63" s="231"/>
      <c r="K63" s="229"/>
      <c r="L63" s="241"/>
      <c r="M63" s="241"/>
      <c r="N63" s="231"/>
      <c r="O63" s="236"/>
      <c r="P63" s="233"/>
      <c r="Q63" s="232"/>
      <c r="R63" s="237"/>
      <c r="S63" s="235"/>
      <c r="T63" s="224"/>
      <c r="U63" s="241"/>
      <c r="V63" s="241"/>
      <c r="W63" s="226"/>
      <c r="X63" s="226"/>
      <c r="Y63" s="241"/>
      <c r="Z63" s="241"/>
      <c r="AA63" s="241"/>
      <c r="AB63" s="241"/>
      <c r="AC63" s="241"/>
      <c r="AD63" s="241"/>
      <c r="AE63" s="241"/>
    </row>
    <row r="64" spans="1:31">
      <c r="A64" s="231"/>
      <c r="B64" s="231"/>
      <c r="C64" s="171"/>
      <c r="D64" s="232"/>
      <c r="E64" s="233"/>
      <c r="F64" s="234"/>
      <c r="G64" s="235"/>
      <c r="H64" s="231"/>
      <c r="I64" s="231"/>
      <c r="J64" s="231"/>
      <c r="K64" s="229"/>
      <c r="L64" s="241"/>
      <c r="M64" s="241"/>
      <c r="N64" s="231"/>
      <c r="O64" s="236"/>
      <c r="P64" s="233"/>
      <c r="Q64" s="232"/>
      <c r="R64" s="237"/>
      <c r="S64" s="235"/>
      <c r="T64" s="224"/>
      <c r="U64" s="241"/>
      <c r="V64" s="241"/>
      <c r="W64" s="226"/>
      <c r="X64" s="226"/>
      <c r="Y64" s="241"/>
      <c r="Z64" s="241"/>
      <c r="AA64" s="241"/>
      <c r="AB64" s="241"/>
      <c r="AC64" s="241"/>
      <c r="AD64" s="241"/>
      <c r="AE64" s="241"/>
    </row>
    <row r="65" spans="1:31">
      <c r="A65" s="231"/>
      <c r="B65" s="231"/>
      <c r="C65" s="171"/>
      <c r="D65" s="232"/>
      <c r="E65" s="233"/>
      <c r="F65" s="234"/>
      <c r="G65" s="235"/>
      <c r="H65" s="231"/>
      <c r="I65" s="231"/>
      <c r="J65" s="231"/>
      <c r="K65" s="229"/>
      <c r="L65" s="241"/>
      <c r="M65" s="241"/>
      <c r="N65" s="231"/>
      <c r="O65" s="236"/>
      <c r="P65" s="233"/>
      <c r="Q65" s="232"/>
      <c r="R65" s="237"/>
      <c r="S65" s="235"/>
      <c r="T65" s="224"/>
      <c r="U65" s="241"/>
      <c r="V65" s="241"/>
      <c r="W65" s="226"/>
      <c r="X65" s="226"/>
      <c r="Y65" s="241"/>
      <c r="Z65" s="241"/>
      <c r="AA65" s="241"/>
      <c r="AB65" s="241"/>
      <c r="AC65" s="241"/>
      <c r="AD65" s="241"/>
      <c r="AE65" s="241"/>
    </row>
    <row r="66" spans="1:31">
      <c r="A66" s="231"/>
      <c r="B66" s="231"/>
      <c r="C66" s="171"/>
      <c r="D66" s="232"/>
      <c r="E66" s="233"/>
      <c r="F66" s="234"/>
      <c r="G66" s="235"/>
      <c r="H66" s="231"/>
      <c r="I66" s="231"/>
      <c r="J66" s="231"/>
      <c r="K66" s="229"/>
      <c r="L66" s="241"/>
      <c r="M66" s="241"/>
      <c r="N66" s="231"/>
      <c r="O66" s="236"/>
      <c r="P66" s="233"/>
      <c r="Q66" s="232"/>
      <c r="R66" s="237"/>
      <c r="S66" s="235"/>
      <c r="T66" s="224"/>
      <c r="U66" s="241"/>
      <c r="V66" s="241"/>
      <c r="W66" s="226"/>
      <c r="X66" s="226"/>
      <c r="Y66" s="241"/>
      <c r="Z66" s="241"/>
      <c r="AA66" s="241"/>
      <c r="AB66" s="241"/>
      <c r="AC66" s="241"/>
      <c r="AD66" s="241"/>
      <c r="AE66" s="241"/>
    </row>
    <row r="67" spans="1:31">
      <c r="A67" s="231"/>
      <c r="B67" s="231"/>
      <c r="C67" s="171"/>
      <c r="D67" s="232"/>
      <c r="E67" s="233"/>
      <c r="F67" s="234"/>
      <c r="G67" s="235"/>
      <c r="H67" s="231"/>
      <c r="I67" s="231"/>
      <c r="J67" s="231"/>
      <c r="K67" s="229"/>
      <c r="L67" s="241"/>
      <c r="M67" s="241"/>
      <c r="N67" s="231"/>
      <c r="O67" s="236"/>
      <c r="P67" s="233"/>
      <c r="Q67" s="232"/>
      <c r="R67" s="237"/>
      <c r="S67" s="235"/>
      <c r="T67" s="224"/>
      <c r="U67" s="241"/>
      <c r="V67" s="241"/>
      <c r="W67" s="226"/>
      <c r="X67" s="226"/>
      <c r="Y67" s="241"/>
      <c r="Z67" s="241"/>
      <c r="AA67" s="241"/>
      <c r="AB67" s="241"/>
      <c r="AC67" s="241"/>
      <c r="AD67" s="241"/>
      <c r="AE67" s="241"/>
    </row>
    <row r="68" spans="1:31">
      <c r="A68" s="231"/>
      <c r="B68" s="231"/>
      <c r="C68" s="171"/>
      <c r="D68" s="232"/>
      <c r="E68" s="233"/>
      <c r="F68" s="234"/>
      <c r="G68" s="235"/>
      <c r="H68" s="231"/>
      <c r="I68" s="231"/>
      <c r="J68" s="231"/>
      <c r="K68" s="229"/>
      <c r="L68" s="241"/>
      <c r="M68" s="241"/>
      <c r="N68" s="231"/>
      <c r="O68" s="236"/>
      <c r="P68" s="233"/>
      <c r="Q68" s="232"/>
      <c r="R68" s="237"/>
      <c r="S68" s="235"/>
      <c r="T68" s="224"/>
      <c r="U68" s="241"/>
      <c r="V68" s="241"/>
      <c r="W68" s="226"/>
      <c r="X68" s="226"/>
      <c r="Y68" s="241"/>
      <c r="Z68" s="241"/>
      <c r="AA68" s="241"/>
      <c r="AB68" s="241"/>
      <c r="AC68" s="241"/>
      <c r="AD68" s="241"/>
      <c r="AE68" s="241"/>
    </row>
    <row r="69" spans="1:31">
      <c r="A69" s="231"/>
      <c r="B69" s="231"/>
      <c r="C69" s="171"/>
      <c r="D69" s="232"/>
      <c r="E69" s="233"/>
      <c r="F69" s="234"/>
      <c r="G69" s="235"/>
      <c r="H69" s="231"/>
      <c r="I69" s="231"/>
      <c r="J69" s="231"/>
      <c r="K69" s="229"/>
      <c r="L69" s="241"/>
      <c r="M69" s="241"/>
      <c r="N69" s="231"/>
      <c r="O69" s="236"/>
      <c r="P69" s="233"/>
      <c r="Q69" s="232"/>
      <c r="R69" s="237"/>
      <c r="S69" s="235"/>
      <c r="T69" s="224"/>
      <c r="U69" s="241"/>
      <c r="V69" s="241"/>
      <c r="W69" s="226"/>
      <c r="X69" s="226"/>
      <c r="Y69" s="241"/>
      <c r="Z69" s="241"/>
      <c r="AA69" s="241"/>
      <c r="AB69" s="241"/>
      <c r="AC69" s="241"/>
      <c r="AD69" s="241"/>
      <c r="AE69" s="241"/>
    </row>
    <row r="70" spans="1:31">
      <c r="A70" s="231"/>
      <c r="B70" s="231"/>
      <c r="C70" s="171"/>
      <c r="D70" s="232"/>
      <c r="E70" s="233"/>
      <c r="F70" s="234"/>
      <c r="G70" s="235"/>
      <c r="H70" s="231"/>
      <c r="I70" s="231"/>
      <c r="J70" s="231"/>
      <c r="K70" s="229"/>
      <c r="L70" s="241"/>
      <c r="M70" s="241"/>
      <c r="N70" s="231"/>
      <c r="O70" s="236"/>
      <c r="P70" s="233"/>
      <c r="Q70" s="232"/>
      <c r="R70" s="237"/>
      <c r="S70" s="235"/>
      <c r="T70" s="224"/>
      <c r="U70" s="241"/>
      <c r="V70" s="241"/>
      <c r="W70" s="226"/>
      <c r="X70" s="226"/>
      <c r="Y70" s="241"/>
      <c r="Z70" s="241"/>
      <c r="AA70" s="241"/>
      <c r="AB70" s="241"/>
      <c r="AC70" s="241"/>
      <c r="AD70" s="241"/>
      <c r="AE70" s="241"/>
    </row>
    <row r="71" spans="1:31">
      <c r="A71" s="231"/>
      <c r="B71" s="231"/>
      <c r="C71" s="171"/>
      <c r="D71" s="232"/>
      <c r="E71" s="233"/>
      <c r="F71" s="234"/>
      <c r="G71" s="235"/>
      <c r="H71" s="231"/>
      <c r="I71" s="231"/>
      <c r="J71" s="231"/>
      <c r="K71" s="229"/>
      <c r="L71" s="241"/>
      <c r="M71" s="241"/>
      <c r="N71" s="231"/>
      <c r="O71" s="236"/>
      <c r="P71" s="233"/>
      <c r="Q71" s="232"/>
      <c r="R71" s="237"/>
      <c r="S71" s="235"/>
      <c r="T71" s="224"/>
      <c r="U71" s="241"/>
      <c r="V71" s="241"/>
      <c r="W71" s="226"/>
      <c r="X71" s="226"/>
      <c r="Y71" s="241"/>
      <c r="Z71" s="241"/>
      <c r="AA71" s="241"/>
      <c r="AB71" s="241"/>
      <c r="AC71" s="241"/>
      <c r="AD71" s="241"/>
      <c r="AE71" s="241"/>
    </row>
    <row r="72" spans="1:31">
      <c r="A72" s="231"/>
      <c r="B72" s="231"/>
      <c r="C72" s="171"/>
      <c r="D72" s="232"/>
      <c r="E72" s="233"/>
      <c r="F72" s="234"/>
      <c r="G72" s="235"/>
      <c r="H72" s="231"/>
      <c r="I72" s="231"/>
      <c r="J72" s="231"/>
      <c r="K72" s="229"/>
      <c r="L72" s="241"/>
      <c r="M72" s="241"/>
      <c r="N72" s="231"/>
      <c r="O72" s="236"/>
      <c r="P72" s="233"/>
      <c r="Q72" s="232"/>
      <c r="R72" s="237"/>
      <c r="S72" s="235"/>
      <c r="T72" s="224"/>
      <c r="U72" s="241"/>
      <c r="V72" s="241"/>
      <c r="W72" s="226"/>
      <c r="X72" s="226"/>
      <c r="Y72" s="241"/>
      <c r="Z72" s="241"/>
      <c r="AA72" s="241"/>
      <c r="AB72" s="241"/>
      <c r="AC72" s="241"/>
      <c r="AD72" s="241"/>
      <c r="AE72" s="241"/>
    </row>
    <row r="73" spans="1:31">
      <c r="A73" s="231"/>
      <c r="B73" s="231"/>
      <c r="C73" s="171"/>
      <c r="D73" s="232"/>
      <c r="E73" s="233"/>
      <c r="F73" s="234"/>
      <c r="G73" s="235"/>
      <c r="H73" s="231"/>
      <c r="I73" s="231"/>
      <c r="J73" s="231"/>
      <c r="K73" s="229"/>
      <c r="L73" s="241"/>
      <c r="M73" s="241"/>
      <c r="N73" s="231"/>
      <c r="O73" s="236"/>
      <c r="P73" s="233"/>
      <c r="Q73" s="232"/>
      <c r="R73" s="237"/>
      <c r="S73" s="235"/>
      <c r="T73" s="224"/>
      <c r="U73" s="241"/>
      <c r="V73" s="241"/>
      <c r="W73" s="226"/>
      <c r="X73" s="226"/>
      <c r="Y73" s="241"/>
      <c r="Z73" s="241"/>
      <c r="AA73" s="241"/>
      <c r="AB73" s="241"/>
      <c r="AC73" s="241"/>
      <c r="AD73" s="241"/>
      <c r="AE73" s="241"/>
    </row>
    <row r="74" spans="1:31">
      <c r="A74" s="231"/>
      <c r="B74" s="231"/>
      <c r="C74" s="171"/>
      <c r="D74" s="232"/>
      <c r="E74" s="233"/>
      <c r="F74" s="234"/>
      <c r="G74" s="235"/>
      <c r="H74" s="231"/>
      <c r="I74" s="231"/>
      <c r="J74" s="231"/>
      <c r="K74" s="229"/>
      <c r="L74" s="241"/>
      <c r="M74" s="241"/>
      <c r="N74" s="231"/>
      <c r="O74" s="236"/>
      <c r="P74" s="233"/>
      <c r="Q74" s="232"/>
      <c r="R74" s="237"/>
      <c r="S74" s="235"/>
      <c r="T74" s="224"/>
      <c r="U74" s="241"/>
      <c r="V74" s="241"/>
      <c r="W74" s="226"/>
      <c r="X74" s="226"/>
      <c r="Y74" s="241"/>
      <c r="Z74" s="241"/>
      <c r="AA74" s="241"/>
      <c r="AB74" s="241"/>
      <c r="AC74" s="241"/>
      <c r="AD74" s="241"/>
      <c r="AE74" s="241"/>
    </row>
    <row r="75" spans="1:31">
      <c r="A75" s="231"/>
      <c r="B75" s="231"/>
      <c r="C75" s="171"/>
      <c r="D75" s="232"/>
      <c r="E75" s="233"/>
      <c r="F75" s="234"/>
      <c r="G75" s="235"/>
      <c r="H75" s="231"/>
      <c r="I75" s="231"/>
      <c r="J75" s="231"/>
      <c r="K75" s="229"/>
      <c r="L75" s="241"/>
      <c r="M75" s="241"/>
      <c r="N75" s="231"/>
      <c r="O75" s="236"/>
      <c r="P75" s="233"/>
      <c r="Q75" s="232"/>
      <c r="R75" s="237"/>
      <c r="S75" s="235"/>
      <c r="T75" s="224"/>
      <c r="U75" s="241"/>
      <c r="V75" s="241"/>
      <c r="W75" s="226"/>
      <c r="X75" s="226"/>
      <c r="Y75" s="241"/>
      <c r="Z75" s="241"/>
      <c r="AA75" s="241"/>
      <c r="AB75" s="241"/>
      <c r="AC75" s="241"/>
      <c r="AD75" s="241"/>
      <c r="AE75" s="241"/>
    </row>
    <row r="76" spans="1:31">
      <c r="A76" s="231"/>
      <c r="B76" s="231"/>
      <c r="C76" s="171"/>
      <c r="D76" s="232"/>
      <c r="E76" s="233"/>
      <c r="F76" s="234"/>
      <c r="G76" s="235"/>
      <c r="H76" s="231"/>
      <c r="I76" s="231"/>
      <c r="J76" s="231"/>
      <c r="K76" s="229"/>
      <c r="L76" s="241"/>
      <c r="M76" s="241"/>
      <c r="N76" s="231"/>
      <c r="O76" s="236"/>
      <c r="P76" s="233"/>
      <c r="Q76" s="232"/>
      <c r="R76" s="237"/>
      <c r="S76" s="235"/>
      <c r="T76" s="224"/>
      <c r="U76" s="241"/>
      <c r="V76" s="241"/>
      <c r="W76" s="226"/>
      <c r="X76" s="226"/>
      <c r="Y76" s="241"/>
      <c r="Z76" s="241"/>
      <c r="AA76" s="241"/>
      <c r="AB76" s="241"/>
      <c r="AC76" s="241"/>
      <c r="AD76" s="241"/>
      <c r="AE76" s="241"/>
    </row>
    <row r="77" spans="1:31">
      <c r="A77" s="231"/>
      <c r="B77" s="231"/>
      <c r="C77" s="171"/>
      <c r="D77" s="232"/>
      <c r="E77" s="233"/>
      <c r="F77" s="234"/>
      <c r="G77" s="235"/>
      <c r="H77" s="231"/>
      <c r="I77" s="231"/>
      <c r="J77" s="231"/>
      <c r="K77" s="229"/>
      <c r="L77" s="241"/>
      <c r="M77" s="241"/>
      <c r="N77" s="231"/>
      <c r="O77" s="236"/>
      <c r="P77" s="233"/>
      <c r="Q77" s="232"/>
      <c r="R77" s="237"/>
      <c r="S77" s="235"/>
      <c r="T77" s="224"/>
      <c r="U77" s="241"/>
      <c r="V77" s="241"/>
      <c r="W77" s="226"/>
      <c r="X77" s="226"/>
      <c r="Y77" s="241"/>
      <c r="Z77" s="241"/>
      <c r="AA77" s="241"/>
      <c r="AB77" s="241"/>
      <c r="AC77" s="241"/>
      <c r="AD77" s="241"/>
      <c r="AE77" s="241"/>
    </row>
    <row r="78" spans="1:31">
      <c r="A78" s="231"/>
      <c r="B78" s="231"/>
      <c r="C78" s="171"/>
      <c r="D78" s="232"/>
      <c r="E78" s="233"/>
      <c r="F78" s="234"/>
      <c r="G78" s="235"/>
      <c r="H78" s="231"/>
      <c r="I78" s="231"/>
      <c r="J78" s="231"/>
      <c r="K78" s="229"/>
      <c r="L78" s="241"/>
      <c r="M78" s="241"/>
      <c r="N78" s="231"/>
      <c r="O78" s="236"/>
      <c r="P78" s="233"/>
      <c r="Q78" s="232"/>
      <c r="R78" s="237"/>
      <c r="S78" s="235"/>
      <c r="T78" s="224"/>
      <c r="U78" s="241"/>
      <c r="V78" s="241"/>
      <c r="W78" s="226"/>
      <c r="X78" s="226"/>
      <c r="Y78" s="241"/>
      <c r="Z78" s="241"/>
      <c r="AA78" s="241"/>
      <c r="AB78" s="241"/>
      <c r="AC78" s="241"/>
      <c r="AD78" s="241"/>
      <c r="AE78" s="241"/>
    </row>
    <row r="79" spans="1:31">
      <c r="A79" s="231"/>
      <c r="B79" s="231"/>
      <c r="C79" s="171"/>
      <c r="D79" s="232"/>
      <c r="E79" s="233"/>
      <c r="F79" s="234"/>
      <c r="G79" s="235"/>
      <c r="H79" s="231"/>
      <c r="I79" s="231"/>
      <c r="J79" s="231"/>
      <c r="K79" s="229"/>
      <c r="L79" s="241"/>
      <c r="M79" s="241"/>
      <c r="N79" s="231"/>
      <c r="O79" s="236"/>
      <c r="P79" s="233"/>
      <c r="Q79" s="232"/>
      <c r="R79" s="237"/>
      <c r="S79" s="235"/>
      <c r="T79" s="224"/>
      <c r="U79" s="241"/>
      <c r="V79" s="241"/>
      <c r="W79" s="226"/>
      <c r="X79" s="226"/>
      <c r="Y79" s="241"/>
      <c r="Z79" s="241"/>
      <c r="AA79" s="241"/>
      <c r="AB79" s="241"/>
      <c r="AC79" s="241"/>
      <c r="AD79" s="241"/>
      <c r="AE79" s="241"/>
    </row>
    <row r="80" spans="1:31">
      <c r="A80" s="231"/>
      <c r="B80" s="231"/>
      <c r="C80" s="171"/>
      <c r="D80" s="232"/>
      <c r="E80" s="233"/>
      <c r="F80" s="234"/>
      <c r="G80" s="235"/>
      <c r="H80" s="231"/>
      <c r="I80" s="231"/>
      <c r="J80" s="231"/>
      <c r="K80" s="229"/>
      <c r="L80" s="241"/>
      <c r="M80" s="241"/>
      <c r="N80" s="231"/>
      <c r="O80" s="236"/>
      <c r="P80" s="233"/>
      <c r="Q80" s="232"/>
      <c r="R80" s="237"/>
      <c r="S80" s="235"/>
      <c r="T80" s="224"/>
      <c r="U80" s="241"/>
      <c r="V80" s="241"/>
      <c r="W80" s="226"/>
      <c r="X80" s="226"/>
      <c r="Y80" s="241"/>
      <c r="Z80" s="241"/>
      <c r="AA80" s="241"/>
      <c r="AB80" s="241"/>
      <c r="AC80" s="241"/>
      <c r="AD80" s="241"/>
      <c r="AE80" s="241"/>
    </row>
    <row r="81" spans="1:31">
      <c r="A81" s="231"/>
      <c r="B81" s="231"/>
      <c r="C81" s="171"/>
      <c r="D81" s="232"/>
      <c r="E81" s="233"/>
      <c r="F81" s="234"/>
      <c r="G81" s="235"/>
      <c r="H81" s="231"/>
      <c r="I81" s="231"/>
      <c r="J81" s="231"/>
      <c r="K81" s="229"/>
      <c r="L81" s="241"/>
      <c r="M81" s="241"/>
      <c r="N81" s="231"/>
      <c r="O81" s="236"/>
      <c r="P81" s="233"/>
      <c r="Q81" s="232"/>
      <c r="R81" s="237"/>
      <c r="S81" s="235"/>
      <c r="T81" s="224"/>
      <c r="U81" s="241"/>
      <c r="V81" s="241"/>
      <c r="W81" s="226"/>
      <c r="X81" s="226"/>
      <c r="Y81" s="241"/>
      <c r="Z81" s="241"/>
      <c r="AA81" s="241"/>
      <c r="AB81" s="241"/>
      <c r="AC81" s="241"/>
      <c r="AD81" s="241"/>
      <c r="AE81" s="241"/>
    </row>
    <row r="82" spans="1:31">
      <c r="A82" s="231"/>
      <c r="B82" s="231"/>
      <c r="C82" s="171"/>
      <c r="D82" s="232"/>
      <c r="E82" s="233"/>
      <c r="F82" s="234"/>
      <c r="G82" s="235"/>
      <c r="H82" s="231"/>
      <c r="I82" s="231"/>
      <c r="J82" s="231"/>
      <c r="K82" s="229"/>
      <c r="L82" s="241"/>
      <c r="M82" s="241"/>
      <c r="N82" s="231"/>
      <c r="O82" s="236"/>
      <c r="P82" s="233"/>
      <c r="Q82" s="232"/>
      <c r="R82" s="237"/>
      <c r="S82" s="235"/>
      <c r="T82" s="224"/>
      <c r="U82" s="241"/>
      <c r="V82" s="241"/>
      <c r="W82" s="226"/>
      <c r="X82" s="226"/>
      <c r="Y82" s="241"/>
      <c r="Z82" s="241"/>
      <c r="AA82" s="241"/>
      <c r="AB82" s="241"/>
      <c r="AC82" s="241"/>
      <c r="AD82" s="241"/>
      <c r="AE82" s="241"/>
    </row>
    <row r="83" spans="1:31">
      <c r="A83" s="231"/>
      <c r="B83" s="231"/>
      <c r="C83" s="171"/>
      <c r="D83" s="232"/>
      <c r="E83" s="233"/>
      <c r="F83" s="234"/>
      <c r="G83" s="235"/>
      <c r="H83" s="231"/>
      <c r="I83" s="231"/>
      <c r="J83" s="231"/>
      <c r="K83" s="229"/>
      <c r="L83" s="241"/>
      <c r="M83" s="241"/>
      <c r="N83" s="231"/>
      <c r="O83" s="236"/>
      <c r="P83" s="233"/>
      <c r="Q83" s="232"/>
      <c r="R83" s="237"/>
      <c r="S83" s="235"/>
      <c r="T83" s="224"/>
      <c r="U83" s="241"/>
      <c r="V83" s="241"/>
      <c r="W83" s="226"/>
      <c r="X83" s="226"/>
      <c r="Y83" s="241"/>
      <c r="Z83" s="241"/>
      <c r="AA83" s="241"/>
      <c r="AB83" s="241"/>
      <c r="AC83" s="241"/>
      <c r="AD83" s="241"/>
      <c r="AE83" s="241"/>
    </row>
    <row r="84" spans="1:31">
      <c r="A84" s="231"/>
      <c r="B84" s="231"/>
      <c r="C84" s="171"/>
      <c r="D84" s="232"/>
      <c r="E84" s="233"/>
      <c r="F84" s="234"/>
      <c r="G84" s="235"/>
      <c r="H84" s="231"/>
      <c r="I84" s="231"/>
      <c r="J84" s="231"/>
      <c r="K84" s="229"/>
      <c r="L84" s="241"/>
      <c r="M84" s="241"/>
      <c r="N84" s="231"/>
      <c r="O84" s="236"/>
      <c r="P84" s="233"/>
      <c r="Q84" s="232"/>
      <c r="R84" s="237"/>
      <c r="S84" s="235"/>
      <c r="T84" s="224"/>
      <c r="U84" s="241"/>
      <c r="V84" s="241"/>
      <c r="W84" s="226"/>
      <c r="X84" s="226"/>
      <c r="Y84" s="241"/>
      <c r="Z84" s="241"/>
      <c r="AA84" s="241"/>
      <c r="AB84" s="241"/>
      <c r="AC84" s="241"/>
      <c r="AD84" s="241"/>
      <c r="AE84" s="241"/>
    </row>
    <row r="85" spans="1:31">
      <c r="A85" s="231"/>
      <c r="B85" s="231"/>
      <c r="C85" s="171"/>
      <c r="D85" s="232"/>
      <c r="E85" s="233"/>
      <c r="F85" s="234"/>
      <c r="G85" s="235"/>
      <c r="H85" s="231"/>
      <c r="I85" s="231"/>
      <c r="J85" s="231"/>
      <c r="K85" s="229"/>
      <c r="L85" s="241"/>
      <c r="M85" s="241"/>
      <c r="N85" s="231"/>
      <c r="O85" s="236"/>
      <c r="P85" s="233"/>
      <c r="Q85" s="232"/>
      <c r="R85" s="237"/>
      <c r="S85" s="235"/>
      <c r="T85" s="224"/>
      <c r="U85" s="241"/>
      <c r="V85" s="241"/>
      <c r="W85" s="226"/>
      <c r="X85" s="226"/>
      <c r="Y85" s="241"/>
      <c r="Z85" s="241"/>
      <c r="AA85" s="241"/>
      <c r="AB85" s="241"/>
      <c r="AC85" s="241"/>
      <c r="AD85" s="241"/>
      <c r="AE85" s="241"/>
    </row>
    <row r="86" spans="1:31">
      <c r="A86" s="231"/>
      <c r="B86" s="231"/>
      <c r="C86" s="171"/>
      <c r="D86" s="232"/>
      <c r="E86" s="233"/>
      <c r="F86" s="234"/>
      <c r="G86" s="235"/>
      <c r="H86" s="231"/>
      <c r="I86" s="231"/>
      <c r="J86" s="231"/>
      <c r="K86" s="229"/>
      <c r="L86" s="241"/>
      <c r="M86" s="241"/>
      <c r="N86" s="231"/>
      <c r="O86" s="236"/>
      <c r="P86" s="233"/>
      <c r="Q86" s="232"/>
      <c r="R86" s="237"/>
      <c r="S86" s="235"/>
      <c r="T86" s="224"/>
      <c r="U86" s="241"/>
      <c r="V86" s="241"/>
      <c r="W86" s="226"/>
      <c r="X86" s="226"/>
      <c r="Y86" s="241"/>
      <c r="Z86" s="241"/>
      <c r="AA86" s="241"/>
      <c r="AB86" s="241"/>
      <c r="AC86" s="241"/>
      <c r="AD86" s="241"/>
      <c r="AE86" s="241"/>
    </row>
    <row r="87" spans="1:31">
      <c r="A87" s="231"/>
      <c r="B87" s="231"/>
      <c r="C87" s="171"/>
      <c r="D87" s="232"/>
      <c r="E87" s="233"/>
      <c r="F87" s="234"/>
      <c r="G87" s="235"/>
      <c r="H87" s="231"/>
      <c r="I87" s="231"/>
      <c r="J87" s="231"/>
      <c r="K87" s="229"/>
      <c r="L87" s="241"/>
      <c r="M87" s="241"/>
      <c r="N87" s="231"/>
      <c r="O87" s="236"/>
      <c r="P87" s="233"/>
      <c r="Q87" s="232"/>
      <c r="R87" s="237"/>
      <c r="S87" s="235"/>
      <c r="T87" s="224"/>
      <c r="U87" s="241"/>
      <c r="V87" s="241"/>
      <c r="W87" s="226"/>
      <c r="X87" s="226"/>
      <c r="Y87" s="241"/>
      <c r="Z87" s="241"/>
      <c r="AA87" s="241"/>
      <c r="AB87" s="241"/>
      <c r="AC87" s="241"/>
      <c r="AD87" s="241"/>
      <c r="AE87" s="241"/>
    </row>
    <row r="88" spans="1:31">
      <c r="A88" s="231"/>
      <c r="B88" s="231"/>
      <c r="C88" s="171"/>
      <c r="D88" s="232"/>
      <c r="E88" s="233"/>
      <c r="F88" s="234"/>
      <c r="G88" s="235"/>
      <c r="H88" s="231"/>
      <c r="I88" s="231"/>
      <c r="J88" s="231"/>
      <c r="K88" s="229"/>
      <c r="L88" s="241"/>
      <c r="M88" s="241"/>
      <c r="N88" s="231"/>
      <c r="O88" s="236"/>
      <c r="P88" s="233"/>
      <c r="Q88" s="232"/>
      <c r="R88" s="237"/>
      <c r="S88" s="235"/>
      <c r="T88" s="224"/>
      <c r="U88" s="241"/>
      <c r="V88" s="241"/>
      <c r="W88" s="226"/>
      <c r="X88" s="226"/>
      <c r="Y88" s="241"/>
      <c r="Z88" s="241"/>
      <c r="AA88" s="241"/>
      <c r="AB88" s="241"/>
      <c r="AC88" s="241"/>
      <c r="AD88" s="241"/>
      <c r="AE88" s="241"/>
    </row>
    <row r="89" spans="1:31">
      <c r="A89" s="231"/>
      <c r="B89" s="231"/>
      <c r="C89" s="171"/>
      <c r="D89" s="232"/>
      <c r="E89" s="233"/>
      <c r="F89" s="234"/>
      <c r="G89" s="235"/>
      <c r="H89" s="231"/>
      <c r="I89" s="231"/>
      <c r="J89" s="231"/>
      <c r="K89" s="229"/>
      <c r="L89" s="241"/>
      <c r="M89" s="241"/>
      <c r="N89" s="231"/>
      <c r="O89" s="236"/>
      <c r="P89" s="233"/>
      <c r="Q89" s="232"/>
      <c r="R89" s="237"/>
      <c r="S89" s="235"/>
      <c r="T89" s="224"/>
      <c r="U89" s="241"/>
      <c r="V89" s="241"/>
      <c r="W89" s="226"/>
      <c r="X89" s="226"/>
      <c r="Y89" s="241"/>
      <c r="Z89" s="241"/>
      <c r="AA89" s="241"/>
      <c r="AB89" s="241"/>
      <c r="AC89" s="241"/>
      <c r="AD89" s="241"/>
      <c r="AE89" s="241"/>
    </row>
    <row r="90" spans="1:31">
      <c r="A90" s="231"/>
      <c r="B90" s="231"/>
      <c r="C90" s="171"/>
      <c r="D90" s="232"/>
      <c r="E90" s="233"/>
      <c r="F90" s="234"/>
      <c r="G90" s="235"/>
      <c r="H90" s="231"/>
      <c r="I90" s="231"/>
      <c r="J90" s="231"/>
      <c r="K90" s="229"/>
      <c r="L90" s="241"/>
      <c r="M90" s="241"/>
      <c r="N90" s="231"/>
      <c r="O90" s="236"/>
      <c r="P90" s="233"/>
      <c r="Q90" s="232"/>
      <c r="R90" s="237"/>
      <c r="S90" s="235"/>
      <c r="T90" s="224"/>
      <c r="U90" s="241"/>
      <c r="V90" s="241"/>
      <c r="W90" s="226"/>
      <c r="X90" s="226"/>
      <c r="Y90" s="241"/>
      <c r="Z90" s="241"/>
      <c r="AA90" s="241"/>
      <c r="AB90" s="241"/>
      <c r="AC90" s="241"/>
      <c r="AD90" s="241"/>
      <c r="AE90" s="241"/>
    </row>
    <row r="91" spans="1:31">
      <c r="A91" s="231"/>
      <c r="B91" s="231"/>
      <c r="C91" s="171"/>
      <c r="D91" s="232"/>
      <c r="E91" s="233"/>
      <c r="F91" s="234"/>
      <c r="G91" s="235"/>
      <c r="H91" s="231"/>
      <c r="I91" s="231"/>
      <c r="J91" s="231"/>
      <c r="K91" s="229"/>
      <c r="L91" s="241"/>
      <c r="M91" s="241"/>
      <c r="N91" s="231"/>
      <c r="O91" s="236"/>
      <c r="P91" s="233"/>
      <c r="Q91" s="232"/>
      <c r="R91" s="237"/>
      <c r="S91" s="235"/>
      <c r="T91" s="224"/>
      <c r="U91" s="241"/>
      <c r="V91" s="241"/>
      <c r="W91" s="226"/>
      <c r="X91" s="226"/>
      <c r="Y91" s="241"/>
      <c r="Z91" s="241"/>
      <c r="AA91" s="241"/>
      <c r="AB91" s="241"/>
      <c r="AC91" s="241"/>
      <c r="AD91" s="241"/>
      <c r="AE91" s="241"/>
    </row>
    <row r="92" spans="1:31">
      <c r="A92" s="231"/>
      <c r="B92" s="231"/>
      <c r="C92" s="171"/>
      <c r="D92" s="232"/>
      <c r="E92" s="233"/>
      <c r="F92" s="234"/>
      <c r="G92" s="235"/>
      <c r="H92" s="231"/>
      <c r="I92" s="231"/>
      <c r="J92" s="231"/>
      <c r="K92" s="229"/>
      <c r="L92" s="241"/>
      <c r="M92" s="241"/>
      <c r="N92" s="231"/>
      <c r="O92" s="236"/>
      <c r="P92" s="233"/>
      <c r="Q92" s="232"/>
      <c r="R92" s="237"/>
      <c r="S92" s="235"/>
      <c r="T92" s="224"/>
      <c r="U92" s="241"/>
      <c r="V92" s="241"/>
      <c r="W92" s="226"/>
      <c r="X92" s="226"/>
      <c r="Y92" s="241"/>
      <c r="Z92" s="241"/>
      <c r="AA92" s="241"/>
      <c r="AB92" s="241"/>
      <c r="AC92" s="241"/>
      <c r="AD92" s="241"/>
      <c r="AE92" s="241"/>
    </row>
    <row r="93" spans="1:31">
      <c r="A93" s="231"/>
      <c r="B93" s="231"/>
      <c r="C93" s="171"/>
      <c r="D93" s="232"/>
      <c r="E93" s="233"/>
      <c r="F93" s="234"/>
      <c r="G93" s="235"/>
      <c r="H93" s="231"/>
      <c r="I93" s="231"/>
      <c r="J93" s="231"/>
      <c r="K93" s="229"/>
      <c r="L93" s="241"/>
      <c r="M93" s="241"/>
      <c r="N93" s="231"/>
      <c r="O93" s="236"/>
      <c r="P93" s="233"/>
      <c r="Q93" s="232"/>
      <c r="R93" s="237"/>
      <c r="S93" s="235"/>
      <c r="T93" s="224"/>
      <c r="U93" s="241"/>
      <c r="V93" s="241"/>
      <c r="W93" s="226"/>
      <c r="X93" s="226"/>
      <c r="Y93" s="241"/>
      <c r="Z93" s="241"/>
      <c r="AA93" s="241"/>
      <c r="AB93" s="241"/>
      <c r="AC93" s="241"/>
      <c r="AD93" s="241"/>
      <c r="AE93" s="241"/>
    </row>
    <row r="94" spans="1:31">
      <c r="A94" s="231"/>
      <c r="B94" s="231"/>
      <c r="C94" s="171"/>
      <c r="D94" s="232"/>
      <c r="E94" s="233"/>
      <c r="F94" s="234"/>
      <c r="G94" s="235"/>
      <c r="H94" s="231"/>
      <c r="I94" s="231"/>
      <c r="J94" s="231"/>
      <c r="K94" s="229"/>
      <c r="L94" s="241"/>
      <c r="M94" s="241"/>
      <c r="N94" s="231"/>
      <c r="O94" s="236"/>
      <c r="P94" s="233"/>
      <c r="Q94" s="232"/>
      <c r="R94" s="237"/>
      <c r="S94" s="235"/>
      <c r="T94" s="224"/>
      <c r="U94" s="241"/>
      <c r="V94" s="241"/>
      <c r="W94" s="226"/>
      <c r="X94" s="226"/>
      <c r="Y94" s="241"/>
      <c r="Z94" s="241"/>
      <c r="AA94" s="241"/>
      <c r="AB94" s="241"/>
      <c r="AC94" s="241"/>
      <c r="AD94" s="241"/>
      <c r="AE94" s="241"/>
    </row>
    <row r="95" spans="1:31">
      <c r="A95" s="231"/>
      <c r="B95" s="231"/>
      <c r="C95" s="171"/>
      <c r="D95" s="232"/>
      <c r="E95" s="233"/>
      <c r="F95" s="234"/>
      <c r="G95" s="235"/>
      <c r="H95" s="231"/>
      <c r="I95" s="231"/>
      <c r="J95" s="231"/>
      <c r="K95" s="229"/>
      <c r="L95" s="241"/>
      <c r="M95" s="241"/>
      <c r="N95" s="231"/>
      <c r="O95" s="236"/>
      <c r="P95" s="233"/>
      <c r="Q95" s="232"/>
      <c r="R95" s="237"/>
      <c r="S95" s="235"/>
      <c r="T95" s="224"/>
      <c r="U95" s="241"/>
      <c r="V95" s="241"/>
      <c r="W95" s="226"/>
      <c r="X95" s="226"/>
      <c r="Y95" s="241"/>
      <c r="Z95" s="241"/>
      <c r="AA95" s="241"/>
      <c r="AB95" s="241"/>
      <c r="AC95" s="241"/>
      <c r="AD95" s="241"/>
      <c r="AE95" s="241"/>
    </row>
    <row r="96" spans="1:31">
      <c r="A96" s="231"/>
      <c r="B96" s="231"/>
      <c r="C96" s="171"/>
      <c r="D96" s="232"/>
      <c r="E96" s="233"/>
      <c r="F96" s="234"/>
      <c r="G96" s="235"/>
      <c r="H96" s="231"/>
      <c r="I96" s="231"/>
      <c r="J96" s="231"/>
      <c r="K96" s="229"/>
      <c r="L96" s="241"/>
      <c r="M96" s="241"/>
      <c r="N96" s="231"/>
      <c r="O96" s="236"/>
      <c r="P96" s="233"/>
      <c r="Q96" s="232"/>
      <c r="R96" s="237"/>
      <c r="S96" s="235"/>
      <c r="T96" s="224"/>
      <c r="U96" s="241"/>
      <c r="V96" s="241"/>
      <c r="W96" s="226"/>
      <c r="X96" s="226"/>
      <c r="Y96" s="241"/>
      <c r="Z96" s="241"/>
      <c r="AA96" s="241"/>
      <c r="AB96" s="241"/>
      <c r="AC96" s="241"/>
      <c r="AD96" s="241"/>
      <c r="AE96" s="241"/>
    </row>
    <row r="97" spans="1:31">
      <c r="A97" s="231"/>
      <c r="B97" s="231"/>
      <c r="C97" s="171"/>
      <c r="D97" s="232"/>
      <c r="E97" s="233"/>
      <c r="F97" s="234"/>
      <c r="G97" s="235"/>
      <c r="H97" s="231"/>
      <c r="I97" s="231"/>
      <c r="J97" s="231"/>
      <c r="K97" s="229"/>
      <c r="L97" s="241"/>
      <c r="M97" s="241"/>
      <c r="N97" s="231"/>
      <c r="O97" s="236"/>
      <c r="P97" s="233"/>
      <c r="Q97" s="232"/>
      <c r="R97" s="237"/>
      <c r="S97" s="235"/>
      <c r="T97" s="224"/>
      <c r="U97" s="241"/>
      <c r="V97" s="241"/>
      <c r="W97" s="226"/>
      <c r="X97" s="226"/>
      <c r="Y97" s="241"/>
      <c r="Z97" s="241"/>
      <c r="AA97" s="241"/>
      <c r="AB97" s="241"/>
      <c r="AC97" s="241"/>
      <c r="AD97" s="241"/>
      <c r="AE97" s="241"/>
    </row>
    <row r="98" spans="1:31">
      <c r="A98" s="231"/>
      <c r="B98" s="231"/>
      <c r="C98" s="171"/>
      <c r="D98" s="232"/>
      <c r="E98" s="233"/>
      <c r="F98" s="234"/>
      <c r="G98" s="235"/>
      <c r="H98" s="231"/>
      <c r="I98" s="231"/>
      <c r="J98" s="231"/>
      <c r="K98" s="229"/>
      <c r="L98" s="241"/>
      <c r="M98" s="241"/>
      <c r="N98" s="231"/>
      <c r="O98" s="236"/>
      <c r="P98" s="233"/>
      <c r="Q98" s="232"/>
      <c r="R98" s="237"/>
      <c r="S98" s="235"/>
      <c r="T98" s="224"/>
      <c r="U98" s="241"/>
      <c r="V98" s="241"/>
      <c r="W98" s="226"/>
      <c r="X98" s="226"/>
      <c r="Y98" s="241"/>
      <c r="Z98" s="241"/>
      <c r="AA98" s="241"/>
      <c r="AB98" s="241"/>
      <c r="AC98" s="241"/>
      <c r="AD98" s="241"/>
      <c r="AE98" s="241"/>
    </row>
    <row r="99" spans="1:31">
      <c r="A99" s="231"/>
      <c r="B99" s="231"/>
      <c r="C99" s="171"/>
      <c r="D99" s="232"/>
      <c r="E99" s="233"/>
      <c r="F99" s="234"/>
      <c r="G99" s="235"/>
      <c r="H99" s="231"/>
      <c r="I99" s="231"/>
      <c r="J99" s="231"/>
      <c r="K99" s="229"/>
      <c r="L99" s="241"/>
      <c r="M99" s="241"/>
      <c r="N99" s="231"/>
      <c r="O99" s="236"/>
      <c r="P99" s="233"/>
      <c r="Q99" s="232"/>
      <c r="R99" s="237"/>
      <c r="S99" s="235"/>
      <c r="T99" s="224"/>
      <c r="U99" s="241"/>
      <c r="V99" s="241"/>
      <c r="W99" s="226"/>
      <c r="X99" s="226"/>
      <c r="Y99" s="241"/>
      <c r="Z99" s="241"/>
      <c r="AA99" s="241"/>
      <c r="AB99" s="241"/>
      <c r="AC99" s="241"/>
      <c r="AD99" s="241"/>
      <c r="AE99" s="241"/>
    </row>
    <row r="100" spans="1:31">
      <c r="A100" s="231"/>
      <c r="B100" s="231"/>
      <c r="C100" s="171"/>
      <c r="D100" s="232"/>
      <c r="E100" s="233"/>
      <c r="F100" s="234"/>
      <c r="G100" s="235"/>
      <c r="H100" s="231"/>
      <c r="I100" s="231"/>
      <c r="J100" s="231"/>
      <c r="K100" s="229"/>
      <c r="L100" s="241"/>
      <c r="M100" s="241"/>
      <c r="N100" s="231"/>
      <c r="O100" s="236"/>
      <c r="P100" s="233"/>
      <c r="Q100" s="232"/>
      <c r="R100" s="237"/>
      <c r="S100" s="235"/>
      <c r="T100" s="224"/>
      <c r="U100" s="241"/>
      <c r="V100" s="241"/>
      <c r="W100" s="226"/>
      <c r="X100" s="226"/>
      <c r="Y100" s="241"/>
      <c r="Z100" s="241"/>
      <c r="AA100" s="241"/>
      <c r="AB100" s="241"/>
      <c r="AC100" s="241"/>
      <c r="AD100" s="241"/>
      <c r="AE100" s="241"/>
    </row>
    <row r="101" spans="1:31">
      <c r="A101" s="231"/>
      <c r="B101" s="231"/>
      <c r="C101" s="171"/>
      <c r="D101" s="232"/>
      <c r="E101" s="233"/>
      <c r="F101" s="234"/>
      <c r="G101" s="235"/>
      <c r="H101" s="231"/>
      <c r="I101" s="231"/>
      <c r="J101" s="231"/>
      <c r="K101" s="229"/>
      <c r="L101" s="241"/>
      <c r="M101" s="241"/>
      <c r="N101" s="231"/>
      <c r="O101" s="236"/>
      <c r="P101" s="233"/>
      <c r="Q101" s="232"/>
      <c r="R101" s="237"/>
      <c r="S101" s="235"/>
      <c r="T101" s="224"/>
      <c r="U101" s="241"/>
      <c r="V101" s="241"/>
      <c r="W101" s="226"/>
      <c r="X101" s="226"/>
      <c r="Y101" s="241"/>
      <c r="Z101" s="241"/>
      <c r="AA101" s="241"/>
      <c r="AB101" s="241"/>
      <c r="AC101" s="241"/>
      <c r="AD101" s="241"/>
      <c r="AE101" s="241"/>
    </row>
    <row r="102" spans="1:31">
      <c r="A102" s="231"/>
      <c r="B102" s="231"/>
      <c r="C102" s="171"/>
      <c r="D102" s="232"/>
      <c r="E102" s="233"/>
      <c r="F102" s="234"/>
      <c r="G102" s="235"/>
      <c r="H102" s="231"/>
      <c r="I102" s="231"/>
      <c r="J102" s="231"/>
      <c r="K102" s="229"/>
      <c r="L102" s="241"/>
      <c r="M102" s="241"/>
      <c r="N102" s="231"/>
      <c r="O102" s="236"/>
      <c r="P102" s="233"/>
      <c r="Q102" s="232"/>
      <c r="R102" s="237"/>
      <c r="S102" s="235"/>
      <c r="T102" s="224"/>
      <c r="U102" s="241"/>
      <c r="V102" s="241"/>
      <c r="W102" s="226"/>
      <c r="X102" s="226"/>
      <c r="Y102" s="241"/>
      <c r="Z102" s="241"/>
      <c r="AA102" s="241"/>
      <c r="AB102" s="241"/>
      <c r="AC102" s="241"/>
      <c r="AD102" s="241"/>
      <c r="AE102" s="241"/>
    </row>
    <row r="103" spans="1:31">
      <c r="A103" s="231"/>
      <c r="B103" s="231"/>
      <c r="C103" s="171"/>
      <c r="D103" s="232"/>
      <c r="E103" s="233"/>
      <c r="F103" s="234"/>
      <c r="G103" s="235"/>
      <c r="H103" s="231"/>
      <c r="I103" s="231"/>
      <c r="J103" s="231"/>
      <c r="K103" s="229"/>
      <c r="L103" s="241"/>
      <c r="M103" s="241"/>
      <c r="N103" s="231"/>
      <c r="O103" s="236"/>
      <c r="P103" s="233"/>
      <c r="Q103" s="232"/>
      <c r="R103" s="237"/>
      <c r="S103" s="235"/>
      <c r="T103" s="224"/>
      <c r="U103" s="241"/>
      <c r="V103" s="241"/>
      <c r="W103" s="226"/>
      <c r="X103" s="226"/>
      <c r="Y103" s="241"/>
      <c r="Z103" s="241"/>
      <c r="AA103" s="241"/>
      <c r="AB103" s="241"/>
      <c r="AC103" s="241"/>
      <c r="AD103" s="241"/>
      <c r="AE103" s="241"/>
    </row>
    <row r="104" spans="1:31">
      <c r="A104" s="231"/>
      <c r="B104" s="231"/>
      <c r="C104" s="171"/>
      <c r="D104" s="232"/>
      <c r="E104" s="233"/>
      <c r="F104" s="234"/>
      <c r="G104" s="235"/>
      <c r="H104" s="231"/>
      <c r="I104" s="231"/>
      <c r="J104" s="231"/>
      <c r="K104" s="229"/>
      <c r="L104" s="241"/>
      <c r="M104" s="241"/>
      <c r="N104" s="231"/>
      <c r="O104" s="236"/>
      <c r="P104" s="233"/>
      <c r="Q104" s="232"/>
      <c r="R104" s="237"/>
      <c r="S104" s="235"/>
      <c r="T104" s="224"/>
      <c r="U104" s="241"/>
      <c r="V104" s="241"/>
      <c r="W104" s="226"/>
      <c r="X104" s="226"/>
      <c r="Y104" s="241"/>
      <c r="Z104" s="241"/>
      <c r="AA104" s="241"/>
      <c r="AB104" s="241"/>
      <c r="AC104" s="241"/>
      <c r="AD104" s="241"/>
      <c r="AE104" s="241"/>
    </row>
    <row r="105" spans="1:31">
      <c r="A105" s="231"/>
      <c r="B105" s="231"/>
      <c r="C105" s="171"/>
      <c r="D105" s="232"/>
      <c r="E105" s="233"/>
      <c r="F105" s="234"/>
      <c r="G105" s="235"/>
      <c r="H105" s="231"/>
      <c r="I105" s="231"/>
      <c r="J105" s="231"/>
      <c r="K105" s="229"/>
      <c r="L105" s="241"/>
      <c r="M105" s="241"/>
      <c r="N105" s="231"/>
      <c r="O105" s="236"/>
      <c r="P105" s="233"/>
      <c r="Q105" s="232"/>
      <c r="R105" s="237"/>
      <c r="S105" s="235"/>
      <c r="T105" s="224"/>
      <c r="U105" s="241"/>
      <c r="V105" s="241"/>
      <c r="W105" s="226"/>
      <c r="X105" s="226"/>
      <c r="Y105" s="241"/>
      <c r="Z105" s="241"/>
      <c r="AA105" s="241"/>
      <c r="AB105" s="241"/>
      <c r="AC105" s="241"/>
      <c r="AD105" s="241"/>
      <c r="AE105" s="241"/>
    </row>
    <row r="106" spans="1:31">
      <c r="A106" s="231"/>
      <c r="B106" s="231"/>
      <c r="C106" s="171"/>
      <c r="D106" s="232"/>
      <c r="E106" s="233"/>
      <c r="F106" s="234"/>
      <c r="G106" s="235"/>
      <c r="H106" s="231"/>
      <c r="I106" s="231"/>
      <c r="J106" s="231"/>
      <c r="K106" s="229"/>
      <c r="L106" s="241"/>
      <c r="M106" s="241"/>
      <c r="N106" s="231"/>
      <c r="O106" s="236"/>
      <c r="P106" s="233"/>
      <c r="Q106" s="232"/>
      <c r="R106" s="237"/>
      <c r="S106" s="235"/>
      <c r="T106" s="224"/>
      <c r="U106" s="241"/>
      <c r="V106" s="241"/>
      <c r="W106" s="226"/>
      <c r="X106" s="226"/>
      <c r="Y106" s="241"/>
      <c r="Z106" s="241"/>
      <c r="AA106" s="241"/>
      <c r="AB106" s="241"/>
      <c r="AC106" s="241"/>
      <c r="AD106" s="241"/>
      <c r="AE106" s="241"/>
    </row>
    <row r="107" spans="1:31">
      <c r="A107" s="231"/>
      <c r="B107" s="231"/>
      <c r="C107" s="171"/>
      <c r="D107" s="232"/>
      <c r="E107" s="233"/>
      <c r="F107" s="234"/>
      <c r="G107" s="235"/>
      <c r="H107" s="231"/>
      <c r="I107" s="231"/>
      <c r="J107" s="231"/>
      <c r="K107" s="229"/>
      <c r="L107" s="241"/>
      <c r="M107" s="241"/>
      <c r="N107" s="231"/>
      <c r="O107" s="236"/>
      <c r="P107" s="233"/>
      <c r="Q107" s="232"/>
      <c r="R107" s="237"/>
      <c r="S107" s="235"/>
      <c r="T107" s="224"/>
      <c r="U107" s="241"/>
      <c r="V107" s="241"/>
      <c r="W107" s="226"/>
      <c r="X107" s="226"/>
      <c r="Y107" s="241"/>
      <c r="Z107" s="241"/>
      <c r="AA107" s="241"/>
      <c r="AB107" s="241"/>
      <c r="AC107" s="241"/>
      <c r="AD107" s="241"/>
      <c r="AE107" s="241"/>
    </row>
    <row r="108" spans="1:31">
      <c r="A108" s="231"/>
      <c r="B108" s="231"/>
      <c r="C108" s="171"/>
      <c r="D108" s="232"/>
      <c r="E108" s="233"/>
      <c r="F108" s="234"/>
      <c r="G108" s="235"/>
      <c r="H108" s="231"/>
      <c r="I108" s="231"/>
      <c r="J108" s="231"/>
      <c r="K108" s="229"/>
      <c r="L108" s="241"/>
      <c r="M108" s="241"/>
      <c r="N108" s="231"/>
      <c r="O108" s="236"/>
      <c r="P108" s="233"/>
      <c r="Q108" s="232"/>
      <c r="R108" s="237"/>
      <c r="S108" s="235"/>
      <c r="T108" s="224"/>
      <c r="U108" s="241"/>
      <c r="V108" s="241"/>
      <c r="W108" s="226"/>
      <c r="X108" s="226"/>
      <c r="Y108" s="241"/>
      <c r="Z108" s="241"/>
      <c r="AA108" s="241"/>
      <c r="AB108" s="241"/>
      <c r="AC108" s="241"/>
      <c r="AD108" s="241"/>
      <c r="AE108" s="241"/>
    </row>
    <row r="109" spans="1:31">
      <c r="A109" s="231"/>
      <c r="B109" s="231"/>
      <c r="C109" s="171"/>
      <c r="D109" s="232"/>
      <c r="E109" s="233"/>
      <c r="F109" s="234"/>
      <c r="G109" s="235"/>
      <c r="H109" s="231"/>
      <c r="I109" s="231"/>
      <c r="J109" s="231"/>
      <c r="K109" s="229"/>
      <c r="L109" s="241"/>
      <c r="M109" s="241"/>
      <c r="N109" s="231"/>
      <c r="O109" s="236"/>
      <c r="P109" s="233"/>
      <c r="Q109" s="232"/>
      <c r="R109" s="237"/>
      <c r="S109" s="235"/>
      <c r="T109" s="224"/>
      <c r="U109" s="241"/>
      <c r="V109" s="241"/>
      <c r="W109" s="226"/>
      <c r="X109" s="226"/>
      <c r="Y109" s="241"/>
      <c r="Z109" s="241"/>
      <c r="AA109" s="241"/>
      <c r="AB109" s="241"/>
      <c r="AC109" s="241"/>
      <c r="AD109" s="241"/>
      <c r="AE109" s="241"/>
    </row>
    <row r="110" spans="1:31">
      <c r="A110" s="231"/>
      <c r="B110" s="231"/>
      <c r="C110" s="171"/>
      <c r="D110" s="232"/>
      <c r="E110" s="233"/>
      <c r="F110" s="234"/>
      <c r="G110" s="235"/>
      <c r="H110" s="231"/>
      <c r="I110" s="231"/>
      <c r="J110" s="231"/>
      <c r="K110" s="229"/>
      <c r="L110" s="241"/>
      <c r="M110" s="241"/>
      <c r="N110" s="231"/>
      <c r="O110" s="236"/>
      <c r="P110" s="233"/>
      <c r="Q110" s="232"/>
      <c r="R110" s="237"/>
      <c r="S110" s="235"/>
      <c r="T110" s="224"/>
      <c r="U110" s="241"/>
      <c r="V110" s="241"/>
      <c r="W110" s="226"/>
      <c r="X110" s="226"/>
      <c r="Y110" s="241"/>
      <c r="Z110" s="241"/>
      <c r="AA110" s="241"/>
      <c r="AB110" s="241"/>
      <c r="AC110" s="241"/>
      <c r="AD110" s="241"/>
      <c r="AE110" s="241"/>
    </row>
    <row r="111" spans="1:31">
      <c r="A111" s="231"/>
      <c r="B111" s="231"/>
      <c r="C111" s="171"/>
      <c r="D111" s="232"/>
      <c r="E111" s="233"/>
      <c r="F111" s="234"/>
      <c r="G111" s="235"/>
      <c r="H111" s="231"/>
      <c r="I111" s="231"/>
      <c r="J111" s="231"/>
      <c r="K111" s="229"/>
      <c r="L111" s="241"/>
      <c r="M111" s="241"/>
      <c r="N111" s="231"/>
      <c r="O111" s="236"/>
      <c r="P111" s="233"/>
      <c r="Q111" s="232"/>
      <c r="R111" s="237"/>
      <c r="S111" s="235"/>
      <c r="T111" s="224"/>
      <c r="U111" s="241"/>
      <c r="V111" s="241"/>
      <c r="W111" s="226"/>
      <c r="X111" s="226"/>
      <c r="Y111" s="241"/>
      <c r="Z111" s="241"/>
      <c r="AA111" s="241"/>
      <c r="AB111" s="241"/>
      <c r="AC111" s="241"/>
      <c r="AD111" s="241"/>
      <c r="AE111" s="241"/>
    </row>
    <row r="112" spans="1:31">
      <c r="A112" s="231"/>
      <c r="B112" s="231"/>
      <c r="C112" s="171"/>
      <c r="D112" s="232"/>
      <c r="E112" s="233"/>
      <c r="F112" s="234"/>
      <c r="G112" s="235"/>
      <c r="H112" s="231"/>
      <c r="I112" s="231"/>
      <c r="J112" s="231"/>
      <c r="K112" s="229"/>
      <c r="L112" s="241"/>
      <c r="M112" s="241"/>
      <c r="N112" s="231"/>
      <c r="O112" s="236"/>
      <c r="P112" s="233"/>
      <c r="Q112" s="232"/>
      <c r="R112" s="237"/>
      <c r="S112" s="235"/>
      <c r="T112" s="224"/>
      <c r="U112" s="241"/>
      <c r="V112" s="241"/>
      <c r="W112" s="226"/>
      <c r="X112" s="226"/>
      <c r="Y112" s="241"/>
      <c r="Z112" s="241"/>
      <c r="AA112" s="241"/>
      <c r="AB112" s="241"/>
      <c r="AC112" s="241"/>
      <c r="AD112" s="241"/>
      <c r="AE112" s="241"/>
    </row>
    <row r="113" spans="1:31">
      <c r="A113" s="231"/>
      <c r="B113" s="231"/>
      <c r="C113" s="171"/>
      <c r="D113" s="232"/>
      <c r="E113" s="233"/>
      <c r="F113" s="234"/>
      <c r="G113" s="235"/>
      <c r="H113" s="231"/>
      <c r="I113" s="231"/>
      <c r="J113" s="231"/>
      <c r="K113" s="229"/>
      <c r="L113" s="241"/>
      <c r="M113" s="241"/>
      <c r="N113" s="231"/>
      <c r="O113" s="236"/>
      <c r="P113" s="233"/>
      <c r="Q113" s="232"/>
      <c r="R113" s="237"/>
      <c r="S113" s="235"/>
      <c r="T113" s="224"/>
      <c r="U113" s="241"/>
      <c r="V113" s="241"/>
      <c r="W113" s="226"/>
      <c r="X113" s="226"/>
      <c r="Y113" s="241"/>
      <c r="Z113" s="241"/>
      <c r="AA113" s="241"/>
      <c r="AB113" s="241"/>
      <c r="AC113" s="241"/>
      <c r="AD113" s="241"/>
      <c r="AE113" s="241"/>
    </row>
    <row r="114" spans="1:31">
      <c r="A114" s="231"/>
      <c r="B114" s="231"/>
      <c r="C114" s="171"/>
      <c r="D114" s="232"/>
      <c r="E114" s="233"/>
      <c r="F114" s="234"/>
      <c r="G114" s="235"/>
      <c r="H114" s="231"/>
      <c r="I114" s="231"/>
      <c r="J114" s="231"/>
      <c r="K114" s="229"/>
      <c r="L114" s="241"/>
      <c r="M114" s="241"/>
      <c r="N114" s="231"/>
      <c r="O114" s="236"/>
      <c r="P114" s="233"/>
      <c r="Q114" s="232"/>
      <c r="R114" s="237"/>
      <c r="S114" s="235"/>
      <c r="T114" s="224"/>
      <c r="U114" s="241"/>
      <c r="V114" s="241"/>
      <c r="W114" s="226"/>
      <c r="X114" s="226"/>
      <c r="Y114" s="241"/>
      <c r="Z114" s="241"/>
      <c r="AA114" s="241"/>
      <c r="AB114" s="241"/>
      <c r="AC114" s="241"/>
      <c r="AD114" s="241"/>
      <c r="AE114" s="241"/>
    </row>
    <row r="115" spans="1:31">
      <c r="A115" s="231"/>
      <c r="B115" s="231"/>
      <c r="C115" s="171"/>
      <c r="D115" s="232"/>
      <c r="E115" s="233"/>
      <c r="F115" s="234"/>
      <c r="G115" s="235"/>
      <c r="H115" s="231"/>
      <c r="I115" s="231"/>
      <c r="J115" s="231"/>
      <c r="K115" s="229"/>
      <c r="L115" s="241"/>
      <c r="M115" s="241"/>
      <c r="N115" s="231"/>
      <c r="O115" s="236"/>
      <c r="P115" s="233"/>
      <c r="Q115" s="232"/>
      <c r="R115" s="237"/>
      <c r="S115" s="235"/>
      <c r="T115" s="224"/>
      <c r="U115" s="241"/>
      <c r="V115" s="241"/>
      <c r="W115" s="226"/>
      <c r="X115" s="226"/>
      <c r="Y115" s="241"/>
      <c r="Z115" s="241"/>
      <c r="AA115" s="241"/>
      <c r="AB115" s="241"/>
      <c r="AC115" s="241"/>
      <c r="AD115" s="241"/>
      <c r="AE115" s="241"/>
    </row>
    <row r="116" spans="1:31">
      <c r="A116" s="231"/>
      <c r="B116" s="231"/>
      <c r="C116" s="171"/>
      <c r="D116" s="232"/>
      <c r="E116" s="233"/>
      <c r="F116" s="234"/>
      <c r="G116" s="235"/>
      <c r="H116" s="231"/>
      <c r="I116" s="231"/>
      <c r="J116" s="231"/>
      <c r="K116" s="229"/>
      <c r="L116" s="241"/>
      <c r="M116" s="241"/>
      <c r="N116" s="231"/>
      <c r="O116" s="236"/>
      <c r="P116" s="233"/>
      <c r="Q116" s="232"/>
      <c r="R116" s="237"/>
      <c r="S116" s="235"/>
      <c r="T116" s="224"/>
      <c r="U116" s="241"/>
      <c r="V116" s="241"/>
      <c r="W116" s="226"/>
      <c r="X116" s="226"/>
      <c r="Y116" s="241"/>
      <c r="Z116" s="241"/>
      <c r="AA116" s="241"/>
      <c r="AB116" s="241"/>
      <c r="AC116" s="241"/>
      <c r="AD116" s="241"/>
      <c r="AE116" s="241"/>
    </row>
    <row r="117" spans="1:31">
      <c r="A117" s="231"/>
      <c r="B117" s="231"/>
      <c r="C117" s="171"/>
      <c r="D117" s="232"/>
      <c r="E117" s="233"/>
      <c r="F117" s="234"/>
      <c r="G117" s="235"/>
      <c r="H117" s="231"/>
      <c r="I117" s="231"/>
      <c r="J117" s="231"/>
      <c r="K117" s="229"/>
      <c r="L117" s="241"/>
      <c r="M117" s="241"/>
      <c r="N117" s="231"/>
      <c r="O117" s="236"/>
      <c r="P117" s="233"/>
      <c r="Q117" s="232"/>
      <c r="R117" s="237"/>
      <c r="S117" s="235"/>
      <c r="T117" s="224"/>
      <c r="U117" s="241"/>
      <c r="V117" s="241"/>
      <c r="W117" s="226"/>
      <c r="X117" s="226"/>
      <c r="Y117" s="241"/>
      <c r="Z117" s="241"/>
      <c r="AA117" s="241"/>
      <c r="AB117" s="241"/>
      <c r="AC117" s="241"/>
      <c r="AD117" s="241"/>
      <c r="AE117" s="241"/>
    </row>
    <row r="118" spans="1:31">
      <c r="A118" s="231"/>
      <c r="B118" s="231"/>
      <c r="C118" s="171"/>
      <c r="D118" s="232"/>
      <c r="E118" s="233"/>
      <c r="F118" s="234"/>
      <c r="G118" s="235"/>
      <c r="H118" s="231"/>
      <c r="I118" s="231"/>
      <c r="J118" s="231"/>
      <c r="K118" s="229"/>
      <c r="L118" s="241"/>
      <c r="M118" s="241"/>
      <c r="N118" s="231"/>
      <c r="O118" s="236"/>
      <c r="P118" s="233"/>
      <c r="Q118" s="232"/>
      <c r="R118" s="237"/>
      <c r="S118" s="235"/>
      <c r="T118" s="224"/>
      <c r="U118" s="241"/>
      <c r="V118" s="241"/>
      <c r="W118" s="226"/>
      <c r="X118" s="226"/>
      <c r="Y118" s="241"/>
      <c r="Z118" s="241"/>
      <c r="AA118" s="241"/>
      <c r="AB118" s="241"/>
      <c r="AC118" s="241"/>
      <c r="AD118" s="241"/>
      <c r="AE118" s="241"/>
    </row>
    <row r="119" spans="1:31">
      <c r="A119" s="231"/>
      <c r="B119" s="231"/>
      <c r="C119" s="171"/>
      <c r="D119" s="232"/>
      <c r="E119" s="233"/>
      <c r="F119" s="234"/>
      <c r="G119" s="235"/>
      <c r="H119" s="231"/>
      <c r="I119" s="231"/>
      <c r="J119" s="231"/>
      <c r="K119" s="229"/>
      <c r="L119" s="241"/>
      <c r="M119" s="241"/>
      <c r="N119" s="231"/>
      <c r="O119" s="236"/>
      <c r="P119" s="233"/>
      <c r="Q119" s="232"/>
      <c r="R119" s="237"/>
      <c r="S119" s="235"/>
      <c r="T119" s="224"/>
      <c r="U119" s="241"/>
      <c r="V119" s="241"/>
      <c r="W119" s="226"/>
      <c r="X119" s="226"/>
      <c r="Y119" s="241"/>
      <c r="Z119" s="241"/>
      <c r="AA119" s="241"/>
      <c r="AB119" s="241"/>
      <c r="AC119" s="241"/>
      <c r="AD119" s="241"/>
      <c r="AE119" s="241"/>
    </row>
    <row r="120" spans="1:31">
      <c r="A120" s="231"/>
      <c r="B120" s="231"/>
      <c r="C120" s="171"/>
      <c r="D120" s="232"/>
      <c r="E120" s="233"/>
      <c r="F120" s="234"/>
      <c r="G120" s="235"/>
      <c r="H120" s="231"/>
      <c r="I120" s="231"/>
      <c r="J120" s="231"/>
      <c r="K120" s="229"/>
      <c r="L120" s="241"/>
      <c r="M120" s="241"/>
      <c r="N120" s="231"/>
      <c r="O120" s="236"/>
      <c r="P120" s="233"/>
      <c r="Q120" s="232"/>
      <c r="R120" s="237"/>
      <c r="S120" s="235"/>
      <c r="T120" s="224"/>
      <c r="U120" s="241"/>
      <c r="V120" s="241"/>
      <c r="W120" s="226"/>
      <c r="X120" s="226"/>
      <c r="Y120" s="241"/>
      <c r="Z120" s="241"/>
      <c r="AA120" s="241"/>
      <c r="AB120" s="241"/>
      <c r="AC120" s="241"/>
      <c r="AD120" s="241"/>
      <c r="AE120" s="241"/>
    </row>
    <row r="121" spans="1:31">
      <c r="A121" s="231"/>
      <c r="B121" s="231"/>
      <c r="C121" s="171"/>
      <c r="D121" s="232"/>
      <c r="E121" s="233"/>
      <c r="F121" s="234"/>
      <c r="G121" s="235"/>
      <c r="H121" s="231"/>
      <c r="I121" s="231"/>
      <c r="J121" s="231"/>
      <c r="K121" s="229"/>
      <c r="L121" s="241"/>
      <c r="M121" s="241"/>
      <c r="N121" s="231"/>
      <c r="O121" s="236"/>
      <c r="P121" s="233"/>
      <c r="Q121" s="232"/>
      <c r="R121" s="237"/>
      <c r="S121" s="235"/>
      <c r="T121" s="224"/>
      <c r="U121" s="241"/>
      <c r="V121" s="241"/>
      <c r="W121" s="226"/>
      <c r="X121" s="226"/>
      <c r="Y121" s="241"/>
      <c r="Z121" s="241"/>
      <c r="AA121" s="241"/>
      <c r="AB121" s="241"/>
      <c r="AC121" s="241"/>
      <c r="AD121" s="241"/>
      <c r="AE121" s="241"/>
    </row>
    <row r="122" spans="1:31">
      <c r="A122" s="231"/>
      <c r="B122" s="231"/>
      <c r="C122" s="171"/>
      <c r="D122" s="232"/>
      <c r="E122" s="233"/>
      <c r="F122" s="234"/>
      <c r="G122" s="235"/>
      <c r="H122" s="231"/>
      <c r="I122" s="231"/>
      <c r="J122" s="231"/>
      <c r="K122" s="229"/>
      <c r="L122" s="241"/>
      <c r="M122" s="241"/>
      <c r="N122" s="231"/>
      <c r="O122" s="236"/>
      <c r="P122" s="233"/>
      <c r="Q122" s="232"/>
      <c r="R122" s="237"/>
      <c r="S122" s="235"/>
      <c r="T122" s="224"/>
      <c r="U122" s="241"/>
      <c r="V122" s="241"/>
      <c r="W122" s="226"/>
      <c r="X122" s="226"/>
      <c r="Y122" s="241"/>
      <c r="Z122" s="241"/>
      <c r="AA122" s="241"/>
      <c r="AB122" s="241"/>
      <c r="AC122" s="241"/>
      <c r="AD122" s="241"/>
      <c r="AE122" s="241"/>
    </row>
    <row r="123" spans="1:31">
      <c r="A123" s="231"/>
      <c r="B123" s="231"/>
      <c r="C123" s="171"/>
      <c r="D123" s="232"/>
      <c r="E123" s="233"/>
      <c r="F123" s="234"/>
      <c r="G123" s="235"/>
      <c r="H123" s="231"/>
      <c r="I123" s="231"/>
      <c r="J123" s="231"/>
      <c r="K123" s="229"/>
      <c r="L123" s="241"/>
      <c r="M123" s="241"/>
      <c r="N123" s="231"/>
      <c r="O123" s="236"/>
      <c r="P123" s="233"/>
      <c r="Q123" s="232"/>
      <c r="R123" s="237"/>
      <c r="S123" s="235"/>
      <c r="T123" s="224"/>
      <c r="U123" s="241"/>
      <c r="V123" s="241"/>
      <c r="W123" s="226"/>
      <c r="X123" s="226"/>
      <c r="Y123" s="241"/>
      <c r="Z123" s="241"/>
      <c r="AA123" s="241"/>
      <c r="AB123" s="241"/>
      <c r="AC123" s="241"/>
      <c r="AD123" s="241"/>
      <c r="AE123" s="241"/>
    </row>
    <row r="124" spans="1:31">
      <c r="A124" s="231"/>
      <c r="B124" s="231"/>
      <c r="C124" s="171"/>
      <c r="D124" s="232"/>
      <c r="E124" s="233"/>
      <c r="F124" s="234"/>
      <c r="G124" s="235"/>
      <c r="H124" s="231"/>
      <c r="I124" s="231"/>
      <c r="J124" s="231"/>
      <c r="K124" s="229"/>
      <c r="L124" s="241"/>
      <c r="M124" s="241"/>
      <c r="N124" s="231"/>
      <c r="O124" s="236"/>
      <c r="P124" s="233"/>
      <c r="Q124" s="232"/>
      <c r="R124" s="237"/>
      <c r="S124" s="235"/>
      <c r="T124" s="224"/>
      <c r="U124" s="241"/>
      <c r="V124" s="241"/>
      <c r="W124" s="226"/>
      <c r="X124" s="226"/>
      <c r="Y124" s="241"/>
      <c r="Z124" s="241"/>
      <c r="AA124" s="241"/>
      <c r="AB124" s="241"/>
      <c r="AC124" s="241"/>
      <c r="AD124" s="241"/>
      <c r="AE124" s="241"/>
    </row>
    <row r="125" spans="1:31">
      <c r="A125" s="231"/>
      <c r="B125" s="231"/>
      <c r="C125" s="171"/>
      <c r="D125" s="232"/>
      <c r="E125" s="233"/>
      <c r="F125" s="234"/>
      <c r="G125" s="235"/>
      <c r="H125" s="231"/>
      <c r="I125" s="231"/>
      <c r="J125" s="231"/>
      <c r="K125" s="229"/>
      <c r="L125" s="241"/>
      <c r="M125" s="241"/>
      <c r="N125" s="231"/>
      <c r="O125" s="236"/>
      <c r="P125" s="233"/>
      <c r="Q125" s="232"/>
      <c r="R125" s="237"/>
      <c r="S125" s="235"/>
      <c r="T125" s="224"/>
      <c r="U125" s="241"/>
      <c r="V125" s="241"/>
      <c r="W125" s="226"/>
      <c r="X125" s="226"/>
      <c r="Y125" s="241"/>
      <c r="Z125" s="241"/>
      <c r="AA125" s="241"/>
      <c r="AB125" s="241"/>
      <c r="AC125" s="241"/>
      <c r="AD125" s="241"/>
      <c r="AE125" s="241"/>
    </row>
    <row r="126" spans="1:31">
      <c r="A126" s="231"/>
      <c r="B126" s="231"/>
      <c r="C126" s="171"/>
      <c r="D126" s="232"/>
      <c r="E126" s="233"/>
      <c r="F126" s="234"/>
      <c r="G126" s="235"/>
      <c r="H126" s="231"/>
      <c r="I126" s="231"/>
      <c r="J126" s="231"/>
      <c r="K126" s="229"/>
      <c r="L126" s="241"/>
      <c r="M126" s="241"/>
      <c r="N126" s="231"/>
      <c r="O126" s="236"/>
      <c r="P126" s="233"/>
      <c r="Q126" s="232"/>
      <c r="R126" s="237"/>
      <c r="S126" s="235"/>
      <c r="T126" s="224"/>
      <c r="U126" s="241"/>
      <c r="V126" s="241"/>
      <c r="W126" s="226"/>
      <c r="X126" s="226"/>
      <c r="Y126" s="241"/>
      <c r="Z126" s="241"/>
      <c r="AA126" s="241"/>
      <c r="AB126" s="241"/>
      <c r="AC126" s="241"/>
      <c r="AD126" s="241"/>
      <c r="AE126" s="241"/>
    </row>
    <row r="127" spans="1:31">
      <c r="A127" s="231"/>
      <c r="B127" s="231"/>
      <c r="C127" s="171"/>
      <c r="D127" s="232"/>
      <c r="E127" s="233"/>
      <c r="F127" s="234"/>
      <c r="G127" s="235"/>
      <c r="H127" s="231"/>
      <c r="I127" s="231"/>
      <c r="J127" s="231"/>
      <c r="K127" s="229"/>
      <c r="L127" s="241"/>
      <c r="M127" s="241"/>
      <c r="N127" s="231"/>
      <c r="O127" s="236"/>
      <c r="P127" s="233"/>
      <c r="Q127" s="232"/>
      <c r="R127" s="237"/>
      <c r="S127" s="235"/>
      <c r="T127" s="224"/>
      <c r="U127" s="241"/>
      <c r="V127" s="241"/>
      <c r="W127" s="226"/>
      <c r="X127" s="226"/>
      <c r="Y127" s="241"/>
      <c r="Z127" s="241"/>
      <c r="AA127" s="241"/>
      <c r="AB127" s="241"/>
      <c r="AC127" s="241"/>
      <c r="AD127" s="241"/>
      <c r="AE127" s="241"/>
    </row>
    <row r="128" spans="1:31">
      <c r="A128" s="231"/>
      <c r="B128" s="231"/>
      <c r="C128" s="171"/>
      <c r="D128" s="232"/>
      <c r="E128" s="233"/>
      <c r="F128" s="234"/>
      <c r="G128" s="235"/>
      <c r="H128" s="231"/>
      <c r="I128" s="231"/>
      <c r="J128" s="231"/>
      <c r="K128" s="229"/>
      <c r="L128" s="241"/>
      <c r="M128" s="241"/>
      <c r="N128" s="231"/>
      <c r="O128" s="236"/>
      <c r="P128" s="233"/>
      <c r="Q128" s="232"/>
      <c r="R128" s="237"/>
      <c r="S128" s="235"/>
      <c r="T128" s="224"/>
      <c r="U128" s="241"/>
      <c r="V128" s="241"/>
      <c r="W128" s="226"/>
      <c r="X128" s="226"/>
      <c r="Y128" s="241"/>
      <c r="Z128" s="241"/>
      <c r="AA128" s="241"/>
      <c r="AB128" s="241"/>
      <c r="AC128" s="241"/>
      <c r="AD128" s="241"/>
      <c r="AE128" s="241"/>
    </row>
    <row r="129" spans="1:31">
      <c r="A129" s="231"/>
      <c r="B129" s="231"/>
      <c r="C129" s="171"/>
      <c r="D129" s="232"/>
      <c r="E129" s="233"/>
      <c r="F129" s="234"/>
      <c r="G129" s="235"/>
      <c r="H129" s="231"/>
      <c r="I129" s="231"/>
      <c r="J129" s="231"/>
      <c r="K129" s="229"/>
      <c r="L129" s="241"/>
      <c r="M129" s="241"/>
      <c r="N129" s="231"/>
      <c r="O129" s="236"/>
      <c r="P129" s="233"/>
      <c r="Q129" s="232"/>
      <c r="R129" s="237"/>
      <c r="S129" s="235"/>
      <c r="T129" s="224"/>
      <c r="U129" s="241"/>
      <c r="V129" s="241"/>
      <c r="W129" s="226"/>
      <c r="X129" s="226"/>
      <c r="Y129" s="241"/>
      <c r="Z129" s="241"/>
      <c r="AA129" s="241"/>
      <c r="AB129" s="241"/>
      <c r="AC129" s="241"/>
      <c r="AD129" s="241"/>
      <c r="AE129" s="241"/>
    </row>
    <row r="130" spans="1:31">
      <c r="A130" s="231"/>
      <c r="B130" s="231"/>
      <c r="C130" s="171"/>
      <c r="D130" s="232"/>
      <c r="E130" s="233"/>
      <c r="F130" s="234"/>
      <c r="G130" s="235"/>
      <c r="H130" s="231"/>
      <c r="I130" s="231"/>
      <c r="J130" s="231"/>
      <c r="K130" s="229"/>
      <c r="L130" s="241"/>
      <c r="M130" s="241"/>
      <c r="N130" s="231"/>
      <c r="O130" s="236"/>
      <c r="P130" s="233"/>
      <c r="Q130" s="232"/>
      <c r="R130" s="237"/>
      <c r="S130" s="235"/>
      <c r="T130" s="224"/>
      <c r="U130" s="241"/>
      <c r="V130" s="241"/>
      <c r="W130" s="226"/>
      <c r="X130" s="226"/>
      <c r="Y130" s="241"/>
      <c r="Z130" s="241"/>
      <c r="AA130" s="241"/>
      <c r="AB130" s="241"/>
      <c r="AC130" s="241"/>
      <c r="AD130" s="241"/>
      <c r="AE130" s="241"/>
    </row>
    <row r="131" spans="1:31">
      <c r="A131" s="231"/>
      <c r="B131" s="231"/>
      <c r="C131" s="171"/>
      <c r="D131" s="232"/>
      <c r="E131" s="233"/>
      <c r="F131" s="234"/>
      <c r="G131" s="235"/>
      <c r="H131" s="231"/>
      <c r="I131" s="231"/>
      <c r="J131" s="231"/>
      <c r="K131" s="229"/>
      <c r="L131" s="241"/>
      <c r="M131" s="241"/>
      <c r="N131" s="231"/>
      <c r="O131" s="236"/>
      <c r="P131" s="233"/>
      <c r="Q131" s="232"/>
      <c r="R131" s="237"/>
      <c r="S131" s="235"/>
      <c r="T131" s="224"/>
      <c r="U131" s="241"/>
      <c r="V131" s="241"/>
      <c r="W131" s="226"/>
      <c r="X131" s="226"/>
      <c r="Y131" s="241"/>
      <c r="Z131" s="241"/>
      <c r="AA131" s="241"/>
      <c r="AB131" s="241"/>
      <c r="AC131" s="241"/>
      <c r="AD131" s="241"/>
      <c r="AE131" s="241"/>
    </row>
    <row r="132" spans="1:31">
      <c r="A132" s="231"/>
      <c r="B132" s="231"/>
      <c r="C132" s="171"/>
      <c r="D132" s="232"/>
      <c r="E132" s="233"/>
      <c r="F132" s="234"/>
      <c r="G132" s="235"/>
      <c r="H132" s="231"/>
      <c r="I132" s="231"/>
      <c r="J132" s="231"/>
      <c r="K132" s="229"/>
      <c r="L132" s="241"/>
      <c r="M132" s="241"/>
      <c r="N132" s="231"/>
      <c r="O132" s="236"/>
      <c r="P132" s="233"/>
      <c r="Q132" s="232"/>
      <c r="R132" s="237"/>
      <c r="S132" s="235"/>
      <c r="T132" s="224"/>
      <c r="U132" s="241"/>
      <c r="V132" s="241"/>
      <c r="W132" s="226"/>
      <c r="X132" s="226"/>
      <c r="Y132" s="241"/>
      <c r="Z132" s="241"/>
      <c r="AA132" s="241"/>
      <c r="AB132" s="241"/>
      <c r="AC132" s="241"/>
      <c r="AD132" s="241"/>
      <c r="AE132" s="241"/>
    </row>
    <row r="133" spans="1:31">
      <c r="A133" s="231"/>
      <c r="B133" s="231"/>
      <c r="C133" s="171"/>
      <c r="D133" s="232"/>
      <c r="E133" s="233"/>
      <c r="F133" s="234"/>
      <c r="G133" s="235"/>
      <c r="H133" s="231"/>
      <c r="I133" s="231"/>
      <c r="J133" s="231"/>
      <c r="K133" s="229"/>
      <c r="L133" s="241"/>
      <c r="M133" s="241"/>
      <c r="N133" s="231"/>
      <c r="O133" s="236"/>
      <c r="P133" s="233"/>
      <c r="Q133" s="232"/>
      <c r="R133" s="237"/>
      <c r="S133" s="235"/>
      <c r="T133" s="224"/>
      <c r="U133" s="241"/>
      <c r="V133" s="241"/>
      <c r="W133" s="226"/>
      <c r="X133" s="226"/>
      <c r="Y133" s="241"/>
      <c r="Z133" s="241"/>
      <c r="AA133" s="241"/>
      <c r="AB133" s="241"/>
      <c r="AC133" s="241"/>
      <c r="AD133" s="241"/>
      <c r="AE133" s="241"/>
    </row>
    <row r="134" spans="1:31">
      <c r="A134" s="231"/>
      <c r="B134" s="231"/>
      <c r="C134" s="171"/>
      <c r="D134" s="232"/>
      <c r="E134" s="233"/>
      <c r="F134" s="234"/>
      <c r="G134" s="235"/>
      <c r="H134" s="231"/>
      <c r="I134" s="231"/>
      <c r="J134" s="231"/>
      <c r="K134" s="229"/>
      <c r="L134" s="241"/>
      <c r="M134" s="241"/>
      <c r="N134" s="231"/>
      <c r="O134" s="236"/>
      <c r="P134" s="233"/>
      <c r="Q134" s="232"/>
      <c r="R134" s="237"/>
      <c r="S134" s="235"/>
      <c r="T134" s="224"/>
      <c r="U134" s="241"/>
      <c r="V134" s="241"/>
      <c r="W134" s="226"/>
      <c r="X134" s="226"/>
      <c r="Y134" s="241"/>
      <c r="Z134" s="241"/>
      <c r="AA134" s="241"/>
      <c r="AB134" s="241"/>
      <c r="AC134" s="241"/>
      <c r="AD134" s="241"/>
      <c r="AE134" s="241"/>
    </row>
    <row r="135" spans="1:31">
      <c r="A135" s="231"/>
      <c r="B135" s="231"/>
      <c r="C135" s="171"/>
      <c r="D135" s="232"/>
      <c r="E135" s="233"/>
      <c r="F135" s="234"/>
      <c r="G135" s="235"/>
      <c r="H135" s="231"/>
      <c r="I135" s="231"/>
      <c r="J135" s="231"/>
      <c r="K135" s="229"/>
      <c r="L135" s="241"/>
      <c r="M135" s="241"/>
      <c r="N135" s="231"/>
      <c r="O135" s="236"/>
      <c r="P135" s="233"/>
      <c r="Q135" s="232"/>
      <c r="R135" s="237"/>
      <c r="S135" s="235"/>
      <c r="T135" s="224"/>
      <c r="U135" s="241"/>
      <c r="V135" s="241"/>
      <c r="W135" s="226"/>
      <c r="X135" s="226"/>
      <c r="Y135" s="241"/>
      <c r="Z135" s="241"/>
      <c r="AA135" s="241"/>
      <c r="AB135" s="241"/>
      <c r="AC135" s="241"/>
      <c r="AD135" s="241"/>
      <c r="AE135" s="241"/>
    </row>
    <row r="136" spans="1:31">
      <c r="A136" s="231"/>
      <c r="B136" s="231"/>
      <c r="C136" s="171"/>
      <c r="D136" s="232"/>
      <c r="E136" s="233"/>
      <c r="F136" s="234"/>
      <c r="G136" s="235"/>
      <c r="H136" s="231"/>
      <c r="I136" s="231"/>
      <c r="J136" s="231"/>
      <c r="K136" s="229"/>
      <c r="L136" s="241"/>
      <c r="M136" s="241"/>
      <c r="N136" s="231"/>
      <c r="O136" s="236"/>
      <c r="P136" s="233"/>
      <c r="Q136" s="232"/>
      <c r="R136" s="237"/>
      <c r="S136" s="235"/>
      <c r="T136" s="224"/>
      <c r="U136" s="241"/>
      <c r="V136" s="241"/>
      <c r="W136" s="226"/>
      <c r="X136" s="226"/>
      <c r="Y136" s="241"/>
      <c r="Z136" s="241"/>
      <c r="AA136" s="241"/>
      <c r="AB136" s="241"/>
      <c r="AC136" s="241"/>
      <c r="AD136" s="241"/>
      <c r="AE136" s="241"/>
    </row>
    <row r="137" spans="1:31">
      <c r="A137" s="231"/>
      <c r="B137" s="231"/>
      <c r="C137" s="171"/>
      <c r="D137" s="232"/>
      <c r="E137" s="233"/>
      <c r="F137" s="234"/>
      <c r="G137" s="235"/>
      <c r="H137" s="231"/>
      <c r="I137" s="231"/>
      <c r="J137" s="231"/>
      <c r="K137" s="229"/>
      <c r="L137" s="241"/>
      <c r="M137" s="241"/>
      <c r="N137" s="231"/>
      <c r="O137" s="236"/>
      <c r="P137" s="233"/>
      <c r="Q137" s="232"/>
      <c r="R137" s="237"/>
      <c r="S137" s="235"/>
      <c r="T137" s="224"/>
      <c r="U137" s="241"/>
      <c r="V137" s="241"/>
      <c r="W137" s="226"/>
      <c r="X137" s="226"/>
      <c r="Y137" s="241"/>
      <c r="Z137" s="241"/>
      <c r="AA137" s="241"/>
      <c r="AB137" s="241"/>
      <c r="AC137" s="241"/>
      <c r="AD137" s="241"/>
      <c r="AE137" s="241"/>
    </row>
    <row r="138" spans="1:31">
      <c r="A138" s="231"/>
      <c r="B138" s="231"/>
      <c r="C138" s="171"/>
      <c r="D138" s="232"/>
      <c r="E138" s="233"/>
      <c r="F138" s="234"/>
      <c r="G138" s="235"/>
      <c r="H138" s="231"/>
      <c r="I138" s="231"/>
      <c r="J138" s="231"/>
      <c r="K138" s="229"/>
      <c r="L138" s="241"/>
      <c r="M138" s="241"/>
      <c r="N138" s="231"/>
      <c r="O138" s="236"/>
      <c r="P138" s="233"/>
      <c r="Q138" s="232"/>
      <c r="R138" s="237"/>
      <c r="S138" s="235"/>
      <c r="T138" s="224"/>
      <c r="U138" s="241"/>
      <c r="V138" s="241"/>
      <c r="W138" s="226"/>
      <c r="X138" s="226"/>
      <c r="Y138" s="241"/>
      <c r="Z138" s="241"/>
      <c r="AA138" s="241"/>
      <c r="AB138" s="241"/>
      <c r="AC138" s="241"/>
      <c r="AD138" s="241"/>
      <c r="AE138" s="241"/>
    </row>
    <row r="139" spans="1:31">
      <c r="A139" s="231"/>
      <c r="B139" s="231"/>
      <c r="C139" s="171"/>
      <c r="D139" s="232"/>
      <c r="E139" s="233"/>
      <c r="F139" s="234"/>
      <c r="G139" s="235"/>
      <c r="H139" s="231"/>
      <c r="I139" s="231"/>
      <c r="J139" s="231"/>
      <c r="K139" s="229"/>
      <c r="L139" s="241"/>
      <c r="M139" s="241"/>
      <c r="N139" s="231"/>
      <c r="O139" s="236"/>
      <c r="P139" s="233"/>
      <c r="Q139" s="232"/>
      <c r="R139" s="237"/>
      <c r="S139" s="235"/>
      <c r="T139" s="224"/>
      <c r="U139" s="241"/>
      <c r="V139" s="241"/>
      <c r="W139" s="226"/>
      <c r="X139" s="226"/>
      <c r="Y139" s="241"/>
      <c r="Z139" s="241"/>
      <c r="AA139" s="241"/>
      <c r="AB139" s="241"/>
      <c r="AC139" s="241"/>
      <c r="AD139" s="241"/>
      <c r="AE139" s="241"/>
    </row>
    <row r="140" spans="1:31">
      <c r="A140" s="231"/>
      <c r="B140" s="231"/>
      <c r="C140" s="171"/>
      <c r="D140" s="232"/>
      <c r="E140" s="233"/>
      <c r="F140" s="234"/>
      <c r="G140" s="235"/>
      <c r="H140" s="231"/>
      <c r="I140" s="231"/>
      <c r="J140" s="231"/>
      <c r="K140" s="229"/>
      <c r="L140" s="241"/>
      <c r="M140" s="241"/>
      <c r="N140" s="231"/>
      <c r="O140" s="236"/>
      <c r="P140" s="233"/>
      <c r="Q140" s="232"/>
      <c r="R140" s="237"/>
      <c r="S140" s="235"/>
      <c r="T140" s="224"/>
      <c r="U140" s="241"/>
      <c r="V140" s="241"/>
      <c r="W140" s="226"/>
      <c r="X140" s="226"/>
      <c r="Y140" s="241"/>
      <c r="Z140" s="241"/>
      <c r="AA140" s="241"/>
      <c r="AB140" s="241"/>
      <c r="AC140" s="241"/>
      <c r="AD140" s="241"/>
      <c r="AE140" s="241"/>
    </row>
    <row r="141" spans="1:31">
      <c r="A141" s="231"/>
      <c r="B141" s="231"/>
      <c r="C141" s="171"/>
      <c r="D141" s="232"/>
      <c r="E141" s="233"/>
      <c r="F141" s="234"/>
      <c r="G141" s="235"/>
      <c r="H141" s="231"/>
      <c r="I141" s="231"/>
      <c r="J141" s="231"/>
      <c r="K141" s="229"/>
      <c r="L141" s="241"/>
      <c r="M141" s="241"/>
      <c r="N141" s="231"/>
      <c r="O141" s="236"/>
      <c r="P141" s="233"/>
      <c r="Q141" s="232"/>
      <c r="R141" s="237"/>
      <c r="S141" s="235"/>
      <c r="T141" s="224"/>
      <c r="U141" s="241"/>
      <c r="V141" s="241"/>
      <c r="W141" s="226"/>
      <c r="X141" s="226"/>
      <c r="Y141" s="241"/>
      <c r="Z141" s="241"/>
      <c r="AA141" s="241"/>
      <c r="AB141" s="241"/>
      <c r="AC141" s="241"/>
      <c r="AD141" s="241"/>
      <c r="AE141" s="241"/>
    </row>
    <row r="142" spans="1:31">
      <c r="A142" s="231"/>
      <c r="B142" s="231"/>
      <c r="C142" s="171"/>
      <c r="D142" s="232"/>
      <c r="E142" s="233"/>
      <c r="F142" s="234"/>
      <c r="G142" s="235"/>
      <c r="H142" s="231"/>
      <c r="I142" s="231"/>
      <c r="J142" s="231"/>
      <c r="K142" s="229"/>
      <c r="L142" s="241"/>
      <c r="M142" s="241"/>
      <c r="N142" s="231"/>
      <c r="O142" s="236"/>
      <c r="P142" s="233"/>
      <c r="Q142" s="232"/>
      <c r="R142" s="237"/>
      <c r="S142" s="235"/>
      <c r="T142" s="224"/>
      <c r="U142" s="241"/>
      <c r="V142" s="241"/>
      <c r="W142" s="226"/>
      <c r="X142" s="226"/>
      <c r="Y142" s="241"/>
      <c r="Z142" s="241"/>
      <c r="AA142" s="241"/>
      <c r="AB142" s="241"/>
      <c r="AC142" s="241"/>
      <c r="AD142" s="241"/>
      <c r="AE142" s="241"/>
    </row>
    <row r="143" spans="1:31">
      <c r="A143" s="231"/>
      <c r="B143" s="231"/>
      <c r="C143" s="171"/>
      <c r="D143" s="232"/>
      <c r="E143" s="233"/>
      <c r="F143" s="234"/>
      <c r="G143" s="235"/>
      <c r="H143" s="231"/>
      <c r="I143" s="231"/>
      <c r="J143" s="231"/>
      <c r="K143" s="229"/>
      <c r="L143" s="241"/>
      <c r="M143" s="241"/>
      <c r="N143" s="231"/>
      <c r="O143" s="236"/>
      <c r="P143" s="233"/>
      <c r="Q143" s="232"/>
      <c r="R143" s="237"/>
      <c r="S143" s="235"/>
      <c r="T143" s="224"/>
      <c r="U143" s="241"/>
      <c r="V143" s="241"/>
      <c r="W143" s="226"/>
      <c r="X143" s="226"/>
      <c r="Y143" s="241"/>
      <c r="Z143" s="241"/>
      <c r="AA143" s="241"/>
      <c r="AB143" s="241"/>
      <c r="AC143" s="241"/>
      <c r="AD143" s="241"/>
      <c r="AE143" s="241"/>
    </row>
    <row r="144" spans="1:31">
      <c r="A144" s="231"/>
      <c r="B144" s="231"/>
      <c r="C144" s="171"/>
      <c r="D144" s="232"/>
      <c r="E144" s="233"/>
      <c r="F144" s="234"/>
      <c r="G144" s="235"/>
      <c r="H144" s="231"/>
      <c r="I144" s="231"/>
      <c r="J144" s="231"/>
      <c r="K144" s="229"/>
      <c r="L144" s="241"/>
      <c r="M144" s="241"/>
      <c r="N144" s="231"/>
      <c r="O144" s="236"/>
      <c r="P144" s="233"/>
      <c r="Q144" s="232"/>
      <c r="R144" s="237"/>
      <c r="S144" s="235"/>
      <c r="T144" s="224"/>
      <c r="U144" s="241"/>
      <c r="V144" s="241"/>
      <c r="W144" s="226"/>
      <c r="X144" s="226"/>
      <c r="Y144" s="241"/>
      <c r="Z144" s="241"/>
      <c r="AA144" s="241"/>
      <c r="AB144" s="241"/>
      <c r="AC144" s="241"/>
      <c r="AD144" s="241"/>
      <c r="AE144" s="241"/>
    </row>
    <row r="145" spans="1:31">
      <c r="A145" s="231"/>
      <c r="B145" s="231"/>
      <c r="C145" s="171"/>
      <c r="D145" s="232"/>
      <c r="E145" s="233"/>
      <c r="F145" s="234"/>
      <c r="G145" s="235"/>
      <c r="H145" s="231"/>
      <c r="I145" s="231"/>
      <c r="J145" s="231"/>
      <c r="K145" s="229"/>
      <c r="L145" s="241"/>
      <c r="M145" s="241"/>
      <c r="N145" s="231"/>
      <c r="O145" s="236"/>
      <c r="P145" s="233"/>
      <c r="Q145" s="232"/>
      <c r="R145" s="237"/>
      <c r="S145" s="235"/>
      <c r="T145" s="224"/>
      <c r="U145" s="241"/>
      <c r="V145" s="241"/>
      <c r="W145" s="226"/>
      <c r="X145" s="226"/>
      <c r="Y145" s="241"/>
      <c r="Z145" s="241"/>
      <c r="AA145" s="241"/>
      <c r="AB145" s="241"/>
      <c r="AC145" s="241"/>
      <c r="AD145" s="241"/>
      <c r="AE145" s="241"/>
    </row>
    <row r="146" spans="1:31">
      <c r="A146" s="231"/>
      <c r="B146" s="231"/>
      <c r="C146" s="171"/>
      <c r="D146" s="232"/>
      <c r="E146" s="233"/>
      <c r="F146" s="234"/>
      <c r="G146" s="235"/>
      <c r="H146" s="231"/>
      <c r="I146" s="231"/>
      <c r="J146" s="231"/>
      <c r="K146" s="229"/>
      <c r="L146" s="241"/>
      <c r="M146" s="241"/>
      <c r="N146" s="231"/>
      <c r="O146" s="236"/>
      <c r="P146" s="233"/>
      <c r="Q146" s="232"/>
      <c r="R146" s="237"/>
      <c r="S146" s="235"/>
      <c r="T146" s="224"/>
      <c r="U146" s="241"/>
      <c r="V146" s="241"/>
      <c r="W146" s="226"/>
      <c r="X146" s="226"/>
      <c r="Y146" s="241"/>
      <c r="Z146" s="241"/>
      <c r="AA146" s="241"/>
      <c r="AB146" s="241"/>
      <c r="AC146" s="241"/>
      <c r="AD146" s="241"/>
      <c r="AE146" s="241"/>
    </row>
    <row r="147" spans="1:31">
      <c r="A147" s="231"/>
      <c r="B147" s="231"/>
      <c r="C147" s="171"/>
      <c r="D147" s="232"/>
      <c r="E147" s="233"/>
      <c r="F147" s="234"/>
      <c r="G147" s="235"/>
      <c r="H147" s="231"/>
      <c r="I147" s="231"/>
      <c r="J147" s="231"/>
      <c r="K147" s="229"/>
      <c r="L147" s="241"/>
      <c r="M147" s="241"/>
      <c r="N147" s="231"/>
      <c r="O147" s="236"/>
      <c r="P147" s="233"/>
      <c r="Q147" s="232"/>
      <c r="R147" s="237"/>
      <c r="S147" s="235"/>
      <c r="T147" s="224"/>
      <c r="U147" s="241"/>
      <c r="V147" s="241"/>
      <c r="W147" s="226"/>
      <c r="X147" s="226"/>
      <c r="Y147" s="241"/>
      <c r="Z147" s="241"/>
      <c r="AA147" s="241"/>
      <c r="AB147" s="241"/>
      <c r="AC147" s="241"/>
      <c r="AD147" s="241"/>
      <c r="AE147" s="241"/>
    </row>
    <row r="148" spans="1:31">
      <c r="A148" s="231"/>
      <c r="B148" s="231"/>
      <c r="C148" s="171"/>
      <c r="D148" s="232"/>
      <c r="E148" s="233"/>
      <c r="F148" s="234"/>
      <c r="G148" s="235"/>
      <c r="H148" s="231"/>
      <c r="I148" s="231"/>
      <c r="J148" s="231"/>
      <c r="K148" s="229"/>
      <c r="L148" s="241"/>
      <c r="M148" s="241"/>
      <c r="N148" s="231"/>
      <c r="O148" s="236"/>
      <c r="P148" s="233"/>
      <c r="Q148" s="232"/>
      <c r="R148" s="237"/>
      <c r="S148" s="235"/>
      <c r="T148" s="224"/>
      <c r="U148" s="241"/>
      <c r="V148" s="241"/>
      <c r="W148" s="226"/>
      <c r="X148" s="226"/>
      <c r="Y148" s="241"/>
      <c r="Z148" s="241"/>
      <c r="AA148" s="241"/>
      <c r="AB148" s="241"/>
      <c r="AC148" s="241"/>
      <c r="AD148" s="241"/>
      <c r="AE148" s="241"/>
    </row>
    <row r="149" spans="1:31">
      <c r="A149" s="231"/>
      <c r="B149" s="231"/>
      <c r="C149" s="171"/>
      <c r="D149" s="232"/>
      <c r="E149" s="233"/>
      <c r="F149" s="234"/>
      <c r="G149" s="235"/>
      <c r="H149" s="231"/>
      <c r="I149" s="231"/>
      <c r="J149" s="231"/>
      <c r="K149" s="229"/>
      <c r="L149" s="241"/>
      <c r="M149" s="241"/>
      <c r="N149" s="231"/>
      <c r="O149" s="236"/>
      <c r="P149" s="233"/>
      <c r="Q149" s="232"/>
      <c r="R149" s="237"/>
      <c r="S149" s="235"/>
      <c r="T149" s="224"/>
      <c r="U149" s="241"/>
      <c r="V149" s="241"/>
      <c r="W149" s="226"/>
      <c r="X149" s="226"/>
      <c r="Y149" s="241"/>
      <c r="Z149" s="241"/>
      <c r="AA149" s="241"/>
      <c r="AB149" s="241"/>
      <c r="AC149" s="241"/>
      <c r="AD149" s="241"/>
      <c r="AE149" s="241"/>
    </row>
    <row r="150" spans="1:31">
      <c r="A150" s="231"/>
      <c r="B150" s="231"/>
      <c r="C150" s="171"/>
      <c r="D150" s="232"/>
      <c r="E150" s="233"/>
      <c r="F150" s="234"/>
      <c r="G150" s="235"/>
      <c r="H150" s="231"/>
      <c r="I150" s="231"/>
      <c r="J150" s="231"/>
      <c r="K150" s="229"/>
      <c r="L150" s="241"/>
      <c r="M150" s="241"/>
      <c r="N150" s="231"/>
      <c r="O150" s="236"/>
      <c r="P150" s="233"/>
      <c r="Q150" s="232"/>
      <c r="R150" s="237"/>
      <c r="S150" s="235"/>
      <c r="T150" s="224"/>
      <c r="U150" s="241"/>
      <c r="V150" s="241"/>
      <c r="W150" s="226"/>
      <c r="X150" s="226"/>
      <c r="Y150" s="241"/>
      <c r="Z150" s="241"/>
      <c r="AA150" s="241"/>
      <c r="AB150" s="241"/>
      <c r="AC150" s="241"/>
      <c r="AD150" s="241"/>
      <c r="AE150" s="241"/>
    </row>
    <row r="151" spans="1:31">
      <c r="A151" s="231"/>
      <c r="B151" s="231"/>
      <c r="C151" s="171"/>
      <c r="D151" s="232"/>
      <c r="E151" s="233"/>
      <c r="F151" s="234"/>
      <c r="G151" s="235"/>
      <c r="H151" s="231"/>
      <c r="I151" s="231"/>
      <c r="J151" s="231"/>
      <c r="K151" s="229"/>
      <c r="L151" s="241"/>
      <c r="M151" s="241"/>
      <c r="N151" s="231"/>
      <c r="O151" s="236"/>
      <c r="P151" s="233"/>
      <c r="Q151" s="232"/>
      <c r="R151" s="237"/>
      <c r="S151" s="235"/>
      <c r="T151" s="224"/>
      <c r="U151" s="241"/>
      <c r="V151" s="241"/>
      <c r="W151" s="226"/>
      <c r="X151" s="226"/>
      <c r="Y151" s="241"/>
      <c r="Z151" s="241"/>
      <c r="AA151" s="241"/>
      <c r="AB151" s="241"/>
      <c r="AC151" s="241"/>
      <c r="AD151" s="241"/>
      <c r="AE151" s="241"/>
    </row>
    <row r="152" spans="1:31">
      <c r="A152" s="231"/>
      <c r="B152" s="231"/>
      <c r="C152" s="171"/>
      <c r="D152" s="232"/>
      <c r="E152" s="233"/>
      <c r="F152" s="234"/>
      <c r="G152" s="235"/>
      <c r="H152" s="231"/>
      <c r="I152" s="231"/>
      <c r="J152" s="231"/>
      <c r="K152" s="229"/>
      <c r="L152" s="241"/>
      <c r="M152" s="241"/>
      <c r="N152" s="231"/>
      <c r="O152" s="236"/>
      <c r="P152" s="233"/>
      <c r="Q152" s="232"/>
      <c r="R152" s="237"/>
      <c r="S152" s="235"/>
      <c r="T152" s="224"/>
      <c r="U152" s="241"/>
      <c r="V152" s="241"/>
      <c r="W152" s="226"/>
      <c r="X152" s="226"/>
      <c r="Y152" s="241"/>
      <c r="Z152" s="241"/>
      <c r="AA152" s="241"/>
      <c r="AB152" s="241"/>
      <c r="AC152" s="241"/>
      <c r="AD152" s="241"/>
      <c r="AE152" s="241"/>
    </row>
    <row r="153" spans="1:31">
      <c r="A153" s="231"/>
      <c r="B153" s="231"/>
      <c r="C153" s="171"/>
      <c r="D153" s="232"/>
      <c r="E153" s="233"/>
      <c r="F153" s="234"/>
      <c r="G153" s="235"/>
      <c r="H153" s="231"/>
      <c r="I153" s="231"/>
      <c r="J153" s="231"/>
      <c r="K153" s="229"/>
      <c r="L153" s="241"/>
      <c r="M153" s="241"/>
      <c r="N153" s="231"/>
      <c r="O153" s="236"/>
      <c r="P153" s="233"/>
      <c r="Q153" s="232"/>
      <c r="R153" s="237"/>
      <c r="S153" s="235"/>
      <c r="T153" s="224"/>
      <c r="U153" s="241"/>
      <c r="V153" s="241"/>
      <c r="W153" s="226"/>
      <c r="X153" s="226"/>
      <c r="Y153" s="241"/>
      <c r="Z153" s="241"/>
      <c r="AA153" s="241"/>
      <c r="AB153" s="241"/>
      <c r="AC153" s="241"/>
      <c r="AD153" s="241"/>
      <c r="AE153" s="241"/>
    </row>
    <row r="154" spans="1:31">
      <c r="A154" s="231"/>
      <c r="B154" s="231"/>
      <c r="C154" s="171"/>
      <c r="D154" s="232"/>
      <c r="E154" s="233"/>
      <c r="F154" s="234"/>
      <c r="G154" s="235"/>
      <c r="H154" s="231"/>
      <c r="I154" s="231"/>
      <c r="J154" s="231"/>
      <c r="K154" s="229"/>
      <c r="L154" s="241"/>
      <c r="M154" s="241"/>
      <c r="N154" s="231"/>
      <c r="O154" s="236"/>
      <c r="P154" s="233"/>
      <c r="Q154" s="232"/>
      <c r="R154" s="237"/>
      <c r="S154" s="235"/>
      <c r="T154" s="224"/>
      <c r="U154" s="241"/>
      <c r="V154" s="241"/>
      <c r="W154" s="226"/>
      <c r="X154" s="226"/>
      <c r="Y154" s="241"/>
      <c r="Z154" s="241"/>
      <c r="AA154" s="241"/>
      <c r="AB154" s="241"/>
      <c r="AC154" s="241"/>
      <c r="AD154" s="241"/>
      <c r="AE154" s="241"/>
    </row>
    <row r="155" spans="1:31">
      <c r="A155" s="231"/>
      <c r="B155" s="231"/>
      <c r="C155" s="171"/>
      <c r="D155" s="232"/>
      <c r="E155" s="233"/>
      <c r="F155" s="234"/>
      <c r="G155" s="235"/>
      <c r="H155" s="231"/>
      <c r="I155" s="231"/>
      <c r="J155" s="231"/>
      <c r="K155" s="229"/>
      <c r="L155" s="241"/>
      <c r="M155" s="241"/>
      <c r="N155" s="231"/>
      <c r="O155" s="236"/>
      <c r="P155" s="233"/>
      <c r="Q155" s="232"/>
      <c r="R155" s="237"/>
      <c r="S155" s="235"/>
      <c r="T155" s="224"/>
      <c r="U155" s="241"/>
      <c r="V155" s="241"/>
      <c r="W155" s="226"/>
      <c r="X155" s="226"/>
      <c r="Y155" s="241"/>
      <c r="Z155" s="241"/>
      <c r="AA155" s="241"/>
      <c r="AB155" s="241"/>
      <c r="AC155" s="241"/>
      <c r="AD155" s="241"/>
      <c r="AE155" s="241"/>
    </row>
    <row r="156" spans="1:31">
      <c r="A156" s="231"/>
      <c r="B156" s="231"/>
      <c r="C156" s="171"/>
      <c r="D156" s="232"/>
      <c r="E156" s="233"/>
      <c r="F156" s="234"/>
      <c r="G156" s="235"/>
      <c r="H156" s="231"/>
      <c r="I156" s="231"/>
      <c r="J156" s="231"/>
      <c r="K156" s="229"/>
      <c r="L156" s="241"/>
      <c r="M156" s="241"/>
      <c r="N156" s="231"/>
      <c r="O156" s="236"/>
      <c r="P156" s="233"/>
      <c r="Q156" s="232"/>
      <c r="R156" s="237"/>
      <c r="S156" s="235"/>
      <c r="T156" s="224"/>
      <c r="U156" s="241"/>
      <c r="V156" s="241"/>
      <c r="W156" s="226"/>
      <c r="X156" s="226"/>
      <c r="Y156" s="241"/>
      <c r="Z156" s="241"/>
      <c r="AA156" s="241"/>
      <c r="AB156" s="241"/>
      <c r="AC156" s="241"/>
      <c r="AD156" s="241"/>
      <c r="AE156" s="241"/>
    </row>
    <row r="157" spans="1:31">
      <c r="A157" s="231"/>
      <c r="B157" s="231"/>
      <c r="C157" s="171"/>
      <c r="D157" s="232"/>
      <c r="E157" s="233"/>
      <c r="F157" s="234"/>
      <c r="G157" s="235"/>
      <c r="H157" s="231"/>
      <c r="I157" s="231"/>
      <c r="J157" s="231"/>
      <c r="K157" s="229"/>
      <c r="L157" s="241"/>
      <c r="M157" s="241"/>
      <c r="N157" s="231"/>
      <c r="O157" s="236"/>
      <c r="P157" s="233"/>
      <c r="Q157" s="232"/>
      <c r="R157" s="237"/>
      <c r="S157" s="235"/>
      <c r="T157" s="224"/>
      <c r="U157" s="241"/>
      <c r="V157" s="241"/>
      <c r="W157" s="226"/>
      <c r="X157" s="226"/>
      <c r="Y157" s="241"/>
      <c r="Z157" s="241"/>
      <c r="AA157" s="241"/>
      <c r="AB157" s="241"/>
      <c r="AC157" s="241"/>
      <c r="AD157" s="241"/>
      <c r="AE157" s="241"/>
    </row>
    <row r="158" spans="1:31">
      <c r="A158" s="231"/>
      <c r="B158" s="231"/>
      <c r="C158" s="171"/>
      <c r="D158" s="232"/>
      <c r="E158" s="233"/>
      <c r="F158" s="234"/>
      <c r="G158" s="235"/>
      <c r="H158" s="231"/>
      <c r="I158" s="231"/>
      <c r="J158" s="231"/>
      <c r="K158" s="229"/>
      <c r="L158" s="241"/>
      <c r="M158" s="241"/>
      <c r="N158" s="231"/>
      <c r="O158" s="236"/>
      <c r="P158" s="233"/>
      <c r="Q158" s="232"/>
      <c r="R158" s="237"/>
      <c r="S158" s="235"/>
      <c r="T158" s="224"/>
      <c r="U158" s="241"/>
      <c r="V158" s="241"/>
      <c r="W158" s="226"/>
      <c r="X158" s="226"/>
      <c r="Y158" s="241"/>
      <c r="Z158" s="241"/>
      <c r="AA158" s="241"/>
      <c r="AB158" s="241"/>
      <c r="AC158" s="241"/>
      <c r="AD158" s="241"/>
      <c r="AE158" s="241"/>
    </row>
    <row r="159" spans="1:31">
      <c r="A159" s="231"/>
      <c r="B159" s="231"/>
      <c r="C159" s="171"/>
      <c r="D159" s="232"/>
      <c r="E159" s="233"/>
      <c r="F159" s="234"/>
      <c r="G159" s="235"/>
      <c r="H159" s="231"/>
      <c r="I159" s="231"/>
      <c r="J159" s="231"/>
      <c r="K159" s="229"/>
      <c r="L159" s="241"/>
      <c r="M159" s="241"/>
      <c r="N159" s="231"/>
      <c r="O159" s="236"/>
      <c r="P159" s="233"/>
      <c r="Q159" s="232"/>
      <c r="R159" s="237"/>
      <c r="S159" s="235"/>
      <c r="T159" s="224"/>
      <c r="U159" s="241"/>
      <c r="V159" s="241"/>
      <c r="W159" s="226"/>
      <c r="X159" s="226"/>
      <c r="Y159" s="241"/>
      <c r="Z159" s="241"/>
      <c r="AA159" s="241"/>
      <c r="AB159" s="241"/>
      <c r="AC159" s="241"/>
      <c r="AD159" s="241"/>
      <c r="AE159" s="241"/>
    </row>
    <row r="160" spans="1:31">
      <c r="A160" s="231"/>
      <c r="B160" s="231"/>
      <c r="C160" s="171"/>
      <c r="D160" s="232"/>
      <c r="E160" s="233"/>
      <c r="F160" s="234"/>
      <c r="G160" s="235"/>
      <c r="H160" s="231"/>
      <c r="I160" s="231"/>
      <c r="J160" s="231"/>
      <c r="K160" s="229"/>
      <c r="L160" s="241"/>
      <c r="M160" s="241"/>
      <c r="N160" s="231"/>
      <c r="O160" s="236"/>
      <c r="P160" s="233"/>
      <c r="Q160" s="232"/>
      <c r="R160" s="237"/>
      <c r="S160" s="235"/>
      <c r="T160" s="224"/>
      <c r="U160" s="241"/>
      <c r="V160" s="241"/>
      <c r="W160" s="226"/>
      <c r="X160" s="226"/>
      <c r="Y160" s="241"/>
      <c r="Z160" s="241"/>
      <c r="AA160" s="241"/>
      <c r="AB160" s="241"/>
      <c r="AC160" s="241"/>
      <c r="AD160" s="241"/>
      <c r="AE160" s="241"/>
    </row>
    <row r="161" spans="1:31">
      <c r="A161" s="231"/>
      <c r="B161" s="231"/>
      <c r="C161" s="171"/>
      <c r="D161" s="232"/>
      <c r="E161" s="233"/>
      <c r="F161" s="234"/>
      <c r="G161" s="235"/>
      <c r="H161" s="231"/>
      <c r="I161" s="231"/>
      <c r="J161" s="231"/>
      <c r="K161" s="229"/>
      <c r="L161" s="241"/>
      <c r="M161" s="241"/>
      <c r="N161" s="231"/>
      <c r="O161" s="236"/>
      <c r="P161" s="233"/>
      <c r="Q161" s="232"/>
      <c r="R161" s="237"/>
      <c r="S161" s="235"/>
      <c r="T161" s="224"/>
      <c r="U161" s="241"/>
      <c r="V161" s="241"/>
      <c r="W161" s="226"/>
      <c r="X161" s="226"/>
      <c r="Y161" s="241"/>
      <c r="Z161" s="241"/>
      <c r="AA161" s="241"/>
      <c r="AB161" s="241"/>
      <c r="AC161" s="241"/>
      <c r="AD161" s="241"/>
      <c r="AE161" s="241"/>
    </row>
    <row r="162" spans="1:31">
      <c r="A162" s="231"/>
      <c r="B162" s="231"/>
      <c r="C162" s="171"/>
      <c r="D162" s="232"/>
      <c r="E162" s="233"/>
      <c r="F162" s="234"/>
      <c r="G162" s="235"/>
      <c r="H162" s="231"/>
      <c r="I162" s="231"/>
      <c r="J162" s="231"/>
      <c r="K162" s="229"/>
      <c r="L162" s="241"/>
      <c r="M162" s="241"/>
      <c r="N162" s="231"/>
      <c r="O162" s="236"/>
      <c r="P162" s="233"/>
      <c r="Q162" s="232"/>
      <c r="R162" s="237"/>
      <c r="S162" s="235"/>
      <c r="T162" s="224"/>
      <c r="U162" s="241"/>
      <c r="V162" s="241"/>
      <c r="W162" s="226"/>
      <c r="X162" s="226"/>
      <c r="Y162" s="241"/>
      <c r="Z162" s="241"/>
      <c r="AA162" s="241"/>
      <c r="AB162" s="241"/>
      <c r="AC162" s="241"/>
      <c r="AD162" s="241"/>
      <c r="AE162" s="241"/>
    </row>
    <row r="163" spans="1:31">
      <c r="A163" s="231"/>
      <c r="B163" s="231"/>
      <c r="C163" s="171"/>
      <c r="D163" s="232"/>
      <c r="E163" s="233"/>
      <c r="F163" s="234"/>
      <c r="G163" s="235"/>
      <c r="H163" s="231"/>
      <c r="I163" s="231"/>
      <c r="J163" s="231"/>
      <c r="K163" s="229"/>
      <c r="L163" s="241"/>
      <c r="M163" s="241"/>
      <c r="N163" s="231"/>
      <c r="O163" s="236"/>
      <c r="P163" s="233"/>
      <c r="Q163" s="232"/>
      <c r="R163" s="237"/>
      <c r="S163" s="235"/>
      <c r="T163" s="224"/>
      <c r="U163" s="241"/>
      <c r="V163" s="241"/>
      <c r="W163" s="226"/>
      <c r="X163" s="226"/>
      <c r="Y163" s="241"/>
      <c r="Z163" s="241"/>
      <c r="AA163" s="241"/>
      <c r="AB163" s="241"/>
      <c r="AC163" s="241"/>
      <c r="AD163" s="241"/>
      <c r="AE163" s="241"/>
    </row>
    <row r="164" spans="1:31">
      <c r="A164" s="231"/>
      <c r="B164" s="231"/>
      <c r="C164" s="171"/>
      <c r="D164" s="232"/>
      <c r="E164" s="233"/>
      <c r="F164" s="234"/>
      <c r="G164" s="235"/>
      <c r="H164" s="231"/>
      <c r="I164" s="231"/>
      <c r="J164" s="231"/>
      <c r="K164" s="229"/>
      <c r="L164" s="241"/>
      <c r="M164" s="241"/>
      <c r="N164" s="231"/>
      <c r="O164" s="236"/>
      <c r="P164" s="233"/>
      <c r="Q164" s="232"/>
      <c r="R164" s="237"/>
      <c r="S164" s="235"/>
      <c r="T164" s="224"/>
      <c r="U164" s="241"/>
      <c r="V164" s="241"/>
      <c r="W164" s="226"/>
      <c r="X164" s="226"/>
      <c r="Y164" s="241"/>
      <c r="Z164" s="241"/>
      <c r="AA164" s="241"/>
      <c r="AB164" s="241"/>
      <c r="AC164" s="241"/>
      <c r="AD164" s="241"/>
      <c r="AE164" s="241"/>
    </row>
    <row r="165" spans="1:31">
      <c r="A165" s="231"/>
      <c r="B165" s="231"/>
      <c r="C165" s="171"/>
      <c r="D165" s="232"/>
      <c r="E165" s="233"/>
      <c r="F165" s="234"/>
      <c r="G165" s="235"/>
      <c r="H165" s="231"/>
      <c r="I165" s="231"/>
      <c r="J165" s="231"/>
      <c r="K165" s="229"/>
      <c r="L165" s="241"/>
      <c r="M165" s="241"/>
      <c r="N165" s="231"/>
      <c r="O165" s="236"/>
      <c r="P165" s="233"/>
      <c r="Q165" s="232"/>
      <c r="R165" s="237"/>
      <c r="S165" s="235"/>
      <c r="T165" s="224"/>
      <c r="U165" s="241"/>
      <c r="V165" s="241"/>
      <c r="W165" s="226"/>
      <c r="X165" s="226"/>
      <c r="Y165" s="241"/>
      <c r="Z165" s="241"/>
      <c r="AA165" s="241"/>
      <c r="AB165" s="241"/>
      <c r="AC165" s="241"/>
      <c r="AD165" s="241"/>
      <c r="AE165" s="241"/>
    </row>
    <row r="166" spans="1:31">
      <c r="A166" s="231"/>
      <c r="B166" s="231"/>
      <c r="C166" s="171"/>
      <c r="D166" s="232"/>
      <c r="E166" s="233"/>
      <c r="F166" s="234"/>
      <c r="G166" s="235"/>
      <c r="H166" s="231"/>
      <c r="I166" s="231"/>
      <c r="J166" s="231"/>
      <c r="K166" s="229"/>
      <c r="L166" s="241"/>
      <c r="M166" s="241"/>
      <c r="N166" s="231"/>
      <c r="O166" s="236"/>
      <c r="P166" s="233"/>
      <c r="Q166" s="232"/>
      <c r="R166" s="237"/>
      <c r="S166" s="235"/>
      <c r="T166" s="224"/>
      <c r="U166" s="241"/>
      <c r="V166" s="241"/>
      <c r="W166" s="226"/>
      <c r="X166" s="226"/>
      <c r="Y166" s="241"/>
      <c r="Z166" s="241"/>
      <c r="AA166" s="241"/>
      <c r="AB166" s="241"/>
      <c r="AC166" s="241"/>
      <c r="AD166" s="241"/>
      <c r="AE166" s="241"/>
    </row>
    <row r="167" spans="1:31">
      <c r="A167" s="231"/>
      <c r="B167" s="231"/>
      <c r="C167" s="171"/>
      <c r="D167" s="232"/>
      <c r="E167" s="233"/>
      <c r="F167" s="234"/>
      <c r="G167" s="235"/>
      <c r="H167" s="231"/>
      <c r="I167" s="231"/>
      <c r="J167" s="231"/>
      <c r="K167" s="229"/>
      <c r="L167" s="241"/>
      <c r="M167" s="241"/>
      <c r="N167" s="231"/>
      <c r="O167" s="236"/>
      <c r="P167" s="233"/>
      <c r="Q167" s="232"/>
      <c r="R167" s="237"/>
      <c r="S167" s="235"/>
      <c r="T167" s="224"/>
      <c r="U167" s="241"/>
      <c r="V167" s="241"/>
      <c r="W167" s="226"/>
      <c r="X167" s="226"/>
      <c r="Y167" s="241"/>
      <c r="Z167" s="241"/>
      <c r="AA167" s="241"/>
      <c r="AB167" s="241"/>
      <c r="AC167" s="241"/>
      <c r="AD167" s="241"/>
      <c r="AE167" s="241"/>
    </row>
    <row r="168" spans="1:31">
      <c r="A168" s="231"/>
      <c r="B168" s="231"/>
      <c r="C168" s="171"/>
      <c r="D168" s="232"/>
      <c r="E168" s="233"/>
      <c r="F168" s="234"/>
      <c r="G168" s="235"/>
      <c r="H168" s="231"/>
      <c r="I168" s="231"/>
      <c r="J168" s="231"/>
      <c r="K168" s="229"/>
      <c r="L168" s="241"/>
      <c r="M168" s="241"/>
      <c r="N168" s="231"/>
      <c r="O168" s="236"/>
      <c r="P168" s="233"/>
      <c r="Q168" s="232"/>
      <c r="R168" s="237"/>
      <c r="S168" s="235"/>
      <c r="T168" s="224"/>
      <c r="U168" s="241"/>
      <c r="V168" s="241"/>
      <c r="W168" s="226"/>
      <c r="X168" s="226"/>
      <c r="Y168" s="241"/>
      <c r="Z168" s="241"/>
      <c r="AA168" s="241"/>
      <c r="AB168" s="241"/>
      <c r="AC168" s="241"/>
      <c r="AD168" s="241"/>
      <c r="AE168" s="241"/>
    </row>
    <row r="169" spans="1:31">
      <c r="A169" s="231"/>
      <c r="B169" s="231"/>
      <c r="C169" s="171"/>
      <c r="D169" s="232"/>
      <c r="E169" s="233"/>
      <c r="F169" s="234"/>
      <c r="G169" s="235"/>
      <c r="H169" s="231"/>
      <c r="I169" s="231"/>
      <c r="J169" s="231"/>
      <c r="K169" s="229"/>
      <c r="L169" s="241"/>
      <c r="M169" s="241"/>
      <c r="N169" s="231"/>
      <c r="O169" s="236"/>
      <c r="P169" s="233"/>
      <c r="Q169" s="232"/>
      <c r="R169" s="237"/>
      <c r="S169" s="235"/>
      <c r="T169" s="224"/>
      <c r="U169" s="241"/>
      <c r="V169" s="241"/>
      <c r="W169" s="226"/>
      <c r="X169" s="226"/>
      <c r="Y169" s="241"/>
      <c r="Z169" s="241"/>
      <c r="AA169" s="241"/>
      <c r="AB169" s="241"/>
      <c r="AC169" s="241"/>
      <c r="AD169" s="241"/>
      <c r="AE169" s="241"/>
    </row>
    <row r="170" spans="1:31">
      <c r="A170" s="231"/>
      <c r="B170" s="231"/>
      <c r="C170" s="171"/>
      <c r="D170" s="232"/>
      <c r="E170" s="233"/>
      <c r="F170" s="234"/>
      <c r="G170" s="235"/>
      <c r="H170" s="231"/>
      <c r="I170" s="231"/>
      <c r="J170" s="231"/>
      <c r="K170" s="229"/>
      <c r="L170" s="241"/>
      <c r="M170" s="241"/>
      <c r="N170" s="231"/>
      <c r="O170" s="236"/>
      <c r="P170" s="233"/>
      <c r="Q170" s="232"/>
      <c r="R170" s="237"/>
      <c r="S170" s="235"/>
      <c r="T170" s="224"/>
      <c r="U170" s="241"/>
      <c r="V170" s="241"/>
      <c r="W170" s="226"/>
      <c r="X170" s="226"/>
      <c r="Y170" s="241"/>
      <c r="Z170" s="241"/>
      <c r="AA170" s="241"/>
      <c r="AB170" s="241"/>
      <c r="AC170" s="241"/>
      <c r="AD170" s="241"/>
      <c r="AE170" s="241"/>
    </row>
    <row r="171" spans="1:31">
      <c r="A171" s="231"/>
      <c r="B171" s="231"/>
      <c r="C171" s="171"/>
      <c r="D171" s="232"/>
      <c r="E171" s="233"/>
      <c r="F171" s="234"/>
      <c r="G171" s="235"/>
      <c r="H171" s="231"/>
      <c r="I171" s="231"/>
      <c r="J171" s="231"/>
      <c r="K171" s="229"/>
      <c r="L171" s="241"/>
      <c r="M171" s="241"/>
      <c r="N171" s="231"/>
      <c r="O171" s="236"/>
      <c r="P171" s="233"/>
      <c r="Q171" s="232"/>
      <c r="R171" s="237"/>
      <c r="S171" s="235"/>
      <c r="T171" s="224"/>
      <c r="U171" s="241"/>
      <c r="V171" s="241"/>
      <c r="W171" s="226"/>
      <c r="X171" s="226"/>
      <c r="Y171" s="241"/>
      <c r="Z171" s="241"/>
      <c r="AA171" s="241"/>
      <c r="AB171" s="241"/>
      <c r="AC171" s="241"/>
      <c r="AD171" s="241"/>
      <c r="AE171" s="241"/>
    </row>
    <row r="172" spans="1:31">
      <c r="A172" s="231"/>
      <c r="B172" s="231"/>
      <c r="C172" s="171"/>
      <c r="D172" s="232"/>
      <c r="E172" s="233"/>
      <c r="F172" s="234"/>
      <c r="G172" s="235"/>
      <c r="H172" s="231"/>
      <c r="I172" s="231"/>
      <c r="J172" s="231"/>
      <c r="K172" s="229"/>
      <c r="L172" s="241"/>
      <c r="M172" s="241"/>
      <c r="N172" s="231"/>
      <c r="O172" s="236"/>
      <c r="P172" s="233"/>
      <c r="Q172" s="232"/>
      <c r="R172" s="237"/>
      <c r="S172" s="235"/>
      <c r="T172" s="224"/>
      <c r="U172" s="241"/>
      <c r="V172" s="241"/>
      <c r="W172" s="226"/>
      <c r="X172" s="226"/>
      <c r="Y172" s="241"/>
      <c r="Z172" s="241"/>
      <c r="AA172" s="241"/>
      <c r="AB172" s="241"/>
      <c r="AC172" s="241"/>
      <c r="AD172" s="241"/>
      <c r="AE172" s="241"/>
    </row>
    <row r="173" spans="1:31">
      <c r="A173" s="231"/>
      <c r="B173" s="231"/>
      <c r="C173" s="171"/>
      <c r="D173" s="232"/>
      <c r="E173" s="233"/>
      <c r="F173" s="234"/>
      <c r="G173" s="235"/>
      <c r="H173" s="231"/>
      <c r="I173" s="231"/>
      <c r="J173" s="231"/>
      <c r="K173" s="229"/>
      <c r="L173" s="241"/>
      <c r="M173" s="241"/>
      <c r="N173" s="231"/>
      <c r="O173" s="236"/>
      <c r="P173" s="233"/>
      <c r="Q173" s="232"/>
      <c r="R173" s="237"/>
      <c r="S173" s="235"/>
      <c r="T173" s="224"/>
      <c r="U173" s="241"/>
      <c r="V173" s="241"/>
      <c r="W173" s="226"/>
      <c r="X173" s="226"/>
      <c r="Y173" s="241"/>
      <c r="Z173" s="241"/>
      <c r="AA173" s="241"/>
      <c r="AB173" s="241"/>
      <c r="AC173" s="241"/>
      <c r="AD173" s="241"/>
      <c r="AE173" s="241"/>
    </row>
    <row r="174" spans="1:31">
      <c r="A174" s="231"/>
      <c r="B174" s="231"/>
      <c r="C174" s="171"/>
      <c r="D174" s="232"/>
      <c r="E174" s="233"/>
      <c r="F174" s="234"/>
      <c r="G174" s="235"/>
      <c r="H174" s="231"/>
      <c r="I174" s="231"/>
      <c r="J174" s="231"/>
      <c r="K174" s="229"/>
      <c r="L174" s="241"/>
      <c r="M174" s="241"/>
      <c r="N174" s="231"/>
      <c r="O174" s="236"/>
      <c r="P174" s="233"/>
      <c r="Q174" s="232"/>
      <c r="R174" s="237"/>
      <c r="S174" s="235"/>
      <c r="T174" s="224"/>
      <c r="U174" s="241"/>
      <c r="V174" s="241"/>
      <c r="W174" s="226"/>
      <c r="X174" s="226"/>
      <c r="Y174" s="241"/>
      <c r="Z174" s="241"/>
      <c r="AA174" s="241"/>
      <c r="AB174" s="241"/>
      <c r="AC174" s="241"/>
      <c r="AD174" s="241"/>
      <c r="AE174" s="241"/>
    </row>
    <row r="175" spans="1:31">
      <c r="A175" s="231"/>
      <c r="B175" s="231"/>
      <c r="C175" s="171"/>
      <c r="D175" s="232"/>
      <c r="E175" s="233"/>
      <c r="F175" s="234"/>
      <c r="G175" s="235"/>
      <c r="H175" s="231"/>
      <c r="I175" s="231"/>
      <c r="J175" s="231"/>
      <c r="K175" s="229"/>
      <c r="L175" s="241"/>
      <c r="M175" s="241"/>
      <c r="N175" s="231"/>
      <c r="O175" s="236"/>
      <c r="P175" s="233"/>
      <c r="Q175" s="232"/>
      <c r="R175" s="237"/>
      <c r="S175" s="235"/>
      <c r="T175" s="224"/>
      <c r="U175" s="241"/>
      <c r="V175" s="241"/>
      <c r="W175" s="226"/>
      <c r="X175" s="226"/>
      <c r="Y175" s="241"/>
      <c r="Z175" s="241"/>
      <c r="AA175" s="241"/>
      <c r="AB175" s="241"/>
      <c r="AC175" s="241"/>
      <c r="AD175" s="241"/>
      <c r="AE175" s="241"/>
    </row>
    <row r="176" spans="1:31">
      <c r="A176" s="231"/>
      <c r="B176" s="231"/>
      <c r="C176" s="171"/>
      <c r="D176" s="232"/>
      <c r="E176" s="233"/>
      <c r="F176" s="234"/>
      <c r="G176" s="235"/>
      <c r="H176" s="231"/>
      <c r="I176" s="231"/>
      <c r="J176" s="231"/>
      <c r="K176" s="229"/>
      <c r="L176" s="241"/>
      <c r="M176" s="241"/>
      <c r="N176" s="231"/>
      <c r="O176" s="236"/>
      <c r="P176" s="233"/>
      <c r="Q176" s="232"/>
      <c r="R176" s="237"/>
      <c r="S176" s="235"/>
      <c r="T176" s="224"/>
      <c r="U176" s="241"/>
      <c r="V176" s="241"/>
      <c r="W176" s="226"/>
      <c r="X176" s="226"/>
      <c r="Y176" s="241"/>
      <c r="Z176" s="241"/>
      <c r="AA176" s="241"/>
      <c r="AB176" s="241"/>
      <c r="AC176" s="241"/>
      <c r="AD176" s="241"/>
      <c r="AE176" s="241"/>
    </row>
    <row r="177" spans="1:31">
      <c r="A177" s="231"/>
      <c r="B177" s="231"/>
      <c r="C177" s="171"/>
      <c r="D177" s="232"/>
      <c r="E177" s="233"/>
      <c r="F177" s="234"/>
      <c r="G177" s="235"/>
      <c r="H177" s="231"/>
      <c r="I177" s="231"/>
      <c r="J177" s="231"/>
      <c r="K177" s="229"/>
      <c r="L177" s="241"/>
      <c r="M177" s="241"/>
      <c r="N177" s="231"/>
      <c r="O177" s="236"/>
      <c r="P177" s="233"/>
      <c r="Q177" s="232"/>
      <c r="R177" s="237"/>
      <c r="S177" s="235"/>
      <c r="T177" s="224"/>
      <c r="U177" s="241"/>
      <c r="V177" s="241"/>
      <c r="W177" s="226"/>
      <c r="X177" s="226"/>
      <c r="Y177" s="241"/>
      <c r="Z177" s="241"/>
      <c r="AA177" s="241"/>
      <c r="AB177" s="241"/>
      <c r="AC177" s="241"/>
      <c r="AD177" s="241"/>
      <c r="AE177" s="241"/>
    </row>
    <row r="178" spans="1:31">
      <c r="A178" s="231"/>
      <c r="B178" s="231"/>
      <c r="C178" s="171"/>
      <c r="D178" s="232"/>
      <c r="E178" s="233"/>
      <c r="F178" s="234"/>
      <c r="G178" s="235"/>
      <c r="H178" s="231"/>
      <c r="I178" s="231"/>
      <c r="J178" s="231"/>
      <c r="K178" s="229"/>
      <c r="L178" s="241"/>
      <c r="M178" s="241"/>
      <c r="N178" s="231"/>
      <c r="O178" s="236"/>
      <c r="P178" s="233"/>
      <c r="Q178" s="232"/>
      <c r="R178" s="237"/>
      <c r="S178" s="235"/>
      <c r="T178" s="224"/>
      <c r="U178" s="241"/>
      <c r="V178" s="241"/>
      <c r="W178" s="226"/>
      <c r="X178" s="226"/>
      <c r="Y178" s="241"/>
      <c r="Z178" s="241"/>
      <c r="AA178" s="241"/>
      <c r="AB178" s="241"/>
      <c r="AC178" s="241"/>
      <c r="AD178" s="241"/>
      <c r="AE178" s="241"/>
    </row>
    <row r="179" spans="1:31">
      <c r="A179" s="231"/>
      <c r="B179" s="231"/>
      <c r="C179" s="171"/>
      <c r="D179" s="232"/>
      <c r="E179" s="233"/>
      <c r="F179" s="234"/>
      <c r="G179" s="235"/>
      <c r="H179" s="231"/>
      <c r="I179" s="231"/>
      <c r="J179" s="231"/>
      <c r="K179" s="229"/>
      <c r="L179" s="241"/>
      <c r="M179" s="241"/>
      <c r="N179" s="231"/>
      <c r="O179" s="236"/>
      <c r="P179" s="233"/>
      <c r="Q179" s="232"/>
      <c r="R179" s="237"/>
      <c r="S179" s="235"/>
      <c r="T179" s="224"/>
      <c r="U179" s="241"/>
      <c r="V179" s="241"/>
      <c r="W179" s="226"/>
      <c r="X179" s="226"/>
      <c r="Y179" s="241"/>
      <c r="Z179" s="241"/>
      <c r="AA179" s="241"/>
      <c r="AB179" s="241"/>
      <c r="AC179" s="241"/>
      <c r="AD179" s="241"/>
      <c r="AE179" s="241"/>
    </row>
    <row r="180" spans="1:31">
      <c r="A180" s="231"/>
      <c r="B180" s="231"/>
      <c r="C180" s="171"/>
      <c r="D180" s="232"/>
      <c r="E180" s="233"/>
      <c r="F180" s="234"/>
      <c r="G180" s="235"/>
      <c r="H180" s="231"/>
      <c r="I180" s="231"/>
      <c r="J180" s="231"/>
      <c r="K180" s="229"/>
      <c r="L180" s="241"/>
      <c r="M180" s="241"/>
      <c r="N180" s="231"/>
      <c r="O180" s="236"/>
      <c r="P180" s="233"/>
      <c r="Q180" s="232"/>
      <c r="R180" s="237"/>
      <c r="S180" s="235"/>
      <c r="T180" s="224"/>
      <c r="U180" s="241"/>
      <c r="V180" s="241"/>
      <c r="W180" s="226"/>
      <c r="X180" s="226"/>
      <c r="Y180" s="241"/>
      <c r="Z180" s="241"/>
      <c r="AA180" s="241"/>
      <c r="AB180" s="241"/>
      <c r="AC180" s="241"/>
      <c r="AD180" s="241"/>
      <c r="AE180" s="241"/>
    </row>
    <row r="181" spans="1:31">
      <c r="A181" s="231"/>
      <c r="B181" s="231"/>
      <c r="C181" s="171"/>
      <c r="D181" s="232"/>
      <c r="E181" s="233"/>
      <c r="F181" s="234"/>
      <c r="G181" s="235"/>
      <c r="H181" s="231"/>
      <c r="I181" s="231"/>
      <c r="J181" s="231"/>
      <c r="K181" s="229"/>
      <c r="L181" s="241"/>
      <c r="M181" s="241"/>
      <c r="N181" s="231"/>
      <c r="O181" s="236"/>
      <c r="P181" s="233"/>
      <c r="Q181" s="232"/>
      <c r="R181" s="237"/>
      <c r="S181" s="235"/>
      <c r="T181" s="224"/>
      <c r="U181" s="241"/>
      <c r="V181" s="241"/>
      <c r="W181" s="226"/>
      <c r="X181" s="226"/>
      <c r="Y181" s="241"/>
      <c r="Z181" s="241"/>
      <c r="AA181" s="241"/>
      <c r="AB181" s="241"/>
      <c r="AC181" s="241"/>
      <c r="AD181" s="241"/>
      <c r="AE181" s="241"/>
    </row>
    <row r="182" spans="1:31">
      <c r="A182" s="231"/>
      <c r="B182" s="231"/>
      <c r="C182" s="171"/>
      <c r="D182" s="232"/>
      <c r="E182" s="233"/>
      <c r="F182" s="234"/>
      <c r="G182" s="235"/>
      <c r="H182" s="231"/>
      <c r="I182" s="231"/>
      <c r="J182" s="231"/>
      <c r="K182" s="229"/>
      <c r="L182" s="241"/>
      <c r="M182" s="241"/>
      <c r="N182" s="231"/>
      <c r="O182" s="236"/>
      <c r="P182" s="233"/>
      <c r="Q182" s="232"/>
      <c r="R182" s="237"/>
      <c r="S182" s="235"/>
      <c r="T182" s="224"/>
      <c r="U182" s="241"/>
      <c r="V182" s="241"/>
      <c r="W182" s="226"/>
      <c r="X182" s="226"/>
      <c r="Y182" s="241"/>
      <c r="Z182" s="241"/>
      <c r="AA182" s="241"/>
      <c r="AB182" s="241"/>
      <c r="AC182" s="241"/>
      <c r="AD182" s="241"/>
      <c r="AE182" s="241"/>
    </row>
    <row r="183" spans="1:31">
      <c r="A183" s="231"/>
      <c r="B183" s="231"/>
      <c r="C183" s="171"/>
      <c r="D183" s="232"/>
      <c r="E183" s="233"/>
      <c r="F183" s="234"/>
      <c r="G183" s="235"/>
      <c r="H183" s="231"/>
      <c r="I183" s="231"/>
      <c r="J183" s="231"/>
      <c r="K183" s="229"/>
      <c r="L183" s="241"/>
      <c r="M183" s="241"/>
      <c r="N183" s="231"/>
      <c r="O183" s="236"/>
      <c r="P183" s="233"/>
      <c r="Q183" s="232"/>
      <c r="R183" s="237"/>
      <c r="S183" s="235"/>
      <c r="T183" s="224"/>
      <c r="U183" s="241"/>
      <c r="V183" s="241"/>
      <c r="W183" s="226"/>
      <c r="X183" s="226"/>
      <c r="Y183" s="241"/>
      <c r="Z183" s="241"/>
      <c r="AA183" s="241"/>
      <c r="AB183" s="241"/>
      <c r="AC183" s="241"/>
      <c r="AD183" s="241"/>
      <c r="AE183" s="241"/>
    </row>
    <row r="184" spans="1:31">
      <c r="A184" s="231"/>
      <c r="B184" s="231"/>
      <c r="C184" s="171"/>
      <c r="D184" s="232"/>
      <c r="E184" s="233"/>
      <c r="F184" s="234"/>
      <c r="G184" s="235"/>
      <c r="H184" s="231"/>
      <c r="I184" s="231"/>
      <c r="J184" s="231"/>
      <c r="K184" s="229"/>
      <c r="L184" s="241"/>
      <c r="M184" s="241"/>
      <c r="N184" s="231"/>
      <c r="O184" s="236"/>
      <c r="P184" s="233"/>
      <c r="Q184" s="232"/>
      <c r="R184" s="237"/>
      <c r="S184" s="235"/>
      <c r="T184" s="224"/>
      <c r="U184" s="241"/>
      <c r="V184" s="241"/>
      <c r="W184" s="226"/>
      <c r="X184" s="226"/>
      <c r="Y184" s="241"/>
      <c r="Z184" s="241"/>
      <c r="AA184" s="241"/>
      <c r="AB184" s="241"/>
      <c r="AC184" s="241"/>
      <c r="AD184" s="241"/>
      <c r="AE184" s="241"/>
    </row>
    <row r="185" spans="1:31">
      <c r="A185" s="231"/>
      <c r="B185" s="231"/>
      <c r="C185" s="171"/>
      <c r="D185" s="232"/>
      <c r="E185" s="233"/>
      <c r="F185" s="234"/>
      <c r="G185" s="235"/>
      <c r="H185" s="231"/>
      <c r="I185" s="231"/>
      <c r="J185" s="231"/>
      <c r="K185" s="229"/>
      <c r="L185" s="241"/>
      <c r="M185" s="241"/>
      <c r="N185" s="231"/>
      <c r="O185" s="236"/>
      <c r="P185" s="233"/>
      <c r="Q185" s="232"/>
      <c r="R185" s="237"/>
      <c r="S185" s="235"/>
      <c r="T185" s="224"/>
      <c r="U185" s="241"/>
      <c r="V185" s="241"/>
      <c r="W185" s="226"/>
      <c r="X185" s="226"/>
      <c r="Y185" s="241"/>
      <c r="Z185" s="241"/>
      <c r="AA185" s="241"/>
      <c r="AB185" s="241"/>
      <c r="AC185" s="241"/>
      <c r="AD185" s="241"/>
      <c r="AE185" s="241"/>
    </row>
    <row r="186" spans="1:31">
      <c r="A186" s="231"/>
      <c r="B186" s="231"/>
      <c r="C186" s="171"/>
      <c r="D186" s="232"/>
      <c r="E186" s="233"/>
      <c r="F186" s="234"/>
      <c r="G186" s="235"/>
      <c r="H186" s="231"/>
      <c r="I186" s="231"/>
      <c r="J186" s="231"/>
      <c r="K186" s="229"/>
      <c r="L186" s="241"/>
      <c r="M186" s="241"/>
      <c r="N186" s="231"/>
      <c r="O186" s="236"/>
      <c r="P186" s="233"/>
      <c r="Q186" s="232"/>
      <c r="R186" s="237"/>
      <c r="S186" s="235"/>
      <c r="T186" s="224"/>
      <c r="U186" s="241"/>
      <c r="V186" s="241"/>
      <c r="W186" s="226"/>
      <c r="X186" s="226"/>
      <c r="Y186" s="241"/>
      <c r="Z186" s="241"/>
      <c r="AA186" s="241"/>
      <c r="AB186" s="241"/>
      <c r="AC186" s="241"/>
      <c r="AD186" s="241"/>
      <c r="AE186" s="241"/>
    </row>
    <row r="187" spans="1:31">
      <c r="A187" s="231"/>
      <c r="B187" s="231"/>
      <c r="C187" s="171"/>
      <c r="D187" s="232"/>
      <c r="E187" s="233"/>
      <c r="F187" s="234"/>
      <c r="G187" s="235"/>
      <c r="H187" s="231"/>
      <c r="I187" s="231"/>
      <c r="J187" s="231"/>
      <c r="K187" s="229"/>
      <c r="L187" s="241"/>
      <c r="M187" s="241"/>
      <c r="N187" s="231"/>
      <c r="O187" s="236"/>
      <c r="P187" s="233"/>
      <c r="Q187" s="232"/>
      <c r="R187" s="237"/>
      <c r="S187" s="235"/>
      <c r="T187" s="224"/>
      <c r="U187" s="241"/>
      <c r="V187" s="241"/>
      <c r="W187" s="226"/>
      <c r="X187" s="226"/>
      <c r="Y187" s="241"/>
      <c r="Z187" s="241"/>
      <c r="AA187" s="241"/>
      <c r="AB187" s="241"/>
      <c r="AC187" s="241"/>
      <c r="AD187" s="241"/>
      <c r="AE187" s="241"/>
    </row>
    <row r="188" spans="1:31">
      <c r="A188" s="231"/>
      <c r="B188" s="231"/>
      <c r="C188" s="171"/>
      <c r="D188" s="232"/>
      <c r="E188" s="233"/>
      <c r="F188" s="234"/>
      <c r="G188" s="235"/>
      <c r="H188" s="231"/>
      <c r="I188" s="231"/>
      <c r="J188" s="231"/>
      <c r="K188" s="229"/>
      <c r="L188" s="241"/>
      <c r="M188" s="241"/>
      <c r="N188" s="231"/>
      <c r="O188" s="236"/>
      <c r="P188" s="233"/>
      <c r="Q188" s="232"/>
      <c r="R188" s="237"/>
      <c r="S188" s="235"/>
      <c r="T188" s="224"/>
      <c r="U188" s="241"/>
      <c r="V188" s="241"/>
      <c r="W188" s="226"/>
      <c r="X188" s="226"/>
      <c r="Y188" s="241"/>
      <c r="Z188" s="241"/>
      <c r="AA188" s="241"/>
      <c r="AB188" s="241"/>
      <c r="AC188" s="241"/>
      <c r="AD188" s="241"/>
      <c r="AE188" s="241"/>
    </row>
    <row r="189" spans="1:31">
      <c r="A189" s="231"/>
      <c r="B189" s="231"/>
      <c r="C189" s="171"/>
      <c r="D189" s="232"/>
      <c r="E189" s="233"/>
      <c r="F189" s="234"/>
      <c r="G189" s="235"/>
      <c r="H189" s="231"/>
      <c r="I189" s="231"/>
      <c r="J189" s="231"/>
      <c r="K189" s="229"/>
      <c r="L189" s="241"/>
      <c r="M189" s="241"/>
      <c r="N189" s="231"/>
      <c r="O189" s="236"/>
      <c r="P189" s="233"/>
      <c r="Q189" s="232"/>
      <c r="R189" s="237"/>
      <c r="S189" s="235"/>
      <c r="T189" s="224"/>
      <c r="U189" s="241"/>
      <c r="V189" s="241"/>
      <c r="W189" s="226"/>
      <c r="X189" s="226"/>
      <c r="Y189" s="241"/>
      <c r="Z189" s="241"/>
      <c r="AA189" s="241"/>
      <c r="AB189" s="241"/>
      <c r="AC189" s="241"/>
      <c r="AD189" s="241"/>
      <c r="AE189" s="241"/>
    </row>
    <row r="190" spans="1:31">
      <c r="A190" s="231"/>
      <c r="B190" s="231"/>
      <c r="C190" s="171"/>
      <c r="D190" s="232"/>
      <c r="E190" s="233"/>
      <c r="F190" s="234"/>
      <c r="G190" s="235"/>
      <c r="H190" s="231"/>
      <c r="I190" s="231"/>
      <c r="J190" s="231"/>
      <c r="K190" s="229"/>
      <c r="L190" s="241"/>
      <c r="M190" s="241"/>
      <c r="N190" s="231"/>
      <c r="O190" s="236"/>
      <c r="P190" s="233"/>
      <c r="Q190" s="232"/>
      <c r="R190" s="237"/>
      <c r="S190" s="235"/>
      <c r="T190" s="224"/>
      <c r="U190" s="241"/>
      <c r="V190" s="241"/>
      <c r="W190" s="226"/>
      <c r="X190" s="226"/>
      <c r="Y190" s="241"/>
      <c r="Z190" s="241"/>
      <c r="AA190" s="241"/>
      <c r="AB190" s="241"/>
      <c r="AC190" s="241"/>
      <c r="AD190" s="241"/>
      <c r="AE190" s="241"/>
    </row>
    <row r="191" spans="1:31">
      <c r="A191" s="231"/>
      <c r="B191" s="231"/>
      <c r="C191" s="171"/>
      <c r="D191" s="232"/>
      <c r="E191" s="233"/>
      <c r="F191" s="234"/>
      <c r="G191" s="235"/>
      <c r="H191" s="231"/>
      <c r="I191" s="231"/>
      <c r="J191" s="231"/>
      <c r="K191" s="229"/>
      <c r="L191" s="241"/>
      <c r="M191" s="241"/>
      <c r="N191" s="231"/>
      <c r="O191" s="236"/>
      <c r="P191" s="233"/>
      <c r="Q191" s="232"/>
      <c r="R191" s="237"/>
      <c r="S191" s="235"/>
      <c r="T191" s="224"/>
      <c r="U191" s="241"/>
      <c r="V191" s="241"/>
      <c r="W191" s="226"/>
      <c r="X191" s="226"/>
      <c r="Y191" s="241"/>
      <c r="Z191" s="241"/>
      <c r="AA191" s="241"/>
      <c r="AB191" s="241"/>
      <c r="AC191" s="241"/>
      <c r="AD191" s="241"/>
      <c r="AE191" s="241"/>
    </row>
    <row r="192" spans="1:31">
      <c r="A192" s="231"/>
      <c r="B192" s="231"/>
      <c r="C192" s="171"/>
      <c r="D192" s="232"/>
      <c r="E192" s="233"/>
      <c r="F192" s="234"/>
      <c r="G192" s="235"/>
      <c r="H192" s="231"/>
      <c r="I192" s="231"/>
      <c r="J192" s="231"/>
      <c r="K192" s="229"/>
      <c r="L192" s="241"/>
      <c r="M192" s="241"/>
      <c r="N192" s="231"/>
      <c r="O192" s="236"/>
      <c r="P192" s="233"/>
      <c r="Q192" s="232"/>
      <c r="R192" s="237"/>
      <c r="S192" s="235"/>
      <c r="T192" s="224"/>
      <c r="U192" s="241"/>
      <c r="V192" s="241"/>
      <c r="W192" s="226"/>
      <c r="X192" s="226"/>
      <c r="Y192" s="241"/>
      <c r="Z192" s="241"/>
      <c r="AA192" s="241"/>
      <c r="AB192" s="241"/>
      <c r="AC192" s="241"/>
      <c r="AD192" s="241"/>
      <c r="AE192" s="241"/>
    </row>
    <row r="193" spans="1:31">
      <c r="A193" s="231"/>
      <c r="B193" s="231"/>
      <c r="C193" s="171"/>
      <c r="D193" s="232"/>
      <c r="E193" s="233"/>
      <c r="F193" s="234"/>
      <c r="G193" s="235"/>
      <c r="H193" s="231"/>
      <c r="I193" s="231"/>
      <c r="J193" s="231"/>
      <c r="K193" s="229"/>
      <c r="L193" s="241"/>
      <c r="M193" s="241"/>
      <c r="N193" s="231"/>
      <c r="O193" s="236"/>
      <c r="P193" s="233"/>
      <c r="Q193" s="232"/>
      <c r="R193" s="237"/>
      <c r="S193" s="235"/>
      <c r="T193" s="224"/>
      <c r="U193" s="241"/>
      <c r="V193" s="241"/>
      <c r="W193" s="226"/>
      <c r="X193" s="226"/>
      <c r="Y193" s="241"/>
      <c r="Z193" s="241"/>
      <c r="AA193" s="241"/>
      <c r="AB193" s="241"/>
      <c r="AC193" s="241"/>
      <c r="AD193" s="241"/>
      <c r="AE193" s="241"/>
    </row>
    <row r="194" spans="1:31">
      <c r="A194" s="231"/>
      <c r="B194" s="231"/>
      <c r="C194" s="171"/>
      <c r="D194" s="232"/>
      <c r="E194" s="233"/>
      <c r="F194" s="234"/>
      <c r="G194" s="235"/>
      <c r="H194" s="231"/>
      <c r="I194" s="231"/>
      <c r="J194" s="231"/>
      <c r="K194" s="229"/>
      <c r="L194" s="241"/>
      <c r="M194" s="241"/>
      <c r="N194" s="231"/>
      <c r="O194" s="236"/>
      <c r="P194" s="233"/>
      <c r="Q194" s="232"/>
      <c r="R194" s="237"/>
      <c r="S194" s="235"/>
      <c r="T194" s="224"/>
      <c r="U194" s="241"/>
      <c r="V194" s="241"/>
      <c r="W194" s="226"/>
      <c r="X194" s="226"/>
      <c r="Y194" s="241"/>
      <c r="Z194" s="241"/>
      <c r="AA194" s="241"/>
      <c r="AB194" s="241"/>
      <c r="AC194" s="241"/>
      <c r="AD194" s="241"/>
      <c r="AE194" s="241"/>
    </row>
    <row r="195" spans="1:31">
      <c r="A195" s="231"/>
      <c r="B195" s="231"/>
      <c r="C195" s="171"/>
      <c r="D195" s="232"/>
      <c r="E195" s="233"/>
      <c r="F195" s="234"/>
      <c r="G195" s="235"/>
      <c r="H195" s="231"/>
      <c r="I195" s="231"/>
      <c r="J195" s="231"/>
      <c r="K195" s="229"/>
      <c r="L195" s="241"/>
      <c r="M195" s="241"/>
      <c r="N195" s="231"/>
      <c r="O195" s="236"/>
      <c r="P195" s="233"/>
      <c r="Q195" s="232"/>
      <c r="R195" s="237"/>
      <c r="S195" s="235"/>
      <c r="T195" s="224"/>
      <c r="U195" s="241"/>
      <c r="V195" s="241"/>
      <c r="W195" s="226"/>
      <c r="X195" s="226"/>
      <c r="Y195" s="241"/>
      <c r="Z195" s="241"/>
      <c r="AA195" s="241"/>
      <c r="AB195" s="241"/>
      <c r="AC195" s="241"/>
      <c r="AD195" s="241"/>
      <c r="AE195" s="241"/>
    </row>
    <row r="196" spans="1:31">
      <c r="A196" s="231"/>
      <c r="B196" s="231"/>
      <c r="C196" s="171"/>
      <c r="D196" s="232"/>
      <c r="E196" s="233"/>
      <c r="F196" s="234"/>
      <c r="G196" s="235"/>
      <c r="H196" s="231"/>
      <c r="I196" s="231"/>
      <c r="J196" s="231"/>
      <c r="K196" s="229"/>
      <c r="L196" s="241"/>
      <c r="M196" s="241"/>
      <c r="N196" s="231"/>
      <c r="O196" s="236"/>
      <c r="P196" s="233"/>
      <c r="Q196" s="232"/>
      <c r="R196" s="237"/>
      <c r="S196" s="235"/>
      <c r="T196" s="224"/>
      <c r="U196" s="241"/>
      <c r="V196" s="241"/>
      <c r="W196" s="226"/>
      <c r="X196" s="226"/>
      <c r="Y196" s="241"/>
      <c r="Z196" s="241"/>
      <c r="AA196" s="241"/>
      <c r="AB196" s="241"/>
      <c r="AC196" s="241"/>
      <c r="AD196" s="241"/>
      <c r="AE196" s="241"/>
    </row>
    <row r="197" spans="1:31">
      <c r="A197" s="231"/>
      <c r="B197" s="231"/>
      <c r="C197" s="171"/>
      <c r="D197" s="232"/>
      <c r="E197" s="233"/>
      <c r="F197" s="234"/>
      <c r="G197" s="235"/>
      <c r="H197" s="231"/>
      <c r="I197" s="231"/>
      <c r="J197" s="231"/>
      <c r="K197" s="229"/>
      <c r="L197" s="241"/>
      <c r="M197" s="241"/>
      <c r="N197" s="231"/>
      <c r="O197" s="236"/>
      <c r="P197" s="233"/>
      <c r="Q197" s="232"/>
      <c r="R197" s="237"/>
      <c r="S197" s="235"/>
      <c r="T197" s="224"/>
      <c r="U197" s="241"/>
      <c r="V197" s="241"/>
      <c r="W197" s="226"/>
      <c r="X197" s="226"/>
      <c r="Y197" s="241"/>
      <c r="Z197" s="241"/>
      <c r="AA197" s="241"/>
      <c r="AB197" s="241"/>
      <c r="AC197" s="241"/>
      <c r="AD197" s="241"/>
      <c r="AE197" s="241"/>
    </row>
    <row r="198" spans="1:31">
      <c r="A198" s="231"/>
      <c r="B198" s="231"/>
      <c r="C198" s="171"/>
      <c r="D198" s="232"/>
      <c r="E198" s="233"/>
      <c r="F198" s="234"/>
      <c r="G198" s="235"/>
      <c r="H198" s="231"/>
      <c r="I198" s="231"/>
      <c r="J198" s="231"/>
      <c r="K198" s="229"/>
      <c r="L198" s="241"/>
      <c r="M198" s="241"/>
      <c r="N198" s="231"/>
      <c r="O198" s="236"/>
      <c r="P198" s="233"/>
      <c r="Q198" s="232"/>
      <c r="R198" s="237"/>
      <c r="S198" s="235"/>
      <c r="T198" s="224"/>
      <c r="U198" s="241"/>
      <c r="V198" s="241"/>
      <c r="W198" s="226"/>
      <c r="X198" s="226"/>
      <c r="Y198" s="241"/>
      <c r="Z198" s="241"/>
      <c r="AA198" s="241"/>
      <c r="AB198" s="241"/>
      <c r="AC198" s="241"/>
      <c r="AD198" s="241"/>
      <c r="AE198" s="241"/>
    </row>
    <row r="199" spans="1:31">
      <c r="A199" s="231"/>
      <c r="B199" s="231"/>
      <c r="C199" s="171"/>
      <c r="D199" s="232"/>
      <c r="E199" s="233"/>
      <c r="F199" s="234"/>
      <c r="G199" s="235"/>
      <c r="H199" s="231"/>
      <c r="I199" s="231"/>
      <c r="J199" s="231"/>
      <c r="K199" s="229"/>
      <c r="L199" s="241"/>
      <c r="M199" s="241"/>
      <c r="N199" s="231"/>
      <c r="O199" s="236"/>
      <c r="P199" s="233"/>
      <c r="Q199" s="232"/>
      <c r="R199" s="237"/>
      <c r="S199" s="235"/>
      <c r="T199" s="224"/>
      <c r="U199" s="241"/>
      <c r="V199" s="241"/>
      <c r="W199" s="226"/>
      <c r="X199" s="226"/>
      <c r="Y199" s="241"/>
      <c r="Z199" s="241"/>
      <c r="AA199" s="241"/>
      <c r="AB199" s="241"/>
      <c r="AC199" s="241"/>
      <c r="AD199" s="241"/>
      <c r="AE199" s="241"/>
    </row>
    <row r="200" spans="1:31">
      <c r="A200" s="231"/>
      <c r="B200" s="231"/>
      <c r="C200" s="171"/>
      <c r="D200" s="232"/>
      <c r="E200" s="233"/>
      <c r="F200" s="234"/>
      <c r="G200" s="235"/>
      <c r="H200" s="231"/>
      <c r="I200" s="231"/>
      <c r="J200" s="231"/>
      <c r="K200" s="229"/>
      <c r="L200" s="241"/>
      <c r="M200" s="241"/>
      <c r="N200" s="231"/>
      <c r="O200" s="236"/>
      <c r="P200" s="233"/>
      <c r="Q200" s="232"/>
      <c r="R200" s="237"/>
      <c r="S200" s="235"/>
      <c r="T200" s="224"/>
      <c r="U200" s="241"/>
      <c r="V200" s="241"/>
      <c r="W200" s="226"/>
      <c r="X200" s="226"/>
      <c r="Y200" s="241"/>
      <c r="Z200" s="241"/>
      <c r="AA200" s="241"/>
      <c r="AB200" s="241"/>
      <c r="AC200" s="241"/>
      <c r="AD200" s="241"/>
      <c r="AE200" s="241"/>
    </row>
    <row r="201" spans="1:31">
      <c r="A201" s="231"/>
      <c r="B201" s="231"/>
      <c r="C201" s="171"/>
      <c r="D201" s="232"/>
      <c r="E201" s="233"/>
      <c r="F201" s="234"/>
      <c r="G201" s="235"/>
      <c r="H201" s="231"/>
      <c r="I201" s="231"/>
      <c r="J201" s="231"/>
      <c r="K201" s="229"/>
      <c r="L201" s="241"/>
      <c r="M201" s="241"/>
      <c r="N201" s="231"/>
      <c r="O201" s="236"/>
      <c r="P201" s="233"/>
      <c r="Q201" s="232"/>
      <c r="R201" s="237"/>
      <c r="S201" s="235"/>
      <c r="T201" s="224"/>
      <c r="U201" s="241"/>
      <c r="V201" s="241"/>
      <c r="W201" s="226"/>
      <c r="X201" s="226"/>
      <c r="Y201" s="241"/>
      <c r="Z201" s="241"/>
      <c r="AA201" s="241"/>
      <c r="AB201" s="241"/>
      <c r="AC201" s="241"/>
      <c r="AD201" s="241"/>
      <c r="AE201" s="241"/>
    </row>
    <row r="202" spans="1:31">
      <c r="A202" s="231"/>
      <c r="B202" s="231"/>
      <c r="C202" s="171"/>
      <c r="D202" s="232"/>
      <c r="E202" s="233"/>
      <c r="F202" s="234"/>
      <c r="G202" s="235"/>
      <c r="H202" s="231"/>
      <c r="I202" s="231"/>
      <c r="J202" s="231"/>
      <c r="K202" s="229"/>
      <c r="L202" s="241"/>
      <c r="M202" s="241"/>
      <c r="N202" s="231"/>
      <c r="O202" s="236"/>
      <c r="P202" s="233"/>
      <c r="Q202" s="232"/>
      <c r="R202" s="237"/>
      <c r="S202" s="235"/>
      <c r="T202" s="224"/>
      <c r="U202" s="241"/>
      <c r="V202" s="241"/>
      <c r="W202" s="226"/>
      <c r="X202" s="226"/>
      <c r="Y202" s="241"/>
      <c r="Z202" s="241"/>
      <c r="AA202" s="241"/>
      <c r="AB202" s="241"/>
      <c r="AC202" s="241"/>
      <c r="AD202" s="241"/>
      <c r="AE202" s="241"/>
    </row>
    <row r="203" spans="1:31">
      <c r="A203" s="231"/>
      <c r="B203" s="231"/>
      <c r="C203" s="171"/>
      <c r="D203" s="232"/>
      <c r="E203" s="233"/>
      <c r="F203" s="234"/>
      <c r="G203" s="235"/>
      <c r="H203" s="231"/>
      <c r="I203" s="231"/>
      <c r="J203" s="231"/>
      <c r="K203" s="229"/>
      <c r="L203" s="241"/>
      <c r="M203" s="241"/>
      <c r="N203" s="231"/>
      <c r="O203" s="236"/>
      <c r="P203" s="233"/>
      <c r="Q203" s="232"/>
      <c r="R203" s="237"/>
      <c r="S203" s="235"/>
      <c r="T203" s="224"/>
      <c r="U203" s="241"/>
      <c r="V203" s="241"/>
      <c r="W203" s="226"/>
      <c r="X203" s="226"/>
      <c r="Y203" s="241"/>
      <c r="Z203" s="241"/>
      <c r="AA203" s="241"/>
      <c r="AB203" s="241"/>
      <c r="AC203" s="241"/>
      <c r="AD203" s="241"/>
      <c r="AE203" s="241"/>
    </row>
    <row r="204" spans="1:31">
      <c r="A204" s="231"/>
      <c r="B204" s="231"/>
      <c r="C204" s="171"/>
      <c r="D204" s="232"/>
      <c r="E204" s="233"/>
      <c r="F204" s="234"/>
      <c r="G204" s="235"/>
      <c r="H204" s="231"/>
      <c r="I204" s="231"/>
      <c r="J204" s="231"/>
      <c r="K204" s="229"/>
      <c r="L204" s="241"/>
      <c r="M204" s="241"/>
      <c r="N204" s="231"/>
      <c r="O204" s="236"/>
      <c r="P204" s="233"/>
      <c r="Q204" s="232"/>
      <c r="R204" s="237"/>
      <c r="S204" s="235"/>
      <c r="T204" s="224"/>
      <c r="U204" s="241"/>
      <c r="V204" s="241"/>
      <c r="W204" s="226"/>
      <c r="X204" s="226"/>
      <c r="Y204" s="241"/>
      <c r="Z204" s="241"/>
      <c r="AA204" s="241"/>
      <c r="AB204" s="241"/>
      <c r="AC204" s="241"/>
      <c r="AD204" s="241"/>
      <c r="AE204" s="241"/>
    </row>
    <row r="205" spans="1:31">
      <c r="A205" s="231"/>
      <c r="B205" s="231"/>
      <c r="C205" s="171"/>
      <c r="D205" s="232"/>
      <c r="E205" s="233"/>
      <c r="F205" s="234"/>
      <c r="G205" s="235"/>
      <c r="H205" s="231"/>
      <c r="I205" s="231"/>
      <c r="J205" s="231"/>
      <c r="K205" s="229"/>
      <c r="L205" s="241"/>
      <c r="M205" s="241"/>
      <c r="N205" s="231"/>
      <c r="O205" s="236"/>
      <c r="P205" s="233"/>
      <c r="Q205" s="232"/>
      <c r="R205" s="237"/>
      <c r="S205" s="235"/>
      <c r="T205" s="224"/>
      <c r="U205" s="241"/>
      <c r="V205" s="241"/>
      <c r="W205" s="226"/>
      <c r="X205" s="226"/>
      <c r="Y205" s="241"/>
      <c r="Z205" s="241"/>
      <c r="AA205" s="241"/>
      <c r="AB205" s="241"/>
      <c r="AC205" s="241"/>
      <c r="AD205" s="241"/>
      <c r="AE205" s="241"/>
    </row>
    <row r="206" spans="1:31">
      <c r="A206" s="231"/>
      <c r="B206" s="231"/>
      <c r="C206" s="171"/>
      <c r="D206" s="232"/>
      <c r="E206" s="233"/>
      <c r="F206" s="234"/>
      <c r="G206" s="235"/>
      <c r="H206" s="231"/>
      <c r="I206" s="231"/>
      <c r="J206" s="231"/>
      <c r="K206" s="229"/>
      <c r="L206" s="241"/>
      <c r="M206" s="241"/>
      <c r="N206" s="231"/>
      <c r="O206" s="236"/>
      <c r="P206" s="233"/>
      <c r="Q206" s="232"/>
      <c r="R206" s="237"/>
      <c r="S206" s="235"/>
      <c r="T206" s="224"/>
      <c r="U206" s="241"/>
      <c r="V206" s="241"/>
      <c r="W206" s="226"/>
      <c r="X206" s="226"/>
      <c r="Y206" s="241"/>
      <c r="Z206" s="241"/>
      <c r="AA206" s="241"/>
      <c r="AB206" s="241"/>
      <c r="AC206" s="241"/>
      <c r="AD206" s="241"/>
      <c r="AE206" s="241"/>
    </row>
    <row r="207" spans="1:31">
      <c r="A207" s="231"/>
      <c r="B207" s="231"/>
      <c r="C207" s="171"/>
      <c r="D207" s="232"/>
      <c r="E207" s="233"/>
      <c r="F207" s="234"/>
      <c r="G207" s="235"/>
      <c r="H207" s="231"/>
      <c r="I207" s="231"/>
      <c r="J207" s="231"/>
      <c r="K207" s="229"/>
      <c r="L207" s="241"/>
      <c r="M207" s="241"/>
      <c r="N207" s="231"/>
      <c r="O207" s="236"/>
      <c r="P207" s="233"/>
      <c r="Q207" s="232"/>
      <c r="R207" s="237"/>
      <c r="S207" s="235"/>
      <c r="T207" s="224"/>
      <c r="U207" s="241"/>
      <c r="V207" s="241"/>
      <c r="W207" s="226"/>
      <c r="X207" s="226"/>
      <c r="Y207" s="241"/>
      <c r="Z207" s="241"/>
      <c r="AA207" s="241"/>
      <c r="AB207" s="241"/>
      <c r="AC207" s="241"/>
      <c r="AD207" s="241"/>
      <c r="AE207" s="241"/>
    </row>
    <row r="208" spans="1:31">
      <c r="A208" s="231"/>
      <c r="B208" s="231"/>
      <c r="C208" s="171"/>
      <c r="D208" s="232"/>
      <c r="E208" s="233"/>
      <c r="F208" s="234"/>
      <c r="G208" s="235"/>
      <c r="H208" s="231"/>
      <c r="I208" s="231"/>
      <c r="J208" s="231"/>
      <c r="K208" s="229"/>
      <c r="L208" s="241"/>
      <c r="M208" s="241"/>
      <c r="N208" s="231"/>
      <c r="O208" s="236"/>
      <c r="P208" s="233"/>
      <c r="Q208" s="232"/>
      <c r="R208" s="237"/>
      <c r="S208" s="235"/>
      <c r="T208" s="224"/>
      <c r="U208" s="241"/>
      <c r="V208" s="241"/>
      <c r="W208" s="226"/>
      <c r="X208" s="226"/>
      <c r="Y208" s="241"/>
      <c r="Z208" s="241"/>
      <c r="AA208" s="241"/>
      <c r="AB208" s="241"/>
      <c r="AC208" s="241"/>
      <c r="AD208" s="241"/>
      <c r="AE208" s="241"/>
    </row>
    <row r="209" spans="1:31">
      <c r="A209" s="231"/>
      <c r="B209" s="231"/>
      <c r="C209" s="171"/>
      <c r="D209" s="232"/>
      <c r="E209" s="233"/>
      <c r="F209" s="234"/>
      <c r="G209" s="235"/>
      <c r="H209" s="231"/>
      <c r="I209" s="231"/>
      <c r="J209" s="231"/>
      <c r="K209" s="229"/>
      <c r="L209" s="241"/>
      <c r="M209" s="241"/>
      <c r="N209" s="231"/>
      <c r="O209" s="236"/>
      <c r="P209" s="233"/>
      <c r="Q209" s="232"/>
      <c r="R209" s="237"/>
      <c r="S209" s="235"/>
      <c r="T209" s="224"/>
      <c r="U209" s="241"/>
      <c r="V209" s="241"/>
      <c r="W209" s="226"/>
      <c r="X209" s="226"/>
      <c r="Y209" s="241"/>
      <c r="Z209" s="241"/>
      <c r="AA209" s="241"/>
      <c r="AB209" s="241"/>
      <c r="AC209" s="241"/>
      <c r="AD209" s="241"/>
      <c r="AE209" s="241"/>
    </row>
    <row r="210" spans="1:31">
      <c r="A210" s="231"/>
      <c r="B210" s="231"/>
      <c r="C210" s="171"/>
      <c r="D210" s="232"/>
      <c r="E210" s="233"/>
      <c r="F210" s="234"/>
      <c r="G210" s="235"/>
      <c r="H210" s="231"/>
      <c r="I210" s="231"/>
      <c r="J210" s="231"/>
      <c r="K210" s="229"/>
      <c r="L210" s="241"/>
      <c r="M210" s="241"/>
      <c r="N210" s="231"/>
      <c r="O210" s="236"/>
      <c r="P210" s="233"/>
      <c r="Q210" s="232"/>
      <c r="R210" s="237"/>
      <c r="S210" s="235"/>
      <c r="T210" s="224"/>
      <c r="U210" s="241"/>
      <c r="V210" s="241"/>
      <c r="W210" s="226"/>
      <c r="X210" s="226"/>
      <c r="Y210" s="241"/>
      <c r="Z210" s="241"/>
      <c r="AA210" s="241"/>
      <c r="AB210" s="241"/>
      <c r="AC210" s="241"/>
      <c r="AD210" s="241"/>
      <c r="AE210" s="241"/>
    </row>
    <row r="211" spans="1:31">
      <c r="A211" s="231"/>
      <c r="B211" s="231"/>
      <c r="C211" s="171"/>
      <c r="D211" s="232"/>
      <c r="E211" s="233"/>
      <c r="F211" s="234"/>
      <c r="G211" s="235"/>
      <c r="H211" s="231"/>
      <c r="I211" s="231"/>
      <c r="J211" s="231"/>
      <c r="K211" s="229"/>
      <c r="L211" s="241"/>
      <c r="M211" s="241"/>
      <c r="N211" s="231"/>
      <c r="O211" s="236"/>
      <c r="P211" s="233"/>
      <c r="Q211" s="232"/>
      <c r="R211" s="237"/>
      <c r="S211" s="235"/>
      <c r="T211" s="224"/>
      <c r="U211" s="241"/>
      <c r="V211" s="241"/>
      <c r="W211" s="226"/>
      <c r="X211" s="226"/>
      <c r="Y211" s="241"/>
      <c r="Z211" s="241"/>
      <c r="AA211" s="241"/>
      <c r="AB211" s="241"/>
      <c r="AC211" s="241"/>
      <c r="AD211" s="241"/>
      <c r="AE211" s="241"/>
    </row>
    <row r="212" spans="1:31">
      <c r="A212" s="231"/>
      <c r="B212" s="231"/>
      <c r="C212" s="171"/>
      <c r="D212" s="232"/>
      <c r="E212" s="233"/>
      <c r="F212" s="234"/>
      <c r="G212" s="235"/>
      <c r="H212" s="231"/>
      <c r="I212" s="231"/>
      <c r="J212" s="231"/>
      <c r="K212" s="229"/>
      <c r="L212" s="241"/>
      <c r="M212" s="241"/>
      <c r="N212" s="231"/>
      <c r="O212" s="236"/>
      <c r="P212" s="233"/>
      <c r="Q212" s="232"/>
      <c r="R212" s="237"/>
      <c r="S212" s="235"/>
      <c r="T212" s="224"/>
      <c r="U212" s="241"/>
      <c r="V212" s="241"/>
      <c r="W212" s="226"/>
      <c r="X212" s="226"/>
      <c r="Y212" s="241"/>
      <c r="Z212" s="241"/>
      <c r="AA212" s="241"/>
      <c r="AB212" s="241"/>
      <c r="AC212" s="241"/>
      <c r="AD212" s="241"/>
      <c r="AE212" s="241"/>
    </row>
    <row r="213" spans="1:31">
      <c r="A213" s="231"/>
      <c r="B213" s="231"/>
      <c r="C213" s="171"/>
      <c r="D213" s="232"/>
      <c r="E213" s="233"/>
      <c r="F213" s="234"/>
      <c r="G213" s="235"/>
      <c r="H213" s="231"/>
      <c r="I213" s="231"/>
      <c r="J213" s="231"/>
      <c r="K213" s="229"/>
      <c r="L213" s="241"/>
      <c r="M213" s="241"/>
      <c r="N213" s="231"/>
      <c r="O213" s="236"/>
      <c r="P213" s="233"/>
      <c r="Q213" s="232"/>
      <c r="R213" s="237"/>
      <c r="S213" s="235"/>
      <c r="T213" s="224"/>
      <c r="U213" s="241"/>
      <c r="V213" s="241"/>
      <c r="W213" s="226"/>
      <c r="X213" s="226"/>
      <c r="Y213" s="241"/>
      <c r="Z213" s="241"/>
      <c r="AA213" s="241"/>
      <c r="AB213" s="241"/>
      <c r="AC213" s="241"/>
      <c r="AD213" s="241"/>
      <c r="AE213" s="241"/>
    </row>
    <row r="214" spans="1:31">
      <c r="A214" s="231"/>
      <c r="B214" s="231"/>
      <c r="C214" s="171"/>
      <c r="D214" s="232"/>
      <c r="E214" s="233"/>
      <c r="F214" s="234"/>
      <c r="G214" s="235"/>
      <c r="H214" s="231"/>
      <c r="I214" s="231"/>
      <c r="J214" s="231"/>
      <c r="K214" s="229"/>
      <c r="L214" s="241"/>
      <c r="M214" s="241"/>
      <c r="N214" s="231"/>
      <c r="O214" s="236"/>
      <c r="P214" s="233"/>
      <c r="Q214" s="232"/>
      <c r="R214" s="237"/>
      <c r="S214" s="235"/>
      <c r="T214" s="224"/>
      <c r="U214" s="241"/>
      <c r="V214" s="241"/>
      <c r="W214" s="226"/>
      <c r="X214" s="226"/>
      <c r="Y214" s="241"/>
      <c r="Z214" s="241"/>
      <c r="AA214" s="241"/>
      <c r="AB214" s="241"/>
      <c r="AC214" s="241"/>
      <c r="AD214" s="241"/>
      <c r="AE214" s="241"/>
    </row>
    <row r="215" spans="1:31">
      <c r="A215" s="231"/>
      <c r="B215" s="231"/>
      <c r="C215" s="171"/>
      <c r="D215" s="232"/>
      <c r="E215" s="233"/>
      <c r="F215" s="234"/>
      <c r="G215" s="235"/>
      <c r="H215" s="231"/>
      <c r="I215" s="231"/>
      <c r="J215" s="231"/>
      <c r="K215" s="229"/>
      <c r="L215" s="241"/>
      <c r="M215" s="241"/>
      <c r="N215" s="231"/>
      <c r="O215" s="236"/>
      <c r="P215" s="233"/>
      <c r="Q215" s="232"/>
      <c r="R215" s="237"/>
      <c r="S215" s="235"/>
      <c r="T215" s="224"/>
      <c r="U215" s="241"/>
      <c r="V215" s="241"/>
      <c r="W215" s="226"/>
      <c r="X215" s="226"/>
      <c r="Y215" s="241"/>
      <c r="Z215" s="241"/>
      <c r="AA215" s="241"/>
      <c r="AB215" s="241"/>
      <c r="AC215" s="241"/>
      <c r="AD215" s="241"/>
      <c r="AE215" s="241"/>
    </row>
    <row r="216" spans="1:31">
      <c r="A216" s="231"/>
      <c r="B216" s="231"/>
      <c r="C216" s="171"/>
      <c r="D216" s="232"/>
      <c r="E216" s="233"/>
      <c r="F216" s="234"/>
      <c r="G216" s="235"/>
      <c r="H216" s="231"/>
      <c r="I216" s="231"/>
      <c r="J216" s="231"/>
      <c r="K216" s="229"/>
      <c r="L216" s="241"/>
      <c r="M216" s="241"/>
      <c r="N216" s="231"/>
      <c r="O216" s="236"/>
      <c r="P216" s="233"/>
      <c r="Q216" s="232"/>
      <c r="R216" s="237"/>
      <c r="S216" s="235"/>
      <c r="T216" s="224"/>
      <c r="U216" s="241"/>
      <c r="V216" s="241"/>
      <c r="W216" s="226"/>
      <c r="X216" s="226"/>
      <c r="Y216" s="241"/>
      <c r="Z216" s="241"/>
      <c r="AA216" s="241"/>
      <c r="AB216" s="241"/>
      <c r="AC216" s="241"/>
      <c r="AD216" s="241"/>
      <c r="AE216" s="241"/>
    </row>
    <row r="217" spans="1:31">
      <c r="A217" s="231"/>
      <c r="B217" s="231"/>
      <c r="C217" s="171"/>
      <c r="D217" s="232"/>
      <c r="E217" s="233"/>
      <c r="F217" s="234"/>
      <c r="G217" s="235"/>
      <c r="H217" s="231"/>
      <c r="I217" s="231"/>
      <c r="J217" s="231"/>
      <c r="K217" s="229"/>
      <c r="L217" s="241"/>
      <c r="M217" s="241"/>
      <c r="N217" s="231"/>
      <c r="O217" s="236"/>
      <c r="P217" s="233"/>
      <c r="Q217" s="232"/>
      <c r="R217" s="237"/>
      <c r="S217" s="235"/>
      <c r="T217" s="224"/>
      <c r="U217" s="241"/>
      <c r="V217" s="241"/>
      <c r="W217" s="226"/>
      <c r="X217" s="226"/>
      <c r="Y217" s="241"/>
      <c r="Z217" s="241"/>
      <c r="AA217" s="241"/>
      <c r="AB217" s="241"/>
      <c r="AC217" s="241"/>
      <c r="AD217" s="241"/>
      <c r="AE217" s="241"/>
    </row>
    <row r="218" spans="1:31">
      <c r="A218" s="231"/>
      <c r="B218" s="231"/>
      <c r="C218" s="171"/>
      <c r="D218" s="232"/>
      <c r="E218" s="233"/>
      <c r="F218" s="234"/>
      <c r="G218" s="235"/>
      <c r="H218" s="231"/>
      <c r="I218" s="231"/>
      <c r="J218" s="231"/>
      <c r="K218" s="229"/>
      <c r="L218" s="241"/>
      <c r="M218" s="241"/>
      <c r="N218" s="231"/>
      <c r="O218" s="236"/>
      <c r="P218" s="233"/>
      <c r="Q218" s="232"/>
      <c r="R218" s="237"/>
      <c r="S218" s="235"/>
      <c r="T218" s="224"/>
      <c r="U218" s="241"/>
      <c r="V218" s="241"/>
      <c r="W218" s="226"/>
      <c r="X218" s="226"/>
      <c r="Y218" s="241"/>
      <c r="Z218" s="241"/>
      <c r="AA218" s="241"/>
      <c r="AB218" s="241"/>
      <c r="AC218" s="241"/>
      <c r="AD218" s="241"/>
      <c r="AE218" s="241"/>
    </row>
    <row r="219" spans="1:31">
      <c r="A219" s="231"/>
      <c r="B219" s="231"/>
      <c r="C219" s="171"/>
      <c r="D219" s="232"/>
      <c r="E219" s="233"/>
      <c r="F219" s="234"/>
      <c r="G219" s="235"/>
      <c r="H219" s="231"/>
      <c r="I219" s="231"/>
      <c r="J219" s="231"/>
      <c r="K219" s="229"/>
      <c r="L219" s="241"/>
      <c r="M219" s="241"/>
      <c r="N219" s="231"/>
      <c r="O219" s="236"/>
      <c r="P219" s="233"/>
      <c r="Q219" s="232"/>
      <c r="R219" s="237"/>
      <c r="S219" s="235"/>
      <c r="T219" s="224"/>
      <c r="U219" s="241"/>
      <c r="V219" s="241"/>
      <c r="W219" s="226"/>
      <c r="X219" s="226"/>
      <c r="Y219" s="241"/>
      <c r="Z219" s="241"/>
      <c r="AA219" s="241"/>
      <c r="AB219" s="241"/>
      <c r="AC219" s="241"/>
      <c r="AD219" s="241"/>
      <c r="AE219" s="241"/>
    </row>
    <row r="220" spans="1:31">
      <c r="A220" s="231"/>
      <c r="B220" s="231"/>
      <c r="C220" s="171"/>
      <c r="D220" s="232"/>
      <c r="E220" s="233"/>
      <c r="F220" s="234"/>
      <c r="G220" s="235"/>
      <c r="H220" s="231"/>
      <c r="I220" s="231"/>
      <c r="J220" s="231"/>
      <c r="K220" s="229"/>
      <c r="L220" s="241"/>
      <c r="M220" s="241"/>
      <c r="N220" s="231"/>
      <c r="O220" s="236"/>
      <c r="P220" s="233"/>
      <c r="Q220" s="232"/>
      <c r="R220" s="237"/>
      <c r="S220" s="235"/>
      <c r="T220" s="224"/>
      <c r="U220" s="241"/>
      <c r="V220" s="241"/>
      <c r="W220" s="226"/>
      <c r="X220" s="226"/>
      <c r="Y220" s="241"/>
      <c r="Z220" s="241"/>
      <c r="AA220" s="241"/>
      <c r="AB220" s="241"/>
      <c r="AC220" s="241"/>
      <c r="AD220" s="241"/>
      <c r="AE220" s="241"/>
    </row>
    <row r="221" spans="1:31">
      <c r="A221" s="231"/>
      <c r="B221" s="231"/>
      <c r="C221" s="171"/>
      <c r="D221" s="232"/>
      <c r="E221" s="233"/>
      <c r="F221" s="234"/>
      <c r="G221" s="235"/>
      <c r="H221" s="231"/>
      <c r="I221" s="231"/>
      <c r="J221" s="231"/>
      <c r="K221" s="229"/>
      <c r="L221" s="241"/>
      <c r="M221" s="241"/>
      <c r="N221" s="231"/>
      <c r="O221" s="236"/>
      <c r="P221" s="233"/>
      <c r="Q221" s="232"/>
      <c r="R221" s="237"/>
      <c r="S221" s="235"/>
      <c r="T221" s="224"/>
      <c r="U221" s="241"/>
      <c r="V221" s="241"/>
      <c r="W221" s="226"/>
      <c r="X221" s="226"/>
      <c r="Y221" s="241"/>
      <c r="Z221" s="241"/>
      <c r="AA221" s="241"/>
      <c r="AB221" s="241"/>
      <c r="AC221" s="241"/>
      <c r="AD221" s="241"/>
      <c r="AE221" s="241"/>
    </row>
    <row r="222" spans="1:31">
      <c r="A222" s="231"/>
      <c r="B222" s="231"/>
      <c r="C222" s="171"/>
      <c r="D222" s="232"/>
      <c r="E222" s="233"/>
      <c r="F222" s="234"/>
      <c r="G222" s="235"/>
      <c r="H222" s="231"/>
      <c r="I222" s="231"/>
      <c r="J222" s="231"/>
      <c r="K222" s="229"/>
      <c r="L222" s="241"/>
      <c r="M222" s="241"/>
      <c r="N222" s="231"/>
      <c r="O222" s="236"/>
      <c r="P222" s="233"/>
      <c r="Q222" s="232"/>
      <c r="R222" s="237"/>
      <c r="S222" s="235"/>
      <c r="T222" s="224"/>
      <c r="U222" s="241"/>
      <c r="V222" s="241"/>
      <c r="W222" s="226"/>
      <c r="X222" s="226"/>
      <c r="Y222" s="241"/>
      <c r="Z222" s="241"/>
      <c r="AA222" s="241"/>
      <c r="AB222" s="241"/>
      <c r="AC222" s="241"/>
      <c r="AD222" s="241"/>
      <c r="AE222" s="241"/>
    </row>
    <row r="223" spans="1:31">
      <c r="A223" s="231"/>
      <c r="B223" s="231"/>
      <c r="C223" s="171"/>
      <c r="D223" s="232"/>
      <c r="E223" s="233"/>
      <c r="F223" s="234"/>
      <c r="G223" s="235"/>
      <c r="H223" s="231"/>
      <c r="I223" s="231"/>
      <c r="J223" s="231"/>
      <c r="K223" s="229"/>
      <c r="L223" s="241"/>
      <c r="M223" s="241"/>
      <c r="N223" s="231"/>
      <c r="O223" s="236"/>
      <c r="P223" s="233"/>
      <c r="Q223" s="232"/>
      <c r="R223" s="237"/>
      <c r="S223" s="235"/>
      <c r="T223" s="224"/>
      <c r="U223" s="241"/>
      <c r="V223" s="241"/>
      <c r="W223" s="226"/>
      <c r="X223" s="226"/>
      <c r="Y223" s="241"/>
      <c r="Z223" s="241"/>
      <c r="AA223" s="241"/>
      <c r="AB223" s="241"/>
      <c r="AC223" s="241"/>
      <c r="AD223" s="241"/>
      <c r="AE223" s="241"/>
    </row>
    <row r="224" spans="1:31">
      <c r="A224" s="231"/>
      <c r="B224" s="231"/>
      <c r="C224" s="171"/>
      <c r="D224" s="232"/>
      <c r="E224" s="233"/>
      <c r="F224" s="234"/>
      <c r="G224" s="235"/>
      <c r="H224" s="231"/>
      <c r="I224" s="231"/>
      <c r="J224" s="231"/>
      <c r="K224" s="229"/>
      <c r="L224" s="241"/>
      <c r="M224" s="241"/>
      <c r="N224" s="231"/>
      <c r="O224" s="236"/>
      <c r="P224" s="233"/>
      <c r="Q224" s="232"/>
      <c r="R224" s="237"/>
      <c r="S224" s="235"/>
      <c r="T224" s="224"/>
      <c r="U224" s="241"/>
      <c r="V224" s="241"/>
      <c r="W224" s="226"/>
      <c r="X224" s="226"/>
      <c r="Y224" s="241"/>
      <c r="Z224" s="241"/>
      <c r="AA224" s="241"/>
      <c r="AB224" s="241"/>
      <c r="AC224" s="241"/>
      <c r="AD224" s="241"/>
      <c r="AE224" s="241"/>
    </row>
    <row r="225" spans="1:31">
      <c r="A225" s="231"/>
      <c r="B225" s="231"/>
      <c r="C225" s="171"/>
      <c r="D225" s="232"/>
      <c r="E225" s="233"/>
      <c r="F225" s="234"/>
      <c r="G225" s="235"/>
      <c r="H225" s="231"/>
      <c r="I225" s="231"/>
      <c r="J225" s="231"/>
      <c r="K225" s="229"/>
      <c r="L225" s="241"/>
      <c r="M225" s="241"/>
      <c r="N225" s="231"/>
      <c r="O225" s="236"/>
      <c r="P225" s="233"/>
      <c r="Q225" s="232"/>
      <c r="R225" s="237"/>
      <c r="S225" s="235"/>
      <c r="T225" s="224"/>
      <c r="U225" s="241"/>
      <c r="V225" s="241"/>
      <c r="W225" s="226"/>
      <c r="X225" s="226"/>
      <c r="Y225" s="241"/>
      <c r="Z225" s="241"/>
      <c r="AA225" s="241"/>
      <c r="AB225" s="241"/>
      <c r="AC225" s="241"/>
      <c r="AD225" s="241"/>
      <c r="AE225" s="241"/>
    </row>
    <row r="226" spans="1:31">
      <c r="A226" s="231"/>
      <c r="B226" s="231"/>
      <c r="C226" s="171"/>
      <c r="D226" s="232"/>
      <c r="E226" s="233"/>
      <c r="F226" s="234"/>
      <c r="G226" s="235"/>
      <c r="H226" s="231"/>
      <c r="I226" s="231"/>
      <c r="J226" s="231"/>
      <c r="K226" s="229"/>
      <c r="L226" s="241"/>
      <c r="M226" s="241"/>
      <c r="N226" s="231"/>
      <c r="O226" s="236"/>
      <c r="P226" s="233"/>
      <c r="Q226" s="232"/>
      <c r="R226" s="237"/>
      <c r="S226" s="235"/>
      <c r="T226" s="224"/>
      <c r="U226" s="241"/>
      <c r="V226" s="241"/>
      <c r="W226" s="226"/>
      <c r="X226" s="226"/>
      <c r="Y226" s="241"/>
      <c r="Z226" s="241"/>
      <c r="AA226" s="241"/>
      <c r="AB226" s="241"/>
      <c r="AC226" s="241"/>
      <c r="AD226" s="241"/>
      <c r="AE226" s="241"/>
    </row>
    <row r="227" spans="1:31">
      <c r="A227" s="231"/>
      <c r="B227" s="231"/>
      <c r="C227" s="171"/>
      <c r="D227" s="232"/>
      <c r="E227" s="233"/>
      <c r="F227" s="234"/>
      <c r="G227" s="235"/>
      <c r="H227" s="231"/>
      <c r="I227" s="231"/>
      <c r="J227" s="231"/>
      <c r="K227" s="229"/>
      <c r="L227" s="241"/>
      <c r="M227" s="241"/>
      <c r="N227" s="231"/>
      <c r="O227" s="236"/>
      <c r="P227" s="233"/>
      <c r="Q227" s="232"/>
      <c r="R227" s="237"/>
      <c r="S227" s="235"/>
      <c r="T227" s="224"/>
      <c r="U227" s="241"/>
      <c r="V227" s="241"/>
      <c r="W227" s="226"/>
      <c r="X227" s="226"/>
      <c r="Y227" s="241"/>
      <c r="Z227" s="241"/>
      <c r="AA227" s="241"/>
      <c r="AB227" s="241"/>
      <c r="AC227" s="241"/>
      <c r="AD227" s="241"/>
      <c r="AE227" s="241"/>
    </row>
    <row r="228" spans="1:31">
      <c r="A228" s="231"/>
      <c r="B228" s="231"/>
      <c r="C228" s="171"/>
      <c r="D228" s="232"/>
      <c r="E228" s="233"/>
      <c r="F228" s="234"/>
      <c r="G228" s="235"/>
      <c r="H228" s="231"/>
      <c r="I228" s="231"/>
      <c r="J228" s="231"/>
      <c r="K228" s="229"/>
      <c r="L228" s="241"/>
      <c r="M228" s="241"/>
      <c r="N228" s="231"/>
      <c r="O228" s="236"/>
      <c r="P228" s="233"/>
      <c r="Q228" s="232"/>
      <c r="R228" s="237"/>
      <c r="S228" s="235"/>
      <c r="T228" s="224"/>
      <c r="U228" s="241"/>
      <c r="V228" s="241"/>
      <c r="W228" s="226"/>
      <c r="X228" s="226"/>
      <c r="Y228" s="241"/>
      <c r="Z228" s="241"/>
      <c r="AA228" s="241"/>
      <c r="AB228" s="241"/>
      <c r="AC228" s="241"/>
      <c r="AD228" s="241"/>
      <c r="AE228" s="241"/>
    </row>
    <row r="229" spans="1:31">
      <c r="A229" s="231"/>
      <c r="B229" s="231"/>
      <c r="C229" s="171"/>
      <c r="D229" s="232"/>
      <c r="E229" s="233"/>
      <c r="F229" s="234"/>
      <c r="G229" s="235"/>
      <c r="H229" s="231"/>
      <c r="I229" s="231"/>
      <c r="J229" s="231"/>
      <c r="K229" s="229"/>
      <c r="L229" s="241"/>
      <c r="M229" s="241"/>
      <c r="N229" s="231"/>
      <c r="O229" s="236"/>
      <c r="P229" s="233"/>
      <c r="Q229" s="232"/>
      <c r="R229" s="237"/>
      <c r="S229" s="235"/>
      <c r="T229" s="224"/>
      <c r="U229" s="241"/>
      <c r="V229" s="241"/>
      <c r="W229" s="226"/>
      <c r="X229" s="226"/>
      <c r="Y229" s="241"/>
      <c r="Z229" s="241"/>
      <c r="AA229" s="241"/>
      <c r="AB229" s="241"/>
      <c r="AC229" s="241"/>
      <c r="AD229" s="241"/>
      <c r="AE229" s="241"/>
    </row>
  </sheetData>
  <mergeCells count="18">
    <mergeCell ref="K1:L1"/>
    <mergeCell ref="R1:W1"/>
    <mergeCell ref="X1:AD1"/>
    <mergeCell ref="A1:A2"/>
    <mergeCell ref="B1:B2"/>
    <mergeCell ref="C1:C2"/>
    <mergeCell ref="D1:D2"/>
    <mergeCell ref="E1:E2"/>
    <mergeCell ref="F1:F2"/>
    <mergeCell ref="G1:G2"/>
    <mergeCell ref="H1:H2"/>
    <mergeCell ref="I1:I2"/>
    <mergeCell ref="J1:J2"/>
    <mergeCell ref="M1:M2"/>
    <mergeCell ref="N1:N2"/>
    <mergeCell ref="O1:O2"/>
    <mergeCell ref="P1:P2"/>
    <mergeCell ref="Q1:Q2"/>
  </mergeCells>
  <pageMargins left="0.75" right="0.75" top="1" bottom="1" header="0.5" footer="0.5"/>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4B083"/>
    <outlinePr summaryBelow="0" summaryRight="0"/>
  </sheetPr>
  <dimension ref="A1:X271"/>
  <sheetViews>
    <sheetView workbookViewId="0">
      <pane xSplit="10" ySplit="11" topLeftCell="K12" activePane="bottomRight" state="frozen"/>
      <selection/>
      <selection pane="topRight"/>
      <selection pane="bottomLeft"/>
      <selection pane="bottomRight" activeCell="C20" sqref="C20:C23"/>
    </sheetView>
  </sheetViews>
  <sheetFormatPr defaultColWidth="9" defaultRowHeight="13.5"/>
  <cols>
    <col min="1" max="1" width="5.475" customWidth="1"/>
    <col min="2" max="2" width="14.25" customWidth="1"/>
    <col min="3" max="3" width="9.525" customWidth="1"/>
    <col min="4" max="4" width="9.06666666666667" customWidth="1"/>
    <col min="5" max="5" width="10.425" customWidth="1"/>
    <col min="6" max="6" width="9.06666666666667" customWidth="1"/>
    <col min="7" max="7" width="6.6" customWidth="1"/>
    <col min="8" max="8" width="6.93333333333333" customWidth="1"/>
    <col min="9" max="9" width="9.75" customWidth="1"/>
    <col min="10" max="10" width="22.25" customWidth="1"/>
    <col min="11" max="11" width="10.425" customWidth="1"/>
    <col min="12" max="12" width="9.29166666666667" customWidth="1"/>
    <col min="13" max="13" width="9.75" customWidth="1"/>
    <col min="14" max="14" width="13.6916666666667" customWidth="1"/>
    <col min="15" max="15" width="38.6" customWidth="1"/>
    <col min="16" max="16" width="25.4" customWidth="1"/>
    <col min="17" max="17" width="45.0166666666667" customWidth="1"/>
    <col min="18" max="18" width="15.3833333333333" customWidth="1"/>
    <col min="19" max="24" width="9.06666666666667" customWidth="1"/>
  </cols>
  <sheetData>
    <row r="1" ht="13.7" customHeight="1" spans="1:24">
      <c r="A1" s="134" t="s">
        <v>5685</v>
      </c>
      <c r="B1" s="135"/>
      <c r="C1" s="136"/>
      <c r="D1" s="136"/>
      <c r="E1" s="136"/>
      <c r="F1" s="136"/>
      <c r="G1" s="136"/>
      <c r="H1" s="136"/>
      <c r="I1" s="136"/>
      <c r="J1" s="136"/>
      <c r="K1" s="137"/>
      <c r="L1" s="137"/>
      <c r="M1" s="118"/>
      <c r="N1" s="98"/>
      <c r="O1" s="118"/>
      <c r="P1" s="118"/>
      <c r="Q1" s="118"/>
      <c r="R1" s="118"/>
      <c r="S1" s="118"/>
      <c r="T1" s="118"/>
      <c r="U1" s="118"/>
      <c r="V1" s="118"/>
      <c r="W1" s="118"/>
      <c r="X1" s="118"/>
    </row>
    <row r="2" ht="12.5" customHeight="1" spans="1:24">
      <c r="A2" s="136"/>
      <c r="B2" s="135"/>
      <c r="C2" s="136"/>
      <c r="D2" s="136"/>
      <c r="E2" s="136"/>
      <c r="F2" s="136"/>
      <c r="G2" s="136"/>
      <c r="H2" s="136"/>
      <c r="I2" s="136"/>
      <c r="J2" s="136"/>
      <c r="K2" s="137"/>
      <c r="L2" s="137"/>
      <c r="M2" s="118"/>
      <c r="N2" s="98"/>
      <c r="O2" s="118"/>
      <c r="P2" s="118"/>
      <c r="Q2" s="118"/>
      <c r="R2" s="118"/>
      <c r="S2" s="118"/>
      <c r="T2" s="118"/>
      <c r="U2" s="118"/>
      <c r="V2" s="118"/>
      <c r="W2" s="118"/>
      <c r="X2" s="118"/>
    </row>
    <row r="3" ht="12.5" customHeight="1" spans="1:24">
      <c r="A3" s="136"/>
      <c r="B3" s="135"/>
      <c r="C3" s="136"/>
      <c r="D3" s="136"/>
      <c r="E3" s="136"/>
      <c r="F3" s="136"/>
      <c r="G3" s="136"/>
      <c r="H3" s="136"/>
      <c r="I3" s="136"/>
      <c r="J3" s="136"/>
      <c r="K3" s="137"/>
      <c r="L3" s="137"/>
      <c r="M3" s="118"/>
      <c r="N3" s="98"/>
      <c r="O3" s="118"/>
      <c r="P3" s="118"/>
      <c r="Q3" s="118"/>
      <c r="R3" s="118"/>
      <c r="S3" s="118"/>
      <c r="T3" s="118"/>
      <c r="U3" s="118"/>
      <c r="V3" s="118"/>
      <c r="W3" s="118"/>
      <c r="X3" s="118"/>
    </row>
    <row r="4" ht="12.5" customHeight="1" spans="1:24">
      <c r="A4" s="136"/>
      <c r="B4" s="135"/>
      <c r="C4" s="136"/>
      <c r="D4" s="136"/>
      <c r="E4" s="136"/>
      <c r="F4" s="136"/>
      <c r="G4" s="136"/>
      <c r="H4" s="136"/>
      <c r="I4" s="136"/>
      <c r="J4" s="136"/>
      <c r="K4" s="137"/>
      <c r="L4" s="137"/>
      <c r="M4" s="118"/>
      <c r="N4" s="98"/>
      <c r="O4" s="118"/>
      <c r="P4" s="118"/>
      <c r="Q4" s="118"/>
      <c r="R4" s="118"/>
      <c r="S4" s="118"/>
      <c r="T4" s="118"/>
      <c r="U4" s="118"/>
      <c r="V4" s="118"/>
      <c r="W4" s="118"/>
      <c r="X4" s="118"/>
    </row>
    <row r="5" ht="12.5" customHeight="1" spans="1:24">
      <c r="A5" s="136"/>
      <c r="B5" s="135"/>
      <c r="C5" s="136"/>
      <c r="D5" s="136"/>
      <c r="E5" s="136"/>
      <c r="F5" s="136"/>
      <c r="G5" s="136"/>
      <c r="H5" s="136"/>
      <c r="I5" s="136"/>
      <c r="J5" s="136"/>
      <c r="K5" s="137"/>
      <c r="L5" s="137"/>
      <c r="M5" s="118"/>
      <c r="N5" s="98"/>
      <c r="O5" s="118"/>
      <c r="P5" s="118"/>
      <c r="Q5" s="118"/>
      <c r="R5" s="118"/>
      <c r="S5" s="118"/>
      <c r="T5" s="118"/>
      <c r="U5" s="118"/>
      <c r="V5" s="118"/>
      <c r="W5" s="118"/>
      <c r="X5" s="118"/>
    </row>
    <row r="6" ht="12.5" customHeight="1" spans="1:24">
      <c r="A6" s="136"/>
      <c r="B6" s="135"/>
      <c r="C6" s="136"/>
      <c r="D6" s="136"/>
      <c r="E6" s="136"/>
      <c r="F6" s="136"/>
      <c r="G6" s="136"/>
      <c r="H6" s="136"/>
      <c r="I6" s="136"/>
      <c r="J6" s="136"/>
      <c r="K6" s="137"/>
      <c r="L6" s="137"/>
      <c r="M6" s="118"/>
      <c r="N6" s="98"/>
      <c r="O6" s="118"/>
      <c r="P6" s="118"/>
      <c r="Q6" s="118"/>
      <c r="R6" s="118"/>
      <c r="S6" s="118"/>
      <c r="T6" s="118"/>
      <c r="U6" s="118"/>
      <c r="V6" s="118"/>
      <c r="W6" s="118"/>
      <c r="X6" s="118"/>
    </row>
    <row r="7" ht="12.5" customHeight="1" spans="1:24">
      <c r="A7" s="136"/>
      <c r="B7" s="135"/>
      <c r="C7" s="136"/>
      <c r="D7" s="136"/>
      <c r="E7" s="136"/>
      <c r="F7" s="136"/>
      <c r="G7" s="136"/>
      <c r="H7" s="136"/>
      <c r="I7" s="136"/>
      <c r="J7" s="136"/>
      <c r="K7" s="137"/>
      <c r="L7" s="137"/>
      <c r="M7" s="118"/>
      <c r="N7" s="98"/>
      <c r="O7" s="118"/>
      <c r="P7" s="118"/>
      <c r="Q7" s="118"/>
      <c r="R7" s="118"/>
      <c r="S7" s="118"/>
      <c r="T7" s="118"/>
      <c r="U7" s="118"/>
      <c r="V7" s="118"/>
      <c r="W7" s="118"/>
      <c r="X7" s="118"/>
    </row>
    <row r="8" ht="12.5" customHeight="1" spans="1:24">
      <c r="A8" s="136"/>
      <c r="B8" s="135"/>
      <c r="C8" s="136"/>
      <c r="D8" s="136"/>
      <c r="E8" s="136"/>
      <c r="F8" s="136"/>
      <c r="G8" s="136"/>
      <c r="H8" s="136"/>
      <c r="I8" s="136"/>
      <c r="J8" s="136"/>
      <c r="K8" s="137"/>
      <c r="L8" s="137"/>
      <c r="M8" s="118"/>
      <c r="N8" s="98"/>
      <c r="O8" s="118"/>
      <c r="P8" s="118"/>
      <c r="Q8" s="118"/>
      <c r="R8" s="118"/>
      <c r="S8" s="118"/>
      <c r="T8" s="118"/>
      <c r="U8" s="118"/>
      <c r="V8" s="118"/>
      <c r="W8" s="118"/>
      <c r="X8" s="118"/>
    </row>
    <row r="9" ht="29.75" customHeight="1" spans="1:24">
      <c r="A9" s="138"/>
      <c r="B9" s="139"/>
      <c r="C9" s="138"/>
      <c r="D9" s="138"/>
      <c r="E9" s="138"/>
      <c r="F9" s="138"/>
      <c r="G9" s="138"/>
      <c r="H9" s="138"/>
      <c r="I9" s="138"/>
      <c r="J9" s="138"/>
      <c r="K9" s="140"/>
      <c r="L9" s="140"/>
      <c r="M9" s="118"/>
      <c r="N9" s="98"/>
      <c r="O9" s="118"/>
      <c r="P9" s="118"/>
      <c r="Q9" s="118"/>
      <c r="R9" s="118"/>
      <c r="S9" s="118"/>
      <c r="T9" s="118"/>
      <c r="U9" s="118"/>
      <c r="V9" s="118"/>
      <c r="W9" s="118"/>
      <c r="X9" s="118"/>
    </row>
    <row r="10" ht="16.65" customHeight="1" spans="1:24">
      <c r="A10" s="141" t="s">
        <v>5613</v>
      </c>
      <c r="B10" s="141" t="s">
        <v>5614</v>
      </c>
      <c r="C10" s="141" t="s">
        <v>3477</v>
      </c>
      <c r="D10" s="141" t="s">
        <v>5617</v>
      </c>
      <c r="E10" s="141" t="s">
        <v>5622</v>
      </c>
      <c r="F10" s="141" t="s">
        <v>5484</v>
      </c>
      <c r="G10" s="141" t="s">
        <v>5623</v>
      </c>
      <c r="H10" s="142" t="s">
        <v>5686</v>
      </c>
      <c r="I10" s="142" t="s">
        <v>5495</v>
      </c>
      <c r="J10" s="142" t="s">
        <v>5497</v>
      </c>
      <c r="K10" s="142" t="s">
        <v>5687</v>
      </c>
      <c r="L10" s="143" t="s">
        <v>842</v>
      </c>
      <c r="M10" s="144" t="s">
        <v>5688</v>
      </c>
      <c r="N10" s="144"/>
      <c r="O10" s="145" t="s">
        <v>5689</v>
      </c>
      <c r="P10" s="146" t="s">
        <v>5690</v>
      </c>
      <c r="Q10" s="145" t="s">
        <v>5691</v>
      </c>
      <c r="R10" s="145" t="s">
        <v>5692</v>
      </c>
      <c r="S10" s="147"/>
      <c r="T10" s="147"/>
      <c r="U10" s="147"/>
      <c r="V10" s="147"/>
      <c r="W10" s="147"/>
      <c r="X10" s="147"/>
    </row>
    <row r="11" ht="16.65" customHeight="1" spans="1:24">
      <c r="A11" s="148"/>
      <c r="B11" s="148"/>
      <c r="C11" s="148"/>
      <c r="D11" s="148"/>
      <c r="E11" s="148"/>
      <c r="F11" s="148"/>
      <c r="G11" s="148"/>
      <c r="H11" s="149"/>
      <c r="I11" s="149"/>
      <c r="J11" s="149"/>
      <c r="K11" s="149"/>
      <c r="L11" s="150" t="s">
        <v>842</v>
      </c>
      <c r="M11" s="151" t="s">
        <v>5693</v>
      </c>
      <c r="N11" s="152" t="s">
        <v>5694</v>
      </c>
      <c r="O11" s="146"/>
      <c r="P11" s="153"/>
      <c r="Q11" s="146"/>
      <c r="R11" s="146"/>
      <c r="S11" s="147"/>
      <c r="T11" s="147"/>
      <c r="U11" s="147"/>
      <c r="V11" s="147"/>
      <c r="W11" s="147"/>
      <c r="X11" s="147"/>
    </row>
    <row r="12" ht="16.65" customHeight="1" spans="1:24">
      <c r="A12" s="154" t="s">
        <v>5384</v>
      </c>
      <c r="B12" s="155" t="s">
        <v>5695</v>
      </c>
      <c r="C12" s="156">
        <v>109.99</v>
      </c>
      <c r="D12" s="1132" t="s">
        <v>5696</v>
      </c>
      <c r="E12" s="156">
        <f>C12*D12*7</f>
        <v>4839.56</v>
      </c>
      <c r="F12" s="157">
        <v>0.0952380952380952</v>
      </c>
      <c r="G12" s="158">
        <f>D12/F12</f>
        <v>66.0000000000001</v>
      </c>
      <c r="H12" s="159">
        <f>D12*J12</f>
        <v>4.4</v>
      </c>
      <c r="I12" s="160">
        <f>H12*C12</f>
        <v>483.956</v>
      </c>
      <c r="J12" s="161">
        <v>0.7</v>
      </c>
      <c r="K12" s="162">
        <f t="shared" ref="K12:K71" si="0">L12*M12</f>
        <v>48</v>
      </c>
      <c r="L12" s="163">
        <f t="shared" ref="L12:L15" si="1">$H$12/N12</f>
        <v>40</v>
      </c>
      <c r="M12" s="164">
        <v>1.2</v>
      </c>
      <c r="N12" s="165">
        <v>0.11</v>
      </c>
      <c r="O12" s="166" t="s">
        <v>5697</v>
      </c>
      <c r="P12" s="167" t="s">
        <v>5698</v>
      </c>
      <c r="Q12" s="168" t="s">
        <v>5699</v>
      </c>
      <c r="R12" s="169"/>
      <c r="S12" s="118"/>
      <c r="T12" s="118"/>
      <c r="U12" s="118"/>
      <c r="V12" s="118"/>
      <c r="W12" s="118"/>
      <c r="X12" s="118"/>
    </row>
    <row r="13" ht="16.65" customHeight="1" spans="1:24">
      <c r="A13" s="170"/>
      <c r="B13" s="171"/>
      <c r="C13" s="171"/>
      <c r="D13" s="171"/>
      <c r="E13" s="171"/>
      <c r="F13" s="172"/>
      <c r="G13" s="173"/>
      <c r="H13" s="174"/>
      <c r="I13" s="175"/>
      <c r="J13" s="176"/>
      <c r="K13" s="177">
        <f t="shared" si="0"/>
        <v>48</v>
      </c>
      <c r="L13" s="178">
        <f t="shared" si="1"/>
        <v>40</v>
      </c>
      <c r="M13" s="164">
        <v>1.2</v>
      </c>
      <c r="N13" s="165">
        <v>0.11</v>
      </c>
      <c r="O13" s="179"/>
      <c r="P13" s="167"/>
      <c r="Q13" s="168"/>
      <c r="R13" s="169"/>
      <c r="S13" s="118"/>
      <c r="T13" s="118"/>
      <c r="U13" s="118"/>
      <c r="V13" s="118"/>
      <c r="W13" s="118"/>
      <c r="X13" s="118"/>
    </row>
    <row r="14" ht="16.65" customHeight="1" spans="1:24">
      <c r="A14" s="170"/>
      <c r="B14" s="171"/>
      <c r="C14" s="171"/>
      <c r="D14" s="171"/>
      <c r="E14" s="171"/>
      <c r="F14" s="172"/>
      <c r="G14" s="173"/>
      <c r="H14" s="174"/>
      <c r="I14" s="175"/>
      <c r="J14" s="176"/>
      <c r="K14" s="177">
        <f t="shared" si="0"/>
        <v>48</v>
      </c>
      <c r="L14" s="178">
        <f t="shared" si="1"/>
        <v>40</v>
      </c>
      <c r="M14" s="164">
        <v>1.2</v>
      </c>
      <c r="N14" s="165">
        <v>0.11</v>
      </c>
      <c r="O14" s="179"/>
      <c r="P14" s="167"/>
      <c r="Q14" s="168"/>
      <c r="R14" s="169"/>
      <c r="S14" s="118"/>
      <c r="T14" s="118"/>
      <c r="U14" s="118"/>
      <c r="V14" s="118"/>
      <c r="W14" s="118"/>
      <c r="X14" s="118"/>
    </row>
    <row r="15" ht="13.1" customHeight="1" spans="1:24">
      <c r="A15" s="180"/>
      <c r="B15" s="181"/>
      <c r="C15" s="181"/>
      <c r="D15" s="181"/>
      <c r="E15" s="181"/>
      <c r="F15" s="182"/>
      <c r="G15" s="183"/>
      <c r="H15" s="184"/>
      <c r="I15" s="185"/>
      <c r="J15" s="186"/>
      <c r="K15" s="187">
        <f t="shared" si="0"/>
        <v>48</v>
      </c>
      <c r="L15" s="188">
        <f t="shared" si="1"/>
        <v>40</v>
      </c>
      <c r="M15" s="164">
        <v>1.2</v>
      </c>
      <c r="N15" s="165">
        <v>0.11</v>
      </c>
      <c r="O15" s="189"/>
      <c r="P15" s="167"/>
      <c r="Q15" s="168"/>
      <c r="R15" s="190"/>
      <c r="S15" s="118"/>
      <c r="T15" s="118"/>
      <c r="U15" s="118"/>
      <c r="V15" s="118"/>
      <c r="W15" s="118"/>
      <c r="X15" s="118"/>
    </row>
    <row r="16" ht="19.65" customHeight="1" spans="1:24">
      <c r="A16" s="191" t="s">
        <v>5387</v>
      </c>
      <c r="B16" s="192" t="s">
        <v>5700</v>
      </c>
      <c r="C16" s="156">
        <v>109.99</v>
      </c>
      <c r="D16" s="1132" t="s">
        <v>5701</v>
      </c>
      <c r="E16" s="156">
        <f>C16*D16*7</f>
        <v>8909.19000000002</v>
      </c>
      <c r="F16" s="157">
        <v>0.131493506493506</v>
      </c>
      <c r="G16" s="158">
        <f>D16/F16</f>
        <v>88.0000000000005</v>
      </c>
      <c r="H16" s="193">
        <f>D16*J16</f>
        <v>7.52142857142859</v>
      </c>
      <c r="I16" s="194">
        <f>H16*C16</f>
        <v>827.281928571431</v>
      </c>
      <c r="J16" s="195">
        <v>0.65</v>
      </c>
      <c r="K16" s="196">
        <f t="shared" si="0"/>
        <v>75.2142857142859</v>
      </c>
      <c r="L16" s="197">
        <f t="shared" ref="L16:L19" si="2">$H$16/N16</f>
        <v>62.6785714285716</v>
      </c>
      <c r="M16" s="164">
        <v>1.2</v>
      </c>
      <c r="N16" s="165">
        <v>0.12</v>
      </c>
      <c r="O16" s="198" t="s">
        <v>5702</v>
      </c>
      <c r="P16" s="167"/>
      <c r="Q16" s="168"/>
      <c r="R16" s="199" t="s">
        <v>5703</v>
      </c>
      <c r="S16" s="200" t="s">
        <v>839</v>
      </c>
      <c r="T16" s="200" t="s">
        <v>5543</v>
      </c>
      <c r="U16" s="201" t="s">
        <v>5544</v>
      </c>
      <c r="V16" s="202" t="s">
        <v>5545</v>
      </c>
      <c r="W16" s="200" t="s">
        <v>5546</v>
      </c>
      <c r="X16" s="200" t="s">
        <v>5547</v>
      </c>
    </row>
    <row r="17" ht="19.65" customHeight="1" spans="1:24">
      <c r="A17" s="170"/>
      <c r="B17" s="203"/>
      <c r="C17" s="171"/>
      <c r="D17" s="171"/>
      <c r="E17" s="171"/>
      <c r="F17" s="172"/>
      <c r="G17" s="173"/>
      <c r="H17" s="174"/>
      <c r="I17" s="175"/>
      <c r="J17" s="176"/>
      <c r="K17" s="177">
        <f t="shared" si="0"/>
        <v>75.2142857142859</v>
      </c>
      <c r="L17" s="178">
        <f t="shared" si="2"/>
        <v>62.6785714285716</v>
      </c>
      <c r="M17" s="164">
        <v>1.2</v>
      </c>
      <c r="N17" s="165">
        <v>0.12</v>
      </c>
      <c r="O17" s="179"/>
      <c r="P17" s="167"/>
      <c r="Q17" s="168"/>
      <c r="R17" s="169"/>
      <c r="S17" s="17" t="s">
        <v>5550</v>
      </c>
      <c r="T17" s="17" t="s">
        <v>5551</v>
      </c>
      <c r="U17" s="204">
        <v>0.497508</v>
      </c>
      <c r="V17" s="205">
        <v>13984</v>
      </c>
      <c r="W17" s="28" t="s">
        <v>5552</v>
      </c>
      <c r="X17" s="206">
        <v>0.3471</v>
      </c>
    </row>
    <row r="18" ht="19.65" customHeight="1" spans="1:24">
      <c r="A18" s="170"/>
      <c r="B18" s="203"/>
      <c r="C18" s="171"/>
      <c r="D18" s="171"/>
      <c r="E18" s="171"/>
      <c r="F18" s="172"/>
      <c r="G18" s="173"/>
      <c r="H18" s="174"/>
      <c r="I18" s="175"/>
      <c r="J18" s="176"/>
      <c r="K18" s="177">
        <f t="shared" si="0"/>
        <v>75.2142857142859</v>
      </c>
      <c r="L18" s="178">
        <f t="shared" si="2"/>
        <v>62.6785714285716</v>
      </c>
      <c r="M18" s="164">
        <v>1.2</v>
      </c>
      <c r="N18" s="165">
        <v>0.12</v>
      </c>
      <c r="O18" s="179"/>
      <c r="P18" s="167"/>
      <c r="Q18" s="168"/>
      <c r="R18" s="169"/>
      <c r="S18" s="17" t="s">
        <v>5555</v>
      </c>
      <c r="T18" s="17" t="s">
        <v>5556</v>
      </c>
      <c r="U18" s="204">
        <v>0.294441</v>
      </c>
      <c r="V18" s="205">
        <v>8276</v>
      </c>
      <c r="W18" s="28" t="s">
        <v>5552</v>
      </c>
      <c r="X18" s="206">
        <v>0.41862</v>
      </c>
    </row>
    <row r="19" ht="19.65" customHeight="1" spans="1:24">
      <c r="A19" s="180"/>
      <c r="B19" s="207"/>
      <c r="C19" s="181"/>
      <c r="D19" s="181"/>
      <c r="E19" s="181"/>
      <c r="F19" s="182"/>
      <c r="G19" s="183"/>
      <c r="H19" s="184"/>
      <c r="I19" s="185"/>
      <c r="J19" s="186"/>
      <c r="K19" s="187">
        <f t="shared" si="0"/>
        <v>75.2142857142859</v>
      </c>
      <c r="L19" s="188">
        <f t="shared" si="2"/>
        <v>62.6785714285716</v>
      </c>
      <c r="M19" s="164">
        <v>1.2</v>
      </c>
      <c r="N19" s="165">
        <v>0.12</v>
      </c>
      <c r="O19" s="189"/>
      <c r="P19" s="167"/>
      <c r="Q19" s="168"/>
      <c r="R19" s="169"/>
      <c r="S19" s="17" t="s">
        <v>5557</v>
      </c>
      <c r="T19" s="17" t="s">
        <v>5558</v>
      </c>
      <c r="U19" s="204">
        <v>0.059295</v>
      </c>
      <c r="V19" s="205">
        <v>1667</v>
      </c>
      <c r="W19" s="28"/>
      <c r="X19" s="206">
        <v>0.61722</v>
      </c>
    </row>
    <row r="20" ht="20.85" customHeight="1" spans="1:24">
      <c r="A20" s="154" t="s">
        <v>5388</v>
      </c>
      <c r="B20" s="192" t="s">
        <v>5704</v>
      </c>
      <c r="C20" s="156">
        <v>109.99</v>
      </c>
      <c r="D20" s="1132" t="s">
        <v>5705</v>
      </c>
      <c r="E20" s="156">
        <f>C20*D20*7</f>
        <v>6049.45</v>
      </c>
      <c r="F20" s="157">
        <v>0.130952380952381</v>
      </c>
      <c r="G20" s="158">
        <f>D20/F20</f>
        <v>60</v>
      </c>
      <c r="H20" s="193">
        <f>D20*J20</f>
        <v>4.71428571428572</v>
      </c>
      <c r="I20" s="194">
        <f>H20*C20</f>
        <v>518.524285714286</v>
      </c>
      <c r="J20" s="195">
        <v>0.6</v>
      </c>
      <c r="K20" s="196">
        <f t="shared" si="0"/>
        <v>39.8901098901099</v>
      </c>
      <c r="L20" s="197">
        <f t="shared" ref="L20:L23" si="3">$H$20/N20</f>
        <v>36.2637362637363</v>
      </c>
      <c r="M20" s="164">
        <v>1.1</v>
      </c>
      <c r="N20" s="165">
        <v>0.13</v>
      </c>
      <c r="O20" s="198" t="s">
        <v>5702</v>
      </c>
      <c r="P20" s="167"/>
      <c r="Q20" s="168"/>
      <c r="R20" s="169"/>
      <c r="S20" s="17" t="s">
        <v>5559</v>
      </c>
      <c r="T20" s="17" t="s">
        <v>5560</v>
      </c>
      <c r="U20" s="204">
        <v>0.047246</v>
      </c>
      <c r="V20" s="205">
        <v>1328</v>
      </c>
      <c r="W20" s="28"/>
      <c r="X20" s="206">
        <v>0.80955</v>
      </c>
    </row>
    <row r="21" ht="20.85" customHeight="1" spans="1:24">
      <c r="A21" s="170"/>
      <c r="B21" s="203"/>
      <c r="C21" s="171"/>
      <c r="D21" s="171"/>
      <c r="E21" s="171"/>
      <c r="F21" s="172"/>
      <c r="G21" s="173"/>
      <c r="H21" s="174"/>
      <c r="I21" s="175"/>
      <c r="J21" s="176"/>
      <c r="K21" s="177">
        <f t="shared" si="0"/>
        <v>39.8901098901099</v>
      </c>
      <c r="L21" s="178">
        <f t="shared" si="3"/>
        <v>36.2637362637363</v>
      </c>
      <c r="M21" s="164">
        <v>1.1</v>
      </c>
      <c r="N21" s="165">
        <v>0.13</v>
      </c>
      <c r="O21" s="179"/>
      <c r="P21" s="167"/>
      <c r="Q21" s="168"/>
      <c r="R21" s="169"/>
      <c r="S21" s="17" t="s">
        <v>5561</v>
      </c>
      <c r="T21" s="17" t="s">
        <v>5562</v>
      </c>
      <c r="U21" s="204">
        <v>0.02472</v>
      </c>
      <c r="V21" s="205">
        <v>695</v>
      </c>
      <c r="W21" s="28"/>
      <c r="X21" s="206">
        <v>0.46301</v>
      </c>
    </row>
    <row r="22" ht="20.85" customHeight="1" spans="1:24">
      <c r="A22" s="170"/>
      <c r="B22" s="203"/>
      <c r="C22" s="171"/>
      <c r="D22" s="171"/>
      <c r="E22" s="171"/>
      <c r="F22" s="172"/>
      <c r="G22" s="173"/>
      <c r="H22" s="174"/>
      <c r="I22" s="175"/>
      <c r="J22" s="176"/>
      <c r="K22" s="177">
        <f t="shared" si="0"/>
        <v>39.8901098901099</v>
      </c>
      <c r="L22" s="178">
        <f t="shared" si="3"/>
        <v>36.2637362637363</v>
      </c>
      <c r="M22" s="164">
        <v>1.1</v>
      </c>
      <c r="N22" s="165">
        <v>0.13</v>
      </c>
      <c r="O22" s="179"/>
      <c r="P22" s="167"/>
      <c r="Q22" s="168"/>
      <c r="R22" s="169"/>
      <c r="S22" s="17" t="s">
        <v>5566</v>
      </c>
      <c r="T22" s="17" t="s">
        <v>5567</v>
      </c>
      <c r="U22" s="204">
        <v>0.019301</v>
      </c>
      <c r="V22" s="205">
        <v>543</v>
      </c>
      <c r="W22" s="28"/>
      <c r="X22" s="206">
        <v>0.06106</v>
      </c>
    </row>
    <row r="23" ht="20.85" customHeight="1" spans="1:24">
      <c r="A23" s="180"/>
      <c r="B23" s="207"/>
      <c r="C23" s="181"/>
      <c r="D23" s="181"/>
      <c r="E23" s="181"/>
      <c r="F23" s="182"/>
      <c r="G23" s="183"/>
      <c r="H23" s="184"/>
      <c r="I23" s="185"/>
      <c r="J23" s="186"/>
      <c r="K23" s="187">
        <f t="shared" si="0"/>
        <v>39.8901098901099</v>
      </c>
      <c r="L23" s="188">
        <f t="shared" si="3"/>
        <v>36.2637362637363</v>
      </c>
      <c r="M23" s="164">
        <v>1.1</v>
      </c>
      <c r="N23" s="165">
        <v>0.13</v>
      </c>
      <c r="O23" s="189"/>
      <c r="P23" s="167"/>
      <c r="Q23" s="168"/>
      <c r="R23" s="190"/>
      <c r="S23" s="17" t="s">
        <v>5570</v>
      </c>
      <c r="T23" s="17" t="s">
        <v>5571</v>
      </c>
      <c r="U23" s="204">
        <v>0.017954</v>
      </c>
      <c r="V23" s="205">
        <v>505</v>
      </c>
      <c r="W23" s="28" t="s">
        <v>5572</v>
      </c>
      <c r="X23" s="206">
        <v>0.50632</v>
      </c>
    </row>
    <row r="24" ht="22.6" customHeight="1" spans="1:24">
      <c r="A24" s="191" t="s">
        <v>5390</v>
      </c>
      <c r="B24" s="192" t="s">
        <v>5706</v>
      </c>
      <c r="C24" s="156">
        <v>109.99</v>
      </c>
      <c r="D24" s="156">
        <v>6.85714285714286</v>
      </c>
      <c r="E24" s="156">
        <f>C24*D24*7</f>
        <v>5279.52</v>
      </c>
      <c r="F24" s="157">
        <v>0.137142857142857</v>
      </c>
      <c r="G24" s="158">
        <f>D24/F24</f>
        <v>50.0000000000001</v>
      </c>
      <c r="H24" s="193">
        <f>D24*J24</f>
        <v>3.77142857142857</v>
      </c>
      <c r="I24" s="194">
        <f>H24*C24</f>
        <v>414.819428571429</v>
      </c>
      <c r="J24" s="195">
        <v>0.55</v>
      </c>
      <c r="K24" s="196">
        <f t="shared" si="0"/>
        <v>27.6571428571429</v>
      </c>
      <c r="L24" s="197">
        <f t="shared" ref="L24:L27" si="4">$H$24/N24</f>
        <v>25.1428571428572</v>
      </c>
      <c r="M24" s="164">
        <v>1.1</v>
      </c>
      <c r="N24" s="165">
        <v>0.15</v>
      </c>
      <c r="O24" s="198" t="s">
        <v>5702</v>
      </c>
      <c r="P24" s="167"/>
      <c r="Q24" s="168"/>
      <c r="R24" s="199" t="s">
        <v>5703</v>
      </c>
      <c r="S24" s="17" t="s">
        <v>5575</v>
      </c>
      <c r="T24" s="17" t="s">
        <v>5576</v>
      </c>
      <c r="U24" s="204">
        <v>0.008428</v>
      </c>
      <c r="V24" s="205">
        <v>237</v>
      </c>
      <c r="W24" s="28"/>
      <c r="X24" s="206">
        <v>0.28778</v>
      </c>
    </row>
    <row r="25" ht="22.6" customHeight="1" spans="1:24">
      <c r="A25" s="170"/>
      <c r="B25" s="203"/>
      <c r="C25" s="171"/>
      <c r="D25" s="171"/>
      <c r="E25" s="171"/>
      <c r="F25" s="172"/>
      <c r="G25" s="173"/>
      <c r="H25" s="174"/>
      <c r="I25" s="175"/>
      <c r="J25" s="176"/>
      <c r="K25" s="177">
        <f t="shared" si="0"/>
        <v>27.6571428571429</v>
      </c>
      <c r="L25" s="178">
        <f t="shared" si="4"/>
        <v>25.1428571428572</v>
      </c>
      <c r="M25" s="164">
        <v>1.1</v>
      </c>
      <c r="N25" s="165">
        <v>0.15</v>
      </c>
      <c r="O25" s="179"/>
      <c r="P25" s="167"/>
      <c r="Q25" s="168"/>
      <c r="R25" s="169"/>
      <c r="S25" s="17" t="s">
        <v>5579</v>
      </c>
      <c r="T25" s="17" t="s">
        <v>5580</v>
      </c>
      <c r="U25" s="204">
        <v>0.007424</v>
      </c>
      <c r="V25" s="205">
        <v>209</v>
      </c>
      <c r="W25" s="28"/>
      <c r="X25" s="28"/>
    </row>
    <row r="26" ht="22.6" customHeight="1" spans="1:24">
      <c r="A26" s="170"/>
      <c r="B26" s="203"/>
      <c r="C26" s="171"/>
      <c r="D26" s="171"/>
      <c r="E26" s="171"/>
      <c r="F26" s="172"/>
      <c r="G26" s="173"/>
      <c r="H26" s="174"/>
      <c r="I26" s="175"/>
      <c r="J26" s="176"/>
      <c r="K26" s="177">
        <f t="shared" si="0"/>
        <v>27.6571428571429</v>
      </c>
      <c r="L26" s="178">
        <f t="shared" si="4"/>
        <v>25.1428571428572</v>
      </c>
      <c r="M26" s="164">
        <v>1.1</v>
      </c>
      <c r="N26" s="165">
        <v>0.15</v>
      </c>
      <c r="O26" s="179"/>
      <c r="P26" s="167"/>
      <c r="Q26" s="168"/>
      <c r="R26" s="169"/>
      <c r="S26" s="17" t="s">
        <v>5582</v>
      </c>
      <c r="T26" s="17" t="s">
        <v>5583</v>
      </c>
      <c r="U26" s="204">
        <v>0.002209</v>
      </c>
      <c r="V26" s="205">
        <v>62</v>
      </c>
      <c r="W26" s="28"/>
      <c r="X26" s="28"/>
    </row>
    <row r="27" ht="22.6" customHeight="1" spans="1:24">
      <c r="A27" s="180"/>
      <c r="B27" s="207"/>
      <c r="C27" s="181"/>
      <c r="D27" s="181"/>
      <c r="E27" s="181"/>
      <c r="F27" s="182"/>
      <c r="G27" s="183"/>
      <c r="H27" s="184"/>
      <c r="I27" s="185"/>
      <c r="J27" s="186"/>
      <c r="K27" s="187">
        <f t="shared" si="0"/>
        <v>27.6571428571429</v>
      </c>
      <c r="L27" s="188">
        <f t="shared" si="4"/>
        <v>25.1428571428572</v>
      </c>
      <c r="M27" s="164">
        <v>1.1</v>
      </c>
      <c r="N27" s="165">
        <v>0.15</v>
      </c>
      <c r="O27" s="189"/>
      <c r="P27" s="208"/>
      <c r="Q27" s="168"/>
      <c r="R27" s="169"/>
      <c r="S27" s="17" t="s">
        <v>5586</v>
      </c>
      <c r="T27" s="17" t="s">
        <v>5587</v>
      </c>
      <c r="U27" s="204">
        <v>0.001316</v>
      </c>
      <c r="V27" s="205">
        <v>37</v>
      </c>
      <c r="W27" s="28"/>
      <c r="X27" s="28"/>
    </row>
    <row r="28" ht="23.2" customHeight="1" spans="1:24">
      <c r="A28" s="154" t="s">
        <v>5391</v>
      </c>
      <c r="B28" s="192" t="s">
        <v>5707</v>
      </c>
      <c r="C28" s="156">
        <v>119.99</v>
      </c>
      <c r="D28" s="156">
        <v>7.42857142857143</v>
      </c>
      <c r="E28" s="156">
        <f>C28*D28*7</f>
        <v>6239.48</v>
      </c>
      <c r="F28" s="157">
        <v>0.13265306122449</v>
      </c>
      <c r="G28" s="158">
        <f>D28/F28</f>
        <v>55.9999999999999</v>
      </c>
      <c r="H28" s="193">
        <f>D28*J28</f>
        <v>3.71428571428571</v>
      </c>
      <c r="I28" s="194">
        <f>H28*C28</f>
        <v>445.677142857143</v>
      </c>
      <c r="J28" s="195">
        <v>0.5</v>
      </c>
      <c r="K28" s="196">
        <f t="shared" si="0"/>
        <v>24.7619047619048</v>
      </c>
      <c r="L28" s="197">
        <f t="shared" ref="L28:L31" si="5">$H$28/N28</f>
        <v>24.7619047619048</v>
      </c>
      <c r="M28" s="164">
        <v>1</v>
      </c>
      <c r="N28" s="165">
        <v>0.15</v>
      </c>
      <c r="O28" s="198" t="s">
        <v>5708</v>
      </c>
      <c r="P28" s="209" t="s">
        <v>5709</v>
      </c>
      <c r="Q28" s="168"/>
      <c r="R28" s="169"/>
      <c r="S28" s="118"/>
      <c r="T28" s="118"/>
      <c r="U28" s="118"/>
      <c r="V28" s="118"/>
      <c r="W28" s="118"/>
      <c r="X28" s="118"/>
    </row>
    <row r="29" ht="23.2" customHeight="1" spans="1:24">
      <c r="A29" s="170"/>
      <c r="B29" s="203"/>
      <c r="C29" s="171"/>
      <c r="D29" s="171"/>
      <c r="E29" s="171"/>
      <c r="F29" s="172"/>
      <c r="G29" s="173"/>
      <c r="H29" s="174"/>
      <c r="I29" s="175"/>
      <c r="J29" s="176"/>
      <c r="K29" s="177">
        <f t="shared" si="0"/>
        <v>24.7619047619048</v>
      </c>
      <c r="L29" s="178">
        <f t="shared" si="5"/>
        <v>24.7619047619048</v>
      </c>
      <c r="M29" s="164">
        <v>1</v>
      </c>
      <c r="N29" s="165">
        <v>0.15</v>
      </c>
      <c r="O29" s="179"/>
      <c r="P29" s="167"/>
      <c r="Q29" s="168"/>
      <c r="R29" s="169"/>
      <c r="S29" s="118"/>
      <c r="T29" s="118"/>
      <c r="U29" s="118"/>
      <c r="V29" s="118"/>
      <c r="W29" s="118"/>
      <c r="X29" s="118"/>
    </row>
    <row r="30" ht="23.2" customHeight="1" spans="1:24">
      <c r="A30" s="170"/>
      <c r="B30" s="203"/>
      <c r="C30" s="171"/>
      <c r="D30" s="171"/>
      <c r="E30" s="171"/>
      <c r="F30" s="172"/>
      <c r="G30" s="173"/>
      <c r="H30" s="174"/>
      <c r="I30" s="175"/>
      <c r="J30" s="176"/>
      <c r="K30" s="177">
        <f t="shared" si="0"/>
        <v>24.7619047619048</v>
      </c>
      <c r="L30" s="178">
        <f t="shared" si="5"/>
        <v>24.7619047619048</v>
      </c>
      <c r="M30" s="164">
        <v>1</v>
      </c>
      <c r="N30" s="165">
        <v>0.15</v>
      </c>
      <c r="O30" s="179"/>
      <c r="P30" s="167"/>
      <c r="Q30" s="168"/>
      <c r="R30" s="169"/>
      <c r="S30" s="118"/>
      <c r="T30" s="118"/>
      <c r="U30" s="118"/>
      <c r="V30" s="118"/>
      <c r="W30" s="118"/>
      <c r="X30" s="118"/>
    </row>
    <row r="31" ht="23.2" customHeight="1" spans="1:24">
      <c r="A31" s="180"/>
      <c r="B31" s="207"/>
      <c r="C31" s="181"/>
      <c r="D31" s="181"/>
      <c r="E31" s="181"/>
      <c r="F31" s="182"/>
      <c r="G31" s="183"/>
      <c r="H31" s="184"/>
      <c r="I31" s="185"/>
      <c r="J31" s="186"/>
      <c r="K31" s="187">
        <f t="shared" si="0"/>
        <v>24.7619047619048</v>
      </c>
      <c r="L31" s="188">
        <f t="shared" si="5"/>
        <v>24.7619047619048</v>
      </c>
      <c r="M31" s="164">
        <v>1</v>
      </c>
      <c r="N31" s="165">
        <v>0.15</v>
      </c>
      <c r="O31" s="189"/>
      <c r="P31" s="167"/>
      <c r="Q31" s="168"/>
      <c r="R31" s="190"/>
      <c r="S31" s="118"/>
      <c r="T31" s="118"/>
      <c r="U31" s="118"/>
      <c r="V31" s="118"/>
      <c r="W31" s="118"/>
      <c r="X31" s="118"/>
    </row>
    <row r="32" ht="23.2" customHeight="1" spans="1:24">
      <c r="A32" s="191" t="s">
        <v>5393</v>
      </c>
      <c r="B32" s="192" t="s">
        <v>5710</v>
      </c>
      <c r="C32" s="156">
        <v>119.99</v>
      </c>
      <c r="D32" s="156">
        <v>7.14285714285714</v>
      </c>
      <c r="E32" s="156">
        <f>C32*D32*7</f>
        <v>5999.5</v>
      </c>
      <c r="F32" s="157">
        <v>0.119047619047619</v>
      </c>
      <c r="G32" s="158">
        <f>D32/F32</f>
        <v>60</v>
      </c>
      <c r="H32" s="193">
        <f>D32*J32</f>
        <v>3.57142857142857</v>
      </c>
      <c r="I32" s="194">
        <f>H32*C32</f>
        <v>428.535714285714</v>
      </c>
      <c r="J32" s="195">
        <v>0.5</v>
      </c>
      <c r="K32" s="196">
        <f t="shared" si="0"/>
        <v>23.8095238095238</v>
      </c>
      <c r="L32" s="197">
        <f t="shared" ref="L32:L35" si="6">$H$32/N32</f>
        <v>23.8095238095238</v>
      </c>
      <c r="M32" s="164">
        <v>1</v>
      </c>
      <c r="N32" s="165">
        <v>0.15</v>
      </c>
      <c r="O32" s="198" t="s">
        <v>5708</v>
      </c>
      <c r="P32" s="167"/>
      <c r="Q32" s="168"/>
      <c r="R32" s="199" t="s">
        <v>5703</v>
      </c>
      <c r="S32" s="118"/>
      <c r="T32" s="118"/>
      <c r="U32" s="118"/>
      <c r="V32" s="118"/>
      <c r="W32" s="118"/>
      <c r="X32" s="118"/>
    </row>
    <row r="33" ht="23.2" customHeight="1" spans="1:24">
      <c r="A33" s="170"/>
      <c r="B33" s="203"/>
      <c r="C33" s="171"/>
      <c r="D33" s="171"/>
      <c r="E33" s="171"/>
      <c r="F33" s="172"/>
      <c r="G33" s="173"/>
      <c r="H33" s="174"/>
      <c r="I33" s="175"/>
      <c r="J33" s="176"/>
      <c r="K33" s="177">
        <f t="shared" si="0"/>
        <v>23.8095238095238</v>
      </c>
      <c r="L33" s="178">
        <f t="shared" si="6"/>
        <v>23.8095238095238</v>
      </c>
      <c r="M33" s="164">
        <v>1</v>
      </c>
      <c r="N33" s="165">
        <v>0.15</v>
      </c>
      <c r="O33" s="179"/>
      <c r="P33" s="167"/>
      <c r="Q33" s="168"/>
      <c r="R33" s="169"/>
      <c r="S33" s="118"/>
      <c r="T33" s="118"/>
      <c r="U33" s="118"/>
      <c r="V33" s="118"/>
      <c r="W33" s="118"/>
      <c r="X33" s="118"/>
    </row>
    <row r="34" ht="23.2" customHeight="1" spans="1:24">
      <c r="A34" s="170"/>
      <c r="B34" s="203"/>
      <c r="C34" s="171"/>
      <c r="D34" s="171"/>
      <c r="E34" s="171"/>
      <c r="F34" s="172"/>
      <c r="G34" s="173"/>
      <c r="H34" s="174"/>
      <c r="I34" s="175"/>
      <c r="J34" s="176"/>
      <c r="K34" s="177">
        <f t="shared" si="0"/>
        <v>23.8095238095238</v>
      </c>
      <c r="L34" s="178">
        <f t="shared" si="6"/>
        <v>23.8095238095238</v>
      </c>
      <c r="M34" s="164">
        <v>1</v>
      </c>
      <c r="N34" s="165">
        <v>0.15</v>
      </c>
      <c r="O34" s="179"/>
      <c r="P34" s="167"/>
      <c r="Q34" s="168"/>
      <c r="R34" s="169"/>
      <c r="S34" s="118"/>
      <c r="T34" s="118"/>
      <c r="U34" s="118"/>
      <c r="V34" s="118"/>
      <c r="W34" s="118"/>
      <c r="X34" s="118"/>
    </row>
    <row r="35" ht="23.2" customHeight="1" spans="1:24">
      <c r="A35" s="180"/>
      <c r="B35" s="207"/>
      <c r="C35" s="181"/>
      <c r="D35" s="181"/>
      <c r="E35" s="181"/>
      <c r="F35" s="182"/>
      <c r="G35" s="183"/>
      <c r="H35" s="184"/>
      <c r="I35" s="185"/>
      <c r="J35" s="186"/>
      <c r="K35" s="187">
        <f t="shared" si="0"/>
        <v>23.8095238095238</v>
      </c>
      <c r="L35" s="188">
        <f t="shared" si="6"/>
        <v>23.8095238095238</v>
      </c>
      <c r="M35" s="164">
        <v>1</v>
      </c>
      <c r="N35" s="165">
        <v>0.15</v>
      </c>
      <c r="O35" s="189"/>
      <c r="P35" s="167"/>
      <c r="Q35" s="168"/>
      <c r="R35" s="169"/>
      <c r="S35" s="118"/>
      <c r="T35" s="118"/>
      <c r="U35" s="118"/>
      <c r="V35" s="118"/>
      <c r="W35" s="118"/>
      <c r="X35" s="118"/>
    </row>
    <row r="36" ht="23.2" customHeight="1" spans="1:24">
      <c r="A36" s="154" t="s">
        <v>5394</v>
      </c>
      <c r="B36" s="192" t="s">
        <v>5711</v>
      </c>
      <c r="C36" s="156">
        <v>119.99</v>
      </c>
      <c r="D36" s="156">
        <v>8.28571428571429</v>
      </c>
      <c r="E36" s="156">
        <f>C36*D36*7</f>
        <v>6959.42</v>
      </c>
      <c r="F36" s="157">
        <v>0.121848739495798</v>
      </c>
      <c r="G36" s="158">
        <f>D36/F36</f>
        <v>68.0000000000002</v>
      </c>
      <c r="H36" s="193">
        <f>D36*J36</f>
        <v>4.14285714285715</v>
      </c>
      <c r="I36" s="194">
        <f>H36*C36</f>
        <v>497.101428571429</v>
      </c>
      <c r="J36" s="195">
        <v>0.5</v>
      </c>
      <c r="K36" s="196">
        <f t="shared" si="0"/>
        <v>23.3035714285714</v>
      </c>
      <c r="L36" s="197">
        <f t="shared" ref="L36:L39" si="7">$H$36/N36</f>
        <v>25.8928571428572</v>
      </c>
      <c r="M36" s="164">
        <v>0.9</v>
      </c>
      <c r="N36" s="165">
        <v>0.16</v>
      </c>
      <c r="O36" s="198" t="s">
        <v>5708</v>
      </c>
      <c r="P36" s="167"/>
      <c r="Q36" s="168"/>
      <c r="R36" s="169"/>
      <c r="S36" s="118"/>
      <c r="T36" s="118"/>
      <c r="U36" s="118"/>
      <c r="V36" s="118"/>
      <c r="W36" s="118"/>
      <c r="X36" s="118"/>
    </row>
    <row r="37" ht="23.2" customHeight="1" spans="1:24">
      <c r="A37" s="170"/>
      <c r="B37" s="203"/>
      <c r="C37" s="171"/>
      <c r="D37" s="171"/>
      <c r="E37" s="171"/>
      <c r="F37" s="172"/>
      <c r="G37" s="173"/>
      <c r="H37" s="174"/>
      <c r="I37" s="175"/>
      <c r="J37" s="176"/>
      <c r="K37" s="177">
        <f t="shared" si="0"/>
        <v>23.3035714285714</v>
      </c>
      <c r="L37" s="178">
        <f t="shared" si="7"/>
        <v>25.8928571428572</v>
      </c>
      <c r="M37" s="164">
        <v>0.9</v>
      </c>
      <c r="N37" s="165">
        <v>0.16</v>
      </c>
      <c r="O37" s="179"/>
      <c r="P37" s="167"/>
      <c r="Q37" s="168"/>
      <c r="R37" s="169"/>
      <c r="S37" s="118"/>
      <c r="T37" s="118"/>
      <c r="U37" s="118"/>
      <c r="V37" s="118"/>
      <c r="W37" s="118"/>
      <c r="X37" s="118"/>
    </row>
    <row r="38" ht="23.2" customHeight="1" spans="1:24">
      <c r="A38" s="170"/>
      <c r="B38" s="203"/>
      <c r="C38" s="171"/>
      <c r="D38" s="171"/>
      <c r="E38" s="171"/>
      <c r="F38" s="172"/>
      <c r="G38" s="173"/>
      <c r="H38" s="174"/>
      <c r="I38" s="175"/>
      <c r="J38" s="176"/>
      <c r="K38" s="177">
        <f t="shared" si="0"/>
        <v>23.3035714285714</v>
      </c>
      <c r="L38" s="178">
        <f t="shared" si="7"/>
        <v>25.8928571428572</v>
      </c>
      <c r="M38" s="164">
        <v>0.9</v>
      </c>
      <c r="N38" s="165">
        <v>0.16</v>
      </c>
      <c r="O38" s="179"/>
      <c r="P38" s="167"/>
      <c r="Q38" s="168"/>
      <c r="R38" s="169"/>
      <c r="S38" s="118"/>
      <c r="T38" s="118"/>
      <c r="U38" s="118"/>
      <c r="V38" s="118"/>
      <c r="W38" s="118"/>
      <c r="X38" s="118"/>
    </row>
    <row r="39" ht="23.2" customHeight="1" spans="1:24">
      <c r="A39" s="180"/>
      <c r="B39" s="207"/>
      <c r="C39" s="181"/>
      <c r="D39" s="181"/>
      <c r="E39" s="181"/>
      <c r="F39" s="182"/>
      <c r="G39" s="183"/>
      <c r="H39" s="184"/>
      <c r="I39" s="185"/>
      <c r="J39" s="186"/>
      <c r="K39" s="187">
        <f t="shared" si="0"/>
        <v>23.3035714285714</v>
      </c>
      <c r="L39" s="188">
        <f t="shared" si="7"/>
        <v>25.8928571428572</v>
      </c>
      <c r="M39" s="164">
        <v>0.9</v>
      </c>
      <c r="N39" s="165">
        <v>0.16</v>
      </c>
      <c r="O39" s="189"/>
      <c r="P39" s="167"/>
      <c r="Q39" s="168"/>
      <c r="R39" s="190"/>
      <c r="S39" s="118"/>
      <c r="T39" s="118"/>
      <c r="U39" s="118"/>
      <c r="V39" s="118"/>
      <c r="W39" s="118"/>
      <c r="X39" s="118"/>
    </row>
    <row r="40" ht="23.2" customHeight="1" spans="1:24">
      <c r="A40" s="191" t="s">
        <v>5396</v>
      </c>
      <c r="B40" s="192" t="s">
        <v>5712</v>
      </c>
      <c r="C40" s="156">
        <v>119.99</v>
      </c>
      <c r="D40" s="156">
        <v>7.14285714285714</v>
      </c>
      <c r="E40" s="156">
        <f>C40*D40*7</f>
        <v>5999.5</v>
      </c>
      <c r="F40" s="157">
        <v>0.105042016806723</v>
      </c>
      <c r="G40" s="158">
        <f>D40/F40</f>
        <v>67.9999999999998</v>
      </c>
      <c r="H40" s="193">
        <f>D40*J40</f>
        <v>3.21428571428571</v>
      </c>
      <c r="I40" s="194">
        <f>H40*C40</f>
        <v>385.682142857143</v>
      </c>
      <c r="J40" s="195">
        <v>0.45</v>
      </c>
      <c r="K40" s="196">
        <f t="shared" si="0"/>
        <v>18.0803571428571</v>
      </c>
      <c r="L40" s="197">
        <f t="shared" ref="L40:L43" si="8">$H$40/N40</f>
        <v>20.0892857142857</v>
      </c>
      <c r="M40" s="164">
        <v>0.9</v>
      </c>
      <c r="N40" s="165">
        <v>0.16</v>
      </c>
      <c r="O40" s="198" t="s">
        <v>5708</v>
      </c>
      <c r="P40" s="167"/>
      <c r="Q40" s="168"/>
      <c r="R40" s="199" t="s">
        <v>5703</v>
      </c>
      <c r="S40" s="118"/>
      <c r="T40" s="118"/>
      <c r="U40" s="118"/>
      <c r="V40" s="118"/>
      <c r="W40" s="118"/>
      <c r="X40" s="118"/>
    </row>
    <row r="41" ht="23.2" customHeight="1" spans="1:24">
      <c r="A41" s="170"/>
      <c r="B41" s="203"/>
      <c r="C41" s="171"/>
      <c r="D41" s="171"/>
      <c r="E41" s="171"/>
      <c r="F41" s="172"/>
      <c r="G41" s="173"/>
      <c r="H41" s="174"/>
      <c r="I41" s="175"/>
      <c r="J41" s="176"/>
      <c r="K41" s="177">
        <f t="shared" si="0"/>
        <v>18.0803571428571</v>
      </c>
      <c r="L41" s="178">
        <f t="shared" si="8"/>
        <v>20.0892857142857</v>
      </c>
      <c r="M41" s="164">
        <v>0.9</v>
      </c>
      <c r="N41" s="165">
        <v>0.16</v>
      </c>
      <c r="O41" s="179"/>
      <c r="P41" s="167"/>
      <c r="Q41" s="168"/>
      <c r="R41" s="169"/>
      <c r="S41" s="118"/>
      <c r="T41" s="118"/>
      <c r="U41" s="118"/>
      <c r="V41" s="118"/>
      <c r="W41" s="118"/>
      <c r="X41" s="118"/>
    </row>
    <row r="42" ht="23.2" customHeight="1" spans="1:24">
      <c r="A42" s="170"/>
      <c r="B42" s="203"/>
      <c r="C42" s="171"/>
      <c r="D42" s="171"/>
      <c r="E42" s="171"/>
      <c r="F42" s="172"/>
      <c r="G42" s="173"/>
      <c r="H42" s="174"/>
      <c r="I42" s="175"/>
      <c r="J42" s="176"/>
      <c r="K42" s="177">
        <f t="shared" si="0"/>
        <v>18.0803571428571</v>
      </c>
      <c r="L42" s="178">
        <f t="shared" si="8"/>
        <v>20.0892857142857</v>
      </c>
      <c r="M42" s="164">
        <v>0.9</v>
      </c>
      <c r="N42" s="165">
        <v>0.16</v>
      </c>
      <c r="O42" s="179"/>
      <c r="P42" s="167"/>
      <c r="Q42" s="168"/>
      <c r="R42" s="169"/>
      <c r="S42" s="118"/>
      <c r="T42" s="118"/>
      <c r="U42" s="118"/>
      <c r="V42" s="118"/>
      <c r="W42" s="118"/>
      <c r="X42" s="118"/>
    </row>
    <row r="43" ht="23.2" customHeight="1" spans="1:24">
      <c r="A43" s="180"/>
      <c r="B43" s="207"/>
      <c r="C43" s="181"/>
      <c r="D43" s="181"/>
      <c r="E43" s="181"/>
      <c r="F43" s="182"/>
      <c r="G43" s="183"/>
      <c r="H43" s="184"/>
      <c r="I43" s="185"/>
      <c r="J43" s="186"/>
      <c r="K43" s="187">
        <f t="shared" si="0"/>
        <v>18.0803571428571</v>
      </c>
      <c r="L43" s="188">
        <f t="shared" si="8"/>
        <v>20.0892857142857</v>
      </c>
      <c r="M43" s="164">
        <v>0.9</v>
      </c>
      <c r="N43" s="165">
        <v>0.16</v>
      </c>
      <c r="O43" s="189"/>
      <c r="P43" s="167"/>
      <c r="Q43" s="168"/>
      <c r="R43" s="169"/>
      <c r="S43" s="118"/>
      <c r="T43" s="118"/>
      <c r="U43" s="118"/>
      <c r="V43" s="118"/>
      <c r="W43" s="118"/>
      <c r="X43" s="118"/>
    </row>
    <row r="44" ht="23.2" customHeight="1" spans="1:24">
      <c r="A44" s="154" t="s">
        <v>5397</v>
      </c>
      <c r="B44" s="192" t="s">
        <v>5713</v>
      </c>
      <c r="C44" s="156">
        <v>119.99</v>
      </c>
      <c r="D44" s="156">
        <v>7.85714285714286</v>
      </c>
      <c r="E44" s="156">
        <f>C44*D44*7</f>
        <v>6599.45</v>
      </c>
      <c r="F44" s="157">
        <v>0.112244897959184</v>
      </c>
      <c r="G44" s="158">
        <f>D44/F44</f>
        <v>69.9999999999998</v>
      </c>
      <c r="H44" s="193">
        <f>D44*J44</f>
        <v>3.53571428571429</v>
      </c>
      <c r="I44" s="194">
        <f>H44*C44</f>
        <v>424.250357142857</v>
      </c>
      <c r="J44" s="195">
        <v>0.45</v>
      </c>
      <c r="K44" s="196">
        <f t="shared" si="0"/>
        <v>19.8883928571429</v>
      </c>
      <c r="L44" s="197">
        <f t="shared" ref="L44:L47" si="9">$H$44/N44</f>
        <v>22.0982142857143</v>
      </c>
      <c r="M44" s="164">
        <v>0.9</v>
      </c>
      <c r="N44" s="165">
        <v>0.16</v>
      </c>
      <c r="O44" s="198" t="s">
        <v>5708</v>
      </c>
      <c r="P44" s="167"/>
      <c r="Q44" s="168"/>
      <c r="R44" s="169"/>
      <c r="S44" s="118"/>
      <c r="T44" s="118"/>
      <c r="U44" s="118"/>
      <c r="V44" s="118"/>
      <c r="W44" s="118"/>
      <c r="X44" s="118"/>
    </row>
    <row r="45" ht="23.2" customHeight="1" spans="1:24">
      <c r="A45" s="170"/>
      <c r="B45" s="203"/>
      <c r="C45" s="171"/>
      <c r="D45" s="171"/>
      <c r="E45" s="171"/>
      <c r="F45" s="172"/>
      <c r="G45" s="173"/>
      <c r="H45" s="174"/>
      <c r="I45" s="175"/>
      <c r="J45" s="176"/>
      <c r="K45" s="177">
        <f t="shared" si="0"/>
        <v>19.8883928571429</v>
      </c>
      <c r="L45" s="178">
        <f t="shared" si="9"/>
        <v>22.0982142857143</v>
      </c>
      <c r="M45" s="164">
        <v>0.9</v>
      </c>
      <c r="N45" s="165">
        <v>0.16</v>
      </c>
      <c r="O45" s="179"/>
      <c r="P45" s="167"/>
      <c r="Q45" s="168"/>
      <c r="R45" s="169"/>
      <c r="S45" s="118"/>
      <c r="T45" s="118"/>
      <c r="U45" s="118"/>
      <c r="V45" s="118"/>
      <c r="W45" s="118"/>
      <c r="X45" s="118"/>
    </row>
    <row r="46" ht="23.2" customHeight="1" spans="1:24">
      <c r="A46" s="170"/>
      <c r="B46" s="203"/>
      <c r="C46" s="171"/>
      <c r="D46" s="171"/>
      <c r="E46" s="171"/>
      <c r="F46" s="172"/>
      <c r="G46" s="173"/>
      <c r="H46" s="174"/>
      <c r="I46" s="175"/>
      <c r="J46" s="176"/>
      <c r="K46" s="177">
        <f t="shared" si="0"/>
        <v>19.8883928571429</v>
      </c>
      <c r="L46" s="178">
        <f t="shared" si="9"/>
        <v>22.0982142857143</v>
      </c>
      <c r="M46" s="164">
        <v>0.9</v>
      </c>
      <c r="N46" s="165">
        <v>0.16</v>
      </c>
      <c r="O46" s="179"/>
      <c r="P46" s="167"/>
      <c r="Q46" s="168"/>
      <c r="R46" s="169"/>
      <c r="S46" s="118"/>
      <c r="T46" s="118"/>
      <c r="U46" s="118"/>
      <c r="V46" s="118"/>
      <c r="W46" s="118"/>
      <c r="X46" s="118"/>
    </row>
    <row r="47" ht="23.2" customHeight="1" spans="1:24">
      <c r="A47" s="180"/>
      <c r="B47" s="207"/>
      <c r="C47" s="181"/>
      <c r="D47" s="181"/>
      <c r="E47" s="181"/>
      <c r="F47" s="182"/>
      <c r="G47" s="183"/>
      <c r="H47" s="184"/>
      <c r="I47" s="185"/>
      <c r="J47" s="186"/>
      <c r="K47" s="187">
        <f t="shared" si="0"/>
        <v>19.8883928571429</v>
      </c>
      <c r="L47" s="188">
        <f t="shared" si="9"/>
        <v>22.0982142857143</v>
      </c>
      <c r="M47" s="164">
        <v>0.9</v>
      </c>
      <c r="N47" s="165">
        <v>0.16</v>
      </c>
      <c r="O47" s="189"/>
      <c r="P47" s="167"/>
      <c r="Q47" s="168"/>
      <c r="R47" s="190"/>
      <c r="S47" s="118"/>
      <c r="T47" s="118"/>
      <c r="U47" s="118"/>
      <c r="V47" s="118"/>
      <c r="W47" s="118"/>
      <c r="X47" s="118"/>
    </row>
    <row r="48" ht="23.2" customHeight="1" spans="1:24">
      <c r="A48" s="191" t="s">
        <v>5399</v>
      </c>
      <c r="B48" s="192" t="s">
        <v>5714</v>
      </c>
      <c r="C48" s="156">
        <v>119.99</v>
      </c>
      <c r="D48" s="156">
        <v>9.28571428571429</v>
      </c>
      <c r="E48" s="156">
        <f>C48*D48*7</f>
        <v>7799.35</v>
      </c>
      <c r="F48" s="157">
        <v>0.123809523809524</v>
      </c>
      <c r="G48" s="158">
        <f>D48/F48</f>
        <v>74.9999999999999</v>
      </c>
      <c r="H48" s="193">
        <f>D48*J48</f>
        <v>3.71428571428572</v>
      </c>
      <c r="I48" s="194">
        <f>H48*C48</f>
        <v>445.677142857143</v>
      </c>
      <c r="J48" s="195">
        <v>0.4</v>
      </c>
      <c r="K48" s="196">
        <f t="shared" si="0"/>
        <v>20.8928571428572</v>
      </c>
      <c r="L48" s="197">
        <f t="shared" ref="L48:L51" si="10">$H$48/N48</f>
        <v>23.2142857142857</v>
      </c>
      <c r="M48" s="164">
        <v>0.9</v>
      </c>
      <c r="N48" s="165">
        <v>0.16</v>
      </c>
      <c r="O48" s="198" t="s">
        <v>5708</v>
      </c>
      <c r="P48" s="167"/>
      <c r="Q48" s="168"/>
      <c r="R48" s="199" t="s">
        <v>5703</v>
      </c>
      <c r="S48" s="118"/>
      <c r="T48" s="118"/>
      <c r="U48" s="118"/>
      <c r="V48" s="118"/>
      <c r="W48" s="118"/>
      <c r="X48" s="118"/>
    </row>
    <row r="49" ht="23.2" customHeight="1" spans="1:24">
      <c r="A49" s="170"/>
      <c r="B49" s="203"/>
      <c r="C49" s="171"/>
      <c r="D49" s="171"/>
      <c r="E49" s="171"/>
      <c r="F49" s="172"/>
      <c r="G49" s="173"/>
      <c r="H49" s="174"/>
      <c r="I49" s="175"/>
      <c r="J49" s="176"/>
      <c r="K49" s="177">
        <f t="shared" si="0"/>
        <v>20.8928571428572</v>
      </c>
      <c r="L49" s="178">
        <f t="shared" si="10"/>
        <v>23.2142857142857</v>
      </c>
      <c r="M49" s="164">
        <v>0.9</v>
      </c>
      <c r="N49" s="165">
        <v>0.16</v>
      </c>
      <c r="O49" s="179"/>
      <c r="P49" s="167"/>
      <c r="Q49" s="168"/>
      <c r="R49" s="169"/>
      <c r="S49" s="118"/>
      <c r="T49" s="118"/>
      <c r="U49" s="118"/>
      <c r="V49" s="118"/>
      <c r="W49" s="118"/>
      <c r="X49" s="118"/>
    </row>
    <row r="50" ht="23.2" customHeight="1" spans="1:24">
      <c r="A50" s="170"/>
      <c r="B50" s="203"/>
      <c r="C50" s="171"/>
      <c r="D50" s="171"/>
      <c r="E50" s="171"/>
      <c r="F50" s="172"/>
      <c r="G50" s="173"/>
      <c r="H50" s="174"/>
      <c r="I50" s="175"/>
      <c r="J50" s="176"/>
      <c r="K50" s="177">
        <f t="shared" si="0"/>
        <v>20.8928571428572</v>
      </c>
      <c r="L50" s="178">
        <f t="shared" si="10"/>
        <v>23.2142857142857</v>
      </c>
      <c r="M50" s="164">
        <v>0.9</v>
      </c>
      <c r="N50" s="165">
        <v>0.16</v>
      </c>
      <c r="O50" s="179"/>
      <c r="P50" s="167"/>
      <c r="Q50" s="168"/>
      <c r="R50" s="169"/>
      <c r="S50" s="118"/>
      <c r="T50" s="118"/>
      <c r="U50" s="118"/>
      <c r="V50" s="118"/>
      <c r="W50" s="118"/>
      <c r="X50" s="118"/>
    </row>
    <row r="51" ht="23.2" customHeight="1" spans="1:24">
      <c r="A51" s="180"/>
      <c r="B51" s="207"/>
      <c r="C51" s="181"/>
      <c r="D51" s="181"/>
      <c r="E51" s="181"/>
      <c r="F51" s="182"/>
      <c r="G51" s="183"/>
      <c r="H51" s="184"/>
      <c r="I51" s="185"/>
      <c r="J51" s="186"/>
      <c r="K51" s="187">
        <f t="shared" si="0"/>
        <v>20.8928571428572</v>
      </c>
      <c r="L51" s="188">
        <f t="shared" si="10"/>
        <v>23.2142857142857</v>
      </c>
      <c r="M51" s="164">
        <v>0.9</v>
      </c>
      <c r="N51" s="165">
        <v>0.16</v>
      </c>
      <c r="O51" s="189"/>
      <c r="P51" s="167"/>
      <c r="Q51" s="168"/>
      <c r="R51" s="169"/>
      <c r="S51" s="118"/>
      <c r="T51" s="118"/>
      <c r="U51" s="118"/>
      <c r="V51" s="118"/>
      <c r="W51" s="118"/>
      <c r="X51" s="118"/>
    </row>
    <row r="52" ht="23.2" customHeight="1" spans="1:24">
      <c r="A52" s="154" t="s">
        <v>5400</v>
      </c>
      <c r="B52" s="192" t="s">
        <v>5715</v>
      </c>
      <c r="C52" s="156">
        <v>119.99</v>
      </c>
      <c r="D52" s="156">
        <v>10.2857142857143</v>
      </c>
      <c r="E52" s="156">
        <f>C52*D52*7</f>
        <v>8639.28000000001</v>
      </c>
      <c r="F52" s="157">
        <v>0.137142857142857</v>
      </c>
      <c r="G52" s="158">
        <f>D52/F52</f>
        <v>75.0000000000002</v>
      </c>
      <c r="H52" s="193">
        <f>D52*J52</f>
        <v>3.6</v>
      </c>
      <c r="I52" s="194">
        <f>H52*C52</f>
        <v>431.964000000001</v>
      </c>
      <c r="J52" s="195">
        <v>0.35</v>
      </c>
      <c r="K52" s="196">
        <f t="shared" si="0"/>
        <v>20.25</v>
      </c>
      <c r="L52" s="197">
        <f t="shared" ref="L52:L55" si="11">$H$52/N52</f>
        <v>22.5</v>
      </c>
      <c r="M52" s="164">
        <v>0.9</v>
      </c>
      <c r="N52" s="165">
        <v>0.16</v>
      </c>
      <c r="O52" s="198" t="s">
        <v>5708</v>
      </c>
      <c r="P52" s="167"/>
      <c r="Q52" s="168"/>
      <c r="R52" s="169"/>
      <c r="S52" s="118"/>
      <c r="T52" s="118"/>
      <c r="U52" s="118"/>
      <c r="V52" s="118"/>
      <c r="W52" s="118"/>
      <c r="X52" s="118"/>
    </row>
    <row r="53" ht="23.2" customHeight="1" spans="1:24">
      <c r="A53" s="170"/>
      <c r="B53" s="203"/>
      <c r="C53" s="171"/>
      <c r="D53" s="171"/>
      <c r="E53" s="171"/>
      <c r="F53" s="172"/>
      <c r="G53" s="173"/>
      <c r="H53" s="174"/>
      <c r="I53" s="175"/>
      <c r="J53" s="176"/>
      <c r="K53" s="177">
        <f t="shared" si="0"/>
        <v>20.25</v>
      </c>
      <c r="L53" s="178">
        <f t="shared" si="11"/>
        <v>22.5</v>
      </c>
      <c r="M53" s="164">
        <v>0.9</v>
      </c>
      <c r="N53" s="165">
        <v>0.16</v>
      </c>
      <c r="O53" s="179"/>
      <c r="P53" s="167"/>
      <c r="Q53" s="168"/>
      <c r="R53" s="169"/>
      <c r="S53" s="118"/>
      <c r="T53" s="118"/>
      <c r="U53" s="118"/>
      <c r="V53" s="118"/>
      <c r="W53" s="118"/>
      <c r="X53" s="118"/>
    </row>
    <row r="54" ht="23.2" customHeight="1" spans="1:24">
      <c r="A54" s="170"/>
      <c r="B54" s="203"/>
      <c r="C54" s="171"/>
      <c r="D54" s="171"/>
      <c r="E54" s="171"/>
      <c r="F54" s="172"/>
      <c r="G54" s="173"/>
      <c r="H54" s="174"/>
      <c r="I54" s="175"/>
      <c r="J54" s="176"/>
      <c r="K54" s="177">
        <f t="shared" si="0"/>
        <v>20.25</v>
      </c>
      <c r="L54" s="178">
        <f t="shared" si="11"/>
        <v>22.5</v>
      </c>
      <c r="M54" s="164">
        <v>0.9</v>
      </c>
      <c r="N54" s="165">
        <v>0.16</v>
      </c>
      <c r="O54" s="179"/>
      <c r="P54" s="167"/>
      <c r="Q54" s="168"/>
      <c r="R54" s="169"/>
      <c r="S54" s="118"/>
      <c r="T54" s="118"/>
      <c r="U54" s="118"/>
      <c r="V54" s="118"/>
      <c r="W54" s="118"/>
      <c r="X54" s="118"/>
    </row>
    <row r="55" ht="23.2" customHeight="1" spans="1:24">
      <c r="A55" s="180"/>
      <c r="B55" s="207"/>
      <c r="C55" s="181"/>
      <c r="D55" s="181"/>
      <c r="E55" s="181"/>
      <c r="F55" s="182"/>
      <c r="G55" s="183"/>
      <c r="H55" s="184"/>
      <c r="I55" s="185"/>
      <c r="J55" s="186"/>
      <c r="K55" s="187">
        <f t="shared" si="0"/>
        <v>20.25</v>
      </c>
      <c r="L55" s="188">
        <f t="shared" si="11"/>
        <v>22.5</v>
      </c>
      <c r="M55" s="164">
        <v>0.9</v>
      </c>
      <c r="N55" s="165">
        <v>0.16</v>
      </c>
      <c r="O55" s="189"/>
      <c r="P55" s="208"/>
      <c r="Q55" s="168"/>
      <c r="R55" s="190"/>
      <c r="S55" s="118"/>
      <c r="T55" s="118"/>
      <c r="U55" s="118"/>
      <c r="V55" s="118"/>
      <c r="W55" s="118"/>
      <c r="X55" s="118"/>
    </row>
    <row r="56" ht="23.2" customHeight="1" spans="1:24">
      <c r="A56" s="191" t="s">
        <v>5402</v>
      </c>
      <c r="B56" s="192" t="s">
        <v>5716</v>
      </c>
      <c r="C56" s="156">
        <v>119.99</v>
      </c>
      <c r="D56" s="156">
        <v>10.7142857142857</v>
      </c>
      <c r="E56" s="156">
        <f>C56*D56*7</f>
        <v>8999.24999999999</v>
      </c>
      <c r="F56" s="157">
        <v>0.142857142857143</v>
      </c>
      <c r="G56" s="158">
        <f>D56/F56</f>
        <v>74.9999999999998</v>
      </c>
      <c r="H56" s="193">
        <f>D56*J56</f>
        <v>3.21428571428571</v>
      </c>
      <c r="I56" s="194">
        <f>H56*C56</f>
        <v>385.682142857142</v>
      </c>
      <c r="J56" s="195">
        <v>0.3</v>
      </c>
      <c r="K56" s="196">
        <f t="shared" si="0"/>
        <v>18.0803571428571</v>
      </c>
      <c r="L56" s="197">
        <f t="shared" ref="L56:L59" si="12">$H$56/N56</f>
        <v>20.0892857142857</v>
      </c>
      <c r="M56" s="164">
        <v>0.9</v>
      </c>
      <c r="N56" s="165">
        <v>0.16</v>
      </c>
      <c r="O56" s="198" t="s">
        <v>5717</v>
      </c>
      <c r="P56" s="209" t="s">
        <v>5718</v>
      </c>
      <c r="Q56" s="168"/>
      <c r="R56" s="199" t="s">
        <v>5719</v>
      </c>
      <c r="S56" s="118"/>
      <c r="T56" s="118"/>
      <c r="U56" s="118"/>
      <c r="V56" s="118"/>
      <c r="W56" s="118"/>
      <c r="X56" s="118"/>
    </row>
    <row r="57" ht="23.2" customHeight="1" spans="1:24">
      <c r="A57" s="170"/>
      <c r="B57" s="203"/>
      <c r="C57" s="171"/>
      <c r="D57" s="171"/>
      <c r="E57" s="171"/>
      <c r="F57" s="172"/>
      <c r="G57" s="173"/>
      <c r="H57" s="174"/>
      <c r="I57" s="175"/>
      <c r="J57" s="176"/>
      <c r="K57" s="177">
        <f t="shared" si="0"/>
        <v>18.0803571428571</v>
      </c>
      <c r="L57" s="178">
        <f t="shared" si="12"/>
        <v>20.0892857142857</v>
      </c>
      <c r="M57" s="164">
        <v>0.9</v>
      </c>
      <c r="N57" s="165">
        <v>0.16</v>
      </c>
      <c r="O57" s="179"/>
      <c r="P57" s="167"/>
      <c r="Q57" s="168"/>
      <c r="R57" s="169"/>
      <c r="S57" s="118"/>
      <c r="T57" s="118"/>
      <c r="U57" s="118"/>
      <c r="V57" s="118"/>
      <c r="W57" s="118"/>
      <c r="X57" s="118"/>
    </row>
    <row r="58" ht="23.2" customHeight="1" spans="1:24">
      <c r="A58" s="170"/>
      <c r="B58" s="203"/>
      <c r="C58" s="171"/>
      <c r="D58" s="171"/>
      <c r="E58" s="171"/>
      <c r="F58" s="172"/>
      <c r="G58" s="173"/>
      <c r="H58" s="174"/>
      <c r="I58" s="175"/>
      <c r="J58" s="176"/>
      <c r="K58" s="177">
        <f t="shared" si="0"/>
        <v>18.0803571428571</v>
      </c>
      <c r="L58" s="178">
        <f t="shared" si="12"/>
        <v>20.0892857142857</v>
      </c>
      <c r="M58" s="164">
        <v>0.9</v>
      </c>
      <c r="N58" s="165">
        <v>0.16</v>
      </c>
      <c r="O58" s="179"/>
      <c r="P58" s="167"/>
      <c r="Q58" s="168"/>
      <c r="R58" s="169"/>
      <c r="S58" s="118"/>
      <c r="T58" s="118"/>
      <c r="U58" s="118"/>
      <c r="V58" s="118"/>
      <c r="W58" s="118"/>
      <c r="X58" s="118"/>
    </row>
    <row r="59" ht="23.2" customHeight="1" spans="1:24">
      <c r="A59" s="180"/>
      <c r="B59" s="207"/>
      <c r="C59" s="181"/>
      <c r="D59" s="181"/>
      <c r="E59" s="181"/>
      <c r="F59" s="182"/>
      <c r="G59" s="183"/>
      <c r="H59" s="184"/>
      <c r="I59" s="185"/>
      <c r="J59" s="186"/>
      <c r="K59" s="187">
        <f t="shared" si="0"/>
        <v>18.0803571428571</v>
      </c>
      <c r="L59" s="188">
        <f t="shared" si="12"/>
        <v>20.0892857142857</v>
      </c>
      <c r="M59" s="164">
        <v>0.9</v>
      </c>
      <c r="N59" s="165">
        <v>0.16</v>
      </c>
      <c r="O59" s="189"/>
      <c r="P59" s="167"/>
      <c r="Q59" s="168"/>
      <c r="R59" s="169"/>
      <c r="S59" s="118"/>
      <c r="T59" s="118"/>
      <c r="U59" s="118"/>
      <c r="V59" s="118"/>
      <c r="W59" s="118"/>
      <c r="X59" s="118"/>
    </row>
    <row r="60" ht="23.2" customHeight="1" spans="1:24">
      <c r="A60" s="154" t="s">
        <v>5403</v>
      </c>
      <c r="B60" s="192" t="s">
        <v>5720</v>
      </c>
      <c r="C60" s="156">
        <v>119.99</v>
      </c>
      <c r="D60" s="156">
        <v>11.4285714285714</v>
      </c>
      <c r="E60" s="156">
        <f>C60*D60*7</f>
        <v>9599.19999999998</v>
      </c>
      <c r="F60" s="157">
        <v>0.152380952380952</v>
      </c>
      <c r="G60" s="158">
        <f>D60/F60</f>
        <v>75</v>
      </c>
      <c r="H60" s="193">
        <f>D60*J60</f>
        <v>3.42857142857142</v>
      </c>
      <c r="I60" s="194">
        <f>H60*C60</f>
        <v>411.394285714285</v>
      </c>
      <c r="J60" s="195">
        <v>0.3</v>
      </c>
      <c r="K60" s="196">
        <f t="shared" si="0"/>
        <v>18.1512605042016</v>
      </c>
      <c r="L60" s="197">
        <f t="shared" ref="L60:L63" si="13">$H$60/N60</f>
        <v>20.1680672268907</v>
      </c>
      <c r="M60" s="164">
        <v>0.9</v>
      </c>
      <c r="N60" s="165">
        <v>0.17</v>
      </c>
      <c r="O60" s="198" t="s">
        <v>5717</v>
      </c>
      <c r="P60" s="167"/>
      <c r="Q60" s="168"/>
      <c r="R60" s="169"/>
      <c r="S60" s="118"/>
      <c r="T60" s="118"/>
      <c r="U60" s="118"/>
      <c r="V60" s="118"/>
      <c r="W60" s="118"/>
      <c r="X60" s="118"/>
    </row>
    <row r="61" ht="23.2" customHeight="1" spans="1:24">
      <c r="A61" s="170"/>
      <c r="B61" s="203"/>
      <c r="C61" s="171"/>
      <c r="D61" s="171"/>
      <c r="E61" s="171"/>
      <c r="F61" s="172"/>
      <c r="G61" s="173"/>
      <c r="H61" s="174"/>
      <c r="I61" s="175"/>
      <c r="J61" s="176"/>
      <c r="K61" s="177">
        <f t="shared" si="0"/>
        <v>18.1512605042016</v>
      </c>
      <c r="L61" s="178">
        <f t="shared" si="13"/>
        <v>20.1680672268907</v>
      </c>
      <c r="M61" s="164">
        <v>0.9</v>
      </c>
      <c r="N61" s="165">
        <v>0.17</v>
      </c>
      <c r="O61" s="179"/>
      <c r="P61" s="167"/>
      <c r="Q61" s="168"/>
      <c r="R61" s="169"/>
      <c r="S61" s="118"/>
      <c r="T61" s="118"/>
      <c r="U61" s="118"/>
      <c r="V61" s="118"/>
      <c r="W61" s="118"/>
      <c r="X61" s="118"/>
    </row>
    <row r="62" ht="23.2" customHeight="1" spans="1:24">
      <c r="A62" s="170"/>
      <c r="B62" s="203"/>
      <c r="C62" s="171"/>
      <c r="D62" s="171"/>
      <c r="E62" s="171"/>
      <c r="F62" s="172"/>
      <c r="G62" s="173"/>
      <c r="H62" s="174"/>
      <c r="I62" s="175"/>
      <c r="J62" s="176"/>
      <c r="K62" s="177">
        <f t="shared" si="0"/>
        <v>18.1512605042016</v>
      </c>
      <c r="L62" s="178">
        <f t="shared" si="13"/>
        <v>20.1680672268907</v>
      </c>
      <c r="M62" s="164">
        <v>0.9</v>
      </c>
      <c r="N62" s="165">
        <v>0.17</v>
      </c>
      <c r="O62" s="179"/>
      <c r="P62" s="167"/>
      <c r="Q62" s="168"/>
      <c r="R62" s="169"/>
      <c r="S62" s="118"/>
      <c r="T62" s="118"/>
      <c r="U62" s="118"/>
      <c r="V62" s="118"/>
      <c r="W62" s="118"/>
      <c r="X62" s="118"/>
    </row>
    <row r="63" ht="23.2" customHeight="1" spans="1:24">
      <c r="A63" s="180"/>
      <c r="B63" s="207"/>
      <c r="C63" s="181"/>
      <c r="D63" s="181"/>
      <c r="E63" s="181"/>
      <c r="F63" s="182"/>
      <c r="G63" s="183"/>
      <c r="H63" s="184"/>
      <c r="I63" s="185"/>
      <c r="J63" s="186"/>
      <c r="K63" s="187">
        <f t="shared" si="0"/>
        <v>18.1512605042016</v>
      </c>
      <c r="L63" s="188">
        <f t="shared" si="13"/>
        <v>20.1680672268907</v>
      </c>
      <c r="M63" s="164">
        <v>0.9</v>
      </c>
      <c r="N63" s="165">
        <v>0.17</v>
      </c>
      <c r="O63" s="189"/>
      <c r="P63" s="208"/>
      <c r="Q63" s="210"/>
      <c r="R63" s="190"/>
      <c r="S63" s="118"/>
      <c r="T63" s="118"/>
      <c r="U63" s="118"/>
      <c r="V63" s="118"/>
      <c r="W63" s="118"/>
      <c r="X63" s="118"/>
    </row>
    <row r="64" ht="23.2" customHeight="1" spans="1:24">
      <c r="A64" s="191" t="s">
        <v>5402</v>
      </c>
      <c r="B64" s="192" t="s">
        <v>5716</v>
      </c>
      <c r="C64" s="156">
        <v>119.99</v>
      </c>
      <c r="D64" s="156">
        <v>10.7142857142857</v>
      </c>
      <c r="E64" s="156">
        <f>C64*D64*7</f>
        <v>8999.24999999999</v>
      </c>
      <c r="F64" s="157">
        <v>0.178571428571429</v>
      </c>
      <c r="G64" s="158">
        <f>D64/F64</f>
        <v>59.9999999999998</v>
      </c>
      <c r="H64" s="193">
        <f>D64*J64</f>
        <v>3.21428571428571</v>
      </c>
      <c r="I64" s="194">
        <f>H64*C64</f>
        <v>385.682142857142</v>
      </c>
      <c r="J64" s="195">
        <v>0.3</v>
      </c>
      <c r="K64" s="196">
        <f t="shared" si="0"/>
        <v>17.0168067226891</v>
      </c>
      <c r="L64" s="197">
        <f t="shared" ref="L64:L67" si="14">$H$56/N64</f>
        <v>18.9075630252101</v>
      </c>
      <c r="M64" s="164">
        <v>0.9</v>
      </c>
      <c r="N64" s="165">
        <v>0.17</v>
      </c>
      <c r="O64" s="198" t="s">
        <v>5717</v>
      </c>
      <c r="P64" s="209" t="s">
        <v>5721</v>
      </c>
      <c r="Q64" s="211" t="s">
        <v>5550</v>
      </c>
      <c r="R64" s="199" t="s">
        <v>5719</v>
      </c>
      <c r="S64" s="118"/>
      <c r="T64" s="118"/>
      <c r="U64" s="118"/>
      <c r="V64" s="118"/>
      <c r="W64" s="118"/>
      <c r="X64" s="118"/>
    </row>
    <row r="65" ht="23.2" customHeight="1" spans="1:24">
      <c r="A65" s="170"/>
      <c r="B65" s="203"/>
      <c r="C65" s="171"/>
      <c r="D65" s="171"/>
      <c r="E65" s="171"/>
      <c r="F65" s="172"/>
      <c r="G65" s="173"/>
      <c r="H65" s="174"/>
      <c r="I65" s="175"/>
      <c r="J65" s="176"/>
      <c r="K65" s="177">
        <f t="shared" si="0"/>
        <v>17.0168067226891</v>
      </c>
      <c r="L65" s="178">
        <f t="shared" si="14"/>
        <v>18.9075630252101</v>
      </c>
      <c r="M65" s="164">
        <v>0.9</v>
      </c>
      <c r="N65" s="165">
        <v>0.17</v>
      </c>
      <c r="O65" s="179"/>
      <c r="P65" s="167"/>
      <c r="Q65" s="211" t="s">
        <v>5550</v>
      </c>
      <c r="R65" s="169"/>
      <c r="S65" s="118"/>
      <c r="T65" s="118"/>
      <c r="U65" s="118"/>
      <c r="V65" s="118"/>
      <c r="W65" s="118"/>
      <c r="X65" s="118"/>
    </row>
    <row r="66" ht="23.2" customHeight="1" spans="1:24">
      <c r="A66" s="170"/>
      <c r="B66" s="203"/>
      <c r="C66" s="171"/>
      <c r="D66" s="171"/>
      <c r="E66" s="171"/>
      <c r="F66" s="172"/>
      <c r="G66" s="173"/>
      <c r="H66" s="174"/>
      <c r="I66" s="175"/>
      <c r="J66" s="176"/>
      <c r="K66" s="177">
        <f t="shared" si="0"/>
        <v>17.0168067226891</v>
      </c>
      <c r="L66" s="178">
        <f t="shared" si="14"/>
        <v>18.9075630252101</v>
      </c>
      <c r="M66" s="164">
        <v>0.9</v>
      </c>
      <c r="N66" s="165">
        <v>0.17</v>
      </c>
      <c r="O66" s="179"/>
      <c r="P66" s="167"/>
      <c r="Q66" s="211" t="s">
        <v>5550</v>
      </c>
      <c r="R66" s="169"/>
      <c r="S66" s="118"/>
      <c r="T66" s="118"/>
      <c r="U66" s="118"/>
      <c r="V66" s="118"/>
      <c r="W66" s="118"/>
      <c r="X66" s="118"/>
    </row>
    <row r="67" ht="23.2" customHeight="1" spans="1:24">
      <c r="A67" s="180"/>
      <c r="B67" s="207"/>
      <c r="C67" s="181"/>
      <c r="D67" s="181"/>
      <c r="E67" s="181"/>
      <c r="F67" s="182"/>
      <c r="G67" s="183"/>
      <c r="H67" s="184"/>
      <c r="I67" s="185"/>
      <c r="J67" s="186"/>
      <c r="K67" s="187">
        <f t="shared" si="0"/>
        <v>17.0168067226891</v>
      </c>
      <c r="L67" s="188">
        <f t="shared" si="14"/>
        <v>18.9075630252101</v>
      </c>
      <c r="M67" s="164">
        <v>0.9</v>
      </c>
      <c r="N67" s="165">
        <v>0.17</v>
      </c>
      <c r="O67" s="189"/>
      <c r="P67" s="167"/>
      <c r="Q67" s="211" t="s">
        <v>5550</v>
      </c>
      <c r="R67" s="169"/>
      <c r="S67" s="118"/>
      <c r="T67" s="118"/>
      <c r="U67" s="118"/>
      <c r="V67" s="118"/>
      <c r="W67" s="118"/>
      <c r="X67" s="118"/>
    </row>
    <row r="68" ht="23.2" customHeight="1" spans="1:24">
      <c r="A68" s="154" t="s">
        <v>5403</v>
      </c>
      <c r="B68" s="192" t="s">
        <v>5720</v>
      </c>
      <c r="C68" s="156">
        <v>119.99</v>
      </c>
      <c r="D68" s="156">
        <v>11.4285714285714</v>
      </c>
      <c r="E68" s="156">
        <f>C68*D68*7</f>
        <v>9599.19999999998</v>
      </c>
      <c r="F68" s="157">
        <v>0.19047619047619</v>
      </c>
      <c r="G68" s="158">
        <f>D68/F68</f>
        <v>60</v>
      </c>
      <c r="H68" s="193">
        <f>D68*J68</f>
        <v>3.42857142857142</v>
      </c>
      <c r="I68" s="194">
        <f>H68*C68</f>
        <v>411.394285714285</v>
      </c>
      <c r="J68" s="195">
        <v>0.3</v>
      </c>
      <c r="K68" s="196">
        <f t="shared" si="0"/>
        <v>18.1512605042016</v>
      </c>
      <c r="L68" s="197">
        <f t="shared" ref="L68:L71" si="15">$H$60/N68</f>
        <v>20.1680672268907</v>
      </c>
      <c r="M68" s="164">
        <v>0.9</v>
      </c>
      <c r="N68" s="165">
        <v>0.17</v>
      </c>
      <c r="O68" s="198" t="s">
        <v>5717</v>
      </c>
      <c r="P68" s="167"/>
      <c r="Q68" s="211" t="s">
        <v>5550</v>
      </c>
      <c r="R68" s="169"/>
      <c r="S68" s="118"/>
      <c r="T68" s="118"/>
      <c r="U68" s="118"/>
      <c r="V68" s="118"/>
      <c r="W68" s="118"/>
      <c r="X68" s="118"/>
    </row>
    <row r="69" ht="23.2" customHeight="1" spans="1:24">
      <c r="A69" s="170"/>
      <c r="B69" s="203"/>
      <c r="C69" s="171"/>
      <c r="D69" s="171"/>
      <c r="E69" s="171"/>
      <c r="F69" s="172"/>
      <c r="G69" s="173"/>
      <c r="H69" s="174"/>
      <c r="I69" s="175"/>
      <c r="J69" s="176"/>
      <c r="K69" s="177">
        <f t="shared" si="0"/>
        <v>18.1512605042016</v>
      </c>
      <c r="L69" s="178">
        <f t="shared" si="15"/>
        <v>20.1680672268907</v>
      </c>
      <c r="M69" s="164">
        <v>0.9</v>
      </c>
      <c r="N69" s="165">
        <v>0.17</v>
      </c>
      <c r="O69" s="179"/>
      <c r="P69" s="167"/>
      <c r="Q69" s="211" t="s">
        <v>5550</v>
      </c>
      <c r="R69" s="169"/>
      <c r="S69" s="118"/>
      <c r="T69" s="118"/>
      <c r="U69" s="118"/>
      <c r="V69" s="118"/>
      <c r="W69" s="118"/>
      <c r="X69" s="118"/>
    </row>
    <row r="70" ht="23.2" customHeight="1" spans="1:24">
      <c r="A70" s="170"/>
      <c r="B70" s="203"/>
      <c r="C70" s="171"/>
      <c r="D70" s="171"/>
      <c r="E70" s="171"/>
      <c r="F70" s="172"/>
      <c r="G70" s="173"/>
      <c r="H70" s="174"/>
      <c r="I70" s="175"/>
      <c r="J70" s="176"/>
      <c r="K70" s="177">
        <f t="shared" si="0"/>
        <v>18.1512605042016</v>
      </c>
      <c r="L70" s="178">
        <f t="shared" si="15"/>
        <v>20.1680672268907</v>
      </c>
      <c r="M70" s="164">
        <v>0.9</v>
      </c>
      <c r="N70" s="165">
        <v>0.17</v>
      </c>
      <c r="O70" s="179"/>
      <c r="P70" s="167"/>
      <c r="Q70" s="211" t="s">
        <v>5550</v>
      </c>
      <c r="R70" s="169"/>
      <c r="S70" s="118"/>
      <c r="T70" s="118"/>
      <c r="U70" s="118"/>
      <c r="V70" s="118"/>
      <c r="W70" s="118"/>
      <c r="X70" s="118"/>
    </row>
    <row r="71" ht="23.2" customHeight="1" spans="1:24">
      <c r="A71" s="180"/>
      <c r="B71" s="207"/>
      <c r="C71" s="181"/>
      <c r="D71" s="181"/>
      <c r="E71" s="181"/>
      <c r="F71" s="182"/>
      <c r="G71" s="183"/>
      <c r="H71" s="184"/>
      <c r="I71" s="185"/>
      <c r="J71" s="186"/>
      <c r="K71" s="187">
        <f t="shared" si="0"/>
        <v>18.1512605042016</v>
      </c>
      <c r="L71" s="188">
        <f t="shared" si="15"/>
        <v>20.1680672268907</v>
      </c>
      <c r="M71" s="164">
        <v>0.9</v>
      </c>
      <c r="N71" s="165">
        <v>0.17</v>
      </c>
      <c r="O71" s="189"/>
      <c r="P71" s="208"/>
      <c r="Q71" s="211" t="s">
        <v>5550</v>
      </c>
      <c r="R71" s="190"/>
      <c r="S71" s="118"/>
      <c r="T71" s="118"/>
      <c r="U71" s="118"/>
      <c r="V71" s="118"/>
      <c r="W71" s="118"/>
      <c r="X71" s="118"/>
    </row>
    <row r="72" ht="14.25" spans="1:24">
      <c r="A72" s="180"/>
      <c r="B72" s="207"/>
      <c r="C72" s="181"/>
      <c r="D72" s="181"/>
      <c r="E72" s="181"/>
      <c r="F72" s="182"/>
      <c r="G72" s="183"/>
      <c r="H72" s="184"/>
      <c r="I72" s="185"/>
      <c r="J72" s="186"/>
      <c r="K72" s="187"/>
      <c r="L72" s="188"/>
      <c r="M72" s="164"/>
      <c r="N72" s="165"/>
      <c r="O72" s="189"/>
      <c r="P72" s="208"/>
      <c r="Q72" s="210"/>
      <c r="R72" s="190"/>
      <c r="S72" s="118"/>
      <c r="T72" s="118"/>
      <c r="U72" s="118"/>
      <c r="V72" s="118"/>
      <c r="W72" s="118"/>
      <c r="X72" s="118"/>
    </row>
    <row r="73" ht="14.25" spans="1:24">
      <c r="A73" s="180"/>
      <c r="B73" s="207"/>
      <c r="C73" s="181"/>
      <c r="D73" s="181"/>
      <c r="E73" s="181"/>
      <c r="F73" s="182"/>
      <c r="G73" s="183"/>
      <c r="H73" s="184"/>
      <c r="I73" s="185"/>
      <c r="J73" s="186"/>
      <c r="K73" s="187"/>
      <c r="L73" s="188"/>
      <c r="M73" s="164"/>
      <c r="N73" s="165"/>
      <c r="O73" s="189"/>
      <c r="P73" s="208"/>
      <c r="Q73" s="210"/>
      <c r="R73" s="190"/>
      <c r="S73" s="118"/>
      <c r="T73" s="118"/>
      <c r="U73" s="118"/>
      <c r="V73" s="118"/>
      <c r="W73" s="118"/>
      <c r="X73" s="118"/>
    </row>
    <row r="74" ht="14.25" spans="1:24">
      <c r="A74" s="180"/>
      <c r="B74" s="207"/>
      <c r="C74" s="181"/>
      <c r="D74" s="181"/>
      <c r="E74" s="181"/>
      <c r="F74" s="182"/>
      <c r="G74" s="183"/>
      <c r="H74" s="184"/>
      <c r="I74" s="185"/>
      <c r="J74" s="186"/>
      <c r="K74" s="187"/>
      <c r="L74" s="188"/>
      <c r="M74" s="164"/>
      <c r="N74" s="165"/>
      <c r="O74" s="189"/>
      <c r="P74" s="208"/>
      <c r="Q74" s="210"/>
      <c r="R74" s="190"/>
      <c r="S74" s="118"/>
      <c r="T74" s="118"/>
      <c r="U74" s="118"/>
      <c r="V74" s="118"/>
      <c r="W74" s="118"/>
      <c r="X74" s="118"/>
    </row>
    <row r="75" ht="14.25" spans="1:24">
      <c r="A75" s="180"/>
      <c r="B75" s="207"/>
      <c r="C75" s="181"/>
      <c r="D75" s="181"/>
      <c r="E75" s="181"/>
      <c r="F75" s="182"/>
      <c r="G75" s="183"/>
      <c r="H75" s="184"/>
      <c r="I75" s="185"/>
      <c r="J75" s="186"/>
      <c r="K75" s="187"/>
      <c r="L75" s="188"/>
      <c r="M75" s="164"/>
      <c r="N75" s="165"/>
      <c r="O75" s="189"/>
      <c r="P75" s="208"/>
      <c r="Q75" s="210"/>
      <c r="R75" s="190"/>
      <c r="S75" s="118"/>
      <c r="T75" s="118"/>
      <c r="U75" s="118"/>
      <c r="V75" s="118"/>
      <c r="W75" s="118"/>
      <c r="X75" s="118"/>
    </row>
    <row r="76" ht="14.25" spans="1:24">
      <c r="A76" s="180"/>
      <c r="B76" s="207"/>
      <c r="C76" s="181"/>
      <c r="D76" s="181"/>
      <c r="E76" s="181"/>
      <c r="F76" s="182"/>
      <c r="G76" s="183"/>
      <c r="H76" s="184"/>
      <c r="I76" s="185"/>
      <c r="J76" s="186"/>
      <c r="K76" s="187"/>
      <c r="L76" s="188"/>
      <c r="M76" s="164"/>
      <c r="N76" s="165"/>
      <c r="O76" s="189"/>
      <c r="P76" s="208"/>
      <c r="Q76" s="210"/>
      <c r="R76" s="190"/>
      <c r="S76" s="118"/>
      <c r="T76" s="118"/>
      <c r="U76" s="118"/>
      <c r="V76" s="118"/>
      <c r="W76" s="118"/>
      <c r="X76" s="118"/>
    </row>
    <row r="77" ht="14.25" spans="1:24">
      <c r="A77" s="180"/>
      <c r="B77" s="207"/>
      <c r="C77" s="181"/>
      <c r="D77" s="181"/>
      <c r="E77" s="181"/>
      <c r="F77" s="182"/>
      <c r="G77" s="183"/>
      <c r="H77" s="184"/>
      <c r="I77" s="185"/>
      <c r="J77" s="186"/>
      <c r="K77" s="187"/>
      <c r="L77" s="188"/>
      <c r="M77" s="164"/>
      <c r="N77" s="165"/>
      <c r="O77" s="189"/>
      <c r="P77" s="208"/>
      <c r="Q77" s="210"/>
      <c r="R77" s="190"/>
      <c r="S77" s="118"/>
      <c r="T77" s="118"/>
      <c r="U77" s="118"/>
      <c r="V77" s="118"/>
      <c r="W77" s="118"/>
      <c r="X77" s="118"/>
    </row>
    <row r="78" ht="14.25" spans="1:24">
      <c r="A78" s="180"/>
      <c r="B78" s="207"/>
      <c r="C78" s="181"/>
      <c r="D78" s="181"/>
      <c r="E78" s="181"/>
      <c r="F78" s="182"/>
      <c r="G78" s="183"/>
      <c r="H78" s="184"/>
      <c r="I78" s="185"/>
      <c r="J78" s="186"/>
      <c r="K78" s="187"/>
      <c r="L78" s="188"/>
      <c r="M78" s="164"/>
      <c r="N78" s="165"/>
      <c r="O78" s="189"/>
      <c r="P78" s="208"/>
      <c r="Q78" s="210"/>
      <c r="R78" s="190"/>
      <c r="S78" s="118"/>
      <c r="T78" s="118"/>
      <c r="U78" s="118"/>
      <c r="V78" s="118"/>
      <c r="W78" s="118"/>
      <c r="X78" s="118"/>
    </row>
    <row r="79" ht="14.25" spans="1:24">
      <c r="A79" s="180"/>
      <c r="B79" s="207"/>
      <c r="C79" s="181"/>
      <c r="D79" s="181"/>
      <c r="E79" s="181"/>
      <c r="F79" s="182"/>
      <c r="G79" s="183"/>
      <c r="H79" s="184"/>
      <c r="I79" s="185"/>
      <c r="J79" s="186"/>
      <c r="K79" s="187"/>
      <c r="L79" s="188"/>
      <c r="M79" s="164"/>
      <c r="N79" s="165"/>
      <c r="O79" s="189"/>
      <c r="P79" s="208"/>
      <c r="Q79" s="210"/>
      <c r="R79" s="190"/>
      <c r="S79" s="118"/>
      <c r="T79" s="118"/>
      <c r="U79" s="118"/>
      <c r="V79" s="118"/>
      <c r="W79" s="118"/>
      <c r="X79" s="118"/>
    </row>
    <row r="80" ht="14.25" spans="1:24">
      <c r="A80" s="180"/>
      <c r="B80" s="207"/>
      <c r="C80" s="181"/>
      <c r="D80" s="181"/>
      <c r="E80" s="181"/>
      <c r="F80" s="182"/>
      <c r="G80" s="183"/>
      <c r="H80" s="184"/>
      <c r="I80" s="185"/>
      <c r="J80" s="186"/>
      <c r="K80" s="187"/>
      <c r="L80" s="188"/>
      <c r="M80" s="164"/>
      <c r="N80" s="165"/>
      <c r="O80" s="189"/>
      <c r="P80" s="208"/>
      <c r="Q80" s="210"/>
      <c r="R80" s="190"/>
      <c r="S80" s="118"/>
      <c r="T80" s="118"/>
      <c r="U80" s="118"/>
      <c r="V80" s="118"/>
      <c r="W80" s="118"/>
      <c r="X80" s="118"/>
    </row>
    <row r="81" ht="14.25" spans="1:24">
      <c r="A81" s="180"/>
      <c r="B81" s="207"/>
      <c r="C81" s="181"/>
      <c r="D81" s="181"/>
      <c r="E81" s="181"/>
      <c r="F81" s="182"/>
      <c r="G81" s="183"/>
      <c r="H81" s="184"/>
      <c r="I81" s="185"/>
      <c r="J81" s="186"/>
      <c r="K81" s="187"/>
      <c r="L81" s="188"/>
      <c r="M81" s="164"/>
      <c r="N81" s="165"/>
      <c r="O81" s="189"/>
      <c r="P81" s="208"/>
      <c r="Q81" s="210"/>
      <c r="R81" s="190"/>
      <c r="S81" s="118"/>
      <c r="T81" s="118"/>
      <c r="U81" s="118"/>
      <c r="V81" s="118"/>
      <c r="W81" s="118"/>
      <c r="X81" s="118"/>
    </row>
    <row r="82" ht="14.25" spans="1:24">
      <c r="A82" s="180"/>
      <c r="B82" s="207"/>
      <c r="C82" s="181"/>
      <c r="D82" s="181"/>
      <c r="E82" s="181"/>
      <c r="F82" s="182"/>
      <c r="G82" s="183"/>
      <c r="H82" s="184"/>
      <c r="I82" s="185"/>
      <c r="J82" s="186"/>
      <c r="K82" s="187"/>
      <c r="L82" s="188"/>
      <c r="M82" s="164"/>
      <c r="N82" s="165"/>
      <c r="O82" s="189"/>
      <c r="P82" s="208"/>
      <c r="Q82" s="210"/>
      <c r="R82" s="190"/>
      <c r="S82" s="118"/>
      <c r="T82" s="118"/>
      <c r="U82" s="118"/>
      <c r="V82" s="118"/>
      <c r="W82" s="118"/>
      <c r="X82" s="118"/>
    </row>
    <row r="83" ht="14.25" spans="1:24">
      <c r="A83" s="180"/>
      <c r="B83" s="207"/>
      <c r="C83" s="181"/>
      <c r="D83" s="181"/>
      <c r="E83" s="181"/>
      <c r="F83" s="182"/>
      <c r="G83" s="183"/>
      <c r="H83" s="184"/>
      <c r="I83" s="185"/>
      <c r="J83" s="186"/>
      <c r="K83" s="187"/>
      <c r="L83" s="188"/>
      <c r="M83" s="164"/>
      <c r="N83" s="165"/>
      <c r="O83" s="189"/>
      <c r="P83" s="208"/>
      <c r="Q83" s="210"/>
      <c r="R83" s="190"/>
      <c r="S83" s="118"/>
      <c r="T83" s="118"/>
      <c r="U83" s="118"/>
      <c r="V83" s="118"/>
      <c r="W83" s="118"/>
      <c r="X83" s="118"/>
    </row>
    <row r="84" ht="14.25" spans="1:24">
      <c r="A84" s="180"/>
      <c r="B84" s="207"/>
      <c r="C84" s="181"/>
      <c r="D84" s="181"/>
      <c r="E84" s="181"/>
      <c r="F84" s="182"/>
      <c r="G84" s="183"/>
      <c r="H84" s="184"/>
      <c r="I84" s="185"/>
      <c r="J84" s="186"/>
      <c r="K84" s="187"/>
      <c r="L84" s="188"/>
      <c r="M84" s="164"/>
      <c r="N84" s="165"/>
      <c r="O84" s="189"/>
      <c r="P84" s="208"/>
      <c r="Q84" s="210"/>
      <c r="R84" s="190"/>
      <c r="S84" s="118"/>
      <c r="T84" s="118"/>
      <c r="U84" s="118"/>
      <c r="V84" s="118"/>
      <c r="W84" s="118"/>
      <c r="X84" s="118"/>
    </row>
    <row r="85" ht="14.25" spans="1:24">
      <c r="A85" s="180"/>
      <c r="B85" s="207"/>
      <c r="C85" s="181"/>
      <c r="D85" s="181"/>
      <c r="E85" s="181"/>
      <c r="F85" s="182"/>
      <c r="G85" s="183"/>
      <c r="H85" s="184"/>
      <c r="I85" s="185"/>
      <c r="J85" s="186"/>
      <c r="K85" s="187"/>
      <c r="L85" s="188"/>
      <c r="M85" s="164"/>
      <c r="N85" s="165"/>
      <c r="O85" s="189"/>
      <c r="P85" s="208"/>
      <c r="Q85" s="210"/>
      <c r="R85" s="190"/>
      <c r="S85" s="118"/>
      <c r="T85" s="118"/>
      <c r="U85" s="118"/>
      <c r="V85" s="118"/>
      <c r="W85" s="118"/>
      <c r="X85" s="118"/>
    </row>
    <row r="86" ht="14.25" spans="1:24">
      <c r="A86" s="180"/>
      <c r="B86" s="207"/>
      <c r="C86" s="181"/>
      <c r="D86" s="181"/>
      <c r="E86" s="181"/>
      <c r="F86" s="182"/>
      <c r="G86" s="183"/>
      <c r="H86" s="184"/>
      <c r="I86" s="185"/>
      <c r="J86" s="186"/>
      <c r="K86" s="187"/>
      <c r="L86" s="188"/>
      <c r="M86" s="164"/>
      <c r="N86" s="165"/>
      <c r="O86" s="189"/>
      <c r="P86" s="208"/>
      <c r="Q86" s="210"/>
      <c r="R86" s="190"/>
      <c r="S86" s="118"/>
      <c r="T86" s="118"/>
      <c r="U86" s="118"/>
      <c r="V86" s="118"/>
      <c r="W86" s="118"/>
      <c r="X86" s="118"/>
    </row>
    <row r="87" ht="14.25" spans="1:24">
      <c r="A87" s="180"/>
      <c r="B87" s="207"/>
      <c r="C87" s="181"/>
      <c r="D87" s="181"/>
      <c r="E87" s="181"/>
      <c r="F87" s="182"/>
      <c r="G87" s="183"/>
      <c r="H87" s="184"/>
      <c r="I87" s="185"/>
      <c r="J87" s="186"/>
      <c r="K87" s="187"/>
      <c r="L87" s="188"/>
      <c r="M87" s="164"/>
      <c r="N87" s="165"/>
      <c r="O87" s="189"/>
      <c r="P87" s="208"/>
      <c r="Q87" s="210"/>
      <c r="R87" s="190"/>
      <c r="S87" s="118"/>
      <c r="T87" s="118"/>
      <c r="U87" s="118"/>
      <c r="V87" s="118"/>
      <c r="W87" s="118"/>
      <c r="X87" s="118"/>
    </row>
    <row r="88" ht="14.25" spans="1:24">
      <c r="A88" s="180"/>
      <c r="B88" s="207"/>
      <c r="C88" s="181"/>
      <c r="D88" s="181"/>
      <c r="E88" s="181"/>
      <c r="F88" s="182"/>
      <c r="G88" s="183"/>
      <c r="H88" s="184"/>
      <c r="I88" s="185"/>
      <c r="J88" s="186"/>
      <c r="K88" s="187"/>
      <c r="L88" s="188"/>
      <c r="M88" s="164"/>
      <c r="N88" s="165"/>
      <c r="O88" s="189"/>
      <c r="P88" s="208"/>
      <c r="Q88" s="210"/>
      <c r="R88" s="190"/>
      <c r="S88" s="118"/>
      <c r="T88" s="118"/>
      <c r="U88" s="118"/>
      <c r="V88" s="118"/>
      <c r="W88" s="118"/>
      <c r="X88" s="118"/>
    </row>
    <row r="89" ht="14.25" spans="1:24">
      <c r="A89" s="180"/>
      <c r="B89" s="207"/>
      <c r="C89" s="181"/>
      <c r="D89" s="181"/>
      <c r="E89" s="181"/>
      <c r="F89" s="182"/>
      <c r="G89" s="183"/>
      <c r="H89" s="184"/>
      <c r="I89" s="185"/>
      <c r="J89" s="186"/>
      <c r="K89" s="187"/>
      <c r="L89" s="188"/>
      <c r="M89" s="164"/>
      <c r="N89" s="165"/>
      <c r="O89" s="189"/>
      <c r="P89" s="208"/>
      <c r="Q89" s="210"/>
      <c r="R89" s="190"/>
      <c r="S89" s="118"/>
      <c r="T89" s="118"/>
      <c r="U89" s="118"/>
      <c r="V89" s="118"/>
      <c r="W89" s="118"/>
      <c r="X89" s="118"/>
    </row>
    <row r="90" ht="14.25" spans="1:24">
      <c r="A90" s="180"/>
      <c r="B90" s="207"/>
      <c r="C90" s="181"/>
      <c r="D90" s="181"/>
      <c r="E90" s="181"/>
      <c r="F90" s="182"/>
      <c r="G90" s="183"/>
      <c r="H90" s="184"/>
      <c r="I90" s="185"/>
      <c r="J90" s="186"/>
      <c r="K90" s="187"/>
      <c r="L90" s="188"/>
      <c r="M90" s="164"/>
      <c r="N90" s="165"/>
      <c r="O90" s="189"/>
      <c r="P90" s="208"/>
      <c r="Q90" s="210"/>
      <c r="R90" s="190"/>
      <c r="S90" s="118"/>
      <c r="T90" s="118"/>
      <c r="U90" s="118"/>
      <c r="V90" s="118"/>
      <c r="W90" s="118"/>
      <c r="X90" s="118"/>
    </row>
    <row r="91" ht="14.25" spans="1:24">
      <c r="A91" s="180"/>
      <c r="B91" s="207"/>
      <c r="C91" s="181"/>
      <c r="D91" s="181"/>
      <c r="E91" s="181"/>
      <c r="F91" s="182"/>
      <c r="G91" s="183"/>
      <c r="H91" s="184"/>
      <c r="I91" s="185"/>
      <c r="J91" s="186"/>
      <c r="K91" s="187"/>
      <c r="L91" s="188"/>
      <c r="M91" s="164"/>
      <c r="N91" s="165"/>
      <c r="O91" s="189"/>
      <c r="P91" s="208"/>
      <c r="Q91" s="210"/>
      <c r="R91" s="190"/>
      <c r="S91" s="118"/>
      <c r="T91" s="118"/>
      <c r="U91" s="118"/>
      <c r="V91" s="118"/>
      <c r="W91" s="118"/>
      <c r="X91" s="118"/>
    </row>
    <row r="92" ht="14.25" spans="1:24">
      <c r="A92" s="180"/>
      <c r="B92" s="207"/>
      <c r="C92" s="181"/>
      <c r="D92" s="181"/>
      <c r="E92" s="181"/>
      <c r="F92" s="182"/>
      <c r="G92" s="183"/>
      <c r="H92" s="184"/>
      <c r="I92" s="185"/>
      <c r="J92" s="186"/>
      <c r="K92" s="187"/>
      <c r="L92" s="188"/>
      <c r="M92" s="164"/>
      <c r="N92" s="165"/>
      <c r="O92" s="189"/>
      <c r="P92" s="208"/>
      <c r="Q92" s="210"/>
      <c r="R92" s="190"/>
      <c r="S92" s="118"/>
      <c r="T92" s="118"/>
      <c r="U92" s="118"/>
      <c r="V92" s="118"/>
      <c r="W92" s="118"/>
      <c r="X92" s="118"/>
    </row>
    <row r="93" ht="14.25" spans="1:24">
      <c r="A93" s="180"/>
      <c r="B93" s="207"/>
      <c r="C93" s="181"/>
      <c r="D93" s="181"/>
      <c r="E93" s="181"/>
      <c r="F93" s="182"/>
      <c r="G93" s="183"/>
      <c r="H93" s="184"/>
      <c r="I93" s="185"/>
      <c r="J93" s="186"/>
      <c r="K93" s="187"/>
      <c r="L93" s="188"/>
      <c r="M93" s="164"/>
      <c r="N93" s="165"/>
      <c r="O93" s="189"/>
      <c r="P93" s="208"/>
      <c r="Q93" s="210"/>
      <c r="R93" s="190"/>
      <c r="S93" s="118"/>
      <c r="T93" s="118"/>
      <c r="U93" s="118"/>
      <c r="V93" s="118"/>
      <c r="W93" s="118"/>
      <c r="X93" s="118"/>
    </row>
    <row r="94" ht="14.25" spans="1:24">
      <c r="A94" s="180"/>
      <c r="B94" s="207"/>
      <c r="C94" s="181"/>
      <c r="D94" s="181"/>
      <c r="E94" s="181"/>
      <c r="F94" s="182"/>
      <c r="G94" s="183"/>
      <c r="H94" s="184"/>
      <c r="I94" s="185"/>
      <c r="J94" s="186"/>
      <c r="K94" s="187"/>
      <c r="L94" s="188"/>
      <c r="M94" s="164"/>
      <c r="N94" s="165"/>
      <c r="O94" s="189"/>
      <c r="P94" s="208"/>
      <c r="Q94" s="210"/>
      <c r="R94" s="190"/>
      <c r="S94" s="118"/>
      <c r="T94" s="118"/>
      <c r="U94" s="118"/>
      <c r="V94" s="118"/>
      <c r="W94" s="118"/>
      <c r="X94" s="118"/>
    </row>
    <row r="95" ht="14.25" spans="1:24">
      <c r="A95" s="180"/>
      <c r="B95" s="207"/>
      <c r="C95" s="181"/>
      <c r="D95" s="181"/>
      <c r="E95" s="181"/>
      <c r="F95" s="182"/>
      <c r="G95" s="183"/>
      <c r="H95" s="184"/>
      <c r="I95" s="185"/>
      <c r="J95" s="186"/>
      <c r="K95" s="187"/>
      <c r="L95" s="188"/>
      <c r="M95" s="164"/>
      <c r="N95" s="165"/>
      <c r="O95" s="189"/>
      <c r="P95" s="208"/>
      <c r="Q95" s="210"/>
      <c r="R95" s="190"/>
      <c r="S95" s="118"/>
      <c r="T95" s="118"/>
      <c r="U95" s="118"/>
      <c r="V95" s="118"/>
      <c r="W95" s="118"/>
      <c r="X95" s="118"/>
    </row>
    <row r="96" ht="14.25" spans="1:24">
      <c r="A96" s="180"/>
      <c r="B96" s="207"/>
      <c r="C96" s="181"/>
      <c r="D96" s="181"/>
      <c r="E96" s="181"/>
      <c r="F96" s="182"/>
      <c r="G96" s="183"/>
      <c r="H96" s="184"/>
      <c r="I96" s="185"/>
      <c r="J96" s="186"/>
      <c r="K96" s="187"/>
      <c r="L96" s="188"/>
      <c r="M96" s="164"/>
      <c r="N96" s="165"/>
      <c r="O96" s="189"/>
      <c r="P96" s="208"/>
      <c r="Q96" s="210"/>
      <c r="R96" s="190"/>
      <c r="S96" s="118"/>
      <c r="T96" s="118"/>
      <c r="U96" s="118"/>
      <c r="V96" s="118"/>
      <c r="W96" s="118"/>
      <c r="X96" s="118"/>
    </row>
    <row r="97" ht="14.25" spans="1:24">
      <c r="A97" s="180"/>
      <c r="B97" s="207"/>
      <c r="C97" s="181"/>
      <c r="D97" s="181"/>
      <c r="E97" s="181"/>
      <c r="F97" s="182"/>
      <c r="G97" s="183"/>
      <c r="H97" s="184"/>
      <c r="I97" s="185"/>
      <c r="J97" s="186"/>
      <c r="K97" s="187"/>
      <c r="L97" s="188"/>
      <c r="M97" s="164"/>
      <c r="N97" s="165"/>
      <c r="O97" s="189"/>
      <c r="P97" s="208"/>
      <c r="Q97" s="210"/>
      <c r="R97" s="190"/>
      <c r="S97" s="118"/>
      <c r="T97" s="118"/>
      <c r="U97" s="118"/>
      <c r="V97" s="118"/>
      <c r="W97" s="118"/>
      <c r="X97" s="118"/>
    </row>
    <row r="98" ht="14.25" spans="1:24">
      <c r="A98" s="180"/>
      <c r="B98" s="207"/>
      <c r="C98" s="181"/>
      <c r="D98" s="181"/>
      <c r="E98" s="181"/>
      <c r="F98" s="182"/>
      <c r="G98" s="183"/>
      <c r="H98" s="184"/>
      <c r="I98" s="185"/>
      <c r="J98" s="186"/>
      <c r="K98" s="187"/>
      <c r="L98" s="188"/>
      <c r="M98" s="164"/>
      <c r="N98" s="165"/>
      <c r="O98" s="189"/>
      <c r="P98" s="208"/>
      <c r="Q98" s="210"/>
      <c r="R98" s="190"/>
      <c r="S98" s="118"/>
      <c r="T98" s="118"/>
      <c r="U98" s="118"/>
      <c r="V98" s="118"/>
      <c r="W98" s="118"/>
      <c r="X98" s="118"/>
    </row>
    <row r="99" ht="14.25" spans="1:24">
      <c r="A99" s="180"/>
      <c r="B99" s="207"/>
      <c r="C99" s="181"/>
      <c r="D99" s="181"/>
      <c r="E99" s="181"/>
      <c r="F99" s="182"/>
      <c r="G99" s="183"/>
      <c r="H99" s="184"/>
      <c r="I99" s="185"/>
      <c r="J99" s="186"/>
      <c r="K99" s="187"/>
      <c r="L99" s="188"/>
      <c r="M99" s="164"/>
      <c r="N99" s="165"/>
      <c r="O99" s="189"/>
      <c r="P99" s="208"/>
      <c r="Q99" s="210"/>
      <c r="R99" s="190"/>
      <c r="S99" s="118"/>
      <c r="T99" s="118"/>
      <c r="U99" s="118"/>
      <c r="V99" s="118"/>
      <c r="W99" s="118"/>
      <c r="X99" s="118"/>
    </row>
    <row r="100" ht="14.25" spans="1:24">
      <c r="A100" s="180"/>
      <c r="B100" s="207"/>
      <c r="C100" s="181"/>
      <c r="D100" s="181"/>
      <c r="E100" s="181"/>
      <c r="F100" s="182"/>
      <c r="G100" s="183"/>
      <c r="H100" s="184"/>
      <c r="I100" s="185"/>
      <c r="J100" s="186"/>
      <c r="K100" s="187"/>
      <c r="L100" s="188"/>
      <c r="M100" s="164"/>
      <c r="N100" s="165"/>
      <c r="O100" s="189"/>
      <c r="P100" s="208"/>
      <c r="Q100" s="210"/>
      <c r="R100" s="190"/>
      <c r="S100" s="118"/>
      <c r="T100" s="118"/>
      <c r="U100" s="118"/>
      <c r="V100" s="118"/>
      <c r="W100" s="118"/>
      <c r="X100" s="118"/>
    </row>
    <row r="101" ht="14.25" spans="1:24">
      <c r="A101" s="180"/>
      <c r="B101" s="207"/>
      <c r="C101" s="181"/>
      <c r="D101" s="181"/>
      <c r="E101" s="181"/>
      <c r="F101" s="182"/>
      <c r="G101" s="183"/>
      <c r="H101" s="184"/>
      <c r="I101" s="185"/>
      <c r="J101" s="186"/>
      <c r="K101" s="187"/>
      <c r="L101" s="188"/>
      <c r="M101" s="164"/>
      <c r="N101" s="165"/>
      <c r="O101" s="189"/>
      <c r="P101" s="208"/>
      <c r="Q101" s="210"/>
      <c r="R101" s="190"/>
      <c r="S101" s="118"/>
      <c r="T101" s="118"/>
      <c r="U101" s="118"/>
      <c r="V101" s="118"/>
      <c r="W101" s="118"/>
      <c r="X101" s="118"/>
    </row>
    <row r="102" ht="14.25" spans="1:24">
      <c r="A102" s="180"/>
      <c r="B102" s="207"/>
      <c r="C102" s="181"/>
      <c r="D102" s="181"/>
      <c r="E102" s="181"/>
      <c r="F102" s="182"/>
      <c r="G102" s="183"/>
      <c r="H102" s="184"/>
      <c r="I102" s="185"/>
      <c r="J102" s="186"/>
      <c r="K102" s="187"/>
      <c r="L102" s="188"/>
      <c r="M102" s="164"/>
      <c r="N102" s="165"/>
      <c r="O102" s="189"/>
      <c r="P102" s="208"/>
      <c r="Q102" s="210"/>
      <c r="R102" s="190"/>
      <c r="S102" s="118"/>
      <c r="T102" s="118"/>
      <c r="U102" s="118"/>
      <c r="V102" s="118"/>
      <c r="W102" s="118"/>
      <c r="X102" s="118"/>
    </row>
    <row r="103" ht="14.25" spans="1:24">
      <c r="A103" s="180"/>
      <c r="B103" s="207"/>
      <c r="C103" s="181"/>
      <c r="D103" s="181"/>
      <c r="E103" s="181"/>
      <c r="F103" s="182"/>
      <c r="G103" s="183"/>
      <c r="H103" s="184"/>
      <c r="I103" s="185"/>
      <c r="J103" s="186"/>
      <c r="K103" s="187"/>
      <c r="L103" s="188"/>
      <c r="M103" s="164"/>
      <c r="N103" s="165"/>
      <c r="O103" s="189"/>
      <c r="P103" s="208"/>
      <c r="Q103" s="210"/>
      <c r="R103" s="190"/>
      <c r="S103" s="118"/>
      <c r="T103" s="118"/>
      <c r="U103" s="118"/>
      <c r="V103" s="118"/>
      <c r="W103" s="118"/>
      <c r="X103" s="118"/>
    </row>
    <row r="104" ht="14.25" spans="1:24">
      <c r="A104" s="180"/>
      <c r="B104" s="207"/>
      <c r="C104" s="181"/>
      <c r="D104" s="181"/>
      <c r="E104" s="181"/>
      <c r="F104" s="182"/>
      <c r="G104" s="183"/>
      <c r="H104" s="184"/>
      <c r="I104" s="185"/>
      <c r="J104" s="186"/>
      <c r="K104" s="187"/>
      <c r="L104" s="188"/>
      <c r="M104" s="164"/>
      <c r="N104" s="165"/>
      <c r="O104" s="189"/>
      <c r="P104" s="208"/>
      <c r="Q104" s="210"/>
      <c r="R104" s="190"/>
      <c r="S104" s="118"/>
      <c r="T104" s="118"/>
      <c r="U104" s="118"/>
      <c r="V104" s="118"/>
      <c r="W104" s="118"/>
      <c r="X104" s="118"/>
    </row>
    <row r="105" ht="14.25" spans="1:24">
      <c r="A105" s="180"/>
      <c r="B105" s="207"/>
      <c r="C105" s="181"/>
      <c r="D105" s="181"/>
      <c r="E105" s="181"/>
      <c r="F105" s="182"/>
      <c r="G105" s="183"/>
      <c r="H105" s="184"/>
      <c r="I105" s="185"/>
      <c r="J105" s="186"/>
      <c r="K105" s="187"/>
      <c r="L105" s="188"/>
      <c r="M105" s="164"/>
      <c r="N105" s="165"/>
      <c r="O105" s="189"/>
      <c r="P105" s="208"/>
      <c r="Q105" s="210"/>
      <c r="R105" s="190"/>
      <c r="S105" s="118"/>
      <c r="T105" s="118"/>
      <c r="U105" s="118"/>
      <c r="V105" s="118"/>
      <c r="W105" s="118"/>
      <c r="X105" s="118"/>
    </row>
    <row r="106" ht="14.25" spans="1:24">
      <c r="A106" s="180"/>
      <c r="B106" s="207"/>
      <c r="C106" s="181"/>
      <c r="D106" s="181"/>
      <c r="E106" s="181"/>
      <c r="F106" s="182"/>
      <c r="G106" s="183"/>
      <c r="H106" s="184"/>
      <c r="I106" s="185"/>
      <c r="J106" s="186"/>
      <c r="K106" s="187"/>
      <c r="L106" s="188"/>
      <c r="M106" s="164"/>
      <c r="N106" s="165"/>
      <c r="O106" s="189"/>
      <c r="P106" s="208"/>
      <c r="Q106" s="210"/>
      <c r="R106" s="190"/>
      <c r="S106" s="118"/>
      <c r="T106" s="118"/>
      <c r="U106" s="118"/>
      <c r="V106" s="118"/>
      <c r="W106" s="118"/>
      <c r="X106" s="118"/>
    </row>
    <row r="107" ht="14.25" spans="1:24">
      <c r="A107" s="180"/>
      <c r="B107" s="207"/>
      <c r="C107" s="181"/>
      <c r="D107" s="181"/>
      <c r="E107" s="181"/>
      <c r="F107" s="182"/>
      <c r="G107" s="183"/>
      <c r="H107" s="184"/>
      <c r="I107" s="185"/>
      <c r="J107" s="186"/>
      <c r="K107" s="187"/>
      <c r="L107" s="188"/>
      <c r="M107" s="164"/>
      <c r="N107" s="165"/>
      <c r="O107" s="189"/>
      <c r="P107" s="208"/>
      <c r="Q107" s="210"/>
      <c r="R107" s="190"/>
      <c r="S107" s="118"/>
      <c r="T107" s="118"/>
      <c r="U107" s="118"/>
      <c r="V107" s="118"/>
      <c r="W107" s="118"/>
      <c r="X107" s="118"/>
    </row>
    <row r="108" ht="14.25" spans="1:24">
      <c r="A108" s="180"/>
      <c r="B108" s="207"/>
      <c r="C108" s="181"/>
      <c r="D108" s="181"/>
      <c r="E108" s="181"/>
      <c r="F108" s="182"/>
      <c r="G108" s="183"/>
      <c r="H108" s="184"/>
      <c r="I108" s="185"/>
      <c r="J108" s="186"/>
      <c r="K108" s="187"/>
      <c r="L108" s="188"/>
      <c r="M108" s="164"/>
      <c r="N108" s="165"/>
      <c r="O108" s="189"/>
      <c r="P108" s="208"/>
      <c r="Q108" s="210"/>
      <c r="R108" s="190"/>
      <c r="S108" s="118"/>
      <c r="T108" s="118"/>
      <c r="U108" s="118"/>
      <c r="V108" s="118"/>
      <c r="W108" s="118"/>
      <c r="X108" s="118"/>
    </row>
    <row r="109" ht="14.25" spans="1:24">
      <c r="A109" s="180"/>
      <c r="B109" s="207"/>
      <c r="C109" s="181"/>
      <c r="D109" s="181"/>
      <c r="E109" s="181"/>
      <c r="F109" s="182"/>
      <c r="G109" s="183"/>
      <c r="H109" s="184"/>
      <c r="I109" s="185"/>
      <c r="J109" s="186"/>
      <c r="K109" s="187"/>
      <c r="L109" s="188"/>
      <c r="M109" s="164"/>
      <c r="N109" s="165"/>
      <c r="O109" s="189"/>
      <c r="P109" s="208"/>
      <c r="Q109" s="210"/>
      <c r="R109" s="190"/>
      <c r="S109" s="118"/>
      <c r="T109" s="118"/>
      <c r="U109" s="118"/>
      <c r="V109" s="118"/>
      <c r="W109" s="118"/>
      <c r="X109" s="118"/>
    </row>
    <row r="110" ht="14.25" spans="1:24">
      <c r="A110" s="180"/>
      <c r="B110" s="207"/>
      <c r="C110" s="181"/>
      <c r="D110" s="181"/>
      <c r="E110" s="181"/>
      <c r="F110" s="182"/>
      <c r="G110" s="183"/>
      <c r="H110" s="184"/>
      <c r="I110" s="185"/>
      <c r="J110" s="186"/>
      <c r="K110" s="187"/>
      <c r="L110" s="188"/>
      <c r="M110" s="164"/>
      <c r="N110" s="165"/>
      <c r="O110" s="189"/>
      <c r="P110" s="208"/>
      <c r="Q110" s="210"/>
      <c r="R110" s="190"/>
      <c r="S110" s="118"/>
      <c r="T110" s="118"/>
      <c r="U110" s="118"/>
      <c r="V110" s="118"/>
      <c r="W110" s="118"/>
      <c r="X110" s="118"/>
    </row>
    <row r="111" ht="14.25" spans="1:24">
      <c r="A111" s="180"/>
      <c r="B111" s="207"/>
      <c r="C111" s="181"/>
      <c r="D111" s="181"/>
      <c r="E111" s="181"/>
      <c r="F111" s="182"/>
      <c r="G111" s="183"/>
      <c r="H111" s="184"/>
      <c r="I111" s="185"/>
      <c r="J111" s="186"/>
      <c r="K111" s="187"/>
      <c r="L111" s="188"/>
      <c r="M111" s="164"/>
      <c r="N111" s="165"/>
      <c r="O111" s="189"/>
      <c r="P111" s="208"/>
      <c r="Q111" s="210"/>
      <c r="R111" s="190"/>
      <c r="S111" s="118"/>
      <c r="T111" s="118"/>
      <c r="U111" s="118"/>
      <c r="V111" s="118"/>
      <c r="W111" s="118"/>
      <c r="X111" s="118"/>
    </row>
    <row r="112" ht="14.25" spans="1:24">
      <c r="A112" s="180"/>
      <c r="B112" s="207"/>
      <c r="C112" s="181"/>
      <c r="D112" s="181"/>
      <c r="E112" s="181"/>
      <c r="F112" s="182"/>
      <c r="G112" s="183"/>
      <c r="H112" s="184"/>
      <c r="I112" s="185"/>
      <c r="J112" s="186"/>
      <c r="K112" s="187"/>
      <c r="L112" s="188"/>
      <c r="M112" s="164"/>
      <c r="N112" s="165"/>
      <c r="O112" s="189"/>
      <c r="P112" s="208"/>
      <c r="Q112" s="210"/>
      <c r="R112" s="190"/>
      <c r="S112" s="118"/>
      <c r="T112" s="118"/>
      <c r="U112" s="118"/>
      <c r="V112" s="118"/>
      <c r="W112" s="118"/>
      <c r="X112" s="118"/>
    </row>
    <row r="113" ht="14.25" spans="1:24">
      <c r="A113" s="180"/>
      <c r="B113" s="207"/>
      <c r="C113" s="181"/>
      <c r="D113" s="181"/>
      <c r="E113" s="181"/>
      <c r="F113" s="182"/>
      <c r="G113" s="183"/>
      <c r="H113" s="184"/>
      <c r="I113" s="185"/>
      <c r="J113" s="186"/>
      <c r="K113" s="187"/>
      <c r="L113" s="188"/>
      <c r="M113" s="164"/>
      <c r="N113" s="165"/>
      <c r="O113" s="189"/>
      <c r="P113" s="208"/>
      <c r="Q113" s="210"/>
      <c r="R113" s="190"/>
      <c r="S113" s="118"/>
      <c r="T113" s="118"/>
      <c r="U113" s="118"/>
      <c r="V113" s="118"/>
      <c r="W113" s="118"/>
      <c r="X113" s="118"/>
    </row>
    <row r="114" ht="14.25" spans="1:24">
      <c r="A114" s="180"/>
      <c r="B114" s="207"/>
      <c r="C114" s="181"/>
      <c r="D114" s="181"/>
      <c r="E114" s="181"/>
      <c r="F114" s="182"/>
      <c r="G114" s="183"/>
      <c r="H114" s="184"/>
      <c r="I114" s="185"/>
      <c r="J114" s="186"/>
      <c r="K114" s="187"/>
      <c r="L114" s="188"/>
      <c r="M114" s="164"/>
      <c r="N114" s="165"/>
      <c r="O114" s="189"/>
      <c r="P114" s="208"/>
      <c r="Q114" s="210"/>
      <c r="R114" s="190"/>
      <c r="S114" s="118"/>
      <c r="T114" s="118"/>
      <c r="U114" s="118"/>
      <c r="V114" s="118"/>
      <c r="W114" s="118"/>
      <c r="X114" s="118"/>
    </row>
    <row r="115" ht="14.25" spans="1:24">
      <c r="A115" s="180"/>
      <c r="B115" s="207"/>
      <c r="C115" s="181"/>
      <c r="D115" s="181"/>
      <c r="E115" s="181"/>
      <c r="F115" s="182"/>
      <c r="G115" s="183"/>
      <c r="H115" s="184"/>
      <c r="I115" s="185"/>
      <c r="J115" s="186"/>
      <c r="K115" s="187"/>
      <c r="L115" s="188"/>
      <c r="M115" s="164"/>
      <c r="N115" s="165"/>
      <c r="O115" s="189"/>
      <c r="P115" s="208"/>
      <c r="Q115" s="210"/>
      <c r="R115" s="190"/>
      <c r="S115" s="118"/>
      <c r="T115" s="118"/>
      <c r="U115" s="118"/>
      <c r="V115" s="118"/>
      <c r="W115" s="118"/>
      <c r="X115" s="118"/>
    </row>
    <row r="116" ht="14.25" spans="1:24">
      <c r="A116" s="180"/>
      <c r="B116" s="207"/>
      <c r="C116" s="181"/>
      <c r="D116" s="181"/>
      <c r="E116" s="181"/>
      <c r="F116" s="182"/>
      <c r="G116" s="183"/>
      <c r="H116" s="184"/>
      <c r="I116" s="185"/>
      <c r="J116" s="186"/>
      <c r="K116" s="187"/>
      <c r="L116" s="188"/>
      <c r="M116" s="164"/>
      <c r="N116" s="165"/>
      <c r="O116" s="189"/>
      <c r="P116" s="208"/>
      <c r="Q116" s="210"/>
      <c r="R116" s="190"/>
      <c r="S116" s="118"/>
      <c r="T116" s="118"/>
      <c r="U116" s="118"/>
      <c r="V116" s="118"/>
      <c r="W116" s="118"/>
      <c r="X116" s="118"/>
    </row>
    <row r="117" ht="14.25" spans="1:24">
      <c r="A117" s="180"/>
      <c r="B117" s="207"/>
      <c r="C117" s="181"/>
      <c r="D117" s="181"/>
      <c r="E117" s="181"/>
      <c r="F117" s="182"/>
      <c r="G117" s="183"/>
      <c r="H117" s="184"/>
      <c r="I117" s="185"/>
      <c r="J117" s="186"/>
      <c r="K117" s="187"/>
      <c r="L117" s="188"/>
      <c r="M117" s="164"/>
      <c r="N117" s="165"/>
      <c r="O117" s="189"/>
      <c r="P117" s="208"/>
      <c r="Q117" s="210"/>
      <c r="R117" s="190"/>
      <c r="S117" s="118"/>
      <c r="T117" s="118"/>
      <c r="U117" s="118"/>
      <c r="V117" s="118"/>
      <c r="W117" s="118"/>
      <c r="X117" s="118"/>
    </row>
    <row r="118" ht="14.25" spans="1:24">
      <c r="A118" s="180"/>
      <c r="B118" s="207"/>
      <c r="C118" s="181"/>
      <c r="D118" s="181"/>
      <c r="E118" s="181"/>
      <c r="F118" s="182"/>
      <c r="G118" s="183"/>
      <c r="H118" s="184"/>
      <c r="I118" s="185"/>
      <c r="J118" s="186"/>
      <c r="K118" s="187"/>
      <c r="L118" s="188"/>
      <c r="M118" s="164"/>
      <c r="N118" s="165"/>
      <c r="O118" s="189"/>
      <c r="P118" s="208"/>
      <c r="Q118" s="210"/>
      <c r="R118" s="190"/>
      <c r="S118" s="118"/>
      <c r="T118" s="118"/>
      <c r="U118" s="118"/>
      <c r="V118" s="118"/>
      <c r="W118" s="118"/>
      <c r="X118" s="118"/>
    </row>
    <row r="119" ht="14.25" spans="1:24">
      <c r="A119" s="180"/>
      <c r="B119" s="207"/>
      <c r="C119" s="181"/>
      <c r="D119" s="181"/>
      <c r="E119" s="181"/>
      <c r="F119" s="182"/>
      <c r="G119" s="183"/>
      <c r="H119" s="184"/>
      <c r="I119" s="185"/>
      <c r="J119" s="186"/>
      <c r="K119" s="187"/>
      <c r="L119" s="188"/>
      <c r="M119" s="164"/>
      <c r="N119" s="165"/>
      <c r="O119" s="189"/>
      <c r="P119" s="208"/>
      <c r="Q119" s="210"/>
      <c r="R119" s="190"/>
      <c r="S119" s="118"/>
      <c r="T119" s="118"/>
      <c r="U119" s="118"/>
      <c r="V119" s="118"/>
      <c r="W119" s="118"/>
      <c r="X119" s="118"/>
    </row>
    <row r="120" ht="14.25" spans="1:24">
      <c r="A120" s="180"/>
      <c r="B120" s="207"/>
      <c r="C120" s="181"/>
      <c r="D120" s="181"/>
      <c r="E120" s="181"/>
      <c r="F120" s="182"/>
      <c r="G120" s="183"/>
      <c r="H120" s="184"/>
      <c r="I120" s="185"/>
      <c r="J120" s="186"/>
      <c r="K120" s="187"/>
      <c r="L120" s="188"/>
      <c r="M120" s="164"/>
      <c r="N120" s="165"/>
      <c r="O120" s="189"/>
      <c r="P120" s="208"/>
      <c r="Q120" s="210"/>
      <c r="R120" s="190"/>
      <c r="S120" s="118"/>
      <c r="T120" s="118"/>
      <c r="U120" s="118"/>
      <c r="V120" s="118"/>
      <c r="W120" s="118"/>
      <c r="X120" s="118"/>
    </row>
    <row r="121" ht="14.25" spans="1:24">
      <c r="A121" s="180"/>
      <c r="B121" s="207"/>
      <c r="C121" s="181"/>
      <c r="D121" s="181"/>
      <c r="E121" s="181"/>
      <c r="F121" s="182"/>
      <c r="G121" s="183"/>
      <c r="H121" s="184"/>
      <c r="I121" s="185"/>
      <c r="J121" s="186"/>
      <c r="K121" s="187"/>
      <c r="L121" s="188"/>
      <c r="M121" s="164"/>
      <c r="N121" s="165"/>
      <c r="O121" s="189"/>
      <c r="P121" s="208"/>
      <c r="Q121" s="210"/>
      <c r="R121" s="190"/>
      <c r="S121" s="118"/>
      <c r="T121" s="118"/>
      <c r="U121" s="118"/>
      <c r="V121" s="118"/>
      <c r="W121" s="118"/>
      <c r="X121" s="118"/>
    </row>
    <row r="122" ht="14.25" spans="1:24">
      <c r="A122" s="180"/>
      <c r="B122" s="207"/>
      <c r="C122" s="181"/>
      <c r="D122" s="181"/>
      <c r="E122" s="181"/>
      <c r="F122" s="182"/>
      <c r="G122" s="183"/>
      <c r="H122" s="184"/>
      <c r="I122" s="185"/>
      <c r="J122" s="186"/>
      <c r="K122" s="187"/>
      <c r="L122" s="188"/>
      <c r="M122" s="164"/>
      <c r="N122" s="165"/>
      <c r="O122" s="189"/>
      <c r="P122" s="208"/>
      <c r="Q122" s="210"/>
      <c r="R122" s="190"/>
      <c r="S122" s="118"/>
      <c r="T122" s="118"/>
      <c r="U122" s="118"/>
      <c r="V122" s="118"/>
      <c r="W122" s="118"/>
      <c r="X122" s="118"/>
    </row>
    <row r="123" ht="14.25" spans="1:24">
      <c r="A123" s="180"/>
      <c r="B123" s="207"/>
      <c r="C123" s="181"/>
      <c r="D123" s="181"/>
      <c r="E123" s="181"/>
      <c r="F123" s="182"/>
      <c r="G123" s="183"/>
      <c r="H123" s="184"/>
      <c r="I123" s="185"/>
      <c r="J123" s="186"/>
      <c r="K123" s="187"/>
      <c r="L123" s="188"/>
      <c r="M123" s="164"/>
      <c r="N123" s="165"/>
      <c r="O123" s="189"/>
      <c r="P123" s="208"/>
      <c r="Q123" s="210"/>
      <c r="R123" s="190"/>
      <c r="S123" s="118"/>
      <c r="T123" s="118"/>
      <c r="U123" s="118"/>
      <c r="V123" s="118"/>
      <c r="W123" s="118"/>
      <c r="X123" s="118"/>
    </row>
    <row r="124" ht="14.25" spans="1:24">
      <c r="A124" s="180"/>
      <c r="B124" s="207"/>
      <c r="C124" s="181"/>
      <c r="D124" s="181"/>
      <c r="E124" s="181"/>
      <c r="F124" s="182"/>
      <c r="G124" s="183"/>
      <c r="H124" s="184"/>
      <c r="I124" s="185"/>
      <c r="J124" s="186"/>
      <c r="K124" s="187"/>
      <c r="L124" s="188"/>
      <c r="M124" s="164"/>
      <c r="N124" s="165"/>
      <c r="O124" s="189"/>
      <c r="P124" s="208"/>
      <c r="Q124" s="210"/>
      <c r="R124" s="190"/>
      <c r="S124" s="118"/>
      <c r="T124" s="118"/>
      <c r="U124" s="118"/>
      <c r="V124" s="118"/>
      <c r="W124" s="118"/>
      <c r="X124" s="118"/>
    </row>
    <row r="125" ht="14.25" spans="1:24">
      <c r="A125" s="180"/>
      <c r="B125" s="207"/>
      <c r="C125" s="181"/>
      <c r="D125" s="181"/>
      <c r="E125" s="181"/>
      <c r="F125" s="182"/>
      <c r="G125" s="183"/>
      <c r="H125" s="184"/>
      <c r="I125" s="185"/>
      <c r="J125" s="186"/>
      <c r="K125" s="187"/>
      <c r="L125" s="188"/>
      <c r="M125" s="164"/>
      <c r="N125" s="165"/>
      <c r="O125" s="189"/>
      <c r="P125" s="208"/>
      <c r="Q125" s="210"/>
      <c r="R125" s="190"/>
      <c r="S125" s="118"/>
      <c r="T125" s="118"/>
      <c r="U125" s="118"/>
      <c r="V125" s="118"/>
      <c r="W125" s="118"/>
      <c r="X125" s="118"/>
    </row>
    <row r="126" ht="14.25" spans="1:24">
      <c r="A126" s="180"/>
      <c r="B126" s="207"/>
      <c r="C126" s="181"/>
      <c r="D126" s="181"/>
      <c r="E126" s="181"/>
      <c r="F126" s="182"/>
      <c r="G126" s="183"/>
      <c r="H126" s="184"/>
      <c r="I126" s="185"/>
      <c r="J126" s="186"/>
      <c r="K126" s="187"/>
      <c r="L126" s="188"/>
      <c r="M126" s="164"/>
      <c r="N126" s="165"/>
      <c r="O126" s="189"/>
      <c r="P126" s="208"/>
      <c r="Q126" s="210"/>
      <c r="R126" s="190"/>
      <c r="S126" s="118"/>
      <c r="T126" s="118"/>
      <c r="U126" s="118"/>
      <c r="V126" s="118"/>
      <c r="W126" s="118"/>
      <c r="X126" s="118"/>
    </row>
    <row r="127" ht="14.25" spans="1:24">
      <c r="A127" s="180"/>
      <c r="B127" s="207"/>
      <c r="C127" s="181"/>
      <c r="D127" s="181"/>
      <c r="E127" s="181"/>
      <c r="F127" s="182"/>
      <c r="G127" s="183"/>
      <c r="H127" s="184"/>
      <c r="I127" s="185"/>
      <c r="J127" s="186"/>
      <c r="K127" s="187"/>
      <c r="L127" s="188"/>
      <c r="M127" s="164"/>
      <c r="N127" s="165"/>
      <c r="O127" s="189"/>
      <c r="P127" s="208"/>
      <c r="Q127" s="210"/>
      <c r="R127" s="190"/>
      <c r="S127" s="118"/>
      <c r="T127" s="118"/>
      <c r="U127" s="118"/>
      <c r="V127" s="118"/>
      <c r="W127" s="118"/>
      <c r="X127" s="118"/>
    </row>
    <row r="128" ht="14.25" spans="1:24">
      <c r="A128" s="180"/>
      <c r="B128" s="207"/>
      <c r="C128" s="181"/>
      <c r="D128" s="181"/>
      <c r="E128" s="181"/>
      <c r="F128" s="182"/>
      <c r="G128" s="183"/>
      <c r="H128" s="184"/>
      <c r="I128" s="185"/>
      <c r="J128" s="186"/>
      <c r="K128" s="187"/>
      <c r="L128" s="188"/>
      <c r="M128" s="164"/>
      <c r="N128" s="165"/>
      <c r="O128" s="189"/>
      <c r="P128" s="208"/>
      <c r="Q128" s="210"/>
      <c r="R128" s="190"/>
      <c r="S128" s="118"/>
      <c r="T128" s="118"/>
      <c r="U128" s="118"/>
      <c r="V128" s="118"/>
      <c r="W128" s="118"/>
      <c r="X128" s="118"/>
    </row>
    <row r="129" ht="14.25" spans="1:24">
      <c r="A129" s="180"/>
      <c r="B129" s="207"/>
      <c r="C129" s="181"/>
      <c r="D129" s="181"/>
      <c r="E129" s="181"/>
      <c r="F129" s="182"/>
      <c r="G129" s="183"/>
      <c r="H129" s="184"/>
      <c r="I129" s="185"/>
      <c r="J129" s="186"/>
      <c r="K129" s="187"/>
      <c r="L129" s="188"/>
      <c r="M129" s="164"/>
      <c r="N129" s="165"/>
      <c r="O129" s="189"/>
      <c r="P129" s="208"/>
      <c r="Q129" s="210"/>
      <c r="R129" s="190"/>
      <c r="S129" s="118"/>
      <c r="T129" s="118"/>
      <c r="U129" s="118"/>
      <c r="V129" s="118"/>
      <c r="W129" s="118"/>
      <c r="X129" s="118"/>
    </row>
    <row r="130" ht="14.25" spans="1:24">
      <c r="A130" s="180"/>
      <c r="B130" s="207"/>
      <c r="C130" s="181"/>
      <c r="D130" s="181"/>
      <c r="E130" s="181"/>
      <c r="F130" s="182"/>
      <c r="G130" s="183"/>
      <c r="H130" s="184"/>
      <c r="I130" s="185"/>
      <c r="J130" s="186"/>
      <c r="K130" s="187"/>
      <c r="L130" s="188"/>
      <c r="M130" s="164"/>
      <c r="N130" s="165"/>
      <c r="O130" s="189"/>
      <c r="P130" s="208"/>
      <c r="Q130" s="210"/>
      <c r="R130" s="190"/>
      <c r="S130" s="118"/>
      <c r="T130" s="118"/>
      <c r="U130" s="118"/>
      <c r="V130" s="118"/>
      <c r="W130" s="118"/>
      <c r="X130" s="118"/>
    </row>
    <row r="131" ht="14.25" spans="1:24">
      <c r="A131" s="180"/>
      <c r="B131" s="207"/>
      <c r="C131" s="181"/>
      <c r="D131" s="181"/>
      <c r="E131" s="181"/>
      <c r="F131" s="182"/>
      <c r="G131" s="183"/>
      <c r="H131" s="184"/>
      <c r="I131" s="185"/>
      <c r="J131" s="186"/>
      <c r="K131" s="187"/>
      <c r="L131" s="188"/>
      <c r="M131" s="164"/>
      <c r="N131" s="165"/>
      <c r="O131" s="189"/>
      <c r="P131" s="208"/>
      <c r="Q131" s="210"/>
      <c r="R131" s="190"/>
      <c r="S131" s="118"/>
      <c r="T131" s="118"/>
      <c r="U131" s="118"/>
      <c r="V131" s="118"/>
      <c r="W131" s="118"/>
      <c r="X131" s="118"/>
    </row>
    <row r="132" ht="14.25" spans="1:24">
      <c r="A132" s="180"/>
      <c r="B132" s="207"/>
      <c r="C132" s="181"/>
      <c r="D132" s="181"/>
      <c r="E132" s="181"/>
      <c r="F132" s="182"/>
      <c r="G132" s="183"/>
      <c r="H132" s="184"/>
      <c r="I132" s="185"/>
      <c r="J132" s="186"/>
      <c r="K132" s="187"/>
      <c r="L132" s="188"/>
      <c r="M132" s="164"/>
      <c r="N132" s="165"/>
      <c r="O132" s="189"/>
      <c r="P132" s="208"/>
      <c r="Q132" s="210"/>
      <c r="R132" s="190"/>
      <c r="S132" s="118"/>
      <c r="T132" s="118"/>
      <c r="U132" s="118"/>
      <c r="V132" s="118"/>
      <c r="W132" s="118"/>
      <c r="X132" s="118"/>
    </row>
    <row r="133" ht="14.25" spans="1:24">
      <c r="A133" s="180"/>
      <c r="B133" s="207"/>
      <c r="C133" s="181"/>
      <c r="D133" s="181"/>
      <c r="E133" s="181"/>
      <c r="F133" s="182"/>
      <c r="G133" s="183"/>
      <c r="H133" s="184"/>
      <c r="I133" s="185"/>
      <c r="J133" s="186"/>
      <c r="K133" s="187"/>
      <c r="L133" s="188"/>
      <c r="M133" s="164"/>
      <c r="N133" s="165"/>
      <c r="O133" s="189"/>
      <c r="P133" s="208"/>
      <c r="Q133" s="210"/>
      <c r="R133" s="190"/>
      <c r="S133" s="118"/>
      <c r="T133" s="118"/>
      <c r="U133" s="118"/>
      <c r="V133" s="118"/>
      <c r="W133" s="118"/>
      <c r="X133" s="118"/>
    </row>
    <row r="134" ht="14.25" spans="1:24">
      <c r="A134" s="180"/>
      <c r="B134" s="207"/>
      <c r="C134" s="181"/>
      <c r="D134" s="181"/>
      <c r="E134" s="181"/>
      <c r="F134" s="182"/>
      <c r="G134" s="183"/>
      <c r="H134" s="184"/>
      <c r="I134" s="185"/>
      <c r="J134" s="186"/>
      <c r="K134" s="187"/>
      <c r="L134" s="188"/>
      <c r="M134" s="164"/>
      <c r="N134" s="165"/>
      <c r="O134" s="189"/>
      <c r="P134" s="208"/>
      <c r="Q134" s="210"/>
      <c r="R134" s="190"/>
      <c r="S134" s="118"/>
      <c r="T134" s="118"/>
      <c r="U134" s="118"/>
      <c r="V134" s="118"/>
      <c r="W134" s="118"/>
      <c r="X134" s="118"/>
    </row>
    <row r="135" ht="14.25" spans="1:24">
      <c r="A135" s="180"/>
      <c r="B135" s="207"/>
      <c r="C135" s="181"/>
      <c r="D135" s="181"/>
      <c r="E135" s="181"/>
      <c r="F135" s="182"/>
      <c r="G135" s="183"/>
      <c r="H135" s="184"/>
      <c r="I135" s="185"/>
      <c r="J135" s="186"/>
      <c r="K135" s="187"/>
      <c r="L135" s="188"/>
      <c r="M135" s="164"/>
      <c r="N135" s="165"/>
      <c r="O135" s="189"/>
      <c r="P135" s="208"/>
      <c r="Q135" s="210"/>
      <c r="R135" s="190"/>
      <c r="S135" s="118"/>
      <c r="T135" s="118"/>
      <c r="U135" s="118"/>
      <c r="V135" s="118"/>
      <c r="W135" s="118"/>
      <c r="X135" s="118"/>
    </row>
    <row r="136" ht="14.25" spans="1:24">
      <c r="A136" s="180"/>
      <c r="B136" s="207"/>
      <c r="C136" s="181"/>
      <c r="D136" s="181"/>
      <c r="E136" s="181"/>
      <c r="F136" s="182"/>
      <c r="G136" s="183"/>
      <c r="H136" s="184"/>
      <c r="I136" s="185"/>
      <c r="J136" s="186"/>
      <c r="K136" s="187"/>
      <c r="L136" s="188"/>
      <c r="M136" s="164"/>
      <c r="N136" s="165"/>
      <c r="O136" s="189"/>
      <c r="P136" s="208"/>
      <c r="Q136" s="210"/>
      <c r="R136" s="190"/>
      <c r="S136" s="118"/>
      <c r="T136" s="118"/>
      <c r="U136" s="118"/>
      <c r="V136" s="118"/>
      <c r="W136" s="118"/>
      <c r="X136" s="118"/>
    </row>
    <row r="137" ht="14.25" spans="1:24">
      <c r="A137" s="180"/>
      <c r="B137" s="207"/>
      <c r="C137" s="181"/>
      <c r="D137" s="181"/>
      <c r="E137" s="181"/>
      <c r="F137" s="182"/>
      <c r="G137" s="183"/>
      <c r="H137" s="184"/>
      <c r="I137" s="185"/>
      <c r="J137" s="186"/>
      <c r="K137" s="187"/>
      <c r="L137" s="188"/>
      <c r="M137" s="164"/>
      <c r="N137" s="165"/>
      <c r="O137" s="189"/>
      <c r="P137" s="208"/>
      <c r="Q137" s="210"/>
      <c r="R137" s="190"/>
      <c r="S137" s="118"/>
      <c r="T137" s="118"/>
      <c r="U137" s="118"/>
      <c r="V137" s="118"/>
      <c r="W137" s="118"/>
      <c r="X137" s="118"/>
    </row>
    <row r="138" ht="14.25" spans="1:24">
      <c r="A138" s="180"/>
      <c r="B138" s="207"/>
      <c r="C138" s="181"/>
      <c r="D138" s="181"/>
      <c r="E138" s="181"/>
      <c r="F138" s="182"/>
      <c r="G138" s="183"/>
      <c r="H138" s="184"/>
      <c r="I138" s="185"/>
      <c r="J138" s="186"/>
      <c r="K138" s="187"/>
      <c r="L138" s="188"/>
      <c r="M138" s="164"/>
      <c r="N138" s="165"/>
      <c r="O138" s="189"/>
      <c r="P138" s="208"/>
      <c r="Q138" s="210"/>
      <c r="R138" s="190"/>
      <c r="S138" s="118"/>
      <c r="T138" s="118"/>
      <c r="U138" s="118"/>
      <c r="V138" s="118"/>
      <c r="W138" s="118"/>
      <c r="X138" s="118"/>
    </row>
    <row r="139" ht="14.25" spans="1:24">
      <c r="A139" s="180"/>
      <c r="B139" s="207"/>
      <c r="C139" s="181"/>
      <c r="D139" s="181"/>
      <c r="E139" s="181"/>
      <c r="F139" s="182"/>
      <c r="G139" s="183"/>
      <c r="H139" s="184"/>
      <c r="I139" s="185"/>
      <c r="J139" s="186"/>
      <c r="K139" s="187"/>
      <c r="L139" s="188"/>
      <c r="M139" s="164"/>
      <c r="N139" s="165"/>
      <c r="O139" s="189"/>
      <c r="P139" s="208"/>
      <c r="Q139" s="210"/>
      <c r="R139" s="190"/>
      <c r="S139" s="118"/>
      <c r="T139" s="118"/>
      <c r="U139" s="118"/>
      <c r="V139" s="118"/>
      <c r="W139" s="118"/>
      <c r="X139" s="118"/>
    </row>
    <row r="140" ht="14.25" spans="1:24">
      <c r="A140" s="180"/>
      <c r="B140" s="207"/>
      <c r="C140" s="181"/>
      <c r="D140" s="181"/>
      <c r="E140" s="181"/>
      <c r="F140" s="182"/>
      <c r="G140" s="183"/>
      <c r="H140" s="184"/>
      <c r="I140" s="185"/>
      <c r="J140" s="186"/>
      <c r="K140" s="187"/>
      <c r="L140" s="188"/>
      <c r="M140" s="164"/>
      <c r="N140" s="165"/>
      <c r="O140" s="189"/>
      <c r="P140" s="208"/>
      <c r="Q140" s="210"/>
      <c r="R140" s="190"/>
      <c r="S140" s="118"/>
      <c r="T140" s="118"/>
      <c r="U140" s="118"/>
      <c r="V140" s="118"/>
      <c r="W140" s="118"/>
      <c r="X140" s="118"/>
    </row>
    <row r="141" ht="14.25" spans="1:24">
      <c r="A141" s="180"/>
      <c r="B141" s="207"/>
      <c r="C141" s="181"/>
      <c r="D141" s="181"/>
      <c r="E141" s="181"/>
      <c r="F141" s="182"/>
      <c r="G141" s="183"/>
      <c r="H141" s="184"/>
      <c r="I141" s="185"/>
      <c r="J141" s="186"/>
      <c r="K141" s="187"/>
      <c r="L141" s="188"/>
      <c r="M141" s="164"/>
      <c r="N141" s="165"/>
      <c r="O141" s="189"/>
      <c r="P141" s="208"/>
      <c r="Q141" s="210"/>
      <c r="R141" s="190"/>
      <c r="S141" s="118"/>
      <c r="T141" s="118"/>
      <c r="U141" s="118"/>
      <c r="V141" s="118"/>
      <c r="W141" s="118"/>
      <c r="X141" s="118"/>
    </row>
    <row r="142" ht="14.25" spans="1:24">
      <c r="A142" s="180"/>
      <c r="B142" s="207"/>
      <c r="C142" s="181"/>
      <c r="D142" s="181"/>
      <c r="E142" s="181"/>
      <c r="F142" s="182"/>
      <c r="G142" s="183"/>
      <c r="H142" s="184"/>
      <c r="I142" s="185"/>
      <c r="J142" s="186"/>
      <c r="K142" s="187"/>
      <c r="L142" s="188"/>
      <c r="M142" s="164"/>
      <c r="N142" s="165"/>
      <c r="O142" s="189"/>
      <c r="P142" s="208"/>
      <c r="Q142" s="210"/>
      <c r="R142" s="190"/>
      <c r="S142" s="118"/>
      <c r="T142" s="118"/>
      <c r="U142" s="118"/>
      <c r="V142" s="118"/>
      <c r="W142" s="118"/>
      <c r="X142" s="118"/>
    </row>
    <row r="143" ht="14.25" spans="1:24">
      <c r="A143" s="180"/>
      <c r="B143" s="207"/>
      <c r="C143" s="181"/>
      <c r="D143" s="181"/>
      <c r="E143" s="181"/>
      <c r="F143" s="182"/>
      <c r="G143" s="183"/>
      <c r="H143" s="184"/>
      <c r="I143" s="185"/>
      <c r="J143" s="186"/>
      <c r="K143" s="187"/>
      <c r="L143" s="188"/>
      <c r="M143" s="164"/>
      <c r="N143" s="165"/>
      <c r="O143" s="189"/>
      <c r="P143" s="208"/>
      <c r="Q143" s="210"/>
      <c r="R143" s="190"/>
      <c r="S143" s="118"/>
      <c r="T143" s="118"/>
      <c r="U143" s="118"/>
      <c r="V143" s="118"/>
      <c r="W143" s="118"/>
      <c r="X143" s="118"/>
    </row>
    <row r="144" ht="14.25" spans="1:24">
      <c r="A144" s="180"/>
      <c r="B144" s="207"/>
      <c r="C144" s="181"/>
      <c r="D144" s="181"/>
      <c r="E144" s="181"/>
      <c r="F144" s="182"/>
      <c r="G144" s="183"/>
      <c r="H144" s="184"/>
      <c r="I144" s="185"/>
      <c r="J144" s="186"/>
      <c r="K144" s="187"/>
      <c r="L144" s="188"/>
      <c r="M144" s="164"/>
      <c r="N144" s="165"/>
      <c r="O144" s="189"/>
      <c r="P144" s="208"/>
      <c r="Q144" s="210"/>
      <c r="R144" s="190"/>
      <c r="S144" s="118"/>
      <c r="T144" s="118"/>
      <c r="U144" s="118"/>
      <c r="V144" s="118"/>
      <c r="W144" s="118"/>
      <c r="X144" s="118"/>
    </row>
    <row r="145" ht="14.25" spans="1:24">
      <c r="A145" s="180"/>
      <c r="B145" s="207"/>
      <c r="C145" s="181"/>
      <c r="D145" s="181"/>
      <c r="E145" s="181"/>
      <c r="F145" s="182"/>
      <c r="G145" s="183"/>
      <c r="H145" s="184"/>
      <c r="I145" s="185"/>
      <c r="J145" s="186"/>
      <c r="K145" s="187"/>
      <c r="L145" s="188"/>
      <c r="M145" s="164"/>
      <c r="N145" s="165"/>
      <c r="O145" s="189"/>
      <c r="P145" s="208"/>
      <c r="Q145" s="210"/>
      <c r="R145" s="190"/>
      <c r="S145" s="118"/>
      <c r="T145" s="118"/>
      <c r="U145" s="118"/>
      <c r="V145" s="118"/>
      <c r="W145" s="118"/>
      <c r="X145" s="118"/>
    </row>
    <row r="146" ht="14.25" spans="1:24">
      <c r="A146" s="180"/>
      <c r="B146" s="207"/>
      <c r="C146" s="181"/>
      <c r="D146" s="181"/>
      <c r="E146" s="181"/>
      <c r="F146" s="182"/>
      <c r="G146" s="183"/>
      <c r="H146" s="184"/>
      <c r="I146" s="185"/>
      <c r="J146" s="186"/>
      <c r="K146" s="187"/>
      <c r="L146" s="188"/>
      <c r="M146" s="164"/>
      <c r="N146" s="165"/>
      <c r="O146" s="189"/>
      <c r="P146" s="208"/>
      <c r="Q146" s="210"/>
      <c r="R146" s="190"/>
      <c r="S146" s="118"/>
      <c r="T146" s="118"/>
      <c r="U146" s="118"/>
      <c r="V146" s="118"/>
      <c r="W146" s="118"/>
      <c r="X146" s="118"/>
    </row>
    <row r="147" ht="14.25" spans="1:24">
      <c r="A147" s="180"/>
      <c r="B147" s="207"/>
      <c r="C147" s="181"/>
      <c r="D147" s="181"/>
      <c r="E147" s="181"/>
      <c r="F147" s="182"/>
      <c r="G147" s="183"/>
      <c r="H147" s="184"/>
      <c r="I147" s="185"/>
      <c r="J147" s="186"/>
      <c r="K147" s="187"/>
      <c r="L147" s="188"/>
      <c r="M147" s="164"/>
      <c r="N147" s="165"/>
      <c r="O147" s="189"/>
      <c r="P147" s="208"/>
      <c r="Q147" s="210"/>
      <c r="R147" s="190"/>
      <c r="S147" s="118"/>
      <c r="T147" s="118"/>
      <c r="U147" s="118"/>
      <c r="V147" s="118"/>
      <c r="W147" s="118"/>
      <c r="X147" s="118"/>
    </row>
    <row r="148" ht="14.25" spans="1:24">
      <c r="A148" s="180"/>
      <c r="B148" s="207"/>
      <c r="C148" s="181"/>
      <c r="D148" s="181"/>
      <c r="E148" s="181"/>
      <c r="F148" s="182"/>
      <c r="G148" s="183"/>
      <c r="H148" s="184"/>
      <c r="I148" s="185"/>
      <c r="J148" s="186"/>
      <c r="K148" s="187"/>
      <c r="L148" s="188"/>
      <c r="M148" s="164"/>
      <c r="N148" s="165"/>
      <c r="O148" s="189"/>
      <c r="P148" s="208"/>
      <c r="Q148" s="210"/>
      <c r="R148" s="190"/>
      <c r="S148" s="118"/>
      <c r="T148" s="118"/>
      <c r="U148" s="118"/>
      <c r="V148" s="118"/>
      <c r="W148" s="118"/>
      <c r="X148" s="118"/>
    </row>
    <row r="149" ht="14.25" spans="1:24">
      <c r="A149" s="180"/>
      <c r="B149" s="207"/>
      <c r="C149" s="181"/>
      <c r="D149" s="181"/>
      <c r="E149" s="181"/>
      <c r="F149" s="182"/>
      <c r="G149" s="183"/>
      <c r="H149" s="184"/>
      <c r="I149" s="185"/>
      <c r="J149" s="186"/>
      <c r="K149" s="187"/>
      <c r="L149" s="188"/>
      <c r="M149" s="164"/>
      <c r="N149" s="165"/>
      <c r="O149" s="189"/>
      <c r="P149" s="208"/>
      <c r="Q149" s="210"/>
      <c r="R149" s="190"/>
      <c r="S149" s="118"/>
      <c r="T149" s="118"/>
      <c r="U149" s="118"/>
      <c r="V149" s="118"/>
      <c r="W149" s="118"/>
      <c r="X149" s="118"/>
    </row>
    <row r="150" ht="14.25" spans="1:24">
      <c r="A150" s="180"/>
      <c r="B150" s="207"/>
      <c r="C150" s="181"/>
      <c r="D150" s="181"/>
      <c r="E150" s="181"/>
      <c r="F150" s="182"/>
      <c r="G150" s="183"/>
      <c r="H150" s="184"/>
      <c r="I150" s="185"/>
      <c r="J150" s="186"/>
      <c r="K150" s="187"/>
      <c r="L150" s="188"/>
      <c r="M150" s="164"/>
      <c r="N150" s="165"/>
      <c r="O150" s="189"/>
      <c r="P150" s="208"/>
      <c r="Q150" s="210"/>
      <c r="R150" s="190"/>
      <c r="S150" s="118"/>
      <c r="T150" s="118"/>
      <c r="U150" s="118"/>
      <c r="V150" s="118"/>
      <c r="W150" s="118"/>
      <c r="X150" s="118"/>
    </row>
    <row r="151" ht="14.25" spans="1:24">
      <c r="A151" s="180"/>
      <c r="B151" s="207"/>
      <c r="C151" s="181"/>
      <c r="D151" s="181"/>
      <c r="E151" s="181"/>
      <c r="F151" s="182"/>
      <c r="G151" s="183"/>
      <c r="H151" s="184"/>
      <c r="I151" s="185"/>
      <c r="J151" s="186"/>
      <c r="K151" s="187"/>
      <c r="L151" s="188"/>
      <c r="M151" s="164"/>
      <c r="N151" s="165"/>
      <c r="O151" s="189"/>
      <c r="P151" s="208"/>
      <c r="Q151" s="210"/>
      <c r="R151" s="190"/>
      <c r="S151" s="118"/>
      <c r="T151" s="118"/>
      <c r="U151" s="118"/>
      <c r="V151" s="118"/>
      <c r="W151" s="118"/>
      <c r="X151" s="118"/>
    </row>
    <row r="152" ht="14.25" spans="1:24">
      <c r="A152" s="180"/>
      <c r="B152" s="207"/>
      <c r="C152" s="181"/>
      <c r="D152" s="181"/>
      <c r="E152" s="181"/>
      <c r="F152" s="182"/>
      <c r="G152" s="183"/>
      <c r="H152" s="184"/>
      <c r="I152" s="185"/>
      <c r="J152" s="186"/>
      <c r="K152" s="187"/>
      <c r="L152" s="188"/>
      <c r="M152" s="164"/>
      <c r="N152" s="165"/>
      <c r="O152" s="189"/>
      <c r="P152" s="208"/>
      <c r="Q152" s="210"/>
      <c r="R152" s="190"/>
      <c r="S152" s="118"/>
      <c r="T152" s="118"/>
      <c r="U152" s="118"/>
      <c r="V152" s="118"/>
      <c r="W152" s="118"/>
      <c r="X152" s="118"/>
    </row>
    <row r="153" ht="14.25" spans="1:24">
      <c r="A153" s="180"/>
      <c r="B153" s="207"/>
      <c r="C153" s="181"/>
      <c r="D153" s="181"/>
      <c r="E153" s="181"/>
      <c r="F153" s="182"/>
      <c r="G153" s="183"/>
      <c r="H153" s="184"/>
      <c r="I153" s="185"/>
      <c r="J153" s="186"/>
      <c r="K153" s="187"/>
      <c r="L153" s="188"/>
      <c r="M153" s="164"/>
      <c r="N153" s="165"/>
      <c r="O153" s="189"/>
      <c r="P153" s="208"/>
      <c r="Q153" s="210"/>
      <c r="R153" s="190"/>
      <c r="S153" s="118"/>
      <c r="T153" s="118"/>
      <c r="U153" s="118"/>
      <c r="V153" s="118"/>
      <c r="W153" s="118"/>
      <c r="X153" s="118"/>
    </row>
    <row r="154" ht="14.25" spans="1:24">
      <c r="A154" s="180"/>
      <c r="B154" s="207"/>
      <c r="C154" s="181"/>
      <c r="D154" s="181"/>
      <c r="E154" s="181"/>
      <c r="F154" s="182"/>
      <c r="G154" s="183"/>
      <c r="H154" s="184"/>
      <c r="I154" s="185"/>
      <c r="J154" s="186"/>
      <c r="K154" s="187"/>
      <c r="L154" s="188"/>
      <c r="M154" s="164"/>
      <c r="N154" s="165"/>
      <c r="O154" s="189"/>
      <c r="P154" s="208"/>
      <c r="Q154" s="210"/>
      <c r="R154" s="190"/>
      <c r="S154" s="118"/>
      <c r="T154" s="118"/>
      <c r="U154" s="118"/>
      <c r="V154" s="118"/>
      <c r="W154" s="118"/>
      <c r="X154" s="118"/>
    </row>
    <row r="155" ht="14.25" spans="1:24">
      <c r="A155" s="180"/>
      <c r="B155" s="207"/>
      <c r="C155" s="181"/>
      <c r="D155" s="181"/>
      <c r="E155" s="181"/>
      <c r="F155" s="182"/>
      <c r="G155" s="183"/>
      <c r="H155" s="184"/>
      <c r="I155" s="185"/>
      <c r="J155" s="186"/>
      <c r="K155" s="187"/>
      <c r="L155" s="188"/>
      <c r="M155" s="164"/>
      <c r="N155" s="165"/>
      <c r="O155" s="189"/>
      <c r="P155" s="208"/>
      <c r="Q155" s="210"/>
      <c r="R155" s="190"/>
      <c r="S155" s="118"/>
      <c r="T155" s="118"/>
      <c r="U155" s="118"/>
      <c r="V155" s="118"/>
      <c r="W155" s="118"/>
      <c r="X155" s="118"/>
    </row>
    <row r="156" ht="14.25" spans="1:24">
      <c r="A156" s="180"/>
      <c r="B156" s="207"/>
      <c r="C156" s="181"/>
      <c r="D156" s="181"/>
      <c r="E156" s="181"/>
      <c r="F156" s="182"/>
      <c r="G156" s="183"/>
      <c r="H156" s="184"/>
      <c r="I156" s="185"/>
      <c r="J156" s="186"/>
      <c r="K156" s="187"/>
      <c r="L156" s="188"/>
      <c r="M156" s="164"/>
      <c r="N156" s="165"/>
      <c r="O156" s="189"/>
      <c r="P156" s="208"/>
      <c r="Q156" s="210"/>
      <c r="R156" s="190"/>
      <c r="S156" s="118"/>
      <c r="T156" s="118"/>
      <c r="U156" s="118"/>
      <c r="V156" s="118"/>
      <c r="W156" s="118"/>
      <c r="X156" s="118"/>
    </row>
    <row r="157" ht="14.25" spans="1:24">
      <c r="A157" s="180"/>
      <c r="B157" s="207"/>
      <c r="C157" s="181"/>
      <c r="D157" s="181"/>
      <c r="E157" s="181"/>
      <c r="F157" s="182"/>
      <c r="G157" s="183"/>
      <c r="H157" s="184"/>
      <c r="I157" s="185"/>
      <c r="J157" s="186"/>
      <c r="K157" s="187"/>
      <c r="L157" s="188"/>
      <c r="M157" s="164"/>
      <c r="N157" s="165"/>
      <c r="O157" s="189"/>
      <c r="P157" s="208"/>
      <c r="Q157" s="210"/>
      <c r="R157" s="190"/>
      <c r="S157" s="118"/>
      <c r="T157" s="118"/>
      <c r="U157" s="118"/>
      <c r="V157" s="118"/>
      <c r="W157" s="118"/>
      <c r="X157" s="118"/>
    </row>
    <row r="158" ht="14.25" spans="1:24">
      <c r="A158" s="180"/>
      <c r="B158" s="207"/>
      <c r="C158" s="181"/>
      <c r="D158" s="181"/>
      <c r="E158" s="181"/>
      <c r="F158" s="182"/>
      <c r="G158" s="183"/>
      <c r="H158" s="184"/>
      <c r="I158" s="185"/>
      <c r="J158" s="186"/>
      <c r="K158" s="187"/>
      <c r="L158" s="188"/>
      <c r="M158" s="164"/>
      <c r="N158" s="165"/>
      <c r="O158" s="189"/>
      <c r="P158" s="208"/>
      <c r="Q158" s="210"/>
      <c r="R158" s="190"/>
      <c r="S158" s="118"/>
      <c r="T158" s="118"/>
      <c r="U158" s="118"/>
      <c r="V158" s="118"/>
      <c r="W158" s="118"/>
      <c r="X158" s="118"/>
    </row>
    <row r="159" ht="14.25" spans="1:24">
      <c r="A159" s="180"/>
      <c r="B159" s="207"/>
      <c r="C159" s="181"/>
      <c r="D159" s="181"/>
      <c r="E159" s="181"/>
      <c r="F159" s="182"/>
      <c r="G159" s="183"/>
      <c r="H159" s="184"/>
      <c r="I159" s="185"/>
      <c r="J159" s="186"/>
      <c r="K159" s="187"/>
      <c r="L159" s="188"/>
      <c r="M159" s="164"/>
      <c r="N159" s="165"/>
      <c r="O159" s="189"/>
      <c r="P159" s="208"/>
      <c r="Q159" s="210"/>
      <c r="R159" s="190"/>
      <c r="S159" s="118"/>
      <c r="T159" s="118"/>
      <c r="U159" s="118"/>
      <c r="V159" s="118"/>
      <c r="W159" s="118"/>
      <c r="X159" s="118"/>
    </row>
    <row r="160" ht="14.25" spans="1:24">
      <c r="A160" s="180"/>
      <c r="B160" s="207"/>
      <c r="C160" s="181"/>
      <c r="D160" s="181"/>
      <c r="E160" s="181"/>
      <c r="F160" s="182"/>
      <c r="G160" s="183"/>
      <c r="H160" s="184"/>
      <c r="I160" s="185"/>
      <c r="J160" s="186"/>
      <c r="K160" s="187"/>
      <c r="L160" s="188"/>
      <c r="M160" s="164"/>
      <c r="N160" s="165"/>
      <c r="O160" s="189"/>
      <c r="P160" s="208"/>
      <c r="Q160" s="210"/>
      <c r="R160" s="190"/>
      <c r="S160" s="118"/>
      <c r="T160" s="118"/>
      <c r="U160" s="118"/>
      <c r="V160" s="118"/>
      <c r="W160" s="118"/>
      <c r="X160" s="118"/>
    </row>
    <row r="161" ht="14.25" spans="1:24">
      <c r="A161" s="180"/>
      <c r="B161" s="207"/>
      <c r="C161" s="181"/>
      <c r="D161" s="181"/>
      <c r="E161" s="181"/>
      <c r="F161" s="182"/>
      <c r="G161" s="183"/>
      <c r="H161" s="184"/>
      <c r="I161" s="185"/>
      <c r="J161" s="186"/>
      <c r="K161" s="187"/>
      <c r="L161" s="188"/>
      <c r="M161" s="164"/>
      <c r="N161" s="165"/>
      <c r="O161" s="189"/>
      <c r="P161" s="208"/>
      <c r="Q161" s="210"/>
      <c r="R161" s="190"/>
      <c r="S161" s="118"/>
      <c r="T161" s="118"/>
      <c r="U161" s="118"/>
      <c r="V161" s="118"/>
      <c r="W161" s="118"/>
      <c r="X161" s="118"/>
    </row>
    <row r="162" ht="14.25" spans="1:24">
      <c r="A162" s="180"/>
      <c r="B162" s="207"/>
      <c r="C162" s="181"/>
      <c r="D162" s="181"/>
      <c r="E162" s="181"/>
      <c r="F162" s="182"/>
      <c r="G162" s="183"/>
      <c r="H162" s="184"/>
      <c r="I162" s="185"/>
      <c r="J162" s="186"/>
      <c r="K162" s="187"/>
      <c r="L162" s="188"/>
      <c r="M162" s="164"/>
      <c r="N162" s="165"/>
      <c r="O162" s="189"/>
      <c r="P162" s="208"/>
      <c r="Q162" s="210"/>
      <c r="R162" s="190"/>
      <c r="S162" s="118"/>
      <c r="T162" s="118"/>
      <c r="U162" s="118"/>
      <c r="V162" s="118"/>
      <c r="W162" s="118"/>
      <c r="X162" s="118"/>
    </row>
    <row r="163" ht="14.25" spans="1:24">
      <c r="A163" s="180"/>
      <c r="B163" s="207"/>
      <c r="C163" s="181"/>
      <c r="D163" s="181"/>
      <c r="E163" s="181"/>
      <c r="F163" s="182"/>
      <c r="G163" s="183"/>
      <c r="H163" s="184"/>
      <c r="I163" s="185"/>
      <c r="J163" s="186"/>
      <c r="K163" s="187"/>
      <c r="L163" s="188"/>
      <c r="M163" s="164"/>
      <c r="N163" s="165"/>
      <c r="O163" s="189"/>
      <c r="P163" s="208"/>
      <c r="Q163" s="210"/>
      <c r="R163" s="190"/>
      <c r="S163" s="118"/>
      <c r="T163" s="118"/>
      <c r="U163" s="118"/>
      <c r="V163" s="118"/>
      <c r="W163" s="118"/>
      <c r="X163" s="118"/>
    </row>
    <row r="164" ht="14.25" spans="1:24">
      <c r="A164" s="180"/>
      <c r="B164" s="207"/>
      <c r="C164" s="181"/>
      <c r="D164" s="181"/>
      <c r="E164" s="181"/>
      <c r="F164" s="182"/>
      <c r="G164" s="183"/>
      <c r="H164" s="184"/>
      <c r="I164" s="185"/>
      <c r="J164" s="186"/>
      <c r="K164" s="187"/>
      <c r="L164" s="188"/>
      <c r="M164" s="164"/>
      <c r="N164" s="165"/>
      <c r="O164" s="189"/>
      <c r="P164" s="208"/>
      <c r="Q164" s="210"/>
      <c r="R164" s="190"/>
      <c r="S164" s="118"/>
      <c r="T164" s="118"/>
      <c r="U164" s="118"/>
      <c r="V164" s="118"/>
      <c r="W164" s="118"/>
      <c r="X164" s="118"/>
    </row>
    <row r="165" ht="14.25" spans="1:24">
      <c r="A165" s="180"/>
      <c r="B165" s="207"/>
      <c r="C165" s="181"/>
      <c r="D165" s="181"/>
      <c r="E165" s="181"/>
      <c r="F165" s="182"/>
      <c r="G165" s="183"/>
      <c r="H165" s="184"/>
      <c r="I165" s="185"/>
      <c r="J165" s="186"/>
      <c r="K165" s="187"/>
      <c r="L165" s="188"/>
      <c r="M165" s="164"/>
      <c r="N165" s="165"/>
      <c r="O165" s="189"/>
      <c r="P165" s="208"/>
      <c r="Q165" s="210"/>
      <c r="R165" s="190"/>
      <c r="S165" s="118"/>
      <c r="T165" s="118"/>
      <c r="U165" s="118"/>
      <c r="V165" s="118"/>
      <c r="W165" s="118"/>
      <c r="X165" s="118"/>
    </row>
    <row r="166" ht="14.25" spans="1:24">
      <c r="A166" s="180"/>
      <c r="B166" s="207"/>
      <c r="C166" s="181"/>
      <c r="D166" s="181"/>
      <c r="E166" s="181"/>
      <c r="F166" s="182"/>
      <c r="G166" s="183"/>
      <c r="H166" s="184"/>
      <c r="I166" s="185"/>
      <c r="J166" s="186"/>
      <c r="K166" s="187"/>
      <c r="L166" s="188"/>
      <c r="M166" s="164"/>
      <c r="N166" s="165"/>
      <c r="O166" s="189"/>
      <c r="P166" s="208"/>
      <c r="Q166" s="210"/>
      <c r="R166" s="190"/>
      <c r="S166" s="118"/>
      <c r="T166" s="118"/>
      <c r="U166" s="118"/>
      <c r="V166" s="118"/>
      <c r="W166" s="118"/>
      <c r="X166" s="118"/>
    </row>
    <row r="167" ht="14.25" spans="1:24">
      <c r="A167" s="180"/>
      <c r="B167" s="207"/>
      <c r="C167" s="181"/>
      <c r="D167" s="181"/>
      <c r="E167" s="181"/>
      <c r="F167" s="182"/>
      <c r="G167" s="183"/>
      <c r="H167" s="184"/>
      <c r="I167" s="185"/>
      <c r="J167" s="186"/>
      <c r="K167" s="187"/>
      <c r="L167" s="188"/>
      <c r="M167" s="164"/>
      <c r="N167" s="165"/>
      <c r="O167" s="189"/>
      <c r="P167" s="208"/>
      <c r="Q167" s="210"/>
      <c r="R167" s="190"/>
      <c r="S167" s="118"/>
      <c r="T167" s="118"/>
      <c r="U167" s="118"/>
      <c r="V167" s="118"/>
      <c r="W167" s="118"/>
      <c r="X167" s="118"/>
    </row>
    <row r="168" ht="14.25" spans="1:24">
      <c r="A168" s="180"/>
      <c r="B168" s="207"/>
      <c r="C168" s="181"/>
      <c r="D168" s="181"/>
      <c r="E168" s="181"/>
      <c r="F168" s="182"/>
      <c r="G168" s="183"/>
      <c r="H168" s="184"/>
      <c r="I168" s="185"/>
      <c r="J168" s="186"/>
      <c r="K168" s="187"/>
      <c r="L168" s="188"/>
      <c r="M168" s="164"/>
      <c r="N168" s="165"/>
      <c r="O168" s="189"/>
      <c r="P168" s="208"/>
      <c r="Q168" s="210"/>
      <c r="R168" s="190"/>
      <c r="S168" s="118"/>
      <c r="T168" s="118"/>
      <c r="U168" s="118"/>
      <c r="V168" s="118"/>
      <c r="W168" s="118"/>
      <c r="X168" s="118"/>
    </row>
    <row r="169" ht="14.25" spans="1:24">
      <c r="A169" s="180"/>
      <c r="B169" s="207"/>
      <c r="C169" s="181"/>
      <c r="D169" s="181"/>
      <c r="E169" s="181"/>
      <c r="F169" s="182"/>
      <c r="G169" s="183"/>
      <c r="H169" s="184"/>
      <c r="I169" s="185"/>
      <c r="J169" s="186"/>
      <c r="K169" s="187"/>
      <c r="L169" s="188"/>
      <c r="M169" s="164"/>
      <c r="N169" s="165"/>
      <c r="O169" s="189"/>
      <c r="P169" s="208"/>
      <c r="Q169" s="210"/>
      <c r="R169" s="190"/>
      <c r="S169" s="118"/>
      <c r="T169" s="118"/>
      <c r="U169" s="118"/>
      <c r="V169" s="118"/>
      <c r="W169" s="118"/>
      <c r="X169" s="118"/>
    </row>
    <row r="170" ht="14.25" spans="1:24">
      <c r="A170" s="180"/>
      <c r="B170" s="207"/>
      <c r="C170" s="181"/>
      <c r="D170" s="181"/>
      <c r="E170" s="181"/>
      <c r="F170" s="182"/>
      <c r="G170" s="183"/>
      <c r="H170" s="184"/>
      <c r="I170" s="185"/>
      <c r="J170" s="186"/>
      <c r="K170" s="187"/>
      <c r="L170" s="188"/>
      <c r="M170" s="164"/>
      <c r="N170" s="165"/>
      <c r="O170" s="189"/>
      <c r="P170" s="208"/>
      <c r="Q170" s="210"/>
      <c r="R170" s="190"/>
      <c r="S170" s="118"/>
      <c r="T170" s="118"/>
      <c r="U170" s="118"/>
      <c r="V170" s="118"/>
      <c r="W170" s="118"/>
      <c r="X170" s="118"/>
    </row>
    <row r="171" ht="14.25" spans="1:24">
      <c r="A171" s="180"/>
      <c r="B171" s="207"/>
      <c r="C171" s="181"/>
      <c r="D171" s="181"/>
      <c r="E171" s="181"/>
      <c r="F171" s="182"/>
      <c r="G171" s="183"/>
      <c r="H171" s="184"/>
      <c r="I171" s="185"/>
      <c r="J171" s="186"/>
      <c r="K171" s="187"/>
      <c r="L171" s="188"/>
      <c r="M171" s="164"/>
      <c r="N171" s="165"/>
      <c r="O171" s="189"/>
      <c r="P171" s="208"/>
      <c r="Q171" s="210"/>
      <c r="R171" s="190"/>
      <c r="S171" s="118"/>
      <c r="T171" s="118"/>
      <c r="U171" s="118"/>
      <c r="V171" s="118"/>
      <c r="W171" s="118"/>
      <c r="X171" s="118"/>
    </row>
    <row r="172" ht="14.25" spans="1:24">
      <c r="A172" s="180"/>
      <c r="B172" s="207"/>
      <c r="C172" s="181"/>
      <c r="D172" s="181"/>
      <c r="E172" s="181"/>
      <c r="F172" s="182"/>
      <c r="G172" s="183"/>
      <c r="H172" s="184"/>
      <c r="I172" s="185"/>
      <c r="J172" s="186"/>
      <c r="K172" s="187"/>
      <c r="L172" s="188"/>
      <c r="M172" s="164"/>
      <c r="N172" s="165"/>
      <c r="O172" s="189"/>
      <c r="P172" s="208"/>
      <c r="Q172" s="210"/>
      <c r="R172" s="190"/>
      <c r="S172" s="118"/>
      <c r="T172" s="118"/>
      <c r="U172" s="118"/>
      <c r="V172" s="118"/>
      <c r="W172" s="118"/>
      <c r="X172" s="118"/>
    </row>
    <row r="173" ht="14.25" spans="1:24">
      <c r="A173" s="180"/>
      <c r="B173" s="207"/>
      <c r="C173" s="181"/>
      <c r="D173" s="181"/>
      <c r="E173" s="181"/>
      <c r="F173" s="182"/>
      <c r="G173" s="183"/>
      <c r="H173" s="184"/>
      <c r="I173" s="185"/>
      <c r="J173" s="186"/>
      <c r="K173" s="187"/>
      <c r="L173" s="188"/>
      <c r="M173" s="164"/>
      <c r="N173" s="165"/>
      <c r="O173" s="189"/>
      <c r="P173" s="208"/>
      <c r="Q173" s="210"/>
      <c r="R173" s="190"/>
      <c r="S173" s="118"/>
      <c r="T173" s="118"/>
      <c r="U173" s="118"/>
      <c r="V173" s="118"/>
      <c r="W173" s="118"/>
      <c r="X173" s="118"/>
    </row>
    <row r="174" ht="14.25" spans="1:24">
      <c r="A174" s="180"/>
      <c r="B174" s="207"/>
      <c r="C174" s="181"/>
      <c r="D174" s="181"/>
      <c r="E174" s="181"/>
      <c r="F174" s="182"/>
      <c r="G174" s="183"/>
      <c r="H174" s="184"/>
      <c r="I174" s="185"/>
      <c r="J174" s="186"/>
      <c r="K174" s="187"/>
      <c r="L174" s="188"/>
      <c r="M174" s="164"/>
      <c r="N174" s="165"/>
      <c r="O174" s="189"/>
      <c r="P174" s="208"/>
      <c r="Q174" s="210"/>
      <c r="R174" s="190"/>
      <c r="S174" s="118"/>
      <c r="T174" s="118"/>
      <c r="U174" s="118"/>
      <c r="V174" s="118"/>
      <c r="W174" s="118"/>
      <c r="X174" s="118"/>
    </row>
    <row r="175" ht="14.25" spans="1:24">
      <c r="A175" s="180"/>
      <c r="B175" s="207"/>
      <c r="C175" s="181"/>
      <c r="D175" s="181"/>
      <c r="E175" s="181"/>
      <c r="F175" s="182"/>
      <c r="G175" s="183"/>
      <c r="H175" s="184"/>
      <c r="I175" s="185"/>
      <c r="J175" s="186"/>
      <c r="K175" s="187"/>
      <c r="L175" s="188"/>
      <c r="M175" s="164"/>
      <c r="N175" s="165"/>
      <c r="O175" s="189"/>
      <c r="P175" s="208"/>
      <c r="Q175" s="210"/>
      <c r="R175" s="190"/>
      <c r="S175" s="118"/>
      <c r="T175" s="118"/>
      <c r="U175" s="118"/>
      <c r="V175" s="118"/>
      <c r="W175" s="118"/>
      <c r="X175" s="118"/>
    </row>
    <row r="176" ht="14.25" spans="1:24">
      <c r="A176" s="180"/>
      <c r="B176" s="207"/>
      <c r="C176" s="181"/>
      <c r="D176" s="181"/>
      <c r="E176" s="181"/>
      <c r="F176" s="182"/>
      <c r="G176" s="183"/>
      <c r="H176" s="184"/>
      <c r="I176" s="185"/>
      <c r="J176" s="186"/>
      <c r="K176" s="187"/>
      <c r="L176" s="188"/>
      <c r="M176" s="164"/>
      <c r="N176" s="165"/>
      <c r="O176" s="189"/>
      <c r="P176" s="208"/>
      <c r="Q176" s="210"/>
      <c r="R176" s="190"/>
      <c r="S176" s="118"/>
      <c r="T176" s="118"/>
      <c r="U176" s="118"/>
      <c r="V176" s="118"/>
      <c r="W176" s="118"/>
      <c r="X176" s="118"/>
    </row>
    <row r="177" ht="14.25" spans="1:24">
      <c r="A177" s="180"/>
      <c r="B177" s="207"/>
      <c r="C177" s="181"/>
      <c r="D177" s="181"/>
      <c r="E177" s="181"/>
      <c r="F177" s="182"/>
      <c r="G177" s="183"/>
      <c r="H177" s="184"/>
      <c r="I177" s="185"/>
      <c r="J177" s="186"/>
      <c r="K177" s="187"/>
      <c r="L177" s="188"/>
      <c r="M177" s="164"/>
      <c r="N177" s="165"/>
      <c r="O177" s="189"/>
      <c r="P177" s="208"/>
      <c r="Q177" s="210"/>
      <c r="R177" s="190"/>
      <c r="S177" s="118"/>
      <c r="T177" s="118"/>
      <c r="U177" s="118"/>
      <c r="V177" s="118"/>
      <c r="W177" s="118"/>
      <c r="X177" s="118"/>
    </row>
    <row r="178" ht="14.25" spans="1:24">
      <c r="A178" s="180"/>
      <c r="B178" s="207"/>
      <c r="C178" s="181"/>
      <c r="D178" s="181"/>
      <c r="E178" s="181"/>
      <c r="F178" s="182"/>
      <c r="G178" s="183"/>
      <c r="H178" s="184"/>
      <c r="I178" s="185"/>
      <c r="J178" s="186"/>
      <c r="K178" s="187"/>
      <c r="L178" s="188"/>
      <c r="M178" s="164"/>
      <c r="N178" s="165"/>
      <c r="O178" s="189"/>
      <c r="P178" s="208"/>
      <c r="Q178" s="210"/>
      <c r="R178" s="190"/>
      <c r="S178" s="118"/>
      <c r="T178" s="118"/>
      <c r="U178" s="118"/>
      <c r="V178" s="118"/>
      <c r="W178" s="118"/>
      <c r="X178" s="118"/>
    </row>
    <row r="179" ht="14.25" spans="1:24">
      <c r="A179" s="180"/>
      <c r="B179" s="207"/>
      <c r="C179" s="181"/>
      <c r="D179" s="181"/>
      <c r="E179" s="181"/>
      <c r="F179" s="182"/>
      <c r="G179" s="183"/>
      <c r="H179" s="184"/>
      <c r="I179" s="185"/>
      <c r="J179" s="186"/>
      <c r="K179" s="187"/>
      <c r="L179" s="188"/>
      <c r="M179" s="164"/>
      <c r="N179" s="165"/>
      <c r="O179" s="189"/>
      <c r="P179" s="208"/>
      <c r="Q179" s="210"/>
      <c r="R179" s="190"/>
      <c r="S179" s="118"/>
      <c r="T179" s="118"/>
      <c r="U179" s="118"/>
      <c r="V179" s="118"/>
      <c r="W179" s="118"/>
      <c r="X179" s="118"/>
    </row>
    <row r="180" ht="14.25" spans="1:24">
      <c r="A180" s="180"/>
      <c r="B180" s="207"/>
      <c r="C180" s="181"/>
      <c r="D180" s="181"/>
      <c r="E180" s="181"/>
      <c r="F180" s="182"/>
      <c r="G180" s="183"/>
      <c r="H180" s="184"/>
      <c r="I180" s="185"/>
      <c r="J180" s="186"/>
      <c r="K180" s="187"/>
      <c r="L180" s="188"/>
      <c r="M180" s="164"/>
      <c r="N180" s="165"/>
      <c r="O180" s="189"/>
      <c r="P180" s="208"/>
      <c r="Q180" s="210"/>
      <c r="R180" s="190"/>
      <c r="S180" s="118"/>
      <c r="T180" s="118"/>
      <c r="U180" s="118"/>
      <c r="V180" s="118"/>
      <c r="W180" s="118"/>
      <c r="X180" s="118"/>
    </row>
    <row r="181" ht="14.25" spans="1:24">
      <c r="A181" s="180"/>
      <c r="B181" s="207"/>
      <c r="C181" s="181"/>
      <c r="D181" s="181"/>
      <c r="E181" s="181"/>
      <c r="F181" s="182"/>
      <c r="G181" s="183"/>
      <c r="H181" s="184"/>
      <c r="I181" s="185"/>
      <c r="J181" s="186"/>
      <c r="K181" s="187"/>
      <c r="L181" s="188"/>
      <c r="M181" s="164"/>
      <c r="N181" s="165"/>
      <c r="O181" s="189"/>
      <c r="P181" s="208"/>
      <c r="Q181" s="210"/>
      <c r="R181" s="190"/>
      <c r="S181" s="118"/>
      <c r="T181" s="118"/>
      <c r="U181" s="118"/>
      <c r="V181" s="118"/>
      <c r="W181" s="118"/>
      <c r="X181" s="118"/>
    </row>
    <row r="182" ht="14.25" spans="1:24">
      <c r="A182" s="180"/>
      <c r="B182" s="207"/>
      <c r="C182" s="181"/>
      <c r="D182" s="181"/>
      <c r="E182" s="181"/>
      <c r="F182" s="182"/>
      <c r="G182" s="183"/>
      <c r="H182" s="184"/>
      <c r="I182" s="185"/>
      <c r="J182" s="186"/>
      <c r="K182" s="187"/>
      <c r="L182" s="188"/>
      <c r="M182" s="164"/>
      <c r="N182" s="165"/>
      <c r="O182" s="189"/>
      <c r="P182" s="208"/>
      <c r="Q182" s="210"/>
      <c r="R182" s="190"/>
      <c r="S182" s="118"/>
      <c r="T182" s="118"/>
      <c r="U182" s="118"/>
      <c r="V182" s="118"/>
      <c r="W182" s="118"/>
      <c r="X182" s="118"/>
    </row>
    <row r="183" ht="14.25" spans="1:24">
      <c r="A183" s="180"/>
      <c r="B183" s="207"/>
      <c r="C183" s="181"/>
      <c r="D183" s="181"/>
      <c r="E183" s="181"/>
      <c r="F183" s="182"/>
      <c r="G183" s="183"/>
      <c r="H183" s="184"/>
      <c r="I183" s="185"/>
      <c r="J183" s="186"/>
      <c r="K183" s="187"/>
      <c r="L183" s="188"/>
      <c r="M183" s="164"/>
      <c r="N183" s="165"/>
      <c r="O183" s="189"/>
      <c r="P183" s="208"/>
      <c r="Q183" s="210"/>
      <c r="R183" s="190"/>
      <c r="S183" s="118"/>
      <c r="T183" s="118"/>
      <c r="U183" s="118"/>
      <c r="V183" s="118"/>
      <c r="W183" s="118"/>
      <c r="X183" s="118"/>
    </row>
    <row r="184" ht="14.25" spans="1:24">
      <c r="A184" s="180"/>
      <c r="B184" s="207"/>
      <c r="C184" s="181"/>
      <c r="D184" s="181"/>
      <c r="E184" s="181"/>
      <c r="F184" s="182"/>
      <c r="G184" s="183"/>
      <c r="H184" s="184"/>
      <c r="I184" s="185"/>
      <c r="J184" s="186"/>
      <c r="K184" s="187"/>
      <c r="L184" s="188"/>
      <c r="M184" s="164"/>
      <c r="N184" s="165"/>
      <c r="O184" s="189"/>
      <c r="P184" s="208"/>
      <c r="Q184" s="210"/>
      <c r="R184" s="190"/>
      <c r="S184" s="118"/>
      <c r="T184" s="118"/>
      <c r="U184" s="118"/>
      <c r="V184" s="118"/>
      <c r="W184" s="118"/>
      <c r="X184" s="118"/>
    </row>
    <row r="185" ht="14.25" spans="1:24">
      <c r="A185" s="180"/>
      <c r="B185" s="207"/>
      <c r="C185" s="181"/>
      <c r="D185" s="181"/>
      <c r="E185" s="181"/>
      <c r="F185" s="182"/>
      <c r="G185" s="183"/>
      <c r="H185" s="184"/>
      <c r="I185" s="185"/>
      <c r="J185" s="186"/>
      <c r="K185" s="187"/>
      <c r="L185" s="188"/>
      <c r="M185" s="164"/>
      <c r="N185" s="165"/>
      <c r="O185" s="189"/>
      <c r="P185" s="208"/>
      <c r="Q185" s="210"/>
      <c r="R185" s="190"/>
      <c r="S185" s="118"/>
      <c r="T185" s="118"/>
      <c r="U185" s="118"/>
      <c r="V185" s="118"/>
      <c r="W185" s="118"/>
      <c r="X185" s="118"/>
    </row>
    <row r="186" ht="14.25" spans="1:24">
      <c r="A186" s="180"/>
      <c r="B186" s="207"/>
      <c r="C186" s="181"/>
      <c r="D186" s="181"/>
      <c r="E186" s="181"/>
      <c r="F186" s="182"/>
      <c r="G186" s="183"/>
      <c r="H186" s="184"/>
      <c r="I186" s="185"/>
      <c r="J186" s="186"/>
      <c r="K186" s="187"/>
      <c r="L186" s="188"/>
      <c r="M186" s="164"/>
      <c r="N186" s="165"/>
      <c r="O186" s="189"/>
      <c r="P186" s="208"/>
      <c r="Q186" s="210"/>
      <c r="R186" s="190"/>
      <c r="S186" s="118"/>
      <c r="T186" s="118"/>
      <c r="U186" s="118"/>
      <c r="V186" s="118"/>
      <c r="W186" s="118"/>
      <c r="X186" s="118"/>
    </row>
    <row r="187" ht="14.25" spans="1:24">
      <c r="A187" s="180"/>
      <c r="B187" s="207"/>
      <c r="C187" s="181"/>
      <c r="D187" s="181"/>
      <c r="E187" s="181"/>
      <c r="F187" s="182"/>
      <c r="G187" s="183"/>
      <c r="H187" s="184"/>
      <c r="I187" s="185"/>
      <c r="J187" s="186"/>
      <c r="K187" s="187"/>
      <c r="L187" s="188"/>
      <c r="M187" s="164"/>
      <c r="N187" s="165"/>
      <c r="O187" s="189"/>
      <c r="P187" s="208"/>
      <c r="Q187" s="210"/>
      <c r="R187" s="190"/>
      <c r="S187" s="118"/>
      <c r="T187" s="118"/>
      <c r="U187" s="118"/>
      <c r="V187" s="118"/>
      <c r="W187" s="118"/>
      <c r="X187" s="118"/>
    </row>
    <row r="188" ht="14.25" spans="1:24">
      <c r="A188" s="180"/>
      <c r="B188" s="207"/>
      <c r="C188" s="181"/>
      <c r="D188" s="181"/>
      <c r="E188" s="181"/>
      <c r="F188" s="182"/>
      <c r="G188" s="183"/>
      <c r="H188" s="184"/>
      <c r="I188" s="185"/>
      <c r="J188" s="186"/>
      <c r="K188" s="187"/>
      <c r="L188" s="188"/>
      <c r="M188" s="164"/>
      <c r="N188" s="165"/>
      <c r="O188" s="189"/>
      <c r="P188" s="208"/>
      <c r="Q188" s="210"/>
      <c r="R188" s="190"/>
      <c r="S188" s="118"/>
      <c r="T188" s="118"/>
      <c r="U188" s="118"/>
      <c r="V188" s="118"/>
      <c r="W188" s="118"/>
      <c r="X188" s="118"/>
    </row>
    <row r="189" ht="14.25" spans="1:24">
      <c r="A189" s="180"/>
      <c r="B189" s="207"/>
      <c r="C189" s="181"/>
      <c r="D189" s="181"/>
      <c r="E189" s="181"/>
      <c r="F189" s="182"/>
      <c r="G189" s="183"/>
      <c r="H189" s="184"/>
      <c r="I189" s="185"/>
      <c r="J189" s="186"/>
      <c r="K189" s="187"/>
      <c r="L189" s="188"/>
      <c r="M189" s="164"/>
      <c r="N189" s="165"/>
      <c r="O189" s="189"/>
      <c r="P189" s="208"/>
      <c r="Q189" s="210"/>
      <c r="R189" s="190"/>
      <c r="S189" s="118"/>
      <c r="T189" s="118"/>
      <c r="U189" s="118"/>
      <c r="V189" s="118"/>
      <c r="W189" s="118"/>
      <c r="X189" s="118"/>
    </row>
    <row r="190" ht="14.25" spans="1:24">
      <c r="A190" s="180"/>
      <c r="B190" s="207"/>
      <c r="C190" s="181"/>
      <c r="D190" s="181"/>
      <c r="E190" s="181"/>
      <c r="F190" s="182"/>
      <c r="G190" s="183"/>
      <c r="H190" s="184"/>
      <c r="I190" s="185"/>
      <c r="J190" s="186"/>
      <c r="K190" s="187"/>
      <c r="L190" s="188"/>
      <c r="M190" s="164"/>
      <c r="N190" s="165"/>
      <c r="O190" s="189"/>
      <c r="P190" s="208"/>
      <c r="Q190" s="210"/>
      <c r="R190" s="190"/>
      <c r="S190" s="118"/>
      <c r="T190" s="118"/>
      <c r="U190" s="118"/>
      <c r="V190" s="118"/>
      <c r="W190" s="118"/>
      <c r="X190" s="118"/>
    </row>
    <row r="191" ht="14.25" spans="1:24">
      <c r="A191" s="180"/>
      <c r="B191" s="207"/>
      <c r="C191" s="181"/>
      <c r="D191" s="181"/>
      <c r="E191" s="181"/>
      <c r="F191" s="182"/>
      <c r="G191" s="183"/>
      <c r="H191" s="184"/>
      <c r="I191" s="185"/>
      <c r="J191" s="186"/>
      <c r="K191" s="187"/>
      <c r="L191" s="188"/>
      <c r="M191" s="164"/>
      <c r="N191" s="165"/>
      <c r="O191" s="189"/>
      <c r="P191" s="208"/>
      <c r="Q191" s="210"/>
      <c r="R191" s="190"/>
      <c r="S191" s="118"/>
      <c r="T191" s="118"/>
      <c r="U191" s="118"/>
      <c r="V191" s="118"/>
      <c r="W191" s="118"/>
      <c r="X191" s="118"/>
    </row>
    <row r="192" ht="14.25" spans="1:24">
      <c r="A192" s="180"/>
      <c r="B192" s="207"/>
      <c r="C192" s="181"/>
      <c r="D192" s="181"/>
      <c r="E192" s="181"/>
      <c r="F192" s="182"/>
      <c r="G192" s="183"/>
      <c r="H192" s="184"/>
      <c r="I192" s="185"/>
      <c r="J192" s="186"/>
      <c r="K192" s="187"/>
      <c r="L192" s="188"/>
      <c r="M192" s="164"/>
      <c r="N192" s="165"/>
      <c r="O192" s="189"/>
      <c r="P192" s="208"/>
      <c r="Q192" s="210"/>
      <c r="R192" s="190"/>
      <c r="S192" s="118"/>
      <c r="T192" s="118"/>
      <c r="U192" s="118"/>
      <c r="V192" s="118"/>
      <c r="W192" s="118"/>
      <c r="X192" s="118"/>
    </row>
    <row r="193" ht="14.25" spans="1:24">
      <c r="A193" s="180"/>
      <c r="B193" s="207"/>
      <c r="C193" s="181"/>
      <c r="D193" s="181"/>
      <c r="E193" s="181"/>
      <c r="F193" s="182"/>
      <c r="G193" s="183"/>
      <c r="H193" s="184"/>
      <c r="I193" s="185"/>
      <c r="J193" s="186"/>
      <c r="K193" s="187"/>
      <c r="L193" s="188"/>
      <c r="M193" s="164"/>
      <c r="N193" s="165"/>
      <c r="O193" s="189"/>
      <c r="P193" s="208"/>
      <c r="Q193" s="210"/>
      <c r="R193" s="190"/>
      <c r="S193" s="118"/>
      <c r="T193" s="118"/>
      <c r="U193" s="118"/>
      <c r="V193" s="118"/>
      <c r="W193" s="118"/>
      <c r="X193" s="118"/>
    </row>
    <row r="194" ht="14.25" spans="1:24">
      <c r="A194" s="180"/>
      <c r="B194" s="207"/>
      <c r="C194" s="181"/>
      <c r="D194" s="181"/>
      <c r="E194" s="181"/>
      <c r="F194" s="182"/>
      <c r="G194" s="183"/>
      <c r="H194" s="184"/>
      <c r="I194" s="185"/>
      <c r="J194" s="186"/>
      <c r="K194" s="187"/>
      <c r="L194" s="188"/>
      <c r="M194" s="164"/>
      <c r="N194" s="165"/>
      <c r="O194" s="189"/>
      <c r="P194" s="208"/>
      <c r="Q194" s="210"/>
      <c r="R194" s="190"/>
      <c r="S194" s="118"/>
      <c r="T194" s="118"/>
      <c r="U194" s="118"/>
      <c r="V194" s="118"/>
      <c r="W194" s="118"/>
      <c r="X194" s="118"/>
    </row>
    <row r="195" ht="14.25" spans="1:24">
      <c r="A195" s="180"/>
      <c r="B195" s="207"/>
      <c r="C195" s="181"/>
      <c r="D195" s="181"/>
      <c r="E195" s="181"/>
      <c r="F195" s="182"/>
      <c r="G195" s="183"/>
      <c r="H195" s="184"/>
      <c r="I195" s="185"/>
      <c r="J195" s="186"/>
      <c r="K195" s="187"/>
      <c r="L195" s="188"/>
      <c r="M195" s="164"/>
      <c r="N195" s="165"/>
      <c r="O195" s="189"/>
      <c r="P195" s="208"/>
      <c r="Q195" s="210"/>
      <c r="R195" s="190"/>
      <c r="S195" s="118"/>
      <c r="T195" s="118"/>
      <c r="U195" s="118"/>
      <c r="V195" s="118"/>
      <c r="W195" s="118"/>
      <c r="X195" s="118"/>
    </row>
    <row r="196" ht="14.25" spans="1:24">
      <c r="A196" s="180"/>
      <c r="B196" s="207"/>
      <c r="C196" s="181"/>
      <c r="D196" s="181"/>
      <c r="E196" s="181"/>
      <c r="F196" s="182"/>
      <c r="G196" s="183"/>
      <c r="H196" s="184"/>
      <c r="I196" s="185"/>
      <c r="J196" s="186"/>
      <c r="K196" s="187"/>
      <c r="L196" s="188"/>
      <c r="M196" s="164"/>
      <c r="N196" s="165"/>
      <c r="O196" s="189"/>
      <c r="P196" s="208"/>
      <c r="Q196" s="210"/>
      <c r="R196" s="190"/>
      <c r="S196" s="118"/>
      <c r="T196" s="118"/>
      <c r="U196" s="118"/>
      <c r="V196" s="118"/>
      <c r="W196" s="118"/>
      <c r="X196" s="118"/>
    </row>
    <row r="197" ht="14.25" spans="1:24">
      <c r="A197" s="180"/>
      <c r="B197" s="207"/>
      <c r="C197" s="181"/>
      <c r="D197" s="181"/>
      <c r="E197" s="181"/>
      <c r="F197" s="182"/>
      <c r="G197" s="183"/>
      <c r="H197" s="184"/>
      <c r="I197" s="185"/>
      <c r="J197" s="186"/>
      <c r="K197" s="187"/>
      <c r="L197" s="188"/>
      <c r="M197" s="164"/>
      <c r="N197" s="165"/>
      <c r="O197" s="189"/>
      <c r="P197" s="208"/>
      <c r="Q197" s="210"/>
      <c r="R197" s="190"/>
      <c r="S197" s="118"/>
      <c r="T197" s="118"/>
      <c r="U197" s="118"/>
      <c r="V197" s="118"/>
      <c r="W197" s="118"/>
      <c r="X197" s="118"/>
    </row>
    <row r="198" ht="14.25" spans="1:24">
      <c r="A198" s="180"/>
      <c r="B198" s="207"/>
      <c r="C198" s="181"/>
      <c r="D198" s="181"/>
      <c r="E198" s="181"/>
      <c r="F198" s="182"/>
      <c r="G198" s="183"/>
      <c r="H198" s="184"/>
      <c r="I198" s="185"/>
      <c r="J198" s="186"/>
      <c r="K198" s="187"/>
      <c r="L198" s="188"/>
      <c r="M198" s="164"/>
      <c r="N198" s="165"/>
      <c r="O198" s="189"/>
      <c r="P198" s="208"/>
      <c r="Q198" s="210"/>
      <c r="R198" s="190"/>
      <c r="S198" s="118"/>
      <c r="T198" s="118"/>
      <c r="U198" s="118"/>
      <c r="V198" s="118"/>
      <c r="W198" s="118"/>
      <c r="X198" s="118"/>
    </row>
    <row r="199" ht="14.25" spans="1:24">
      <c r="A199" s="180"/>
      <c r="B199" s="207"/>
      <c r="C199" s="181"/>
      <c r="D199" s="181"/>
      <c r="E199" s="181"/>
      <c r="F199" s="182"/>
      <c r="G199" s="183"/>
      <c r="H199" s="184"/>
      <c r="I199" s="185"/>
      <c r="J199" s="186"/>
      <c r="K199" s="187"/>
      <c r="L199" s="188"/>
      <c r="M199" s="164"/>
      <c r="N199" s="165"/>
      <c r="O199" s="189"/>
      <c r="P199" s="208"/>
      <c r="Q199" s="210"/>
      <c r="R199" s="190"/>
      <c r="S199" s="118"/>
      <c r="T199" s="118"/>
      <c r="U199" s="118"/>
      <c r="V199" s="118"/>
      <c r="W199" s="118"/>
      <c r="X199" s="118"/>
    </row>
    <row r="200" ht="14.25" spans="1:24">
      <c r="A200" s="180"/>
      <c r="B200" s="207"/>
      <c r="C200" s="181"/>
      <c r="D200" s="181"/>
      <c r="E200" s="181"/>
      <c r="F200" s="182"/>
      <c r="G200" s="183"/>
      <c r="H200" s="184"/>
      <c r="I200" s="185"/>
      <c r="J200" s="186"/>
      <c r="K200" s="187"/>
      <c r="L200" s="188"/>
      <c r="M200" s="164"/>
      <c r="N200" s="165"/>
      <c r="O200" s="189"/>
      <c r="P200" s="208"/>
      <c r="Q200" s="210"/>
      <c r="R200" s="190"/>
      <c r="S200" s="118"/>
      <c r="T200" s="118"/>
      <c r="U200" s="118"/>
      <c r="V200" s="118"/>
      <c r="W200" s="118"/>
      <c r="X200" s="118"/>
    </row>
    <row r="201" ht="14.25" spans="1:24">
      <c r="A201" s="180"/>
      <c r="B201" s="207"/>
      <c r="C201" s="181"/>
      <c r="D201" s="181"/>
      <c r="E201" s="181"/>
      <c r="F201" s="182"/>
      <c r="G201" s="183"/>
      <c r="H201" s="184"/>
      <c r="I201" s="185"/>
      <c r="J201" s="186"/>
      <c r="K201" s="187"/>
      <c r="L201" s="188"/>
      <c r="M201" s="164"/>
      <c r="N201" s="165"/>
      <c r="O201" s="189"/>
      <c r="P201" s="208"/>
      <c r="Q201" s="210"/>
      <c r="R201" s="190"/>
      <c r="S201" s="118"/>
      <c r="T201" s="118"/>
      <c r="U201" s="118"/>
      <c r="V201" s="118"/>
      <c r="W201" s="118"/>
      <c r="X201" s="118"/>
    </row>
    <row r="202" ht="14.25" spans="1:24">
      <c r="A202" s="180"/>
      <c r="B202" s="207"/>
      <c r="C202" s="181"/>
      <c r="D202" s="181"/>
      <c r="E202" s="181"/>
      <c r="F202" s="182"/>
      <c r="G202" s="183"/>
      <c r="H202" s="184"/>
      <c r="I202" s="185"/>
      <c r="J202" s="186"/>
      <c r="K202" s="187"/>
      <c r="L202" s="188"/>
      <c r="M202" s="164"/>
      <c r="N202" s="165"/>
      <c r="O202" s="189"/>
      <c r="P202" s="208"/>
      <c r="Q202" s="210"/>
      <c r="R202" s="190"/>
      <c r="S202" s="118"/>
      <c r="T202" s="118"/>
      <c r="U202" s="118"/>
      <c r="V202" s="118"/>
      <c r="W202" s="118"/>
      <c r="X202" s="118"/>
    </row>
    <row r="203" ht="14.25" spans="1:24">
      <c r="A203" s="180"/>
      <c r="B203" s="207"/>
      <c r="C203" s="181"/>
      <c r="D203" s="181"/>
      <c r="E203" s="181"/>
      <c r="F203" s="182"/>
      <c r="G203" s="183"/>
      <c r="H203" s="184"/>
      <c r="I203" s="185"/>
      <c r="J203" s="186"/>
      <c r="K203" s="187"/>
      <c r="L203" s="188"/>
      <c r="M203" s="164"/>
      <c r="N203" s="165"/>
      <c r="O203" s="189"/>
      <c r="P203" s="208"/>
      <c r="Q203" s="210"/>
      <c r="R203" s="190"/>
      <c r="S203" s="118"/>
      <c r="T203" s="118"/>
      <c r="U203" s="118"/>
      <c r="V203" s="118"/>
      <c r="W203" s="118"/>
      <c r="X203" s="118"/>
    </row>
    <row r="204" ht="14.25" spans="1:24">
      <c r="A204" s="180"/>
      <c r="B204" s="207"/>
      <c r="C204" s="181"/>
      <c r="D204" s="181"/>
      <c r="E204" s="181"/>
      <c r="F204" s="182"/>
      <c r="G204" s="183"/>
      <c r="H204" s="184"/>
      <c r="I204" s="185"/>
      <c r="J204" s="186"/>
      <c r="K204" s="187"/>
      <c r="L204" s="188"/>
      <c r="M204" s="164"/>
      <c r="N204" s="165"/>
      <c r="O204" s="189"/>
      <c r="P204" s="208"/>
      <c r="Q204" s="210"/>
      <c r="R204" s="190"/>
      <c r="S204" s="118"/>
      <c r="T204" s="118"/>
      <c r="U204" s="118"/>
      <c r="V204" s="118"/>
      <c r="W204" s="118"/>
      <c r="X204" s="118"/>
    </row>
    <row r="205" ht="14.25" spans="1:24">
      <c r="A205" s="180"/>
      <c r="B205" s="207"/>
      <c r="C205" s="181"/>
      <c r="D205" s="181"/>
      <c r="E205" s="181"/>
      <c r="F205" s="182"/>
      <c r="G205" s="183"/>
      <c r="H205" s="184"/>
      <c r="I205" s="185"/>
      <c r="J205" s="186"/>
      <c r="K205" s="187"/>
      <c r="L205" s="188"/>
      <c r="M205" s="164"/>
      <c r="N205" s="165"/>
      <c r="O205" s="189"/>
      <c r="P205" s="208"/>
      <c r="Q205" s="210"/>
      <c r="R205" s="190"/>
      <c r="S205" s="118"/>
      <c r="T205" s="118"/>
      <c r="U205" s="118"/>
      <c r="V205" s="118"/>
      <c r="W205" s="118"/>
      <c r="X205" s="118"/>
    </row>
    <row r="206" ht="14.25" spans="1:24">
      <c r="A206" s="180"/>
      <c r="B206" s="207"/>
      <c r="C206" s="181"/>
      <c r="D206" s="181"/>
      <c r="E206" s="181"/>
      <c r="F206" s="182"/>
      <c r="G206" s="183"/>
      <c r="H206" s="184"/>
      <c r="I206" s="185"/>
      <c r="J206" s="186"/>
      <c r="K206" s="187"/>
      <c r="L206" s="188"/>
      <c r="M206" s="164"/>
      <c r="N206" s="165"/>
      <c r="O206" s="189"/>
      <c r="P206" s="208"/>
      <c r="Q206" s="210"/>
      <c r="R206" s="190"/>
      <c r="S206" s="118"/>
      <c r="T206" s="118"/>
      <c r="U206" s="118"/>
      <c r="V206" s="118"/>
      <c r="W206" s="118"/>
      <c r="X206" s="118"/>
    </row>
    <row r="207" ht="14.25" spans="1:24">
      <c r="A207" s="180"/>
      <c r="B207" s="207"/>
      <c r="C207" s="181"/>
      <c r="D207" s="181"/>
      <c r="E207" s="181"/>
      <c r="F207" s="182"/>
      <c r="G207" s="183"/>
      <c r="H207" s="184"/>
      <c r="I207" s="185"/>
      <c r="J207" s="186"/>
      <c r="K207" s="187"/>
      <c r="L207" s="188"/>
      <c r="M207" s="164"/>
      <c r="N207" s="165"/>
      <c r="O207" s="189"/>
      <c r="P207" s="208"/>
      <c r="Q207" s="210"/>
      <c r="R207" s="190"/>
      <c r="S207" s="118"/>
      <c r="T207" s="118"/>
      <c r="U207" s="118"/>
      <c r="V207" s="118"/>
      <c r="W207" s="118"/>
      <c r="X207" s="118"/>
    </row>
    <row r="208" ht="14.25" spans="1:24">
      <c r="A208" s="180"/>
      <c r="B208" s="207"/>
      <c r="C208" s="181"/>
      <c r="D208" s="181"/>
      <c r="E208" s="181"/>
      <c r="F208" s="182"/>
      <c r="G208" s="183"/>
      <c r="H208" s="184"/>
      <c r="I208" s="185"/>
      <c r="J208" s="186"/>
      <c r="K208" s="187"/>
      <c r="L208" s="188"/>
      <c r="M208" s="164"/>
      <c r="N208" s="165"/>
      <c r="O208" s="189"/>
      <c r="P208" s="208"/>
      <c r="Q208" s="210"/>
      <c r="R208" s="190"/>
      <c r="S208" s="118"/>
      <c r="T208" s="118"/>
      <c r="U208" s="118"/>
      <c r="V208" s="118"/>
      <c r="W208" s="118"/>
      <c r="X208" s="118"/>
    </row>
    <row r="209" ht="14.25" spans="1:24">
      <c r="A209" s="180"/>
      <c r="B209" s="207"/>
      <c r="C209" s="181"/>
      <c r="D209" s="181"/>
      <c r="E209" s="181"/>
      <c r="F209" s="182"/>
      <c r="G209" s="183"/>
      <c r="H209" s="184"/>
      <c r="I209" s="185"/>
      <c r="J209" s="186"/>
      <c r="K209" s="187"/>
      <c r="L209" s="188"/>
      <c r="M209" s="164"/>
      <c r="N209" s="165"/>
      <c r="O209" s="189"/>
      <c r="P209" s="208"/>
      <c r="Q209" s="210"/>
      <c r="R209" s="190"/>
      <c r="S209" s="118"/>
      <c r="T209" s="118"/>
      <c r="U209" s="118"/>
      <c r="V209" s="118"/>
      <c r="W209" s="118"/>
      <c r="X209" s="118"/>
    </row>
    <row r="210" ht="14.25" spans="1:24">
      <c r="A210" s="180"/>
      <c r="B210" s="207"/>
      <c r="C210" s="181"/>
      <c r="D210" s="181"/>
      <c r="E210" s="181"/>
      <c r="F210" s="182"/>
      <c r="G210" s="183"/>
      <c r="H210" s="184"/>
      <c r="I210" s="185"/>
      <c r="J210" s="186"/>
      <c r="K210" s="187"/>
      <c r="L210" s="188"/>
      <c r="M210" s="164"/>
      <c r="N210" s="165"/>
      <c r="O210" s="189"/>
      <c r="P210" s="208"/>
      <c r="Q210" s="210"/>
      <c r="R210" s="190"/>
      <c r="S210" s="118"/>
      <c r="T210" s="118"/>
      <c r="U210" s="118"/>
      <c r="V210" s="118"/>
      <c r="W210" s="118"/>
      <c r="X210" s="118"/>
    </row>
    <row r="211" ht="14.25" spans="1:24">
      <c r="A211" s="180"/>
      <c r="B211" s="207"/>
      <c r="C211" s="181"/>
      <c r="D211" s="181"/>
      <c r="E211" s="181"/>
      <c r="F211" s="182"/>
      <c r="G211" s="183"/>
      <c r="H211" s="184"/>
      <c r="I211" s="185"/>
      <c r="J211" s="186"/>
      <c r="K211" s="187"/>
      <c r="L211" s="188"/>
      <c r="M211" s="164"/>
      <c r="N211" s="165"/>
      <c r="O211" s="189"/>
      <c r="P211" s="208"/>
      <c r="Q211" s="210"/>
      <c r="R211" s="190"/>
      <c r="S211" s="118"/>
      <c r="T211" s="118"/>
      <c r="U211" s="118"/>
      <c r="V211" s="118"/>
      <c r="W211" s="118"/>
      <c r="X211" s="118"/>
    </row>
    <row r="212" ht="14.25" spans="1:24">
      <c r="A212" s="180"/>
      <c r="B212" s="207"/>
      <c r="C212" s="181"/>
      <c r="D212" s="181"/>
      <c r="E212" s="181"/>
      <c r="F212" s="182"/>
      <c r="G212" s="183"/>
      <c r="H212" s="184"/>
      <c r="I212" s="185"/>
      <c r="J212" s="186"/>
      <c r="K212" s="187"/>
      <c r="L212" s="188"/>
      <c r="M212" s="164"/>
      <c r="N212" s="165"/>
      <c r="O212" s="189"/>
      <c r="P212" s="208"/>
      <c r="Q212" s="210"/>
      <c r="R212" s="190"/>
      <c r="S212" s="118"/>
      <c r="T212" s="118"/>
      <c r="U212" s="118"/>
      <c r="V212" s="118"/>
      <c r="W212" s="118"/>
      <c r="X212" s="118"/>
    </row>
    <row r="213" ht="14.25" spans="1:24">
      <c r="A213" s="180"/>
      <c r="B213" s="207"/>
      <c r="C213" s="181"/>
      <c r="D213" s="181"/>
      <c r="E213" s="181"/>
      <c r="F213" s="182"/>
      <c r="G213" s="183"/>
      <c r="H213" s="184"/>
      <c r="I213" s="185"/>
      <c r="J213" s="186"/>
      <c r="K213" s="187"/>
      <c r="L213" s="188"/>
      <c r="M213" s="164"/>
      <c r="N213" s="165"/>
      <c r="O213" s="189"/>
      <c r="P213" s="208"/>
      <c r="Q213" s="210"/>
      <c r="R213" s="190"/>
      <c r="S213" s="118"/>
      <c r="T213" s="118"/>
      <c r="U213" s="118"/>
      <c r="V213" s="118"/>
      <c r="W213" s="118"/>
      <c r="X213" s="118"/>
    </row>
    <row r="214" ht="14.25" spans="1:24">
      <c r="A214" s="180"/>
      <c r="B214" s="207"/>
      <c r="C214" s="181"/>
      <c r="D214" s="181"/>
      <c r="E214" s="181"/>
      <c r="F214" s="182"/>
      <c r="G214" s="183"/>
      <c r="H214" s="184"/>
      <c r="I214" s="185"/>
      <c r="J214" s="186"/>
      <c r="K214" s="187"/>
      <c r="L214" s="188"/>
      <c r="M214" s="164"/>
      <c r="N214" s="165"/>
      <c r="O214" s="189"/>
      <c r="P214" s="208"/>
      <c r="Q214" s="210"/>
      <c r="R214" s="190"/>
      <c r="S214" s="118"/>
      <c r="T214" s="118"/>
      <c r="U214" s="118"/>
      <c r="V214" s="118"/>
      <c r="W214" s="118"/>
      <c r="X214" s="118"/>
    </row>
    <row r="215" ht="14.25" spans="1:24">
      <c r="A215" s="180"/>
      <c r="B215" s="207"/>
      <c r="C215" s="181"/>
      <c r="D215" s="181"/>
      <c r="E215" s="181"/>
      <c r="F215" s="182"/>
      <c r="G215" s="183"/>
      <c r="H215" s="184"/>
      <c r="I215" s="185"/>
      <c r="J215" s="186"/>
      <c r="K215" s="187"/>
      <c r="L215" s="188"/>
      <c r="M215" s="164"/>
      <c r="N215" s="165"/>
      <c r="O215" s="189"/>
      <c r="P215" s="208"/>
      <c r="Q215" s="210"/>
      <c r="R215" s="190"/>
      <c r="S215" s="118"/>
      <c r="T215" s="118"/>
      <c r="U215" s="118"/>
      <c r="V215" s="118"/>
      <c r="W215" s="118"/>
      <c r="X215" s="118"/>
    </row>
    <row r="216" ht="14.25" spans="1:24">
      <c r="A216" s="180"/>
      <c r="B216" s="207"/>
      <c r="C216" s="181"/>
      <c r="D216" s="181"/>
      <c r="E216" s="181"/>
      <c r="F216" s="182"/>
      <c r="G216" s="183"/>
      <c r="H216" s="184"/>
      <c r="I216" s="185"/>
      <c r="J216" s="186"/>
      <c r="K216" s="187"/>
      <c r="L216" s="188"/>
      <c r="M216" s="164"/>
      <c r="N216" s="165"/>
      <c r="O216" s="189"/>
      <c r="P216" s="208"/>
      <c r="Q216" s="210"/>
      <c r="R216" s="190"/>
      <c r="S216" s="118"/>
      <c r="T216" s="118"/>
      <c r="U216" s="118"/>
      <c r="V216" s="118"/>
      <c r="W216" s="118"/>
      <c r="X216" s="118"/>
    </row>
    <row r="217" ht="14.25" spans="1:24">
      <c r="A217" s="180"/>
      <c r="B217" s="207"/>
      <c r="C217" s="181"/>
      <c r="D217" s="181"/>
      <c r="E217" s="181"/>
      <c r="F217" s="182"/>
      <c r="G217" s="183"/>
      <c r="H217" s="184"/>
      <c r="I217" s="185"/>
      <c r="J217" s="186"/>
      <c r="K217" s="187"/>
      <c r="L217" s="188"/>
      <c r="M217" s="164"/>
      <c r="N217" s="165"/>
      <c r="O217" s="189"/>
      <c r="P217" s="208"/>
      <c r="Q217" s="210"/>
      <c r="R217" s="190"/>
      <c r="S217" s="118"/>
      <c r="T217" s="118"/>
      <c r="U217" s="118"/>
      <c r="V217" s="118"/>
      <c r="W217" s="118"/>
      <c r="X217" s="118"/>
    </row>
    <row r="218" ht="14.25" spans="1:24">
      <c r="A218" s="180"/>
      <c r="B218" s="207"/>
      <c r="C218" s="181"/>
      <c r="D218" s="181"/>
      <c r="E218" s="181"/>
      <c r="F218" s="182"/>
      <c r="G218" s="183"/>
      <c r="H218" s="184"/>
      <c r="I218" s="185"/>
      <c r="J218" s="186"/>
      <c r="K218" s="187"/>
      <c r="L218" s="188"/>
      <c r="M218" s="164"/>
      <c r="N218" s="165"/>
      <c r="O218" s="189"/>
      <c r="P218" s="208"/>
      <c r="Q218" s="210"/>
      <c r="R218" s="190"/>
      <c r="S218" s="118"/>
      <c r="T218" s="118"/>
      <c r="U218" s="118"/>
      <c r="V218" s="118"/>
      <c r="W218" s="118"/>
      <c r="X218" s="118"/>
    </row>
    <row r="219" ht="14.25" spans="1:24">
      <c r="A219" s="180"/>
      <c r="B219" s="207"/>
      <c r="C219" s="181"/>
      <c r="D219" s="181"/>
      <c r="E219" s="181"/>
      <c r="F219" s="182"/>
      <c r="G219" s="183"/>
      <c r="H219" s="184"/>
      <c r="I219" s="185"/>
      <c r="J219" s="186"/>
      <c r="K219" s="187"/>
      <c r="L219" s="188"/>
      <c r="M219" s="164"/>
      <c r="N219" s="165"/>
      <c r="O219" s="189"/>
      <c r="P219" s="208"/>
      <c r="Q219" s="210"/>
      <c r="R219" s="190"/>
      <c r="S219" s="118"/>
      <c r="T219" s="118"/>
      <c r="U219" s="118"/>
      <c r="V219" s="118"/>
      <c r="W219" s="118"/>
      <c r="X219" s="118"/>
    </row>
    <row r="220" ht="14.25" spans="1:24">
      <c r="A220" s="180"/>
      <c r="B220" s="207"/>
      <c r="C220" s="181"/>
      <c r="D220" s="181"/>
      <c r="E220" s="181"/>
      <c r="F220" s="182"/>
      <c r="G220" s="183"/>
      <c r="H220" s="184"/>
      <c r="I220" s="185"/>
      <c r="J220" s="186"/>
      <c r="K220" s="187"/>
      <c r="L220" s="188"/>
      <c r="M220" s="164"/>
      <c r="N220" s="165"/>
      <c r="O220" s="189"/>
      <c r="P220" s="208"/>
      <c r="Q220" s="210"/>
      <c r="R220" s="190"/>
      <c r="S220" s="118"/>
      <c r="T220" s="118"/>
      <c r="U220" s="118"/>
      <c r="V220" s="118"/>
      <c r="W220" s="118"/>
      <c r="X220" s="118"/>
    </row>
    <row r="221" ht="14.25" spans="1:24">
      <c r="A221" s="180"/>
      <c r="B221" s="207"/>
      <c r="C221" s="181"/>
      <c r="D221" s="181"/>
      <c r="E221" s="181"/>
      <c r="F221" s="182"/>
      <c r="G221" s="183"/>
      <c r="H221" s="184"/>
      <c r="I221" s="185"/>
      <c r="J221" s="186"/>
      <c r="K221" s="187"/>
      <c r="L221" s="188"/>
      <c r="M221" s="164"/>
      <c r="N221" s="165"/>
      <c r="O221" s="189"/>
      <c r="P221" s="208"/>
      <c r="Q221" s="210"/>
      <c r="R221" s="190"/>
      <c r="S221" s="118"/>
      <c r="T221" s="118"/>
      <c r="U221" s="118"/>
      <c r="V221" s="118"/>
      <c r="W221" s="118"/>
      <c r="X221" s="118"/>
    </row>
    <row r="222" ht="14.25" spans="1:24">
      <c r="A222" s="180"/>
      <c r="B222" s="207"/>
      <c r="C222" s="181"/>
      <c r="D222" s="181"/>
      <c r="E222" s="181"/>
      <c r="F222" s="182"/>
      <c r="G222" s="183"/>
      <c r="H222" s="184"/>
      <c r="I222" s="185"/>
      <c r="J222" s="186"/>
      <c r="K222" s="187"/>
      <c r="L222" s="188"/>
      <c r="M222" s="164"/>
      <c r="N222" s="165"/>
      <c r="O222" s="189"/>
      <c r="P222" s="208"/>
      <c r="Q222" s="210"/>
      <c r="R222" s="190"/>
      <c r="S222" s="118"/>
      <c r="T222" s="118"/>
      <c r="U222" s="118"/>
      <c r="V222" s="118"/>
      <c r="W222" s="118"/>
      <c r="X222" s="118"/>
    </row>
    <row r="223" ht="14.25" spans="1:24">
      <c r="A223" s="180"/>
      <c r="B223" s="207"/>
      <c r="C223" s="181"/>
      <c r="D223" s="181"/>
      <c r="E223" s="181"/>
      <c r="F223" s="182"/>
      <c r="G223" s="183"/>
      <c r="H223" s="184"/>
      <c r="I223" s="185"/>
      <c r="J223" s="186"/>
      <c r="K223" s="187"/>
      <c r="L223" s="188"/>
      <c r="M223" s="164"/>
      <c r="N223" s="165"/>
      <c r="O223" s="189"/>
      <c r="P223" s="208"/>
      <c r="Q223" s="210"/>
      <c r="R223" s="190"/>
      <c r="S223" s="118"/>
      <c r="T223" s="118"/>
      <c r="U223" s="118"/>
      <c r="V223" s="118"/>
      <c r="W223" s="118"/>
      <c r="X223" s="118"/>
    </row>
    <row r="224" ht="14.25" spans="1:24">
      <c r="A224" s="180"/>
      <c r="B224" s="207"/>
      <c r="C224" s="181"/>
      <c r="D224" s="181"/>
      <c r="E224" s="181"/>
      <c r="F224" s="182"/>
      <c r="G224" s="183"/>
      <c r="H224" s="184"/>
      <c r="I224" s="185"/>
      <c r="J224" s="186"/>
      <c r="K224" s="187"/>
      <c r="L224" s="188"/>
      <c r="M224" s="164"/>
      <c r="N224" s="165"/>
      <c r="O224" s="189"/>
      <c r="P224" s="208"/>
      <c r="Q224" s="210"/>
      <c r="R224" s="190"/>
      <c r="S224" s="118"/>
      <c r="T224" s="118"/>
      <c r="U224" s="118"/>
      <c r="V224" s="118"/>
      <c r="W224" s="118"/>
      <c r="X224" s="118"/>
    </row>
    <row r="225" ht="14.25" spans="1:24">
      <c r="A225" s="180"/>
      <c r="B225" s="207"/>
      <c r="C225" s="181"/>
      <c r="D225" s="181"/>
      <c r="E225" s="181"/>
      <c r="F225" s="182"/>
      <c r="G225" s="183"/>
      <c r="H225" s="184"/>
      <c r="I225" s="185"/>
      <c r="J225" s="186"/>
      <c r="K225" s="187"/>
      <c r="L225" s="188"/>
      <c r="M225" s="164"/>
      <c r="N225" s="165"/>
      <c r="O225" s="189"/>
      <c r="P225" s="208"/>
      <c r="Q225" s="210"/>
      <c r="R225" s="190"/>
      <c r="S225" s="118"/>
      <c r="T225" s="118"/>
      <c r="U225" s="118"/>
      <c r="V225" s="118"/>
      <c r="W225" s="118"/>
      <c r="X225" s="118"/>
    </row>
    <row r="226" ht="14.25" spans="1:24">
      <c r="A226" s="180"/>
      <c r="B226" s="207"/>
      <c r="C226" s="181"/>
      <c r="D226" s="181"/>
      <c r="E226" s="181"/>
      <c r="F226" s="182"/>
      <c r="G226" s="183"/>
      <c r="H226" s="184"/>
      <c r="I226" s="185"/>
      <c r="J226" s="186"/>
      <c r="K226" s="187"/>
      <c r="L226" s="188"/>
      <c r="M226" s="164"/>
      <c r="N226" s="165"/>
      <c r="O226" s="189"/>
      <c r="P226" s="208"/>
      <c r="Q226" s="210"/>
      <c r="R226" s="190"/>
      <c r="S226" s="118"/>
      <c r="T226" s="118"/>
      <c r="U226" s="118"/>
      <c r="V226" s="118"/>
      <c r="W226" s="118"/>
      <c r="X226" s="118"/>
    </row>
    <row r="227" ht="14.25" spans="1:24">
      <c r="A227" s="180"/>
      <c r="B227" s="207"/>
      <c r="C227" s="181"/>
      <c r="D227" s="181"/>
      <c r="E227" s="181"/>
      <c r="F227" s="182"/>
      <c r="G227" s="183"/>
      <c r="H227" s="184"/>
      <c r="I227" s="185"/>
      <c r="J227" s="186"/>
      <c r="K227" s="187"/>
      <c r="L227" s="188"/>
      <c r="M227" s="164"/>
      <c r="N227" s="165"/>
      <c r="O227" s="189"/>
      <c r="P227" s="208"/>
      <c r="Q227" s="210"/>
      <c r="R227" s="190"/>
      <c r="S227" s="118"/>
      <c r="T227" s="118"/>
      <c r="U227" s="118"/>
      <c r="V227" s="118"/>
      <c r="W227" s="118"/>
      <c r="X227" s="118"/>
    </row>
    <row r="228" ht="14.25" spans="1:24">
      <c r="A228" s="180"/>
      <c r="B228" s="207"/>
      <c r="C228" s="181"/>
      <c r="D228" s="181"/>
      <c r="E228" s="181"/>
      <c r="F228" s="182"/>
      <c r="G228" s="183"/>
      <c r="H228" s="184"/>
      <c r="I228" s="185"/>
      <c r="J228" s="186"/>
      <c r="K228" s="187"/>
      <c r="L228" s="188"/>
      <c r="M228" s="164"/>
      <c r="N228" s="165"/>
      <c r="O228" s="189"/>
      <c r="P228" s="208"/>
      <c r="Q228" s="210"/>
      <c r="R228" s="190"/>
      <c r="S228" s="118"/>
      <c r="T228" s="118"/>
      <c r="U228" s="118"/>
      <c r="V228" s="118"/>
      <c r="W228" s="118"/>
      <c r="X228" s="118"/>
    </row>
    <row r="229" ht="14.25" spans="1:24">
      <c r="A229" s="180"/>
      <c r="B229" s="207"/>
      <c r="C229" s="181"/>
      <c r="D229" s="181"/>
      <c r="E229" s="181"/>
      <c r="F229" s="182"/>
      <c r="G229" s="183"/>
      <c r="H229" s="184"/>
      <c r="I229" s="185"/>
      <c r="J229" s="186"/>
      <c r="K229" s="187"/>
      <c r="L229" s="188"/>
      <c r="M229" s="164"/>
      <c r="N229" s="165"/>
      <c r="O229" s="189"/>
      <c r="P229" s="208"/>
      <c r="Q229" s="210"/>
      <c r="R229" s="190"/>
      <c r="S229" s="118"/>
      <c r="T229" s="118"/>
      <c r="U229" s="118"/>
      <c r="V229" s="118"/>
      <c r="W229" s="118"/>
      <c r="X229" s="118"/>
    </row>
    <row r="230" ht="14.25" spans="1:24">
      <c r="A230" s="180"/>
      <c r="B230" s="207"/>
      <c r="C230" s="181"/>
      <c r="D230" s="181"/>
      <c r="E230" s="181"/>
      <c r="F230" s="182"/>
      <c r="G230" s="183"/>
      <c r="H230" s="184"/>
      <c r="I230" s="185"/>
      <c r="J230" s="186"/>
      <c r="K230" s="187"/>
      <c r="L230" s="188"/>
      <c r="M230" s="164"/>
      <c r="N230" s="165"/>
      <c r="O230" s="189"/>
      <c r="P230" s="208"/>
      <c r="Q230" s="210"/>
      <c r="R230" s="190"/>
      <c r="S230" s="118"/>
      <c r="T230" s="118"/>
      <c r="U230" s="118"/>
      <c r="V230" s="118"/>
      <c r="W230" s="118"/>
      <c r="X230" s="118"/>
    </row>
    <row r="231" ht="14.25" spans="1:24">
      <c r="A231" s="180"/>
      <c r="B231" s="207"/>
      <c r="C231" s="181"/>
      <c r="D231" s="181"/>
      <c r="E231" s="181"/>
      <c r="F231" s="182"/>
      <c r="G231" s="183"/>
      <c r="H231" s="184"/>
      <c r="I231" s="185"/>
      <c r="J231" s="186"/>
      <c r="K231" s="187"/>
      <c r="L231" s="188"/>
      <c r="M231" s="164"/>
      <c r="N231" s="165"/>
      <c r="O231" s="189"/>
      <c r="P231" s="208"/>
      <c r="Q231" s="210"/>
      <c r="R231" s="190"/>
      <c r="S231" s="118"/>
      <c r="T231" s="118"/>
      <c r="U231" s="118"/>
      <c r="V231" s="118"/>
      <c r="W231" s="118"/>
      <c r="X231" s="118"/>
    </row>
    <row r="232" ht="14.25" spans="1:24">
      <c r="A232" s="180"/>
      <c r="B232" s="207"/>
      <c r="C232" s="181"/>
      <c r="D232" s="181"/>
      <c r="E232" s="181"/>
      <c r="F232" s="182"/>
      <c r="G232" s="183"/>
      <c r="H232" s="184"/>
      <c r="I232" s="185"/>
      <c r="J232" s="186"/>
      <c r="K232" s="187"/>
      <c r="L232" s="188"/>
      <c r="M232" s="164"/>
      <c r="N232" s="165"/>
      <c r="O232" s="189"/>
      <c r="P232" s="208"/>
      <c r="Q232" s="210"/>
      <c r="R232" s="190"/>
      <c r="S232" s="118"/>
      <c r="T232" s="118"/>
      <c r="U232" s="118"/>
      <c r="V232" s="118"/>
      <c r="W232" s="118"/>
      <c r="X232" s="118"/>
    </row>
    <row r="233" ht="14.25" spans="1:24">
      <c r="A233" s="180"/>
      <c r="B233" s="207"/>
      <c r="C233" s="181"/>
      <c r="D233" s="181"/>
      <c r="E233" s="181"/>
      <c r="F233" s="182"/>
      <c r="G233" s="183"/>
      <c r="H233" s="184"/>
      <c r="I233" s="185"/>
      <c r="J233" s="186"/>
      <c r="K233" s="187"/>
      <c r="L233" s="188"/>
      <c r="M233" s="164"/>
      <c r="N233" s="165"/>
      <c r="O233" s="189"/>
      <c r="P233" s="208"/>
      <c r="Q233" s="210"/>
      <c r="R233" s="190"/>
      <c r="S233" s="118"/>
      <c r="T233" s="118"/>
      <c r="U233" s="118"/>
      <c r="V233" s="118"/>
      <c r="W233" s="118"/>
      <c r="X233" s="118"/>
    </row>
    <row r="234" ht="14.25" spans="1:24">
      <c r="A234" s="180"/>
      <c r="B234" s="207"/>
      <c r="C234" s="181"/>
      <c r="D234" s="181"/>
      <c r="E234" s="181"/>
      <c r="F234" s="182"/>
      <c r="G234" s="183"/>
      <c r="H234" s="184"/>
      <c r="I234" s="185"/>
      <c r="J234" s="186"/>
      <c r="K234" s="187"/>
      <c r="L234" s="188"/>
      <c r="M234" s="164"/>
      <c r="N234" s="165"/>
      <c r="O234" s="189"/>
      <c r="P234" s="208"/>
      <c r="Q234" s="210"/>
      <c r="R234" s="190"/>
      <c r="S234" s="118"/>
      <c r="T234" s="118"/>
      <c r="U234" s="118"/>
      <c r="V234" s="118"/>
      <c r="W234" s="118"/>
      <c r="X234" s="118"/>
    </row>
    <row r="235" ht="14.25" spans="1:24">
      <c r="A235" s="180"/>
      <c r="B235" s="207"/>
      <c r="C235" s="181"/>
      <c r="D235" s="181"/>
      <c r="E235" s="181"/>
      <c r="F235" s="182"/>
      <c r="G235" s="183"/>
      <c r="H235" s="184"/>
      <c r="I235" s="185"/>
      <c r="J235" s="186"/>
      <c r="K235" s="187"/>
      <c r="L235" s="188"/>
      <c r="M235" s="164"/>
      <c r="N235" s="165"/>
      <c r="O235" s="189"/>
      <c r="P235" s="208"/>
      <c r="Q235" s="210"/>
      <c r="R235" s="190"/>
      <c r="S235" s="118"/>
      <c r="T235" s="118"/>
      <c r="U235" s="118"/>
      <c r="V235" s="118"/>
      <c r="W235" s="118"/>
      <c r="X235" s="118"/>
    </row>
    <row r="236" ht="14.25" spans="1:24">
      <c r="A236" s="180"/>
      <c r="B236" s="207"/>
      <c r="C236" s="181"/>
      <c r="D236" s="181"/>
      <c r="E236" s="181"/>
      <c r="F236" s="182"/>
      <c r="G236" s="183"/>
      <c r="H236" s="184"/>
      <c r="I236" s="185"/>
      <c r="J236" s="186"/>
      <c r="K236" s="187"/>
      <c r="L236" s="188"/>
      <c r="M236" s="164"/>
      <c r="N236" s="165"/>
      <c r="O236" s="189"/>
      <c r="P236" s="208"/>
      <c r="Q236" s="210"/>
      <c r="R236" s="190"/>
      <c r="S236" s="118"/>
      <c r="T236" s="118"/>
      <c r="U236" s="118"/>
      <c r="V236" s="118"/>
      <c r="W236" s="118"/>
      <c r="X236" s="118"/>
    </row>
    <row r="237" ht="14.25" spans="1:24">
      <c r="A237" s="180"/>
      <c r="B237" s="207"/>
      <c r="C237" s="181"/>
      <c r="D237" s="181"/>
      <c r="E237" s="181"/>
      <c r="F237" s="182"/>
      <c r="G237" s="183"/>
      <c r="H237" s="184"/>
      <c r="I237" s="185"/>
      <c r="J237" s="186"/>
      <c r="K237" s="187"/>
      <c r="L237" s="188"/>
      <c r="M237" s="164"/>
      <c r="N237" s="165"/>
      <c r="O237" s="189"/>
      <c r="P237" s="208"/>
      <c r="Q237" s="210"/>
      <c r="R237" s="190"/>
      <c r="S237" s="118"/>
      <c r="T237" s="118"/>
      <c r="U237" s="118"/>
      <c r="V237" s="118"/>
      <c r="W237" s="118"/>
      <c r="X237" s="118"/>
    </row>
    <row r="238" ht="14.25" spans="1:24">
      <c r="A238" s="180"/>
      <c r="B238" s="207"/>
      <c r="C238" s="181"/>
      <c r="D238" s="181"/>
      <c r="E238" s="181"/>
      <c r="F238" s="182"/>
      <c r="G238" s="183"/>
      <c r="H238" s="184"/>
      <c r="I238" s="185"/>
      <c r="J238" s="186"/>
      <c r="K238" s="187"/>
      <c r="L238" s="188"/>
      <c r="M238" s="164"/>
      <c r="N238" s="165"/>
      <c r="O238" s="189"/>
      <c r="P238" s="208"/>
      <c r="Q238" s="210"/>
      <c r="R238" s="190"/>
      <c r="S238" s="118"/>
      <c r="T238" s="118"/>
      <c r="U238" s="118"/>
      <c r="V238" s="118"/>
      <c r="W238" s="118"/>
      <c r="X238" s="118"/>
    </row>
    <row r="239" ht="14.25" spans="1:24">
      <c r="A239" s="180"/>
      <c r="B239" s="207"/>
      <c r="C239" s="181"/>
      <c r="D239" s="181"/>
      <c r="E239" s="181"/>
      <c r="F239" s="182"/>
      <c r="G239" s="183"/>
      <c r="H239" s="184"/>
      <c r="I239" s="185"/>
      <c r="J239" s="186"/>
      <c r="K239" s="187"/>
      <c r="L239" s="188"/>
      <c r="M239" s="164"/>
      <c r="N239" s="165"/>
      <c r="O239" s="189"/>
      <c r="P239" s="208"/>
      <c r="Q239" s="210"/>
      <c r="R239" s="190"/>
      <c r="S239" s="118"/>
      <c r="T239" s="118"/>
      <c r="U239" s="118"/>
      <c r="V239" s="118"/>
      <c r="W239" s="118"/>
      <c r="X239" s="118"/>
    </row>
    <row r="240" ht="14.25" spans="1:24">
      <c r="A240" s="180"/>
      <c r="B240" s="207"/>
      <c r="C240" s="181"/>
      <c r="D240" s="181"/>
      <c r="E240" s="181"/>
      <c r="F240" s="182"/>
      <c r="G240" s="183"/>
      <c r="H240" s="184"/>
      <c r="I240" s="185"/>
      <c r="J240" s="186"/>
      <c r="K240" s="187"/>
      <c r="L240" s="188"/>
      <c r="M240" s="164"/>
      <c r="N240" s="165"/>
      <c r="O240" s="189"/>
      <c r="P240" s="208"/>
      <c r="Q240" s="210"/>
      <c r="R240" s="190"/>
      <c r="S240" s="118"/>
      <c r="T240" s="118"/>
      <c r="U240" s="118"/>
      <c r="V240" s="118"/>
      <c r="W240" s="118"/>
      <c r="X240" s="118"/>
    </row>
    <row r="241" ht="14.25" spans="1:24">
      <c r="A241" s="180"/>
      <c r="B241" s="207"/>
      <c r="C241" s="181"/>
      <c r="D241" s="181"/>
      <c r="E241" s="181"/>
      <c r="F241" s="182"/>
      <c r="G241" s="183"/>
      <c r="H241" s="184"/>
      <c r="I241" s="185"/>
      <c r="J241" s="186"/>
      <c r="K241" s="187"/>
      <c r="L241" s="188"/>
      <c r="M241" s="164"/>
      <c r="N241" s="165"/>
      <c r="O241" s="189"/>
      <c r="P241" s="208"/>
      <c r="Q241" s="210"/>
      <c r="R241" s="190"/>
      <c r="S241" s="118"/>
      <c r="T241" s="118"/>
      <c r="U241" s="118"/>
      <c r="V241" s="118"/>
      <c r="W241" s="118"/>
      <c r="X241" s="118"/>
    </row>
    <row r="242" ht="14.25" spans="1:24">
      <c r="A242" s="180"/>
      <c r="B242" s="207"/>
      <c r="C242" s="181"/>
      <c r="D242" s="181"/>
      <c r="E242" s="181"/>
      <c r="F242" s="182"/>
      <c r="G242" s="183"/>
      <c r="H242" s="184"/>
      <c r="I242" s="185"/>
      <c r="J242" s="186"/>
      <c r="K242" s="187"/>
      <c r="L242" s="188"/>
      <c r="M242" s="164"/>
      <c r="N242" s="165"/>
      <c r="O242" s="189"/>
      <c r="P242" s="208"/>
      <c r="Q242" s="210"/>
      <c r="R242" s="190"/>
      <c r="S242" s="118"/>
      <c r="T242" s="118"/>
      <c r="U242" s="118"/>
      <c r="V242" s="118"/>
      <c r="W242" s="118"/>
      <c r="X242" s="118"/>
    </row>
    <row r="243" ht="14.25" spans="1:24">
      <c r="A243" s="180"/>
      <c r="B243" s="207"/>
      <c r="C243" s="181"/>
      <c r="D243" s="181"/>
      <c r="E243" s="181"/>
      <c r="F243" s="182"/>
      <c r="G243" s="183"/>
      <c r="H243" s="184"/>
      <c r="I243" s="185"/>
      <c r="J243" s="186"/>
      <c r="K243" s="187"/>
      <c r="L243" s="188"/>
      <c r="M243" s="164"/>
      <c r="N243" s="165"/>
      <c r="O243" s="189"/>
      <c r="P243" s="208"/>
      <c r="Q243" s="210"/>
      <c r="R243" s="190"/>
      <c r="S243" s="118"/>
      <c r="T243" s="118"/>
      <c r="U243" s="118"/>
      <c r="V243" s="118"/>
      <c r="W243" s="118"/>
      <c r="X243" s="118"/>
    </row>
    <row r="244" ht="14.25" spans="1:24">
      <c r="A244" s="180"/>
      <c r="B244" s="207"/>
      <c r="C244" s="181"/>
      <c r="D244" s="181"/>
      <c r="E244" s="181"/>
      <c r="F244" s="182"/>
      <c r="G244" s="183"/>
      <c r="H244" s="184"/>
      <c r="I244" s="185"/>
      <c r="J244" s="186"/>
      <c r="K244" s="187"/>
      <c r="L244" s="188"/>
      <c r="M244" s="164"/>
      <c r="N244" s="165"/>
      <c r="O244" s="189"/>
      <c r="P244" s="208"/>
      <c r="Q244" s="210"/>
      <c r="R244" s="190"/>
      <c r="S244" s="118"/>
      <c r="T244" s="118"/>
      <c r="U244" s="118"/>
      <c r="V244" s="118"/>
      <c r="W244" s="118"/>
      <c r="X244" s="118"/>
    </row>
    <row r="245" ht="14.25" spans="1:24">
      <c r="A245" s="180"/>
      <c r="B245" s="207"/>
      <c r="C245" s="181"/>
      <c r="D245" s="181"/>
      <c r="E245" s="181"/>
      <c r="F245" s="182"/>
      <c r="G245" s="183"/>
      <c r="H245" s="184"/>
      <c r="I245" s="185"/>
      <c r="J245" s="186"/>
      <c r="K245" s="187"/>
      <c r="L245" s="188"/>
      <c r="M245" s="164"/>
      <c r="N245" s="165"/>
      <c r="O245" s="189"/>
      <c r="P245" s="208"/>
      <c r="Q245" s="210"/>
      <c r="R245" s="190"/>
      <c r="S245" s="118"/>
      <c r="T245" s="118"/>
      <c r="U245" s="118"/>
      <c r="V245" s="118"/>
      <c r="W245" s="118"/>
      <c r="X245" s="118"/>
    </row>
    <row r="246" ht="14.25" spans="1:24">
      <c r="A246" s="180"/>
      <c r="B246" s="207"/>
      <c r="C246" s="181"/>
      <c r="D246" s="181"/>
      <c r="E246" s="181"/>
      <c r="F246" s="182"/>
      <c r="G246" s="183"/>
      <c r="H246" s="184"/>
      <c r="I246" s="185"/>
      <c r="J246" s="186"/>
      <c r="K246" s="187"/>
      <c r="L246" s="188"/>
      <c r="M246" s="164"/>
      <c r="N246" s="165"/>
      <c r="O246" s="189"/>
      <c r="P246" s="208"/>
      <c r="Q246" s="210"/>
      <c r="R246" s="190"/>
      <c r="S246" s="118"/>
      <c r="T246" s="118"/>
      <c r="U246" s="118"/>
      <c r="V246" s="118"/>
      <c r="W246" s="118"/>
      <c r="X246" s="118"/>
    </row>
    <row r="247" ht="14.25" spans="1:24">
      <c r="A247" s="180"/>
      <c r="B247" s="207"/>
      <c r="C247" s="181"/>
      <c r="D247" s="181"/>
      <c r="E247" s="181"/>
      <c r="F247" s="182"/>
      <c r="G247" s="183"/>
      <c r="H247" s="184"/>
      <c r="I247" s="185"/>
      <c r="J247" s="186"/>
      <c r="K247" s="187"/>
      <c r="L247" s="188"/>
      <c r="M247" s="164"/>
      <c r="N247" s="165"/>
      <c r="O247" s="189"/>
      <c r="P247" s="208"/>
      <c r="Q247" s="210"/>
      <c r="R247" s="190"/>
      <c r="S247" s="118"/>
      <c r="T247" s="118"/>
      <c r="U247" s="118"/>
      <c r="V247" s="118"/>
      <c r="W247" s="118"/>
      <c r="X247" s="118"/>
    </row>
    <row r="248" ht="14.25" spans="1:24">
      <c r="A248" s="180"/>
      <c r="B248" s="207"/>
      <c r="C248" s="181"/>
      <c r="D248" s="181"/>
      <c r="E248" s="181"/>
      <c r="F248" s="182"/>
      <c r="G248" s="183"/>
      <c r="H248" s="184"/>
      <c r="I248" s="185"/>
      <c r="J248" s="186"/>
      <c r="K248" s="187"/>
      <c r="L248" s="188"/>
      <c r="M248" s="164"/>
      <c r="N248" s="165"/>
      <c r="O248" s="189"/>
      <c r="P248" s="208"/>
      <c r="Q248" s="210"/>
      <c r="R248" s="190"/>
      <c r="S248" s="118"/>
      <c r="T248" s="118"/>
      <c r="U248" s="118"/>
      <c r="V248" s="118"/>
      <c r="W248" s="118"/>
      <c r="X248" s="118"/>
    </row>
    <row r="249" ht="14.25" spans="1:24">
      <c r="A249" s="180"/>
      <c r="B249" s="207"/>
      <c r="C249" s="181"/>
      <c r="D249" s="181"/>
      <c r="E249" s="181"/>
      <c r="F249" s="182"/>
      <c r="G249" s="183"/>
      <c r="H249" s="184"/>
      <c r="I249" s="185"/>
      <c r="J249" s="186"/>
      <c r="K249" s="187"/>
      <c r="L249" s="188"/>
      <c r="M249" s="164"/>
      <c r="N249" s="165"/>
      <c r="O249" s="189"/>
      <c r="P249" s="208"/>
      <c r="Q249" s="210"/>
      <c r="R249" s="190"/>
      <c r="S249" s="118"/>
      <c r="T249" s="118"/>
      <c r="U249" s="118"/>
      <c r="V249" s="118"/>
      <c r="W249" s="118"/>
      <c r="X249" s="118"/>
    </row>
    <row r="250" ht="14.25" spans="1:24">
      <c r="A250" s="180"/>
      <c r="B250" s="207"/>
      <c r="C250" s="181"/>
      <c r="D250" s="181"/>
      <c r="E250" s="181"/>
      <c r="F250" s="182"/>
      <c r="G250" s="183"/>
      <c r="H250" s="184"/>
      <c r="I250" s="185"/>
      <c r="J250" s="186"/>
      <c r="K250" s="187"/>
      <c r="L250" s="188"/>
      <c r="M250" s="164"/>
      <c r="N250" s="165"/>
      <c r="O250" s="189"/>
      <c r="P250" s="208"/>
      <c r="Q250" s="210"/>
      <c r="R250" s="190"/>
      <c r="S250" s="118"/>
      <c r="T250" s="118"/>
      <c r="U250" s="118"/>
      <c r="V250" s="118"/>
      <c r="W250" s="118"/>
      <c r="X250" s="118"/>
    </row>
    <row r="251" ht="14.25" spans="1:24">
      <c r="A251" s="180"/>
      <c r="B251" s="207"/>
      <c r="C251" s="181"/>
      <c r="D251" s="181"/>
      <c r="E251" s="181"/>
      <c r="F251" s="182"/>
      <c r="G251" s="183"/>
      <c r="H251" s="184"/>
      <c r="I251" s="185"/>
      <c r="J251" s="186"/>
      <c r="K251" s="187"/>
      <c r="L251" s="188"/>
      <c r="M251" s="164"/>
      <c r="N251" s="165"/>
      <c r="O251" s="189"/>
      <c r="P251" s="208"/>
      <c r="Q251" s="210"/>
      <c r="R251" s="190"/>
      <c r="S251" s="118"/>
      <c r="T251" s="118"/>
      <c r="U251" s="118"/>
      <c r="V251" s="118"/>
      <c r="W251" s="118"/>
      <c r="X251" s="118"/>
    </row>
    <row r="252" ht="14.25" spans="1:24">
      <c r="A252" s="180"/>
      <c r="B252" s="207"/>
      <c r="C252" s="181"/>
      <c r="D252" s="181"/>
      <c r="E252" s="181"/>
      <c r="F252" s="182"/>
      <c r="G252" s="183"/>
      <c r="H252" s="184"/>
      <c r="I252" s="185"/>
      <c r="J252" s="186"/>
      <c r="K252" s="187"/>
      <c r="L252" s="188"/>
      <c r="M252" s="164"/>
      <c r="N252" s="165"/>
      <c r="O252" s="189"/>
      <c r="P252" s="208"/>
      <c r="Q252" s="210"/>
      <c r="R252" s="190"/>
      <c r="S252" s="118"/>
      <c r="T252" s="118"/>
      <c r="U252" s="118"/>
      <c r="V252" s="118"/>
      <c r="W252" s="118"/>
      <c r="X252" s="118"/>
    </row>
    <row r="253" ht="14.25" spans="1:24">
      <c r="A253" s="180"/>
      <c r="B253" s="207"/>
      <c r="C253" s="181"/>
      <c r="D253" s="181"/>
      <c r="E253" s="181"/>
      <c r="F253" s="182"/>
      <c r="G253" s="183"/>
      <c r="H253" s="184"/>
      <c r="I253" s="185"/>
      <c r="J253" s="186"/>
      <c r="K253" s="187"/>
      <c r="L253" s="188"/>
      <c r="M253" s="164"/>
      <c r="N253" s="165"/>
      <c r="O253" s="189"/>
      <c r="P253" s="208"/>
      <c r="Q253" s="210"/>
      <c r="R253" s="190"/>
      <c r="S253" s="118"/>
      <c r="T253" s="118"/>
      <c r="U253" s="118"/>
      <c r="V253" s="118"/>
      <c r="W253" s="118"/>
      <c r="X253" s="118"/>
    </row>
    <row r="254" ht="14.25" spans="1:24">
      <c r="A254" s="180"/>
      <c r="B254" s="207"/>
      <c r="C254" s="181"/>
      <c r="D254" s="181"/>
      <c r="E254" s="181"/>
      <c r="F254" s="182"/>
      <c r="G254" s="183"/>
      <c r="H254" s="184"/>
      <c r="I254" s="185"/>
      <c r="J254" s="186"/>
      <c r="K254" s="187"/>
      <c r="L254" s="188"/>
      <c r="M254" s="164"/>
      <c r="N254" s="165"/>
      <c r="O254" s="189"/>
      <c r="P254" s="208"/>
      <c r="Q254" s="210"/>
      <c r="R254" s="190"/>
      <c r="S254" s="118"/>
      <c r="T254" s="118"/>
      <c r="U254" s="118"/>
      <c r="V254" s="118"/>
      <c r="W254" s="118"/>
      <c r="X254" s="118"/>
    </row>
    <row r="255" ht="14.25" spans="1:24">
      <c r="A255" s="180"/>
      <c r="B255" s="207"/>
      <c r="C255" s="181"/>
      <c r="D255" s="181"/>
      <c r="E255" s="181"/>
      <c r="F255" s="182"/>
      <c r="G255" s="183"/>
      <c r="H255" s="184"/>
      <c r="I255" s="185"/>
      <c r="J255" s="186"/>
      <c r="K255" s="187"/>
      <c r="L255" s="188"/>
      <c r="M255" s="164"/>
      <c r="N255" s="165"/>
      <c r="O255" s="189"/>
      <c r="P255" s="208"/>
      <c r="Q255" s="210"/>
      <c r="R255" s="190"/>
      <c r="S255" s="118"/>
      <c r="T255" s="118"/>
      <c r="U255" s="118"/>
      <c r="V255" s="118"/>
      <c r="W255" s="118"/>
      <c r="X255" s="118"/>
    </row>
    <row r="256" ht="14.25" spans="1:24">
      <c r="A256" s="180"/>
      <c r="B256" s="207"/>
      <c r="C256" s="181"/>
      <c r="D256" s="181"/>
      <c r="E256" s="181"/>
      <c r="F256" s="182"/>
      <c r="G256" s="183"/>
      <c r="H256" s="184"/>
      <c r="I256" s="185"/>
      <c r="J256" s="186"/>
      <c r="K256" s="187"/>
      <c r="L256" s="188"/>
      <c r="M256" s="164"/>
      <c r="N256" s="165"/>
      <c r="O256" s="189"/>
      <c r="P256" s="208"/>
      <c r="Q256" s="210"/>
      <c r="R256" s="190"/>
      <c r="S256" s="118"/>
      <c r="T256" s="118"/>
      <c r="U256" s="118"/>
      <c r="V256" s="118"/>
      <c r="W256" s="118"/>
      <c r="X256" s="118"/>
    </row>
    <row r="257" ht="14.25" spans="1:24">
      <c r="A257" s="180"/>
      <c r="B257" s="207"/>
      <c r="C257" s="181"/>
      <c r="D257" s="181"/>
      <c r="E257" s="181"/>
      <c r="F257" s="182"/>
      <c r="G257" s="183"/>
      <c r="H257" s="184"/>
      <c r="I257" s="185"/>
      <c r="J257" s="186"/>
      <c r="K257" s="187"/>
      <c r="L257" s="188"/>
      <c r="M257" s="164"/>
      <c r="N257" s="165"/>
      <c r="O257" s="189"/>
      <c r="P257" s="208"/>
      <c r="Q257" s="210"/>
      <c r="R257" s="190"/>
      <c r="S257" s="118"/>
      <c r="T257" s="118"/>
      <c r="U257" s="118"/>
      <c r="V257" s="118"/>
      <c r="W257" s="118"/>
      <c r="X257" s="118"/>
    </row>
    <row r="258" ht="14.25" spans="1:24">
      <c r="A258" s="180"/>
      <c r="B258" s="207"/>
      <c r="C258" s="181"/>
      <c r="D258" s="181"/>
      <c r="E258" s="181"/>
      <c r="F258" s="182"/>
      <c r="G258" s="183"/>
      <c r="H258" s="184"/>
      <c r="I258" s="185"/>
      <c r="J258" s="186"/>
      <c r="K258" s="187"/>
      <c r="L258" s="188"/>
      <c r="M258" s="164"/>
      <c r="N258" s="165"/>
      <c r="O258" s="189"/>
      <c r="P258" s="208"/>
      <c r="Q258" s="210"/>
      <c r="R258" s="190"/>
      <c r="S258" s="118"/>
      <c r="T258" s="118"/>
      <c r="U258" s="118"/>
      <c r="V258" s="118"/>
      <c r="W258" s="118"/>
      <c r="X258" s="118"/>
    </row>
    <row r="259" ht="14.25" spans="1:24">
      <c r="A259" s="180"/>
      <c r="B259" s="207"/>
      <c r="C259" s="181"/>
      <c r="D259" s="181"/>
      <c r="E259" s="181"/>
      <c r="F259" s="182"/>
      <c r="G259" s="183"/>
      <c r="H259" s="184"/>
      <c r="I259" s="185"/>
      <c r="J259" s="186"/>
      <c r="K259" s="187"/>
      <c r="L259" s="188"/>
      <c r="M259" s="164"/>
      <c r="N259" s="165"/>
      <c r="O259" s="189"/>
      <c r="P259" s="208"/>
      <c r="Q259" s="210"/>
      <c r="R259" s="190"/>
      <c r="S259" s="118"/>
      <c r="T259" s="118"/>
      <c r="U259" s="118"/>
      <c r="V259" s="118"/>
      <c r="W259" s="118"/>
      <c r="X259" s="118"/>
    </row>
    <row r="260" ht="14.25" spans="1:24">
      <c r="A260" s="180"/>
      <c r="B260" s="207"/>
      <c r="C260" s="181"/>
      <c r="D260" s="181"/>
      <c r="E260" s="181"/>
      <c r="F260" s="182"/>
      <c r="G260" s="183"/>
      <c r="H260" s="184"/>
      <c r="I260" s="185"/>
      <c r="J260" s="186"/>
      <c r="K260" s="187"/>
      <c r="L260" s="188"/>
      <c r="M260" s="164"/>
      <c r="N260" s="165"/>
      <c r="O260" s="189"/>
      <c r="P260" s="208"/>
      <c r="Q260" s="210"/>
      <c r="R260" s="190"/>
      <c r="S260" s="118"/>
      <c r="T260" s="118"/>
      <c r="U260" s="118"/>
      <c r="V260" s="118"/>
      <c r="W260" s="118"/>
      <c r="X260" s="118"/>
    </row>
    <row r="261" ht="14.25" spans="1:24">
      <c r="A261" s="180"/>
      <c r="B261" s="207"/>
      <c r="C261" s="181"/>
      <c r="D261" s="181"/>
      <c r="E261" s="181"/>
      <c r="F261" s="182"/>
      <c r="G261" s="183"/>
      <c r="H261" s="184"/>
      <c r="I261" s="185"/>
      <c r="J261" s="186"/>
      <c r="K261" s="187"/>
      <c r="L261" s="188"/>
      <c r="M261" s="164"/>
      <c r="N261" s="165"/>
      <c r="O261" s="189"/>
      <c r="P261" s="208"/>
      <c r="Q261" s="210"/>
      <c r="R261" s="190"/>
      <c r="S261" s="118"/>
      <c r="T261" s="118"/>
      <c r="U261" s="118"/>
      <c r="V261" s="118"/>
      <c r="W261" s="118"/>
      <c r="X261" s="118"/>
    </row>
    <row r="262" ht="14.25" spans="1:24">
      <c r="A262" s="180"/>
      <c r="B262" s="207"/>
      <c r="C262" s="181"/>
      <c r="D262" s="181"/>
      <c r="E262" s="181"/>
      <c r="F262" s="182"/>
      <c r="G262" s="183"/>
      <c r="H262" s="184"/>
      <c r="I262" s="185"/>
      <c r="J262" s="186"/>
      <c r="K262" s="187"/>
      <c r="L262" s="188"/>
      <c r="M262" s="164"/>
      <c r="N262" s="165"/>
      <c r="O262" s="189"/>
      <c r="P262" s="208"/>
      <c r="Q262" s="210"/>
      <c r="R262" s="190"/>
      <c r="S262" s="118"/>
      <c r="T262" s="118"/>
      <c r="U262" s="118"/>
      <c r="V262" s="118"/>
      <c r="W262" s="118"/>
      <c r="X262" s="118"/>
    </row>
    <row r="263" ht="14.25" spans="1:24">
      <c r="A263" s="180"/>
      <c r="B263" s="207"/>
      <c r="C263" s="181"/>
      <c r="D263" s="181"/>
      <c r="E263" s="181"/>
      <c r="F263" s="182"/>
      <c r="G263" s="183"/>
      <c r="H263" s="184"/>
      <c r="I263" s="185"/>
      <c r="J263" s="186"/>
      <c r="K263" s="187"/>
      <c r="L263" s="188"/>
      <c r="M263" s="164"/>
      <c r="N263" s="165"/>
      <c r="O263" s="189"/>
      <c r="P263" s="208"/>
      <c r="Q263" s="210"/>
      <c r="R263" s="190"/>
      <c r="S263" s="118"/>
      <c r="T263" s="118"/>
      <c r="U263" s="118"/>
      <c r="V263" s="118"/>
      <c r="W263" s="118"/>
      <c r="X263" s="118"/>
    </row>
    <row r="264" ht="14.25" spans="1:24">
      <c r="A264" s="180"/>
      <c r="B264" s="207"/>
      <c r="C264" s="181"/>
      <c r="D264" s="181"/>
      <c r="E264" s="181"/>
      <c r="F264" s="182"/>
      <c r="G264" s="183"/>
      <c r="H264" s="184"/>
      <c r="I264" s="185"/>
      <c r="J264" s="186"/>
      <c r="K264" s="187"/>
      <c r="L264" s="188"/>
      <c r="M264" s="164"/>
      <c r="N264" s="165"/>
      <c r="O264" s="189"/>
      <c r="P264" s="208"/>
      <c r="Q264" s="210"/>
      <c r="R264" s="190"/>
      <c r="S264" s="118"/>
      <c r="T264" s="118"/>
      <c r="U264" s="118"/>
      <c r="V264" s="118"/>
      <c r="W264" s="118"/>
      <c r="X264" s="118"/>
    </row>
    <row r="265" ht="14.25" spans="1:24">
      <c r="A265" s="180"/>
      <c r="B265" s="207"/>
      <c r="C265" s="181"/>
      <c r="D265" s="181"/>
      <c r="E265" s="181"/>
      <c r="F265" s="182"/>
      <c r="G265" s="183"/>
      <c r="H265" s="184"/>
      <c r="I265" s="185"/>
      <c r="J265" s="186"/>
      <c r="K265" s="187"/>
      <c r="L265" s="188"/>
      <c r="M265" s="164"/>
      <c r="N265" s="165"/>
      <c r="O265" s="189"/>
      <c r="P265" s="208"/>
      <c r="Q265" s="210"/>
      <c r="R265" s="190"/>
      <c r="S265" s="118"/>
      <c r="T265" s="118"/>
      <c r="U265" s="118"/>
      <c r="V265" s="118"/>
      <c r="W265" s="118"/>
      <c r="X265" s="118"/>
    </row>
    <row r="266" ht="14.25" spans="1:24">
      <c r="A266" s="180"/>
      <c r="B266" s="207"/>
      <c r="C266" s="181"/>
      <c r="D266" s="181"/>
      <c r="E266" s="181"/>
      <c r="F266" s="182"/>
      <c r="G266" s="183"/>
      <c r="H266" s="184"/>
      <c r="I266" s="185"/>
      <c r="J266" s="186"/>
      <c r="K266" s="187"/>
      <c r="L266" s="188"/>
      <c r="M266" s="164"/>
      <c r="N266" s="165"/>
      <c r="O266" s="189"/>
      <c r="P266" s="208"/>
      <c r="Q266" s="210"/>
      <c r="R266" s="190"/>
      <c r="S266" s="118"/>
      <c r="T266" s="118"/>
      <c r="U266" s="118"/>
      <c r="V266" s="118"/>
      <c r="W266" s="118"/>
      <c r="X266" s="118"/>
    </row>
    <row r="267" ht="14.25" spans="1:24">
      <c r="A267" s="180"/>
      <c r="B267" s="207"/>
      <c r="C267" s="181"/>
      <c r="D267" s="181"/>
      <c r="E267" s="181"/>
      <c r="F267" s="182"/>
      <c r="G267" s="183"/>
      <c r="H267" s="184"/>
      <c r="I267" s="185"/>
      <c r="J267" s="186"/>
      <c r="K267" s="187"/>
      <c r="L267" s="188"/>
      <c r="M267" s="164"/>
      <c r="N267" s="165"/>
      <c r="O267" s="189"/>
      <c r="P267" s="208"/>
      <c r="Q267" s="210"/>
      <c r="R267" s="190"/>
      <c r="S267" s="118"/>
      <c r="T267" s="118"/>
      <c r="U267" s="118"/>
      <c r="V267" s="118"/>
      <c r="W267" s="118"/>
      <c r="X267" s="118"/>
    </row>
    <row r="268" ht="14.25" spans="1:24">
      <c r="A268" s="180"/>
      <c r="B268" s="207"/>
      <c r="C268" s="181"/>
      <c r="D268" s="181"/>
      <c r="E268" s="181"/>
      <c r="F268" s="182"/>
      <c r="G268" s="183"/>
      <c r="H268" s="184"/>
      <c r="I268" s="185"/>
      <c r="J268" s="186"/>
      <c r="K268" s="187"/>
      <c r="L268" s="188"/>
      <c r="M268" s="164"/>
      <c r="N268" s="165"/>
      <c r="O268" s="189"/>
      <c r="P268" s="208"/>
      <c r="Q268" s="210"/>
      <c r="R268" s="190"/>
      <c r="S268" s="118"/>
      <c r="T268" s="118"/>
      <c r="U268" s="118"/>
      <c r="V268" s="118"/>
      <c r="W268" s="118"/>
      <c r="X268" s="118"/>
    </row>
    <row r="269" ht="14.25" spans="1:24">
      <c r="A269" s="180"/>
      <c r="B269" s="207"/>
      <c r="C269" s="181"/>
      <c r="D269" s="181"/>
      <c r="E269" s="181"/>
      <c r="F269" s="182"/>
      <c r="G269" s="183"/>
      <c r="H269" s="184"/>
      <c r="I269" s="185"/>
      <c r="J269" s="186"/>
      <c r="K269" s="187"/>
      <c r="L269" s="188"/>
      <c r="M269" s="164"/>
      <c r="N269" s="165"/>
      <c r="O269" s="189"/>
      <c r="P269" s="208"/>
      <c r="Q269" s="210"/>
      <c r="R269" s="190"/>
      <c r="S269" s="118"/>
      <c r="T269" s="118"/>
      <c r="U269" s="118"/>
      <c r="V269" s="118"/>
      <c r="W269" s="118"/>
      <c r="X269" s="118"/>
    </row>
    <row r="270" ht="14.25" spans="1:24">
      <c r="A270" s="180"/>
      <c r="B270" s="207"/>
      <c r="C270" s="181"/>
      <c r="D270" s="181"/>
      <c r="E270" s="181"/>
      <c r="F270" s="182"/>
      <c r="G270" s="183"/>
      <c r="H270" s="184"/>
      <c r="I270" s="185"/>
      <c r="J270" s="186"/>
      <c r="K270" s="187"/>
      <c r="L270" s="188"/>
      <c r="M270" s="164"/>
      <c r="N270" s="165"/>
      <c r="O270" s="189"/>
      <c r="P270" s="208"/>
      <c r="Q270" s="210"/>
      <c r="R270" s="190"/>
      <c r="S270" s="118"/>
      <c r="T270" s="118"/>
      <c r="U270" s="118"/>
      <c r="V270" s="118"/>
      <c r="W270" s="118"/>
      <c r="X270" s="118"/>
    </row>
    <row r="271" ht="14.25" spans="1:24">
      <c r="A271" s="180"/>
      <c r="B271" s="207"/>
      <c r="C271" s="181"/>
      <c r="D271" s="181"/>
      <c r="E271" s="181"/>
      <c r="F271" s="182"/>
      <c r="G271" s="183"/>
      <c r="H271" s="184"/>
      <c r="I271" s="185"/>
      <c r="J271" s="186"/>
      <c r="K271" s="187"/>
      <c r="L271" s="188"/>
      <c r="M271" s="164"/>
      <c r="N271" s="165"/>
      <c r="O271" s="189"/>
      <c r="P271" s="208"/>
      <c r="Q271" s="210"/>
      <c r="R271" s="190"/>
      <c r="S271" s="118"/>
      <c r="T271" s="118"/>
      <c r="U271" s="118"/>
      <c r="V271" s="118"/>
      <c r="W271" s="118"/>
      <c r="X271" s="118"/>
    </row>
  </sheetData>
  <mergeCells count="196">
    <mergeCell ref="M10:N10"/>
    <mergeCell ref="A10:A11"/>
    <mergeCell ref="A12:A15"/>
    <mergeCell ref="A16:A19"/>
    <mergeCell ref="A20:A23"/>
    <mergeCell ref="A24:A27"/>
    <mergeCell ref="A28:A31"/>
    <mergeCell ref="A32:A35"/>
    <mergeCell ref="A36:A39"/>
    <mergeCell ref="A40:A43"/>
    <mergeCell ref="A44:A47"/>
    <mergeCell ref="A48:A51"/>
    <mergeCell ref="A52:A55"/>
    <mergeCell ref="A56:A59"/>
    <mergeCell ref="A60:A63"/>
    <mergeCell ref="A64:A67"/>
    <mergeCell ref="A68:A71"/>
    <mergeCell ref="B10:B11"/>
    <mergeCell ref="B12:B15"/>
    <mergeCell ref="B16:B19"/>
    <mergeCell ref="B20:B23"/>
    <mergeCell ref="B24:B27"/>
    <mergeCell ref="B28:B31"/>
    <mergeCell ref="B32:B35"/>
    <mergeCell ref="B36:B39"/>
    <mergeCell ref="B40:B43"/>
    <mergeCell ref="B44:B47"/>
    <mergeCell ref="B48:B51"/>
    <mergeCell ref="B52:B55"/>
    <mergeCell ref="B56:B59"/>
    <mergeCell ref="B60:B63"/>
    <mergeCell ref="B64:B67"/>
    <mergeCell ref="B68:B71"/>
    <mergeCell ref="C10:C11"/>
    <mergeCell ref="C12:C15"/>
    <mergeCell ref="C16:C19"/>
    <mergeCell ref="C20:C23"/>
    <mergeCell ref="C24:C27"/>
    <mergeCell ref="C28:C31"/>
    <mergeCell ref="C32:C35"/>
    <mergeCell ref="C36:C39"/>
    <mergeCell ref="C40:C43"/>
    <mergeCell ref="C44:C47"/>
    <mergeCell ref="C48:C51"/>
    <mergeCell ref="C52:C55"/>
    <mergeCell ref="C56:C59"/>
    <mergeCell ref="C60:C63"/>
    <mergeCell ref="C64:C67"/>
    <mergeCell ref="C68:C71"/>
    <mergeCell ref="D10:D11"/>
    <mergeCell ref="D12:D15"/>
    <mergeCell ref="D16:D19"/>
    <mergeCell ref="D20:D23"/>
    <mergeCell ref="D24:D27"/>
    <mergeCell ref="D28:D31"/>
    <mergeCell ref="D32:D35"/>
    <mergeCell ref="D36:D39"/>
    <mergeCell ref="D40:D43"/>
    <mergeCell ref="D44:D47"/>
    <mergeCell ref="D48:D51"/>
    <mergeCell ref="D52:D55"/>
    <mergeCell ref="D56:D59"/>
    <mergeCell ref="D60:D63"/>
    <mergeCell ref="D64:D67"/>
    <mergeCell ref="D68:D71"/>
    <mergeCell ref="E10:E11"/>
    <mergeCell ref="E12:E15"/>
    <mergeCell ref="E16:E19"/>
    <mergeCell ref="E20:E23"/>
    <mergeCell ref="E24:E27"/>
    <mergeCell ref="E28:E31"/>
    <mergeCell ref="E32:E35"/>
    <mergeCell ref="E36:E39"/>
    <mergeCell ref="E40:E43"/>
    <mergeCell ref="E44:E47"/>
    <mergeCell ref="E48:E51"/>
    <mergeCell ref="E52:E55"/>
    <mergeCell ref="E56:E59"/>
    <mergeCell ref="E60:E63"/>
    <mergeCell ref="E64:E67"/>
    <mergeCell ref="E68:E71"/>
    <mergeCell ref="F10:F11"/>
    <mergeCell ref="F12:F15"/>
    <mergeCell ref="F16:F19"/>
    <mergeCell ref="F20:F23"/>
    <mergeCell ref="F24:F27"/>
    <mergeCell ref="F28:F31"/>
    <mergeCell ref="F32:F35"/>
    <mergeCell ref="F36:F39"/>
    <mergeCell ref="F40:F43"/>
    <mergeCell ref="F44:F47"/>
    <mergeCell ref="F48:F51"/>
    <mergeCell ref="F52:F55"/>
    <mergeCell ref="F56:F59"/>
    <mergeCell ref="F60:F63"/>
    <mergeCell ref="F64:F67"/>
    <mergeCell ref="F68:F71"/>
    <mergeCell ref="G10:G11"/>
    <mergeCell ref="G12:G15"/>
    <mergeCell ref="G16:G19"/>
    <mergeCell ref="G20:G23"/>
    <mergeCell ref="G24:G27"/>
    <mergeCell ref="G28:G31"/>
    <mergeCell ref="G32:G35"/>
    <mergeCell ref="G36:G39"/>
    <mergeCell ref="G40:G43"/>
    <mergeCell ref="G44:G47"/>
    <mergeCell ref="G48:G51"/>
    <mergeCell ref="G52:G55"/>
    <mergeCell ref="G56:G59"/>
    <mergeCell ref="G60:G63"/>
    <mergeCell ref="G64:G67"/>
    <mergeCell ref="G68:G71"/>
    <mergeCell ref="H10:H11"/>
    <mergeCell ref="H12:H15"/>
    <mergeCell ref="H16:H19"/>
    <mergeCell ref="H20:H23"/>
    <mergeCell ref="H24:H27"/>
    <mergeCell ref="H28:H31"/>
    <mergeCell ref="H32:H35"/>
    <mergeCell ref="H36:H39"/>
    <mergeCell ref="H40:H43"/>
    <mergeCell ref="H44:H47"/>
    <mergeCell ref="H48:H51"/>
    <mergeCell ref="H52:H55"/>
    <mergeCell ref="H56:H59"/>
    <mergeCell ref="H60:H63"/>
    <mergeCell ref="H64:H67"/>
    <mergeCell ref="H68:H71"/>
    <mergeCell ref="I10:I11"/>
    <mergeCell ref="I12:I15"/>
    <mergeCell ref="I16:I19"/>
    <mergeCell ref="I20:I23"/>
    <mergeCell ref="I24:I27"/>
    <mergeCell ref="I28:I31"/>
    <mergeCell ref="I32:I35"/>
    <mergeCell ref="I36:I39"/>
    <mergeCell ref="I40:I43"/>
    <mergeCell ref="I44:I47"/>
    <mergeCell ref="I48:I51"/>
    <mergeCell ref="I52:I55"/>
    <mergeCell ref="I56:I59"/>
    <mergeCell ref="I60:I63"/>
    <mergeCell ref="I64:I67"/>
    <mergeCell ref="I68:I71"/>
    <mergeCell ref="J10:J11"/>
    <mergeCell ref="J12:J15"/>
    <mergeCell ref="J16:J19"/>
    <mergeCell ref="J20:J23"/>
    <mergeCell ref="J24:J27"/>
    <mergeCell ref="J28:J31"/>
    <mergeCell ref="J32:J35"/>
    <mergeCell ref="J36:J39"/>
    <mergeCell ref="J40:J43"/>
    <mergeCell ref="J44:J47"/>
    <mergeCell ref="J48:J51"/>
    <mergeCell ref="J52:J55"/>
    <mergeCell ref="J56:J59"/>
    <mergeCell ref="J60:J63"/>
    <mergeCell ref="J64:J67"/>
    <mergeCell ref="J68:J71"/>
    <mergeCell ref="K10:K11"/>
    <mergeCell ref="L10:L11"/>
    <mergeCell ref="O10:O11"/>
    <mergeCell ref="O12:O15"/>
    <mergeCell ref="O16:O19"/>
    <mergeCell ref="O20:O23"/>
    <mergeCell ref="O24:O27"/>
    <mergeCell ref="O28:O31"/>
    <mergeCell ref="O32:O35"/>
    <mergeCell ref="O36:O39"/>
    <mergeCell ref="O40:O43"/>
    <mergeCell ref="O44:O47"/>
    <mergeCell ref="O48:O51"/>
    <mergeCell ref="O52:O55"/>
    <mergeCell ref="O56:O59"/>
    <mergeCell ref="O60:O63"/>
    <mergeCell ref="O64:O67"/>
    <mergeCell ref="O68:O71"/>
    <mergeCell ref="P10:P11"/>
    <mergeCell ref="P12:P27"/>
    <mergeCell ref="P28:P55"/>
    <mergeCell ref="P56:P63"/>
    <mergeCell ref="P64:P71"/>
    <mergeCell ref="Q10:Q11"/>
    <mergeCell ref="Q12:Q63"/>
    <mergeCell ref="R10:R11"/>
    <mergeCell ref="R12:R15"/>
    <mergeCell ref="R16:R23"/>
    <mergeCell ref="R24:R31"/>
    <mergeCell ref="R32:R39"/>
    <mergeCell ref="R40:R47"/>
    <mergeCell ref="R48:R55"/>
    <mergeCell ref="R56:R63"/>
    <mergeCell ref="R64:R71"/>
    <mergeCell ref="A1:J9"/>
  </mergeCells>
  <pageMargins left="0.75" right="0.75" top="1" bottom="1" header="0.5" footer="0.5"/>
  <headerFooter/>
  <legacyDrawing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BW235"/>
  <sheetViews>
    <sheetView workbookViewId="0">
      <selection activeCell="B57" sqref="B57:Q69"/>
    </sheetView>
  </sheetViews>
  <sheetFormatPr defaultColWidth="9" defaultRowHeight="13.5"/>
  <cols>
    <col min="1" max="1" width="14.7083333333333" customWidth="1"/>
    <col min="2" max="2" width="19.65" customWidth="1"/>
    <col min="3" max="3" width="12.7916666666667" customWidth="1"/>
    <col min="4" max="4" width="16.85" customWidth="1"/>
    <col min="5" max="5" width="12.45" customWidth="1"/>
    <col min="6" max="6" width="11.2083333333333" customWidth="1"/>
    <col min="7" max="7" width="11.65" customWidth="1"/>
    <col min="8" max="8" width="12.35" customWidth="1"/>
    <col min="9" max="9" width="12.1166666666667" customWidth="1"/>
    <col min="10" max="11" width="11.2083333333333" customWidth="1"/>
    <col min="12" max="12" width="15.3833333333333" customWidth="1"/>
    <col min="13" max="14" width="16.5083333333333" customWidth="1"/>
    <col min="15" max="15" width="12.1166666666667" customWidth="1"/>
    <col min="16" max="17" width="11.2083333333333" customWidth="1"/>
    <col min="18" max="18" width="15.8333333333333" customWidth="1"/>
    <col min="19" max="20" width="11.2083333333333" customWidth="1"/>
    <col min="21" max="21" width="17.4" customWidth="1"/>
    <col min="22" max="23" width="11.2083333333333" customWidth="1"/>
    <col min="24" max="24" width="13.125" customWidth="1"/>
    <col min="25" max="36" width="11.2083333333333" customWidth="1"/>
    <col min="37" max="37" width="15.0416666666667" customWidth="1"/>
    <col min="38" max="39" width="11.2083333333333" customWidth="1"/>
    <col min="40" max="40" width="13.9166666666667" customWidth="1"/>
    <col min="41" max="53" width="11.2083333333333" customWidth="1"/>
    <col min="54" max="54" width="16.1666666666667" customWidth="1"/>
    <col min="55" max="55" width="11.2083333333333" customWidth="1"/>
    <col min="56" max="56" width="14.8166666666667" customWidth="1"/>
    <col min="57" max="75" width="11.2083333333333" customWidth="1"/>
  </cols>
  <sheetData>
    <row r="1" ht="14.9" customHeight="1" spans="1:75">
      <c r="A1" s="46" t="s">
        <v>5722</v>
      </c>
      <c r="B1" s="46"/>
      <c r="C1" s="46"/>
      <c r="D1" s="46"/>
      <c r="E1" s="46"/>
      <c r="F1" s="46"/>
      <c r="G1" s="46"/>
      <c r="H1" s="46"/>
      <c r="I1" s="46"/>
      <c r="J1" s="46"/>
      <c r="K1" s="46"/>
      <c r="L1" s="47" t="s">
        <v>3744</v>
      </c>
      <c r="M1" s="48"/>
      <c r="N1" s="48"/>
      <c r="O1" s="49"/>
      <c r="P1" s="49"/>
      <c r="Q1" s="49"/>
      <c r="R1" s="49"/>
      <c r="S1" s="50"/>
      <c r="T1" s="50"/>
      <c r="U1" s="50"/>
      <c r="V1" s="50"/>
      <c r="W1" s="49"/>
      <c r="X1" s="50"/>
      <c r="Y1" s="50"/>
      <c r="Z1" s="50"/>
      <c r="AA1" s="50"/>
      <c r="AB1" s="51" t="s">
        <v>3745</v>
      </c>
      <c r="AC1" s="52"/>
      <c r="AD1" s="52"/>
      <c r="AE1" s="53"/>
      <c r="AF1" s="53"/>
      <c r="AG1" s="53"/>
      <c r="AH1" s="53"/>
      <c r="AI1" s="53"/>
      <c r="AJ1" s="53"/>
      <c r="AK1" s="53"/>
      <c r="AL1" s="53"/>
      <c r="AM1" s="53"/>
      <c r="AN1" s="53"/>
      <c r="AO1" s="53"/>
      <c r="AP1" s="53"/>
      <c r="AQ1" s="53"/>
      <c r="AR1" s="54" t="s">
        <v>3746</v>
      </c>
      <c r="AS1" s="55"/>
      <c r="AT1" s="56"/>
      <c r="AU1" s="56"/>
      <c r="AV1" s="56"/>
      <c r="AW1" s="56"/>
      <c r="AX1" s="56"/>
      <c r="AY1" s="56"/>
      <c r="AZ1" s="56"/>
      <c r="BA1" s="56"/>
      <c r="BB1" s="56"/>
      <c r="BC1" s="56"/>
      <c r="BD1" s="56"/>
      <c r="BE1" s="56"/>
      <c r="BF1" s="56"/>
      <c r="BG1" s="56"/>
      <c r="BH1" s="57" t="s">
        <v>5723</v>
      </c>
      <c r="BI1" s="58"/>
      <c r="BJ1" s="59"/>
      <c r="BK1" s="59"/>
      <c r="BL1" s="59"/>
      <c r="BM1" s="59"/>
      <c r="BN1" s="59"/>
      <c r="BO1" s="59"/>
      <c r="BP1" s="59"/>
      <c r="BQ1" s="59"/>
      <c r="BR1" s="59"/>
      <c r="BS1" s="59"/>
      <c r="BT1" s="59"/>
      <c r="BU1" s="59"/>
      <c r="BV1" s="59"/>
      <c r="BW1" s="59"/>
    </row>
    <row r="2" ht="43.45" customHeight="1" spans="1:75">
      <c r="A2" s="60" t="s">
        <v>5724</v>
      </c>
      <c r="B2" s="60" t="s">
        <v>5725</v>
      </c>
      <c r="C2" s="60" t="s">
        <v>5726</v>
      </c>
      <c r="D2" s="60" t="s">
        <v>5727</v>
      </c>
      <c r="E2" s="60" t="s">
        <v>5728</v>
      </c>
      <c r="F2" s="61" t="s">
        <v>5729</v>
      </c>
      <c r="G2" s="61" t="s">
        <v>3514</v>
      </c>
      <c r="H2" s="60" t="s">
        <v>5730</v>
      </c>
      <c r="I2" s="60" t="s">
        <v>5731</v>
      </c>
      <c r="J2" s="62" t="s">
        <v>5732</v>
      </c>
      <c r="K2" s="62" t="s">
        <v>5733</v>
      </c>
      <c r="L2" s="63" t="s">
        <v>5734</v>
      </c>
      <c r="M2" s="63" t="s">
        <v>3477</v>
      </c>
      <c r="N2" s="64" t="s">
        <v>38</v>
      </c>
      <c r="O2" s="65" t="s">
        <v>5735</v>
      </c>
      <c r="P2" s="65" t="s">
        <v>5736</v>
      </c>
      <c r="Q2" s="65" t="s">
        <v>5737</v>
      </c>
      <c r="R2" s="65" t="s">
        <v>5738</v>
      </c>
      <c r="S2" s="63" t="s">
        <v>5739</v>
      </c>
      <c r="T2" s="63" t="s">
        <v>5687</v>
      </c>
      <c r="U2" s="63" t="s">
        <v>5740</v>
      </c>
      <c r="V2" s="63" t="s">
        <v>5733</v>
      </c>
      <c r="W2" s="65" t="s">
        <v>5741</v>
      </c>
      <c r="X2" s="63" t="s">
        <v>5742</v>
      </c>
      <c r="Y2" s="63" t="s">
        <v>5743</v>
      </c>
      <c r="Z2" s="63" t="s">
        <v>5744</v>
      </c>
      <c r="AA2" s="50" t="s">
        <v>5745</v>
      </c>
      <c r="AB2" s="66" t="s">
        <v>5480</v>
      </c>
      <c r="AC2" s="66" t="s">
        <v>3477</v>
      </c>
      <c r="AD2" s="66" t="s">
        <v>38</v>
      </c>
      <c r="AE2" s="66" t="s">
        <v>5735</v>
      </c>
      <c r="AF2" s="66" t="s">
        <v>5736</v>
      </c>
      <c r="AG2" s="66" t="s">
        <v>5737</v>
      </c>
      <c r="AH2" s="66" t="s">
        <v>5738</v>
      </c>
      <c r="AI2" s="66" t="s">
        <v>5739</v>
      </c>
      <c r="AJ2" s="66" t="s">
        <v>5687</v>
      </c>
      <c r="AK2" s="66" t="s">
        <v>5740</v>
      </c>
      <c r="AL2" s="66" t="s">
        <v>5746</v>
      </c>
      <c r="AM2" s="66" t="s">
        <v>5741</v>
      </c>
      <c r="AN2" s="66" t="s">
        <v>5747</v>
      </c>
      <c r="AO2" s="66" t="s">
        <v>5743</v>
      </c>
      <c r="AP2" s="66" t="s">
        <v>5744</v>
      </c>
      <c r="AQ2" s="66" t="s">
        <v>5745</v>
      </c>
      <c r="AR2" s="67" t="s">
        <v>5480</v>
      </c>
      <c r="AS2" s="67" t="s">
        <v>3477</v>
      </c>
      <c r="AT2" s="67" t="s">
        <v>38</v>
      </c>
      <c r="AU2" s="67" t="s">
        <v>5735</v>
      </c>
      <c r="AV2" s="67" t="s">
        <v>5736</v>
      </c>
      <c r="AW2" s="67" t="s">
        <v>5737</v>
      </c>
      <c r="AX2" s="67" t="s">
        <v>5738</v>
      </c>
      <c r="AY2" s="67" t="s">
        <v>5739</v>
      </c>
      <c r="AZ2" s="67" t="s">
        <v>5687</v>
      </c>
      <c r="BA2" s="67" t="s">
        <v>5740</v>
      </c>
      <c r="BB2" s="67" t="s">
        <v>5733</v>
      </c>
      <c r="BC2" s="67" t="s">
        <v>5741</v>
      </c>
      <c r="BD2" s="67" t="s">
        <v>5747</v>
      </c>
      <c r="BE2" s="67" t="s">
        <v>5743</v>
      </c>
      <c r="BF2" s="67" t="s">
        <v>5748</v>
      </c>
      <c r="BG2" s="67" t="s">
        <v>5745</v>
      </c>
      <c r="BH2" s="68" t="s">
        <v>5480</v>
      </c>
      <c r="BI2" s="68" t="s">
        <v>3477</v>
      </c>
      <c r="BJ2" s="68" t="s">
        <v>38</v>
      </c>
      <c r="BK2" s="68" t="s">
        <v>5735</v>
      </c>
      <c r="BL2" s="68" t="s">
        <v>3476</v>
      </c>
      <c r="BM2" s="68" t="s">
        <v>5737</v>
      </c>
      <c r="BN2" s="68" t="s">
        <v>5738</v>
      </c>
      <c r="BO2" s="68" t="s">
        <v>5739</v>
      </c>
      <c r="BP2" s="68" t="s">
        <v>5687</v>
      </c>
      <c r="BQ2" s="68" t="s">
        <v>5740</v>
      </c>
      <c r="BR2" s="68" t="s">
        <v>5733</v>
      </c>
      <c r="BS2" s="68" t="s">
        <v>5741</v>
      </c>
      <c r="BT2" s="68" t="s">
        <v>5749</v>
      </c>
      <c r="BU2" s="68" t="s">
        <v>5743</v>
      </c>
      <c r="BV2" s="68" t="s">
        <v>5750</v>
      </c>
      <c r="BW2" s="68" t="s">
        <v>5745</v>
      </c>
    </row>
    <row r="3" ht="14.9" customHeight="1" spans="1:75">
      <c r="A3" s="69" t="s">
        <v>5751</v>
      </c>
      <c r="B3" s="69" t="s">
        <v>5752</v>
      </c>
      <c r="C3" s="70" t="s">
        <v>5753</v>
      </c>
      <c r="D3" s="71" t="s">
        <v>1822</v>
      </c>
      <c r="E3" s="72">
        <v>0.15</v>
      </c>
      <c r="F3" s="72">
        <v>0.07</v>
      </c>
      <c r="G3" s="73">
        <v>0.15</v>
      </c>
      <c r="H3" s="74">
        <f t="shared" ref="H3:H6" si="0">122.56/7.4</f>
        <v>16.5621621621622</v>
      </c>
      <c r="I3" s="74">
        <v>5.69</v>
      </c>
      <c r="J3" s="74">
        <f t="shared" ref="J3:J6" si="1">(H3+I3)*F3</f>
        <v>1.55765135135135</v>
      </c>
      <c r="K3" s="74">
        <v>0.16</v>
      </c>
      <c r="L3" s="69" t="s">
        <v>5752</v>
      </c>
      <c r="M3" s="75">
        <v>109.99</v>
      </c>
      <c r="N3" s="76">
        <v>450</v>
      </c>
      <c r="O3" s="77">
        <f t="shared" ref="O3:O6" si="2">M3*N3</f>
        <v>49495.5</v>
      </c>
      <c r="P3" s="77">
        <f t="shared" ref="P3:P6" si="3">$H3*N3</f>
        <v>7452.97297297297</v>
      </c>
      <c r="Q3" s="77">
        <f t="shared" ref="Q3:Q6" si="4">M3*$E3*N3</f>
        <v>7424.325</v>
      </c>
      <c r="R3" s="77">
        <f t="shared" ref="R3:R6" si="5">I3*N3</f>
        <v>2560.5</v>
      </c>
      <c r="S3" s="77">
        <f t="shared" ref="S3:S6" si="6">$J3*N3</f>
        <v>700.943108108108</v>
      </c>
      <c r="T3" s="78">
        <f t="shared" ref="T3:T6" si="7">O3*18%</f>
        <v>8909.19</v>
      </c>
      <c r="U3" s="79">
        <f t="shared" ref="U3:U6" si="8">O3*12%</f>
        <v>5939.46</v>
      </c>
      <c r="V3" s="78">
        <f t="shared" ref="V3:V6" si="9">O3*K3</f>
        <v>7919.28</v>
      </c>
      <c r="W3" s="77">
        <f t="shared" ref="W3:W6" si="10">P3+Q3+R3+S3+T3+U3+V3</f>
        <v>40906.6710810811</v>
      </c>
      <c r="X3" s="80">
        <f t="shared" ref="X3:X6" si="11">O3-Q3-R3-T3-U3-V3</f>
        <v>16742.745</v>
      </c>
      <c r="Y3" s="73">
        <f t="shared" ref="Y3:Y6" si="12">X3/O3</f>
        <v>0.338268024365852</v>
      </c>
      <c r="Z3" s="77">
        <f t="shared" ref="Z3:Z6" si="13">O3-W3</f>
        <v>8588.82891891892</v>
      </c>
      <c r="AA3" s="73">
        <f t="shared" ref="AA3:AA6" si="14">Z3/O3</f>
        <v>0.173527470556291</v>
      </c>
      <c r="AB3" s="74"/>
      <c r="AC3" s="75">
        <v>114.99</v>
      </c>
      <c r="AD3" s="76">
        <v>500</v>
      </c>
      <c r="AE3" s="77">
        <f t="shared" ref="AE3:AE4" si="15">AC3*AD3</f>
        <v>57495</v>
      </c>
      <c r="AF3" s="77">
        <f t="shared" ref="AF3:AF4" si="16">$H3*AD3</f>
        <v>8281.08108108108</v>
      </c>
      <c r="AG3" s="77">
        <f t="shared" ref="AG3:AG4" si="17">AC3*$E3*AD3</f>
        <v>8624.25</v>
      </c>
      <c r="AH3" s="77">
        <f t="shared" ref="AH3:AH4" si="18">AD3*I3</f>
        <v>2845</v>
      </c>
      <c r="AI3" s="77">
        <f t="shared" ref="AI3:AI4" si="19">$J3*AD3</f>
        <v>778.825675675676</v>
      </c>
      <c r="AJ3" s="78">
        <f t="shared" ref="AJ3:AJ4" si="20">AE3*10%</f>
        <v>5749.5</v>
      </c>
      <c r="AK3" s="79">
        <f t="shared" ref="AK3:AK4" si="21">AE3*6%</f>
        <v>3449.7</v>
      </c>
      <c r="AL3" s="78">
        <f t="shared" ref="AL3:AL4" si="22">AE3*K3</f>
        <v>9199.2</v>
      </c>
      <c r="AM3" s="77">
        <f t="shared" ref="AM3:AM4" si="23">AF3+AG3+AH3+AI3+AJ3+AK3+AL3</f>
        <v>38927.5567567568</v>
      </c>
      <c r="AN3" s="80">
        <f t="shared" ref="AN3:AN4" si="24">AE3-AG3-AH3-AJ3-AL3</f>
        <v>31077.05</v>
      </c>
      <c r="AO3" s="73">
        <f t="shared" ref="AO3:AO4" si="25">AN3/AE3</f>
        <v>0.540517436298809</v>
      </c>
      <c r="AP3" s="77">
        <f t="shared" ref="AP3:AP4" si="26">AE3-AM3</f>
        <v>18567.4432432432</v>
      </c>
      <c r="AQ3" s="73">
        <f t="shared" ref="AQ3:AQ4" si="27">AP3/AE3</f>
        <v>0.322940138155374</v>
      </c>
      <c r="AR3" s="74"/>
      <c r="AS3" s="75">
        <v>116.99</v>
      </c>
      <c r="AT3" s="76">
        <v>700</v>
      </c>
      <c r="AU3" s="77">
        <f t="shared" ref="AU3:AU4" si="28">AS3*AT3</f>
        <v>81893</v>
      </c>
      <c r="AV3" s="77">
        <f t="shared" ref="AV3:AV4" si="29">$H3*AT3</f>
        <v>11593.5135135135</v>
      </c>
      <c r="AW3" s="77">
        <f t="shared" ref="AW3:AW4" si="30">AS3*$E3*AT3</f>
        <v>12283.95</v>
      </c>
      <c r="AX3" s="77">
        <f t="shared" ref="AX3:AX4" si="31">AT3*I3</f>
        <v>3983</v>
      </c>
      <c r="AY3" s="77">
        <f t="shared" ref="AY3:AY4" si="32">$J3*AT3</f>
        <v>1090.35594594595</v>
      </c>
      <c r="AZ3" s="78">
        <f t="shared" ref="AZ3:AZ4" si="33">AU3*7%</f>
        <v>5732.51</v>
      </c>
      <c r="BA3" s="79">
        <f t="shared" ref="BA3:BA4" si="34">AU3*15%</f>
        <v>12283.95</v>
      </c>
      <c r="BB3" s="78">
        <f t="shared" ref="BB3:BB4" si="35">K3*AU3</f>
        <v>13102.88</v>
      </c>
      <c r="BC3" s="77">
        <f t="shared" ref="BC3:BC4" si="36">AV3+AW3+AX3+AY3+AZ3+BA3+BB3</f>
        <v>60070.1594594594</v>
      </c>
      <c r="BD3" s="80">
        <f t="shared" ref="BD3:BD4" si="37">AU3-AW3-AX3-AZ3-BB3</f>
        <v>46790.66</v>
      </c>
      <c r="BE3" s="73">
        <f t="shared" ref="BE3:BE4" si="38">BD3/AU3</f>
        <v>0.571363364390119</v>
      </c>
      <c r="BF3" s="77">
        <f t="shared" ref="BF3:BF4" si="39">AU3-BC3</f>
        <v>21822.8405405406</v>
      </c>
      <c r="BG3" s="73">
        <f t="shared" ref="BG3:BG4" si="40">BF3/AU3</f>
        <v>0.26647992551916</v>
      </c>
      <c r="BH3" s="74"/>
      <c r="BI3" s="75">
        <v>119.99</v>
      </c>
      <c r="BJ3" s="76">
        <v>1500</v>
      </c>
      <c r="BK3" s="77">
        <f t="shared" ref="BK3:BK4" si="41">BI3*BJ3</f>
        <v>179985</v>
      </c>
      <c r="BL3" s="77">
        <f t="shared" ref="BL3:BL4" si="42">$H3*BJ3</f>
        <v>24843.2432432432</v>
      </c>
      <c r="BM3" s="77">
        <f t="shared" ref="BM3:BM4" si="43">E3*BK3</f>
        <v>26997.75</v>
      </c>
      <c r="BN3" s="81">
        <f t="shared" ref="BN3:BN4" si="44">I3*BJ3</f>
        <v>8535</v>
      </c>
      <c r="BO3" s="77">
        <f t="shared" ref="BO3:BO4" si="45">$J3*BJ3</f>
        <v>2336.47702702703</v>
      </c>
      <c r="BP3" s="78">
        <f t="shared" ref="BP3:BP4" si="46">BK3*5.5%</f>
        <v>9899.175</v>
      </c>
      <c r="BQ3" s="79">
        <f t="shared" ref="BQ3:BQ4" si="47">BK3*8%</f>
        <v>14398.8</v>
      </c>
      <c r="BR3" s="78">
        <f t="shared" ref="BR3:BR4" si="48">K3*BK3</f>
        <v>28797.6</v>
      </c>
      <c r="BS3" s="77">
        <f t="shared" ref="BS3:BS4" si="49">BL3+BM3+BN3+BO3+BP3+BQ3+BR3</f>
        <v>115808.04527027</v>
      </c>
      <c r="BT3" s="80">
        <f t="shared" ref="BT3:BT4" si="50">BK3-BM3-BN3-BP3-BR3</f>
        <v>105755.475</v>
      </c>
      <c r="BU3" s="73">
        <f t="shared" ref="BU3:BU4" si="51">BT3/BK3</f>
        <v>0.587579381615135</v>
      </c>
      <c r="BV3" s="77">
        <f t="shared" ref="BV3:BV4" si="52">BK3-BS3</f>
        <v>64176.9547297297</v>
      </c>
      <c r="BW3" s="73">
        <f t="shared" ref="BW3:BW4" si="53">BV3/BK3</f>
        <v>0.356568351416672</v>
      </c>
    </row>
    <row r="4" ht="14.9" customHeight="1" spans="1:75">
      <c r="A4" s="69" t="s">
        <v>5754</v>
      </c>
      <c r="B4" s="69" t="s">
        <v>5752</v>
      </c>
      <c r="C4" s="70" t="s">
        <v>5753</v>
      </c>
      <c r="D4" s="71" t="s">
        <v>1822</v>
      </c>
      <c r="E4" s="72">
        <v>0.15</v>
      </c>
      <c r="F4" s="72">
        <v>0.07</v>
      </c>
      <c r="G4" s="73">
        <v>0.15</v>
      </c>
      <c r="H4" s="74">
        <f t="shared" si="0"/>
        <v>16.5621621621622</v>
      </c>
      <c r="I4" s="74">
        <v>5.69</v>
      </c>
      <c r="J4" s="74">
        <f t="shared" si="1"/>
        <v>1.55765135135135</v>
      </c>
      <c r="K4" s="74">
        <v>0.16</v>
      </c>
      <c r="L4" s="69" t="s">
        <v>5752</v>
      </c>
      <c r="M4" s="75">
        <v>109.99</v>
      </c>
      <c r="N4" s="76">
        <v>450</v>
      </c>
      <c r="O4" s="77">
        <f t="shared" si="2"/>
        <v>49495.5</v>
      </c>
      <c r="P4" s="77">
        <f t="shared" si="3"/>
        <v>7452.97297297297</v>
      </c>
      <c r="Q4" s="77">
        <f t="shared" si="4"/>
        <v>7424.325</v>
      </c>
      <c r="R4" s="77">
        <f t="shared" si="5"/>
        <v>2560.5</v>
      </c>
      <c r="S4" s="77">
        <f t="shared" si="6"/>
        <v>700.943108108108</v>
      </c>
      <c r="T4" s="78">
        <f t="shared" si="7"/>
        <v>8909.19</v>
      </c>
      <c r="U4" s="79">
        <f t="shared" si="8"/>
        <v>5939.46</v>
      </c>
      <c r="V4" s="78">
        <f t="shared" si="9"/>
        <v>7919.28</v>
      </c>
      <c r="W4" s="77">
        <f t="shared" si="10"/>
        <v>40906.6710810811</v>
      </c>
      <c r="X4" s="80">
        <f t="shared" si="11"/>
        <v>16742.745</v>
      </c>
      <c r="Y4" s="73">
        <f t="shared" si="12"/>
        <v>0.338268024365852</v>
      </c>
      <c r="Z4" s="77">
        <f t="shared" si="13"/>
        <v>8588.82891891892</v>
      </c>
      <c r="AA4" s="73">
        <f t="shared" si="14"/>
        <v>0.173527470556291</v>
      </c>
      <c r="AB4" s="74"/>
      <c r="AC4" s="75">
        <v>114.99</v>
      </c>
      <c r="AD4" s="76">
        <v>500</v>
      </c>
      <c r="AE4" s="77">
        <f t="shared" si="15"/>
        <v>57495</v>
      </c>
      <c r="AF4" s="77">
        <f t="shared" si="16"/>
        <v>8281.08108108108</v>
      </c>
      <c r="AG4" s="77">
        <f t="shared" si="17"/>
        <v>8624.25</v>
      </c>
      <c r="AH4" s="77">
        <f t="shared" si="18"/>
        <v>2845</v>
      </c>
      <c r="AI4" s="77">
        <f t="shared" si="19"/>
        <v>778.825675675676</v>
      </c>
      <c r="AJ4" s="78">
        <f t="shared" si="20"/>
        <v>5749.5</v>
      </c>
      <c r="AK4" s="79">
        <f t="shared" si="21"/>
        <v>3449.7</v>
      </c>
      <c r="AL4" s="78">
        <f t="shared" si="22"/>
        <v>9199.2</v>
      </c>
      <c r="AM4" s="77">
        <f t="shared" si="23"/>
        <v>38927.5567567568</v>
      </c>
      <c r="AN4" s="80">
        <f t="shared" si="24"/>
        <v>31077.05</v>
      </c>
      <c r="AO4" s="73">
        <f t="shared" si="25"/>
        <v>0.540517436298809</v>
      </c>
      <c r="AP4" s="77">
        <f t="shared" si="26"/>
        <v>18567.4432432432</v>
      </c>
      <c r="AQ4" s="73">
        <f t="shared" si="27"/>
        <v>0.322940138155374</v>
      </c>
      <c r="AR4" s="74"/>
      <c r="AS4" s="75">
        <v>116.99</v>
      </c>
      <c r="AT4" s="76">
        <v>700</v>
      </c>
      <c r="AU4" s="77">
        <f t="shared" si="28"/>
        <v>81893</v>
      </c>
      <c r="AV4" s="77">
        <f t="shared" si="29"/>
        <v>11593.5135135135</v>
      </c>
      <c r="AW4" s="77">
        <f t="shared" si="30"/>
        <v>12283.95</v>
      </c>
      <c r="AX4" s="77">
        <f t="shared" si="31"/>
        <v>3983</v>
      </c>
      <c r="AY4" s="77">
        <f t="shared" si="32"/>
        <v>1090.35594594595</v>
      </c>
      <c r="AZ4" s="78">
        <f t="shared" si="33"/>
        <v>5732.51</v>
      </c>
      <c r="BA4" s="79">
        <f t="shared" si="34"/>
        <v>12283.95</v>
      </c>
      <c r="BB4" s="78">
        <f t="shared" si="35"/>
        <v>13102.88</v>
      </c>
      <c r="BC4" s="77">
        <f t="shared" si="36"/>
        <v>60070.1594594594</v>
      </c>
      <c r="BD4" s="80">
        <f t="shared" si="37"/>
        <v>46790.66</v>
      </c>
      <c r="BE4" s="73">
        <f t="shared" si="38"/>
        <v>0.571363364390119</v>
      </c>
      <c r="BF4" s="77">
        <f t="shared" si="39"/>
        <v>21822.8405405406</v>
      </c>
      <c r="BG4" s="73">
        <f t="shared" si="40"/>
        <v>0.26647992551916</v>
      </c>
      <c r="BH4" s="74"/>
      <c r="BI4" s="75">
        <v>119.99</v>
      </c>
      <c r="BJ4" s="76">
        <v>1500</v>
      </c>
      <c r="BK4" s="77">
        <f t="shared" si="41"/>
        <v>179985</v>
      </c>
      <c r="BL4" s="77">
        <f t="shared" si="42"/>
        <v>24843.2432432432</v>
      </c>
      <c r="BM4" s="77">
        <f t="shared" si="43"/>
        <v>26997.75</v>
      </c>
      <c r="BN4" s="81">
        <f t="shared" si="44"/>
        <v>8535</v>
      </c>
      <c r="BO4" s="77">
        <f t="shared" si="45"/>
        <v>2336.47702702703</v>
      </c>
      <c r="BP4" s="78">
        <f t="shared" si="46"/>
        <v>9899.175</v>
      </c>
      <c r="BQ4" s="79">
        <f t="shared" si="47"/>
        <v>14398.8</v>
      </c>
      <c r="BR4" s="78">
        <f t="shared" si="48"/>
        <v>28797.6</v>
      </c>
      <c r="BS4" s="77">
        <f t="shared" si="49"/>
        <v>115808.04527027</v>
      </c>
      <c r="BT4" s="80">
        <f t="shared" si="50"/>
        <v>105755.475</v>
      </c>
      <c r="BU4" s="73">
        <f t="shared" si="51"/>
        <v>0.587579381615135</v>
      </c>
      <c r="BV4" s="77">
        <f t="shared" si="52"/>
        <v>64176.9547297297</v>
      </c>
      <c r="BW4" s="73">
        <f t="shared" si="53"/>
        <v>0.356568351416672</v>
      </c>
    </row>
    <row r="5" ht="14.9" customHeight="1" spans="1:75">
      <c r="A5" s="69" t="s">
        <v>5755</v>
      </c>
      <c r="B5" s="69" t="s">
        <v>5752</v>
      </c>
      <c r="C5" s="70" t="s">
        <v>5753</v>
      </c>
      <c r="D5" s="71" t="s">
        <v>1822</v>
      </c>
      <c r="E5" s="72">
        <v>0.15</v>
      </c>
      <c r="F5" s="72">
        <v>0.07</v>
      </c>
      <c r="G5" s="73">
        <v>0.15</v>
      </c>
      <c r="H5" s="74">
        <f t="shared" si="0"/>
        <v>16.5621621621622</v>
      </c>
      <c r="I5" s="74">
        <v>5.69</v>
      </c>
      <c r="J5" s="74">
        <f t="shared" si="1"/>
        <v>1.55765135135135</v>
      </c>
      <c r="K5" s="74">
        <v>0.16</v>
      </c>
      <c r="L5" s="69" t="s">
        <v>5752</v>
      </c>
      <c r="M5" s="75">
        <v>109.99</v>
      </c>
      <c r="N5" s="76">
        <v>450</v>
      </c>
      <c r="O5" s="77">
        <f t="shared" si="2"/>
        <v>49495.5</v>
      </c>
      <c r="P5" s="77">
        <f t="shared" si="3"/>
        <v>7452.97297297297</v>
      </c>
      <c r="Q5" s="77">
        <f t="shared" si="4"/>
        <v>7424.325</v>
      </c>
      <c r="R5" s="77">
        <f t="shared" si="5"/>
        <v>2560.5</v>
      </c>
      <c r="S5" s="77">
        <f t="shared" si="6"/>
        <v>700.943108108108</v>
      </c>
      <c r="T5" s="78">
        <f t="shared" si="7"/>
        <v>8909.19</v>
      </c>
      <c r="U5" s="79">
        <f t="shared" si="8"/>
        <v>5939.46</v>
      </c>
      <c r="V5" s="78">
        <f t="shared" si="9"/>
        <v>7919.28</v>
      </c>
      <c r="W5" s="77">
        <f t="shared" si="10"/>
        <v>40906.6710810811</v>
      </c>
      <c r="X5" s="80">
        <f t="shared" si="11"/>
        <v>16742.745</v>
      </c>
      <c r="Y5" s="73">
        <f t="shared" si="12"/>
        <v>0.338268024365852</v>
      </c>
      <c r="Z5" s="77">
        <f t="shared" si="13"/>
        <v>8588.82891891892</v>
      </c>
      <c r="AA5" s="73">
        <f t="shared" si="14"/>
        <v>0.173527470556291</v>
      </c>
      <c r="AB5" s="74"/>
      <c r="AC5" s="80"/>
      <c r="AD5" s="77"/>
      <c r="AE5" s="77"/>
      <c r="AF5" s="77"/>
      <c r="AG5" s="77"/>
      <c r="AH5" s="77"/>
      <c r="AI5" s="77"/>
      <c r="AJ5" s="78"/>
      <c r="AK5" s="79"/>
      <c r="AL5" s="78"/>
      <c r="AM5" s="77"/>
      <c r="AN5" s="80"/>
      <c r="AO5" s="73"/>
      <c r="AP5" s="77"/>
      <c r="AQ5" s="73"/>
      <c r="AR5" s="74"/>
      <c r="AS5" s="74"/>
      <c r="AT5" s="74"/>
      <c r="AU5" s="74"/>
      <c r="AV5" s="77"/>
      <c r="AW5" s="77"/>
      <c r="AX5" s="77"/>
      <c r="AY5" s="77"/>
      <c r="AZ5" s="78"/>
      <c r="BA5" s="79"/>
      <c r="BB5" s="78"/>
      <c r="BC5" s="77"/>
      <c r="BD5" s="80"/>
      <c r="BE5" s="73"/>
      <c r="BF5" s="77"/>
      <c r="BG5" s="73"/>
      <c r="BH5" s="74"/>
      <c r="BI5" s="80"/>
      <c r="BJ5" s="77"/>
      <c r="BK5" s="77"/>
      <c r="BL5" s="77"/>
      <c r="BM5" s="77"/>
      <c r="BN5" s="77"/>
      <c r="BO5" s="77"/>
      <c r="BP5" s="78"/>
      <c r="BQ5" s="79"/>
      <c r="BR5" s="78"/>
      <c r="BS5" s="77"/>
      <c r="BT5" s="80"/>
      <c r="BU5" s="73"/>
      <c r="BV5" s="77"/>
      <c r="BW5" s="73"/>
    </row>
    <row r="6" ht="14.9" customHeight="1" spans="1:75">
      <c r="A6" s="69" t="s">
        <v>5756</v>
      </c>
      <c r="B6" s="69" t="s">
        <v>5752</v>
      </c>
      <c r="C6" s="70" t="s">
        <v>5753</v>
      </c>
      <c r="D6" s="71" t="s">
        <v>1822</v>
      </c>
      <c r="E6" s="72">
        <v>0.15</v>
      </c>
      <c r="F6" s="72">
        <v>0.07</v>
      </c>
      <c r="G6" s="73">
        <v>0.15</v>
      </c>
      <c r="H6" s="74">
        <f t="shared" si="0"/>
        <v>16.5621621621622</v>
      </c>
      <c r="I6" s="74">
        <v>5.69</v>
      </c>
      <c r="J6" s="74">
        <f t="shared" si="1"/>
        <v>1.55765135135135</v>
      </c>
      <c r="K6" s="74">
        <v>0.16</v>
      </c>
      <c r="L6" s="69" t="s">
        <v>5752</v>
      </c>
      <c r="M6" s="75">
        <v>109.99</v>
      </c>
      <c r="N6" s="76">
        <v>450</v>
      </c>
      <c r="O6" s="77">
        <f t="shared" si="2"/>
        <v>49495.5</v>
      </c>
      <c r="P6" s="77">
        <f t="shared" si="3"/>
        <v>7452.97297297297</v>
      </c>
      <c r="Q6" s="77">
        <f t="shared" si="4"/>
        <v>7424.325</v>
      </c>
      <c r="R6" s="77">
        <f t="shared" si="5"/>
        <v>2560.5</v>
      </c>
      <c r="S6" s="77">
        <f t="shared" si="6"/>
        <v>700.943108108108</v>
      </c>
      <c r="T6" s="78">
        <f t="shared" si="7"/>
        <v>8909.19</v>
      </c>
      <c r="U6" s="79">
        <f t="shared" si="8"/>
        <v>5939.46</v>
      </c>
      <c r="V6" s="78">
        <f t="shared" si="9"/>
        <v>7919.28</v>
      </c>
      <c r="W6" s="77">
        <f t="shared" si="10"/>
        <v>40906.6710810811</v>
      </c>
      <c r="X6" s="80">
        <f t="shared" si="11"/>
        <v>16742.745</v>
      </c>
      <c r="Y6" s="73">
        <f t="shared" si="12"/>
        <v>0.338268024365852</v>
      </c>
      <c r="Z6" s="77">
        <f t="shared" si="13"/>
        <v>8588.82891891892</v>
      </c>
      <c r="AA6" s="73">
        <f t="shared" si="14"/>
        <v>0.173527470556291</v>
      </c>
      <c r="AB6" s="74"/>
      <c r="AC6" s="80"/>
      <c r="AD6" s="77"/>
      <c r="AE6" s="77"/>
      <c r="AF6" s="77"/>
      <c r="AG6" s="77"/>
      <c r="AH6" s="77"/>
      <c r="AI6" s="77"/>
      <c r="AJ6" s="78"/>
      <c r="AK6" s="79"/>
      <c r="AL6" s="78"/>
      <c r="AM6" s="77"/>
      <c r="AN6" s="80"/>
      <c r="AO6" s="73"/>
      <c r="AP6" s="77"/>
      <c r="AQ6" s="73"/>
      <c r="AR6" s="74"/>
      <c r="AS6" s="74"/>
      <c r="AT6" s="74"/>
      <c r="AU6" s="74"/>
      <c r="AV6" s="77"/>
      <c r="AW6" s="77"/>
      <c r="AX6" s="77"/>
      <c r="AY6" s="77"/>
      <c r="AZ6" s="78"/>
      <c r="BA6" s="79"/>
      <c r="BB6" s="78"/>
      <c r="BC6" s="77"/>
      <c r="BD6" s="80"/>
      <c r="BE6" s="73"/>
      <c r="BF6" s="77"/>
      <c r="BG6" s="73"/>
      <c r="BH6" s="74"/>
      <c r="BI6" s="80"/>
      <c r="BJ6" s="77"/>
      <c r="BK6" s="77"/>
      <c r="BL6" s="77"/>
      <c r="BM6" s="77"/>
      <c r="BN6" s="77"/>
      <c r="BO6" s="77"/>
      <c r="BP6" s="78"/>
      <c r="BQ6" s="79"/>
      <c r="BR6" s="78"/>
      <c r="BS6" s="77"/>
      <c r="BT6" s="80"/>
      <c r="BU6" s="73"/>
      <c r="BV6" s="77"/>
      <c r="BW6" s="73"/>
    </row>
    <row r="7" ht="14.9" customHeight="1" spans="1:75">
      <c r="A7" s="69"/>
      <c r="B7" s="69"/>
      <c r="C7" s="70"/>
      <c r="D7" s="71"/>
      <c r="E7" s="72"/>
      <c r="F7" s="72"/>
      <c r="G7" s="73"/>
      <c r="H7" s="74"/>
      <c r="I7" s="74"/>
      <c r="J7" s="74"/>
      <c r="K7" s="74"/>
      <c r="L7" s="74"/>
      <c r="M7" s="80"/>
      <c r="N7" s="77"/>
      <c r="O7" s="77"/>
      <c r="P7" s="77"/>
      <c r="Q7" s="77"/>
      <c r="R7" s="77"/>
      <c r="S7" s="77"/>
      <c r="T7" s="78"/>
      <c r="U7" s="79"/>
      <c r="V7" s="78"/>
      <c r="W7" s="77"/>
      <c r="X7" s="80"/>
      <c r="Y7" s="73"/>
      <c r="Z7" s="77"/>
      <c r="AA7" s="73"/>
      <c r="AB7" s="74"/>
      <c r="AC7" s="80"/>
      <c r="AD7" s="77"/>
      <c r="AE7" s="77"/>
      <c r="AF7" s="77"/>
      <c r="AG7" s="77"/>
      <c r="AH7" s="77"/>
      <c r="AI7" s="77"/>
      <c r="AJ7" s="78"/>
      <c r="AK7" s="79"/>
      <c r="AL7" s="78"/>
      <c r="AM7" s="77"/>
      <c r="AN7" s="80"/>
      <c r="AO7" s="73"/>
      <c r="AP7" s="77"/>
      <c r="AQ7" s="73"/>
      <c r="AR7" s="74"/>
      <c r="AS7" s="80"/>
      <c r="AT7" s="77"/>
      <c r="AU7" s="77"/>
      <c r="AV7" s="77"/>
      <c r="AW7" s="77"/>
      <c r="AX7" s="77"/>
      <c r="AY7" s="77"/>
      <c r="AZ7" s="78"/>
      <c r="BA7" s="79"/>
      <c r="BB7" s="78"/>
      <c r="BC7" s="77"/>
      <c r="BD7" s="80"/>
      <c r="BE7" s="73"/>
      <c r="BF7" s="77"/>
      <c r="BG7" s="73"/>
      <c r="BH7" s="74"/>
      <c r="BI7" s="80"/>
      <c r="BJ7" s="77"/>
      <c r="BK7" s="77"/>
      <c r="BL7" s="77"/>
      <c r="BM7" s="77"/>
      <c r="BN7" s="77"/>
      <c r="BO7" s="77"/>
      <c r="BP7" s="78"/>
      <c r="BQ7" s="79"/>
      <c r="BR7" s="78"/>
      <c r="BS7" s="77"/>
      <c r="BT7" s="80"/>
      <c r="BU7" s="73"/>
      <c r="BV7" s="77"/>
      <c r="BW7" s="73"/>
    </row>
    <row r="8" ht="14.9" customHeight="1" spans="1:75">
      <c r="A8" s="37"/>
      <c r="B8" s="37"/>
      <c r="C8" s="37"/>
      <c r="D8" s="39"/>
      <c r="E8" s="82"/>
      <c r="F8" s="82"/>
      <c r="G8" s="83"/>
      <c r="H8" s="84"/>
      <c r="I8" s="84"/>
      <c r="J8" s="84"/>
      <c r="K8" s="84"/>
      <c r="L8" s="84"/>
      <c r="M8" s="85"/>
      <c r="N8" s="86">
        <f t="shared" ref="N8:X8" si="54">SUM(N3:N6)</f>
        <v>1800</v>
      </c>
      <c r="O8" s="86">
        <f t="shared" si="54"/>
        <v>197982</v>
      </c>
      <c r="P8" s="86">
        <f t="shared" si="54"/>
        <v>29811.8918918919</v>
      </c>
      <c r="Q8" s="86">
        <f t="shared" si="54"/>
        <v>29697.3</v>
      </c>
      <c r="R8" s="86">
        <f t="shared" si="54"/>
        <v>10242</v>
      </c>
      <c r="S8" s="86">
        <f t="shared" si="54"/>
        <v>2803.77243243243</v>
      </c>
      <c r="T8" s="86">
        <f t="shared" si="54"/>
        <v>35636.76</v>
      </c>
      <c r="U8" s="87">
        <f t="shared" si="54"/>
        <v>23757.84</v>
      </c>
      <c r="V8" s="87">
        <f t="shared" si="54"/>
        <v>31677.12</v>
      </c>
      <c r="W8" s="87">
        <f t="shared" si="54"/>
        <v>163626.684324324</v>
      </c>
      <c r="X8" s="87">
        <f t="shared" si="54"/>
        <v>66970.98</v>
      </c>
      <c r="Y8" s="86">
        <f>X8/O8</f>
        <v>0.338268024365852</v>
      </c>
      <c r="Z8" s="86">
        <f>SUM(Z3:Z6)</f>
        <v>34355.3156756757</v>
      </c>
      <c r="AA8" s="86">
        <f>Z8/O8</f>
        <v>0.173527470556291</v>
      </c>
      <c r="AB8" s="84"/>
      <c r="AC8" s="86"/>
      <c r="AD8" s="86">
        <f t="shared" ref="AD8:AN8" si="55">SUM(AD3:AD6)</f>
        <v>1000</v>
      </c>
      <c r="AE8" s="86">
        <f t="shared" si="55"/>
        <v>114990</v>
      </c>
      <c r="AF8" s="86">
        <f t="shared" si="55"/>
        <v>16562.1621621622</v>
      </c>
      <c r="AG8" s="86">
        <f t="shared" si="55"/>
        <v>17248.5</v>
      </c>
      <c r="AH8" s="86">
        <f t="shared" si="55"/>
        <v>5690</v>
      </c>
      <c r="AI8" s="86">
        <f t="shared" si="55"/>
        <v>1557.65135135135</v>
      </c>
      <c r="AJ8" s="86">
        <f t="shared" si="55"/>
        <v>11499</v>
      </c>
      <c r="AK8" s="87">
        <f t="shared" si="55"/>
        <v>6899.4</v>
      </c>
      <c r="AL8" s="87">
        <f t="shared" si="55"/>
        <v>18398.4</v>
      </c>
      <c r="AM8" s="87">
        <f t="shared" si="55"/>
        <v>77855.1135135135</v>
      </c>
      <c r="AN8" s="87">
        <f t="shared" si="55"/>
        <v>62154.1</v>
      </c>
      <c r="AO8" s="86">
        <f>AN8/AE8</f>
        <v>0.540517436298809</v>
      </c>
      <c r="AP8" s="87">
        <f>SUM(AP3:AP6)</f>
        <v>37134.8864864865</v>
      </c>
      <c r="AQ8" s="86">
        <f>AP8/AE8</f>
        <v>0.322940138155374</v>
      </c>
      <c r="AR8" s="84"/>
      <c r="AS8" s="85"/>
      <c r="AT8" s="86">
        <f t="shared" ref="AT8:BD8" si="56">SUM(AT3:AT6)</f>
        <v>1400</v>
      </c>
      <c r="AU8" s="86">
        <f t="shared" si="56"/>
        <v>163786</v>
      </c>
      <c r="AV8" s="86">
        <f t="shared" si="56"/>
        <v>23187.027027027</v>
      </c>
      <c r="AW8" s="86">
        <f t="shared" si="56"/>
        <v>24567.9</v>
      </c>
      <c r="AX8" s="86">
        <f t="shared" si="56"/>
        <v>7966</v>
      </c>
      <c r="AY8" s="86">
        <f t="shared" si="56"/>
        <v>2180.71189189189</v>
      </c>
      <c r="AZ8" s="86">
        <f t="shared" si="56"/>
        <v>11465.02</v>
      </c>
      <c r="BA8" s="87">
        <f t="shared" si="56"/>
        <v>24567.9</v>
      </c>
      <c r="BB8" s="87">
        <f t="shared" si="56"/>
        <v>26205.76</v>
      </c>
      <c r="BC8" s="87">
        <f t="shared" si="56"/>
        <v>120140.318918919</v>
      </c>
      <c r="BD8" s="87">
        <f t="shared" si="56"/>
        <v>93581.32</v>
      </c>
      <c r="BE8" s="86">
        <f>BD8/AU8</f>
        <v>0.571363364390119</v>
      </c>
      <c r="BF8" s="87">
        <f>SUM(BF3:BF6)</f>
        <v>43645.6810810811</v>
      </c>
      <c r="BG8" s="86">
        <f>BF8/AU8</f>
        <v>0.26647992551916</v>
      </c>
      <c r="BH8" s="84"/>
      <c r="BI8" s="85"/>
      <c r="BJ8" s="86">
        <f t="shared" ref="BJ8:BT8" si="57">SUM(BJ3:BJ6)</f>
        <v>3000</v>
      </c>
      <c r="BK8" s="86">
        <f t="shared" si="57"/>
        <v>359970</v>
      </c>
      <c r="BL8" s="86">
        <f t="shared" si="57"/>
        <v>49686.4864864865</v>
      </c>
      <c r="BM8" s="86">
        <f t="shared" si="57"/>
        <v>53995.5</v>
      </c>
      <c r="BN8" s="86">
        <f t="shared" si="57"/>
        <v>17070</v>
      </c>
      <c r="BO8" s="86">
        <f t="shared" si="57"/>
        <v>4672.95405405405</v>
      </c>
      <c r="BP8" s="86">
        <f t="shared" si="57"/>
        <v>19798.35</v>
      </c>
      <c r="BQ8" s="87">
        <f t="shared" si="57"/>
        <v>28797.6</v>
      </c>
      <c r="BR8" s="87">
        <f t="shared" si="57"/>
        <v>57595.2</v>
      </c>
      <c r="BS8" s="87">
        <f t="shared" si="57"/>
        <v>231616.090540541</v>
      </c>
      <c r="BT8" s="87">
        <f t="shared" si="57"/>
        <v>211510.95</v>
      </c>
      <c r="BU8" s="86">
        <f>BT8/BK8</f>
        <v>0.587579381615135</v>
      </c>
      <c r="BV8" s="87">
        <f>SUM(BV3:BV6)</f>
        <v>128353.909459459</v>
      </c>
      <c r="BW8" s="86">
        <f>BV8/BK8</f>
        <v>0.356568351416672</v>
      </c>
    </row>
    <row r="9" ht="14.9" customHeight="1" spans="1:75">
      <c r="A9" s="37"/>
      <c r="B9" s="37"/>
      <c r="C9" s="37"/>
      <c r="D9" s="39"/>
      <c r="E9" s="82"/>
      <c r="F9" s="82"/>
      <c r="G9" s="83"/>
      <c r="H9" s="84"/>
      <c r="I9" s="84"/>
      <c r="J9" s="84"/>
      <c r="K9" s="84"/>
      <c r="L9" s="84"/>
      <c r="M9" s="85"/>
      <c r="N9" s="86"/>
      <c r="O9" s="86"/>
      <c r="P9" s="86"/>
      <c r="Q9" s="86"/>
      <c r="R9" s="86"/>
      <c r="S9" s="86"/>
      <c r="T9" s="86"/>
      <c r="U9" s="87"/>
      <c r="V9" s="87"/>
      <c r="W9" s="87"/>
      <c r="X9" s="87"/>
      <c r="Y9" s="86"/>
      <c r="Z9" s="86"/>
      <c r="AA9" s="86"/>
      <c r="AB9" s="84"/>
      <c r="AC9" s="86"/>
      <c r="AD9" s="86"/>
      <c r="AE9" s="86"/>
      <c r="AF9" s="86"/>
      <c r="AG9" s="86"/>
      <c r="AH9" s="86"/>
      <c r="AI9" s="86"/>
      <c r="AJ9" s="86"/>
      <c r="AK9" s="87"/>
      <c r="AL9" s="87"/>
      <c r="AM9" s="87"/>
      <c r="AN9" s="87"/>
      <c r="AO9" s="86"/>
      <c r="AP9" s="87"/>
      <c r="AQ9" s="86"/>
      <c r="AR9" s="84"/>
      <c r="AS9" s="85"/>
      <c r="AT9" s="86"/>
      <c r="AU9" s="86"/>
      <c r="AV9" s="86"/>
      <c r="AW9" s="86"/>
      <c r="AX9" s="86"/>
      <c r="AY9" s="86"/>
      <c r="AZ9" s="86"/>
      <c r="BA9" s="87"/>
      <c r="BB9" s="87"/>
      <c r="BC9" s="87"/>
      <c r="BD9" s="87"/>
      <c r="BE9" s="86"/>
      <c r="BF9" s="87"/>
      <c r="BG9" s="86"/>
      <c r="BH9" s="84"/>
      <c r="BI9" s="85"/>
      <c r="BJ9" s="86"/>
      <c r="BK9" s="86"/>
      <c r="BL9" s="86"/>
      <c r="BM9" s="86"/>
      <c r="BN9" s="86"/>
      <c r="BO9" s="86"/>
      <c r="BP9" s="86"/>
      <c r="BQ9" s="87"/>
      <c r="BR9" s="87"/>
      <c r="BS9" s="87"/>
      <c r="BT9" s="87"/>
      <c r="BU9" s="86"/>
      <c r="BV9" s="87"/>
      <c r="BW9" s="86"/>
    </row>
    <row r="10" ht="14.9" customHeight="1" spans="1:75">
      <c r="A10" s="88"/>
      <c r="B10" s="88"/>
      <c r="C10" s="88"/>
      <c r="D10" s="89"/>
      <c r="E10" s="90"/>
      <c r="F10" s="90"/>
      <c r="G10" s="91"/>
      <c r="H10" s="92"/>
      <c r="I10" s="92"/>
      <c r="J10" s="92"/>
      <c r="K10" s="92"/>
      <c r="L10" s="92"/>
      <c r="M10" s="93"/>
      <c r="N10" s="94"/>
      <c r="O10" s="94"/>
      <c r="P10" s="94"/>
      <c r="Q10" s="94"/>
      <c r="R10" s="94"/>
      <c r="S10" s="94"/>
      <c r="T10" s="94"/>
      <c r="U10" s="95"/>
      <c r="V10" s="95"/>
      <c r="W10" s="95"/>
      <c r="X10" s="95"/>
      <c r="Y10" s="94"/>
      <c r="Z10" s="94"/>
      <c r="AA10" s="94"/>
      <c r="AB10" s="92"/>
      <c r="AC10" s="94"/>
      <c r="AD10" s="94"/>
      <c r="AE10" s="94"/>
      <c r="AF10" s="94"/>
      <c r="AG10" s="94"/>
      <c r="AH10" s="94"/>
      <c r="AI10" s="94"/>
      <c r="AJ10" s="94"/>
      <c r="AK10" s="95"/>
      <c r="AL10" s="95"/>
      <c r="AM10" s="95"/>
      <c r="AN10" s="95"/>
      <c r="AO10" s="94"/>
      <c r="AP10" s="95"/>
      <c r="AQ10" s="94"/>
      <c r="AR10" s="92"/>
      <c r="AS10" s="93"/>
      <c r="AT10" s="94"/>
      <c r="AU10" s="94"/>
      <c r="AV10" s="94"/>
      <c r="AW10" s="94"/>
      <c r="AX10" s="94"/>
      <c r="AY10" s="94"/>
      <c r="AZ10" s="94"/>
      <c r="BA10" s="95"/>
      <c r="BB10" s="95"/>
      <c r="BC10" s="95"/>
      <c r="BD10" s="95"/>
      <c r="BE10" s="94"/>
      <c r="BF10" s="95"/>
      <c r="BG10" s="94"/>
      <c r="BH10" s="92"/>
      <c r="BI10" s="93"/>
      <c r="BJ10" s="94"/>
      <c r="BK10" s="94"/>
      <c r="BL10" s="94"/>
      <c r="BM10" s="94"/>
      <c r="BN10" s="94"/>
      <c r="BO10" s="94"/>
      <c r="BP10" s="94"/>
      <c r="BQ10" s="95"/>
      <c r="BR10" s="95"/>
      <c r="BS10" s="95"/>
      <c r="BT10" s="95"/>
      <c r="BU10" s="94"/>
      <c r="BV10" s="95"/>
      <c r="BW10" s="94"/>
    </row>
    <row r="11" ht="16.05" customHeight="1" spans="1:75">
      <c r="A11" s="88" t="s">
        <v>5757</v>
      </c>
      <c r="B11" s="88"/>
      <c r="C11" s="88"/>
      <c r="D11" s="89"/>
      <c r="E11" s="90"/>
      <c r="F11" s="90"/>
      <c r="G11" s="91"/>
      <c r="H11" s="92"/>
      <c r="I11" s="92"/>
      <c r="J11" s="92"/>
      <c r="K11" s="92"/>
      <c r="L11" s="92"/>
      <c r="M11" s="93"/>
      <c r="N11" s="94"/>
      <c r="O11" s="94"/>
      <c r="P11" s="94"/>
      <c r="Q11" s="94"/>
      <c r="R11" s="94"/>
      <c r="S11" s="94"/>
      <c r="T11" s="96"/>
      <c r="U11" s="95"/>
      <c r="V11" s="96"/>
      <c r="W11" s="94"/>
      <c r="X11" s="93"/>
      <c r="Y11" s="91"/>
      <c r="Z11" s="94"/>
      <c r="AA11" s="91"/>
      <c r="AB11" s="92"/>
      <c r="AC11" s="93"/>
      <c r="AD11" s="94"/>
      <c r="AE11" s="94"/>
      <c r="AF11" s="94"/>
      <c r="AG11" s="94"/>
      <c r="AH11" s="94"/>
      <c r="AI11" s="94"/>
      <c r="AJ11" s="96"/>
      <c r="AK11" s="95"/>
      <c r="AL11" s="96"/>
      <c r="AM11" s="94"/>
      <c r="AN11" s="93"/>
      <c r="AO11" s="91"/>
      <c r="AP11" s="97"/>
      <c r="AQ11" s="91"/>
      <c r="AR11" s="92"/>
      <c r="AS11" s="93"/>
      <c r="AT11" s="94"/>
      <c r="AU11" s="94"/>
      <c r="AV11" s="94"/>
      <c r="AW11" s="94"/>
      <c r="AX11" s="94"/>
      <c r="AY11" s="94"/>
      <c r="AZ11" s="96"/>
      <c r="BA11" s="95"/>
      <c r="BB11" s="96"/>
      <c r="BC11" s="94"/>
      <c r="BD11" s="93"/>
      <c r="BE11" s="91"/>
      <c r="BF11" s="97"/>
      <c r="BG11" s="91"/>
      <c r="BH11" s="98"/>
      <c r="BI11" s="98"/>
      <c r="BJ11" s="98"/>
      <c r="BK11" s="98"/>
      <c r="BL11" s="98"/>
      <c r="BM11" s="98"/>
      <c r="BN11" s="98"/>
      <c r="BO11" s="98"/>
      <c r="BP11" s="98"/>
      <c r="BQ11" s="98"/>
      <c r="BR11" s="98"/>
      <c r="BS11" s="98"/>
      <c r="BT11" s="98"/>
      <c r="BU11" s="98"/>
      <c r="BV11" s="98"/>
      <c r="BW11" s="98"/>
    </row>
    <row r="12" ht="15.5" customHeight="1" spans="1:75">
      <c r="A12" s="88"/>
      <c r="B12" s="88"/>
      <c r="C12" s="88"/>
      <c r="D12" s="89"/>
      <c r="E12" s="90"/>
      <c r="F12" s="90"/>
      <c r="G12" s="91"/>
      <c r="H12" s="92"/>
      <c r="I12" s="92"/>
      <c r="J12" s="92"/>
      <c r="K12" s="92"/>
      <c r="L12" s="92"/>
      <c r="M12" s="93"/>
      <c r="N12" s="94"/>
      <c r="O12" s="94"/>
      <c r="P12" s="94"/>
      <c r="Q12" s="94"/>
      <c r="R12" s="94"/>
      <c r="S12" s="94"/>
      <c r="T12" s="96"/>
      <c r="U12" s="95"/>
      <c r="V12" s="96"/>
      <c r="W12" s="94"/>
      <c r="X12" s="93"/>
      <c r="Y12" s="91"/>
      <c r="Z12" s="94"/>
      <c r="AA12" s="91"/>
      <c r="AB12" s="92"/>
      <c r="AC12" s="93"/>
      <c r="AD12" s="94"/>
      <c r="AE12" s="94"/>
      <c r="AF12" s="94"/>
      <c r="AG12" s="94"/>
      <c r="AH12" s="94"/>
      <c r="AI12" s="94"/>
      <c r="AJ12" s="96"/>
      <c r="AK12" s="95"/>
      <c r="AL12" s="96"/>
      <c r="AM12" s="94"/>
      <c r="AN12" s="93"/>
      <c r="AO12" s="91"/>
      <c r="AP12" s="97"/>
      <c r="AQ12" s="91"/>
      <c r="AR12" s="92"/>
      <c r="AS12" s="93"/>
      <c r="AT12" s="94"/>
      <c r="AU12" s="94"/>
      <c r="AV12" s="94"/>
      <c r="AW12" s="94"/>
      <c r="AX12" s="94"/>
      <c r="AY12" s="94"/>
      <c r="AZ12" s="96"/>
      <c r="BA12" s="95"/>
      <c r="BB12" s="96"/>
      <c r="BC12" s="94"/>
      <c r="BD12" s="93"/>
      <c r="BE12" s="91"/>
      <c r="BF12" s="97"/>
      <c r="BG12" s="91"/>
      <c r="BH12" s="98"/>
      <c r="BI12" s="98"/>
      <c r="BJ12" s="98"/>
      <c r="BK12" s="98"/>
      <c r="BL12" s="98"/>
      <c r="BM12" s="98"/>
      <c r="BN12" s="98"/>
      <c r="BO12" s="98"/>
      <c r="BP12" s="98"/>
      <c r="BQ12" s="98"/>
      <c r="BR12" s="98"/>
      <c r="BS12" s="98"/>
      <c r="BT12" s="98"/>
      <c r="BU12" s="98"/>
      <c r="BV12" s="98"/>
      <c r="BW12" s="98"/>
    </row>
    <row r="13" ht="14.3" customHeight="1" spans="1:75">
      <c r="A13" s="99" t="s">
        <v>5725</v>
      </c>
      <c r="B13" s="99" t="s">
        <v>5758</v>
      </c>
      <c r="C13" s="99" t="s">
        <v>5759</v>
      </c>
      <c r="D13" s="99" t="s">
        <v>5760</v>
      </c>
      <c r="E13" s="99" t="s">
        <v>5761</v>
      </c>
      <c r="F13" s="100" t="s">
        <v>5762</v>
      </c>
      <c r="G13" s="99" t="s">
        <v>5736</v>
      </c>
      <c r="H13" s="101" t="s">
        <v>5737</v>
      </c>
      <c r="I13" s="99" t="s">
        <v>5738</v>
      </c>
      <c r="J13" s="101" t="s">
        <v>5763</v>
      </c>
      <c r="K13" s="101" t="s">
        <v>5764</v>
      </c>
      <c r="L13" s="99" t="s">
        <v>5765</v>
      </c>
      <c r="M13" s="99" t="s">
        <v>3515</v>
      </c>
      <c r="N13" s="102" t="s">
        <v>5766</v>
      </c>
      <c r="O13" s="101" t="s">
        <v>5767</v>
      </c>
      <c r="P13" s="103"/>
      <c r="Q13" s="103"/>
      <c r="R13" s="103"/>
      <c r="S13" s="103"/>
      <c r="T13" s="103"/>
      <c r="U13" s="103"/>
      <c r="V13" s="103"/>
      <c r="W13" s="103"/>
      <c r="X13" s="103"/>
      <c r="Y13" s="103"/>
      <c r="Z13" s="103"/>
      <c r="AA13" s="103"/>
      <c r="AB13" s="103"/>
      <c r="AC13" s="103"/>
      <c r="AD13" s="103"/>
      <c r="AE13" s="103"/>
      <c r="AF13" s="103"/>
      <c r="AG13" s="103"/>
      <c r="AH13" s="103"/>
      <c r="AI13" s="103"/>
      <c r="AJ13" s="103"/>
      <c r="AK13" s="103"/>
      <c r="AL13" s="103"/>
      <c r="AM13" s="103"/>
      <c r="AN13" s="103"/>
      <c r="AO13" s="103"/>
      <c r="AP13" s="103"/>
      <c r="AQ13" s="103"/>
      <c r="AR13" s="103"/>
      <c r="AS13" s="103"/>
      <c r="AT13" s="103"/>
      <c r="AU13" s="103"/>
      <c r="AV13" s="103"/>
      <c r="AW13" s="103"/>
      <c r="AX13" s="103"/>
      <c r="AY13" s="103"/>
      <c r="AZ13" s="103"/>
      <c r="BA13" s="103"/>
      <c r="BB13" s="103"/>
      <c r="BC13" s="103"/>
      <c r="BD13" s="103"/>
      <c r="BE13" s="103"/>
      <c r="BF13" s="103"/>
      <c r="BG13" s="103"/>
      <c r="BH13" s="103"/>
      <c r="BI13" s="103"/>
      <c r="BJ13" s="103"/>
      <c r="BK13" s="103"/>
      <c r="BL13" s="103"/>
      <c r="BM13" s="103"/>
      <c r="BN13" s="103"/>
      <c r="BO13" s="103"/>
      <c r="BP13" s="103"/>
      <c r="BQ13" s="103"/>
      <c r="BR13" s="103"/>
      <c r="BS13" s="103"/>
      <c r="BT13" s="103"/>
      <c r="BU13" s="103"/>
      <c r="BV13" s="103"/>
      <c r="BW13" s="103"/>
    </row>
    <row r="14" ht="14.3" customHeight="1" spans="1:75">
      <c r="A14" s="104" t="s">
        <v>5752</v>
      </c>
      <c r="B14" s="105" t="s">
        <v>5753</v>
      </c>
      <c r="C14" s="106">
        <f t="shared" ref="C14:C18" si="58">$M$3</f>
        <v>109.99</v>
      </c>
      <c r="D14" s="106">
        <f t="shared" ref="D14:D21" si="59">G14+H14+I14+J14+K14*C14+C14*N14</f>
        <v>64.7552</v>
      </c>
      <c r="E14" s="107">
        <f t="shared" ref="E14:E21" si="60">C14-D14</f>
        <v>45.2348</v>
      </c>
      <c r="F14" s="108">
        <f t="shared" ref="F14:F21" si="61">E14/C14</f>
        <v>0.411262842076552</v>
      </c>
      <c r="G14" s="106">
        <v>6.27</v>
      </c>
      <c r="H14" s="106">
        <f t="shared" ref="H14:H21" si="62">C14*L14</f>
        <v>16.4985</v>
      </c>
      <c r="I14" s="106">
        <f t="shared" ref="I14:I21" si="63">$I$3</f>
        <v>5.69</v>
      </c>
      <c r="J14" s="106">
        <f t="shared" ref="J14:J21" si="64">C14*M14</f>
        <v>7.6993</v>
      </c>
      <c r="K14" s="106">
        <v>0.16</v>
      </c>
      <c r="L14" s="109">
        <f t="shared" ref="L14:L21" si="65">$E$3</f>
        <v>0.15</v>
      </c>
      <c r="M14" s="110">
        <f t="shared" ref="M14:M21" si="66">$F$3</f>
        <v>0.07</v>
      </c>
      <c r="N14" s="109">
        <v>0.1</v>
      </c>
      <c r="O14" s="107">
        <f t="shared" ref="O14:O21" si="67">(G14+I14)/(1-L14-M14-K14)</f>
        <v>19.2903225806452</v>
      </c>
      <c r="P14" s="103"/>
      <c r="Q14" s="103"/>
      <c r="R14" s="103"/>
      <c r="S14" s="103"/>
      <c r="T14" s="103"/>
      <c r="U14" s="103"/>
      <c r="V14" s="103"/>
      <c r="W14" s="103"/>
      <c r="X14" s="103"/>
      <c r="Y14" s="103"/>
      <c r="Z14" s="103"/>
      <c r="AA14" s="103"/>
      <c r="AB14" s="103"/>
      <c r="AC14" s="103"/>
      <c r="AD14" s="103"/>
      <c r="AE14" s="103"/>
      <c r="AF14" s="103"/>
      <c r="AG14" s="103"/>
      <c r="AH14" s="103"/>
      <c r="AI14" s="103"/>
      <c r="AJ14" s="103"/>
      <c r="AK14" s="103"/>
      <c r="AL14" s="103"/>
      <c r="AM14" s="103"/>
      <c r="AN14" s="103"/>
      <c r="AO14" s="103"/>
      <c r="AP14" s="103"/>
      <c r="AQ14" s="103"/>
      <c r="AR14" s="103"/>
      <c r="AS14" s="103"/>
      <c r="AT14" s="103"/>
      <c r="AU14" s="103"/>
      <c r="AV14" s="103"/>
      <c r="AW14" s="103"/>
      <c r="AX14" s="103"/>
      <c r="AY14" s="103"/>
      <c r="AZ14" s="103"/>
      <c r="BA14" s="103"/>
      <c r="BB14" s="103"/>
      <c r="BC14" s="103"/>
      <c r="BD14" s="103"/>
      <c r="BE14" s="103"/>
      <c r="BF14" s="103"/>
      <c r="BG14" s="103"/>
      <c r="BH14" s="103"/>
      <c r="BI14" s="103"/>
      <c r="BJ14" s="103"/>
      <c r="BK14" s="103"/>
      <c r="BL14" s="103"/>
      <c r="BM14" s="103"/>
      <c r="BN14" s="103"/>
      <c r="BO14" s="103"/>
      <c r="BP14" s="103"/>
      <c r="BQ14" s="103"/>
      <c r="BR14" s="103"/>
      <c r="BS14" s="103"/>
      <c r="BT14" s="103"/>
      <c r="BU14" s="103"/>
      <c r="BV14" s="103"/>
      <c r="BW14" s="103"/>
    </row>
    <row r="15" ht="14.3" customHeight="1" spans="1:75">
      <c r="A15" s="104" t="s">
        <v>5752</v>
      </c>
      <c r="B15" s="105" t="s">
        <v>5753</v>
      </c>
      <c r="C15" s="106">
        <f t="shared" si="58"/>
        <v>109.99</v>
      </c>
      <c r="D15" s="106">
        <f t="shared" si="59"/>
        <v>59.2557</v>
      </c>
      <c r="E15" s="107">
        <f t="shared" si="60"/>
        <v>50.7343</v>
      </c>
      <c r="F15" s="108">
        <f t="shared" si="61"/>
        <v>0.461262842076552</v>
      </c>
      <c r="G15" s="106">
        <v>6.27</v>
      </c>
      <c r="H15" s="106">
        <f t="shared" si="62"/>
        <v>16.4985</v>
      </c>
      <c r="I15" s="106">
        <f t="shared" si="63"/>
        <v>5.69</v>
      </c>
      <c r="J15" s="106">
        <f t="shared" si="64"/>
        <v>7.6993</v>
      </c>
      <c r="K15" s="106">
        <v>0.16</v>
      </c>
      <c r="L15" s="109">
        <f t="shared" si="65"/>
        <v>0.15</v>
      </c>
      <c r="M15" s="110">
        <f t="shared" si="66"/>
        <v>0.07</v>
      </c>
      <c r="N15" s="109">
        <v>0.05</v>
      </c>
      <c r="O15" s="107">
        <f t="shared" si="67"/>
        <v>19.2903225806452</v>
      </c>
      <c r="P15" s="103"/>
      <c r="Q15" s="103"/>
      <c r="R15" s="103"/>
      <c r="S15" s="103"/>
      <c r="T15" s="103"/>
      <c r="U15" s="103"/>
      <c r="V15" s="103"/>
      <c r="W15" s="103"/>
      <c r="X15" s="103"/>
      <c r="Y15" s="103"/>
      <c r="Z15" s="103"/>
      <c r="AA15" s="103"/>
      <c r="AB15" s="103"/>
      <c r="AC15" s="103"/>
      <c r="AD15" s="103"/>
      <c r="AE15" s="103"/>
      <c r="AF15" s="103"/>
      <c r="AG15" s="103"/>
      <c r="AH15" s="103"/>
      <c r="AI15" s="103"/>
      <c r="AJ15" s="103"/>
      <c r="AK15" s="103"/>
      <c r="AL15" s="103"/>
      <c r="AM15" s="103"/>
      <c r="AN15" s="103"/>
      <c r="AO15" s="103"/>
      <c r="AP15" s="103"/>
      <c r="AQ15" s="103"/>
      <c r="AR15" s="103"/>
      <c r="AS15" s="103"/>
      <c r="AT15" s="103"/>
      <c r="AU15" s="103"/>
      <c r="AV15" s="103"/>
      <c r="AW15" s="103"/>
      <c r="AX15" s="103"/>
      <c r="AY15" s="103"/>
      <c r="AZ15" s="103"/>
      <c r="BA15" s="103"/>
      <c r="BB15" s="103"/>
      <c r="BC15" s="103"/>
      <c r="BD15" s="103"/>
      <c r="BE15" s="103"/>
      <c r="BF15" s="103"/>
      <c r="BG15" s="103"/>
      <c r="BH15" s="103"/>
      <c r="BI15" s="103"/>
      <c r="BJ15" s="103"/>
      <c r="BK15" s="103"/>
      <c r="BL15" s="103"/>
      <c r="BM15" s="103"/>
      <c r="BN15" s="103"/>
      <c r="BO15" s="103"/>
      <c r="BP15" s="103"/>
      <c r="BQ15" s="103"/>
      <c r="BR15" s="103"/>
      <c r="BS15" s="103"/>
      <c r="BT15" s="103"/>
      <c r="BU15" s="103"/>
      <c r="BV15" s="103"/>
      <c r="BW15" s="103"/>
    </row>
    <row r="16" ht="14.3" customHeight="1" spans="1:75">
      <c r="A16" s="104" t="s">
        <v>5752</v>
      </c>
      <c r="B16" s="105" t="s">
        <v>5753</v>
      </c>
      <c r="C16" s="106">
        <f t="shared" si="58"/>
        <v>109.99</v>
      </c>
      <c r="D16" s="106">
        <f t="shared" si="59"/>
        <v>59.2557</v>
      </c>
      <c r="E16" s="107">
        <f t="shared" si="60"/>
        <v>50.7343</v>
      </c>
      <c r="F16" s="108">
        <f t="shared" si="61"/>
        <v>0.461262842076552</v>
      </c>
      <c r="G16" s="106">
        <v>6.27</v>
      </c>
      <c r="H16" s="106">
        <f t="shared" si="62"/>
        <v>16.4985</v>
      </c>
      <c r="I16" s="106">
        <f t="shared" si="63"/>
        <v>5.69</v>
      </c>
      <c r="J16" s="106">
        <f t="shared" si="64"/>
        <v>7.6993</v>
      </c>
      <c r="K16" s="106">
        <v>0.16</v>
      </c>
      <c r="L16" s="109">
        <f t="shared" si="65"/>
        <v>0.15</v>
      </c>
      <c r="M16" s="110">
        <f t="shared" si="66"/>
        <v>0.07</v>
      </c>
      <c r="N16" s="109">
        <v>0.05</v>
      </c>
      <c r="O16" s="107">
        <f t="shared" si="67"/>
        <v>19.2903225806452</v>
      </c>
      <c r="P16" s="103"/>
      <c r="Q16" s="103"/>
      <c r="R16" s="103"/>
      <c r="S16" s="103"/>
      <c r="T16" s="103"/>
      <c r="U16" s="103"/>
      <c r="V16" s="103"/>
      <c r="W16" s="103"/>
      <c r="X16" s="103"/>
      <c r="Y16" s="103"/>
      <c r="Z16" s="103"/>
      <c r="AA16" s="103"/>
      <c r="AB16" s="103"/>
      <c r="AC16" s="103"/>
      <c r="AD16" s="103"/>
      <c r="AE16" s="103"/>
      <c r="AF16" s="103"/>
      <c r="AG16" s="103"/>
      <c r="AH16" s="103"/>
      <c r="AI16" s="103"/>
      <c r="AJ16" s="103"/>
      <c r="AK16" s="103"/>
      <c r="AL16" s="103"/>
      <c r="AM16" s="103"/>
      <c r="AN16" s="103"/>
      <c r="AO16" s="103"/>
      <c r="AP16" s="103"/>
      <c r="AQ16" s="103"/>
      <c r="AR16" s="103"/>
      <c r="AS16" s="103"/>
      <c r="AT16" s="103"/>
      <c r="AU16" s="103"/>
      <c r="AV16" s="103"/>
      <c r="AW16" s="103"/>
      <c r="AX16" s="103"/>
      <c r="AY16" s="103"/>
      <c r="AZ16" s="103"/>
      <c r="BA16" s="103"/>
      <c r="BB16" s="103"/>
      <c r="BC16" s="103"/>
      <c r="BD16" s="103"/>
      <c r="BE16" s="103"/>
      <c r="BF16" s="103"/>
      <c r="BG16" s="103"/>
      <c r="BH16" s="103"/>
      <c r="BI16" s="103"/>
      <c r="BJ16" s="103"/>
      <c r="BK16" s="103"/>
      <c r="BL16" s="103"/>
      <c r="BM16" s="103"/>
      <c r="BN16" s="103"/>
      <c r="BO16" s="103"/>
      <c r="BP16" s="103"/>
      <c r="BQ16" s="103"/>
      <c r="BR16" s="103"/>
      <c r="BS16" s="103"/>
      <c r="BT16" s="103"/>
      <c r="BU16" s="103"/>
      <c r="BV16" s="103"/>
      <c r="BW16" s="103"/>
    </row>
    <row r="17" ht="14.3" customHeight="1" spans="1:75">
      <c r="A17" s="104" t="s">
        <v>5752</v>
      </c>
      <c r="B17" s="105" t="s">
        <v>5753</v>
      </c>
      <c r="C17" s="106">
        <f t="shared" si="58"/>
        <v>109.99</v>
      </c>
      <c r="D17" s="106">
        <f t="shared" si="59"/>
        <v>59.2557</v>
      </c>
      <c r="E17" s="107">
        <f t="shared" si="60"/>
        <v>50.7343</v>
      </c>
      <c r="F17" s="108">
        <f t="shared" si="61"/>
        <v>0.461262842076552</v>
      </c>
      <c r="G17" s="106">
        <v>6.27</v>
      </c>
      <c r="H17" s="106">
        <f t="shared" si="62"/>
        <v>16.4985</v>
      </c>
      <c r="I17" s="106">
        <f t="shared" si="63"/>
        <v>5.69</v>
      </c>
      <c r="J17" s="106">
        <f t="shared" si="64"/>
        <v>7.6993</v>
      </c>
      <c r="K17" s="106">
        <v>0.16</v>
      </c>
      <c r="L17" s="109">
        <f t="shared" si="65"/>
        <v>0.15</v>
      </c>
      <c r="M17" s="110">
        <f t="shared" si="66"/>
        <v>0.07</v>
      </c>
      <c r="N17" s="109">
        <v>0.05</v>
      </c>
      <c r="O17" s="107">
        <f t="shared" si="67"/>
        <v>19.2903225806452</v>
      </c>
      <c r="P17" s="103"/>
      <c r="Q17" s="103"/>
      <c r="R17" s="103"/>
      <c r="S17" s="103"/>
      <c r="T17" s="103"/>
      <c r="U17" s="103"/>
      <c r="V17" s="103"/>
      <c r="W17" s="103"/>
      <c r="X17" s="103"/>
      <c r="Y17" s="103"/>
      <c r="Z17" s="103"/>
      <c r="AA17" s="103"/>
      <c r="AB17" s="103"/>
      <c r="AC17" s="103"/>
      <c r="AD17" s="103"/>
      <c r="AE17" s="103"/>
      <c r="AF17" s="103"/>
      <c r="AG17" s="103"/>
      <c r="AH17" s="103"/>
      <c r="AI17" s="103"/>
      <c r="AJ17" s="103"/>
      <c r="AK17" s="103"/>
      <c r="AL17" s="103"/>
      <c r="AM17" s="103"/>
      <c r="AN17" s="103"/>
      <c r="AO17" s="103"/>
      <c r="AP17" s="103"/>
      <c r="AQ17" s="103"/>
      <c r="AR17" s="103"/>
      <c r="AS17" s="103"/>
      <c r="AT17" s="103"/>
      <c r="AU17" s="103"/>
      <c r="AV17" s="103"/>
      <c r="AW17" s="103"/>
      <c r="AX17" s="103"/>
      <c r="AY17" s="103"/>
      <c r="AZ17" s="103"/>
      <c r="BA17" s="103"/>
      <c r="BB17" s="103"/>
      <c r="BC17" s="103"/>
      <c r="BD17" s="103"/>
      <c r="BE17" s="103"/>
      <c r="BF17" s="103"/>
      <c r="BG17" s="103"/>
      <c r="BH17" s="103"/>
      <c r="BI17" s="103"/>
      <c r="BJ17" s="103"/>
      <c r="BK17" s="103"/>
      <c r="BL17" s="103"/>
      <c r="BM17" s="103"/>
      <c r="BN17" s="103"/>
      <c r="BO17" s="103"/>
      <c r="BP17" s="103"/>
      <c r="BQ17" s="103"/>
      <c r="BR17" s="103"/>
      <c r="BS17" s="103"/>
      <c r="BT17" s="103"/>
      <c r="BU17" s="103"/>
      <c r="BV17" s="103"/>
      <c r="BW17" s="103"/>
    </row>
    <row r="18" ht="14.3" customHeight="1" spans="1:75">
      <c r="A18" s="104" t="s">
        <v>5752</v>
      </c>
      <c r="B18" s="105" t="s">
        <v>5753</v>
      </c>
      <c r="C18" s="106">
        <f t="shared" si="58"/>
        <v>109.99</v>
      </c>
      <c r="D18" s="106">
        <f t="shared" si="59"/>
        <v>59.2557</v>
      </c>
      <c r="E18" s="107">
        <f t="shared" si="60"/>
        <v>50.7343</v>
      </c>
      <c r="F18" s="108">
        <f t="shared" si="61"/>
        <v>0.461262842076552</v>
      </c>
      <c r="G18" s="106">
        <v>6.27</v>
      </c>
      <c r="H18" s="106">
        <f t="shared" si="62"/>
        <v>16.4985</v>
      </c>
      <c r="I18" s="106">
        <f t="shared" si="63"/>
        <v>5.69</v>
      </c>
      <c r="J18" s="106">
        <f t="shared" si="64"/>
        <v>7.6993</v>
      </c>
      <c r="K18" s="106">
        <v>0.16</v>
      </c>
      <c r="L18" s="109">
        <f t="shared" si="65"/>
        <v>0.15</v>
      </c>
      <c r="M18" s="110">
        <f t="shared" si="66"/>
        <v>0.07</v>
      </c>
      <c r="N18" s="109">
        <v>0.05</v>
      </c>
      <c r="O18" s="107">
        <f t="shared" si="67"/>
        <v>19.2903225806452</v>
      </c>
      <c r="P18" s="103"/>
      <c r="Q18" s="103"/>
      <c r="R18" s="103"/>
      <c r="S18" s="103"/>
      <c r="T18" s="103"/>
      <c r="U18" s="103"/>
      <c r="V18" s="103"/>
      <c r="W18" s="103"/>
      <c r="X18" s="103"/>
      <c r="Y18" s="103"/>
      <c r="Z18" s="103"/>
      <c r="AA18" s="103"/>
      <c r="AB18" s="103"/>
      <c r="AC18" s="103"/>
      <c r="AD18" s="103"/>
      <c r="AE18" s="103"/>
      <c r="AF18" s="103"/>
      <c r="AG18" s="103"/>
      <c r="AH18" s="103"/>
      <c r="AI18" s="103"/>
      <c r="AJ18" s="103"/>
      <c r="AK18" s="103"/>
      <c r="AL18" s="103"/>
      <c r="AM18" s="103"/>
      <c r="AN18" s="103"/>
      <c r="AO18" s="103"/>
      <c r="AP18" s="103"/>
      <c r="AQ18" s="103"/>
      <c r="AR18" s="103"/>
      <c r="AS18" s="103"/>
      <c r="AT18" s="103"/>
      <c r="AU18" s="103"/>
      <c r="AV18" s="103"/>
      <c r="AW18" s="103"/>
      <c r="AX18" s="103"/>
      <c r="AY18" s="103"/>
      <c r="AZ18" s="103"/>
      <c r="BA18" s="103"/>
      <c r="BB18" s="103"/>
      <c r="BC18" s="103"/>
      <c r="BD18" s="103"/>
      <c r="BE18" s="103"/>
      <c r="BF18" s="103"/>
      <c r="BG18" s="103"/>
      <c r="BH18" s="103"/>
      <c r="BI18" s="103"/>
      <c r="BJ18" s="103"/>
      <c r="BK18" s="103"/>
      <c r="BL18" s="103"/>
      <c r="BM18" s="103"/>
      <c r="BN18" s="103"/>
      <c r="BO18" s="103"/>
      <c r="BP18" s="103"/>
      <c r="BQ18" s="103"/>
      <c r="BR18" s="103"/>
      <c r="BS18" s="103"/>
      <c r="BT18" s="103"/>
      <c r="BU18" s="103"/>
      <c r="BV18" s="103"/>
      <c r="BW18" s="103"/>
    </row>
    <row r="19" ht="14.3" customHeight="1" spans="1:75">
      <c r="A19" s="104" t="s">
        <v>5752</v>
      </c>
      <c r="B19" s="105" t="s">
        <v>5753</v>
      </c>
      <c r="C19" s="106">
        <v>119.99</v>
      </c>
      <c r="D19" s="106">
        <f t="shared" si="59"/>
        <v>57.5562</v>
      </c>
      <c r="E19" s="107">
        <f t="shared" si="60"/>
        <v>62.4338</v>
      </c>
      <c r="F19" s="108">
        <f t="shared" si="61"/>
        <v>0.52032502708559</v>
      </c>
      <c r="G19" s="106">
        <v>6.27</v>
      </c>
      <c r="H19" s="106">
        <f t="shared" si="62"/>
        <v>17.9985</v>
      </c>
      <c r="I19" s="106">
        <f t="shared" si="63"/>
        <v>5.69</v>
      </c>
      <c r="J19" s="106">
        <f t="shared" si="64"/>
        <v>8.3993</v>
      </c>
      <c r="K19" s="106">
        <v>0.16</v>
      </c>
      <c r="L19" s="109">
        <f t="shared" si="65"/>
        <v>0.15</v>
      </c>
      <c r="M19" s="110">
        <f t="shared" si="66"/>
        <v>0.07</v>
      </c>
      <c r="N19" s="109">
        <v>0</v>
      </c>
      <c r="O19" s="107">
        <f t="shared" si="67"/>
        <v>19.2903225806452</v>
      </c>
      <c r="P19" s="103"/>
      <c r="Q19" s="103"/>
      <c r="R19" s="103"/>
      <c r="S19" s="103"/>
      <c r="T19" s="103"/>
      <c r="U19" s="103"/>
      <c r="V19" s="103"/>
      <c r="W19" s="103"/>
      <c r="X19" s="103"/>
      <c r="Y19" s="103"/>
      <c r="Z19" s="103"/>
      <c r="AA19" s="103"/>
      <c r="AB19" s="103"/>
      <c r="AC19" s="103"/>
      <c r="AD19" s="103"/>
      <c r="AE19" s="103"/>
      <c r="AF19" s="103"/>
      <c r="AG19" s="103"/>
      <c r="AH19" s="103"/>
      <c r="AI19" s="103"/>
      <c r="AJ19" s="103"/>
      <c r="AK19" s="103"/>
      <c r="AL19" s="103"/>
      <c r="AM19" s="103"/>
      <c r="AN19" s="103"/>
      <c r="AO19" s="103"/>
      <c r="AP19" s="103"/>
      <c r="AQ19" s="103"/>
      <c r="AR19" s="103"/>
      <c r="AS19" s="103"/>
      <c r="AT19" s="103"/>
      <c r="AU19" s="103"/>
      <c r="AV19" s="103"/>
      <c r="AW19" s="103"/>
      <c r="AX19" s="103"/>
      <c r="AY19" s="103"/>
      <c r="AZ19" s="103"/>
      <c r="BA19" s="103"/>
      <c r="BB19" s="103"/>
      <c r="BC19" s="103"/>
      <c r="BD19" s="103"/>
      <c r="BE19" s="103"/>
      <c r="BF19" s="103"/>
      <c r="BG19" s="103"/>
      <c r="BH19" s="103"/>
      <c r="BI19" s="103"/>
      <c r="BJ19" s="103"/>
      <c r="BK19" s="103"/>
      <c r="BL19" s="103"/>
      <c r="BM19" s="103"/>
      <c r="BN19" s="103"/>
      <c r="BO19" s="103"/>
      <c r="BP19" s="103"/>
      <c r="BQ19" s="103"/>
      <c r="BR19" s="103"/>
      <c r="BS19" s="103"/>
      <c r="BT19" s="103"/>
      <c r="BU19" s="103"/>
      <c r="BV19" s="103"/>
      <c r="BW19" s="103"/>
    </row>
    <row r="20" ht="14.3" customHeight="1" spans="1:75">
      <c r="A20" s="104" t="s">
        <v>5752</v>
      </c>
      <c r="B20" s="105" t="s">
        <v>5753</v>
      </c>
      <c r="C20" s="106">
        <v>116.99</v>
      </c>
      <c r="D20" s="106">
        <f t="shared" si="59"/>
        <v>56.4162</v>
      </c>
      <c r="E20" s="107">
        <f t="shared" si="60"/>
        <v>60.5738</v>
      </c>
      <c r="F20" s="108">
        <f t="shared" si="61"/>
        <v>0.517769040088896</v>
      </c>
      <c r="G20" s="106">
        <v>6.27</v>
      </c>
      <c r="H20" s="106">
        <f t="shared" si="62"/>
        <v>17.5485</v>
      </c>
      <c r="I20" s="106">
        <f t="shared" si="63"/>
        <v>5.69</v>
      </c>
      <c r="J20" s="106">
        <f t="shared" si="64"/>
        <v>8.1893</v>
      </c>
      <c r="K20" s="106">
        <v>0.16</v>
      </c>
      <c r="L20" s="109">
        <f t="shared" si="65"/>
        <v>0.15</v>
      </c>
      <c r="M20" s="110">
        <f t="shared" si="66"/>
        <v>0.07</v>
      </c>
      <c r="N20" s="109">
        <v>0</v>
      </c>
      <c r="O20" s="107">
        <f t="shared" si="67"/>
        <v>19.2903225806452</v>
      </c>
      <c r="P20" s="103"/>
      <c r="Q20" s="103"/>
      <c r="R20" s="103"/>
      <c r="S20" s="103"/>
      <c r="T20" s="103"/>
      <c r="U20" s="103"/>
      <c r="V20" s="103"/>
      <c r="W20" s="103"/>
      <c r="X20" s="103"/>
      <c r="Y20" s="103"/>
      <c r="Z20" s="103"/>
      <c r="AA20" s="103"/>
      <c r="AB20" s="103"/>
      <c r="AC20" s="103"/>
      <c r="AD20" s="103"/>
      <c r="AE20" s="103"/>
      <c r="AF20" s="103"/>
      <c r="AG20" s="103"/>
      <c r="AH20" s="103"/>
      <c r="AI20" s="103"/>
      <c r="AJ20" s="103"/>
      <c r="AK20" s="103"/>
      <c r="AL20" s="103"/>
      <c r="AM20" s="103"/>
      <c r="AN20" s="103"/>
      <c r="AO20" s="103"/>
      <c r="AP20" s="103"/>
      <c r="AQ20" s="103"/>
      <c r="AR20" s="103"/>
      <c r="AS20" s="103"/>
      <c r="AT20" s="103"/>
      <c r="AU20" s="103"/>
      <c r="AV20" s="103"/>
      <c r="AW20" s="103"/>
      <c r="AX20" s="103"/>
      <c r="AY20" s="103"/>
      <c r="AZ20" s="103"/>
      <c r="BA20" s="103"/>
      <c r="BB20" s="103"/>
      <c r="BC20" s="103"/>
      <c r="BD20" s="103"/>
      <c r="BE20" s="103"/>
      <c r="BF20" s="103"/>
      <c r="BG20" s="103"/>
      <c r="BH20" s="103"/>
      <c r="BI20" s="103"/>
      <c r="BJ20" s="103"/>
      <c r="BK20" s="103"/>
      <c r="BL20" s="103"/>
      <c r="BM20" s="103"/>
      <c r="BN20" s="103"/>
      <c r="BO20" s="103"/>
      <c r="BP20" s="103"/>
      <c r="BQ20" s="103"/>
      <c r="BR20" s="103"/>
      <c r="BS20" s="103"/>
      <c r="BT20" s="103"/>
      <c r="BU20" s="103"/>
      <c r="BV20" s="103"/>
      <c r="BW20" s="103"/>
    </row>
    <row r="21" ht="14.3" customHeight="1" spans="1:75">
      <c r="A21" s="104" t="s">
        <v>5752</v>
      </c>
      <c r="B21" s="105" t="s">
        <v>5753</v>
      </c>
      <c r="C21" s="106">
        <v>112.99</v>
      </c>
      <c r="D21" s="106">
        <f t="shared" si="59"/>
        <v>54.8962</v>
      </c>
      <c r="E21" s="107">
        <f t="shared" si="60"/>
        <v>58.0938</v>
      </c>
      <c r="F21" s="108">
        <f t="shared" si="61"/>
        <v>0.514149924772104</v>
      </c>
      <c r="G21" s="106">
        <v>6.27</v>
      </c>
      <c r="H21" s="106">
        <f t="shared" si="62"/>
        <v>16.9485</v>
      </c>
      <c r="I21" s="106">
        <f t="shared" si="63"/>
        <v>5.69</v>
      </c>
      <c r="J21" s="106">
        <f t="shared" si="64"/>
        <v>7.9093</v>
      </c>
      <c r="K21" s="106">
        <v>0.16</v>
      </c>
      <c r="L21" s="109">
        <f t="shared" si="65"/>
        <v>0.15</v>
      </c>
      <c r="M21" s="110">
        <f t="shared" si="66"/>
        <v>0.07</v>
      </c>
      <c r="N21" s="109">
        <v>0</v>
      </c>
      <c r="O21" s="107">
        <f t="shared" si="67"/>
        <v>19.2903225806452</v>
      </c>
      <c r="P21" s="103"/>
      <c r="Q21" s="103"/>
      <c r="R21" s="103"/>
      <c r="S21" s="103"/>
      <c r="T21" s="103"/>
      <c r="U21" s="103"/>
      <c r="V21" s="103"/>
      <c r="W21" s="103"/>
      <c r="X21" s="103"/>
      <c r="Y21" s="103"/>
      <c r="Z21" s="103"/>
      <c r="AA21" s="103"/>
      <c r="AB21" s="103"/>
      <c r="AC21" s="103"/>
      <c r="AD21" s="103"/>
      <c r="AE21" s="103"/>
      <c r="AF21" s="103"/>
      <c r="AG21" s="103"/>
      <c r="AH21" s="103"/>
      <c r="AI21" s="103"/>
      <c r="AJ21" s="103"/>
      <c r="AK21" s="103"/>
      <c r="AL21" s="103"/>
      <c r="AM21" s="103"/>
      <c r="AN21" s="103"/>
      <c r="AO21" s="103"/>
      <c r="AP21" s="103"/>
      <c r="AQ21" s="103"/>
      <c r="AR21" s="103"/>
      <c r="AS21" s="103"/>
      <c r="AT21" s="103"/>
      <c r="AU21" s="103"/>
      <c r="AV21" s="103"/>
      <c r="AW21" s="103"/>
      <c r="AX21" s="103"/>
      <c r="AY21" s="103"/>
      <c r="AZ21" s="103"/>
      <c r="BA21" s="103"/>
      <c r="BB21" s="103"/>
      <c r="BC21" s="103"/>
      <c r="BD21" s="103"/>
      <c r="BE21" s="103"/>
      <c r="BF21" s="103"/>
      <c r="BG21" s="103"/>
      <c r="BH21" s="103"/>
      <c r="BI21" s="103"/>
      <c r="BJ21" s="103"/>
      <c r="BK21" s="103"/>
      <c r="BL21" s="103"/>
      <c r="BM21" s="103"/>
      <c r="BN21" s="103"/>
      <c r="BO21" s="103"/>
      <c r="BP21" s="103"/>
      <c r="BQ21" s="103"/>
      <c r="BR21" s="103"/>
      <c r="BS21" s="103"/>
      <c r="BT21" s="103"/>
      <c r="BU21" s="103"/>
      <c r="BV21" s="103"/>
      <c r="BW21" s="103"/>
    </row>
    <row r="22" ht="14.3" customHeight="1" spans="1:75">
      <c r="A22" s="111"/>
      <c r="B22" s="112"/>
      <c r="C22" s="113"/>
      <c r="D22" s="113"/>
      <c r="E22" s="114"/>
      <c r="F22" s="115"/>
      <c r="G22" s="113"/>
      <c r="H22" s="113"/>
      <c r="I22" s="113"/>
      <c r="J22" s="113"/>
      <c r="K22" s="113"/>
      <c r="L22" s="116"/>
      <c r="M22" s="117"/>
      <c r="N22" s="116"/>
      <c r="O22" s="114"/>
      <c r="P22" s="103"/>
      <c r="Q22" s="103"/>
      <c r="R22" s="103"/>
      <c r="S22" s="103"/>
      <c r="T22" s="103"/>
      <c r="U22" s="103"/>
      <c r="V22" s="103"/>
      <c r="W22" s="103"/>
      <c r="X22" s="103"/>
      <c r="Y22" s="103"/>
      <c r="Z22" s="103"/>
      <c r="AA22" s="103"/>
      <c r="AB22" s="103"/>
      <c r="AC22" s="103"/>
      <c r="AD22" s="103"/>
      <c r="AE22" s="103"/>
      <c r="AF22" s="103"/>
      <c r="AG22" s="103"/>
      <c r="AH22" s="103"/>
      <c r="AI22" s="103"/>
      <c r="AJ22" s="103"/>
      <c r="AK22" s="103"/>
      <c r="AL22" s="103"/>
      <c r="AM22" s="103"/>
      <c r="AN22" s="103"/>
      <c r="AO22" s="103"/>
      <c r="AP22" s="103"/>
      <c r="AQ22" s="103"/>
      <c r="AR22" s="103"/>
      <c r="AS22" s="103"/>
      <c r="AT22" s="103"/>
      <c r="AU22" s="103"/>
      <c r="AV22" s="103"/>
      <c r="AW22" s="103"/>
      <c r="AX22" s="103"/>
      <c r="AY22" s="103"/>
      <c r="AZ22" s="103"/>
      <c r="BA22" s="103"/>
      <c r="BB22" s="103"/>
      <c r="BC22" s="103"/>
      <c r="BD22" s="103"/>
      <c r="BE22" s="103"/>
      <c r="BF22" s="103"/>
      <c r="BG22" s="103"/>
      <c r="BH22" s="103"/>
      <c r="BI22" s="103"/>
      <c r="BJ22" s="103"/>
      <c r="BK22" s="103"/>
      <c r="BL22" s="103"/>
      <c r="BM22" s="103"/>
      <c r="BN22" s="103"/>
      <c r="BO22" s="103"/>
      <c r="BP22" s="103"/>
      <c r="BQ22" s="103"/>
      <c r="BR22" s="103"/>
      <c r="BS22" s="103"/>
      <c r="BT22" s="103"/>
      <c r="BU22" s="103"/>
      <c r="BV22" s="103"/>
      <c r="BW22" s="103"/>
    </row>
    <row r="23" ht="19.35" customHeight="1" spans="1:75">
      <c r="A23" s="98"/>
      <c r="B23" s="118"/>
      <c r="C23" s="118"/>
      <c r="D23" s="118"/>
      <c r="E23" s="118"/>
      <c r="F23" s="118"/>
      <c r="G23" s="118"/>
      <c r="H23" s="118"/>
      <c r="I23" s="118"/>
      <c r="J23" s="118"/>
      <c r="K23" s="118"/>
      <c r="L23" s="118"/>
      <c r="M23" s="118"/>
      <c r="N23" s="118"/>
      <c r="O23" s="118"/>
      <c r="P23" s="118"/>
      <c r="Q23" s="118"/>
      <c r="R23" s="118"/>
      <c r="S23" s="118"/>
      <c r="T23" s="118"/>
      <c r="U23" s="118"/>
      <c r="V23" s="118"/>
      <c r="W23" s="118"/>
      <c r="X23" s="118"/>
      <c r="Y23" s="118"/>
      <c r="Z23" s="118"/>
      <c r="AA23" s="118"/>
      <c r="AB23" s="118"/>
      <c r="AC23" s="118"/>
      <c r="AD23" s="118"/>
      <c r="AE23" s="118"/>
      <c r="AF23" s="118"/>
      <c r="AG23" s="118"/>
      <c r="AH23" s="118"/>
      <c r="AI23" s="118"/>
      <c r="AJ23" s="118"/>
      <c r="AK23" s="118"/>
      <c r="AL23" s="118"/>
      <c r="AM23" s="118"/>
      <c r="AN23" s="118"/>
      <c r="AO23" s="118"/>
      <c r="AP23" s="118"/>
      <c r="AQ23" s="118"/>
      <c r="AR23" s="118"/>
      <c r="AS23" s="118"/>
      <c r="AT23" s="118"/>
      <c r="AU23" s="118"/>
      <c r="AV23" s="118"/>
      <c r="AW23" s="118"/>
      <c r="AX23" s="118"/>
      <c r="AY23" s="118"/>
      <c r="AZ23" s="118"/>
      <c r="BA23" s="118"/>
      <c r="BB23" s="118"/>
      <c r="BC23" s="118"/>
      <c r="BD23" s="118"/>
      <c r="BE23" s="118"/>
      <c r="BF23" s="118"/>
      <c r="BG23" s="118"/>
      <c r="BH23" s="118"/>
      <c r="BI23" s="118"/>
      <c r="BJ23" s="118"/>
      <c r="BK23" s="118"/>
      <c r="BL23" s="118"/>
      <c r="BM23" s="118"/>
      <c r="BN23" s="118"/>
      <c r="BO23" s="118"/>
      <c r="BP23" s="118"/>
      <c r="BQ23" s="118"/>
      <c r="BR23" s="118"/>
      <c r="BS23" s="118"/>
      <c r="BT23" s="118"/>
      <c r="BU23" s="118"/>
      <c r="BV23" s="118"/>
      <c r="BW23" s="118"/>
    </row>
    <row r="24" ht="19.95" customHeight="1" spans="1:75">
      <c r="A24" s="98" t="s">
        <v>5768</v>
      </c>
      <c r="B24" s="118"/>
      <c r="C24" s="118"/>
      <c r="D24" s="118"/>
      <c r="E24" s="118"/>
      <c r="F24" s="118"/>
      <c r="G24" s="118"/>
      <c r="H24" s="118"/>
      <c r="I24" s="118"/>
      <c r="J24" s="118"/>
      <c r="K24" s="118"/>
      <c r="L24" s="118"/>
      <c r="M24" s="118"/>
      <c r="N24" s="118"/>
      <c r="O24" s="118"/>
      <c r="P24" s="118"/>
      <c r="Q24" s="118"/>
      <c r="R24" s="118"/>
      <c r="S24" s="118"/>
      <c r="T24" s="118"/>
      <c r="U24" s="118"/>
      <c r="V24" s="118"/>
      <c r="W24" s="118"/>
      <c r="X24" s="118"/>
      <c r="Y24" s="118"/>
      <c r="Z24" s="118"/>
      <c r="AA24" s="118"/>
      <c r="AB24" s="118"/>
      <c r="AC24" s="118"/>
      <c r="AD24" s="118"/>
      <c r="AE24" s="118"/>
      <c r="AF24" s="118"/>
      <c r="AG24" s="118"/>
      <c r="AH24" s="118"/>
      <c r="AI24" s="118"/>
      <c r="AJ24" s="118"/>
      <c r="AK24" s="118"/>
      <c r="AL24" s="118"/>
      <c r="AM24" s="118"/>
      <c r="AN24" s="118"/>
      <c r="AO24" s="118"/>
      <c r="AP24" s="118"/>
      <c r="AQ24" s="118"/>
      <c r="AR24" s="118"/>
      <c r="AS24" s="118"/>
      <c r="AT24" s="118"/>
      <c r="AU24" s="118"/>
      <c r="AV24" s="118"/>
      <c r="AW24" s="118"/>
      <c r="AX24" s="118"/>
      <c r="AY24" s="118"/>
      <c r="AZ24" s="118"/>
      <c r="BA24" s="118"/>
      <c r="BB24" s="118"/>
      <c r="BC24" s="118"/>
      <c r="BD24" s="118"/>
      <c r="BE24" s="118"/>
      <c r="BF24" s="118"/>
      <c r="BG24" s="118"/>
      <c r="BH24" s="118"/>
      <c r="BI24" s="118"/>
      <c r="BJ24" s="118"/>
      <c r="BK24" s="118"/>
      <c r="BL24" s="118"/>
      <c r="BM24" s="118"/>
      <c r="BN24" s="118"/>
      <c r="BO24" s="118"/>
      <c r="BP24" s="118"/>
      <c r="BQ24" s="118"/>
      <c r="BR24" s="118"/>
      <c r="BS24" s="118"/>
      <c r="BT24" s="118"/>
      <c r="BU24" s="118"/>
      <c r="BV24" s="118"/>
      <c r="BW24" s="118"/>
    </row>
    <row r="25" ht="29.15" customHeight="1" spans="1:75">
      <c r="A25" s="119" t="s">
        <v>14</v>
      </c>
      <c r="B25" s="63" t="s">
        <v>3477</v>
      </c>
      <c r="C25" s="63" t="s">
        <v>38</v>
      </c>
      <c r="D25" s="65" t="s">
        <v>5486</v>
      </c>
      <c r="E25" s="65" t="s">
        <v>5736</v>
      </c>
      <c r="F25" s="65" t="s">
        <v>5737</v>
      </c>
      <c r="G25" s="65" t="s">
        <v>5738</v>
      </c>
      <c r="H25" s="63" t="s">
        <v>5739</v>
      </c>
      <c r="I25" s="63" t="s">
        <v>5687</v>
      </c>
      <c r="J25" s="63" t="s">
        <v>5740</v>
      </c>
      <c r="K25" s="63" t="s">
        <v>5733</v>
      </c>
      <c r="L25" s="65" t="s">
        <v>5741</v>
      </c>
      <c r="M25" s="63" t="s">
        <v>5747</v>
      </c>
      <c r="N25" s="63" t="s">
        <v>5743</v>
      </c>
      <c r="O25" s="63" t="s">
        <v>5744</v>
      </c>
      <c r="P25" s="50" t="s">
        <v>5745</v>
      </c>
      <c r="Q25" s="63" t="s">
        <v>5769</v>
      </c>
      <c r="R25" s="120"/>
      <c r="S25" s="120"/>
      <c r="T25" s="121"/>
      <c r="U25" s="121"/>
      <c r="V25" s="121"/>
      <c r="W25" s="121"/>
      <c r="X25" s="121"/>
      <c r="Y25" s="121"/>
      <c r="Z25" s="121"/>
      <c r="AA25" s="121"/>
      <c r="AB25" s="121"/>
      <c r="AC25" s="121"/>
      <c r="AD25" s="121"/>
      <c r="AE25" s="121"/>
      <c r="AF25" s="121"/>
      <c r="AG25" s="121"/>
      <c r="AH25" s="121"/>
      <c r="AI25" s="121"/>
      <c r="AJ25" s="121"/>
      <c r="AK25" s="121"/>
      <c r="AL25" s="121"/>
      <c r="AM25" s="121"/>
      <c r="AN25" s="121"/>
      <c r="AO25" s="121"/>
      <c r="AP25" s="121"/>
      <c r="AQ25" s="121"/>
      <c r="AR25" s="121"/>
      <c r="AS25" s="121"/>
      <c r="AT25" s="121"/>
      <c r="AU25" s="121"/>
      <c r="AV25" s="121"/>
      <c r="AW25" s="121"/>
      <c r="AX25" s="121"/>
      <c r="AY25" s="121"/>
      <c r="AZ25" s="121"/>
      <c r="BA25" s="121"/>
      <c r="BB25" s="121"/>
      <c r="BC25" s="121"/>
      <c r="BD25" s="121"/>
      <c r="BE25" s="121"/>
      <c r="BF25" s="121"/>
      <c r="BG25" s="121"/>
      <c r="BH25" s="121"/>
      <c r="BI25" s="121"/>
      <c r="BJ25" s="121"/>
      <c r="BK25" s="121"/>
      <c r="BL25" s="121"/>
      <c r="BM25" s="121"/>
      <c r="BN25" s="121"/>
      <c r="BO25" s="121"/>
      <c r="BP25" s="121"/>
      <c r="BQ25" s="121"/>
      <c r="BR25" s="121"/>
      <c r="BS25" s="121"/>
      <c r="BT25" s="121"/>
      <c r="BU25" s="121"/>
      <c r="BV25" s="121"/>
      <c r="BW25" s="121"/>
    </row>
    <row r="26" ht="14.3" customHeight="1" spans="1:75">
      <c r="A26" s="122" t="s">
        <v>3743</v>
      </c>
      <c r="B26" s="123">
        <f>119.99</f>
        <v>119.99</v>
      </c>
      <c r="C26" s="124">
        <f t="shared" ref="C26:P26" si="68">N3</f>
        <v>450</v>
      </c>
      <c r="D26" s="124">
        <f t="shared" si="68"/>
        <v>49495.5</v>
      </c>
      <c r="E26" s="124">
        <f t="shared" si="68"/>
        <v>7452.97297297297</v>
      </c>
      <c r="F26" s="124">
        <f t="shared" si="68"/>
        <v>7424.325</v>
      </c>
      <c r="G26" s="124">
        <f t="shared" si="68"/>
        <v>2560.5</v>
      </c>
      <c r="H26" s="124">
        <f t="shared" si="68"/>
        <v>700.943108108108</v>
      </c>
      <c r="I26" s="125">
        <f t="shared" si="68"/>
        <v>8909.19</v>
      </c>
      <c r="J26" s="123">
        <f t="shared" si="68"/>
        <v>5939.46</v>
      </c>
      <c r="K26" s="125">
        <f t="shared" si="68"/>
        <v>7919.28</v>
      </c>
      <c r="L26" s="124">
        <f t="shared" si="68"/>
        <v>40906.6710810811</v>
      </c>
      <c r="M26" s="126">
        <f t="shared" si="68"/>
        <v>16742.745</v>
      </c>
      <c r="N26" s="127">
        <f t="shared" si="68"/>
        <v>0.338268024365852</v>
      </c>
      <c r="O26" s="124">
        <f t="shared" si="68"/>
        <v>8588.82891891892</v>
      </c>
      <c r="P26" s="128">
        <f t="shared" si="68"/>
        <v>0.173527470556291</v>
      </c>
      <c r="Q26" s="129">
        <f>O26</f>
        <v>8588.82891891892</v>
      </c>
      <c r="R26" s="130"/>
      <c r="S26" s="131"/>
      <c r="T26" s="118"/>
      <c r="U26" s="118"/>
      <c r="V26" s="118"/>
      <c r="W26" s="118"/>
      <c r="X26" s="118"/>
      <c r="Y26" s="118"/>
      <c r="Z26" s="118"/>
      <c r="AA26" s="118"/>
      <c r="AB26" s="118"/>
      <c r="AC26" s="118"/>
      <c r="AD26" s="118"/>
      <c r="AE26" s="118"/>
      <c r="AF26" s="118"/>
      <c r="AG26" s="118"/>
      <c r="AH26" s="118"/>
      <c r="AI26" s="118"/>
      <c r="AJ26" s="118"/>
      <c r="AK26" s="118"/>
      <c r="AL26" s="118"/>
      <c r="AM26" s="118"/>
      <c r="AN26" s="118"/>
      <c r="AO26" s="118"/>
      <c r="AP26" s="118"/>
      <c r="AQ26" s="118"/>
      <c r="AR26" s="118"/>
      <c r="AS26" s="118"/>
      <c r="AT26" s="118"/>
      <c r="AU26" s="118"/>
      <c r="AV26" s="118"/>
      <c r="AW26" s="118"/>
      <c r="AX26" s="118"/>
      <c r="AY26" s="118"/>
      <c r="AZ26" s="118"/>
      <c r="BA26" s="118"/>
      <c r="BB26" s="118"/>
      <c r="BC26" s="118"/>
      <c r="BD26" s="118"/>
      <c r="BE26" s="118"/>
      <c r="BF26" s="118"/>
      <c r="BG26" s="118"/>
      <c r="BH26" s="118"/>
      <c r="BI26" s="118"/>
      <c r="BJ26" s="118"/>
      <c r="BK26" s="118"/>
      <c r="BL26" s="118"/>
      <c r="BM26" s="118"/>
      <c r="BN26" s="118"/>
      <c r="BO26" s="118"/>
      <c r="BP26" s="118"/>
      <c r="BQ26" s="118"/>
      <c r="BR26" s="118"/>
      <c r="BS26" s="118"/>
      <c r="BT26" s="118"/>
      <c r="BU26" s="118"/>
      <c r="BV26" s="118"/>
      <c r="BW26" s="118"/>
    </row>
    <row r="27" ht="14.3" customHeight="1" spans="1:75">
      <c r="A27" s="122" t="s">
        <v>3744</v>
      </c>
      <c r="B27" s="123">
        <v>119.99</v>
      </c>
      <c r="C27" s="124">
        <v>1500</v>
      </c>
      <c r="D27" s="124">
        <f t="shared" ref="D27:P27" si="69">AE4</f>
        <v>57495</v>
      </c>
      <c r="E27" s="124">
        <f t="shared" si="69"/>
        <v>8281.08108108108</v>
      </c>
      <c r="F27" s="124">
        <f t="shared" si="69"/>
        <v>8624.25</v>
      </c>
      <c r="G27" s="124">
        <f t="shared" si="69"/>
        <v>2845</v>
      </c>
      <c r="H27" s="124">
        <f t="shared" si="69"/>
        <v>778.825675675676</v>
      </c>
      <c r="I27" s="124">
        <f t="shared" si="69"/>
        <v>5749.5</v>
      </c>
      <c r="J27" s="123">
        <f t="shared" si="69"/>
        <v>3449.7</v>
      </c>
      <c r="K27" s="124">
        <f t="shared" si="69"/>
        <v>9199.2</v>
      </c>
      <c r="L27" s="124">
        <f t="shared" si="69"/>
        <v>38927.5567567568</v>
      </c>
      <c r="M27" s="124">
        <f t="shared" si="69"/>
        <v>31077.05</v>
      </c>
      <c r="N27" s="127">
        <f t="shared" si="69"/>
        <v>0.540517436298809</v>
      </c>
      <c r="O27" s="123">
        <f t="shared" si="69"/>
        <v>18567.4432432432</v>
      </c>
      <c r="P27" s="128">
        <f t="shared" si="69"/>
        <v>0.322940138155374</v>
      </c>
      <c r="Q27" s="129">
        <f>SUM(O26:O27)</f>
        <v>27156.2721621622</v>
      </c>
      <c r="R27" s="130"/>
      <c r="S27" s="131"/>
      <c r="T27" s="118"/>
      <c r="U27" s="118"/>
      <c r="V27" s="118"/>
      <c r="W27" s="118"/>
      <c r="X27" s="118"/>
      <c r="Y27" s="118"/>
      <c r="Z27" s="118"/>
      <c r="AA27" s="118"/>
      <c r="AB27" s="118"/>
      <c r="AC27" s="118"/>
      <c r="AD27" s="118"/>
      <c r="AE27" s="118"/>
      <c r="AF27" s="118"/>
      <c r="AG27" s="118"/>
      <c r="AH27" s="118"/>
      <c r="AI27" s="118"/>
      <c r="AJ27" s="118"/>
      <c r="AK27" s="118"/>
      <c r="AL27" s="118"/>
      <c r="AM27" s="118"/>
      <c r="AN27" s="118"/>
      <c r="AO27" s="118"/>
      <c r="AP27" s="118"/>
      <c r="AQ27" s="118"/>
      <c r="AR27" s="118"/>
      <c r="AS27" s="118"/>
      <c r="AT27" s="118"/>
      <c r="AU27" s="118"/>
      <c r="AV27" s="118"/>
      <c r="AW27" s="118"/>
      <c r="AX27" s="118"/>
      <c r="AY27" s="118"/>
      <c r="AZ27" s="118"/>
      <c r="BA27" s="118"/>
      <c r="BB27" s="118"/>
      <c r="BC27" s="118"/>
      <c r="BD27" s="118"/>
      <c r="BE27" s="118"/>
      <c r="BF27" s="118"/>
      <c r="BG27" s="118"/>
      <c r="BH27" s="118"/>
      <c r="BI27" s="118"/>
      <c r="BJ27" s="118"/>
      <c r="BK27" s="118"/>
      <c r="BL27" s="118"/>
      <c r="BM27" s="118"/>
      <c r="BN27" s="118"/>
      <c r="BO27" s="118"/>
      <c r="BP27" s="118"/>
      <c r="BQ27" s="118"/>
      <c r="BR27" s="118"/>
      <c r="BS27" s="118"/>
      <c r="BT27" s="118"/>
      <c r="BU27" s="118"/>
      <c r="BV27" s="118"/>
      <c r="BW27" s="118"/>
    </row>
    <row r="28" ht="14.3" customHeight="1" spans="1:75">
      <c r="A28" s="122" t="s">
        <v>3745</v>
      </c>
      <c r="B28" s="123">
        <v>116.99</v>
      </c>
      <c r="C28" s="123">
        <v>1700</v>
      </c>
      <c r="D28" s="124">
        <f t="shared" ref="D28:P28" si="70">AU4</f>
        <v>81893</v>
      </c>
      <c r="E28" s="124">
        <f t="shared" si="70"/>
        <v>11593.5135135135</v>
      </c>
      <c r="F28" s="124">
        <f t="shared" si="70"/>
        <v>12283.95</v>
      </c>
      <c r="G28" s="124">
        <f t="shared" si="70"/>
        <v>3983</v>
      </c>
      <c r="H28" s="124">
        <f t="shared" si="70"/>
        <v>1090.35594594595</v>
      </c>
      <c r="I28" s="124">
        <f t="shared" si="70"/>
        <v>5732.51</v>
      </c>
      <c r="J28" s="124">
        <f t="shared" si="70"/>
        <v>12283.95</v>
      </c>
      <c r="K28" s="124">
        <f t="shared" si="70"/>
        <v>13102.88</v>
      </c>
      <c r="L28" s="124">
        <f t="shared" si="70"/>
        <v>60070.1594594594</v>
      </c>
      <c r="M28" s="124">
        <f t="shared" si="70"/>
        <v>46790.66</v>
      </c>
      <c r="N28" s="127">
        <f t="shared" si="70"/>
        <v>0.571363364390119</v>
      </c>
      <c r="O28" s="124">
        <f t="shared" si="70"/>
        <v>21822.8405405406</v>
      </c>
      <c r="P28" s="128">
        <f t="shared" si="70"/>
        <v>0.26647992551916</v>
      </c>
      <c r="Q28" s="129">
        <f>SUM(O26:O28)</f>
        <v>48979.1127027027</v>
      </c>
      <c r="R28" s="130"/>
      <c r="S28" s="131"/>
      <c r="T28" s="118"/>
      <c r="U28" s="118"/>
      <c r="V28" s="118"/>
      <c r="W28" s="118"/>
      <c r="X28" s="118"/>
      <c r="Y28" s="118"/>
      <c r="Z28" s="118"/>
      <c r="AA28" s="118"/>
      <c r="AB28" s="118"/>
      <c r="AC28" s="118"/>
      <c r="AD28" s="118"/>
      <c r="AE28" s="118"/>
      <c r="AF28" s="118"/>
      <c r="AG28" s="118"/>
      <c r="AH28" s="118"/>
      <c r="AI28" s="118"/>
      <c r="AJ28" s="118"/>
      <c r="AK28" s="118"/>
      <c r="AL28" s="118"/>
      <c r="AM28" s="118"/>
      <c r="AN28" s="118"/>
      <c r="AO28" s="118"/>
      <c r="AP28" s="118"/>
      <c r="AQ28" s="118"/>
      <c r="AR28" s="118"/>
      <c r="AS28" s="118"/>
      <c r="AT28" s="118"/>
      <c r="AU28" s="118"/>
      <c r="AV28" s="118"/>
      <c r="AW28" s="118"/>
      <c r="AX28" s="118"/>
      <c r="AY28" s="118"/>
      <c r="AZ28" s="118"/>
      <c r="BA28" s="118"/>
      <c r="BB28" s="118"/>
      <c r="BC28" s="118"/>
      <c r="BD28" s="118"/>
      <c r="BE28" s="118"/>
      <c r="BF28" s="118"/>
      <c r="BG28" s="118"/>
      <c r="BH28" s="118"/>
      <c r="BI28" s="118"/>
      <c r="BJ28" s="118"/>
      <c r="BK28" s="118"/>
      <c r="BL28" s="118"/>
      <c r="BM28" s="118"/>
      <c r="BN28" s="118"/>
      <c r="BO28" s="118"/>
      <c r="BP28" s="118"/>
      <c r="BQ28" s="118"/>
      <c r="BR28" s="118"/>
      <c r="BS28" s="118"/>
      <c r="BT28" s="118"/>
      <c r="BU28" s="118"/>
      <c r="BV28" s="118"/>
      <c r="BW28" s="118"/>
    </row>
    <row r="29" ht="14.3" customHeight="1" spans="1:75">
      <c r="A29" s="122" t="s">
        <v>3746</v>
      </c>
      <c r="B29" s="123">
        <v>116.99</v>
      </c>
      <c r="C29" s="124">
        <v>1500</v>
      </c>
      <c r="D29" s="123">
        <v>25485</v>
      </c>
      <c r="E29" s="123">
        <v>8430</v>
      </c>
      <c r="F29" s="123">
        <v>3822.75</v>
      </c>
      <c r="G29" s="123">
        <v>2805</v>
      </c>
      <c r="H29" s="123">
        <v>561.75</v>
      </c>
      <c r="I29" s="123">
        <v>1401.675</v>
      </c>
      <c r="J29" s="123">
        <v>2038.8</v>
      </c>
      <c r="K29" s="123">
        <v>4247.5</v>
      </c>
      <c r="L29" s="123">
        <v>23307.475</v>
      </c>
      <c r="M29" s="123">
        <v>13208.075</v>
      </c>
      <c r="N29" s="127">
        <v>0.518268589366294</v>
      </c>
      <c r="O29" s="123">
        <v>2177.525</v>
      </c>
      <c r="P29" s="128">
        <v>0.0854433980773003</v>
      </c>
      <c r="Q29" s="129">
        <f t="shared" ref="Q29:Q37" si="71">SUM(O26:O29)</f>
        <v>51156.6377027027</v>
      </c>
      <c r="R29" s="132"/>
      <c r="S29" s="131"/>
      <c r="T29" s="118"/>
      <c r="U29" s="118"/>
      <c r="V29" s="118"/>
      <c r="W29" s="118"/>
      <c r="X29" s="118"/>
      <c r="Y29" s="118"/>
      <c r="Z29" s="118"/>
      <c r="AA29" s="118"/>
      <c r="AB29" s="118"/>
      <c r="AC29" s="118"/>
      <c r="AD29" s="118"/>
      <c r="AE29" s="118"/>
      <c r="AF29" s="118"/>
      <c r="AG29" s="118"/>
      <c r="AH29" s="118"/>
      <c r="AI29" s="118"/>
      <c r="AJ29" s="118"/>
      <c r="AK29" s="118"/>
      <c r="AL29" s="118"/>
      <c r="AM29" s="118"/>
      <c r="AN29" s="118"/>
      <c r="AO29" s="118"/>
      <c r="AP29" s="118"/>
      <c r="AQ29" s="118"/>
      <c r="AR29" s="118"/>
      <c r="AS29" s="118"/>
      <c r="AT29" s="118"/>
      <c r="AU29" s="118"/>
      <c r="AV29" s="118"/>
      <c r="AW29" s="118"/>
      <c r="AX29" s="118"/>
      <c r="AY29" s="118"/>
      <c r="AZ29" s="118"/>
      <c r="BA29" s="118"/>
      <c r="BB29" s="118"/>
      <c r="BC29" s="118"/>
      <c r="BD29" s="118"/>
      <c r="BE29" s="118"/>
      <c r="BF29" s="118"/>
      <c r="BG29" s="118"/>
      <c r="BH29" s="118"/>
      <c r="BI29" s="118"/>
      <c r="BJ29" s="118"/>
      <c r="BK29" s="118"/>
      <c r="BL29" s="118"/>
      <c r="BM29" s="118"/>
      <c r="BN29" s="118"/>
      <c r="BO29" s="118"/>
      <c r="BP29" s="118"/>
      <c r="BQ29" s="118"/>
      <c r="BR29" s="118"/>
      <c r="BS29" s="118"/>
      <c r="BT29" s="118"/>
      <c r="BU29" s="118"/>
      <c r="BV29" s="118"/>
      <c r="BW29" s="118"/>
    </row>
    <row r="30" ht="14.3" customHeight="1" spans="1:75">
      <c r="A30" s="122" t="s">
        <v>3747</v>
      </c>
      <c r="B30" s="123">
        <v>119.99</v>
      </c>
      <c r="C30" s="124">
        <v>1500</v>
      </c>
      <c r="D30" s="123">
        <v>25485</v>
      </c>
      <c r="E30" s="123">
        <v>8430</v>
      </c>
      <c r="F30" s="123">
        <v>3822.75</v>
      </c>
      <c r="G30" s="123">
        <v>2805</v>
      </c>
      <c r="H30" s="123">
        <v>561.75</v>
      </c>
      <c r="I30" s="123">
        <v>1401.675</v>
      </c>
      <c r="J30" s="123">
        <v>2038.8</v>
      </c>
      <c r="K30" s="123">
        <v>4247.5</v>
      </c>
      <c r="L30" s="123">
        <v>23307.475</v>
      </c>
      <c r="M30" s="123">
        <v>13208.075</v>
      </c>
      <c r="N30" s="127">
        <v>0.518268589366294</v>
      </c>
      <c r="O30" s="123">
        <v>2177.525</v>
      </c>
      <c r="P30" s="128">
        <v>0.0854433980773003</v>
      </c>
      <c r="Q30" s="129">
        <f t="shared" si="71"/>
        <v>44745.3337837838</v>
      </c>
      <c r="R30" s="132"/>
      <c r="S30" s="131"/>
      <c r="T30" s="118"/>
      <c r="U30" s="118"/>
      <c r="V30" s="118"/>
      <c r="W30" s="118"/>
      <c r="X30" s="118"/>
      <c r="Y30" s="118"/>
      <c r="Z30" s="118"/>
      <c r="AA30" s="118"/>
      <c r="AB30" s="118"/>
      <c r="AC30" s="118"/>
      <c r="AD30" s="118"/>
      <c r="AE30" s="118"/>
      <c r="AF30" s="118"/>
      <c r="AG30" s="118"/>
      <c r="AH30" s="118"/>
      <c r="AI30" s="118"/>
      <c r="AJ30" s="118"/>
      <c r="AK30" s="118"/>
      <c r="AL30" s="118"/>
      <c r="AM30" s="118"/>
      <c r="AN30" s="118"/>
      <c r="AO30" s="118"/>
      <c r="AP30" s="118"/>
      <c r="AQ30" s="118"/>
      <c r="AR30" s="118"/>
      <c r="AS30" s="118"/>
      <c r="AT30" s="118"/>
      <c r="AU30" s="118"/>
      <c r="AV30" s="118"/>
      <c r="AW30" s="118"/>
      <c r="AX30" s="118"/>
      <c r="AY30" s="118"/>
      <c r="AZ30" s="118"/>
      <c r="BA30" s="118"/>
      <c r="BB30" s="118"/>
      <c r="BC30" s="118"/>
      <c r="BD30" s="118"/>
      <c r="BE30" s="118"/>
      <c r="BF30" s="118"/>
      <c r="BG30" s="118"/>
      <c r="BH30" s="118"/>
      <c r="BI30" s="118"/>
      <c r="BJ30" s="118"/>
      <c r="BK30" s="118"/>
      <c r="BL30" s="118"/>
      <c r="BM30" s="118"/>
      <c r="BN30" s="118"/>
      <c r="BO30" s="118"/>
      <c r="BP30" s="118"/>
      <c r="BQ30" s="118"/>
      <c r="BR30" s="118"/>
      <c r="BS30" s="118"/>
      <c r="BT30" s="118"/>
      <c r="BU30" s="118"/>
      <c r="BV30" s="118"/>
      <c r="BW30" s="118"/>
    </row>
    <row r="31" ht="14.3" customHeight="1" spans="1:75">
      <c r="A31" s="133" t="s">
        <v>3748</v>
      </c>
      <c r="B31" s="123">
        <v>119.99</v>
      </c>
      <c r="C31" s="124">
        <v>1500</v>
      </c>
      <c r="D31" s="123">
        <v>25485</v>
      </c>
      <c r="E31" s="123">
        <v>8430</v>
      </c>
      <c r="F31" s="123">
        <v>3822.75</v>
      </c>
      <c r="G31" s="123">
        <v>2805</v>
      </c>
      <c r="H31" s="123">
        <v>561.75</v>
      </c>
      <c r="I31" s="123">
        <v>1401.675</v>
      </c>
      <c r="J31" s="123">
        <v>2038.8</v>
      </c>
      <c r="K31" s="123">
        <v>4247.5</v>
      </c>
      <c r="L31" s="123">
        <v>23307.475</v>
      </c>
      <c r="M31" s="123">
        <v>13208.075</v>
      </c>
      <c r="N31" s="127">
        <v>0.518268589366294</v>
      </c>
      <c r="O31" s="123">
        <v>2177.525</v>
      </c>
      <c r="P31" s="128">
        <v>0.0854433980773003</v>
      </c>
      <c r="Q31" s="129">
        <f t="shared" si="71"/>
        <v>28355.4155405406</v>
      </c>
      <c r="R31" s="132"/>
      <c r="S31" s="131"/>
      <c r="T31" s="118"/>
      <c r="U31" s="118"/>
      <c r="V31" s="118"/>
      <c r="W31" s="118"/>
      <c r="X31" s="118"/>
      <c r="Y31" s="118"/>
      <c r="Z31" s="118"/>
      <c r="AA31" s="118"/>
      <c r="AB31" s="118"/>
      <c r="AC31" s="118"/>
      <c r="AD31" s="118"/>
      <c r="AE31" s="118"/>
      <c r="AF31" s="118"/>
      <c r="AG31" s="118"/>
      <c r="AH31" s="118"/>
      <c r="AI31" s="118"/>
      <c r="AJ31" s="118"/>
      <c r="AK31" s="118"/>
      <c r="AL31" s="118"/>
      <c r="AM31" s="118"/>
      <c r="AN31" s="118"/>
      <c r="AO31" s="118"/>
      <c r="AP31" s="118"/>
      <c r="AQ31" s="118"/>
      <c r="AR31" s="118"/>
      <c r="AS31" s="118"/>
      <c r="AT31" s="118"/>
      <c r="AU31" s="118"/>
      <c r="AV31" s="118"/>
      <c r="AW31" s="118"/>
      <c r="AX31" s="118"/>
      <c r="AY31" s="118"/>
      <c r="AZ31" s="118"/>
      <c r="BA31" s="118"/>
      <c r="BB31" s="118"/>
      <c r="BC31" s="118"/>
      <c r="BD31" s="118"/>
      <c r="BE31" s="118"/>
      <c r="BF31" s="118"/>
      <c r="BG31" s="118"/>
      <c r="BH31" s="118"/>
      <c r="BI31" s="118"/>
      <c r="BJ31" s="118"/>
      <c r="BK31" s="118"/>
      <c r="BL31" s="118"/>
      <c r="BM31" s="118"/>
      <c r="BN31" s="118"/>
      <c r="BO31" s="118"/>
      <c r="BP31" s="118"/>
      <c r="BQ31" s="118"/>
      <c r="BR31" s="118"/>
      <c r="BS31" s="118"/>
      <c r="BT31" s="118"/>
      <c r="BU31" s="118"/>
      <c r="BV31" s="118"/>
      <c r="BW31" s="118"/>
    </row>
    <row r="32" ht="14.3" customHeight="1" spans="1:75">
      <c r="A32" s="122" t="s">
        <v>3749</v>
      </c>
      <c r="B32" s="123">
        <v>119.99</v>
      </c>
      <c r="C32" s="124">
        <v>1500</v>
      </c>
      <c r="D32" s="123">
        <v>25485</v>
      </c>
      <c r="E32" s="123">
        <v>8430</v>
      </c>
      <c r="F32" s="123">
        <v>3822.75</v>
      </c>
      <c r="G32" s="123">
        <v>2805</v>
      </c>
      <c r="H32" s="123">
        <v>561.75</v>
      </c>
      <c r="I32" s="123">
        <v>1401.675</v>
      </c>
      <c r="J32" s="123">
        <v>2038.8</v>
      </c>
      <c r="K32" s="123">
        <v>4247.5</v>
      </c>
      <c r="L32" s="123">
        <v>23307.475</v>
      </c>
      <c r="M32" s="123">
        <v>13208.075</v>
      </c>
      <c r="N32" s="127">
        <v>0.518268589366294</v>
      </c>
      <c r="O32" s="123">
        <v>2177.525</v>
      </c>
      <c r="P32" s="128">
        <v>0.0854433980773003</v>
      </c>
      <c r="Q32" s="129">
        <f t="shared" si="71"/>
        <v>8710.1</v>
      </c>
      <c r="R32" s="132"/>
      <c r="S32" s="131"/>
      <c r="T32" s="118"/>
      <c r="U32" s="118"/>
      <c r="V32" s="118"/>
      <c r="W32" s="118"/>
      <c r="X32" s="118"/>
      <c r="Y32" s="118"/>
      <c r="Z32" s="118"/>
      <c r="AA32" s="118"/>
      <c r="AB32" s="118"/>
      <c r="AC32" s="118"/>
      <c r="AD32" s="118"/>
      <c r="AE32" s="118"/>
      <c r="AF32" s="118"/>
      <c r="AG32" s="118"/>
      <c r="AH32" s="118"/>
      <c r="AI32" s="118"/>
      <c r="AJ32" s="118"/>
      <c r="AK32" s="118"/>
      <c r="AL32" s="118"/>
      <c r="AM32" s="118"/>
      <c r="AN32" s="118"/>
      <c r="AO32" s="118"/>
      <c r="AP32" s="118"/>
      <c r="AQ32" s="118"/>
      <c r="AR32" s="118"/>
      <c r="AS32" s="118"/>
      <c r="AT32" s="118"/>
      <c r="AU32" s="118"/>
      <c r="AV32" s="118"/>
      <c r="AW32" s="118"/>
      <c r="AX32" s="118"/>
      <c r="AY32" s="118"/>
      <c r="AZ32" s="118"/>
      <c r="BA32" s="118"/>
      <c r="BB32" s="118"/>
      <c r="BC32" s="118"/>
      <c r="BD32" s="118"/>
      <c r="BE32" s="118"/>
      <c r="BF32" s="118"/>
      <c r="BG32" s="118"/>
      <c r="BH32" s="118"/>
      <c r="BI32" s="118"/>
      <c r="BJ32" s="118"/>
      <c r="BK32" s="118"/>
      <c r="BL32" s="118"/>
      <c r="BM32" s="118"/>
      <c r="BN32" s="118"/>
      <c r="BO32" s="118"/>
      <c r="BP32" s="118"/>
      <c r="BQ32" s="118"/>
      <c r="BR32" s="118"/>
      <c r="BS32" s="118"/>
      <c r="BT32" s="118"/>
      <c r="BU32" s="118"/>
      <c r="BV32" s="118"/>
      <c r="BW32" s="118"/>
    </row>
    <row r="33" ht="14.3" customHeight="1" spans="1:75">
      <c r="A33" s="122" t="s">
        <v>3750</v>
      </c>
      <c r="B33" s="123">
        <v>119.99</v>
      </c>
      <c r="C33" s="124">
        <v>1500</v>
      </c>
      <c r="D33" s="123">
        <v>25485</v>
      </c>
      <c r="E33" s="123">
        <v>8430</v>
      </c>
      <c r="F33" s="123">
        <v>3822.75</v>
      </c>
      <c r="G33" s="123">
        <v>2805</v>
      </c>
      <c r="H33" s="123">
        <v>561.75</v>
      </c>
      <c r="I33" s="123">
        <v>1401.675</v>
      </c>
      <c r="J33" s="123">
        <v>2038.8</v>
      </c>
      <c r="K33" s="123">
        <v>4247.5</v>
      </c>
      <c r="L33" s="123">
        <v>23307.475</v>
      </c>
      <c r="M33" s="123">
        <v>13208.075</v>
      </c>
      <c r="N33" s="127">
        <v>0.518268589366294</v>
      </c>
      <c r="O33" s="123">
        <v>2177.525</v>
      </c>
      <c r="P33" s="128">
        <v>0.0854433980773003</v>
      </c>
      <c r="Q33" s="129">
        <f t="shared" si="71"/>
        <v>8710.1</v>
      </c>
      <c r="R33" s="132"/>
      <c r="S33" s="131"/>
      <c r="T33" s="118"/>
      <c r="U33" s="118"/>
      <c r="V33" s="118"/>
      <c r="W33" s="118"/>
      <c r="X33" s="118"/>
      <c r="Y33" s="118"/>
      <c r="Z33" s="118"/>
      <c r="AA33" s="118"/>
      <c r="AB33" s="118"/>
      <c r="AC33" s="118"/>
      <c r="AD33" s="118"/>
      <c r="AE33" s="118"/>
      <c r="AF33" s="118"/>
      <c r="AG33" s="118"/>
      <c r="AH33" s="118"/>
      <c r="AI33" s="118"/>
      <c r="AJ33" s="118"/>
      <c r="AK33" s="118"/>
      <c r="AL33" s="118"/>
      <c r="AM33" s="118"/>
      <c r="AN33" s="118"/>
      <c r="AO33" s="118"/>
      <c r="AP33" s="118"/>
      <c r="AQ33" s="118"/>
      <c r="AR33" s="118"/>
      <c r="AS33" s="118"/>
      <c r="AT33" s="118"/>
      <c r="AU33" s="118"/>
      <c r="AV33" s="118"/>
      <c r="AW33" s="118"/>
      <c r="AX33" s="118"/>
      <c r="AY33" s="118"/>
      <c r="AZ33" s="118"/>
      <c r="BA33" s="118"/>
      <c r="BB33" s="118"/>
      <c r="BC33" s="118"/>
      <c r="BD33" s="118"/>
      <c r="BE33" s="118"/>
      <c r="BF33" s="118"/>
      <c r="BG33" s="118"/>
      <c r="BH33" s="118"/>
      <c r="BI33" s="118"/>
      <c r="BJ33" s="118"/>
      <c r="BK33" s="118"/>
      <c r="BL33" s="118"/>
      <c r="BM33" s="118"/>
      <c r="BN33" s="118"/>
      <c r="BO33" s="118"/>
      <c r="BP33" s="118"/>
      <c r="BQ33" s="118"/>
      <c r="BR33" s="118"/>
      <c r="BS33" s="118"/>
      <c r="BT33" s="118"/>
      <c r="BU33" s="118"/>
      <c r="BV33" s="118"/>
      <c r="BW33" s="118"/>
    </row>
    <row r="34" ht="14.3" customHeight="1" spans="1:75">
      <c r="A34" s="122" t="s">
        <v>3751</v>
      </c>
      <c r="B34" s="123">
        <v>119.99</v>
      </c>
      <c r="C34" s="124">
        <v>1500</v>
      </c>
      <c r="D34" s="123">
        <v>25485</v>
      </c>
      <c r="E34" s="123">
        <v>8430</v>
      </c>
      <c r="F34" s="123">
        <v>3822.75</v>
      </c>
      <c r="G34" s="123">
        <v>2805</v>
      </c>
      <c r="H34" s="123">
        <v>561.75</v>
      </c>
      <c r="I34" s="123">
        <v>1401.675</v>
      </c>
      <c r="J34" s="123">
        <v>2038.8</v>
      </c>
      <c r="K34" s="123">
        <v>4247.5</v>
      </c>
      <c r="L34" s="123">
        <v>23307.475</v>
      </c>
      <c r="M34" s="123">
        <v>13208.075</v>
      </c>
      <c r="N34" s="127">
        <v>0.518268589366294</v>
      </c>
      <c r="O34" s="123">
        <v>2177.525</v>
      </c>
      <c r="P34" s="128">
        <v>0.0854433980773003</v>
      </c>
      <c r="Q34" s="129">
        <f t="shared" si="71"/>
        <v>8710.1</v>
      </c>
      <c r="R34" s="132"/>
      <c r="S34" s="131"/>
      <c r="T34" s="118"/>
      <c r="U34" s="118"/>
      <c r="V34" s="118"/>
      <c r="W34" s="118"/>
      <c r="X34" s="118"/>
      <c r="Y34" s="118"/>
      <c r="Z34" s="118"/>
      <c r="AA34" s="118"/>
      <c r="AB34" s="118"/>
      <c r="AC34" s="118"/>
      <c r="AD34" s="118"/>
      <c r="AE34" s="118"/>
      <c r="AF34" s="118"/>
      <c r="AG34" s="118"/>
      <c r="AH34" s="118"/>
      <c r="AI34" s="118"/>
      <c r="AJ34" s="118"/>
      <c r="AK34" s="118"/>
      <c r="AL34" s="118"/>
      <c r="AM34" s="118"/>
      <c r="AN34" s="118"/>
      <c r="AO34" s="118"/>
      <c r="AP34" s="118"/>
      <c r="AQ34" s="118"/>
      <c r="AR34" s="118"/>
      <c r="AS34" s="118"/>
      <c r="AT34" s="118"/>
      <c r="AU34" s="118"/>
      <c r="AV34" s="118"/>
      <c r="AW34" s="118"/>
      <c r="AX34" s="118"/>
      <c r="AY34" s="118"/>
      <c r="AZ34" s="118"/>
      <c r="BA34" s="118"/>
      <c r="BB34" s="118"/>
      <c r="BC34" s="118"/>
      <c r="BD34" s="118"/>
      <c r="BE34" s="118"/>
      <c r="BF34" s="118"/>
      <c r="BG34" s="118"/>
      <c r="BH34" s="118"/>
      <c r="BI34" s="118"/>
      <c r="BJ34" s="118"/>
      <c r="BK34" s="118"/>
      <c r="BL34" s="118"/>
      <c r="BM34" s="118"/>
      <c r="BN34" s="118"/>
      <c r="BO34" s="118"/>
      <c r="BP34" s="118"/>
      <c r="BQ34" s="118"/>
      <c r="BR34" s="118"/>
      <c r="BS34" s="118"/>
      <c r="BT34" s="118"/>
      <c r="BU34" s="118"/>
      <c r="BV34" s="118"/>
      <c r="BW34" s="118"/>
    </row>
    <row r="35" ht="14.3" customHeight="1" spans="1:75">
      <c r="A35" s="122" t="s">
        <v>3752</v>
      </c>
      <c r="B35" s="123">
        <v>119.99</v>
      </c>
      <c r="C35" s="124">
        <v>1500</v>
      </c>
      <c r="D35" s="123">
        <v>25485</v>
      </c>
      <c r="E35" s="123">
        <v>8430</v>
      </c>
      <c r="F35" s="123">
        <v>3822.75</v>
      </c>
      <c r="G35" s="123">
        <v>2805</v>
      </c>
      <c r="H35" s="123">
        <v>561.75</v>
      </c>
      <c r="I35" s="123">
        <v>1401.675</v>
      </c>
      <c r="J35" s="123">
        <v>2038.8</v>
      </c>
      <c r="K35" s="123">
        <v>4247.5</v>
      </c>
      <c r="L35" s="123">
        <v>23307.475</v>
      </c>
      <c r="M35" s="123">
        <v>13208.075</v>
      </c>
      <c r="N35" s="127">
        <v>0.518268589366294</v>
      </c>
      <c r="O35" s="123">
        <v>2177.525</v>
      </c>
      <c r="P35" s="128">
        <v>0.0854433980773003</v>
      </c>
      <c r="Q35" s="129">
        <f t="shared" si="71"/>
        <v>8710.1</v>
      </c>
      <c r="R35" s="132"/>
      <c r="S35" s="131"/>
      <c r="T35" s="118"/>
      <c r="U35" s="118"/>
      <c r="V35" s="118"/>
      <c r="W35" s="118"/>
      <c r="X35" s="118"/>
      <c r="Y35" s="118"/>
      <c r="Z35" s="118"/>
      <c r="AA35" s="118"/>
      <c r="AB35" s="118"/>
      <c r="AC35" s="118"/>
      <c r="AD35" s="118"/>
      <c r="AE35" s="118"/>
      <c r="AF35" s="118"/>
      <c r="AG35" s="118"/>
      <c r="AH35" s="118"/>
      <c r="AI35" s="118"/>
      <c r="AJ35" s="118"/>
      <c r="AK35" s="118"/>
      <c r="AL35" s="118"/>
      <c r="AM35" s="118"/>
      <c r="AN35" s="118"/>
      <c r="AO35" s="118"/>
      <c r="AP35" s="118"/>
      <c r="AQ35" s="118"/>
      <c r="AR35" s="118"/>
      <c r="AS35" s="118"/>
      <c r="AT35" s="118"/>
      <c r="AU35" s="118"/>
      <c r="AV35" s="118"/>
      <c r="AW35" s="118"/>
      <c r="AX35" s="118"/>
      <c r="AY35" s="118"/>
      <c r="AZ35" s="118"/>
      <c r="BA35" s="118"/>
      <c r="BB35" s="118"/>
      <c r="BC35" s="118"/>
      <c r="BD35" s="118"/>
      <c r="BE35" s="118"/>
      <c r="BF35" s="118"/>
      <c r="BG35" s="118"/>
      <c r="BH35" s="118"/>
      <c r="BI35" s="118"/>
      <c r="BJ35" s="118"/>
      <c r="BK35" s="118"/>
      <c r="BL35" s="118"/>
      <c r="BM35" s="118"/>
      <c r="BN35" s="118"/>
      <c r="BO35" s="118"/>
      <c r="BP35" s="118"/>
      <c r="BQ35" s="118"/>
      <c r="BR35" s="118"/>
      <c r="BS35" s="118"/>
      <c r="BT35" s="118"/>
      <c r="BU35" s="118"/>
      <c r="BV35" s="118"/>
      <c r="BW35" s="118"/>
    </row>
    <row r="36" spans="1:75">
      <c r="A36" s="122" t="s">
        <v>5770</v>
      </c>
      <c r="B36" s="123">
        <v>119.99</v>
      </c>
      <c r="C36" s="124">
        <v>1500</v>
      </c>
      <c r="D36" s="123">
        <v>25485</v>
      </c>
      <c r="E36" s="123">
        <v>8430</v>
      </c>
      <c r="F36" s="123">
        <v>3822.75</v>
      </c>
      <c r="G36" s="123">
        <v>2805</v>
      </c>
      <c r="H36" s="123">
        <v>561.75</v>
      </c>
      <c r="I36" s="123">
        <v>1401.675</v>
      </c>
      <c r="J36" s="123">
        <v>2038.8</v>
      </c>
      <c r="K36" s="123">
        <v>4247.5</v>
      </c>
      <c r="L36" s="123">
        <v>23307.475</v>
      </c>
      <c r="M36" s="123">
        <v>13208.075</v>
      </c>
      <c r="N36" s="127">
        <v>0.518268589366294</v>
      </c>
      <c r="O36" s="123">
        <v>2177.525</v>
      </c>
      <c r="P36" s="128">
        <v>0.0854433980773003</v>
      </c>
      <c r="Q36" s="129">
        <f t="shared" si="71"/>
        <v>8710.1</v>
      </c>
      <c r="R36" s="132"/>
      <c r="S36" s="131"/>
      <c r="T36" s="118"/>
      <c r="U36" s="118"/>
      <c r="V36" s="118"/>
      <c r="W36" s="118"/>
      <c r="X36" s="118"/>
      <c r="Y36" s="118"/>
      <c r="Z36" s="118"/>
      <c r="AA36" s="118"/>
      <c r="AB36" s="118"/>
      <c r="AC36" s="118"/>
      <c r="AD36" s="118"/>
      <c r="AE36" s="118"/>
      <c r="AF36" s="118"/>
      <c r="AG36" s="118"/>
      <c r="AH36" s="118"/>
      <c r="AI36" s="118"/>
      <c r="AJ36" s="118"/>
      <c r="AK36" s="118"/>
      <c r="AL36" s="118"/>
      <c r="AM36" s="118"/>
      <c r="AN36" s="118"/>
      <c r="AO36" s="118"/>
      <c r="AP36" s="118"/>
      <c r="AQ36" s="118"/>
      <c r="AR36" s="118"/>
      <c r="AS36" s="118"/>
      <c r="AT36" s="118"/>
      <c r="AU36" s="118"/>
      <c r="AV36" s="118"/>
      <c r="AW36" s="118"/>
      <c r="AX36" s="118"/>
      <c r="AY36" s="118"/>
      <c r="AZ36" s="118"/>
      <c r="BA36" s="118"/>
      <c r="BB36" s="118"/>
      <c r="BC36" s="118"/>
      <c r="BD36" s="118"/>
      <c r="BE36" s="118"/>
      <c r="BF36" s="118"/>
      <c r="BG36" s="118"/>
      <c r="BH36" s="118"/>
      <c r="BI36" s="118"/>
      <c r="BJ36" s="118"/>
      <c r="BK36" s="118"/>
      <c r="BL36" s="118"/>
      <c r="BM36" s="118"/>
      <c r="BN36" s="118"/>
      <c r="BO36" s="118"/>
      <c r="BP36" s="118"/>
      <c r="BQ36" s="118"/>
      <c r="BR36" s="118"/>
      <c r="BS36" s="118"/>
      <c r="BT36" s="118"/>
      <c r="BU36" s="118"/>
      <c r="BV36" s="118"/>
      <c r="BW36" s="118"/>
    </row>
    <row r="37" spans="1:75">
      <c r="A37" s="122" t="s">
        <v>5771</v>
      </c>
      <c r="B37" s="123">
        <v>119.99</v>
      </c>
      <c r="C37" s="124">
        <v>1500</v>
      </c>
      <c r="D37" s="123">
        <v>25485</v>
      </c>
      <c r="E37" s="123">
        <v>8430</v>
      </c>
      <c r="F37" s="123">
        <v>3822.75</v>
      </c>
      <c r="G37" s="123">
        <v>2805</v>
      </c>
      <c r="H37" s="123">
        <v>561.75</v>
      </c>
      <c r="I37" s="123">
        <v>1401.675</v>
      </c>
      <c r="J37" s="123">
        <v>2038.8</v>
      </c>
      <c r="K37" s="123">
        <v>4247.5</v>
      </c>
      <c r="L37" s="123">
        <v>23307.475</v>
      </c>
      <c r="M37" s="123">
        <v>13208.075</v>
      </c>
      <c r="N37" s="127">
        <v>0.518268589366294</v>
      </c>
      <c r="O37" s="123">
        <v>2177.525</v>
      </c>
      <c r="P37" s="128">
        <v>0.0854433980773003</v>
      </c>
      <c r="Q37" s="129">
        <f t="shared" si="71"/>
        <v>8710.1</v>
      </c>
      <c r="R37" s="132"/>
      <c r="S37" s="131"/>
      <c r="T37" s="118"/>
      <c r="U37" s="118"/>
      <c r="V37" s="118"/>
      <c r="W37" s="118"/>
      <c r="X37" s="118"/>
      <c r="Y37" s="118"/>
      <c r="Z37" s="118"/>
      <c r="AA37" s="118"/>
      <c r="AB37" s="118"/>
      <c r="AC37" s="118"/>
      <c r="AD37" s="118"/>
      <c r="AE37" s="118"/>
      <c r="AF37" s="118"/>
      <c r="AG37" s="118"/>
      <c r="AH37" s="118"/>
      <c r="AI37" s="118"/>
      <c r="AJ37" s="118"/>
      <c r="AK37" s="118"/>
      <c r="AL37" s="118"/>
      <c r="AM37" s="118"/>
      <c r="AN37" s="118"/>
      <c r="AO37" s="118"/>
      <c r="AP37" s="118"/>
      <c r="AQ37" s="118"/>
      <c r="AR37" s="118"/>
      <c r="AS37" s="118"/>
      <c r="AT37" s="118"/>
      <c r="AU37" s="118"/>
      <c r="AV37" s="118"/>
      <c r="AW37" s="118"/>
      <c r="AX37" s="118"/>
      <c r="AY37" s="118"/>
      <c r="AZ37" s="118"/>
      <c r="BA37" s="118"/>
      <c r="BB37" s="118"/>
      <c r="BC37" s="118"/>
      <c r="BD37" s="118"/>
      <c r="BE37" s="118"/>
      <c r="BF37" s="118"/>
      <c r="BG37" s="118"/>
      <c r="BH37" s="118"/>
      <c r="BI37" s="118"/>
      <c r="BJ37" s="118"/>
      <c r="BK37" s="118"/>
      <c r="BL37" s="118"/>
      <c r="BM37" s="118"/>
      <c r="BN37" s="118"/>
      <c r="BO37" s="118"/>
      <c r="BP37" s="118"/>
      <c r="BQ37" s="118"/>
      <c r="BR37" s="118"/>
      <c r="BS37" s="118"/>
      <c r="BT37" s="118"/>
      <c r="BU37" s="118"/>
      <c r="BV37" s="118"/>
      <c r="BW37" s="118"/>
    </row>
    <row r="38" spans="1:75">
      <c r="A38" s="122" t="s">
        <v>3743</v>
      </c>
      <c r="B38" s="123"/>
      <c r="C38" s="124"/>
      <c r="D38" s="123"/>
      <c r="E38" s="123"/>
      <c r="F38" s="123"/>
      <c r="G38" s="123"/>
      <c r="H38" s="123"/>
      <c r="I38" s="123"/>
      <c r="J38" s="123"/>
      <c r="K38" s="123"/>
      <c r="L38" s="123"/>
      <c r="M38" s="123"/>
      <c r="N38" s="127"/>
      <c r="O38" s="123"/>
      <c r="P38" s="128"/>
      <c r="Q38" s="129"/>
      <c r="R38" s="132"/>
      <c r="S38" s="131"/>
      <c r="T38" s="118"/>
      <c r="U38" s="118"/>
      <c r="V38" s="118"/>
      <c r="W38" s="118"/>
      <c r="X38" s="118"/>
      <c r="Y38" s="118"/>
      <c r="Z38" s="118"/>
      <c r="AA38" s="118"/>
      <c r="AB38" s="118"/>
      <c r="AC38" s="118"/>
      <c r="AD38" s="118"/>
      <c r="AE38" s="118"/>
      <c r="AF38" s="118"/>
      <c r="AG38" s="118"/>
      <c r="AH38" s="118"/>
      <c r="AI38" s="118"/>
      <c r="AJ38" s="118"/>
      <c r="AK38" s="118"/>
      <c r="AL38" s="118"/>
      <c r="AM38" s="118"/>
      <c r="AN38" s="118"/>
      <c r="AO38" s="118"/>
      <c r="AP38" s="118"/>
      <c r="AQ38" s="118"/>
      <c r="AR38" s="118"/>
      <c r="AS38" s="118"/>
      <c r="AT38" s="118"/>
      <c r="AU38" s="118"/>
      <c r="AV38" s="118"/>
      <c r="AW38" s="118"/>
      <c r="AX38" s="118"/>
      <c r="AY38" s="118"/>
      <c r="AZ38" s="118"/>
      <c r="BA38" s="118"/>
      <c r="BB38" s="118"/>
      <c r="BC38" s="118"/>
      <c r="BD38" s="118"/>
      <c r="BE38" s="118"/>
      <c r="BF38" s="118"/>
      <c r="BG38" s="118"/>
      <c r="BH38" s="118"/>
      <c r="BI38" s="118"/>
      <c r="BJ38" s="118"/>
      <c r="BK38" s="118"/>
      <c r="BL38" s="118"/>
      <c r="BM38" s="118"/>
      <c r="BN38" s="118"/>
      <c r="BO38" s="118"/>
      <c r="BP38" s="118"/>
      <c r="BQ38" s="118"/>
      <c r="BR38" s="118"/>
      <c r="BS38" s="118"/>
      <c r="BT38" s="118"/>
      <c r="BU38" s="118"/>
      <c r="BV38" s="118"/>
      <c r="BW38" s="118"/>
    </row>
    <row r="39" spans="1:75">
      <c r="A39" s="98"/>
      <c r="B39" s="118"/>
      <c r="C39" s="118"/>
      <c r="D39" s="118"/>
      <c r="E39" s="118"/>
      <c r="F39" s="118"/>
      <c r="G39" s="118"/>
      <c r="H39" s="118"/>
      <c r="I39" s="118"/>
      <c r="J39" s="118"/>
      <c r="K39" s="118"/>
      <c r="L39" s="118"/>
      <c r="M39" s="118"/>
      <c r="N39" s="118"/>
      <c r="O39" s="118"/>
      <c r="P39" s="118"/>
      <c r="Q39" s="118"/>
      <c r="R39" s="118"/>
      <c r="S39" s="118"/>
      <c r="T39" s="118"/>
      <c r="U39" s="118"/>
      <c r="V39" s="118"/>
      <c r="W39" s="118"/>
      <c r="X39" s="118"/>
      <c r="Y39" s="118"/>
      <c r="Z39" s="118"/>
      <c r="AA39" s="118"/>
      <c r="AB39" s="118"/>
      <c r="AC39" s="118"/>
      <c r="AD39" s="118"/>
      <c r="AE39" s="118"/>
      <c r="AF39" s="118"/>
      <c r="AG39" s="118"/>
      <c r="AH39" s="118"/>
      <c r="AI39" s="118"/>
      <c r="AJ39" s="118"/>
      <c r="AK39" s="118"/>
      <c r="AL39" s="118"/>
      <c r="AM39" s="118"/>
      <c r="AN39" s="118"/>
      <c r="AO39" s="118"/>
      <c r="AP39" s="118"/>
      <c r="AQ39" s="118"/>
      <c r="AR39" s="118"/>
      <c r="AS39" s="118"/>
      <c r="AT39" s="118"/>
      <c r="AU39" s="118"/>
      <c r="AV39" s="118"/>
      <c r="AW39" s="118"/>
      <c r="AX39" s="118"/>
      <c r="AY39" s="118"/>
      <c r="AZ39" s="118"/>
      <c r="BA39" s="118"/>
      <c r="BB39" s="118"/>
      <c r="BC39" s="118"/>
      <c r="BD39" s="118"/>
      <c r="BE39" s="118"/>
      <c r="BF39" s="118"/>
      <c r="BG39" s="118"/>
      <c r="BH39" s="118"/>
      <c r="BI39" s="118"/>
      <c r="BJ39" s="118"/>
      <c r="BK39" s="118"/>
      <c r="BL39" s="118"/>
      <c r="BM39" s="118"/>
      <c r="BN39" s="118"/>
      <c r="BO39" s="118"/>
      <c r="BP39" s="118"/>
      <c r="BQ39" s="118"/>
      <c r="BR39" s="118"/>
      <c r="BS39" s="118"/>
      <c r="BT39" s="118"/>
      <c r="BU39" s="118"/>
      <c r="BV39" s="118"/>
      <c r="BW39" s="118"/>
    </row>
    <row r="40" spans="1:75">
      <c r="A40" s="98" t="s">
        <v>5772</v>
      </c>
      <c r="B40" s="118"/>
      <c r="C40" s="118"/>
      <c r="D40" s="118"/>
      <c r="E40" s="118"/>
      <c r="F40" s="118"/>
      <c r="G40" s="118"/>
      <c r="H40" s="118"/>
      <c r="I40" s="118"/>
      <c r="J40" s="118"/>
      <c r="K40" s="118"/>
      <c r="L40" s="118"/>
      <c r="M40" s="118"/>
      <c r="N40" s="118"/>
      <c r="O40" s="118"/>
      <c r="P40" s="118"/>
      <c r="Q40" s="118"/>
      <c r="R40" s="118"/>
      <c r="S40" s="118"/>
      <c r="T40" s="118"/>
      <c r="U40" s="118"/>
      <c r="V40" s="118"/>
      <c r="W40" s="118"/>
      <c r="X40" s="118"/>
      <c r="Y40" s="118"/>
      <c r="Z40" s="118"/>
      <c r="AA40" s="118"/>
      <c r="AB40" s="118"/>
      <c r="AC40" s="118"/>
      <c r="AD40" s="118"/>
      <c r="AE40" s="118"/>
      <c r="AF40" s="118"/>
      <c r="AG40" s="118"/>
      <c r="AH40" s="118"/>
      <c r="AI40" s="118"/>
      <c r="AJ40" s="118"/>
      <c r="AK40" s="118"/>
      <c r="AL40" s="118"/>
      <c r="AM40" s="118"/>
      <c r="AN40" s="118"/>
      <c r="AO40" s="118"/>
      <c r="AP40" s="118"/>
      <c r="AQ40" s="118"/>
      <c r="AR40" s="118"/>
      <c r="AS40" s="118"/>
      <c r="AT40" s="118"/>
      <c r="AU40" s="118"/>
      <c r="AV40" s="118"/>
      <c r="AW40" s="118"/>
      <c r="AX40" s="118"/>
      <c r="AY40" s="118"/>
      <c r="AZ40" s="118"/>
      <c r="BA40" s="118"/>
      <c r="BB40" s="118"/>
      <c r="BC40" s="118"/>
      <c r="BD40" s="118"/>
      <c r="BE40" s="118"/>
      <c r="BF40" s="118"/>
      <c r="BG40" s="118"/>
      <c r="BH40" s="118"/>
      <c r="BI40" s="118"/>
      <c r="BJ40" s="118"/>
      <c r="BK40" s="118"/>
      <c r="BL40" s="118"/>
      <c r="BM40" s="118"/>
      <c r="BN40" s="118"/>
      <c r="BO40" s="118"/>
      <c r="BP40" s="118"/>
      <c r="BQ40" s="118"/>
      <c r="BR40" s="118"/>
      <c r="BS40" s="118"/>
      <c r="BT40" s="118"/>
      <c r="BU40" s="118"/>
      <c r="BV40" s="118"/>
      <c r="BW40" s="118"/>
    </row>
    <row r="41" ht="28.5" spans="1:75">
      <c r="A41" s="119" t="s">
        <v>14</v>
      </c>
      <c r="B41" s="63" t="s">
        <v>3477</v>
      </c>
      <c r="C41" s="63" t="s">
        <v>38</v>
      </c>
      <c r="D41" s="65" t="s">
        <v>5486</v>
      </c>
      <c r="E41" s="65" t="s">
        <v>5736</v>
      </c>
      <c r="F41" s="65" t="s">
        <v>5737</v>
      </c>
      <c r="G41" s="65" t="s">
        <v>5738</v>
      </c>
      <c r="H41" s="63" t="s">
        <v>5739</v>
      </c>
      <c r="I41" s="63" t="s">
        <v>5687</v>
      </c>
      <c r="J41" s="63" t="s">
        <v>5740</v>
      </c>
      <c r="K41" s="63" t="s">
        <v>5733</v>
      </c>
      <c r="L41" s="65" t="s">
        <v>5741</v>
      </c>
      <c r="M41" s="63" t="s">
        <v>5747</v>
      </c>
      <c r="N41" s="63" t="s">
        <v>5743</v>
      </c>
      <c r="O41" s="63" t="s">
        <v>5744</v>
      </c>
      <c r="P41" s="50" t="s">
        <v>5745</v>
      </c>
      <c r="Q41" s="63" t="s">
        <v>5769</v>
      </c>
      <c r="R41" s="120"/>
      <c r="S41" s="120"/>
      <c r="T41" s="121"/>
      <c r="U41" s="121"/>
      <c r="V41" s="121"/>
      <c r="W41" s="121"/>
      <c r="X41" s="121"/>
      <c r="Y41" s="121"/>
      <c r="Z41" s="121"/>
      <c r="AA41" s="121"/>
      <c r="AB41" s="121"/>
      <c r="AC41" s="121"/>
      <c r="AD41" s="121"/>
      <c r="AE41" s="121"/>
      <c r="AF41" s="121"/>
      <c r="AG41" s="121"/>
      <c r="AH41" s="121"/>
      <c r="AI41" s="121"/>
      <c r="AJ41" s="121"/>
      <c r="AK41" s="121"/>
      <c r="AL41" s="121"/>
      <c r="AM41" s="121"/>
      <c r="AN41" s="121"/>
      <c r="AO41" s="121"/>
      <c r="AP41" s="121"/>
      <c r="AQ41" s="121"/>
      <c r="AR41" s="121"/>
      <c r="AS41" s="121"/>
      <c r="AT41" s="121"/>
      <c r="AU41" s="121"/>
      <c r="AV41" s="121"/>
      <c r="AW41" s="121"/>
      <c r="AX41" s="121"/>
      <c r="AY41" s="121"/>
      <c r="AZ41" s="121"/>
      <c r="BA41" s="121"/>
      <c r="BB41" s="121"/>
      <c r="BC41" s="121"/>
      <c r="BD41" s="121"/>
      <c r="BE41" s="121"/>
      <c r="BF41" s="121"/>
      <c r="BG41" s="121"/>
      <c r="BH41" s="121"/>
      <c r="BI41" s="121"/>
      <c r="BJ41" s="121"/>
      <c r="BK41" s="121"/>
      <c r="BL41" s="121"/>
      <c r="BM41" s="121"/>
      <c r="BN41" s="121"/>
      <c r="BO41" s="121"/>
      <c r="BP41" s="121"/>
      <c r="BQ41" s="121"/>
      <c r="BR41" s="121"/>
      <c r="BS41" s="121"/>
      <c r="BT41" s="121"/>
      <c r="BU41" s="121"/>
      <c r="BV41" s="121"/>
      <c r="BW41" s="121"/>
    </row>
    <row r="42" spans="1:75">
      <c r="A42" s="122" t="s">
        <v>3743</v>
      </c>
      <c r="B42" s="123">
        <f>119.99</f>
        <v>119.99</v>
      </c>
      <c r="C42" s="124">
        <f t="shared" ref="C42:P42" si="72">N19</f>
        <v>0</v>
      </c>
      <c r="D42" s="124">
        <f t="shared" si="72"/>
        <v>19.2903225806452</v>
      </c>
      <c r="E42" s="124">
        <f t="shared" si="72"/>
        <v>0</v>
      </c>
      <c r="F42" s="124">
        <f t="shared" si="72"/>
        <v>0</v>
      </c>
      <c r="G42" s="124">
        <f t="shared" si="72"/>
        <v>0</v>
      </c>
      <c r="H42" s="124">
        <f t="shared" si="72"/>
        <v>0</v>
      </c>
      <c r="I42" s="125">
        <f t="shared" si="72"/>
        <v>0</v>
      </c>
      <c r="J42" s="123">
        <f t="shared" si="72"/>
        <v>0</v>
      </c>
      <c r="K42" s="125">
        <f t="shared" si="72"/>
        <v>0</v>
      </c>
      <c r="L42" s="124">
        <f t="shared" si="72"/>
        <v>0</v>
      </c>
      <c r="M42" s="126">
        <f t="shared" si="72"/>
        <v>0</v>
      </c>
      <c r="N42" s="127">
        <f t="shared" si="72"/>
        <v>0</v>
      </c>
      <c r="O42" s="124">
        <f t="shared" si="72"/>
        <v>0</v>
      </c>
      <c r="P42" s="128">
        <f t="shared" si="72"/>
        <v>0</v>
      </c>
      <c r="Q42" s="129">
        <f>O42</f>
        <v>0</v>
      </c>
      <c r="R42" s="130"/>
      <c r="S42" s="131"/>
      <c r="T42" s="118"/>
      <c r="U42" s="118"/>
      <c r="V42" s="118"/>
      <c r="W42" s="118"/>
      <c r="X42" s="118"/>
      <c r="Y42" s="118"/>
      <c r="Z42" s="118"/>
      <c r="AA42" s="118"/>
      <c r="AB42" s="118"/>
      <c r="AC42" s="118"/>
      <c r="AD42" s="118"/>
      <c r="AE42" s="118"/>
      <c r="AF42" s="118"/>
      <c r="AG42" s="118"/>
      <c r="AH42" s="118"/>
      <c r="AI42" s="118"/>
      <c r="AJ42" s="118"/>
      <c r="AK42" s="118"/>
      <c r="AL42" s="118"/>
      <c r="AM42" s="118"/>
      <c r="AN42" s="118"/>
      <c r="AO42" s="118"/>
      <c r="AP42" s="118"/>
      <c r="AQ42" s="118"/>
      <c r="AR42" s="118"/>
      <c r="AS42" s="118"/>
      <c r="AT42" s="118"/>
      <c r="AU42" s="118"/>
      <c r="AV42" s="118"/>
      <c r="AW42" s="118"/>
      <c r="AX42" s="118"/>
      <c r="AY42" s="118"/>
      <c r="AZ42" s="118"/>
      <c r="BA42" s="118"/>
      <c r="BB42" s="118"/>
      <c r="BC42" s="118"/>
      <c r="BD42" s="118"/>
      <c r="BE42" s="118"/>
      <c r="BF42" s="118"/>
      <c r="BG42" s="118"/>
      <c r="BH42" s="118"/>
      <c r="BI42" s="118"/>
      <c r="BJ42" s="118"/>
      <c r="BK42" s="118"/>
      <c r="BL42" s="118"/>
      <c r="BM42" s="118"/>
      <c r="BN42" s="118"/>
      <c r="BO42" s="118"/>
      <c r="BP42" s="118"/>
      <c r="BQ42" s="118"/>
      <c r="BR42" s="118"/>
      <c r="BS42" s="118"/>
      <c r="BT42" s="118"/>
      <c r="BU42" s="118"/>
      <c r="BV42" s="118"/>
      <c r="BW42" s="118"/>
    </row>
    <row r="43" spans="1:75">
      <c r="A43" s="122" t="s">
        <v>3744</v>
      </c>
      <c r="B43" s="123">
        <v>119.99</v>
      </c>
      <c r="C43" s="124">
        <v>1500</v>
      </c>
      <c r="D43" s="124">
        <f t="shared" ref="D43:P43" si="73">AE20</f>
        <v>0</v>
      </c>
      <c r="E43" s="124">
        <f t="shared" si="73"/>
        <v>0</v>
      </c>
      <c r="F43" s="124">
        <f t="shared" si="73"/>
        <v>0</v>
      </c>
      <c r="G43" s="124">
        <f t="shared" si="73"/>
        <v>0</v>
      </c>
      <c r="H43" s="124">
        <f t="shared" si="73"/>
        <v>0</v>
      </c>
      <c r="I43" s="124">
        <f t="shared" si="73"/>
        <v>0</v>
      </c>
      <c r="J43" s="123">
        <f t="shared" si="73"/>
        <v>0</v>
      </c>
      <c r="K43" s="124">
        <f t="shared" si="73"/>
        <v>0</v>
      </c>
      <c r="L43" s="124">
        <f t="shared" si="73"/>
        <v>0</v>
      </c>
      <c r="M43" s="124">
        <f t="shared" si="73"/>
        <v>0</v>
      </c>
      <c r="N43" s="127">
        <f t="shared" si="73"/>
        <v>0</v>
      </c>
      <c r="O43" s="123">
        <f t="shared" si="73"/>
        <v>0</v>
      </c>
      <c r="P43" s="128">
        <f t="shared" si="73"/>
        <v>0</v>
      </c>
      <c r="Q43" s="129">
        <f>SUM(O42:O43)</f>
        <v>0</v>
      </c>
      <c r="R43" s="130"/>
      <c r="S43" s="131"/>
      <c r="T43" s="118"/>
      <c r="U43" s="118"/>
      <c r="V43" s="118"/>
      <c r="W43" s="118"/>
      <c r="X43" s="118"/>
      <c r="Y43" s="118"/>
      <c r="Z43" s="118"/>
      <c r="AA43" s="118"/>
      <c r="AB43" s="118"/>
      <c r="AC43" s="118"/>
      <c r="AD43" s="118"/>
      <c r="AE43" s="118"/>
      <c r="AF43" s="118"/>
      <c r="AG43" s="118"/>
      <c r="AH43" s="118"/>
      <c r="AI43" s="118"/>
      <c r="AJ43" s="118"/>
      <c r="AK43" s="118"/>
      <c r="AL43" s="118"/>
      <c r="AM43" s="118"/>
      <c r="AN43" s="118"/>
      <c r="AO43" s="118"/>
      <c r="AP43" s="118"/>
      <c r="AQ43" s="118"/>
      <c r="AR43" s="118"/>
      <c r="AS43" s="118"/>
      <c r="AT43" s="118"/>
      <c r="AU43" s="118"/>
      <c r="AV43" s="118"/>
      <c r="AW43" s="118"/>
      <c r="AX43" s="118"/>
      <c r="AY43" s="118"/>
      <c r="AZ43" s="118"/>
      <c r="BA43" s="118"/>
      <c r="BB43" s="118"/>
      <c r="BC43" s="118"/>
      <c r="BD43" s="118"/>
      <c r="BE43" s="118"/>
      <c r="BF43" s="118"/>
      <c r="BG43" s="118"/>
      <c r="BH43" s="118"/>
      <c r="BI43" s="118"/>
      <c r="BJ43" s="118"/>
      <c r="BK43" s="118"/>
      <c r="BL43" s="118"/>
      <c r="BM43" s="118"/>
      <c r="BN43" s="118"/>
      <c r="BO43" s="118"/>
      <c r="BP43" s="118"/>
      <c r="BQ43" s="118"/>
      <c r="BR43" s="118"/>
      <c r="BS43" s="118"/>
      <c r="BT43" s="118"/>
      <c r="BU43" s="118"/>
      <c r="BV43" s="118"/>
      <c r="BW43" s="118"/>
    </row>
    <row r="44" spans="1:75">
      <c r="A44" s="122" t="s">
        <v>3745</v>
      </c>
      <c r="B44" s="123">
        <v>116.99</v>
      </c>
      <c r="C44" s="123">
        <v>1700</v>
      </c>
      <c r="D44" s="124">
        <f t="shared" ref="D44:P44" si="74">AU20</f>
        <v>0</v>
      </c>
      <c r="E44" s="124">
        <f t="shared" si="74"/>
        <v>0</v>
      </c>
      <c r="F44" s="124">
        <f t="shared" si="74"/>
        <v>0</v>
      </c>
      <c r="G44" s="124">
        <f t="shared" si="74"/>
        <v>0</v>
      </c>
      <c r="H44" s="124">
        <f t="shared" si="74"/>
        <v>0</v>
      </c>
      <c r="I44" s="124">
        <f t="shared" si="74"/>
        <v>0</v>
      </c>
      <c r="J44" s="124">
        <f t="shared" si="74"/>
        <v>0</v>
      </c>
      <c r="K44" s="124">
        <f t="shared" si="74"/>
        <v>0</v>
      </c>
      <c r="L44" s="124">
        <f t="shared" si="74"/>
        <v>0</v>
      </c>
      <c r="M44" s="124">
        <f t="shared" si="74"/>
        <v>0</v>
      </c>
      <c r="N44" s="127">
        <f t="shared" si="74"/>
        <v>0</v>
      </c>
      <c r="O44" s="124">
        <f t="shared" si="74"/>
        <v>0</v>
      </c>
      <c r="P44" s="128">
        <f t="shared" si="74"/>
        <v>0</v>
      </c>
      <c r="Q44" s="129">
        <f>SUM(O42:O44)</f>
        <v>0</v>
      </c>
      <c r="R44" s="130"/>
      <c r="S44" s="131"/>
      <c r="T44" s="118"/>
      <c r="U44" s="118"/>
      <c r="V44" s="118"/>
      <c r="W44" s="118"/>
      <c r="X44" s="118"/>
      <c r="Y44" s="118"/>
      <c r="Z44" s="118"/>
      <c r="AA44" s="118"/>
      <c r="AB44" s="118"/>
      <c r="AC44" s="118"/>
      <c r="AD44" s="118"/>
      <c r="AE44" s="118"/>
      <c r="AF44" s="118"/>
      <c r="AG44" s="118"/>
      <c r="AH44" s="118"/>
      <c r="AI44" s="118"/>
      <c r="AJ44" s="118"/>
      <c r="AK44" s="118"/>
      <c r="AL44" s="118"/>
      <c r="AM44" s="118"/>
      <c r="AN44" s="118"/>
      <c r="AO44" s="118"/>
      <c r="AP44" s="118"/>
      <c r="AQ44" s="118"/>
      <c r="AR44" s="118"/>
      <c r="AS44" s="118"/>
      <c r="AT44" s="118"/>
      <c r="AU44" s="118"/>
      <c r="AV44" s="118"/>
      <c r="AW44" s="118"/>
      <c r="AX44" s="118"/>
      <c r="AY44" s="118"/>
      <c r="AZ44" s="118"/>
      <c r="BA44" s="118"/>
      <c r="BB44" s="118"/>
      <c r="BC44" s="118"/>
      <c r="BD44" s="118"/>
      <c r="BE44" s="118"/>
      <c r="BF44" s="118"/>
      <c r="BG44" s="118"/>
      <c r="BH44" s="118"/>
      <c r="BI44" s="118"/>
      <c r="BJ44" s="118"/>
      <c r="BK44" s="118"/>
      <c r="BL44" s="118"/>
      <c r="BM44" s="118"/>
      <c r="BN44" s="118"/>
      <c r="BO44" s="118"/>
      <c r="BP44" s="118"/>
      <c r="BQ44" s="118"/>
      <c r="BR44" s="118"/>
      <c r="BS44" s="118"/>
      <c r="BT44" s="118"/>
      <c r="BU44" s="118"/>
      <c r="BV44" s="118"/>
      <c r="BW44" s="118"/>
    </row>
    <row r="45" spans="1:75">
      <c r="A45" s="122" t="s">
        <v>3746</v>
      </c>
      <c r="B45" s="123">
        <v>116.99</v>
      </c>
      <c r="C45" s="124">
        <v>1500</v>
      </c>
      <c r="D45" s="123">
        <v>25485</v>
      </c>
      <c r="E45" s="123">
        <v>8430</v>
      </c>
      <c r="F45" s="123">
        <v>3822.75</v>
      </c>
      <c r="G45" s="123">
        <v>2805</v>
      </c>
      <c r="H45" s="123">
        <v>561.75</v>
      </c>
      <c r="I45" s="123">
        <v>1401.675</v>
      </c>
      <c r="J45" s="123">
        <v>2038.8</v>
      </c>
      <c r="K45" s="123">
        <v>4247.5</v>
      </c>
      <c r="L45" s="123">
        <v>23307.475</v>
      </c>
      <c r="M45" s="123">
        <v>13208.075</v>
      </c>
      <c r="N45" s="127">
        <v>0.518268589366294</v>
      </c>
      <c r="O45" s="123">
        <v>2177.525</v>
      </c>
      <c r="P45" s="128">
        <v>0.0854433980773003</v>
      </c>
      <c r="Q45" s="129">
        <f t="shared" ref="Q45:Q53" si="75">SUM(O42:O45)</f>
        <v>2177.525</v>
      </c>
      <c r="R45" s="132"/>
      <c r="S45" s="131"/>
      <c r="T45" s="118"/>
      <c r="U45" s="118"/>
      <c r="V45" s="118"/>
      <c r="W45" s="118"/>
      <c r="X45" s="118"/>
      <c r="Y45" s="118"/>
      <c r="Z45" s="118"/>
      <c r="AA45" s="118"/>
      <c r="AB45" s="118"/>
      <c r="AC45" s="118"/>
      <c r="AD45" s="118"/>
      <c r="AE45" s="118"/>
      <c r="AF45" s="118"/>
      <c r="AG45" s="118"/>
      <c r="AH45" s="118"/>
      <c r="AI45" s="118"/>
      <c r="AJ45" s="118"/>
      <c r="AK45" s="118"/>
      <c r="AL45" s="118"/>
      <c r="AM45" s="118"/>
      <c r="AN45" s="118"/>
      <c r="AO45" s="118"/>
      <c r="AP45" s="118"/>
      <c r="AQ45" s="118"/>
      <c r="AR45" s="118"/>
      <c r="AS45" s="118"/>
      <c r="AT45" s="118"/>
      <c r="AU45" s="118"/>
      <c r="AV45" s="118"/>
      <c r="AW45" s="118"/>
      <c r="AX45" s="118"/>
      <c r="AY45" s="118"/>
      <c r="AZ45" s="118"/>
      <c r="BA45" s="118"/>
      <c r="BB45" s="118"/>
      <c r="BC45" s="118"/>
      <c r="BD45" s="118"/>
      <c r="BE45" s="118"/>
      <c r="BF45" s="118"/>
      <c r="BG45" s="118"/>
      <c r="BH45" s="118"/>
      <c r="BI45" s="118"/>
      <c r="BJ45" s="118"/>
      <c r="BK45" s="118"/>
      <c r="BL45" s="118"/>
      <c r="BM45" s="118"/>
      <c r="BN45" s="118"/>
      <c r="BO45" s="118"/>
      <c r="BP45" s="118"/>
      <c r="BQ45" s="118"/>
      <c r="BR45" s="118"/>
      <c r="BS45" s="118"/>
      <c r="BT45" s="118"/>
      <c r="BU45" s="118"/>
      <c r="BV45" s="118"/>
      <c r="BW45" s="118"/>
    </row>
    <row r="46" spans="1:75">
      <c r="A46" s="122" t="s">
        <v>3747</v>
      </c>
      <c r="B46" s="123">
        <v>119.99</v>
      </c>
      <c r="C46" s="124">
        <v>1500</v>
      </c>
      <c r="D46" s="123">
        <v>25485</v>
      </c>
      <c r="E46" s="123">
        <v>8430</v>
      </c>
      <c r="F46" s="123">
        <v>3822.75</v>
      </c>
      <c r="G46" s="123">
        <v>2805</v>
      </c>
      <c r="H46" s="123">
        <v>561.75</v>
      </c>
      <c r="I46" s="123">
        <v>1401.675</v>
      </c>
      <c r="J46" s="123">
        <v>2038.8</v>
      </c>
      <c r="K46" s="123">
        <v>4247.5</v>
      </c>
      <c r="L46" s="123">
        <v>23307.475</v>
      </c>
      <c r="M46" s="123">
        <v>13208.075</v>
      </c>
      <c r="N46" s="127">
        <v>0.518268589366294</v>
      </c>
      <c r="O46" s="123">
        <v>2177.525</v>
      </c>
      <c r="P46" s="128">
        <v>0.0854433980773003</v>
      </c>
      <c r="Q46" s="129">
        <f t="shared" si="75"/>
        <v>4355.05</v>
      </c>
      <c r="R46" s="132"/>
      <c r="S46" s="131"/>
      <c r="T46" s="118"/>
      <c r="U46" s="118"/>
      <c r="V46" s="118"/>
      <c r="W46" s="118"/>
      <c r="X46" s="118"/>
      <c r="Y46" s="118"/>
      <c r="Z46" s="118"/>
      <c r="AA46" s="118"/>
      <c r="AB46" s="118"/>
      <c r="AC46" s="118"/>
      <c r="AD46" s="118"/>
      <c r="AE46" s="118"/>
      <c r="AF46" s="118"/>
      <c r="AG46" s="118"/>
      <c r="AH46" s="118"/>
      <c r="AI46" s="118"/>
      <c r="AJ46" s="118"/>
      <c r="AK46" s="118"/>
      <c r="AL46" s="118"/>
      <c r="AM46" s="118"/>
      <c r="AN46" s="118"/>
      <c r="AO46" s="118"/>
      <c r="AP46" s="118"/>
      <c r="AQ46" s="118"/>
      <c r="AR46" s="118"/>
      <c r="AS46" s="118"/>
      <c r="AT46" s="118"/>
      <c r="AU46" s="118"/>
      <c r="AV46" s="118"/>
      <c r="AW46" s="118"/>
      <c r="AX46" s="118"/>
      <c r="AY46" s="118"/>
      <c r="AZ46" s="118"/>
      <c r="BA46" s="118"/>
      <c r="BB46" s="118"/>
      <c r="BC46" s="118"/>
      <c r="BD46" s="118"/>
      <c r="BE46" s="118"/>
      <c r="BF46" s="118"/>
      <c r="BG46" s="118"/>
      <c r="BH46" s="118"/>
      <c r="BI46" s="118"/>
      <c r="BJ46" s="118"/>
      <c r="BK46" s="118"/>
      <c r="BL46" s="118"/>
      <c r="BM46" s="118"/>
      <c r="BN46" s="118"/>
      <c r="BO46" s="118"/>
      <c r="BP46" s="118"/>
      <c r="BQ46" s="118"/>
      <c r="BR46" s="118"/>
      <c r="BS46" s="118"/>
      <c r="BT46" s="118"/>
      <c r="BU46" s="118"/>
      <c r="BV46" s="118"/>
      <c r="BW46" s="118"/>
    </row>
    <row r="47" spans="1:75">
      <c r="A47" s="133" t="s">
        <v>3748</v>
      </c>
      <c r="B47" s="123">
        <v>119.99</v>
      </c>
      <c r="C47" s="124">
        <v>1500</v>
      </c>
      <c r="D47" s="123">
        <v>25485</v>
      </c>
      <c r="E47" s="123">
        <v>8430</v>
      </c>
      <c r="F47" s="123">
        <v>3822.75</v>
      </c>
      <c r="G47" s="123">
        <v>2805</v>
      </c>
      <c r="H47" s="123">
        <v>561.75</v>
      </c>
      <c r="I47" s="123">
        <v>1401.675</v>
      </c>
      <c r="J47" s="123">
        <v>2038.8</v>
      </c>
      <c r="K47" s="123">
        <v>4247.5</v>
      </c>
      <c r="L47" s="123">
        <v>23307.475</v>
      </c>
      <c r="M47" s="123">
        <v>13208.075</v>
      </c>
      <c r="N47" s="127">
        <v>0.518268589366294</v>
      </c>
      <c r="O47" s="123">
        <v>2177.525</v>
      </c>
      <c r="P47" s="128">
        <v>0.0854433980773003</v>
      </c>
      <c r="Q47" s="129">
        <f t="shared" si="75"/>
        <v>6532.575</v>
      </c>
      <c r="R47" s="132"/>
      <c r="S47" s="131"/>
      <c r="T47" s="118"/>
      <c r="U47" s="118"/>
      <c r="V47" s="118"/>
      <c r="W47" s="118"/>
      <c r="X47" s="118"/>
      <c r="Y47" s="118"/>
      <c r="Z47" s="118"/>
      <c r="AA47" s="118"/>
      <c r="AB47" s="118"/>
      <c r="AC47" s="118"/>
      <c r="AD47" s="118"/>
      <c r="AE47" s="118"/>
      <c r="AF47" s="118"/>
      <c r="AG47" s="118"/>
      <c r="AH47" s="118"/>
      <c r="AI47" s="118"/>
      <c r="AJ47" s="118"/>
      <c r="AK47" s="118"/>
      <c r="AL47" s="118"/>
      <c r="AM47" s="118"/>
      <c r="AN47" s="118"/>
      <c r="AO47" s="118"/>
      <c r="AP47" s="118"/>
      <c r="AQ47" s="118"/>
      <c r="AR47" s="118"/>
      <c r="AS47" s="118"/>
      <c r="AT47" s="118"/>
      <c r="AU47" s="118"/>
      <c r="AV47" s="118"/>
      <c r="AW47" s="118"/>
      <c r="AX47" s="118"/>
      <c r="AY47" s="118"/>
      <c r="AZ47" s="118"/>
      <c r="BA47" s="118"/>
      <c r="BB47" s="118"/>
      <c r="BC47" s="118"/>
      <c r="BD47" s="118"/>
      <c r="BE47" s="118"/>
      <c r="BF47" s="118"/>
      <c r="BG47" s="118"/>
      <c r="BH47" s="118"/>
      <c r="BI47" s="118"/>
      <c r="BJ47" s="118"/>
      <c r="BK47" s="118"/>
      <c r="BL47" s="118"/>
      <c r="BM47" s="118"/>
      <c r="BN47" s="118"/>
      <c r="BO47" s="118"/>
      <c r="BP47" s="118"/>
      <c r="BQ47" s="118"/>
      <c r="BR47" s="118"/>
      <c r="BS47" s="118"/>
      <c r="BT47" s="118"/>
      <c r="BU47" s="118"/>
      <c r="BV47" s="118"/>
      <c r="BW47" s="118"/>
    </row>
    <row r="48" spans="1:75">
      <c r="A48" s="122" t="s">
        <v>3749</v>
      </c>
      <c r="B48" s="123">
        <v>119.99</v>
      </c>
      <c r="C48" s="124">
        <v>1500</v>
      </c>
      <c r="D48" s="123">
        <v>25485</v>
      </c>
      <c r="E48" s="123">
        <v>8430</v>
      </c>
      <c r="F48" s="123">
        <v>3822.75</v>
      </c>
      <c r="G48" s="123">
        <v>2805</v>
      </c>
      <c r="H48" s="123">
        <v>561.75</v>
      </c>
      <c r="I48" s="123">
        <v>1401.675</v>
      </c>
      <c r="J48" s="123">
        <v>2038.8</v>
      </c>
      <c r="K48" s="123">
        <v>4247.5</v>
      </c>
      <c r="L48" s="123">
        <v>23307.475</v>
      </c>
      <c r="M48" s="123">
        <v>13208.075</v>
      </c>
      <c r="N48" s="127">
        <v>0.518268589366294</v>
      </c>
      <c r="O48" s="123">
        <v>2177.525</v>
      </c>
      <c r="P48" s="128">
        <v>0.0854433980773003</v>
      </c>
      <c r="Q48" s="129">
        <f t="shared" si="75"/>
        <v>8710.1</v>
      </c>
      <c r="R48" s="132"/>
      <c r="S48" s="131"/>
      <c r="T48" s="118"/>
      <c r="U48" s="118"/>
      <c r="V48" s="118"/>
      <c r="W48" s="118"/>
      <c r="X48" s="118"/>
      <c r="Y48" s="118"/>
      <c r="Z48" s="118"/>
      <c r="AA48" s="118"/>
      <c r="AB48" s="118"/>
      <c r="AC48" s="118"/>
      <c r="AD48" s="118"/>
      <c r="AE48" s="118"/>
      <c r="AF48" s="118"/>
      <c r="AG48" s="118"/>
      <c r="AH48" s="118"/>
      <c r="AI48" s="118"/>
      <c r="AJ48" s="118"/>
      <c r="AK48" s="118"/>
      <c r="AL48" s="118"/>
      <c r="AM48" s="118"/>
      <c r="AN48" s="118"/>
      <c r="AO48" s="118"/>
      <c r="AP48" s="118"/>
      <c r="AQ48" s="118"/>
      <c r="AR48" s="118"/>
      <c r="AS48" s="118"/>
      <c r="AT48" s="118"/>
      <c r="AU48" s="118"/>
      <c r="AV48" s="118"/>
      <c r="AW48" s="118"/>
      <c r="AX48" s="118"/>
      <c r="AY48" s="118"/>
      <c r="AZ48" s="118"/>
      <c r="BA48" s="118"/>
      <c r="BB48" s="118"/>
      <c r="BC48" s="118"/>
      <c r="BD48" s="118"/>
      <c r="BE48" s="118"/>
      <c r="BF48" s="118"/>
      <c r="BG48" s="118"/>
      <c r="BH48" s="118"/>
      <c r="BI48" s="118"/>
      <c r="BJ48" s="118"/>
      <c r="BK48" s="118"/>
      <c r="BL48" s="118"/>
      <c r="BM48" s="118"/>
      <c r="BN48" s="118"/>
      <c r="BO48" s="118"/>
      <c r="BP48" s="118"/>
      <c r="BQ48" s="118"/>
      <c r="BR48" s="118"/>
      <c r="BS48" s="118"/>
      <c r="BT48" s="118"/>
      <c r="BU48" s="118"/>
      <c r="BV48" s="118"/>
      <c r="BW48" s="118"/>
    </row>
    <row r="49" spans="1:75">
      <c r="A49" s="122" t="s">
        <v>3750</v>
      </c>
      <c r="B49" s="123">
        <v>119.99</v>
      </c>
      <c r="C49" s="124">
        <v>1500</v>
      </c>
      <c r="D49" s="123">
        <v>25485</v>
      </c>
      <c r="E49" s="123">
        <v>8430</v>
      </c>
      <c r="F49" s="123">
        <v>3822.75</v>
      </c>
      <c r="G49" s="123">
        <v>2805</v>
      </c>
      <c r="H49" s="123">
        <v>561.75</v>
      </c>
      <c r="I49" s="123">
        <v>1401.675</v>
      </c>
      <c r="J49" s="123">
        <v>2038.8</v>
      </c>
      <c r="K49" s="123">
        <v>4247.5</v>
      </c>
      <c r="L49" s="123">
        <v>23307.475</v>
      </c>
      <c r="M49" s="123">
        <v>13208.075</v>
      </c>
      <c r="N49" s="127">
        <v>0.518268589366294</v>
      </c>
      <c r="O49" s="123">
        <v>2177.525</v>
      </c>
      <c r="P49" s="128">
        <v>0.0854433980773003</v>
      </c>
      <c r="Q49" s="129">
        <f t="shared" si="75"/>
        <v>8710.1</v>
      </c>
      <c r="R49" s="132"/>
      <c r="S49" s="131"/>
      <c r="T49" s="118"/>
      <c r="U49" s="118"/>
      <c r="V49" s="118"/>
      <c r="W49" s="118"/>
      <c r="X49" s="118"/>
      <c r="Y49" s="118"/>
      <c r="Z49" s="118"/>
      <c r="AA49" s="118"/>
      <c r="AB49" s="118"/>
      <c r="AC49" s="118"/>
      <c r="AD49" s="118"/>
      <c r="AE49" s="118"/>
      <c r="AF49" s="118"/>
      <c r="AG49" s="118"/>
      <c r="AH49" s="118"/>
      <c r="AI49" s="118"/>
      <c r="AJ49" s="118"/>
      <c r="AK49" s="118"/>
      <c r="AL49" s="118"/>
      <c r="AM49" s="118"/>
      <c r="AN49" s="118"/>
      <c r="AO49" s="118"/>
      <c r="AP49" s="118"/>
      <c r="AQ49" s="118"/>
      <c r="AR49" s="118"/>
      <c r="AS49" s="118"/>
      <c r="AT49" s="118"/>
      <c r="AU49" s="118"/>
      <c r="AV49" s="118"/>
      <c r="AW49" s="118"/>
      <c r="AX49" s="118"/>
      <c r="AY49" s="118"/>
      <c r="AZ49" s="118"/>
      <c r="BA49" s="118"/>
      <c r="BB49" s="118"/>
      <c r="BC49" s="118"/>
      <c r="BD49" s="118"/>
      <c r="BE49" s="118"/>
      <c r="BF49" s="118"/>
      <c r="BG49" s="118"/>
      <c r="BH49" s="118"/>
      <c r="BI49" s="118"/>
      <c r="BJ49" s="118"/>
      <c r="BK49" s="118"/>
      <c r="BL49" s="118"/>
      <c r="BM49" s="118"/>
      <c r="BN49" s="118"/>
      <c r="BO49" s="118"/>
      <c r="BP49" s="118"/>
      <c r="BQ49" s="118"/>
      <c r="BR49" s="118"/>
      <c r="BS49" s="118"/>
      <c r="BT49" s="118"/>
      <c r="BU49" s="118"/>
      <c r="BV49" s="118"/>
      <c r="BW49" s="118"/>
    </row>
    <row r="50" spans="1:75">
      <c r="A50" s="122" t="s">
        <v>3751</v>
      </c>
      <c r="B50" s="123">
        <v>119.99</v>
      </c>
      <c r="C50" s="124">
        <v>1500</v>
      </c>
      <c r="D50" s="123">
        <v>25485</v>
      </c>
      <c r="E50" s="123">
        <v>8430</v>
      </c>
      <c r="F50" s="123">
        <v>3822.75</v>
      </c>
      <c r="G50" s="123">
        <v>2805</v>
      </c>
      <c r="H50" s="123">
        <v>561.75</v>
      </c>
      <c r="I50" s="123">
        <v>1401.675</v>
      </c>
      <c r="J50" s="123">
        <v>2038.8</v>
      </c>
      <c r="K50" s="123">
        <v>4247.5</v>
      </c>
      <c r="L50" s="123">
        <v>23307.475</v>
      </c>
      <c r="M50" s="123">
        <v>13208.075</v>
      </c>
      <c r="N50" s="127">
        <v>0.518268589366294</v>
      </c>
      <c r="O50" s="123">
        <v>2177.525</v>
      </c>
      <c r="P50" s="128">
        <v>0.0854433980773003</v>
      </c>
      <c r="Q50" s="129">
        <f t="shared" si="75"/>
        <v>8710.1</v>
      </c>
      <c r="R50" s="132"/>
      <c r="S50" s="131"/>
      <c r="T50" s="118"/>
      <c r="U50" s="118"/>
      <c r="V50" s="118"/>
      <c r="W50" s="118"/>
      <c r="X50" s="118"/>
      <c r="Y50" s="118"/>
      <c r="Z50" s="118"/>
      <c r="AA50" s="118"/>
      <c r="AB50" s="118"/>
      <c r="AC50" s="118"/>
      <c r="AD50" s="118"/>
      <c r="AE50" s="118"/>
      <c r="AF50" s="118"/>
      <c r="AG50" s="118"/>
      <c r="AH50" s="118"/>
      <c r="AI50" s="118"/>
      <c r="AJ50" s="118"/>
      <c r="AK50" s="118"/>
      <c r="AL50" s="118"/>
      <c r="AM50" s="118"/>
      <c r="AN50" s="118"/>
      <c r="AO50" s="118"/>
      <c r="AP50" s="118"/>
      <c r="AQ50" s="118"/>
      <c r="AR50" s="118"/>
      <c r="AS50" s="118"/>
      <c r="AT50" s="118"/>
      <c r="AU50" s="118"/>
      <c r="AV50" s="118"/>
      <c r="AW50" s="118"/>
      <c r="AX50" s="118"/>
      <c r="AY50" s="118"/>
      <c r="AZ50" s="118"/>
      <c r="BA50" s="118"/>
      <c r="BB50" s="118"/>
      <c r="BC50" s="118"/>
      <c r="BD50" s="118"/>
      <c r="BE50" s="118"/>
      <c r="BF50" s="118"/>
      <c r="BG50" s="118"/>
      <c r="BH50" s="118"/>
      <c r="BI50" s="118"/>
      <c r="BJ50" s="118"/>
      <c r="BK50" s="118"/>
      <c r="BL50" s="118"/>
      <c r="BM50" s="118"/>
      <c r="BN50" s="118"/>
      <c r="BO50" s="118"/>
      <c r="BP50" s="118"/>
      <c r="BQ50" s="118"/>
      <c r="BR50" s="118"/>
      <c r="BS50" s="118"/>
      <c r="BT50" s="118"/>
      <c r="BU50" s="118"/>
      <c r="BV50" s="118"/>
      <c r="BW50" s="118"/>
    </row>
    <row r="51" spans="1:75">
      <c r="A51" s="122" t="s">
        <v>3752</v>
      </c>
      <c r="B51" s="123">
        <v>119.99</v>
      </c>
      <c r="C51" s="124">
        <v>1500</v>
      </c>
      <c r="D51" s="123">
        <v>25485</v>
      </c>
      <c r="E51" s="123">
        <v>8430</v>
      </c>
      <c r="F51" s="123">
        <v>3822.75</v>
      </c>
      <c r="G51" s="123">
        <v>2805</v>
      </c>
      <c r="H51" s="123">
        <v>561.75</v>
      </c>
      <c r="I51" s="123">
        <v>1401.675</v>
      </c>
      <c r="J51" s="123">
        <v>2038.8</v>
      </c>
      <c r="K51" s="123">
        <v>4247.5</v>
      </c>
      <c r="L51" s="123">
        <v>23307.475</v>
      </c>
      <c r="M51" s="123">
        <v>13208.075</v>
      </c>
      <c r="N51" s="127">
        <v>0.518268589366294</v>
      </c>
      <c r="O51" s="123">
        <v>2177.525</v>
      </c>
      <c r="P51" s="128">
        <v>0.0854433980773003</v>
      </c>
      <c r="Q51" s="129">
        <f t="shared" si="75"/>
        <v>8710.1</v>
      </c>
      <c r="R51" s="132"/>
      <c r="S51" s="131"/>
      <c r="T51" s="118"/>
      <c r="U51" s="118"/>
      <c r="V51" s="118"/>
      <c r="W51" s="118"/>
      <c r="X51" s="118"/>
      <c r="Y51" s="118"/>
      <c r="Z51" s="118"/>
      <c r="AA51" s="118"/>
      <c r="AB51" s="118"/>
      <c r="AC51" s="118"/>
      <c r="AD51" s="118"/>
      <c r="AE51" s="118"/>
      <c r="AF51" s="118"/>
      <c r="AG51" s="118"/>
      <c r="AH51" s="118"/>
      <c r="AI51" s="118"/>
      <c r="AJ51" s="118"/>
      <c r="AK51" s="118"/>
      <c r="AL51" s="118"/>
      <c r="AM51" s="118"/>
      <c r="AN51" s="118"/>
      <c r="AO51" s="118"/>
      <c r="AP51" s="118"/>
      <c r="AQ51" s="118"/>
      <c r="AR51" s="118"/>
      <c r="AS51" s="118"/>
      <c r="AT51" s="118"/>
      <c r="AU51" s="118"/>
      <c r="AV51" s="118"/>
      <c r="AW51" s="118"/>
      <c r="AX51" s="118"/>
      <c r="AY51" s="118"/>
      <c r="AZ51" s="118"/>
      <c r="BA51" s="118"/>
      <c r="BB51" s="118"/>
      <c r="BC51" s="118"/>
      <c r="BD51" s="118"/>
      <c r="BE51" s="118"/>
      <c r="BF51" s="118"/>
      <c r="BG51" s="118"/>
      <c r="BH51" s="118"/>
      <c r="BI51" s="118"/>
      <c r="BJ51" s="118"/>
      <c r="BK51" s="118"/>
      <c r="BL51" s="118"/>
      <c r="BM51" s="118"/>
      <c r="BN51" s="118"/>
      <c r="BO51" s="118"/>
      <c r="BP51" s="118"/>
      <c r="BQ51" s="118"/>
      <c r="BR51" s="118"/>
      <c r="BS51" s="118"/>
      <c r="BT51" s="118"/>
      <c r="BU51" s="118"/>
      <c r="BV51" s="118"/>
      <c r="BW51" s="118"/>
    </row>
    <row r="52" spans="1:75">
      <c r="A52" s="122" t="s">
        <v>5770</v>
      </c>
      <c r="B52" s="123">
        <v>119.99</v>
      </c>
      <c r="C52" s="124">
        <v>1500</v>
      </c>
      <c r="D52" s="123">
        <v>25485</v>
      </c>
      <c r="E52" s="123">
        <v>8430</v>
      </c>
      <c r="F52" s="123">
        <v>3822.75</v>
      </c>
      <c r="G52" s="123">
        <v>2805</v>
      </c>
      <c r="H52" s="123">
        <v>561.75</v>
      </c>
      <c r="I52" s="123">
        <v>1401.675</v>
      </c>
      <c r="J52" s="123">
        <v>2038.8</v>
      </c>
      <c r="K52" s="123">
        <v>4247.5</v>
      </c>
      <c r="L52" s="123">
        <v>23307.475</v>
      </c>
      <c r="M52" s="123">
        <v>13208.075</v>
      </c>
      <c r="N52" s="127">
        <v>0.518268589366294</v>
      </c>
      <c r="O52" s="123">
        <v>2177.525</v>
      </c>
      <c r="P52" s="128">
        <v>0.0854433980773003</v>
      </c>
      <c r="Q52" s="129">
        <f t="shared" si="75"/>
        <v>8710.1</v>
      </c>
      <c r="R52" s="132"/>
      <c r="S52" s="131"/>
      <c r="T52" s="118"/>
      <c r="U52" s="118"/>
      <c r="V52" s="118"/>
      <c r="W52" s="118"/>
      <c r="X52" s="118"/>
      <c r="Y52" s="118"/>
      <c r="Z52" s="118"/>
      <c r="AA52" s="118"/>
      <c r="AB52" s="118"/>
      <c r="AC52" s="118"/>
      <c r="AD52" s="118"/>
      <c r="AE52" s="118"/>
      <c r="AF52" s="118"/>
      <c r="AG52" s="118"/>
      <c r="AH52" s="118"/>
      <c r="AI52" s="118"/>
      <c r="AJ52" s="118"/>
      <c r="AK52" s="118"/>
      <c r="AL52" s="118"/>
      <c r="AM52" s="118"/>
      <c r="AN52" s="118"/>
      <c r="AO52" s="118"/>
      <c r="AP52" s="118"/>
      <c r="AQ52" s="118"/>
      <c r="AR52" s="118"/>
      <c r="AS52" s="118"/>
      <c r="AT52" s="118"/>
      <c r="AU52" s="118"/>
      <c r="AV52" s="118"/>
      <c r="AW52" s="118"/>
      <c r="AX52" s="118"/>
      <c r="AY52" s="118"/>
      <c r="AZ52" s="118"/>
      <c r="BA52" s="118"/>
      <c r="BB52" s="118"/>
      <c r="BC52" s="118"/>
      <c r="BD52" s="118"/>
      <c r="BE52" s="118"/>
      <c r="BF52" s="118"/>
      <c r="BG52" s="118"/>
      <c r="BH52" s="118"/>
      <c r="BI52" s="118"/>
      <c r="BJ52" s="118"/>
      <c r="BK52" s="118"/>
      <c r="BL52" s="118"/>
      <c r="BM52" s="118"/>
      <c r="BN52" s="118"/>
      <c r="BO52" s="118"/>
      <c r="BP52" s="118"/>
      <c r="BQ52" s="118"/>
      <c r="BR52" s="118"/>
      <c r="BS52" s="118"/>
      <c r="BT52" s="118"/>
      <c r="BU52" s="118"/>
      <c r="BV52" s="118"/>
      <c r="BW52" s="118"/>
    </row>
    <row r="53" spans="1:75">
      <c r="A53" s="122" t="s">
        <v>5771</v>
      </c>
      <c r="B53" s="123">
        <v>119.99</v>
      </c>
      <c r="C53" s="124">
        <v>1500</v>
      </c>
      <c r="D53" s="123">
        <v>25485</v>
      </c>
      <c r="E53" s="123">
        <v>8430</v>
      </c>
      <c r="F53" s="123">
        <v>3822.75</v>
      </c>
      <c r="G53" s="123">
        <v>2805</v>
      </c>
      <c r="H53" s="123">
        <v>561.75</v>
      </c>
      <c r="I53" s="123">
        <v>1401.675</v>
      </c>
      <c r="J53" s="123">
        <v>2038.8</v>
      </c>
      <c r="K53" s="123">
        <v>4247.5</v>
      </c>
      <c r="L53" s="123">
        <v>23307.475</v>
      </c>
      <c r="M53" s="123">
        <v>13208.075</v>
      </c>
      <c r="N53" s="127">
        <v>0.518268589366294</v>
      </c>
      <c r="O53" s="123">
        <v>2177.525</v>
      </c>
      <c r="P53" s="128">
        <v>0.0854433980773003</v>
      </c>
      <c r="Q53" s="129">
        <f t="shared" si="75"/>
        <v>8710.1</v>
      </c>
      <c r="R53" s="132"/>
      <c r="S53" s="131"/>
      <c r="T53" s="118"/>
      <c r="U53" s="118"/>
      <c r="V53" s="118"/>
      <c r="W53" s="118"/>
      <c r="X53" s="118"/>
      <c r="Y53" s="118"/>
      <c r="Z53" s="118"/>
      <c r="AA53" s="118"/>
      <c r="AB53" s="118"/>
      <c r="AC53" s="118"/>
      <c r="AD53" s="118"/>
      <c r="AE53" s="118"/>
      <c r="AF53" s="118"/>
      <c r="AG53" s="118"/>
      <c r="AH53" s="118"/>
      <c r="AI53" s="118"/>
      <c r="AJ53" s="118"/>
      <c r="AK53" s="118"/>
      <c r="AL53" s="118"/>
      <c r="AM53" s="118"/>
      <c r="AN53" s="118"/>
      <c r="AO53" s="118"/>
      <c r="AP53" s="118"/>
      <c r="AQ53" s="118"/>
      <c r="AR53" s="118"/>
      <c r="AS53" s="118"/>
      <c r="AT53" s="118"/>
      <c r="AU53" s="118"/>
      <c r="AV53" s="118"/>
      <c r="AW53" s="118"/>
      <c r="AX53" s="118"/>
      <c r="AY53" s="118"/>
      <c r="AZ53" s="118"/>
      <c r="BA53" s="118"/>
      <c r="BB53" s="118"/>
      <c r="BC53" s="118"/>
      <c r="BD53" s="118"/>
      <c r="BE53" s="118"/>
      <c r="BF53" s="118"/>
      <c r="BG53" s="118"/>
      <c r="BH53" s="118"/>
      <c r="BI53" s="118"/>
      <c r="BJ53" s="118"/>
      <c r="BK53" s="118"/>
      <c r="BL53" s="118"/>
      <c r="BM53" s="118"/>
      <c r="BN53" s="118"/>
      <c r="BO53" s="118"/>
      <c r="BP53" s="118"/>
      <c r="BQ53" s="118"/>
      <c r="BR53" s="118"/>
      <c r="BS53" s="118"/>
      <c r="BT53" s="118"/>
      <c r="BU53" s="118"/>
      <c r="BV53" s="118"/>
      <c r="BW53" s="118"/>
    </row>
    <row r="54" spans="1:75">
      <c r="A54" s="122" t="s">
        <v>3743</v>
      </c>
      <c r="B54" s="123"/>
      <c r="C54" s="124"/>
      <c r="D54" s="123"/>
      <c r="E54" s="123"/>
      <c r="F54" s="123"/>
      <c r="G54" s="123"/>
      <c r="H54" s="123"/>
      <c r="I54" s="123"/>
      <c r="J54" s="123"/>
      <c r="K54" s="123"/>
      <c r="L54" s="123"/>
      <c r="M54" s="123"/>
      <c r="N54" s="127"/>
      <c r="O54" s="123"/>
      <c r="P54" s="128"/>
      <c r="Q54" s="129"/>
      <c r="R54" s="132"/>
      <c r="S54" s="131"/>
      <c r="T54" s="118"/>
      <c r="U54" s="118"/>
      <c r="V54" s="118"/>
      <c r="W54" s="118"/>
      <c r="X54" s="118"/>
      <c r="Y54" s="118"/>
      <c r="Z54" s="118"/>
      <c r="AA54" s="118"/>
      <c r="AB54" s="118"/>
      <c r="AC54" s="118"/>
      <c r="AD54" s="118"/>
      <c r="AE54" s="118"/>
      <c r="AF54" s="118"/>
      <c r="AG54" s="118"/>
      <c r="AH54" s="118"/>
      <c r="AI54" s="118"/>
      <c r="AJ54" s="118"/>
      <c r="AK54" s="118"/>
      <c r="AL54" s="118"/>
      <c r="AM54" s="118"/>
      <c r="AN54" s="118"/>
      <c r="AO54" s="118"/>
      <c r="AP54" s="118"/>
      <c r="AQ54" s="118"/>
      <c r="AR54" s="118"/>
      <c r="AS54" s="118"/>
      <c r="AT54" s="118"/>
      <c r="AU54" s="118"/>
      <c r="AV54" s="118"/>
      <c r="AW54" s="118"/>
      <c r="AX54" s="118"/>
      <c r="AY54" s="118"/>
      <c r="AZ54" s="118"/>
      <c r="BA54" s="118"/>
      <c r="BB54" s="118"/>
      <c r="BC54" s="118"/>
      <c r="BD54" s="118"/>
      <c r="BE54" s="118"/>
      <c r="BF54" s="118"/>
      <c r="BG54" s="118"/>
      <c r="BH54" s="118"/>
      <c r="BI54" s="118"/>
      <c r="BJ54" s="118"/>
      <c r="BK54" s="118"/>
      <c r="BL54" s="118"/>
      <c r="BM54" s="118"/>
      <c r="BN54" s="118"/>
      <c r="BO54" s="118"/>
      <c r="BP54" s="118"/>
      <c r="BQ54" s="118"/>
      <c r="BR54" s="118"/>
      <c r="BS54" s="118"/>
      <c r="BT54" s="118"/>
      <c r="BU54" s="118"/>
      <c r="BV54" s="118"/>
      <c r="BW54" s="118"/>
    </row>
    <row r="55" spans="1:75">
      <c r="A55" s="98"/>
      <c r="B55" s="118"/>
      <c r="C55" s="118"/>
      <c r="D55" s="118"/>
      <c r="E55" s="118"/>
      <c r="F55" s="118"/>
      <c r="G55" s="118"/>
      <c r="H55" s="118"/>
      <c r="I55" s="118"/>
      <c r="J55" s="118"/>
      <c r="K55" s="118"/>
      <c r="L55" s="118"/>
      <c r="M55" s="118"/>
      <c r="N55" s="118"/>
      <c r="O55" s="118"/>
      <c r="P55" s="118"/>
      <c r="Q55" s="118"/>
      <c r="R55" s="118"/>
      <c r="S55" s="118"/>
      <c r="T55" s="118"/>
      <c r="U55" s="118"/>
      <c r="V55" s="118"/>
      <c r="W55" s="118"/>
      <c r="X55" s="118"/>
      <c r="Y55" s="118"/>
      <c r="Z55" s="118"/>
      <c r="AA55" s="118"/>
      <c r="AB55" s="118"/>
      <c r="AC55" s="118"/>
      <c r="AD55" s="118"/>
      <c r="AE55" s="118"/>
      <c r="AF55" s="118"/>
      <c r="AG55" s="118"/>
      <c r="AH55" s="118"/>
      <c r="AI55" s="118"/>
      <c r="AJ55" s="118"/>
      <c r="AK55" s="118"/>
      <c r="AL55" s="118"/>
      <c r="AM55" s="118"/>
      <c r="AN55" s="118"/>
      <c r="AO55" s="118"/>
      <c r="AP55" s="118"/>
      <c r="AQ55" s="118"/>
      <c r="AR55" s="118"/>
      <c r="AS55" s="118"/>
      <c r="AT55" s="118"/>
      <c r="AU55" s="118"/>
      <c r="AV55" s="118"/>
      <c r="AW55" s="118"/>
      <c r="AX55" s="118"/>
      <c r="AY55" s="118"/>
      <c r="AZ55" s="118"/>
      <c r="BA55" s="118"/>
      <c r="BB55" s="118"/>
      <c r="BC55" s="118"/>
      <c r="BD55" s="118"/>
      <c r="BE55" s="118"/>
      <c r="BF55" s="118"/>
      <c r="BG55" s="118"/>
      <c r="BH55" s="118"/>
      <c r="BI55" s="118"/>
      <c r="BJ55" s="118"/>
      <c r="BK55" s="118"/>
      <c r="BL55" s="118"/>
      <c r="BM55" s="118"/>
      <c r="BN55" s="118"/>
      <c r="BO55" s="118"/>
      <c r="BP55" s="118"/>
      <c r="BQ55" s="118"/>
      <c r="BR55" s="118"/>
      <c r="BS55" s="118"/>
      <c r="BT55" s="118"/>
      <c r="BU55" s="118"/>
      <c r="BV55" s="118"/>
      <c r="BW55" s="118"/>
    </row>
    <row r="56" spans="1:75">
      <c r="A56" s="98" t="s">
        <v>5773</v>
      </c>
      <c r="B56" s="118"/>
      <c r="C56" s="118"/>
      <c r="D56" s="118"/>
      <c r="E56" s="118"/>
      <c r="F56" s="118"/>
      <c r="G56" s="118"/>
      <c r="H56" s="118"/>
      <c r="I56" s="118"/>
      <c r="J56" s="118"/>
      <c r="K56" s="118"/>
      <c r="L56" s="118"/>
      <c r="M56" s="118"/>
      <c r="N56" s="118"/>
      <c r="O56" s="118"/>
      <c r="P56" s="118"/>
      <c r="Q56" s="118"/>
      <c r="R56" s="118"/>
      <c r="S56" s="118"/>
      <c r="T56" s="118"/>
      <c r="U56" s="118"/>
      <c r="V56" s="118"/>
      <c r="W56" s="118"/>
      <c r="X56" s="118"/>
      <c r="Y56" s="118"/>
      <c r="Z56" s="118"/>
      <c r="AA56" s="118"/>
      <c r="AB56" s="118"/>
      <c r="AC56" s="118"/>
      <c r="AD56" s="118"/>
      <c r="AE56" s="118"/>
      <c r="AF56" s="118"/>
      <c r="AG56" s="118"/>
      <c r="AH56" s="118"/>
      <c r="AI56" s="118"/>
      <c r="AJ56" s="118"/>
      <c r="AK56" s="118"/>
      <c r="AL56" s="118"/>
      <c r="AM56" s="118"/>
      <c r="AN56" s="118"/>
      <c r="AO56" s="118"/>
      <c r="AP56" s="118"/>
      <c r="AQ56" s="118"/>
      <c r="AR56" s="118"/>
      <c r="AS56" s="118"/>
      <c r="AT56" s="118"/>
      <c r="AU56" s="118"/>
      <c r="AV56" s="118"/>
      <c r="AW56" s="118"/>
      <c r="AX56" s="118"/>
      <c r="AY56" s="118"/>
      <c r="AZ56" s="118"/>
      <c r="BA56" s="118"/>
      <c r="BB56" s="118"/>
      <c r="BC56" s="118"/>
      <c r="BD56" s="118"/>
      <c r="BE56" s="118"/>
      <c r="BF56" s="118"/>
      <c r="BG56" s="118"/>
      <c r="BH56" s="118"/>
      <c r="BI56" s="118"/>
      <c r="BJ56" s="118"/>
      <c r="BK56" s="118"/>
      <c r="BL56" s="118"/>
      <c r="BM56" s="118"/>
      <c r="BN56" s="118"/>
      <c r="BO56" s="118"/>
      <c r="BP56" s="118"/>
      <c r="BQ56" s="118"/>
      <c r="BR56" s="118"/>
      <c r="BS56" s="118"/>
      <c r="BT56" s="118"/>
      <c r="BU56" s="118"/>
      <c r="BV56" s="118"/>
      <c r="BW56" s="118"/>
    </row>
    <row r="57" spans="1:75">
      <c r="A57" s="122" t="s">
        <v>3743</v>
      </c>
      <c r="B57" s="123">
        <f>B42-B26</f>
        <v>0</v>
      </c>
      <c r="C57" s="123">
        <f t="shared" ref="C57:Q57" si="76">C42-C26</f>
        <v>-450</v>
      </c>
      <c r="D57" s="123">
        <f t="shared" si="76"/>
        <v>-49476.2096774194</v>
      </c>
      <c r="E57" s="123">
        <f t="shared" si="76"/>
        <v>-7452.97297297297</v>
      </c>
      <c r="F57" s="123">
        <f t="shared" si="76"/>
        <v>-7424.325</v>
      </c>
      <c r="G57" s="123">
        <f t="shared" si="76"/>
        <v>-2560.5</v>
      </c>
      <c r="H57" s="123">
        <f t="shared" si="76"/>
        <v>-700.943108108108</v>
      </c>
      <c r="I57" s="123">
        <f t="shared" si="76"/>
        <v>-8909.19</v>
      </c>
      <c r="J57" s="123">
        <f t="shared" si="76"/>
        <v>-5939.46</v>
      </c>
      <c r="K57" s="123">
        <f t="shared" si="76"/>
        <v>-7919.28</v>
      </c>
      <c r="L57" s="123">
        <f t="shared" si="76"/>
        <v>-40906.6710810811</v>
      </c>
      <c r="M57" s="123">
        <f t="shared" si="76"/>
        <v>-16742.745</v>
      </c>
      <c r="N57" s="123">
        <f t="shared" si="76"/>
        <v>-0.338268024365852</v>
      </c>
      <c r="O57" s="123">
        <f t="shared" si="76"/>
        <v>-8588.82891891892</v>
      </c>
      <c r="P57" s="123">
        <f t="shared" si="76"/>
        <v>-0.173527470556291</v>
      </c>
      <c r="Q57" s="123">
        <f t="shared" si="76"/>
        <v>-8588.82891891892</v>
      </c>
      <c r="R57" s="132"/>
      <c r="S57" s="131"/>
      <c r="T57" s="118"/>
      <c r="U57" s="118"/>
      <c r="V57" s="118"/>
      <c r="W57" s="118"/>
      <c r="X57" s="118"/>
      <c r="Y57" s="118"/>
      <c r="Z57" s="118"/>
      <c r="AA57" s="118"/>
      <c r="AB57" s="118"/>
      <c r="AC57" s="118"/>
      <c r="AD57" s="118"/>
      <c r="AE57" s="118"/>
      <c r="AF57" s="118"/>
      <c r="AG57" s="118"/>
      <c r="AH57" s="118"/>
      <c r="AI57" s="118"/>
      <c r="AJ57" s="118"/>
      <c r="AK57" s="118"/>
      <c r="AL57" s="118"/>
      <c r="AM57" s="118"/>
      <c r="AN57" s="118"/>
      <c r="AO57" s="118"/>
      <c r="AP57" s="118"/>
      <c r="AQ57" s="118"/>
      <c r="AR57" s="118"/>
      <c r="AS57" s="118"/>
      <c r="AT57" s="118"/>
      <c r="AU57" s="118"/>
      <c r="AV57" s="118"/>
      <c r="AW57" s="118"/>
      <c r="AX57" s="118"/>
      <c r="AY57" s="118"/>
      <c r="AZ57" s="118"/>
      <c r="BA57" s="118"/>
      <c r="BB57" s="118"/>
      <c r="BC57" s="118"/>
      <c r="BD57" s="118"/>
      <c r="BE57" s="118"/>
      <c r="BF57" s="118"/>
      <c r="BG57" s="118"/>
      <c r="BH57" s="118"/>
      <c r="BI57" s="118"/>
      <c r="BJ57" s="118"/>
      <c r="BK57" s="118"/>
      <c r="BL57" s="118"/>
      <c r="BM57" s="118"/>
      <c r="BN57" s="118"/>
      <c r="BO57" s="118"/>
      <c r="BP57" s="118"/>
      <c r="BQ57" s="118"/>
      <c r="BR57" s="118"/>
      <c r="BS57" s="118"/>
      <c r="BT57" s="118"/>
      <c r="BU57" s="118"/>
      <c r="BV57" s="118"/>
      <c r="BW57" s="118"/>
    </row>
    <row r="58" spans="1:75">
      <c r="A58" s="122" t="s">
        <v>3744</v>
      </c>
      <c r="B58" s="123">
        <f t="shared" ref="B58:B69" si="77">B43-B27</f>
        <v>0</v>
      </c>
      <c r="C58" s="123">
        <f t="shared" ref="C58:C69" si="78">C43-C27</f>
        <v>0</v>
      </c>
      <c r="D58" s="123">
        <f t="shared" ref="D58:D69" si="79">D43-D27</f>
        <v>-57495</v>
      </c>
      <c r="E58" s="123">
        <f t="shared" ref="E58:E69" si="80">E43-E27</f>
        <v>-8281.08108108108</v>
      </c>
      <c r="F58" s="123">
        <f t="shared" ref="F58:F69" si="81">F43-F27</f>
        <v>-8624.25</v>
      </c>
      <c r="G58" s="123">
        <f t="shared" ref="G58:G69" si="82">G43-G27</f>
        <v>-2845</v>
      </c>
      <c r="H58" s="123">
        <f t="shared" ref="H58:H69" si="83">H43-H27</f>
        <v>-778.825675675676</v>
      </c>
      <c r="I58" s="123">
        <f t="shared" ref="I58:I69" si="84">I43-I27</f>
        <v>-5749.5</v>
      </c>
      <c r="J58" s="123">
        <f t="shared" ref="J58:J69" si="85">J43-J27</f>
        <v>-3449.7</v>
      </c>
      <c r="K58" s="123">
        <f t="shared" ref="K58:K69" si="86">K43-K27</f>
        <v>-9199.2</v>
      </c>
      <c r="L58" s="123">
        <f t="shared" ref="L58:L69" si="87">L43-L27</f>
        <v>-38927.5567567568</v>
      </c>
      <c r="M58" s="123">
        <f t="shared" ref="M58:M69" si="88">M43-M27</f>
        <v>-31077.05</v>
      </c>
      <c r="N58" s="123">
        <f t="shared" ref="N58:N69" si="89">N43-N27</f>
        <v>-0.540517436298809</v>
      </c>
      <c r="O58" s="123">
        <f t="shared" ref="O58:O69" si="90">O43-O27</f>
        <v>-18567.4432432432</v>
      </c>
      <c r="P58" s="123">
        <f t="shared" ref="P58:P69" si="91">P43-P27</f>
        <v>-0.322940138155374</v>
      </c>
      <c r="Q58" s="123">
        <f t="shared" ref="Q58:Q69" si="92">Q43-Q27</f>
        <v>-27156.2721621622</v>
      </c>
      <c r="R58" s="132"/>
      <c r="S58" s="131"/>
      <c r="T58" s="118"/>
      <c r="U58" s="118"/>
      <c r="V58" s="118"/>
      <c r="W58" s="118"/>
      <c r="X58" s="118"/>
      <c r="Y58" s="118"/>
      <c r="Z58" s="118"/>
      <c r="AA58" s="118"/>
      <c r="AB58" s="118"/>
      <c r="AC58" s="118"/>
      <c r="AD58" s="118"/>
      <c r="AE58" s="118"/>
      <c r="AF58" s="118"/>
      <c r="AG58" s="118"/>
      <c r="AH58" s="118"/>
      <c r="AI58" s="118"/>
      <c r="AJ58" s="118"/>
      <c r="AK58" s="118"/>
      <c r="AL58" s="118"/>
      <c r="AM58" s="118"/>
      <c r="AN58" s="118"/>
      <c r="AO58" s="118"/>
      <c r="AP58" s="118"/>
      <c r="AQ58" s="118"/>
      <c r="AR58" s="118"/>
      <c r="AS58" s="118"/>
      <c r="AT58" s="118"/>
      <c r="AU58" s="118"/>
      <c r="AV58" s="118"/>
      <c r="AW58" s="118"/>
      <c r="AX58" s="118"/>
      <c r="AY58" s="118"/>
      <c r="AZ58" s="118"/>
      <c r="BA58" s="118"/>
      <c r="BB58" s="118"/>
      <c r="BC58" s="118"/>
      <c r="BD58" s="118"/>
      <c r="BE58" s="118"/>
      <c r="BF58" s="118"/>
      <c r="BG58" s="118"/>
      <c r="BH58" s="118"/>
      <c r="BI58" s="118"/>
      <c r="BJ58" s="118"/>
      <c r="BK58" s="118"/>
      <c r="BL58" s="118"/>
      <c r="BM58" s="118"/>
      <c r="BN58" s="118"/>
      <c r="BO58" s="118"/>
      <c r="BP58" s="118"/>
      <c r="BQ58" s="118"/>
      <c r="BR58" s="118"/>
      <c r="BS58" s="118"/>
      <c r="BT58" s="118"/>
      <c r="BU58" s="118"/>
      <c r="BV58" s="118"/>
      <c r="BW58" s="118"/>
    </row>
    <row r="59" spans="1:75">
      <c r="A59" s="122" t="s">
        <v>3745</v>
      </c>
      <c r="B59" s="123">
        <f t="shared" si="77"/>
        <v>0</v>
      </c>
      <c r="C59" s="123">
        <f t="shared" si="78"/>
        <v>0</v>
      </c>
      <c r="D59" s="123">
        <f t="shared" si="79"/>
        <v>-81893</v>
      </c>
      <c r="E59" s="123">
        <f t="shared" si="80"/>
        <v>-11593.5135135135</v>
      </c>
      <c r="F59" s="123">
        <f t="shared" si="81"/>
        <v>-12283.95</v>
      </c>
      <c r="G59" s="123">
        <f t="shared" si="82"/>
        <v>-3983</v>
      </c>
      <c r="H59" s="123">
        <f t="shared" si="83"/>
        <v>-1090.35594594595</v>
      </c>
      <c r="I59" s="123">
        <f t="shared" si="84"/>
        <v>-5732.51</v>
      </c>
      <c r="J59" s="123">
        <f t="shared" si="85"/>
        <v>-12283.95</v>
      </c>
      <c r="K59" s="123">
        <f t="shared" si="86"/>
        <v>-13102.88</v>
      </c>
      <c r="L59" s="123">
        <f t="shared" si="87"/>
        <v>-60070.1594594594</v>
      </c>
      <c r="M59" s="123">
        <f t="shared" si="88"/>
        <v>-46790.66</v>
      </c>
      <c r="N59" s="123">
        <f t="shared" si="89"/>
        <v>-0.571363364390119</v>
      </c>
      <c r="O59" s="123">
        <f t="shared" si="90"/>
        <v>-21822.8405405406</v>
      </c>
      <c r="P59" s="123">
        <f t="shared" si="91"/>
        <v>-0.26647992551916</v>
      </c>
      <c r="Q59" s="123">
        <f t="shared" si="92"/>
        <v>-48979.1127027027</v>
      </c>
      <c r="R59" s="132"/>
      <c r="S59" s="131"/>
      <c r="T59" s="118"/>
      <c r="U59" s="118"/>
      <c r="V59" s="118"/>
      <c r="W59" s="118"/>
      <c r="X59" s="118"/>
      <c r="Y59" s="118"/>
      <c r="Z59" s="118"/>
      <c r="AA59" s="118"/>
      <c r="AB59" s="118"/>
      <c r="AC59" s="118"/>
      <c r="AD59" s="118"/>
      <c r="AE59" s="118"/>
      <c r="AF59" s="118"/>
      <c r="AG59" s="118"/>
      <c r="AH59" s="118"/>
      <c r="AI59" s="118"/>
      <c r="AJ59" s="118"/>
      <c r="AK59" s="118"/>
      <c r="AL59" s="118"/>
      <c r="AM59" s="118"/>
      <c r="AN59" s="118"/>
      <c r="AO59" s="118"/>
      <c r="AP59" s="118"/>
      <c r="AQ59" s="118"/>
      <c r="AR59" s="118"/>
      <c r="AS59" s="118"/>
      <c r="AT59" s="118"/>
      <c r="AU59" s="118"/>
      <c r="AV59" s="118"/>
      <c r="AW59" s="118"/>
      <c r="AX59" s="118"/>
      <c r="AY59" s="118"/>
      <c r="AZ59" s="118"/>
      <c r="BA59" s="118"/>
      <c r="BB59" s="118"/>
      <c r="BC59" s="118"/>
      <c r="BD59" s="118"/>
      <c r="BE59" s="118"/>
      <c r="BF59" s="118"/>
      <c r="BG59" s="118"/>
      <c r="BH59" s="118"/>
      <c r="BI59" s="118"/>
      <c r="BJ59" s="118"/>
      <c r="BK59" s="118"/>
      <c r="BL59" s="118"/>
      <c r="BM59" s="118"/>
      <c r="BN59" s="118"/>
      <c r="BO59" s="118"/>
      <c r="BP59" s="118"/>
      <c r="BQ59" s="118"/>
      <c r="BR59" s="118"/>
      <c r="BS59" s="118"/>
      <c r="BT59" s="118"/>
      <c r="BU59" s="118"/>
      <c r="BV59" s="118"/>
      <c r="BW59" s="118"/>
    </row>
    <row r="60" spans="1:75">
      <c r="A60" s="122" t="s">
        <v>3746</v>
      </c>
      <c r="B60" s="123">
        <f t="shared" si="77"/>
        <v>0</v>
      </c>
      <c r="C60" s="123">
        <f t="shared" si="78"/>
        <v>0</v>
      </c>
      <c r="D60" s="123">
        <f t="shared" si="79"/>
        <v>0</v>
      </c>
      <c r="E60" s="123">
        <f t="shared" si="80"/>
        <v>0</v>
      </c>
      <c r="F60" s="123">
        <f t="shared" si="81"/>
        <v>0</v>
      </c>
      <c r="G60" s="123">
        <f t="shared" si="82"/>
        <v>0</v>
      </c>
      <c r="H60" s="123">
        <f t="shared" si="83"/>
        <v>0</v>
      </c>
      <c r="I60" s="123">
        <f t="shared" si="84"/>
        <v>0</v>
      </c>
      <c r="J60" s="123">
        <f t="shared" si="85"/>
        <v>0</v>
      </c>
      <c r="K60" s="123">
        <f t="shared" si="86"/>
        <v>0</v>
      </c>
      <c r="L60" s="123">
        <f t="shared" si="87"/>
        <v>0</v>
      </c>
      <c r="M60" s="123">
        <f t="shared" si="88"/>
        <v>0</v>
      </c>
      <c r="N60" s="123">
        <f t="shared" si="89"/>
        <v>0</v>
      </c>
      <c r="O60" s="123">
        <f t="shared" si="90"/>
        <v>0</v>
      </c>
      <c r="P60" s="123">
        <f t="shared" si="91"/>
        <v>0</v>
      </c>
      <c r="Q60" s="123">
        <f t="shared" si="92"/>
        <v>-48979.1127027027</v>
      </c>
      <c r="R60" s="132"/>
      <c r="S60" s="131"/>
      <c r="T60" s="118"/>
      <c r="U60" s="118"/>
      <c r="V60" s="118"/>
      <c r="W60" s="118"/>
      <c r="X60" s="118"/>
      <c r="Y60" s="118"/>
      <c r="Z60" s="118"/>
      <c r="AA60" s="118"/>
      <c r="AB60" s="118"/>
      <c r="AC60" s="118"/>
      <c r="AD60" s="118"/>
      <c r="AE60" s="118"/>
      <c r="AF60" s="118"/>
      <c r="AG60" s="118"/>
      <c r="AH60" s="118"/>
      <c r="AI60" s="118"/>
      <c r="AJ60" s="118"/>
      <c r="AK60" s="118"/>
      <c r="AL60" s="118"/>
      <c r="AM60" s="118"/>
      <c r="AN60" s="118"/>
      <c r="AO60" s="118"/>
      <c r="AP60" s="118"/>
      <c r="AQ60" s="118"/>
      <c r="AR60" s="118"/>
      <c r="AS60" s="118"/>
      <c r="AT60" s="118"/>
      <c r="AU60" s="118"/>
      <c r="AV60" s="118"/>
      <c r="AW60" s="118"/>
      <c r="AX60" s="118"/>
      <c r="AY60" s="118"/>
      <c r="AZ60" s="118"/>
      <c r="BA60" s="118"/>
      <c r="BB60" s="118"/>
      <c r="BC60" s="118"/>
      <c r="BD60" s="118"/>
      <c r="BE60" s="118"/>
      <c r="BF60" s="118"/>
      <c r="BG60" s="118"/>
      <c r="BH60" s="118"/>
      <c r="BI60" s="118"/>
      <c r="BJ60" s="118"/>
      <c r="BK60" s="118"/>
      <c r="BL60" s="118"/>
      <c r="BM60" s="118"/>
      <c r="BN60" s="118"/>
      <c r="BO60" s="118"/>
      <c r="BP60" s="118"/>
      <c r="BQ60" s="118"/>
      <c r="BR60" s="118"/>
      <c r="BS60" s="118"/>
      <c r="BT60" s="118"/>
      <c r="BU60" s="118"/>
      <c r="BV60" s="118"/>
      <c r="BW60" s="118"/>
    </row>
    <row r="61" spans="1:75">
      <c r="A61" s="122" t="s">
        <v>3747</v>
      </c>
      <c r="B61" s="123">
        <f t="shared" si="77"/>
        <v>0</v>
      </c>
      <c r="C61" s="123">
        <f t="shared" si="78"/>
        <v>0</v>
      </c>
      <c r="D61" s="123">
        <f t="shared" si="79"/>
        <v>0</v>
      </c>
      <c r="E61" s="123">
        <f t="shared" si="80"/>
        <v>0</v>
      </c>
      <c r="F61" s="123">
        <f t="shared" si="81"/>
        <v>0</v>
      </c>
      <c r="G61" s="123">
        <f t="shared" si="82"/>
        <v>0</v>
      </c>
      <c r="H61" s="123">
        <f t="shared" si="83"/>
        <v>0</v>
      </c>
      <c r="I61" s="123">
        <f t="shared" si="84"/>
        <v>0</v>
      </c>
      <c r="J61" s="123">
        <f t="shared" si="85"/>
        <v>0</v>
      </c>
      <c r="K61" s="123">
        <f t="shared" si="86"/>
        <v>0</v>
      </c>
      <c r="L61" s="123">
        <f t="shared" si="87"/>
        <v>0</v>
      </c>
      <c r="M61" s="123">
        <f t="shared" si="88"/>
        <v>0</v>
      </c>
      <c r="N61" s="123">
        <f t="shared" si="89"/>
        <v>0</v>
      </c>
      <c r="O61" s="123">
        <f t="shared" si="90"/>
        <v>0</v>
      </c>
      <c r="P61" s="123">
        <f t="shared" si="91"/>
        <v>0</v>
      </c>
      <c r="Q61" s="123">
        <f t="shared" si="92"/>
        <v>-40390.2837837838</v>
      </c>
      <c r="R61" s="132"/>
      <c r="S61" s="131"/>
      <c r="T61" s="118"/>
      <c r="U61" s="118"/>
      <c r="V61" s="118"/>
      <c r="W61" s="118"/>
      <c r="X61" s="118"/>
      <c r="Y61" s="118"/>
      <c r="Z61" s="118"/>
      <c r="AA61" s="118"/>
      <c r="AB61" s="118"/>
      <c r="AC61" s="118"/>
      <c r="AD61" s="118"/>
      <c r="AE61" s="118"/>
      <c r="AF61" s="118"/>
      <c r="AG61" s="118"/>
      <c r="AH61" s="118"/>
      <c r="AI61" s="118"/>
      <c r="AJ61" s="118"/>
      <c r="AK61" s="118"/>
      <c r="AL61" s="118"/>
      <c r="AM61" s="118"/>
      <c r="AN61" s="118"/>
      <c r="AO61" s="118"/>
      <c r="AP61" s="118"/>
      <c r="AQ61" s="118"/>
      <c r="AR61" s="118"/>
      <c r="AS61" s="118"/>
      <c r="AT61" s="118"/>
      <c r="AU61" s="118"/>
      <c r="AV61" s="118"/>
      <c r="AW61" s="118"/>
      <c r="AX61" s="118"/>
      <c r="AY61" s="118"/>
      <c r="AZ61" s="118"/>
      <c r="BA61" s="118"/>
      <c r="BB61" s="118"/>
      <c r="BC61" s="118"/>
      <c r="BD61" s="118"/>
      <c r="BE61" s="118"/>
      <c r="BF61" s="118"/>
      <c r="BG61" s="118"/>
      <c r="BH61" s="118"/>
      <c r="BI61" s="118"/>
      <c r="BJ61" s="118"/>
      <c r="BK61" s="118"/>
      <c r="BL61" s="118"/>
      <c r="BM61" s="118"/>
      <c r="BN61" s="118"/>
      <c r="BO61" s="118"/>
      <c r="BP61" s="118"/>
      <c r="BQ61" s="118"/>
      <c r="BR61" s="118"/>
      <c r="BS61" s="118"/>
      <c r="BT61" s="118"/>
      <c r="BU61" s="118"/>
      <c r="BV61" s="118"/>
      <c r="BW61" s="118"/>
    </row>
    <row r="62" spans="1:75">
      <c r="A62" s="133" t="s">
        <v>3748</v>
      </c>
      <c r="B62" s="123">
        <f t="shared" si="77"/>
        <v>0</v>
      </c>
      <c r="C62" s="123">
        <f t="shared" si="78"/>
        <v>0</v>
      </c>
      <c r="D62" s="123">
        <f t="shared" si="79"/>
        <v>0</v>
      </c>
      <c r="E62" s="123">
        <f t="shared" si="80"/>
        <v>0</v>
      </c>
      <c r="F62" s="123">
        <f t="shared" si="81"/>
        <v>0</v>
      </c>
      <c r="G62" s="123">
        <f t="shared" si="82"/>
        <v>0</v>
      </c>
      <c r="H62" s="123">
        <f t="shared" si="83"/>
        <v>0</v>
      </c>
      <c r="I62" s="123">
        <f t="shared" si="84"/>
        <v>0</v>
      </c>
      <c r="J62" s="123">
        <f t="shared" si="85"/>
        <v>0</v>
      </c>
      <c r="K62" s="123">
        <f t="shared" si="86"/>
        <v>0</v>
      </c>
      <c r="L62" s="123">
        <f t="shared" si="87"/>
        <v>0</v>
      </c>
      <c r="M62" s="123">
        <f t="shared" si="88"/>
        <v>0</v>
      </c>
      <c r="N62" s="123">
        <f t="shared" si="89"/>
        <v>0</v>
      </c>
      <c r="O62" s="123">
        <f t="shared" si="90"/>
        <v>0</v>
      </c>
      <c r="P62" s="123">
        <f t="shared" si="91"/>
        <v>0</v>
      </c>
      <c r="Q62" s="123">
        <f t="shared" si="92"/>
        <v>-21822.8405405406</v>
      </c>
      <c r="R62" s="132"/>
      <c r="S62" s="131"/>
      <c r="T62" s="118"/>
      <c r="U62" s="118"/>
      <c r="V62" s="118"/>
      <c r="W62" s="118"/>
      <c r="X62" s="118"/>
      <c r="Y62" s="118"/>
      <c r="Z62" s="118"/>
      <c r="AA62" s="118"/>
      <c r="AB62" s="118"/>
      <c r="AC62" s="118"/>
      <c r="AD62" s="118"/>
      <c r="AE62" s="118"/>
      <c r="AF62" s="118"/>
      <c r="AG62" s="118"/>
      <c r="AH62" s="118"/>
      <c r="AI62" s="118"/>
      <c r="AJ62" s="118"/>
      <c r="AK62" s="118"/>
      <c r="AL62" s="118"/>
      <c r="AM62" s="118"/>
      <c r="AN62" s="118"/>
      <c r="AO62" s="118"/>
      <c r="AP62" s="118"/>
      <c r="AQ62" s="118"/>
      <c r="AR62" s="118"/>
      <c r="AS62" s="118"/>
      <c r="AT62" s="118"/>
      <c r="AU62" s="118"/>
      <c r="AV62" s="118"/>
      <c r="AW62" s="118"/>
      <c r="AX62" s="118"/>
      <c r="AY62" s="118"/>
      <c r="AZ62" s="118"/>
      <c r="BA62" s="118"/>
      <c r="BB62" s="118"/>
      <c r="BC62" s="118"/>
      <c r="BD62" s="118"/>
      <c r="BE62" s="118"/>
      <c r="BF62" s="118"/>
      <c r="BG62" s="118"/>
      <c r="BH62" s="118"/>
      <c r="BI62" s="118"/>
      <c r="BJ62" s="118"/>
      <c r="BK62" s="118"/>
      <c r="BL62" s="118"/>
      <c r="BM62" s="118"/>
      <c r="BN62" s="118"/>
      <c r="BO62" s="118"/>
      <c r="BP62" s="118"/>
      <c r="BQ62" s="118"/>
      <c r="BR62" s="118"/>
      <c r="BS62" s="118"/>
      <c r="BT62" s="118"/>
      <c r="BU62" s="118"/>
      <c r="BV62" s="118"/>
      <c r="BW62" s="118"/>
    </row>
    <row r="63" spans="1:75">
      <c r="A63" s="122" t="s">
        <v>3749</v>
      </c>
      <c r="B63" s="123">
        <f t="shared" si="77"/>
        <v>0</v>
      </c>
      <c r="C63" s="123">
        <f t="shared" si="78"/>
        <v>0</v>
      </c>
      <c r="D63" s="123">
        <f t="shared" si="79"/>
        <v>0</v>
      </c>
      <c r="E63" s="123">
        <f t="shared" si="80"/>
        <v>0</v>
      </c>
      <c r="F63" s="123">
        <f t="shared" si="81"/>
        <v>0</v>
      </c>
      <c r="G63" s="123">
        <f t="shared" si="82"/>
        <v>0</v>
      </c>
      <c r="H63" s="123">
        <f t="shared" si="83"/>
        <v>0</v>
      </c>
      <c r="I63" s="123">
        <f t="shared" si="84"/>
        <v>0</v>
      </c>
      <c r="J63" s="123">
        <f t="shared" si="85"/>
        <v>0</v>
      </c>
      <c r="K63" s="123">
        <f t="shared" si="86"/>
        <v>0</v>
      </c>
      <c r="L63" s="123">
        <f t="shared" si="87"/>
        <v>0</v>
      </c>
      <c r="M63" s="123">
        <f t="shared" si="88"/>
        <v>0</v>
      </c>
      <c r="N63" s="123">
        <f t="shared" si="89"/>
        <v>0</v>
      </c>
      <c r="O63" s="123">
        <f t="shared" si="90"/>
        <v>0</v>
      </c>
      <c r="P63" s="123">
        <f t="shared" si="91"/>
        <v>0</v>
      </c>
      <c r="Q63" s="123">
        <f t="shared" si="92"/>
        <v>0</v>
      </c>
      <c r="R63" s="132"/>
      <c r="S63" s="131"/>
      <c r="T63" s="118"/>
      <c r="U63" s="118"/>
      <c r="V63" s="118"/>
      <c r="W63" s="118"/>
      <c r="X63" s="118"/>
      <c r="Y63" s="118"/>
      <c r="Z63" s="118"/>
      <c r="AA63" s="118"/>
      <c r="AB63" s="118"/>
      <c r="AC63" s="118"/>
      <c r="AD63" s="118"/>
      <c r="AE63" s="118"/>
      <c r="AF63" s="118"/>
      <c r="AG63" s="118"/>
      <c r="AH63" s="118"/>
      <c r="AI63" s="118"/>
      <c r="AJ63" s="118"/>
      <c r="AK63" s="118"/>
      <c r="AL63" s="118"/>
      <c r="AM63" s="118"/>
      <c r="AN63" s="118"/>
      <c r="AO63" s="118"/>
      <c r="AP63" s="118"/>
      <c r="AQ63" s="118"/>
      <c r="AR63" s="118"/>
      <c r="AS63" s="118"/>
      <c r="AT63" s="118"/>
      <c r="AU63" s="118"/>
      <c r="AV63" s="118"/>
      <c r="AW63" s="118"/>
      <c r="AX63" s="118"/>
      <c r="AY63" s="118"/>
      <c r="AZ63" s="118"/>
      <c r="BA63" s="118"/>
      <c r="BB63" s="118"/>
      <c r="BC63" s="118"/>
      <c r="BD63" s="118"/>
      <c r="BE63" s="118"/>
      <c r="BF63" s="118"/>
      <c r="BG63" s="118"/>
      <c r="BH63" s="118"/>
      <c r="BI63" s="118"/>
      <c r="BJ63" s="118"/>
      <c r="BK63" s="118"/>
      <c r="BL63" s="118"/>
      <c r="BM63" s="118"/>
      <c r="BN63" s="118"/>
      <c r="BO63" s="118"/>
      <c r="BP63" s="118"/>
      <c r="BQ63" s="118"/>
      <c r="BR63" s="118"/>
      <c r="BS63" s="118"/>
      <c r="BT63" s="118"/>
      <c r="BU63" s="118"/>
      <c r="BV63" s="118"/>
      <c r="BW63" s="118"/>
    </row>
    <row r="64" spans="1:75">
      <c r="A64" s="122" t="s">
        <v>3750</v>
      </c>
      <c r="B64" s="123">
        <f t="shared" si="77"/>
        <v>0</v>
      </c>
      <c r="C64" s="123">
        <f t="shared" si="78"/>
        <v>0</v>
      </c>
      <c r="D64" s="123">
        <f t="shared" si="79"/>
        <v>0</v>
      </c>
      <c r="E64" s="123">
        <f t="shared" si="80"/>
        <v>0</v>
      </c>
      <c r="F64" s="123">
        <f t="shared" si="81"/>
        <v>0</v>
      </c>
      <c r="G64" s="123">
        <f t="shared" si="82"/>
        <v>0</v>
      </c>
      <c r="H64" s="123">
        <f t="shared" si="83"/>
        <v>0</v>
      </c>
      <c r="I64" s="123">
        <f t="shared" si="84"/>
        <v>0</v>
      </c>
      <c r="J64" s="123">
        <f t="shared" si="85"/>
        <v>0</v>
      </c>
      <c r="K64" s="123">
        <f t="shared" si="86"/>
        <v>0</v>
      </c>
      <c r="L64" s="123">
        <f t="shared" si="87"/>
        <v>0</v>
      </c>
      <c r="M64" s="123">
        <f t="shared" si="88"/>
        <v>0</v>
      </c>
      <c r="N64" s="123">
        <f t="shared" si="89"/>
        <v>0</v>
      </c>
      <c r="O64" s="123">
        <f t="shared" si="90"/>
        <v>0</v>
      </c>
      <c r="P64" s="123">
        <f t="shared" si="91"/>
        <v>0</v>
      </c>
      <c r="Q64" s="123">
        <f t="shared" si="92"/>
        <v>0</v>
      </c>
      <c r="R64" s="132"/>
      <c r="S64" s="131"/>
      <c r="T64" s="118"/>
      <c r="U64" s="118"/>
      <c r="V64" s="118"/>
      <c r="W64" s="118"/>
      <c r="X64" s="118"/>
      <c r="Y64" s="118"/>
      <c r="Z64" s="118"/>
      <c r="AA64" s="118"/>
      <c r="AB64" s="118"/>
      <c r="AC64" s="118"/>
      <c r="AD64" s="118"/>
      <c r="AE64" s="118"/>
      <c r="AF64" s="118"/>
      <c r="AG64" s="118"/>
      <c r="AH64" s="118"/>
      <c r="AI64" s="118"/>
      <c r="AJ64" s="118"/>
      <c r="AK64" s="118"/>
      <c r="AL64" s="118"/>
      <c r="AM64" s="118"/>
      <c r="AN64" s="118"/>
      <c r="AO64" s="118"/>
      <c r="AP64" s="118"/>
      <c r="AQ64" s="118"/>
      <c r="AR64" s="118"/>
      <c r="AS64" s="118"/>
      <c r="AT64" s="118"/>
      <c r="AU64" s="118"/>
      <c r="AV64" s="118"/>
      <c r="AW64" s="118"/>
      <c r="AX64" s="118"/>
      <c r="AY64" s="118"/>
      <c r="AZ64" s="118"/>
      <c r="BA64" s="118"/>
      <c r="BB64" s="118"/>
      <c r="BC64" s="118"/>
      <c r="BD64" s="118"/>
      <c r="BE64" s="118"/>
      <c r="BF64" s="118"/>
      <c r="BG64" s="118"/>
      <c r="BH64" s="118"/>
      <c r="BI64" s="118"/>
      <c r="BJ64" s="118"/>
      <c r="BK64" s="118"/>
      <c r="BL64" s="118"/>
      <c r="BM64" s="118"/>
      <c r="BN64" s="118"/>
      <c r="BO64" s="118"/>
      <c r="BP64" s="118"/>
      <c r="BQ64" s="118"/>
      <c r="BR64" s="118"/>
      <c r="BS64" s="118"/>
      <c r="BT64" s="118"/>
      <c r="BU64" s="118"/>
      <c r="BV64" s="118"/>
      <c r="BW64" s="118"/>
    </row>
    <row r="65" spans="1:75">
      <c r="A65" s="122" t="s">
        <v>3751</v>
      </c>
      <c r="B65" s="123">
        <f t="shared" si="77"/>
        <v>0</v>
      </c>
      <c r="C65" s="123">
        <f t="shared" si="78"/>
        <v>0</v>
      </c>
      <c r="D65" s="123">
        <f t="shared" si="79"/>
        <v>0</v>
      </c>
      <c r="E65" s="123">
        <f t="shared" si="80"/>
        <v>0</v>
      </c>
      <c r="F65" s="123">
        <f t="shared" si="81"/>
        <v>0</v>
      </c>
      <c r="G65" s="123">
        <f t="shared" si="82"/>
        <v>0</v>
      </c>
      <c r="H65" s="123">
        <f t="shared" si="83"/>
        <v>0</v>
      </c>
      <c r="I65" s="123">
        <f t="shared" si="84"/>
        <v>0</v>
      </c>
      <c r="J65" s="123">
        <f t="shared" si="85"/>
        <v>0</v>
      </c>
      <c r="K65" s="123">
        <f t="shared" si="86"/>
        <v>0</v>
      </c>
      <c r="L65" s="123">
        <f t="shared" si="87"/>
        <v>0</v>
      </c>
      <c r="M65" s="123">
        <f t="shared" si="88"/>
        <v>0</v>
      </c>
      <c r="N65" s="123">
        <f t="shared" si="89"/>
        <v>0</v>
      </c>
      <c r="O65" s="123">
        <f t="shared" si="90"/>
        <v>0</v>
      </c>
      <c r="P65" s="123">
        <f t="shared" si="91"/>
        <v>0</v>
      </c>
      <c r="Q65" s="123">
        <f t="shared" si="92"/>
        <v>0</v>
      </c>
      <c r="R65" s="132"/>
      <c r="S65" s="131"/>
      <c r="T65" s="118"/>
      <c r="U65" s="118"/>
      <c r="V65" s="118"/>
      <c r="W65" s="118"/>
      <c r="X65" s="118"/>
      <c r="Y65" s="118"/>
      <c r="Z65" s="118"/>
      <c r="AA65" s="118"/>
      <c r="AB65" s="118"/>
      <c r="AC65" s="118"/>
      <c r="AD65" s="118"/>
      <c r="AE65" s="118"/>
      <c r="AF65" s="118"/>
      <c r="AG65" s="118"/>
      <c r="AH65" s="118"/>
      <c r="AI65" s="118"/>
      <c r="AJ65" s="118"/>
      <c r="AK65" s="118"/>
      <c r="AL65" s="118"/>
      <c r="AM65" s="118"/>
      <c r="AN65" s="118"/>
      <c r="AO65" s="118"/>
      <c r="AP65" s="118"/>
      <c r="AQ65" s="118"/>
      <c r="AR65" s="118"/>
      <c r="AS65" s="118"/>
      <c r="AT65" s="118"/>
      <c r="AU65" s="118"/>
      <c r="AV65" s="118"/>
      <c r="AW65" s="118"/>
      <c r="AX65" s="118"/>
      <c r="AY65" s="118"/>
      <c r="AZ65" s="118"/>
      <c r="BA65" s="118"/>
      <c r="BB65" s="118"/>
      <c r="BC65" s="118"/>
      <c r="BD65" s="118"/>
      <c r="BE65" s="118"/>
      <c r="BF65" s="118"/>
      <c r="BG65" s="118"/>
      <c r="BH65" s="118"/>
      <c r="BI65" s="118"/>
      <c r="BJ65" s="118"/>
      <c r="BK65" s="118"/>
      <c r="BL65" s="118"/>
      <c r="BM65" s="118"/>
      <c r="BN65" s="118"/>
      <c r="BO65" s="118"/>
      <c r="BP65" s="118"/>
      <c r="BQ65" s="118"/>
      <c r="BR65" s="118"/>
      <c r="BS65" s="118"/>
      <c r="BT65" s="118"/>
      <c r="BU65" s="118"/>
      <c r="BV65" s="118"/>
      <c r="BW65" s="118"/>
    </row>
    <row r="66" spans="1:75">
      <c r="A66" s="122" t="s">
        <v>3752</v>
      </c>
      <c r="B66" s="123">
        <f t="shared" si="77"/>
        <v>0</v>
      </c>
      <c r="C66" s="123">
        <f t="shared" si="78"/>
        <v>0</v>
      </c>
      <c r="D66" s="123">
        <f t="shared" si="79"/>
        <v>0</v>
      </c>
      <c r="E66" s="123">
        <f t="shared" si="80"/>
        <v>0</v>
      </c>
      <c r="F66" s="123">
        <f t="shared" si="81"/>
        <v>0</v>
      </c>
      <c r="G66" s="123">
        <f t="shared" si="82"/>
        <v>0</v>
      </c>
      <c r="H66" s="123">
        <f t="shared" si="83"/>
        <v>0</v>
      </c>
      <c r="I66" s="123">
        <f t="shared" si="84"/>
        <v>0</v>
      </c>
      <c r="J66" s="123">
        <f t="shared" si="85"/>
        <v>0</v>
      </c>
      <c r="K66" s="123">
        <f t="shared" si="86"/>
        <v>0</v>
      </c>
      <c r="L66" s="123">
        <f t="shared" si="87"/>
        <v>0</v>
      </c>
      <c r="M66" s="123">
        <f t="shared" si="88"/>
        <v>0</v>
      </c>
      <c r="N66" s="123">
        <f t="shared" si="89"/>
        <v>0</v>
      </c>
      <c r="O66" s="123">
        <f t="shared" si="90"/>
        <v>0</v>
      </c>
      <c r="P66" s="123">
        <f t="shared" si="91"/>
        <v>0</v>
      </c>
      <c r="Q66" s="123">
        <f t="shared" si="92"/>
        <v>0</v>
      </c>
      <c r="R66" s="132"/>
      <c r="S66" s="131"/>
      <c r="T66" s="118"/>
      <c r="U66" s="118"/>
      <c r="V66" s="118"/>
      <c r="W66" s="118"/>
      <c r="X66" s="118"/>
      <c r="Y66" s="118"/>
      <c r="Z66" s="118"/>
      <c r="AA66" s="118"/>
      <c r="AB66" s="118"/>
      <c r="AC66" s="118"/>
      <c r="AD66" s="118"/>
      <c r="AE66" s="118"/>
      <c r="AF66" s="118"/>
      <c r="AG66" s="118"/>
      <c r="AH66" s="118"/>
      <c r="AI66" s="118"/>
      <c r="AJ66" s="118"/>
      <c r="AK66" s="118"/>
      <c r="AL66" s="118"/>
      <c r="AM66" s="118"/>
      <c r="AN66" s="118"/>
      <c r="AO66" s="118"/>
      <c r="AP66" s="118"/>
      <c r="AQ66" s="118"/>
      <c r="AR66" s="118"/>
      <c r="AS66" s="118"/>
      <c r="AT66" s="118"/>
      <c r="AU66" s="118"/>
      <c r="AV66" s="118"/>
      <c r="AW66" s="118"/>
      <c r="AX66" s="118"/>
      <c r="AY66" s="118"/>
      <c r="AZ66" s="118"/>
      <c r="BA66" s="118"/>
      <c r="BB66" s="118"/>
      <c r="BC66" s="118"/>
      <c r="BD66" s="118"/>
      <c r="BE66" s="118"/>
      <c r="BF66" s="118"/>
      <c r="BG66" s="118"/>
      <c r="BH66" s="118"/>
      <c r="BI66" s="118"/>
      <c r="BJ66" s="118"/>
      <c r="BK66" s="118"/>
      <c r="BL66" s="118"/>
      <c r="BM66" s="118"/>
      <c r="BN66" s="118"/>
      <c r="BO66" s="118"/>
      <c r="BP66" s="118"/>
      <c r="BQ66" s="118"/>
      <c r="BR66" s="118"/>
      <c r="BS66" s="118"/>
      <c r="BT66" s="118"/>
      <c r="BU66" s="118"/>
      <c r="BV66" s="118"/>
      <c r="BW66" s="118"/>
    </row>
    <row r="67" spans="1:75">
      <c r="A67" s="122">
        <v>1</v>
      </c>
      <c r="B67" s="123">
        <f t="shared" si="77"/>
        <v>0</v>
      </c>
      <c r="C67" s="123">
        <f t="shared" si="78"/>
        <v>0</v>
      </c>
      <c r="D67" s="123">
        <f t="shared" si="79"/>
        <v>0</v>
      </c>
      <c r="E67" s="123">
        <f t="shared" si="80"/>
        <v>0</v>
      </c>
      <c r="F67" s="123">
        <f t="shared" si="81"/>
        <v>0</v>
      </c>
      <c r="G67" s="123">
        <f t="shared" si="82"/>
        <v>0</v>
      </c>
      <c r="H67" s="123">
        <f t="shared" si="83"/>
        <v>0</v>
      </c>
      <c r="I67" s="123">
        <f t="shared" si="84"/>
        <v>0</v>
      </c>
      <c r="J67" s="123">
        <f t="shared" si="85"/>
        <v>0</v>
      </c>
      <c r="K67" s="123">
        <f t="shared" si="86"/>
        <v>0</v>
      </c>
      <c r="L67" s="123">
        <f t="shared" si="87"/>
        <v>0</v>
      </c>
      <c r="M67" s="123">
        <f t="shared" si="88"/>
        <v>0</v>
      </c>
      <c r="N67" s="123">
        <f t="shared" si="89"/>
        <v>0</v>
      </c>
      <c r="O67" s="123">
        <f t="shared" si="90"/>
        <v>0</v>
      </c>
      <c r="P67" s="123">
        <f t="shared" si="91"/>
        <v>0</v>
      </c>
      <c r="Q67" s="123">
        <f t="shared" si="92"/>
        <v>0</v>
      </c>
      <c r="R67" s="132"/>
      <c r="S67" s="131"/>
      <c r="T67" s="118"/>
      <c r="U67" s="118"/>
      <c r="V67" s="118"/>
      <c r="W67" s="118"/>
      <c r="X67" s="118"/>
      <c r="Y67" s="118"/>
      <c r="Z67" s="118"/>
      <c r="AA67" s="118"/>
      <c r="AB67" s="118"/>
      <c r="AC67" s="118"/>
      <c r="AD67" s="118"/>
      <c r="AE67" s="118"/>
      <c r="AF67" s="118"/>
      <c r="AG67" s="118"/>
      <c r="AH67" s="118"/>
      <c r="AI67" s="118"/>
      <c r="AJ67" s="118"/>
      <c r="AK67" s="118"/>
      <c r="AL67" s="118"/>
      <c r="AM67" s="118"/>
      <c r="AN67" s="118"/>
      <c r="AO67" s="118"/>
      <c r="AP67" s="118"/>
      <c r="AQ67" s="118"/>
      <c r="AR67" s="118"/>
      <c r="AS67" s="118"/>
      <c r="AT67" s="118"/>
      <c r="AU67" s="118"/>
      <c r="AV67" s="118"/>
      <c r="AW67" s="118"/>
      <c r="AX67" s="118"/>
      <c r="AY67" s="118"/>
      <c r="AZ67" s="118"/>
      <c r="BA67" s="118"/>
      <c r="BB67" s="118"/>
      <c r="BC67" s="118"/>
      <c r="BD67" s="118"/>
      <c r="BE67" s="118"/>
      <c r="BF67" s="118"/>
      <c r="BG67" s="118"/>
      <c r="BH67" s="118"/>
      <c r="BI67" s="118"/>
      <c r="BJ67" s="118"/>
      <c r="BK67" s="118"/>
      <c r="BL67" s="118"/>
      <c r="BM67" s="118"/>
      <c r="BN67" s="118"/>
      <c r="BO67" s="118"/>
      <c r="BP67" s="118"/>
      <c r="BQ67" s="118"/>
      <c r="BR67" s="118"/>
      <c r="BS67" s="118"/>
      <c r="BT67" s="118"/>
      <c r="BU67" s="118"/>
      <c r="BV67" s="118"/>
      <c r="BW67" s="118"/>
    </row>
    <row r="68" spans="1:75">
      <c r="A68" s="122">
        <v>2</v>
      </c>
      <c r="B68" s="123">
        <f t="shared" si="77"/>
        <v>0</v>
      </c>
      <c r="C68" s="123">
        <f t="shared" si="78"/>
        <v>0</v>
      </c>
      <c r="D68" s="123">
        <f t="shared" si="79"/>
        <v>0</v>
      </c>
      <c r="E68" s="123">
        <f t="shared" si="80"/>
        <v>0</v>
      </c>
      <c r="F68" s="123">
        <f t="shared" si="81"/>
        <v>0</v>
      </c>
      <c r="G68" s="123">
        <f t="shared" si="82"/>
        <v>0</v>
      </c>
      <c r="H68" s="123">
        <f t="shared" si="83"/>
        <v>0</v>
      </c>
      <c r="I68" s="123">
        <f t="shared" si="84"/>
        <v>0</v>
      </c>
      <c r="J68" s="123">
        <f t="shared" si="85"/>
        <v>0</v>
      </c>
      <c r="K68" s="123">
        <f t="shared" si="86"/>
        <v>0</v>
      </c>
      <c r="L68" s="123">
        <f t="shared" si="87"/>
        <v>0</v>
      </c>
      <c r="M68" s="123">
        <f t="shared" si="88"/>
        <v>0</v>
      </c>
      <c r="N68" s="123">
        <f t="shared" si="89"/>
        <v>0</v>
      </c>
      <c r="O68" s="123">
        <f t="shared" si="90"/>
        <v>0</v>
      </c>
      <c r="P68" s="123">
        <f t="shared" si="91"/>
        <v>0</v>
      </c>
      <c r="Q68" s="123">
        <f t="shared" si="92"/>
        <v>0</v>
      </c>
      <c r="R68" s="132"/>
      <c r="S68" s="131"/>
      <c r="T68" s="118"/>
      <c r="U68" s="118"/>
      <c r="V68" s="118"/>
      <c r="W68" s="118"/>
      <c r="X68" s="118"/>
      <c r="Y68" s="118"/>
      <c r="Z68" s="118"/>
      <c r="AA68" s="118"/>
      <c r="AB68" s="118"/>
      <c r="AC68" s="118"/>
      <c r="AD68" s="118"/>
      <c r="AE68" s="118"/>
      <c r="AF68" s="118"/>
      <c r="AG68" s="118"/>
      <c r="AH68" s="118"/>
      <c r="AI68" s="118"/>
      <c r="AJ68" s="118"/>
      <c r="AK68" s="118"/>
      <c r="AL68" s="118"/>
      <c r="AM68" s="118"/>
      <c r="AN68" s="118"/>
      <c r="AO68" s="118"/>
      <c r="AP68" s="118"/>
      <c r="AQ68" s="118"/>
      <c r="AR68" s="118"/>
      <c r="AS68" s="118"/>
      <c r="AT68" s="118"/>
      <c r="AU68" s="118"/>
      <c r="AV68" s="118"/>
      <c r="AW68" s="118"/>
      <c r="AX68" s="118"/>
      <c r="AY68" s="118"/>
      <c r="AZ68" s="118"/>
      <c r="BA68" s="118"/>
      <c r="BB68" s="118"/>
      <c r="BC68" s="118"/>
      <c r="BD68" s="118"/>
      <c r="BE68" s="118"/>
      <c r="BF68" s="118"/>
      <c r="BG68" s="118"/>
      <c r="BH68" s="118"/>
      <c r="BI68" s="118"/>
      <c r="BJ68" s="118"/>
      <c r="BK68" s="118"/>
      <c r="BL68" s="118"/>
      <c r="BM68" s="118"/>
      <c r="BN68" s="118"/>
      <c r="BO68" s="118"/>
      <c r="BP68" s="118"/>
      <c r="BQ68" s="118"/>
      <c r="BR68" s="118"/>
      <c r="BS68" s="118"/>
      <c r="BT68" s="118"/>
      <c r="BU68" s="118"/>
      <c r="BV68" s="118"/>
      <c r="BW68" s="118"/>
    </row>
    <row r="69" spans="1:75">
      <c r="A69" s="122">
        <v>3</v>
      </c>
      <c r="B69" s="123">
        <f t="shared" si="77"/>
        <v>0</v>
      </c>
      <c r="C69" s="123">
        <f t="shared" si="78"/>
        <v>0</v>
      </c>
      <c r="D69" s="123">
        <f t="shared" si="79"/>
        <v>0</v>
      </c>
      <c r="E69" s="123">
        <f t="shared" si="80"/>
        <v>0</v>
      </c>
      <c r="F69" s="123">
        <f t="shared" si="81"/>
        <v>0</v>
      </c>
      <c r="G69" s="123">
        <f t="shared" si="82"/>
        <v>0</v>
      </c>
      <c r="H69" s="123">
        <f t="shared" si="83"/>
        <v>0</v>
      </c>
      <c r="I69" s="123">
        <f t="shared" si="84"/>
        <v>0</v>
      </c>
      <c r="J69" s="123">
        <f t="shared" si="85"/>
        <v>0</v>
      </c>
      <c r="K69" s="123">
        <f t="shared" si="86"/>
        <v>0</v>
      </c>
      <c r="L69" s="123">
        <f t="shared" si="87"/>
        <v>0</v>
      </c>
      <c r="M69" s="123">
        <f t="shared" si="88"/>
        <v>0</v>
      </c>
      <c r="N69" s="123">
        <f t="shared" si="89"/>
        <v>0</v>
      </c>
      <c r="O69" s="123">
        <f t="shared" si="90"/>
        <v>0</v>
      </c>
      <c r="P69" s="123">
        <f t="shared" si="91"/>
        <v>0</v>
      </c>
      <c r="Q69" s="123">
        <f t="shared" si="92"/>
        <v>0</v>
      </c>
      <c r="R69" s="132"/>
      <c r="S69" s="131"/>
      <c r="T69" s="118"/>
      <c r="U69" s="118"/>
      <c r="V69" s="118"/>
      <c r="W69" s="118"/>
      <c r="X69" s="118"/>
      <c r="Y69" s="118"/>
      <c r="Z69" s="118"/>
      <c r="AA69" s="118"/>
      <c r="AB69" s="118"/>
      <c r="AC69" s="118"/>
      <c r="AD69" s="118"/>
      <c r="AE69" s="118"/>
      <c r="AF69" s="118"/>
      <c r="AG69" s="118"/>
      <c r="AH69" s="118"/>
      <c r="AI69" s="118"/>
      <c r="AJ69" s="118"/>
      <c r="AK69" s="118"/>
      <c r="AL69" s="118"/>
      <c r="AM69" s="118"/>
      <c r="AN69" s="118"/>
      <c r="AO69" s="118"/>
      <c r="AP69" s="118"/>
      <c r="AQ69" s="118"/>
      <c r="AR69" s="118"/>
      <c r="AS69" s="118"/>
      <c r="AT69" s="118"/>
      <c r="AU69" s="118"/>
      <c r="AV69" s="118"/>
      <c r="AW69" s="118"/>
      <c r="AX69" s="118"/>
      <c r="AY69" s="118"/>
      <c r="AZ69" s="118"/>
      <c r="BA69" s="118"/>
      <c r="BB69" s="118"/>
      <c r="BC69" s="118"/>
      <c r="BD69" s="118"/>
      <c r="BE69" s="118"/>
      <c r="BF69" s="118"/>
      <c r="BG69" s="118"/>
      <c r="BH69" s="118"/>
      <c r="BI69" s="118"/>
      <c r="BJ69" s="118"/>
      <c r="BK69" s="118"/>
      <c r="BL69" s="118"/>
      <c r="BM69" s="118"/>
      <c r="BN69" s="118"/>
      <c r="BO69" s="118"/>
      <c r="BP69" s="118"/>
      <c r="BQ69" s="118"/>
      <c r="BR69" s="118"/>
      <c r="BS69" s="118"/>
      <c r="BT69" s="118"/>
      <c r="BU69" s="118"/>
      <c r="BV69" s="118"/>
      <c r="BW69" s="118"/>
    </row>
    <row r="70" spans="1:75">
      <c r="A70" s="122"/>
      <c r="B70" s="123"/>
      <c r="C70" s="124"/>
      <c r="D70" s="123"/>
      <c r="E70" s="123"/>
      <c r="F70" s="123"/>
      <c r="G70" s="123"/>
      <c r="H70" s="123"/>
      <c r="I70" s="123"/>
      <c r="J70" s="123"/>
      <c r="K70" s="123"/>
      <c r="L70" s="123"/>
      <c r="M70" s="123"/>
      <c r="N70" s="127"/>
      <c r="O70" s="123"/>
      <c r="P70" s="128"/>
      <c r="Q70" s="129"/>
      <c r="R70" s="132"/>
      <c r="S70" s="131"/>
      <c r="T70" s="118"/>
      <c r="U70" s="118"/>
      <c r="V70" s="118"/>
      <c r="W70" s="118"/>
      <c r="X70" s="118"/>
      <c r="Y70" s="118"/>
      <c r="Z70" s="118"/>
      <c r="AA70" s="118"/>
      <c r="AB70" s="118"/>
      <c r="AC70" s="118"/>
      <c r="AD70" s="118"/>
      <c r="AE70" s="118"/>
      <c r="AF70" s="118"/>
      <c r="AG70" s="118"/>
      <c r="AH70" s="118"/>
      <c r="AI70" s="118"/>
      <c r="AJ70" s="118"/>
      <c r="AK70" s="118"/>
      <c r="AL70" s="118"/>
      <c r="AM70" s="118"/>
      <c r="AN70" s="118"/>
      <c r="AO70" s="118"/>
      <c r="AP70" s="118"/>
      <c r="AQ70" s="118"/>
      <c r="AR70" s="118"/>
      <c r="AS70" s="118"/>
      <c r="AT70" s="118"/>
      <c r="AU70" s="118"/>
      <c r="AV70" s="118"/>
      <c r="AW70" s="118"/>
      <c r="AX70" s="118"/>
      <c r="AY70" s="118"/>
      <c r="AZ70" s="118"/>
      <c r="BA70" s="118"/>
      <c r="BB70" s="118"/>
      <c r="BC70" s="118"/>
      <c r="BD70" s="118"/>
      <c r="BE70" s="118"/>
      <c r="BF70" s="118"/>
      <c r="BG70" s="118"/>
      <c r="BH70" s="118"/>
      <c r="BI70" s="118"/>
      <c r="BJ70" s="118"/>
      <c r="BK70" s="118"/>
      <c r="BL70" s="118"/>
      <c r="BM70" s="118"/>
      <c r="BN70" s="118"/>
      <c r="BO70" s="118"/>
      <c r="BP70" s="118"/>
      <c r="BQ70" s="118"/>
      <c r="BR70" s="118"/>
      <c r="BS70" s="118"/>
      <c r="BT70" s="118"/>
      <c r="BU70" s="118"/>
      <c r="BV70" s="118"/>
      <c r="BW70" s="118"/>
    </row>
    <row r="71" spans="1:75">
      <c r="A71" s="122"/>
      <c r="B71" s="123"/>
      <c r="C71" s="124"/>
      <c r="D71" s="123"/>
      <c r="E71" s="123"/>
      <c r="F71" s="123"/>
      <c r="G71" s="123"/>
      <c r="H71" s="123"/>
      <c r="I71" s="123"/>
      <c r="J71" s="123"/>
      <c r="K71" s="123"/>
      <c r="L71" s="123"/>
      <c r="M71" s="123"/>
      <c r="N71" s="127"/>
      <c r="O71" s="123"/>
      <c r="P71" s="128"/>
      <c r="Q71" s="129"/>
      <c r="R71" s="132"/>
      <c r="S71" s="131"/>
      <c r="T71" s="118"/>
      <c r="U71" s="118"/>
      <c r="V71" s="118"/>
      <c r="W71" s="118"/>
      <c r="X71" s="118"/>
      <c r="Y71" s="118"/>
      <c r="Z71" s="118"/>
      <c r="AA71" s="118"/>
      <c r="AB71" s="118"/>
      <c r="AC71" s="118"/>
      <c r="AD71" s="118"/>
      <c r="AE71" s="118"/>
      <c r="AF71" s="118"/>
      <c r="AG71" s="118"/>
      <c r="AH71" s="118"/>
      <c r="AI71" s="118"/>
      <c r="AJ71" s="118"/>
      <c r="AK71" s="118"/>
      <c r="AL71" s="118"/>
      <c r="AM71" s="118"/>
      <c r="AN71" s="118"/>
      <c r="AO71" s="118"/>
      <c r="AP71" s="118"/>
      <c r="AQ71" s="118"/>
      <c r="AR71" s="118"/>
      <c r="AS71" s="118"/>
      <c r="AT71" s="118"/>
      <c r="AU71" s="118"/>
      <c r="AV71" s="118"/>
      <c r="AW71" s="118"/>
      <c r="AX71" s="118"/>
      <c r="AY71" s="118"/>
      <c r="AZ71" s="118"/>
      <c r="BA71" s="118"/>
      <c r="BB71" s="118"/>
      <c r="BC71" s="118"/>
      <c r="BD71" s="118"/>
      <c r="BE71" s="118"/>
      <c r="BF71" s="118"/>
      <c r="BG71" s="118"/>
      <c r="BH71" s="118"/>
      <c r="BI71" s="118"/>
      <c r="BJ71" s="118"/>
      <c r="BK71" s="118"/>
      <c r="BL71" s="118"/>
      <c r="BM71" s="118"/>
      <c r="BN71" s="118"/>
      <c r="BO71" s="118"/>
      <c r="BP71" s="118"/>
      <c r="BQ71" s="118"/>
      <c r="BR71" s="118"/>
      <c r="BS71" s="118"/>
      <c r="BT71" s="118"/>
      <c r="BU71" s="118"/>
      <c r="BV71" s="118"/>
      <c r="BW71" s="118"/>
    </row>
    <row r="72" spans="1:75">
      <c r="A72" s="122"/>
      <c r="B72" s="123"/>
      <c r="C72" s="124"/>
      <c r="D72" s="123"/>
      <c r="E72" s="123"/>
      <c r="F72" s="123"/>
      <c r="G72" s="123"/>
      <c r="H72" s="123"/>
      <c r="I72" s="123"/>
      <c r="J72" s="123"/>
      <c r="K72" s="123"/>
      <c r="L72" s="123"/>
      <c r="M72" s="123"/>
      <c r="N72" s="127"/>
      <c r="O72" s="123"/>
      <c r="P72" s="128"/>
      <c r="Q72" s="129"/>
      <c r="R72" s="132"/>
      <c r="S72" s="131"/>
      <c r="T72" s="118"/>
      <c r="U72" s="118"/>
      <c r="V72" s="118"/>
      <c r="W72" s="118"/>
      <c r="X72" s="118"/>
      <c r="Y72" s="118"/>
      <c r="Z72" s="118"/>
      <c r="AA72" s="118"/>
      <c r="AB72" s="118"/>
      <c r="AC72" s="118"/>
      <c r="AD72" s="118"/>
      <c r="AE72" s="118"/>
      <c r="AF72" s="118"/>
      <c r="AG72" s="118"/>
      <c r="AH72" s="118"/>
      <c r="AI72" s="118"/>
      <c r="AJ72" s="118"/>
      <c r="AK72" s="118"/>
      <c r="AL72" s="118"/>
      <c r="AM72" s="118"/>
      <c r="AN72" s="118"/>
      <c r="AO72" s="118"/>
      <c r="AP72" s="118"/>
      <c r="AQ72" s="118"/>
      <c r="AR72" s="118"/>
      <c r="AS72" s="118"/>
      <c r="AT72" s="118"/>
      <c r="AU72" s="118"/>
      <c r="AV72" s="118"/>
      <c r="AW72" s="118"/>
      <c r="AX72" s="118"/>
      <c r="AY72" s="118"/>
      <c r="AZ72" s="118"/>
      <c r="BA72" s="118"/>
      <c r="BB72" s="118"/>
      <c r="BC72" s="118"/>
      <c r="BD72" s="118"/>
      <c r="BE72" s="118"/>
      <c r="BF72" s="118"/>
      <c r="BG72" s="118"/>
      <c r="BH72" s="118"/>
      <c r="BI72" s="118"/>
      <c r="BJ72" s="118"/>
      <c r="BK72" s="118"/>
      <c r="BL72" s="118"/>
      <c r="BM72" s="118"/>
      <c r="BN72" s="118"/>
      <c r="BO72" s="118"/>
      <c r="BP72" s="118"/>
      <c r="BQ72" s="118"/>
      <c r="BR72" s="118"/>
      <c r="BS72" s="118"/>
      <c r="BT72" s="118"/>
      <c r="BU72" s="118"/>
      <c r="BV72" s="118"/>
      <c r="BW72" s="118"/>
    </row>
    <row r="73" spans="1:75">
      <c r="A73" s="122"/>
      <c r="B73" s="123"/>
      <c r="C73" s="124"/>
      <c r="D73" s="123"/>
      <c r="E73" s="123"/>
      <c r="F73" s="123"/>
      <c r="G73" s="123"/>
      <c r="H73" s="123"/>
      <c r="I73" s="123"/>
      <c r="J73" s="123"/>
      <c r="K73" s="123"/>
      <c r="L73" s="123"/>
      <c r="M73" s="123"/>
      <c r="N73" s="127"/>
      <c r="O73" s="123"/>
      <c r="P73" s="128"/>
      <c r="Q73" s="129"/>
      <c r="R73" s="132"/>
      <c r="S73" s="131"/>
      <c r="T73" s="118"/>
      <c r="U73" s="118"/>
      <c r="V73" s="118"/>
      <c r="W73" s="118"/>
      <c r="X73" s="118"/>
      <c r="Y73" s="118"/>
      <c r="Z73" s="118"/>
      <c r="AA73" s="118"/>
      <c r="AB73" s="118"/>
      <c r="AC73" s="118"/>
      <c r="AD73" s="118"/>
      <c r="AE73" s="118"/>
      <c r="AF73" s="118"/>
      <c r="AG73" s="118"/>
      <c r="AH73" s="118"/>
      <c r="AI73" s="118"/>
      <c r="AJ73" s="118"/>
      <c r="AK73" s="118"/>
      <c r="AL73" s="118"/>
      <c r="AM73" s="118"/>
      <c r="AN73" s="118"/>
      <c r="AO73" s="118"/>
      <c r="AP73" s="118"/>
      <c r="AQ73" s="118"/>
      <c r="AR73" s="118"/>
      <c r="AS73" s="118"/>
      <c r="AT73" s="118"/>
      <c r="AU73" s="118"/>
      <c r="AV73" s="118"/>
      <c r="AW73" s="118"/>
      <c r="AX73" s="118"/>
      <c r="AY73" s="118"/>
      <c r="AZ73" s="118"/>
      <c r="BA73" s="118"/>
      <c r="BB73" s="118"/>
      <c r="BC73" s="118"/>
      <c r="BD73" s="118"/>
      <c r="BE73" s="118"/>
      <c r="BF73" s="118"/>
      <c r="BG73" s="118"/>
      <c r="BH73" s="118"/>
      <c r="BI73" s="118"/>
      <c r="BJ73" s="118"/>
      <c r="BK73" s="118"/>
      <c r="BL73" s="118"/>
      <c r="BM73" s="118"/>
      <c r="BN73" s="118"/>
      <c r="BO73" s="118"/>
      <c r="BP73" s="118"/>
      <c r="BQ73" s="118"/>
      <c r="BR73" s="118"/>
      <c r="BS73" s="118"/>
      <c r="BT73" s="118"/>
      <c r="BU73" s="118"/>
      <c r="BV73" s="118"/>
      <c r="BW73" s="118"/>
    </row>
    <row r="74" spans="1:75">
      <c r="A74" s="122"/>
      <c r="B74" s="123"/>
      <c r="C74" s="124"/>
      <c r="D74" s="123"/>
      <c r="E74" s="123"/>
      <c r="F74" s="123"/>
      <c r="G74" s="123"/>
      <c r="H74" s="123"/>
      <c r="I74" s="123"/>
      <c r="J74" s="123"/>
      <c r="K74" s="123"/>
      <c r="L74" s="123"/>
      <c r="M74" s="123"/>
      <c r="N74" s="127"/>
      <c r="O74" s="123"/>
      <c r="P74" s="128"/>
      <c r="Q74" s="129"/>
      <c r="R74" s="132"/>
      <c r="S74" s="131"/>
      <c r="T74" s="118"/>
      <c r="U74" s="118"/>
      <c r="V74" s="118"/>
      <c r="W74" s="118"/>
      <c r="X74" s="118"/>
      <c r="Y74" s="118"/>
      <c r="Z74" s="118"/>
      <c r="AA74" s="118"/>
      <c r="AB74" s="118"/>
      <c r="AC74" s="118"/>
      <c r="AD74" s="118"/>
      <c r="AE74" s="118"/>
      <c r="AF74" s="118"/>
      <c r="AG74" s="118"/>
      <c r="AH74" s="118"/>
      <c r="AI74" s="118"/>
      <c r="AJ74" s="118"/>
      <c r="AK74" s="118"/>
      <c r="AL74" s="118"/>
      <c r="AM74" s="118"/>
      <c r="AN74" s="118"/>
      <c r="AO74" s="118"/>
      <c r="AP74" s="118"/>
      <c r="AQ74" s="118"/>
      <c r="AR74" s="118"/>
      <c r="AS74" s="118"/>
      <c r="AT74" s="118"/>
      <c r="AU74" s="118"/>
      <c r="AV74" s="118"/>
      <c r="AW74" s="118"/>
      <c r="AX74" s="118"/>
      <c r="AY74" s="118"/>
      <c r="AZ74" s="118"/>
      <c r="BA74" s="118"/>
      <c r="BB74" s="118"/>
      <c r="BC74" s="118"/>
      <c r="BD74" s="118"/>
      <c r="BE74" s="118"/>
      <c r="BF74" s="118"/>
      <c r="BG74" s="118"/>
      <c r="BH74" s="118"/>
      <c r="BI74" s="118"/>
      <c r="BJ74" s="118"/>
      <c r="BK74" s="118"/>
      <c r="BL74" s="118"/>
      <c r="BM74" s="118"/>
      <c r="BN74" s="118"/>
      <c r="BO74" s="118"/>
      <c r="BP74" s="118"/>
      <c r="BQ74" s="118"/>
      <c r="BR74" s="118"/>
      <c r="BS74" s="118"/>
      <c r="BT74" s="118"/>
      <c r="BU74" s="118"/>
      <c r="BV74" s="118"/>
      <c r="BW74" s="118"/>
    </row>
    <row r="75" spans="1:75">
      <c r="A75" s="122"/>
      <c r="B75" s="123"/>
      <c r="C75" s="124"/>
      <c r="D75" s="123"/>
      <c r="E75" s="123"/>
      <c r="F75" s="123"/>
      <c r="G75" s="123"/>
      <c r="H75" s="123"/>
      <c r="I75" s="123"/>
      <c r="J75" s="123"/>
      <c r="K75" s="123"/>
      <c r="L75" s="123"/>
      <c r="M75" s="123"/>
      <c r="N75" s="127"/>
      <c r="O75" s="123"/>
      <c r="P75" s="128"/>
      <c r="Q75" s="129"/>
      <c r="R75" s="132"/>
      <c r="S75" s="131"/>
      <c r="T75" s="118"/>
      <c r="U75" s="118"/>
      <c r="V75" s="118"/>
      <c r="W75" s="118"/>
      <c r="X75" s="118"/>
      <c r="Y75" s="118"/>
      <c r="Z75" s="118"/>
      <c r="AA75" s="118"/>
      <c r="AB75" s="118"/>
      <c r="AC75" s="118"/>
      <c r="AD75" s="118"/>
      <c r="AE75" s="118"/>
      <c r="AF75" s="118"/>
      <c r="AG75" s="118"/>
      <c r="AH75" s="118"/>
      <c r="AI75" s="118"/>
      <c r="AJ75" s="118"/>
      <c r="AK75" s="118"/>
      <c r="AL75" s="118"/>
      <c r="AM75" s="118"/>
      <c r="AN75" s="118"/>
      <c r="AO75" s="118"/>
      <c r="AP75" s="118"/>
      <c r="AQ75" s="118"/>
      <c r="AR75" s="118"/>
      <c r="AS75" s="118"/>
      <c r="AT75" s="118"/>
      <c r="AU75" s="118"/>
      <c r="AV75" s="118"/>
      <c r="AW75" s="118"/>
      <c r="AX75" s="118"/>
      <c r="AY75" s="118"/>
      <c r="AZ75" s="118"/>
      <c r="BA75" s="118"/>
      <c r="BB75" s="118"/>
      <c r="BC75" s="118"/>
      <c r="BD75" s="118"/>
      <c r="BE75" s="118"/>
      <c r="BF75" s="118"/>
      <c r="BG75" s="118"/>
      <c r="BH75" s="118"/>
      <c r="BI75" s="118"/>
      <c r="BJ75" s="118"/>
      <c r="BK75" s="118"/>
      <c r="BL75" s="118"/>
      <c r="BM75" s="118"/>
      <c r="BN75" s="118"/>
      <c r="BO75" s="118"/>
      <c r="BP75" s="118"/>
      <c r="BQ75" s="118"/>
      <c r="BR75" s="118"/>
      <c r="BS75" s="118"/>
      <c r="BT75" s="118"/>
      <c r="BU75" s="118"/>
      <c r="BV75" s="118"/>
      <c r="BW75" s="118"/>
    </row>
    <row r="76" spans="1:75">
      <c r="A76" s="122"/>
      <c r="B76" s="123"/>
      <c r="C76" s="124"/>
      <c r="D76" s="123"/>
      <c r="E76" s="123"/>
      <c r="F76" s="123"/>
      <c r="G76" s="123"/>
      <c r="H76" s="123"/>
      <c r="I76" s="123"/>
      <c r="J76" s="123"/>
      <c r="K76" s="123"/>
      <c r="L76" s="123"/>
      <c r="M76" s="123"/>
      <c r="N76" s="127"/>
      <c r="O76" s="123"/>
      <c r="P76" s="128"/>
      <c r="Q76" s="129"/>
      <c r="R76" s="132"/>
      <c r="S76" s="131"/>
      <c r="T76" s="118"/>
      <c r="U76" s="118"/>
      <c r="V76" s="118"/>
      <c r="W76" s="118"/>
      <c r="X76" s="118"/>
      <c r="Y76" s="118"/>
      <c r="Z76" s="118"/>
      <c r="AA76" s="118"/>
      <c r="AB76" s="118"/>
      <c r="AC76" s="118"/>
      <c r="AD76" s="118"/>
      <c r="AE76" s="118"/>
      <c r="AF76" s="118"/>
      <c r="AG76" s="118"/>
      <c r="AH76" s="118"/>
      <c r="AI76" s="118"/>
      <c r="AJ76" s="118"/>
      <c r="AK76" s="118"/>
      <c r="AL76" s="118"/>
      <c r="AM76" s="118"/>
      <c r="AN76" s="118"/>
      <c r="AO76" s="118"/>
      <c r="AP76" s="118"/>
      <c r="AQ76" s="118"/>
      <c r="AR76" s="118"/>
      <c r="AS76" s="118"/>
      <c r="AT76" s="118"/>
      <c r="AU76" s="118"/>
      <c r="AV76" s="118"/>
      <c r="AW76" s="118"/>
      <c r="AX76" s="118"/>
      <c r="AY76" s="118"/>
      <c r="AZ76" s="118"/>
      <c r="BA76" s="118"/>
      <c r="BB76" s="118"/>
      <c r="BC76" s="118"/>
      <c r="BD76" s="118"/>
      <c r="BE76" s="118"/>
      <c r="BF76" s="118"/>
      <c r="BG76" s="118"/>
      <c r="BH76" s="118"/>
      <c r="BI76" s="118"/>
      <c r="BJ76" s="118"/>
      <c r="BK76" s="118"/>
      <c r="BL76" s="118"/>
      <c r="BM76" s="118"/>
      <c r="BN76" s="118"/>
      <c r="BO76" s="118"/>
      <c r="BP76" s="118"/>
      <c r="BQ76" s="118"/>
      <c r="BR76" s="118"/>
      <c r="BS76" s="118"/>
      <c r="BT76" s="118"/>
      <c r="BU76" s="118"/>
      <c r="BV76" s="118"/>
      <c r="BW76" s="118"/>
    </row>
    <row r="77" spans="1:75">
      <c r="A77" s="122"/>
      <c r="B77" s="123"/>
      <c r="C77" s="124"/>
      <c r="D77" s="123"/>
      <c r="E77" s="123"/>
      <c r="F77" s="123"/>
      <c r="G77" s="123"/>
      <c r="H77" s="123"/>
      <c r="I77" s="123"/>
      <c r="J77" s="123"/>
      <c r="K77" s="123"/>
      <c r="L77" s="123"/>
      <c r="M77" s="123"/>
      <c r="N77" s="127"/>
      <c r="O77" s="123"/>
      <c r="P77" s="128"/>
      <c r="Q77" s="129"/>
      <c r="R77" s="132"/>
      <c r="S77" s="131"/>
      <c r="T77" s="118"/>
      <c r="U77" s="118"/>
      <c r="V77" s="118"/>
      <c r="W77" s="118"/>
      <c r="X77" s="118"/>
      <c r="Y77" s="118"/>
      <c r="Z77" s="118"/>
      <c r="AA77" s="118"/>
      <c r="AB77" s="118"/>
      <c r="AC77" s="118"/>
      <c r="AD77" s="118"/>
      <c r="AE77" s="118"/>
      <c r="AF77" s="118"/>
      <c r="AG77" s="118"/>
      <c r="AH77" s="118"/>
      <c r="AI77" s="118"/>
      <c r="AJ77" s="118"/>
      <c r="AK77" s="118"/>
      <c r="AL77" s="118"/>
      <c r="AM77" s="118"/>
      <c r="AN77" s="118"/>
      <c r="AO77" s="118"/>
      <c r="AP77" s="118"/>
      <c r="AQ77" s="118"/>
      <c r="AR77" s="118"/>
      <c r="AS77" s="118"/>
      <c r="AT77" s="118"/>
      <c r="AU77" s="118"/>
      <c r="AV77" s="118"/>
      <c r="AW77" s="118"/>
      <c r="AX77" s="118"/>
      <c r="AY77" s="118"/>
      <c r="AZ77" s="118"/>
      <c r="BA77" s="118"/>
      <c r="BB77" s="118"/>
      <c r="BC77" s="118"/>
      <c r="BD77" s="118"/>
      <c r="BE77" s="118"/>
      <c r="BF77" s="118"/>
      <c r="BG77" s="118"/>
      <c r="BH77" s="118"/>
      <c r="BI77" s="118"/>
      <c r="BJ77" s="118"/>
      <c r="BK77" s="118"/>
      <c r="BL77" s="118"/>
      <c r="BM77" s="118"/>
      <c r="BN77" s="118"/>
      <c r="BO77" s="118"/>
      <c r="BP77" s="118"/>
      <c r="BQ77" s="118"/>
      <c r="BR77" s="118"/>
      <c r="BS77" s="118"/>
      <c r="BT77" s="118"/>
      <c r="BU77" s="118"/>
      <c r="BV77" s="118"/>
      <c r="BW77" s="118"/>
    </row>
    <row r="78" spans="1:75">
      <c r="A78" s="122"/>
      <c r="B78" s="123"/>
      <c r="C78" s="124"/>
      <c r="D78" s="123"/>
      <c r="E78" s="123"/>
      <c r="F78" s="123"/>
      <c r="G78" s="123"/>
      <c r="H78" s="123"/>
      <c r="I78" s="123"/>
      <c r="J78" s="123"/>
      <c r="K78" s="123"/>
      <c r="L78" s="123"/>
      <c r="M78" s="123"/>
      <c r="N78" s="127"/>
      <c r="O78" s="123"/>
      <c r="P78" s="128"/>
      <c r="Q78" s="129"/>
      <c r="R78" s="132"/>
      <c r="S78" s="131"/>
      <c r="T78" s="118"/>
      <c r="U78" s="118"/>
      <c r="V78" s="118"/>
      <c r="W78" s="118"/>
      <c r="X78" s="118"/>
      <c r="Y78" s="118"/>
      <c r="Z78" s="118"/>
      <c r="AA78" s="118"/>
      <c r="AB78" s="118"/>
      <c r="AC78" s="118"/>
      <c r="AD78" s="118"/>
      <c r="AE78" s="118"/>
      <c r="AF78" s="118"/>
      <c r="AG78" s="118"/>
      <c r="AH78" s="118"/>
      <c r="AI78" s="118"/>
      <c r="AJ78" s="118"/>
      <c r="AK78" s="118"/>
      <c r="AL78" s="118"/>
      <c r="AM78" s="118"/>
      <c r="AN78" s="118"/>
      <c r="AO78" s="118"/>
      <c r="AP78" s="118"/>
      <c r="AQ78" s="118"/>
      <c r="AR78" s="118"/>
      <c r="AS78" s="118"/>
      <c r="AT78" s="118"/>
      <c r="AU78" s="118"/>
      <c r="AV78" s="118"/>
      <c r="AW78" s="118"/>
      <c r="AX78" s="118"/>
      <c r="AY78" s="118"/>
      <c r="AZ78" s="118"/>
      <c r="BA78" s="118"/>
      <c r="BB78" s="118"/>
      <c r="BC78" s="118"/>
      <c r="BD78" s="118"/>
      <c r="BE78" s="118"/>
      <c r="BF78" s="118"/>
      <c r="BG78" s="118"/>
      <c r="BH78" s="118"/>
      <c r="BI78" s="118"/>
      <c r="BJ78" s="118"/>
      <c r="BK78" s="118"/>
      <c r="BL78" s="118"/>
      <c r="BM78" s="118"/>
      <c r="BN78" s="118"/>
      <c r="BO78" s="118"/>
      <c r="BP78" s="118"/>
      <c r="BQ78" s="118"/>
      <c r="BR78" s="118"/>
      <c r="BS78" s="118"/>
      <c r="BT78" s="118"/>
      <c r="BU78" s="118"/>
      <c r="BV78" s="118"/>
      <c r="BW78" s="118"/>
    </row>
    <row r="79" spans="1:75">
      <c r="A79" s="122"/>
      <c r="B79" s="123"/>
      <c r="C79" s="124"/>
      <c r="D79" s="123"/>
      <c r="E79" s="123"/>
      <c r="F79" s="123"/>
      <c r="G79" s="123"/>
      <c r="H79" s="123"/>
      <c r="I79" s="123"/>
      <c r="J79" s="123"/>
      <c r="K79" s="123"/>
      <c r="L79" s="123"/>
      <c r="M79" s="123"/>
      <c r="N79" s="127"/>
      <c r="O79" s="123"/>
      <c r="P79" s="128"/>
      <c r="Q79" s="129"/>
      <c r="R79" s="132"/>
      <c r="S79" s="131"/>
      <c r="T79" s="118"/>
      <c r="U79" s="118"/>
      <c r="V79" s="118"/>
      <c r="W79" s="118"/>
      <c r="X79" s="118"/>
      <c r="Y79" s="118"/>
      <c r="Z79" s="118"/>
      <c r="AA79" s="118"/>
      <c r="AB79" s="118"/>
      <c r="AC79" s="118"/>
      <c r="AD79" s="118"/>
      <c r="AE79" s="118"/>
      <c r="AF79" s="118"/>
      <c r="AG79" s="118"/>
      <c r="AH79" s="118"/>
      <c r="AI79" s="118"/>
      <c r="AJ79" s="118"/>
      <c r="AK79" s="118"/>
      <c r="AL79" s="118"/>
      <c r="AM79" s="118"/>
      <c r="AN79" s="118"/>
      <c r="AO79" s="118"/>
      <c r="AP79" s="118"/>
      <c r="AQ79" s="118"/>
      <c r="AR79" s="118"/>
      <c r="AS79" s="118"/>
      <c r="AT79" s="118"/>
      <c r="AU79" s="118"/>
      <c r="AV79" s="118"/>
      <c r="AW79" s="118"/>
      <c r="AX79" s="118"/>
      <c r="AY79" s="118"/>
      <c r="AZ79" s="118"/>
      <c r="BA79" s="118"/>
      <c r="BB79" s="118"/>
      <c r="BC79" s="118"/>
      <c r="BD79" s="118"/>
      <c r="BE79" s="118"/>
      <c r="BF79" s="118"/>
      <c r="BG79" s="118"/>
      <c r="BH79" s="118"/>
      <c r="BI79" s="118"/>
      <c r="BJ79" s="118"/>
      <c r="BK79" s="118"/>
      <c r="BL79" s="118"/>
      <c r="BM79" s="118"/>
      <c r="BN79" s="118"/>
      <c r="BO79" s="118"/>
      <c r="BP79" s="118"/>
      <c r="BQ79" s="118"/>
      <c r="BR79" s="118"/>
      <c r="BS79" s="118"/>
      <c r="BT79" s="118"/>
      <c r="BU79" s="118"/>
      <c r="BV79" s="118"/>
      <c r="BW79" s="118"/>
    </row>
    <row r="80" spans="1:75">
      <c r="A80" s="122"/>
      <c r="B80" s="123"/>
      <c r="C80" s="124"/>
      <c r="D80" s="123"/>
      <c r="E80" s="123"/>
      <c r="F80" s="123"/>
      <c r="G80" s="123"/>
      <c r="H80" s="123"/>
      <c r="I80" s="123"/>
      <c r="J80" s="123"/>
      <c r="K80" s="123"/>
      <c r="L80" s="123"/>
      <c r="M80" s="123"/>
      <c r="N80" s="127"/>
      <c r="O80" s="123"/>
      <c r="P80" s="128"/>
      <c r="Q80" s="129"/>
      <c r="R80" s="132"/>
      <c r="S80" s="131"/>
      <c r="T80" s="118"/>
      <c r="U80" s="118"/>
      <c r="V80" s="118"/>
      <c r="W80" s="118"/>
      <c r="X80" s="118"/>
      <c r="Y80" s="118"/>
      <c r="Z80" s="118"/>
      <c r="AA80" s="118"/>
      <c r="AB80" s="118"/>
      <c r="AC80" s="118"/>
      <c r="AD80" s="118"/>
      <c r="AE80" s="118"/>
      <c r="AF80" s="118"/>
      <c r="AG80" s="118"/>
      <c r="AH80" s="118"/>
      <c r="AI80" s="118"/>
      <c r="AJ80" s="118"/>
      <c r="AK80" s="118"/>
      <c r="AL80" s="118"/>
      <c r="AM80" s="118"/>
      <c r="AN80" s="118"/>
      <c r="AO80" s="118"/>
      <c r="AP80" s="118"/>
      <c r="AQ80" s="118"/>
      <c r="AR80" s="118"/>
      <c r="AS80" s="118"/>
      <c r="AT80" s="118"/>
      <c r="AU80" s="118"/>
      <c r="AV80" s="118"/>
      <c r="AW80" s="118"/>
      <c r="AX80" s="118"/>
      <c r="AY80" s="118"/>
      <c r="AZ80" s="118"/>
      <c r="BA80" s="118"/>
      <c r="BB80" s="118"/>
      <c r="BC80" s="118"/>
      <c r="BD80" s="118"/>
      <c r="BE80" s="118"/>
      <c r="BF80" s="118"/>
      <c r="BG80" s="118"/>
      <c r="BH80" s="118"/>
      <c r="BI80" s="118"/>
      <c r="BJ80" s="118"/>
      <c r="BK80" s="118"/>
      <c r="BL80" s="118"/>
      <c r="BM80" s="118"/>
      <c r="BN80" s="118"/>
      <c r="BO80" s="118"/>
      <c r="BP80" s="118"/>
      <c r="BQ80" s="118"/>
      <c r="BR80" s="118"/>
      <c r="BS80" s="118"/>
      <c r="BT80" s="118"/>
      <c r="BU80" s="118"/>
      <c r="BV80" s="118"/>
      <c r="BW80" s="118"/>
    </row>
    <row r="81" spans="1:75">
      <c r="A81" s="122"/>
      <c r="B81" s="123"/>
      <c r="C81" s="124"/>
      <c r="D81" s="123"/>
      <c r="E81" s="123"/>
      <c r="F81" s="123"/>
      <c r="G81" s="123"/>
      <c r="H81" s="123"/>
      <c r="I81" s="123"/>
      <c r="J81" s="123"/>
      <c r="K81" s="123"/>
      <c r="L81" s="123"/>
      <c r="M81" s="123"/>
      <c r="N81" s="127"/>
      <c r="O81" s="123"/>
      <c r="P81" s="128"/>
      <c r="Q81" s="129"/>
      <c r="R81" s="132"/>
      <c r="S81" s="131"/>
      <c r="T81" s="118"/>
      <c r="U81" s="118"/>
      <c r="V81" s="118"/>
      <c r="W81" s="118"/>
      <c r="X81" s="118"/>
      <c r="Y81" s="118"/>
      <c r="Z81" s="118"/>
      <c r="AA81" s="118"/>
      <c r="AB81" s="118"/>
      <c r="AC81" s="118"/>
      <c r="AD81" s="118"/>
      <c r="AE81" s="118"/>
      <c r="AF81" s="118"/>
      <c r="AG81" s="118"/>
      <c r="AH81" s="118"/>
      <c r="AI81" s="118"/>
      <c r="AJ81" s="118"/>
      <c r="AK81" s="118"/>
      <c r="AL81" s="118"/>
      <c r="AM81" s="118"/>
      <c r="AN81" s="118"/>
      <c r="AO81" s="118"/>
      <c r="AP81" s="118"/>
      <c r="AQ81" s="118"/>
      <c r="AR81" s="118"/>
      <c r="AS81" s="118"/>
      <c r="AT81" s="118"/>
      <c r="AU81" s="118"/>
      <c r="AV81" s="118"/>
      <c r="AW81" s="118"/>
      <c r="AX81" s="118"/>
      <c r="AY81" s="118"/>
      <c r="AZ81" s="118"/>
      <c r="BA81" s="118"/>
      <c r="BB81" s="118"/>
      <c r="BC81" s="118"/>
      <c r="BD81" s="118"/>
      <c r="BE81" s="118"/>
      <c r="BF81" s="118"/>
      <c r="BG81" s="118"/>
      <c r="BH81" s="118"/>
      <c r="BI81" s="118"/>
      <c r="BJ81" s="118"/>
      <c r="BK81" s="118"/>
      <c r="BL81" s="118"/>
      <c r="BM81" s="118"/>
      <c r="BN81" s="118"/>
      <c r="BO81" s="118"/>
      <c r="BP81" s="118"/>
      <c r="BQ81" s="118"/>
      <c r="BR81" s="118"/>
      <c r="BS81" s="118"/>
      <c r="BT81" s="118"/>
      <c r="BU81" s="118"/>
      <c r="BV81" s="118"/>
      <c r="BW81" s="118"/>
    </row>
    <row r="82" spans="1:75">
      <c r="A82" s="122"/>
      <c r="B82" s="123"/>
      <c r="C82" s="124"/>
      <c r="D82" s="123"/>
      <c r="E82" s="123"/>
      <c r="F82" s="123"/>
      <c r="G82" s="123"/>
      <c r="H82" s="123"/>
      <c r="I82" s="123"/>
      <c r="J82" s="123"/>
      <c r="K82" s="123"/>
      <c r="L82" s="123"/>
      <c r="M82" s="123"/>
      <c r="N82" s="127"/>
      <c r="O82" s="123"/>
      <c r="P82" s="128"/>
      <c r="Q82" s="129"/>
      <c r="R82" s="132"/>
      <c r="S82" s="131"/>
      <c r="T82" s="118"/>
      <c r="U82" s="118"/>
      <c r="V82" s="118"/>
      <c r="W82" s="118"/>
      <c r="X82" s="118"/>
      <c r="Y82" s="118"/>
      <c r="Z82" s="118"/>
      <c r="AA82" s="118"/>
      <c r="AB82" s="118"/>
      <c r="AC82" s="118"/>
      <c r="AD82" s="118"/>
      <c r="AE82" s="118"/>
      <c r="AF82" s="118"/>
      <c r="AG82" s="118"/>
      <c r="AH82" s="118"/>
      <c r="AI82" s="118"/>
      <c r="AJ82" s="118"/>
      <c r="AK82" s="118"/>
      <c r="AL82" s="118"/>
      <c r="AM82" s="118"/>
      <c r="AN82" s="118"/>
      <c r="AO82" s="118"/>
      <c r="AP82" s="118"/>
      <c r="AQ82" s="118"/>
      <c r="AR82" s="118"/>
      <c r="AS82" s="118"/>
      <c r="AT82" s="118"/>
      <c r="AU82" s="118"/>
      <c r="AV82" s="118"/>
      <c r="AW82" s="118"/>
      <c r="AX82" s="118"/>
      <c r="AY82" s="118"/>
      <c r="AZ82" s="118"/>
      <c r="BA82" s="118"/>
      <c r="BB82" s="118"/>
      <c r="BC82" s="118"/>
      <c r="BD82" s="118"/>
      <c r="BE82" s="118"/>
      <c r="BF82" s="118"/>
      <c r="BG82" s="118"/>
      <c r="BH82" s="118"/>
      <c r="BI82" s="118"/>
      <c r="BJ82" s="118"/>
      <c r="BK82" s="118"/>
      <c r="BL82" s="118"/>
      <c r="BM82" s="118"/>
      <c r="BN82" s="118"/>
      <c r="BO82" s="118"/>
      <c r="BP82" s="118"/>
      <c r="BQ82" s="118"/>
      <c r="BR82" s="118"/>
      <c r="BS82" s="118"/>
      <c r="BT82" s="118"/>
      <c r="BU82" s="118"/>
      <c r="BV82" s="118"/>
      <c r="BW82" s="118"/>
    </row>
    <row r="83" spans="1:75">
      <c r="A83" s="122"/>
      <c r="B83" s="123"/>
      <c r="C83" s="124"/>
      <c r="D83" s="123"/>
      <c r="E83" s="123"/>
      <c r="F83" s="123"/>
      <c r="G83" s="123"/>
      <c r="H83" s="123"/>
      <c r="I83" s="123"/>
      <c r="J83" s="123"/>
      <c r="K83" s="123"/>
      <c r="L83" s="123"/>
      <c r="M83" s="123"/>
      <c r="N83" s="127"/>
      <c r="O83" s="123"/>
      <c r="P83" s="128"/>
      <c r="Q83" s="129"/>
      <c r="R83" s="132"/>
      <c r="S83" s="131"/>
      <c r="T83" s="118"/>
      <c r="U83" s="118"/>
      <c r="V83" s="118"/>
      <c r="W83" s="118"/>
      <c r="X83" s="118"/>
      <c r="Y83" s="118"/>
      <c r="Z83" s="118"/>
      <c r="AA83" s="118"/>
      <c r="AB83" s="118"/>
      <c r="AC83" s="118"/>
      <c r="AD83" s="118"/>
      <c r="AE83" s="118"/>
      <c r="AF83" s="118"/>
      <c r="AG83" s="118"/>
      <c r="AH83" s="118"/>
      <c r="AI83" s="118"/>
      <c r="AJ83" s="118"/>
      <c r="AK83" s="118"/>
      <c r="AL83" s="118"/>
      <c r="AM83" s="118"/>
      <c r="AN83" s="118"/>
      <c r="AO83" s="118"/>
      <c r="AP83" s="118"/>
      <c r="AQ83" s="118"/>
      <c r="AR83" s="118"/>
      <c r="AS83" s="118"/>
      <c r="AT83" s="118"/>
      <c r="AU83" s="118"/>
      <c r="AV83" s="118"/>
      <c r="AW83" s="118"/>
      <c r="AX83" s="118"/>
      <c r="AY83" s="118"/>
      <c r="AZ83" s="118"/>
      <c r="BA83" s="118"/>
      <c r="BB83" s="118"/>
      <c r="BC83" s="118"/>
      <c r="BD83" s="118"/>
      <c r="BE83" s="118"/>
      <c r="BF83" s="118"/>
      <c r="BG83" s="118"/>
      <c r="BH83" s="118"/>
      <c r="BI83" s="118"/>
      <c r="BJ83" s="118"/>
      <c r="BK83" s="118"/>
      <c r="BL83" s="118"/>
      <c r="BM83" s="118"/>
      <c r="BN83" s="118"/>
      <c r="BO83" s="118"/>
      <c r="BP83" s="118"/>
      <c r="BQ83" s="118"/>
      <c r="BR83" s="118"/>
      <c r="BS83" s="118"/>
      <c r="BT83" s="118"/>
      <c r="BU83" s="118"/>
      <c r="BV83" s="118"/>
      <c r="BW83" s="118"/>
    </row>
    <row r="84" spans="1:75">
      <c r="A84" s="122"/>
      <c r="B84" s="123"/>
      <c r="C84" s="124"/>
      <c r="D84" s="123"/>
      <c r="E84" s="123"/>
      <c r="F84" s="123"/>
      <c r="G84" s="123"/>
      <c r="H84" s="123"/>
      <c r="I84" s="123"/>
      <c r="J84" s="123"/>
      <c r="K84" s="123"/>
      <c r="L84" s="123"/>
      <c r="M84" s="123"/>
      <c r="N84" s="127"/>
      <c r="O84" s="123"/>
      <c r="P84" s="128"/>
      <c r="Q84" s="129"/>
      <c r="R84" s="132"/>
      <c r="S84" s="131"/>
      <c r="T84" s="118"/>
      <c r="U84" s="118"/>
      <c r="V84" s="118"/>
      <c r="W84" s="118"/>
      <c r="X84" s="118"/>
      <c r="Y84" s="118"/>
      <c r="Z84" s="118"/>
      <c r="AA84" s="118"/>
      <c r="AB84" s="118"/>
      <c r="AC84" s="118"/>
      <c r="AD84" s="118"/>
      <c r="AE84" s="118"/>
      <c r="AF84" s="118"/>
      <c r="AG84" s="118"/>
      <c r="AH84" s="118"/>
      <c r="AI84" s="118"/>
      <c r="AJ84" s="118"/>
      <c r="AK84" s="118"/>
      <c r="AL84" s="118"/>
      <c r="AM84" s="118"/>
      <c r="AN84" s="118"/>
      <c r="AO84" s="118"/>
      <c r="AP84" s="118"/>
      <c r="AQ84" s="118"/>
      <c r="AR84" s="118"/>
      <c r="AS84" s="118"/>
      <c r="AT84" s="118"/>
      <c r="AU84" s="118"/>
      <c r="AV84" s="118"/>
      <c r="AW84" s="118"/>
      <c r="AX84" s="118"/>
      <c r="AY84" s="118"/>
      <c r="AZ84" s="118"/>
      <c r="BA84" s="118"/>
      <c r="BB84" s="118"/>
      <c r="BC84" s="118"/>
      <c r="BD84" s="118"/>
      <c r="BE84" s="118"/>
      <c r="BF84" s="118"/>
      <c r="BG84" s="118"/>
      <c r="BH84" s="118"/>
      <c r="BI84" s="118"/>
      <c r="BJ84" s="118"/>
      <c r="BK84" s="118"/>
      <c r="BL84" s="118"/>
      <c r="BM84" s="118"/>
      <c r="BN84" s="118"/>
      <c r="BO84" s="118"/>
      <c r="BP84" s="118"/>
      <c r="BQ84" s="118"/>
      <c r="BR84" s="118"/>
      <c r="BS84" s="118"/>
      <c r="BT84" s="118"/>
      <c r="BU84" s="118"/>
      <c r="BV84" s="118"/>
      <c r="BW84" s="118"/>
    </row>
    <row r="85" spans="1:75">
      <c r="A85" s="122"/>
      <c r="B85" s="123"/>
      <c r="C85" s="124"/>
      <c r="D85" s="123"/>
      <c r="E85" s="123"/>
      <c r="F85" s="123"/>
      <c r="G85" s="123"/>
      <c r="H85" s="123"/>
      <c r="I85" s="123"/>
      <c r="J85" s="123"/>
      <c r="K85" s="123"/>
      <c r="L85" s="123"/>
      <c r="M85" s="123"/>
      <c r="N85" s="127"/>
      <c r="O85" s="123"/>
      <c r="P85" s="128"/>
      <c r="Q85" s="129"/>
      <c r="R85" s="132"/>
      <c r="S85" s="131"/>
      <c r="T85" s="118"/>
      <c r="U85" s="118"/>
      <c r="V85" s="118"/>
      <c r="W85" s="118"/>
      <c r="X85" s="118"/>
      <c r="Y85" s="118"/>
      <c r="Z85" s="118"/>
      <c r="AA85" s="118"/>
      <c r="AB85" s="118"/>
      <c r="AC85" s="118"/>
      <c r="AD85" s="118"/>
      <c r="AE85" s="118"/>
      <c r="AF85" s="118"/>
      <c r="AG85" s="118"/>
      <c r="AH85" s="118"/>
      <c r="AI85" s="118"/>
      <c r="AJ85" s="118"/>
      <c r="AK85" s="118"/>
      <c r="AL85" s="118"/>
      <c r="AM85" s="118"/>
      <c r="AN85" s="118"/>
      <c r="AO85" s="118"/>
      <c r="AP85" s="118"/>
      <c r="AQ85" s="118"/>
      <c r="AR85" s="118"/>
      <c r="AS85" s="118"/>
      <c r="AT85" s="118"/>
      <c r="AU85" s="118"/>
      <c r="AV85" s="118"/>
      <c r="AW85" s="118"/>
      <c r="AX85" s="118"/>
      <c r="AY85" s="118"/>
      <c r="AZ85" s="118"/>
      <c r="BA85" s="118"/>
      <c r="BB85" s="118"/>
      <c r="BC85" s="118"/>
      <c r="BD85" s="118"/>
      <c r="BE85" s="118"/>
      <c r="BF85" s="118"/>
      <c r="BG85" s="118"/>
      <c r="BH85" s="118"/>
      <c r="BI85" s="118"/>
      <c r="BJ85" s="118"/>
      <c r="BK85" s="118"/>
      <c r="BL85" s="118"/>
      <c r="BM85" s="118"/>
      <c r="BN85" s="118"/>
      <c r="BO85" s="118"/>
      <c r="BP85" s="118"/>
      <c r="BQ85" s="118"/>
      <c r="BR85" s="118"/>
      <c r="BS85" s="118"/>
      <c r="BT85" s="118"/>
      <c r="BU85" s="118"/>
      <c r="BV85" s="118"/>
      <c r="BW85" s="118"/>
    </row>
    <row r="86" spans="1:75">
      <c r="A86" s="122"/>
      <c r="B86" s="123"/>
      <c r="C86" s="124"/>
      <c r="D86" s="123"/>
      <c r="E86" s="123"/>
      <c r="F86" s="123"/>
      <c r="G86" s="123"/>
      <c r="H86" s="123"/>
      <c r="I86" s="123"/>
      <c r="J86" s="123"/>
      <c r="K86" s="123"/>
      <c r="L86" s="123"/>
      <c r="M86" s="123"/>
      <c r="N86" s="127"/>
      <c r="O86" s="123"/>
      <c r="P86" s="128"/>
      <c r="Q86" s="129"/>
      <c r="R86" s="132"/>
      <c r="S86" s="131"/>
      <c r="T86" s="118"/>
      <c r="U86" s="118"/>
      <c r="V86" s="118"/>
      <c r="W86" s="118"/>
      <c r="X86" s="118"/>
      <c r="Y86" s="118"/>
      <c r="Z86" s="118"/>
      <c r="AA86" s="118"/>
      <c r="AB86" s="118"/>
      <c r="AC86" s="118"/>
      <c r="AD86" s="118"/>
      <c r="AE86" s="118"/>
      <c r="AF86" s="118"/>
      <c r="AG86" s="118"/>
      <c r="AH86" s="118"/>
      <c r="AI86" s="118"/>
      <c r="AJ86" s="118"/>
      <c r="AK86" s="118"/>
      <c r="AL86" s="118"/>
      <c r="AM86" s="118"/>
      <c r="AN86" s="118"/>
      <c r="AO86" s="118"/>
      <c r="AP86" s="118"/>
      <c r="AQ86" s="118"/>
      <c r="AR86" s="118"/>
      <c r="AS86" s="118"/>
      <c r="AT86" s="118"/>
      <c r="AU86" s="118"/>
      <c r="AV86" s="118"/>
      <c r="AW86" s="118"/>
      <c r="AX86" s="118"/>
      <c r="AY86" s="118"/>
      <c r="AZ86" s="118"/>
      <c r="BA86" s="118"/>
      <c r="BB86" s="118"/>
      <c r="BC86" s="118"/>
      <c r="BD86" s="118"/>
      <c r="BE86" s="118"/>
      <c r="BF86" s="118"/>
      <c r="BG86" s="118"/>
      <c r="BH86" s="118"/>
      <c r="BI86" s="118"/>
      <c r="BJ86" s="118"/>
      <c r="BK86" s="118"/>
      <c r="BL86" s="118"/>
      <c r="BM86" s="118"/>
      <c r="BN86" s="118"/>
      <c r="BO86" s="118"/>
      <c r="BP86" s="118"/>
      <c r="BQ86" s="118"/>
      <c r="BR86" s="118"/>
      <c r="BS86" s="118"/>
      <c r="BT86" s="118"/>
      <c r="BU86" s="118"/>
      <c r="BV86" s="118"/>
      <c r="BW86" s="118"/>
    </row>
    <row r="87" spans="1:75">
      <c r="A87" s="122"/>
      <c r="B87" s="123"/>
      <c r="C87" s="124"/>
      <c r="D87" s="123"/>
      <c r="E87" s="123"/>
      <c r="F87" s="123"/>
      <c r="G87" s="123"/>
      <c r="H87" s="123"/>
      <c r="I87" s="123"/>
      <c r="J87" s="123"/>
      <c r="K87" s="123"/>
      <c r="L87" s="123"/>
      <c r="M87" s="123"/>
      <c r="N87" s="127"/>
      <c r="O87" s="123"/>
      <c r="P87" s="128"/>
      <c r="Q87" s="129"/>
      <c r="R87" s="132"/>
      <c r="S87" s="131"/>
      <c r="T87" s="118"/>
      <c r="U87" s="118"/>
      <c r="V87" s="118"/>
      <c r="W87" s="118"/>
      <c r="X87" s="118"/>
      <c r="Y87" s="118"/>
      <c r="Z87" s="118"/>
      <c r="AA87" s="118"/>
      <c r="AB87" s="118"/>
      <c r="AC87" s="118"/>
      <c r="AD87" s="118"/>
      <c r="AE87" s="118"/>
      <c r="AF87" s="118"/>
      <c r="AG87" s="118"/>
      <c r="AH87" s="118"/>
      <c r="AI87" s="118"/>
      <c r="AJ87" s="118"/>
      <c r="AK87" s="118"/>
      <c r="AL87" s="118"/>
      <c r="AM87" s="118"/>
      <c r="AN87" s="118"/>
      <c r="AO87" s="118"/>
      <c r="AP87" s="118"/>
      <c r="AQ87" s="118"/>
      <c r="AR87" s="118"/>
      <c r="AS87" s="118"/>
      <c r="AT87" s="118"/>
      <c r="AU87" s="118"/>
      <c r="AV87" s="118"/>
      <c r="AW87" s="118"/>
      <c r="AX87" s="118"/>
      <c r="AY87" s="118"/>
      <c r="AZ87" s="118"/>
      <c r="BA87" s="118"/>
      <c r="BB87" s="118"/>
      <c r="BC87" s="118"/>
      <c r="BD87" s="118"/>
      <c r="BE87" s="118"/>
      <c r="BF87" s="118"/>
      <c r="BG87" s="118"/>
      <c r="BH87" s="118"/>
      <c r="BI87" s="118"/>
      <c r="BJ87" s="118"/>
      <c r="BK87" s="118"/>
      <c r="BL87" s="118"/>
      <c r="BM87" s="118"/>
      <c r="BN87" s="118"/>
      <c r="BO87" s="118"/>
      <c r="BP87" s="118"/>
      <c r="BQ87" s="118"/>
      <c r="BR87" s="118"/>
      <c r="BS87" s="118"/>
      <c r="BT87" s="118"/>
      <c r="BU87" s="118"/>
      <c r="BV87" s="118"/>
      <c r="BW87" s="118"/>
    </row>
    <row r="88" spans="1:75">
      <c r="A88" s="122"/>
      <c r="B88" s="123"/>
      <c r="C88" s="124"/>
      <c r="D88" s="123"/>
      <c r="E88" s="123"/>
      <c r="F88" s="123"/>
      <c r="G88" s="123"/>
      <c r="H88" s="123"/>
      <c r="I88" s="123"/>
      <c r="J88" s="123"/>
      <c r="K88" s="123"/>
      <c r="L88" s="123"/>
      <c r="M88" s="123"/>
      <c r="N88" s="127"/>
      <c r="O88" s="123"/>
      <c r="P88" s="128"/>
      <c r="Q88" s="129"/>
      <c r="R88" s="132"/>
      <c r="S88" s="131"/>
      <c r="T88" s="118"/>
      <c r="U88" s="118"/>
      <c r="V88" s="118"/>
      <c r="W88" s="118"/>
      <c r="X88" s="118"/>
      <c r="Y88" s="118"/>
      <c r="Z88" s="118"/>
      <c r="AA88" s="118"/>
      <c r="AB88" s="118"/>
      <c r="AC88" s="118"/>
      <c r="AD88" s="118"/>
      <c r="AE88" s="118"/>
      <c r="AF88" s="118"/>
      <c r="AG88" s="118"/>
      <c r="AH88" s="118"/>
      <c r="AI88" s="118"/>
      <c r="AJ88" s="118"/>
      <c r="AK88" s="118"/>
      <c r="AL88" s="118"/>
      <c r="AM88" s="118"/>
      <c r="AN88" s="118"/>
      <c r="AO88" s="118"/>
      <c r="AP88" s="118"/>
      <c r="AQ88" s="118"/>
      <c r="AR88" s="118"/>
      <c r="AS88" s="118"/>
      <c r="AT88" s="118"/>
      <c r="AU88" s="118"/>
      <c r="AV88" s="118"/>
      <c r="AW88" s="118"/>
      <c r="AX88" s="118"/>
      <c r="AY88" s="118"/>
      <c r="AZ88" s="118"/>
      <c r="BA88" s="118"/>
      <c r="BB88" s="118"/>
      <c r="BC88" s="118"/>
      <c r="BD88" s="118"/>
      <c r="BE88" s="118"/>
      <c r="BF88" s="118"/>
      <c r="BG88" s="118"/>
      <c r="BH88" s="118"/>
      <c r="BI88" s="118"/>
      <c r="BJ88" s="118"/>
      <c r="BK88" s="118"/>
      <c r="BL88" s="118"/>
      <c r="BM88" s="118"/>
      <c r="BN88" s="118"/>
      <c r="BO88" s="118"/>
      <c r="BP88" s="118"/>
      <c r="BQ88" s="118"/>
      <c r="BR88" s="118"/>
      <c r="BS88" s="118"/>
      <c r="BT88" s="118"/>
      <c r="BU88" s="118"/>
      <c r="BV88" s="118"/>
      <c r="BW88" s="118"/>
    </row>
    <row r="89" spans="1:75">
      <c r="A89" s="122"/>
      <c r="B89" s="123"/>
      <c r="C89" s="124"/>
      <c r="D89" s="123"/>
      <c r="E89" s="123"/>
      <c r="F89" s="123"/>
      <c r="G89" s="123"/>
      <c r="H89" s="123"/>
      <c r="I89" s="123"/>
      <c r="J89" s="123"/>
      <c r="K89" s="123"/>
      <c r="L89" s="123"/>
      <c r="M89" s="123"/>
      <c r="N89" s="127"/>
      <c r="O89" s="123"/>
      <c r="P89" s="128"/>
      <c r="Q89" s="129"/>
      <c r="R89" s="132"/>
      <c r="S89" s="131"/>
      <c r="T89" s="118"/>
      <c r="U89" s="118"/>
      <c r="V89" s="118"/>
      <c r="W89" s="118"/>
      <c r="X89" s="118"/>
      <c r="Y89" s="118"/>
      <c r="Z89" s="118"/>
      <c r="AA89" s="118"/>
      <c r="AB89" s="118"/>
      <c r="AC89" s="118"/>
      <c r="AD89" s="118"/>
      <c r="AE89" s="118"/>
      <c r="AF89" s="118"/>
      <c r="AG89" s="118"/>
      <c r="AH89" s="118"/>
      <c r="AI89" s="118"/>
      <c r="AJ89" s="118"/>
      <c r="AK89" s="118"/>
      <c r="AL89" s="118"/>
      <c r="AM89" s="118"/>
      <c r="AN89" s="118"/>
      <c r="AO89" s="118"/>
      <c r="AP89" s="118"/>
      <c r="AQ89" s="118"/>
      <c r="AR89" s="118"/>
      <c r="AS89" s="118"/>
      <c r="AT89" s="118"/>
      <c r="AU89" s="118"/>
      <c r="AV89" s="118"/>
      <c r="AW89" s="118"/>
      <c r="AX89" s="118"/>
      <c r="AY89" s="118"/>
      <c r="AZ89" s="118"/>
      <c r="BA89" s="118"/>
      <c r="BB89" s="118"/>
      <c r="BC89" s="118"/>
      <c r="BD89" s="118"/>
      <c r="BE89" s="118"/>
      <c r="BF89" s="118"/>
      <c r="BG89" s="118"/>
      <c r="BH89" s="118"/>
      <c r="BI89" s="118"/>
      <c r="BJ89" s="118"/>
      <c r="BK89" s="118"/>
      <c r="BL89" s="118"/>
      <c r="BM89" s="118"/>
      <c r="BN89" s="118"/>
      <c r="BO89" s="118"/>
      <c r="BP89" s="118"/>
      <c r="BQ89" s="118"/>
      <c r="BR89" s="118"/>
      <c r="BS89" s="118"/>
      <c r="BT89" s="118"/>
      <c r="BU89" s="118"/>
      <c r="BV89" s="118"/>
      <c r="BW89" s="118"/>
    </row>
    <row r="90" spans="1:75">
      <c r="A90" s="122"/>
      <c r="B90" s="123"/>
      <c r="C90" s="124"/>
      <c r="D90" s="123"/>
      <c r="E90" s="123"/>
      <c r="F90" s="123"/>
      <c r="G90" s="123"/>
      <c r="H90" s="123"/>
      <c r="I90" s="123"/>
      <c r="J90" s="123"/>
      <c r="K90" s="123"/>
      <c r="L90" s="123"/>
      <c r="M90" s="123"/>
      <c r="N90" s="127"/>
      <c r="O90" s="123"/>
      <c r="P90" s="128"/>
      <c r="Q90" s="129"/>
      <c r="R90" s="132"/>
      <c r="S90" s="131"/>
      <c r="T90" s="118"/>
      <c r="U90" s="118"/>
      <c r="V90" s="118"/>
      <c r="W90" s="118"/>
      <c r="X90" s="118"/>
      <c r="Y90" s="118"/>
      <c r="Z90" s="118"/>
      <c r="AA90" s="118"/>
      <c r="AB90" s="118"/>
      <c r="AC90" s="118"/>
      <c r="AD90" s="118"/>
      <c r="AE90" s="118"/>
      <c r="AF90" s="118"/>
      <c r="AG90" s="118"/>
      <c r="AH90" s="118"/>
      <c r="AI90" s="118"/>
      <c r="AJ90" s="118"/>
      <c r="AK90" s="118"/>
      <c r="AL90" s="118"/>
      <c r="AM90" s="118"/>
      <c r="AN90" s="118"/>
      <c r="AO90" s="118"/>
      <c r="AP90" s="118"/>
      <c r="AQ90" s="118"/>
      <c r="AR90" s="118"/>
      <c r="AS90" s="118"/>
      <c r="AT90" s="118"/>
      <c r="AU90" s="118"/>
      <c r="AV90" s="118"/>
      <c r="AW90" s="118"/>
      <c r="AX90" s="118"/>
      <c r="AY90" s="118"/>
      <c r="AZ90" s="118"/>
      <c r="BA90" s="118"/>
      <c r="BB90" s="118"/>
      <c r="BC90" s="118"/>
      <c r="BD90" s="118"/>
      <c r="BE90" s="118"/>
      <c r="BF90" s="118"/>
      <c r="BG90" s="118"/>
      <c r="BH90" s="118"/>
      <c r="BI90" s="118"/>
      <c r="BJ90" s="118"/>
      <c r="BK90" s="118"/>
      <c r="BL90" s="118"/>
      <c r="BM90" s="118"/>
      <c r="BN90" s="118"/>
      <c r="BO90" s="118"/>
      <c r="BP90" s="118"/>
      <c r="BQ90" s="118"/>
      <c r="BR90" s="118"/>
      <c r="BS90" s="118"/>
      <c r="BT90" s="118"/>
      <c r="BU90" s="118"/>
      <c r="BV90" s="118"/>
      <c r="BW90" s="118"/>
    </row>
    <row r="91" spans="1:75">
      <c r="A91" s="122"/>
      <c r="B91" s="123"/>
      <c r="C91" s="124"/>
      <c r="D91" s="123"/>
      <c r="E91" s="123"/>
      <c r="F91" s="123"/>
      <c r="G91" s="123"/>
      <c r="H91" s="123"/>
      <c r="I91" s="123"/>
      <c r="J91" s="123"/>
      <c r="K91" s="123"/>
      <c r="L91" s="123"/>
      <c r="M91" s="123"/>
      <c r="N91" s="127"/>
      <c r="O91" s="123"/>
      <c r="P91" s="128"/>
      <c r="Q91" s="129"/>
      <c r="R91" s="132"/>
      <c r="S91" s="131"/>
      <c r="T91" s="118"/>
      <c r="U91" s="118"/>
      <c r="V91" s="118"/>
      <c r="W91" s="118"/>
      <c r="X91" s="118"/>
      <c r="Y91" s="118"/>
      <c r="Z91" s="118"/>
      <c r="AA91" s="118"/>
      <c r="AB91" s="118"/>
      <c r="AC91" s="118"/>
      <c r="AD91" s="118"/>
      <c r="AE91" s="118"/>
      <c r="AF91" s="118"/>
      <c r="AG91" s="118"/>
      <c r="AH91" s="118"/>
      <c r="AI91" s="118"/>
      <c r="AJ91" s="118"/>
      <c r="AK91" s="118"/>
      <c r="AL91" s="118"/>
      <c r="AM91" s="118"/>
      <c r="AN91" s="118"/>
      <c r="AO91" s="118"/>
      <c r="AP91" s="118"/>
      <c r="AQ91" s="118"/>
      <c r="AR91" s="118"/>
      <c r="AS91" s="118"/>
      <c r="AT91" s="118"/>
      <c r="AU91" s="118"/>
      <c r="AV91" s="118"/>
      <c r="AW91" s="118"/>
      <c r="AX91" s="118"/>
      <c r="AY91" s="118"/>
      <c r="AZ91" s="118"/>
      <c r="BA91" s="118"/>
      <c r="BB91" s="118"/>
      <c r="BC91" s="118"/>
      <c r="BD91" s="118"/>
      <c r="BE91" s="118"/>
      <c r="BF91" s="118"/>
      <c r="BG91" s="118"/>
      <c r="BH91" s="118"/>
      <c r="BI91" s="118"/>
      <c r="BJ91" s="118"/>
      <c r="BK91" s="118"/>
      <c r="BL91" s="118"/>
      <c r="BM91" s="118"/>
      <c r="BN91" s="118"/>
      <c r="BO91" s="118"/>
      <c r="BP91" s="118"/>
      <c r="BQ91" s="118"/>
      <c r="BR91" s="118"/>
      <c r="BS91" s="118"/>
      <c r="BT91" s="118"/>
      <c r="BU91" s="118"/>
      <c r="BV91" s="118"/>
      <c r="BW91" s="118"/>
    </row>
    <row r="92" spans="1:75">
      <c r="A92" s="122"/>
      <c r="B92" s="123"/>
      <c r="C92" s="124"/>
      <c r="D92" s="123"/>
      <c r="E92" s="123"/>
      <c r="F92" s="123"/>
      <c r="G92" s="123"/>
      <c r="H92" s="123"/>
      <c r="I92" s="123"/>
      <c r="J92" s="123"/>
      <c r="K92" s="123"/>
      <c r="L92" s="123"/>
      <c r="M92" s="123"/>
      <c r="N92" s="127"/>
      <c r="O92" s="123"/>
      <c r="P92" s="128"/>
      <c r="Q92" s="129"/>
      <c r="R92" s="132"/>
      <c r="S92" s="131"/>
      <c r="T92" s="118"/>
      <c r="U92" s="118"/>
      <c r="V92" s="118"/>
      <c r="W92" s="118"/>
      <c r="X92" s="118"/>
      <c r="Y92" s="118"/>
      <c r="Z92" s="118"/>
      <c r="AA92" s="118"/>
      <c r="AB92" s="118"/>
      <c r="AC92" s="118"/>
      <c r="AD92" s="118"/>
      <c r="AE92" s="118"/>
      <c r="AF92" s="118"/>
      <c r="AG92" s="118"/>
      <c r="AH92" s="118"/>
      <c r="AI92" s="118"/>
      <c r="AJ92" s="118"/>
      <c r="AK92" s="118"/>
      <c r="AL92" s="118"/>
      <c r="AM92" s="118"/>
      <c r="AN92" s="118"/>
      <c r="AO92" s="118"/>
      <c r="AP92" s="118"/>
      <c r="AQ92" s="118"/>
      <c r="AR92" s="118"/>
      <c r="AS92" s="118"/>
      <c r="AT92" s="118"/>
      <c r="AU92" s="118"/>
      <c r="AV92" s="118"/>
      <c r="AW92" s="118"/>
      <c r="AX92" s="118"/>
      <c r="AY92" s="118"/>
      <c r="AZ92" s="118"/>
      <c r="BA92" s="118"/>
      <c r="BB92" s="118"/>
      <c r="BC92" s="118"/>
      <c r="BD92" s="118"/>
      <c r="BE92" s="118"/>
      <c r="BF92" s="118"/>
      <c r="BG92" s="118"/>
      <c r="BH92" s="118"/>
      <c r="BI92" s="118"/>
      <c r="BJ92" s="118"/>
      <c r="BK92" s="118"/>
      <c r="BL92" s="118"/>
      <c r="BM92" s="118"/>
      <c r="BN92" s="118"/>
      <c r="BO92" s="118"/>
      <c r="BP92" s="118"/>
      <c r="BQ92" s="118"/>
      <c r="BR92" s="118"/>
      <c r="BS92" s="118"/>
      <c r="BT92" s="118"/>
      <c r="BU92" s="118"/>
      <c r="BV92" s="118"/>
      <c r="BW92" s="118"/>
    </row>
    <row r="93" spans="1:75">
      <c r="A93" s="122"/>
      <c r="B93" s="123"/>
      <c r="C93" s="124"/>
      <c r="D93" s="123"/>
      <c r="E93" s="123"/>
      <c r="F93" s="123"/>
      <c r="G93" s="123"/>
      <c r="H93" s="123"/>
      <c r="I93" s="123"/>
      <c r="J93" s="123"/>
      <c r="K93" s="123"/>
      <c r="L93" s="123"/>
      <c r="M93" s="123"/>
      <c r="N93" s="127"/>
      <c r="O93" s="123"/>
      <c r="P93" s="128"/>
      <c r="Q93" s="129"/>
      <c r="R93" s="132"/>
      <c r="S93" s="131"/>
      <c r="T93" s="118"/>
      <c r="U93" s="118"/>
      <c r="V93" s="118"/>
      <c r="W93" s="118"/>
      <c r="X93" s="118"/>
      <c r="Y93" s="118"/>
      <c r="Z93" s="118"/>
      <c r="AA93" s="118"/>
      <c r="AB93" s="118"/>
      <c r="AC93" s="118"/>
      <c r="AD93" s="118"/>
      <c r="AE93" s="118"/>
      <c r="AF93" s="118"/>
      <c r="AG93" s="118"/>
      <c r="AH93" s="118"/>
      <c r="AI93" s="118"/>
      <c r="AJ93" s="118"/>
      <c r="AK93" s="118"/>
      <c r="AL93" s="118"/>
      <c r="AM93" s="118"/>
      <c r="AN93" s="118"/>
      <c r="AO93" s="118"/>
      <c r="AP93" s="118"/>
      <c r="AQ93" s="118"/>
      <c r="AR93" s="118"/>
      <c r="AS93" s="118"/>
      <c r="AT93" s="118"/>
      <c r="AU93" s="118"/>
      <c r="AV93" s="118"/>
      <c r="AW93" s="118"/>
      <c r="AX93" s="118"/>
      <c r="AY93" s="118"/>
      <c r="AZ93" s="118"/>
      <c r="BA93" s="118"/>
      <c r="BB93" s="118"/>
      <c r="BC93" s="118"/>
      <c r="BD93" s="118"/>
      <c r="BE93" s="118"/>
      <c r="BF93" s="118"/>
      <c r="BG93" s="118"/>
      <c r="BH93" s="118"/>
      <c r="BI93" s="118"/>
      <c r="BJ93" s="118"/>
      <c r="BK93" s="118"/>
      <c r="BL93" s="118"/>
      <c r="BM93" s="118"/>
      <c r="BN93" s="118"/>
      <c r="BO93" s="118"/>
      <c r="BP93" s="118"/>
      <c r="BQ93" s="118"/>
      <c r="BR93" s="118"/>
      <c r="BS93" s="118"/>
      <c r="BT93" s="118"/>
      <c r="BU93" s="118"/>
      <c r="BV93" s="118"/>
      <c r="BW93" s="118"/>
    </row>
    <row r="94" spans="1:75">
      <c r="A94" s="122"/>
      <c r="B94" s="123"/>
      <c r="C94" s="124"/>
      <c r="D94" s="123"/>
      <c r="E94" s="123"/>
      <c r="F94" s="123"/>
      <c r="G94" s="123"/>
      <c r="H94" s="123"/>
      <c r="I94" s="123"/>
      <c r="J94" s="123"/>
      <c r="K94" s="123"/>
      <c r="L94" s="123"/>
      <c r="M94" s="123"/>
      <c r="N94" s="127"/>
      <c r="O94" s="123"/>
      <c r="P94" s="128"/>
      <c r="Q94" s="129"/>
      <c r="R94" s="132"/>
      <c r="S94" s="131"/>
      <c r="T94" s="118"/>
      <c r="U94" s="118"/>
      <c r="V94" s="118"/>
      <c r="W94" s="118"/>
      <c r="X94" s="118"/>
      <c r="Y94" s="118"/>
      <c r="Z94" s="118"/>
      <c r="AA94" s="118"/>
      <c r="AB94" s="118"/>
      <c r="AC94" s="118"/>
      <c r="AD94" s="118"/>
      <c r="AE94" s="118"/>
      <c r="AF94" s="118"/>
      <c r="AG94" s="118"/>
      <c r="AH94" s="118"/>
      <c r="AI94" s="118"/>
      <c r="AJ94" s="118"/>
      <c r="AK94" s="118"/>
      <c r="AL94" s="118"/>
      <c r="AM94" s="118"/>
      <c r="AN94" s="118"/>
      <c r="AO94" s="118"/>
      <c r="AP94" s="118"/>
      <c r="AQ94" s="118"/>
      <c r="AR94" s="118"/>
      <c r="AS94" s="118"/>
      <c r="AT94" s="118"/>
      <c r="AU94" s="118"/>
      <c r="AV94" s="118"/>
      <c r="AW94" s="118"/>
      <c r="AX94" s="118"/>
      <c r="AY94" s="118"/>
      <c r="AZ94" s="118"/>
      <c r="BA94" s="118"/>
      <c r="BB94" s="118"/>
      <c r="BC94" s="118"/>
      <c r="BD94" s="118"/>
      <c r="BE94" s="118"/>
      <c r="BF94" s="118"/>
      <c r="BG94" s="118"/>
      <c r="BH94" s="118"/>
      <c r="BI94" s="118"/>
      <c r="BJ94" s="118"/>
      <c r="BK94" s="118"/>
      <c r="BL94" s="118"/>
      <c r="BM94" s="118"/>
      <c r="BN94" s="118"/>
      <c r="BO94" s="118"/>
      <c r="BP94" s="118"/>
      <c r="BQ94" s="118"/>
      <c r="BR94" s="118"/>
      <c r="BS94" s="118"/>
      <c r="BT94" s="118"/>
      <c r="BU94" s="118"/>
      <c r="BV94" s="118"/>
      <c r="BW94" s="118"/>
    </row>
    <row r="95" spans="1:75">
      <c r="A95" s="122"/>
      <c r="B95" s="123"/>
      <c r="C95" s="124"/>
      <c r="D95" s="123"/>
      <c r="E95" s="123"/>
      <c r="F95" s="123"/>
      <c r="G95" s="123"/>
      <c r="H95" s="123"/>
      <c r="I95" s="123"/>
      <c r="J95" s="123"/>
      <c r="K95" s="123"/>
      <c r="L95" s="123"/>
      <c r="M95" s="123"/>
      <c r="N95" s="127"/>
      <c r="O95" s="123"/>
      <c r="P95" s="128"/>
      <c r="Q95" s="129"/>
      <c r="R95" s="132"/>
      <c r="S95" s="131"/>
      <c r="T95" s="118"/>
      <c r="U95" s="118"/>
      <c r="V95" s="118"/>
      <c r="W95" s="118"/>
      <c r="X95" s="118"/>
      <c r="Y95" s="118"/>
      <c r="Z95" s="118"/>
      <c r="AA95" s="118"/>
      <c r="AB95" s="118"/>
      <c r="AC95" s="118"/>
      <c r="AD95" s="118"/>
      <c r="AE95" s="118"/>
      <c r="AF95" s="118"/>
      <c r="AG95" s="118"/>
      <c r="AH95" s="118"/>
      <c r="AI95" s="118"/>
      <c r="AJ95" s="118"/>
      <c r="AK95" s="118"/>
      <c r="AL95" s="118"/>
      <c r="AM95" s="118"/>
      <c r="AN95" s="118"/>
      <c r="AO95" s="118"/>
      <c r="AP95" s="118"/>
      <c r="AQ95" s="118"/>
      <c r="AR95" s="118"/>
      <c r="AS95" s="118"/>
      <c r="AT95" s="118"/>
      <c r="AU95" s="118"/>
      <c r="AV95" s="118"/>
      <c r="AW95" s="118"/>
      <c r="AX95" s="118"/>
      <c r="AY95" s="118"/>
      <c r="AZ95" s="118"/>
      <c r="BA95" s="118"/>
      <c r="BB95" s="118"/>
      <c r="BC95" s="118"/>
      <c r="BD95" s="118"/>
      <c r="BE95" s="118"/>
      <c r="BF95" s="118"/>
      <c r="BG95" s="118"/>
      <c r="BH95" s="118"/>
      <c r="BI95" s="118"/>
      <c r="BJ95" s="118"/>
      <c r="BK95" s="118"/>
      <c r="BL95" s="118"/>
      <c r="BM95" s="118"/>
      <c r="BN95" s="118"/>
      <c r="BO95" s="118"/>
      <c r="BP95" s="118"/>
      <c r="BQ95" s="118"/>
      <c r="BR95" s="118"/>
      <c r="BS95" s="118"/>
      <c r="BT95" s="118"/>
      <c r="BU95" s="118"/>
      <c r="BV95" s="118"/>
      <c r="BW95" s="118"/>
    </row>
    <row r="96" spans="1:75">
      <c r="A96" s="122"/>
      <c r="B96" s="123"/>
      <c r="C96" s="124"/>
      <c r="D96" s="123"/>
      <c r="E96" s="123"/>
      <c r="F96" s="123"/>
      <c r="G96" s="123"/>
      <c r="H96" s="123"/>
      <c r="I96" s="123"/>
      <c r="J96" s="123"/>
      <c r="K96" s="123"/>
      <c r="L96" s="123"/>
      <c r="M96" s="123"/>
      <c r="N96" s="127"/>
      <c r="O96" s="123"/>
      <c r="P96" s="128"/>
      <c r="Q96" s="129"/>
      <c r="R96" s="132"/>
      <c r="S96" s="131"/>
      <c r="T96" s="118"/>
      <c r="U96" s="118"/>
      <c r="V96" s="118"/>
      <c r="W96" s="118"/>
      <c r="X96" s="118"/>
      <c r="Y96" s="118"/>
      <c r="Z96" s="118"/>
      <c r="AA96" s="118"/>
      <c r="AB96" s="118"/>
      <c r="AC96" s="118"/>
      <c r="AD96" s="118"/>
      <c r="AE96" s="118"/>
      <c r="AF96" s="118"/>
      <c r="AG96" s="118"/>
      <c r="AH96" s="118"/>
      <c r="AI96" s="118"/>
      <c r="AJ96" s="118"/>
      <c r="AK96" s="118"/>
      <c r="AL96" s="118"/>
      <c r="AM96" s="118"/>
      <c r="AN96" s="118"/>
      <c r="AO96" s="118"/>
      <c r="AP96" s="118"/>
      <c r="AQ96" s="118"/>
      <c r="AR96" s="118"/>
      <c r="AS96" s="118"/>
      <c r="AT96" s="118"/>
      <c r="AU96" s="118"/>
      <c r="AV96" s="118"/>
      <c r="AW96" s="118"/>
      <c r="AX96" s="118"/>
      <c r="AY96" s="118"/>
      <c r="AZ96" s="118"/>
      <c r="BA96" s="118"/>
      <c r="BB96" s="118"/>
      <c r="BC96" s="118"/>
      <c r="BD96" s="118"/>
      <c r="BE96" s="118"/>
      <c r="BF96" s="118"/>
      <c r="BG96" s="118"/>
      <c r="BH96" s="118"/>
      <c r="BI96" s="118"/>
      <c r="BJ96" s="118"/>
      <c r="BK96" s="118"/>
      <c r="BL96" s="118"/>
      <c r="BM96" s="118"/>
      <c r="BN96" s="118"/>
      <c r="BO96" s="118"/>
      <c r="BP96" s="118"/>
      <c r="BQ96" s="118"/>
      <c r="BR96" s="118"/>
      <c r="BS96" s="118"/>
      <c r="BT96" s="118"/>
      <c r="BU96" s="118"/>
      <c r="BV96" s="118"/>
      <c r="BW96" s="118"/>
    </row>
    <row r="97" spans="1:75">
      <c r="A97" s="122"/>
      <c r="B97" s="123"/>
      <c r="C97" s="124"/>
      <c r="D97" s="123"/>
      <c r="E97" s="123"/>
      <c r="F97" s="123"/>
      <c r="G97" s="123"/>
      <c r="H97" s="123"/>
      <c r="I97" s="123"/>
      <c r="J97" s="123"/>
      <c r="K97" s="123"/>
      <c r="L97" s="123"/>
      <c r="M97" s="123"/>
      <c r="N97" s="127"/>
      <c r="O97" s="123"/>
      <c r="P97" s="128"/>
      <c r="Q97" s="129"/>
      <c r="R97" s="132"/>
      <c r="S97" s="131"/>
      <c r="T97" s="118"/>
      <c r="U97" s="118"/>
      <c r="V97" s="118"/>
      <c r="W97" s="118"/>
      <c r="X97" s="118"/>
      <c r="Y97" s="118"/>
      <c r="Z97" s="118"/>
      <c r="AA97" s="118"/>
      <c r="AB97" s="118"/>
      <c r="AC97" s="118"/>
      <c r="AD97" s="118"/>
      <c r="AE97" s="118"/>
      <c r="AF97" s="118"/>
      <c r="AG97" s="118"/>
      <c r="AH97" s="118"/>
      <c r="AI97" s="118"/>
      <c r="AJ97" s="118"/>
      <c r="AK97" s="118"/>
      <c r="AL97" s="118"/>
      <c r="AM97" s="118"/>
      <c r="AN97" s="118"/>
      <c r="AO97" s="118"/>
      <c r="AP97" s="118"/>
      <c r="AQ97" s="118"/>
      <c r="AR97" s="118"/>
      <c r="AS97" s="118"/>
      <c r="AT97" s="118"/>
      <c r="AU97" s="118"/>
      <c r="AV97" s="118"/>
      <c r="AW97" s="118"/>
      <c r="AX97" s="118"/>
      <c r="AY97" s="118"/>
      <c r="AZ97" s="118"/>
      <c r="BA97" s="118"/>
      <c r="BB97" s="118"/>
      <c r="BC97" s="118"/>
      <c r="BD97" s="118"/>
      <c r="BE97" s="118"/>
      <c r="BF97" s="118"/>
      <c r="BG97" s="118"/>
      <c r="BH97" s="118"/>
      <c r="BI97" s="118"/>
      <c r="BJ97" s="118"/>
      <c r="BK97" s="118"/>
      <c r="BL97" s="118"/>
      <c r="BM97" s="118"/>
      <c r="BN97" s="118"/>
      <c r="BO97" s="118"/>
      <c r="BP97" s="118"/>
      <c r="BQ97" s="118"/>
      <c r="BR97" s="118"/>
      <c r="BS97" s="118"/>
      <c r="BT97" s="118"/>
      <c r="BU97" s="118"/>
      <c r="BV97" s="118"/>
      <c r="BW97" s="118"/>
    </row>
    <row r="98" spans="1:75">
      <c r="A98" s="122"/>
      <c r="B98" s="123"/>
      <c r="C98" s="124"/>
      <c r="D98" s="123"/>
      <c r="E98" s="123"/>
      <c r="F98" s="123"/>
      <c r="G98" s="123"/>
      <c r="H98" s="123"/>
      <c r="I98" s="123"/>
      <c r="J98" s="123"/>
      <c r="K98" s="123"/>
      <c r="L98" s="123"/>
      <c r="M98" s="123"/>
      <c r="N98" s="127"/>
      <c r="O98" s="123"/>
      <c r="P98" s="128"/>
      <c r="Q98" s="129"/>
      <c r="R98" s="132"/>
      <c r="S98" s="131"/>
      <c r="T98" s="118"/>
      <c r="U98" s="118"/>
      <c r="V98" s="118"/>
      <c r="W98" s="118"/>
      <c r="X98" s="118"/>
      <c r="Y98" s="118"/>
      <c r="Z98" s="118"/>
      <c r="AA98" s="118"/>
      <c r="AB98" s="118"/>
      <c r="AC98" s="118"/>
      <c r="AD98" s="118"/>
      <c r="AE98" s="118"/>
      <c r="AF98" s="118"/>
      <c r="AG98" s="118"/>
      <c r="AH98" s="118"/>
      <c r="AI98" s="118"/>
      <c r="AJ98" s="118"/>
      <c r="AK98" s="118"/>
      <c r="AL98" s="118"/>
      <c r="AM98" s="118"/>
      <c r="AN98" s="118"/>
      <c r="AO98" s="118"/>
      <c r="AP98" s="118"/>
      <c r="AQ98" s="118"/>
      <c r="AR98" s="118"/>
      <c r="AS98" s="118"/>
      <c r="AT98" s="118"/>
      <c r="AU98" s="118"/>
      <c r="AV98" s="118"/>
      <c r="AW98" s="118"/>
      <c r="AX98" s="118"/>
      <c r="AY98" s="118"/>
      <c r="AZ98" s="118"/>
      <c r="BA98" s="118"/>
      <c r="BB98" s="118"/>
      <c r="BC98" s="118"/>
      <c r="BD98" s="118"/>
      <c r="BE98" s="118"/>
      <c r="BF98" s="118"/>
      <c r="BG98" s="118"/>
      <c r="BH98" s="118"/>
      <c r="BI98" s="118"/>
      <c r="BJ98" s="118"/>
      <c r="BK98" s="118"/>
      <c r="BL98" s="118"/>
      <c r="BM98" s="118"/>
      <c r="BN98" s="118"/>
      <c r="BO98" s="118"/>
      <c r="BP98" s="118"/>
      <c r="BQ98" s="118"/>
      <c r="BR98" s="118"/>
      <c r="BS98" s="118"/>
      <c r="BT98" s="118"/>
      <c r="BU98" s="118"/>
      <c r="BV98" s="118"/>
      <c r="BW98" s="118"/>
    </row>
    <row r="99" spans="1:75">
      <c r="A99" s="122"/>
      <c r="B99" s="123"/>
      <c r="C99" s="124"/>
      <c r="D99" s="123"/>
      <c r="E99" s="123"/>
      <c r="F99" s="123"/>
      <c r="G99" s="123"/>
      <c r="H99" s="123"/>
      <c r="I99" s="123"/>
      <c r="J99" s="123"/>
      <c r="K99" s="123"/>
      <c r="L99" s="123"/>
      <c r="M99" s="123"/>
      <c r="N99" s="127"/>
      <c r="O99" s="123"/>
      <c r="P99" s="128"/>
      <c r="Q99" s="129"/>
      <c r="R99" s="132"/>
      <c r="S99" s="131"/>
      <c r="T99" s="118"/>
      <c r="U99" s="118"/>
      <c r="V99" s="118"/>
      <c r="W99" s="118"/>
      <c r="X99" s="118"/>
      <c r="Y99" s="118"/>
      <c r="Z99" s="118"/>
      <c r="AA99" s="118"/>
      <c r="AB99" s="118"/>
      <c r="AC99" s="118"/>
      <c r="AD99" s="118"/>
      <c r="AE99" s="118"/>
      <c r="AF99" s="118"/>
      <c r="AG99" s="118"/>
      <c r="AH99" s="118"/>
      <c r="AI99" s="118"/>
      <c r="AJ99" s="118"/>
      <c r="AK99" s="118"/>
      <c r="AL99" s="118"/>
      <c r="AM99" s="118"/>
      <c r="AN99" s="118"/>
      <c r="AO99" s="118"/>
      <c r="AP99" s="118"/>
      <c r="AQ99" s="118"/>
      <c r="AR99" s="118"/>
      <c r="AS99" s="118"/>
      <c r="AT99" s="118"/>
      <c r="AU99" s="118"/>
      <c r="AV99" s="118"/>
      <c r="AW99" s="118"/>
      <c r="AX99" s="118"/>
      <c r="AY99" s="118"/>
      <c r="AZ99" s="118"/>
      <c r="BA99" s="118"/>
      <c r="BB99" s="118"/>
      <c r="BC99" s="118"/>
      <c r="BD99" s="118"/>
      <c r="BE99" s="118"/>
      <c r="BF99" s="118"/>
      <c r="BG99" s="118"/>
      <c r="BH99" s="118"/>
      <c r="BI99" s="118"/>
      <c r="BJ99" s="118"/>
      <c r="BK99" s="118"/>
      <c r="BL99" s="118"/>
      <c r="BM99" s="118"/>
      <c r="BN99" s="118"/>
      <c r="BO99" s="118"/>
      <c r="BP99" s="118"/>
      <c r="BQ99" s="118"/>
      <c r="BR99" s="118"/>
      <c r="BS99" s="118"/>
      <c r="BT99" s="118"/>
      <c r="BU99" s="118"/>
      <c r="BV99" s="118"/>
      <c r="BW99" s="118"/>
    </row>
    <row r="100" spans="1:75">
      <c r="A100" s="122"/>
      <c r="B100" s="123"/>
      <c r="C100" s="124"/>
      <c r="D100" s="123"/>
      <c r="E100" s="123"/>
      <c r="F100" s="123"/>
      <c r="G100" s="123"/>
      <c r="H100" s="123"/>
      <c r="I100" s="123"/>
      <c r="J100" s="123"/>
      <c r="K100" s="123"/>
      <c r="L100" s="123"/>
      <c r="M100" s="123"/>
      <c r="N100" s="127"/>
      <c r="O100" s="123"/>
      <c r="P100" s="128"/>
      <c r="Q100" s="129"/>
      <c r="R100" s="132"/>
      <c r="S100" s="131"/>
      <c r="T100" s="118"/>
      <c r="U100" s="118"/>
      <c r="V100" s="118"/>
      <c r="W100" s="118"/>
      <c r="X100" s="118"/>
      <c r="Y100" s="118"/>
      <c r="Z100" s="118"/>
      <c r="AA100" s="118"/>
      <c r="AB100" s="118"/>
      <c r="AC100" s="118"/>
      <c r="AD100" s="118"/>
      <c r="AE100" s="118"/>
      <c r="AF100" s="118"/>
      <c r="AG100" s="118"/>
      <c r="AH100" s="118"/>
      <c r="AI100" s="118"/>
      <c r="AJ100" s="118"/>
      <c r="AK100" s="118"/>
      <c r="AL100" s="118"/>
      <c r="AM100" s="118"/>
      <c r="AN100" s="118"/>
      <c r="AO100" s="118"/>
      <c r="AP100" s="118"/>
      <c r="AQ100" s="118"/>
      <c r="AR100" s="118"/>
      <c r="AS100" s="118"/>
      <c r="AT100" s="118"/>
      <c r="AU100" s="118"/>
      <c r="AV100" s="118"/>
      <c r="AW100" s="118"/>
      <c r="AX100" s="118"/>
      <c r="AY100" s="118"/>
      <c r="AZ100" s="118"/>
      <c r="BA100" s="118"/>
      <c r="BB100" s="118"/>
      <c r="BC100" s="118"/>
      <c r="BD100" s="118"/>
      <c r="BE100" s="118"/>
      <c r="BF100" s="118"/>
      <c r="BG100" s="118"/>
      <c r="BH100" s="118"/>
      <c r="BI100" s="118"/>
      <c r="BJ100" s="118"/>
      <c r="BK100" s="118"/>
      <c r="BL100" s="118"/>
      <c r="BM100" s="118"/>
      <c r="BN100" s="118"/>
      <c r="BO100" s="118"/>
      <c r="BP100" s="118"/>
      <c r="BQ100" s="118"/>
      <c r="BR100" s="118"/>
      <c r="BS100" s="118"/>
      <c r="BT100" s="118"/>
      <c r="BU100" s="118"/>
      <c r="BV100" s="118"/>
      <c r="BW100" s="118"/>
    </row>
    <row r="101" spans="1:75">
      <c r="A101" s="122"/>
      <c r="B101" s="123"/>
      <c r="C101" s="124"/>
      <c r="D101" s="123"/>
      <c r="E101" s="123"/>
      <c r="F101" s="123"/>
      <c r="G101" s="123"/>
      <c r="H101" s="123"/>
      <c r="I101" s="123"/>
      <c r="J101" s="123"/>
      <c r="K101" s="123"/>
      <c r="L101" s="123"/>
      <c r="M101" s="123"/>
      <c r="N101" s="127"/>
      <c r="O101" s="123"/>
      <c r="P101" s="128"/>
      <c r="Q101" s="129"/>
      <c r="R101" s="132"/>
      <c r="S101" s="131"/>
      <c r="T101" s="118"/>
      <c r="U101" s="118"/>
      <c r="V101" s="118"/>
      <c r="W101" s="118"/>
      <c r="X101" s="118"/>
      <c r="Y101" s="118"/>
      <c r="Z101" s="118"/>
      <c r="AA101" s="118"/>
      <c r="AB101" s="118"/>
      <c r="AC101" s="118"/>
      <c r="AD101" s="118"/>
      <c r="AE101" s="118"/>
      <c r="AF101" s="118"/>
      <c r="AG101" s="118"/>
      <c r="AH101" s="118"/>
      <c r="AI101" s="118"/>
      <c r="AJ101" s="118"/>
      <c r="AK101" s="118"/>
      <c r="AL101" s="118"/>
      <c r="AM101" s="118"/>
      <c r="AN101" s="118"/>
      <c r="AO101" s="118"/>
      <c r="AP101" s="118"/>
      <c r="AQ101" s="118"/>
      <c r="AR101" s="118"/>
      <c r="AS101" s="118"/>
      <c r="AT101" s="118"/>
      <c r="AU101" s="118"/>
      <c r="AV101" s="118"/>
      <c r="AW101" s="118"/>
      <c r="AX101" s="118"/>
      <c r="AY101" s="118"/>
      <c r="AZ101" s="118"/>
      <c r="BA101" s="118"/>
      <c r="BB101" s="118"/>
      <c r="BC101" s="118"/>
      <c r="BD101" s="118"/>
      <c r="BE101" s="118"/>
      <c r="BF101" s="118"/>
      <c r="BG101" s="118"/>
      <c r="BH101" s="118"/>
      <c r="BI101" s="118"/>
      <c r="BJ101" s="118"/>
      <c r="BK101" s="118"/>
      <c r="BL101" s="118"/>
      <c r="BM101" s="118"/>
      <c r="BN101" s="118"/>
      <c r="BO101" s="118"/>
      <c r="BP101" s="118"/>
      <c r="BQ101" s="118"/>
      <c r="BR101" s="118"/>
      <c r="BS101" s="118"/>
      <c r="BT101" s="118"/>
      <c r="BU101" s="118"/>
      <c r="BV101" s="118"/>
      <c r="BW101" s="118"/>
    </row>
    <row r="102" spans="1:75">
      <c r="A102" s="122"/>
      <c r="B102" s="123"/>
      <c r="C102" s="124"/>
      <c r="D102" s="123"/>
      <c r="E102" s="123"/>
      <c r="F102" s="123"/>
      <c r="G102" s="123"/>
      <c r="H102" s="123"/>
      <c r="I102" s="123"/>
      <c r="J102" s="123"/>
      <c r="K102" s="123"/>
      <c r="L102" s="123"/>
      <c r="M102" s="123"/>
      <c r="N102" s="127"/>
      <c r="O102" s="123"/>
      <c r="P102" s="128"/>
      <c r="Q102" s="129"/>
      <c r="R102" s="132"/>
      <c r="S102" s="131"/>
      <c r="T102" s="118"/>
      <c r="U102" s="118"/>
      <c r="V102" s="118"/>
      <c r="W102" s="118"/>
      <c r="X102" s="118"/>
      <c r="Y102" s="118"/>
      <c r="Z102" s="118"/>
      <c r="AA102" s="118"/>
      <c r="AB102" s="118"/>
      <c r="AC102" s="118"/>
      <c r="AD102" s="118"/>
      <c r="AE102" s="118"/>
      <c r="AF102" s="118"/>
      <c r="AG102" s="118"/>
      <c r="AH102" s="118"/>
      <c r="AI102" s="118"/>
      <c r="AJ102" s="118"/>
      <c r="AK102" s="118"/>
      <c r="AL102" s="118"/>
      <c r="AM102" s="118"/>
      <c r="AN102" s="118"/>
      <c r="AO102" s="118"/>
      <c r="AP102" s="118"/>
      <c r="AQ102" s="118"/>
      <c r="AR102" s="118"/>
      <c r="AS102" s="118"/>
      <c r="AT102" s="118"/>
      <c r="AU102" s="118"/>
      <c r="AV102" s="118"/>
      <c r="AW102" s="118"/>
      <c r="AX102" s="118"/>
      <c r="AY102" s="118"/>
      <c r="AZ102" s="118"/>
      <c r="BA102" s="118"/>
      <c r="BB102" s="118"/>
      <c r="BC102" s="118"/>
      <c r="BD102" s="118"/>
      <c r="BE102" s="118"/>
      <c r="BF102" s="118"/>
      <c r="BG102" s="118"/>
      <c r="BH102" s="118"/>
      <c r="BI102" s="118"/>
      <c r="BJ102" s="118"/>
      <c r="BK102" s="118"/>
      <c r="BL102" s="118"/>
      <c r="BM102" s="118"/>
      <c r="BN102" s="118"/>
      <c r="BO102" s="118"/>
      <c r="BP102" s="118"/>
      <c r="BQ102" s="118"/>
      <c r="BR102" s="118"/>
      <c r="BS102" s="118"/>
      <c r="BT102" s="118"/>
      <c r="BU102" s="118"/>
      <c r="BV102" s="118"/>
      <c r="BW102" s="118"/>
    </row>
    <row r="103" spans="1:75">
      <c r="A103" s="122"/>
      <c r="B103" s="123"/>
      <c r="C103" s="124"/>
      <c r="D103" s="123"/>
      <c r="E103" s="123"/>
      <c r="F103" s="123"/>
      <c r="G103" s="123"/>
      <c r="H103" s="123"/>
      <c r="I103" s="123"/>
      <c r="J103" s="123"/>
      <c r="K103" s="123"/>
      <c r="L103" s="123"/>
      <c r="M103" s="123"/>
      <c r="N103" s="127"/>
      <c r="O103" s="123"/>
      <c r="P103" s="128"/>
      <c r="Q103" s="129"/>
      <c r="R103" s="132"/>
      <c r="S103" s="131"/>
      <c r="T103" s="118"/>
      <c r="U103" s="118"/>
      <c r="V103" s="118"/>
      <c r="W103" s="118"/>
      <c r="X103" s="118"/>
      <c r="Y103" s="118"/>
      <c r="Z103" s="118"/>
      <c r="AA103" s="118"/>
      <c r="AB103" s="118"/>
      <c r="AC103" s="118"/>
      <c r="AD103" s="118"/>
      <c r="AE103" s="118"/>
      <c r="AF103" s="118"/>
      <c r="AG103" s="118"/>
      <c r="AH103" s="118"/>
      <c r="AI103" s="118"/>
      <c r="AJ103" s="118"/>
      <c r="AK103" s="118"/>
      <c r="AL103" s="118"/>
      <c r="AM103" s="118"/>
      <c r="AN103" s="118"/>
      <c r="AO103" s="118"/>
      <c r="AP103" s="118"/>
      <c r="AQ103" s="118"/>
      <c r="AR103" s="118"/>
      <c r="AS103" s="118"/>
      <c r="AT103" s="118"/>
      <c r="AU103" s="118"/>
      <c r="AV103" s="118"/>
      <c r="AW103" s="118"/>
      <c r="AX103" s="118"/>
      <c r="AY103" s="118"/>
      <c r="AZ103" s="118"/>
      <c r="BA103" s="118"/>
      <c r="BB103" s="118"/>
      <c r="BC103" s="118"/>
      <c r="BD103" s="118"/>
      <c r="BE103" s="118"/>
      <c r="BF103" s="118"/>
      <c r="BG103" s="118"/>
      <c r="BH103" s="118"/>
      <c r="BI103" s="118"/>
      <c r="BJ103" s="118"/>
      <c r="BK103" s="118"/>
      <c r="BL103" s="118"/>
      <c r="BM103" s="118"/>
      <c r="BN103" s="118"/>
      <c r="BO103" s="118"/>
      <c r="BP103" s="118"/>
      <c r="BQ103" s="118"/>
      <c r="BR103" s="118"/>
      <c r="BS103" s="118"/>
      <c r="BT103" s="118"/>
      <c r="BU103" s="118"/>
      <c r="BV103" s="118"/>
      <c r="BW103" s="118"/>
    </row>
    <row r="104" spans="1:75">
      <c r="A104" s="122"/>
      <c r="B104" s="123"/>
      <c r="C104" s="124"/>
      <c r="D104" s="123"/>
      <c r="E104" s="123"/>
      <c r="F104" s="123"/>
      <c r="G104" s="123"/>
      <c r="H104" s="123"/>
      <c r="I104" s="123"/>
      <c r="J104" s="123"/>
      <c r="K104" s="123"/>
      <c r="L104" s="123"/>
      <c r="M104" s="123"/>
      <c r="N104" s="127"/>
      <c r="O104" s="123"/>
      <c r="P104" s="128"/>
      <c r="Q104" s="129"/>
      <c r="R104" s="132"/>
      <c r="S104" s="131"/>
      <c r="T104" s="118"/>
      <c r="U104" s="118"/>
      <c r="V104" s="118"/>
      <c r="W104" s="118"/>
      <c r="X104" s="118"/>
      <c r="Y104" s="118"/>
      <c r="Z104" s="118"/>
      <c r="AA104" s="118"/>
      <c r="AB104" s="118"/>
      <c r="AC104" s="118"/>
      <c r="AD104" s="118"/>
      <c r="AE104" s="118"/>
      <c r="AF104" s="118"/>
      <c r="AG104" s="118"/>
      <c r="AH104" s="118"/>
      <c r="AI104" s="118"/>
      <c r="AJ104" s="118"/>
      <c r="AK104" s="118"/>
      <c r="AL104" s="118"/>
      <c r="AM104" s="118"/>
      <c r="AN104" s="118"/>
      <c r="AO104" s="118"/>
      <c r="AP104" s="118"/>
      <c r="AQ104" s="118"/>
      <c r="AR104" s="118"/>
      <c r="AS104" s="118"/>
      <c r="AT104" s="118"/>
      <c r="AU104" s="118"/>
      <c r="AV104" s="118"/>
      <c r="AW104" s="118"/>
      <c r="AX104" s="118"/>
      <c r="AY104" s="118"/>
      <c r="AZ104" s="118"/>
      <c r="BA104" s="118"/>
      <c r="BB104" s="118"/>
      <c r="BC104" s="118"/>
      <c r="BD104" s="118"/>
      <c r="BE104" s="118"/>
      <c r="BF104" s="118"/>
      <c r="BG104" s="118"/>
      <c r="BH104" s="118"/>
      <c r="BI104" s="118"/>
      <c r="BJ104" s="118"/>
      <c r="BK104" s="118"/>
      <c r="BL104" s="118"/>
      <c r="BM104" s="118"/>
      <c r="BN104" s="118"/>
      <c r="BO104" s="118"/>
      <c r="BP104" s="118"/>
      <c r="BQ104" s="118"/>
      <c r="BR104" s="118"/>
      <c r="BS104" s="118"/>
      <c r="BT104" s="118"/>
      <c r="BU104" s="118"/>
      <c r="BV104" s="118"/>
      <c r="BW104" s="118"/>
    </row>
    <row r="105" spans="1:75">
      <c r="A105" s="122"/>
      <c r="B105" s="123"/>
      <c r="C105" s="124"/>
      <c r="D105" s="123"/>
      <c r="E105" s="123"/>
      <c r="F105" s="123"/>
      <c r="G105" s="123"/>
      <c r="H105" s="123"/>
      <c r="I105" s="123"/>
      <c r="J105" s="123"/>
      <c r="K105" s="123"/>
      <c r="L105" s="123"/>
      <c r="M105" s="123"/>
      <c r="N105" s="127"/>
      <c r="O105" s="123"/>
      <c r="P105" s="128"/>
      <c r="Q105" s="129"/>
      <c r="R105" s="132"/>
      <c r="S105" s="131"/>
      <c r="T105" s="118"/>
      <c r="U105" s="118"/>
      <c r="V105" s="118"/>
      <c r="W105" s="118"/>
      <c r="X105" s="118"/>
      <c r="Y105" s="118"/>
      <c r="Z105" s="118"/>
      <c r="AA105" s="118"/>
      <c r="AB105" s="118"/>
      <c r="AC105" s="118"/>
      <c r="AD105" s="118"/>
      <c r="AE105" s="118"/>
      <c r="AF105" s="118"/>
      <c r="AG105" s="118"/>
      <c r="AH105" s="118"/>
      <c r="AI105" s="118"/>
      <c r="AJ105" s="118"/>
      <c r="AK105" s="118"/>
      <c r="AL105" s="118"/>
      <c r="AM105" s="118"/>
      <c r="AN105" s="118"/>
      <c r="AO105" s="118"/>
      <c r="AP105" s="118"/>
      <c r="AQ105" s="118"/>
      <c r="AR105" s="118"/>
      <c r="AS105" s="118"/>
      <c r="AT105" s="118"/>
      <c r="AU105" s="118"/>
      <c r="AV105" s="118"/>
      <c r="AW105" s="118"/>
      <c r="AX105" s="118"/>
      <c r="AY105" s="118"/>
      <c r="AZ105" s="118"/>
      <c r="BA105" s="118"/>
      <c r="BB105" s="118"/>
      <c r="BC105" s="118"/>
      <c r="BD105" s="118"/>
      <c r="BE105" s="118"/>
      <c r="BF105" s="118"/>
      <c r="BG105" s="118"/>
      <c r="BH105" s="118"/>
      <c r="BI105" s="118"/>
      <c r="BJ105" s="118"/>
      <c r="BK105" s="118"/>
      <c r="BL105" s="118"/>
      <c r="BM105" s="118"/>
      <c r="BN105" s="118"/>
      <c r="BO105" s="118"/>
      <c r="BP105" s="118"/>
      <c r="BQ105" s="118"/>
      <c r="BR105" s="118"/>
      <c r="BS105" s="118"/>
      <c r="BT105" s="118"/>
      <c r="BU105" s="118"/>
      <c r="BV105" s="118"/>
      <c r="BW105" s="118"/>
    </row>
    <row r="106" spans="1:75">
      <c r="A106" s="122"/>
      <c r="B106" s="123"/>
      <c r="C106" s="124"/>
      <c r="D106" s="123"/>
      <c r="E106" s="123"/>
      <c r="F106" s="123"/>
      <c r="G106" s="123"/>
      <c r="H106" s="123"/>
      <c r="I106" s="123"/>
      <c r="J106" s="123"/>
      <c r="K106" s="123"/>
      <c r="L106" s="123"/>
      <c r="M106" s="123"/>
      <c r="N106" s="127"/>
      <c r="O106" s="123"/>
      <c r="P106" s="128"/>
      <c r="Q106" s="129"/>
      <c r="R106" s="132"/>
      <c r="S106" s="131"/>
      <c r="T106" s="118"/>
      <c r="U106" s="118"/>
      <c r="V106" s="118"/>
      <c r="W106" s="118"/>
      <c r="X106" s="118"/>
      <c r="Y106" s="118"/>
      <c r="Z106" s="118"/>
      <c r="AA106" s="118"/>
      <c r="AB106" s="118"/>
      <c r="AC106" s="118"/>
      <c r="AD106" s="118"/>
      <c r="AE106" s="118"/>
      <c r="AF106" s="118"/>
      <c r="AG106" s="118"/>
      <c r="AH106" s="118"/>
      <c r="AI106" s="118"/>
      <c r="AJ106" s="118"/>
      <c r="AK106" s="118"/>
      <c r="AL106" s="118"/>
      <c r="AM106" s="118"/>
      <c r="AN106" s="118"/>
      <c r="AO106" s="118"/>
      <c r="AP106" s="118"/>
      <c r="AQ106" s="118"/>
      <c r="AR106" s="118"/>
      <c r="AS106" s="118"/>
      <c r="AT106" s="118"/>
      <c r="AU106" s="118"/>
      <c r="AV106" s="118"/>
      <c r="AW106" s="118"/>
      <c r="AX106" s="118"/>
      <c r="AY106" s="118"/>
      <c r="AZ106" s="118"/>
      <c r="BA106" s="118"/>
      <c r="BB106" s="118"/>
      <c r="BC106" s="118"/>
      <c r="BD106" s="118"/>
      <c r="BE106" s="118"/>
      <c r="BF106" s="118"/>
      <c r="BG106" s="118"/>
      <c r="BH106" s="118"/>
      <c r="BI106" s="118"/>
      <c r="BJ106" s="118"/>
      <c r="BK106" s="118"/>
      <c r="BL106" s="118"/>
      <c r="BM106" s="118"/>
      <c r="BN106" s="118"/>
      <c r="BO106" s="118"/>
      <c r="BP106" s="118"/>
      <c r="BQ106" s="118"/>
      <c r="BR106" s="118"/>
      <c r="BS106" s="118"/>
      <c r="BT106" s="118"/>
      <c r="BU106" s="118"/>
      <c r="BV106" s="118"/>
      <c r="BW106" s="118"/>
    </row>
    <row r="107" spans="1:75">
      <c r="A107" s="122"/>
      <c r="B107" s="123"/>
      <c r="C107" s="124"/>
      <c r="D107" s="123"/>
      <c r="E107" s="123"/>
      <c r="F107" s="123"/>
      <c r="G107" s="123"/>
      <c r="H107" s="123"/>
      <c r="I107" s="123"/>
      <c r="J107" s="123"/>
      <c r="K107" s="123"/>
      <c r="L107" s="123"/>
      <c r="M107" s="123"/>
      <c r="N107" s="127"/>
      <c r="O107" s="123"/>
      <c r="P107" s="128"/>
      <c r="Q107" s="129"/>
      <c r="R107" s="132"/>
      <c r="S107" s="131"/>
      <c r="T107" s="118"/>
      <c r="U107" s="118"/>
      <c r="V107" s="118"/>
      <c r="W107" s="118"/>
      <c r="X107" s="118"/>
      <c r="Y107" s="118"/>
      <c r="Z107" s="118"/>
      <c r="AA107" s="118"/>
      <c r="AB107" s="118"/>
      <c r="AC107" s="118"/>
      <c r="AD107" s="118"/>
      <c r="AE107" s="118"/>
      <c r="AF107" s="118"/>
      <c r="AG107" s="118"/>
      <c r="AH107" s="118"/>
      <c r="AI107" s="118"/>
      <c r="AJ107" s="118"/>
      <c r="AK107" s="118"/>
      <c r="AL107" s="118"/>
      <c r="AM107" s="118"/>
      <c r="AN107" s="118"/>
      <c r="AO107" s="118"/>
      <c r="AP107" s="118"/>
      <c r="AQ107" s="118"/>
      <c r="AR107" s="118"/>
      <c r="AS107" s="118"/>
      <c r="AT107" s="118"/>
      <c r="AU107" s="118"/>
      <c r="AV107" s="118"/>
      <c r="AW107" s="118"/>
      <c r="AX107" s="118"/>
      <c r="AY107" s="118"/>
      <c r="AZ107" s="118"/>
      <c r="BA107" s="118"/>
      <c r="BB107" s="118"/>
      <c r="BC107" s="118"/>
      <c r="BD107" s="118"/>
      <c r="BE107" s="118"/>
      <c r="BF107" s="118"/>
      <c r="BG107" s="118"/>
      <c r="BH107" s="118"/>
      <c r="BI107" s="118"/>
      <c r="BJ107" s="118"/>
      <c r="BK107" s="118"/>
      <c r="BL107" s="118"/>
      <c r="BM107" s="118"/>
      <c r="BN107" s="118"/>
      <c r="BO107" s="118"/>
      <c r="BP107" s="118"/>
      <c r="BQ107" s="118"/>
      <c r="BR107" s="118"/>
      <c r="BS107" s="118"/>
      <c r="BT107" s="118"/>
      <c r="BU107" s="118"/>
      <c r="BV107" s="118"/>
      <c r="BW107" s="118"/>
    </row>
    <row r="108" spans="1:75">
      <c r="A108" s="122"/>
      <c r="B108" s="123"/>
      <c r="C108" s="124"/>
      <c r="D108" s="123"/>
      <c r="E108" s="123"/>
      <c r="F108" s="123"/>
      <c r="G108" s="123"/>
      <c r="H108" s="123"/>
      <c r="I108" s="123"/>
      <c r="J108" s="123"/>
      <c r="K108" s="123"/>
      <c r="L108" s="123"/>
      <c r="M108" s="123"/>
      <c r="N108" s="127"/>
      <c r="O108" s="123"/>
      <c r="P108" s="128"/>
      <c r="Q108" s="129"/>
      <c r="R108" s="132"/>
      <c r="S108" s="131"/>
      <c r="T108" s="118"/>
      <c r="U108" s="118"/>
      <c r="V108" s="118"/>
      <c r="W108" s="118"/>
      <c r="X108" s="118"/>
      <c r="Y108" s="118"/>
      <c r="Z108" s="118"/>
      <c r="AA108" s="118"/>
      <c r="AB108" s="118"/>
      <c r="AC108" s="118"/>
      <c r="AD108" s="118"/>
      <c r="AE108" s="118"/>
      <c r="AF108" s="118"/>
      <c r="AG108" s="118"/>
      <c r="AH108" s="118"/>
      <c r="AI108" s="118"/>
      <c r="AJ108" s="118"/>
      <c r="AK108" s="118"/>
      <c r="AL108" s="118"/>
      <c r="AM108" s="118"/>
      <c r="AN108" s="118"/>
      <c r="AO108" s="118"/>
      <c r="AP108" s="118"/>
      <c r="AQ108" s="118"/>
      <c r="AR108" s="118"/>
      <c r="AS108" s="118"/>
      <c r="AT108" s="118"/>
      <c r="AU108" s="118"/>
      <c r="AV108" s="118"/>
      <c r="AW108" s="118"/>
      <c r="AX108" s="118"/>
      <c r="AY108" s="118"/>
      <c r="AZ108" s="118"/>
      <c r="BA108" s="118"/>
      <c r="BB108" s="118"/>
      <c r="BC108" s="118"/>
      <c r="BD108" s="118"/>
      <c r="BE108" s="118"/>
      <c r="BF108" s="118"/>
      <c r="BG108" s="118"/>
      <c r="BH108" s="118"/>
      <c r="BI108" s="118"/>
      <c r="BJ108" s="118"/>
      <c r="BK108" s="118"/>
      <c r="BL108" s="118"/>
      <c r="BM108" s="118"/>
      <c r="BN108" s="118"/>
      <c r="BO108" s="118"/>
      <c r="BP108" s="118"/>
      <c r="BQ108" s="118"/>
      <c r="BR108" s="118"/>
      <c r="BS108" s="118"/>
      <c r="BT108" s="118"/>
      <c r="BU108" s="118"/>
      <c r="BV108" s="118"/>
      <c r="BW108" s="118"/>
    </row>
    <row r="109" spans="1:75">
      <c r="A109" s="122"/>
      <c r="B109" s="123"/>
      <c r="C109" s="124"/>
      <c r="D109" s="123"/>
      <c r="E109" s="123"/>
      <c r="F109" s="123"/>
      <c r="G109" s="123"/>
      <c r="H109" s="123"/>
      <c r="I109" s="123"/>
      <c r="J109" s="123"/>
      <c r="K109" s="123"/>
      <c r="L109" s="123"/>
      <c r="M109" s="123"/>
      <c r="N109" s="127"/>
      <c r="O109" s="123"/>
      <c r="P109" s="128"/>
      <c r="Q109" s="129"/>
      <c r="R109" s="132"/>
      <c r="S109" s="131"/>
      <c r="T109" s="118"/>
      <c r="U109" s="118"/>
      <c r="V109" s="118"/>
      <c r="W109" s="118"/>
      <c r="X109" s="118"/>
      <c r="Y109" s="118"/>
      <c r="Z109" s="118"/>
      <c r="AA109" s="118"/>
      <c r="AB109" s="118"/>
      <c r="AC109" s="118"/>
      <c r="AD109" s="118"/>
      <c r="AE109" s="118"/>
      <c r="AF109" s="118"/>
      <c r="AG109" s="118"/>
      <c r="AH109" s="118"/>
      <c r="AI109" s="118"/>
      <c r="AJ109" s="118"/>
      <c r="AK109" s="118"/>
      <c r="AL109" s="118"/>
      <c r="AM109" s="118"/>
      <c r="AN109" s="118"/>
      <c r="AO109" s="118"/>
      <c r="AP109" s="118"/>
      <c r="AQ109" s="118"/>
      <c r="AR109" s="118"/>
      <c r="AS109" s="118"/>
      <c r="AT109" s="118"/>
      <c r="AU109" s="118"/>
      <c r="AV109" s="118"/>
      <c r="AW109" s="118"/>
      <c r="AX109" s="118"/>
      <c r="AY109" s="118"/>
      <c r="AZ109" s="118"/>
      <c r="BA109" s="118"/>
      <c r="BB109" s="118"/>
      <c r="BC109" s="118"/>
      <c r="BD109" s="118"/>
      <c r="BE109" s="118"/>
      <c r="BF109" s="118"/>
      <c r="BG109" s="118"/>
      <c r="BH109" s="118"/>
      <c r="BI109" s="118"/>
      <c r="BJ109" s="118"/>
      <c r="BK109" s="118"/>
      <c r="BL109" s="118"/>
      <c r="BM109" s="118"/>
      <c r="BN109" s="118"/>
      <c r="BO109" s="118"/>
      <c r="BP109" s="118"/>
      <c r="BQ109" s="118"/>
      <c r="BR109" s="118"/>
      <c r="BS109" s="118"/>
      <c r="BT109" s="118"/>
      <c r="BU109" s="118"/>
      <c r="BV109" s="118"/>
      <c r="BW109" s="118"/>
    </row>
    <row r="110" spans="1:75">
      <c r="A110" s="122"/>
      <c r="B110" s="123"/>
      <c r="C110" s="124"/>
      <c r="D110" s="123"/>
      <c r="E110" s="123"/>
      <c r="F110" s="123"/>
      <c r="G110" s="123"/>
      <c r="H110" s="123"/>
      <c r="I110" s="123"/>
      <c r="J110" s="123"/>
      <c r="K110" s="123"/>
      <c r="L110" s="123"/>
      <c r="M110" s="123"/>
      <c r="N110" s="127"/>
      <c r="O110" s="123"/>
      <c r="P110" s="128"/>
      <c r="Q110" s="129"/>
      <c r="R110" s="132"/>
      <c r="S110" s="131"/>
      <c r="T110" s="118"/>
      <c r="U110" s="118"/>
      <c r="V110" s="118"/>
      <c r="W110" s="118"/>
      <c r="X110" s="118"/>
      <c r="Y110" s="118"/>
      <c r="Z110" s="118"/>
      <c r="AA110" s="118"/>
      <c r="AB110" s="118"/>
      <c r="AC110" s="118"/>
      <c r="AD110" s="118"/>
      <c r="AE110" s="118"/>
      <c r="AF110" s="118"/>
      <c r="AG110" s="118"/>
      <c r="AH110" s="118"/>
      <c r="AI110" s="118"/>
      <c r="AJ110" s="118"/>
      <c r="AK110" s="118"/>
      <c r="AL110" s="118"/>
      <c r="AM110" s="118"/>
      <c r="AN110" s="118"/>
      <c r="AO110" s="118"/>
      <c r="AP110" s="118"/>
      <c r="AQ110" s="118"/>
      <c r="AR110" s="118"/>
      <c r="AS110" s="118"/>
      <c r="AT110" s="118"/>
      <c r="AU110" s="118"/>
      <c r="AV110" s="118"/>
      <c r="AW110" s="118"/>
      <c r="AX110" s="118"/>
      <c r="AY110" s="118"/>
      <c r="AZ110" s="118"/>
      <c r="BA110" s="118"/>
      <c r="BB110" s="118"/>
      <c r="BC110" s="118"/>
      <c r="BD110" s="118"/>
      <c r="BE110" s="118"/>
      <c r="BF110" s="118"/>
      <c r="BG110" s="118"/>
      <c r="BH110" s="118"/>
      <c r="BI110" s="118"/>
      <c r="BJ110" s="118"/>
      <c r="BK110" s="118"/>
      <c r="BL110" s="118"/>
      <c r="BM110" s="118"/>
      <c r="BN110" s="118"/>
      <c r="BO110" s="118"/>
      <c r="BP110" s="118"/>
      <c r="BQ110" s="118"/>
      <c r="BR110" s="118"/>
      <c r="BS110" s="118"/>
      <c r="BT110" s="118"/>
      <c r="BU110" s="118"/>
      <c r="BV110" s="118"/>
      <c r="BW110" s="118"/>
    </row>
    <row r="111" spans="1:75">
      <c r="A111" s="122"/>
      <c r="B111" s="123"/>
      <c r="C111" s="124"/>
      <c r="D111" s="123"/>
      <c r="E111" s="123"/>
      <c r="F111" s="123"/>
      <c r="G111" s="123"/>
      <c r="H111" s="123"/>
      <c r="I111" s="123"/>
      <c r="J111" s="123"/>
      <c r="K111" s="123"/>
      <c r="L111" s="123"/>
      <c r="M111" s="123"/>
      <c r="N111" s="127"/>
      <c r="O111" s="123"/>
      <c r="P111" s="128"/>
      <c r="Q111" s="129"/>
      <c r="R111" s="132"/>
      <c r="S111" s="131"/>
      <c r="T111" s="118"/>
      <c r="U111" s="118"/>
      <c r="V111" s="118"/>
      <c r="W111" s="118"/>
      <c r="X111" s="118"/>
      <c r="Y111" s="118"/>
      <c r="Z111" s="118"/>
      <c r="AA111" s="118"/>
      <c r="AB111" s="118"/>
      <c r="AC111" s="118"/>
      <c r="AD111" s="118"/>
      <c r="AE111" s="118"/>
      <c r="AF111" s="118"/>
      <c r="AG111" s="118"/>
      <c r="AH111" s="118"/>
      <c r="AI111" s="118"/>
      <c r="AJ111" s="118"/>
      <c r="AK111" s="118"/>
      <c r="AL111" s="118"/>
      <c r="AM111" s="118"/>
      <c r="AN111" s="118"/>
      <c r="AO111" s="118"/>
      <c r="AP111" s="118"/>
      <c r="AQ111" s="118"/>
      <c r="AR111" s="118"/>
      <c r="AS111" s="118"/>
      <c r="AT111" s="118"/>
      <c r="AU111" s="118"/>
      <c r="AV111" s="118"/>
      <c r="AW111" s="118"/>
      <c r="AX111" s="118"/>
      <c r="AY111" s="118"/>
      <c r="AZ111" s="118"/>
      <c r="BA111" s="118"/>
      <c r="BB111" s="118"/>
      <c r="BC111" s="118"/>
      <c r="BD111" s="118"/>
      <c r="BE111" s="118"/>
      <c r="BF111" s="118"/>
      <c r="BG111" s="118"/>
      <c r="BH111" s="118"/>
      <c r="BI111" s="118"/>
      <c r="BJ111" s="118"/>
      <c r="BK111" s="118"/>
      <c r="BL111" s="118"/>
      <c r="BM111" s="118"/>
      <c r="BN111" s="118"/>
      <c r="BO111" s="118"/>
      <c r="BP111" s="118"/>
      <c r="BQ111" s="118"/>
      <c r="BR111" s="118"/>
      <c r="BS111" s="118"/>
      <c r="BT111" s="118"/>
      <c r="BU111" s="118"/>
      <c r="BV111" s="118"/>
      <c r="BW111" s="118"/>
    </row>
    <row r="112" spans="1:75">
      <c r="A112" s="122"/>
      <c r="B112" s="123"/>
      <c r="C112" s="124"/>
      <c r="D112" s="123"/>
      <c r="E112" s="123"/>
      <c r="F112" s="123"/>
      <c r="G112" s="123"/>
      <c r="H112" s="123"/>
      <c r="I112" s="123"/>
      <c r="J112" s="123"/>
      <c r="K112" s="123"/>
      <c r="L112" s="123"/>
      <c r="M112" s="123"/>
      <c r="N112" s="127"/>
      <c r="O112" s="123"/>
      <c r="P112" s="128"/>
      <c r="Q112" s="129"/>
      <c r="R112" s="132"/>
      <c r="S112" s="131"/>
      <c r="T112" s="118"/>
      <c r="U112" s="118"/>
      <c r="V112" s="118"/>
      <c r="W112" s="118"/>
      <c r="X112" s="118"/>
      <c r="Y112" s="118"/>
      <c r="Z112" s="118"/>
      <c r="AA112" s="118"/>
      <c r="AB112" s="118"/>
      <c r="AC112" s="118"/>
      <c r="AD112" s="118"/>
      <c r="AE112" s="118"/>
      <c r="AF112" s="118"/>
      <c r="AG112" s="118"/>
      <c r="AH112" s="118"/>
      <c r="AI112" s="118"/>
      <c r="AJ112" s="118"/>
      <c r="AK112" s="118"/>
      <c r="AL112" s="118"/>
      <c r="AM112" s="118"/>
      <c r="AN112" s="118"/>
      <c r="AO112" s="118"/>
      <c r="AP112" s="118"/>
      <c r="AQ112" s="118"/>
      <c r="AR112" s="118"/>
      <c r="AS112" s="118"/>
      <c r="AT112" s="118"/>
      <c r="AU112" s="118"/>
      <c r="AV112" s="118"/>
      <c r="AW112" s="118"/>
      <c r="AX112" s="118"/>
      <c r="AY112" s="118"/>
      <c r="AZ112" s="118"/>
      <c r="BA112" s="118"/>
      <c r="BB112" s="118"/>
      <c r="BC112" s="118"/>
      <c r="BD112" s="118"/>
      <c r="BE112" s="118"/>
      <c r="BF112" s="118"/>
      <c r="BG112" s="118"/>
      <c r="BH112" s="118"/>
      <c r="BI112" s="118"/>
      <c r="BJ112" s="118"/>
      <c r="BK112" s="118"/>
      <c r="BL112" s="118"/>
      <c r="BM112" s="118"/>
      <c r="BN112" s="118"/>
      <c r="BO112" s="118"/>
      <c r="BP112" s="118"/>
      <c r="BQ112" s="118"/>
      <c r="BR112" s="118"/>
      <c r="BS112" s="118"/>
      <c r="BT112" s="118"/>
      <c r="BU112" s="118"/>
      <c r="BV112" s="118"/>
      <c r="BW112" s="118"/>
    </row>
    <row r="113" spans="1:75">
      <c r="A113" s="122"/>
      <c r="B113" s="123"/>
      <c r="C113" s="124"/>
      <c r="D113" s="123"/>
      <c r="E113" s="123"/>
      <c r="F113" s="123"/>
      <c r="G113" s="123"/>
      <c r="H113" s="123"/>
      <c r="I113" s="123"/>
      <c r="J113" s="123"/>
      <c r="K113" s="123"/>
      <c r="L113" s="123"/>
      <c r="M113" s="123"/>
      <c r="N113" s="127"/>
      <c r="O113" s="123"/>
      <c r="P113" s="128"/>
      <c r="Q113" s="129"/>
      <c r="R113" s="132"/>
      <c r="S113" s="131"/>
      <c r="T113" s="118"/>
      <c r="U113" s="118"/>
      <c r="V113" s="118"/>
      <c r="W113" s="118"/>
      <c r="X113" s="118"/>
      <c r="Y113" s="118"/>
      <c r="Z113" s="118"/>
      <c r="AA113" s="118"/>
      <c r="AB113" s="118"/>
      <c r="AC113" s="118"/>
      <c r="AD113" s="118"/>
      <c r="AE113" s="118"/>
      <c r="AF113" s="118"/>
      <c r="AG113" s="118"/>
      <c r="AH113" s="118"/>
      <c r="AI113" s="118"/>
      <c r="AJ113" s="118"/>
      <c r="AK113" s="118"/>
      <c r="AL113" s="118"/>
      <c r="AM113" s="118"/>
      <c r="AN113" s="118"/>
      <c r="AO113" s="118"/>
      <c r="AP113" s="118"/>
      <c r="AQ113" s="118"/>
      <c r="AR113" s="118"/>
      <c r="AS113" s="118"/>
      <c r="AT113" s="118"/>
      <c r="AU113" s="118"/>
      <c r="AV113" s="118"/>
      <c r="AW113" s="118"/>
      <c r="AX113" s="118"/>
      <c r="AY113" s="118"/>
      <c r="AZ113" s="118"/>
      <c r="BA113" s="118"/>
      <c r="BB113" s="118"/>
      <c r="BC113" s="118"/>
      <c r="BD113" s="118"/>
      <c r="BE113" s="118"/>
      <c r="BF113" s="118"/>
      <c r="BG113" s="118"/>
      <c r="BH113" s="118"/>
      <c r="BI113" s="118"/>
      <c r="BJ113" s="118"/>
      <c r="BK113" s="118"/>
      <c r="BL113" s="118"/>
      <c r="BM113" s="118"/>
      <c r="BN113" s="118"/>
      <c r="BO113" s="118"/>
      <c r="BP113" s="118"/>
      <c r="BQ113" s="118"/>
      <c r="BR113" s="118"/>
      <c r="BS113" s="118"/>
      <c r="BT113" s="118"/>
      <c r="BU113" s="118"/>
      <c r="BV113" s="118"/>
      <c r="BW113" s="118"/>
    </row>
    <row r="114" spans="1:75">
      <c r="A114" s="122"/>
      <c r="B114" s="123"/>
      <c r="C114" s="124"/>
      <c r="D114" s="123"/>
      <c r="E114" s="123"/>
      <c r="F114" s="123"/>
      <c r="G114" s="123"/>
      <c r="H114" s="123"/>
      <c r="I114" s="123"/>
      <c r="J114" s="123"/>
      <c r="K114" s="123"/>
      <c r="L114" s="123"/>
      <c r="M114" s="123"/>
      <c r="N114" s="127"/>
      <c r="O114" s="123"/>
      <c r="P114" s="128"/>
      <c r="Q114" s="129"/>
      <c r="R114" s="132"/>
      <c r="S114" s="131"/>
      <c r="T114" s="118"/>
      <c r="U114" s="118"/>
      <c r="V114" s="118"/>
      <c r="W114" s="118"/>
      <c r="X114" s="118"/>
      <c r="Y114" s="118"/>
      <c r="Z114" s="118"/>
      <c r="AA114" s="118"/>
      <c r="AB114" s="118"/>
      <c r="AC114" s="118"/>
      <c r="AD114" s="118"/>
      <c r="AE114" s="118"/>
      <c r="AF114" s="118"/>
      <c r="AG114" s="118"/>
      <c r="AH114" s="118"/>
      <c r="AI114" s="118"/>
      <c r="AJ114" s="118"/>
      <c r="AK114" s="118"/>
      <c r="AL114" s="118"/>
      <c r="AM114" s="118"/>
      <c r="AN114" s="118"/>
      <c r="AO114" s="118"/>
      <c r="AP114" s="118"/>
      <c r="AQ114" s="118"/>
      <c r="AR114" s="118"/>
      <c r="AS114" s="118"/>
      <c r="AT114" s="118"/>
      <c r="AU114" s="118"/>
      <c r="AV114" s="118"/>
      <c r="AW114" s="118"/>
      <c r="AX114" s="118"/>
      <c r="AY114" s="118"/>
      <c r="AZ114" s="118"/>
      <c r="BA114" s="118"/>
      <c r="BB114" s="118"/>
      <c r="BC114" s="118"/>
      <c r="BD114" s="118"/>
      <c r="BE114" s="118"/>
      <c r="BF114" s="118"/>
      <c r="BG114" s="118"/>
      <c r="BH114" s="118"/>
      <c r="BI114" s="118"/>
      <c r="BJ114" s="118"/>
      <c r="BK114" s="118"/>
      <c r="BL114" s="118"/>
      <c r="BM114" s="118"/>
      <c r="BN114" s="118"/>
      <c r="BO114" s="118"/>
      <c r="BP114" s="118"/>
      <c r="BQ114" s="118"/>
      <c r="BR114" s="118"/>
      <c r="BS114" s="118"/>
      <c r="BT114" s="118"/>
      <c r="BU114" s="118"/>
      <c r="BV114" s="118"/>
      <c r="BW114" s="118"/>
    </row>
    <row r="115" spans="1:75">
      <c r="A115" s="122"/>
      <c r="B115" s="123"/>
      <c r="C115" s="124"/>
      <c r="D115" s="123"/>
      <c r="E115" s="123"/>
      <c r="F115" s="123"/>
      <c r="G115" s="123"/>
      <c r="H115" s="123"/>
      <c r="I115" s="123"/>
      <c r="J115" s="123"/>
      <c r="K115" s="123"/>
      <c r="L115" s="123"/>
      <c r="M115" s="123"/>
      <c r="N115" s="127"/>
      <c r="O115" s="123"/>
      <c r="P115" s="128"/>
      <c r="Q115" s="129"/>
      <c r="R115" s="132"/>
      <c r="S115" s="131"/>
      <c r="T115" s="118"/>
      <c r="U115" s="118"/>
      <c r="V115" s="118"/>
      <c r="W115" s="118"/>
      <c r="X115" s="118"/>
      <c r="Y115" s="118"/>
      <c r="Z115" s="118"/>
      <c r="AA115" s="118"/>
      <c r="AB115" s="118"/>
      <c r="AC115" s="118"/>
      <c r="AD115" s="118"/>
      <c r="AE115" s="118"/>
      <c r="AF115" s="118"/>
      <c r="AG115" s="118"/>
      <c r="AH115" s="118"/>
      <c r="AI115" s="118"/>
      <c r="AJ115" s="118"/>
      <c r="AK115" s="118"/>
      <c r="AL115" s="118"/>
      <c r="AM115" s="118"/>
      <c r="AN115" s="118"/>
      <c r="AO115" s="118"/>
      <c r="AP115" s="118"/>
      <c r="AQ115" s="118"/>
      <c r="AR115" s="118"/>
      <c r="AS115" s="118"/>
      <c r="AT115" s="118"/>
      <c r="AU115" s="118"/>
      <c r="AV115" s="118"/>
      <c r="AW115" s="118"/>
      <c r="AX115" s="118"/>
      <c r="AY115" s="118"/>
      <c r="AZ115" s="118"/>
      <c r="BA115" s="118"/>
      <c r="BB115" s="118"/>
      <c r="BC115" s="118"/>
      <c r="BD115" s="118"/>
      <c r="BE115" s="118"/>
      <c r="BF115" s="118"/>
      <c r="BG115" s="118"/>
      <c r="BH115" s="118"/>
      <c r="BI115" s="118"/>
      <c r="BJ115" s="118"/>
      <c r="BK115" s="118"/>
      <c r="BL115" s="118"/>
      <c r="BM115" s="118"/>
      <c r="BN115" s="118"/>
      <c r="BO115" s="118"/>
      <c r="BP115" s="118"/>
      <c r="BQ115" s="118"/>
      <c r="BR115" s="118"/>
      <c r="BS115" s="118"/>
      <c r="BT115" s="118"/>
      <c r="BU115" s="118"/>
      <c r="BV115" s="118"/>
      <c r="BW115" s="118"/>
    </row>
    <row r="116" spans="1:75">
      <c r="A116" s="122"/>
      <c r="B116" s="123"/>
      <c r="C116" s="124"/>
      <c r="D116" s="123"/>
      <c r="E116" s="123"/>
      <c r="F116" s="123"/>
      <c r="G116" s="123"/>
      <c r="H116" s="123"/>
      <c r="I116" s="123"/>
      <c r="J116" s="123"/>
      <c r="K116" s="123"/>
      <c r="L116" s="123"/>
      <c r="M116" s="123"/>
      <c r="N116" s="127"/>
      <c r="O116" s="123"/>
      <c r="P116" s="128"/>
      <c r="Q116" s="129"/>
      <c r="R116" s="132"/>
      <c r="S116" s="131"/>
      <c r="T116" s="118"/>
      <c r="U116" s="118"/>
      <c r="V116" s="118"/>
      <c r="W116" s="118"/>
      <c r="X116" s="118"/>
      <c r="Y116" s="118"/>
      <c r="Z116" s="118"/>
      <c r="AA116" s="118"/>
      <c r="AB116" s="118"/>
      <c r="AC116" s="118"/>
      <c r="AD116" s="118"/>
      <c r="AE116" s="118"/>
      <c r="AF116" s="118"/>
      <c r="AG116" s="118"/>
      <c r="AH116" s="118"/>
      <c r="AI116" s="118"/>
      <c r="AJ116" s="118"/>
      <c r="AK116" s="118"/>
      <c r="AL116" s="118"/>
      <c r="AM116" s="118"/>
      <c r="AN116" s="118"/>
      <c r="AO116" s="118"/>
      <c r="AP116" s="118"/>
      <c r="AQ116" s="118"/>
      <c r="AR116" s="118"/>
      <c r="AS116" s="118"/>
      <c r="AT116" s="118"/>
      <c r="AU116" s="118"/>
      <c r="AV116" s="118"/>
      <c r="AW116" s="118"/>
      <c r="AX116" s="118"/>
      <c r="AY116" s="118"/>
      <c r="AZ116" s="118"/>
      <c r="BA116" s="118"/>
      <c r="BB116" s="118"/>
      <c r="BC116" s="118"/>
      <c r="BD116" s="118"/>
      <c r="BE116" s="118"/>
      <c r="BF116" s="118"/>
      <c r="BG116" s="118"/>
      <c r="BH116" s="118"/>
      <c r="BI116" s="118"/>
      <c r="BJ116" s="118"/>
      <c r="BK116" s="118"/>
      <c r="BL116" s="118"/>
      <c r="BM116" s="118"/>
      <c r="BN116" s="118"/>
      <c r="BO116" s="118"/>
      <c r="BP116" s="118"/>
      <c r="BQ116" s="118"/>
      <c r="BR116" s="118"/>
      <c r="BS116" s="118"/>
      <c r="BT116" s="118"/>
      <c r="BU116" s="118"/>
      <c r="BV116" s="118"/>
      <c r="BW116" s="118"/>
    </row>
    <row r="117" spans="1:75">
      <c r="A117" s="122"/>
      <c r="B117" s="123"/>
      <c r="C117" s="124"/>
      <c r="D117" s="123"/>
      <c r="E117" s="123"/>
      <c r="F117" s="123"/>
      <c r="G117" s="123"/>
      <c r="H117" s="123"/>
      <c r="I117" s="123"/>
      <c r="J117" s="123"/>
      <c r="K117" s="123"/>
      <c r="L117" s="123"/>
      <c r="M117" s="123"/>
      <c r="N117" s="127"/>
      <c r="O117" s="123"/>
      <c r="P117" s="128"/>
      <c r="Q117" s="129"/>
      <c r="R117" s="132"/>
      <c r="S117" s="131"/>
      <c r="T117" s="118"/>
      <c r="U117" s="118"/>
      <c r="V117" s="118"/>
      <c r="W117" s="118"/>
      <c r="X117" s="118"/>
      <c r="Y117" s="118"/>
      <c r="Z117" s="118"/>
      <c r="AA117" s="118"/>
      <c r="AB117" s="118"/>
      <c r="AC117" s="118"/>
      <c r="AD117" s="118"/>
      <c r="AE117" s="118"/>
      <c r="AF117" s="118"/>
      <c r="AG117" s="118"/>
      <c r="AH117" s="118"/>
      <c r="AI117" s="118"/>
      <c r="AJ117" s="118"/>
      <c r="AK117" s="118"/>
      <c r="AL117" s="118"/>
      <c r="AM117" s="118"/>
      <c r="AN117" s="118"/>
      <c r="AO117" s="118"/>
      <c r="AP117" s="118"/>
      <c r="AQ117" s="118"/>
      <c r="AR117" s="118"/>
      <c r="AS117" s="118"/>
      <c r="AT117" s="118"/>
      <c r="AU117" s="118"/>
      <c r="AV117" s="118"/>
      <c r="AW117" s="118"/>
      <c r="AX117" s="118"/>
      <c r="AY117" s="118"/>
      <c r="AZ117" s="118"/>
      <c r="BA117" s="118"/>
      <c r="BB117" s="118"/>
      <c r="BC117" s="118"/>
      <c r="BD117" s="118"/>
      <c r="BE117" s="118"/>
      <c r="BF117" s="118"/>
      <c r="BG117" s="118"/>
      <c r="BH117" s="118"/>
      <c r="BI117" s="118"/>
      <c r="BJ117" s="118"/>
      <c r="BK117" s="118"/>
      <c r="BL117" s="118"/>
      <c r="BM117" s="118"/>
      <c r="BN117" s="118"/>
      <c r="BO117" s="118"/>
      <c r="BP117" s="118"/>
      <c r="BQ117" s="118"/>
      <c r="BR117" s="118"/>
      <c r="BS117" s="118"/>
      <c r="BT117" s="118"/>
      <c r="BU117" s="118"/>
      <c r="BV117" s="118"/>
      <c r="BW117" s="118"/>
    </row>
    <row r="118" spans="1:75">
      <c r="A118" s="122"/>
      <c r="B118" s="123"/>
      <c r="C118" s="124"/>
      <c r="D118" s="123"/>
      <c r="E118" s="123"/>
      <c r="F118" s="123"/>
      <c r="G118" s="123"/>
      <c r="H118" s="123"/>
      <c r="I118" s="123"/>
      <c r="J118" s="123"/>
      <c r="K118" s="123"/>
      <c r="L118" s="123"/>
      <c r="M118" s="123"/>
      <c r="N118" s="127"/>
      <c r="O118" s="123"/>
      <c r="P118" s="128"/>
      <c r="Q118" s="129"/>
      <c r="R118" s="132"/>
      <c r="S118" s="131"/>
      <c r="T118" s="118"/>
      <c r="U118" s="118"/>
      <c r="V118" s="118"/>
      <c r="W118" s="118"/>
      <c r="X118" s="118"/>
      <c r="Y118" s="118"/>
      <c r="Z118" s="118"/>
      <c r="AA118" s="118"/>
      <c r="AB118" s="118"/>
      <c r="AC118" s="118"/>
      <c r="AD118" s="118"/>
      <c r="AE118" s="118"/>
      <c r="AF118" s="118"/>
      <c r="AG118" s="118"/>
      <c r="AH118" s="118"/>
      <c r="AI118" s="118"/>
      <c r="AJ118" s="118"/>
      <c r="AK118" s="118"/>
      <c r="AL118" s="118"/>
      <c r="AM118" s="118"/>
      <c r="AN118" s="118"/>
      <c r="AO118" s="118"/>
      <c r="AP118" s="118"/>
      <c r="AQ118" s="118"/>
      <c r="AR118" s="118"/>
      <c r="AS118" s="118"/>
      <c r="AT118" s="118"/>
      <c r="AU118" s="118"/>
      <c r="AV118" s="118"/>
      <c r="AW118" s="118"/>
      <c r="AX118" s="118"/>
      <c r="AY118" s="118"/>
      <c r="AZ118" s="118"/>
      <c r="BA118" s="118"/>
      <c r="BB118" s="118"/>
      <c r="BC118" s="118"/>
      <c r="BD118" s="118"/>
      <c r="BE118" s="118"/>
      <c r="BF118" s="118"/>
      <c r="BG118" s="118"/>
      <c r="BH118" s="118"/>
      <c r="BI118" s="118"/>
      <c r="BJ118" s="118"/>
      <c r="BK118" s="118"/>
      <c r="BL118" s="118"/>
      <c r="BM118" s="118"/>
      <c r="BN118" s="118"/>
      <c r="BO118" s="118"/>
      <c r="BP118" s="118"/>
      <c r="BQ118" s="118"/>
      <c r="BR118" s="118"/>
      <c r="BS118" s="118"/>
      <c r="BT118" s="118"/>
      <c r="BU118" s="118"/>
      <c r="BV118" s="118"/>
      <c r="BW118" s="118"/>
    </row>
    <row r="119" spans="1:75">
      <c r="A119" s="122"/>
      <c r="B119" s="123"/>
      <c r="C119" s="124"/>
      <c r="D119" s="123"/>
      <c r="E119" s="123"/>
      <c r="F119" s="123"/>
      <c r="G119" s="123"/>
      <c r="H119" s="123"/>
      <c r="I119" s="123"/>
      <c r="J119" s="123"/>
      <c r="K119" s="123"/>
      <c r="L119" s="123"/>
      <c r="M119" s="123"/>
      <c r="N119" s="127"/>
      <c r="O119" s="123"/>
      <c r="P119" s="128"/>
      <c r="Q119" s="129"/>
      <c r="R119" s="132"/>
      <c r="S119" s="131"/>
      <c r="T119" s="118"/>
      <c r="U119" s="118"/>
      <c r="V119" s="118"/>
      <c r="W119" s="118"/>
      <c r="X119" s="118"/>
      <c r="Y119" s="118"/>
      <c r="Z119" s="118"/>
      <c r="AA119" s="118"/>
      <c r="AB119" s="118"/>
      <c r="AC119" s="118"/>
      <c r="AD119" s="118"/>
      <c r="AE119" s="118"/>
      <c r="AF119" s="118"/>
      <c r="AG119" s="118"/>
      <c r="AH119" s="118"/>
      <c r="AI119" s="118"/>
      <c r="AJ119" s="118"/>
      <c r="AK119" s="118"/>
      <c r="AL119" s="118"/>
      <c r="AM119" s="118"/>
      <c r="AN119" s="118"/>
      <c r="AO119" s="118"/>
      <c r="AP119" s="118"/>
      <c r="AQ119" s="118"/>
      <c r="AR119" s="118"/>
      <c r="AS119" s="118"/>
      <c r="AT119" s="118"/>
      <c r="AU119" s="118"/>
      <c r="AV119" s="118"/>
      <c r="AW119" s="118"/>
      <c r="AX119" s="118"/>
      <c r="AY119" s="118"/>
      <c r="AZ119" s="118"/>
      <c r="BA119" s="118"/>
      <c r="BB119" s="118"/>
      <c r="BC119" s="118"/>
      <c r="BD119" s="118"/>
      <c r="BE119" s="118"/>
      <c r="BF119" s="118"/>
      <c r="BG119" s="118"/>
      <c r="BH119" s="118"/>
      <c r="BI119" s="118"/>
      <c r="BJ119" s="118"/>
      <c r="BK119" s="118"/>
      <c r="BL119" s="118"/>
      <c r="BM119" s="118"/>
      <c r="BN119" s="118"/>
      <c r="BO119" s="118"/>
      <c r="BP119" s="118"/>
      <c r="BQ119" s="118"/>
      <c r="BR119" s="118"/>
      <c r="BS119" s="118"/>
      <c r="BT119" s="118"/>
      <c r="BU119" s="118"/>
      <c r="BV119" s="118"/>
      <c r="BW119" s="118"/>
    </row>
    <row r="120" spans="1:75">
      <c r="A120" s="122"/>
      <c r="B120" s="123"/>
      <c r="C120" s="124"/>
      <c r="D120" s="123"/>
      <c r="E120" s="123"/>
      <c r="F120" s="123"/>
      <c r="G120" s="123"/>
      <c r="H120" s="123"/>
      <c r="I120" s="123"/>
      <c r="J120" s="123"/>
      <c r="K120" s="123"/>
      <c r="L120" s="123"/>
      <c r="M120" s="123"/>
      <c r="N120" s="127"/>
      <c r="O120" s="123"/>
      <c r="P120" s="128"/>
      <c r="Q120" s="129"/>
      <c r="R120" s="132"/>
      <c r="S120" s="131"/>
      <c r="T120" s="118"/>
      <c r="U120" s="118"/>
      <c r="V120" s="118"/>
      <c r="W120" s="118"/>
      <c r="X120" s="118"/>
      <c r="Y120" s="118"/>
      <c r="Z120" s="118"/>
      <c r="AA120" s="118"/>
      <c r="AB120" s="118"/>
      <c r="AC120" s="118"/>
      <c r="AD120" s="118"/>
      <c r="AE120" s="118"/>
      <c r="AF120" s="118"/>
      <c r="AG120" s="118"/>
      <c r="AH120" s="118"/>
      <c r="AI120" s="118"/>
      <c r="AJ120" s="118"/>
      <c r="AK120" s="118"/>
      <c r="AL120" s="118"/>
      <c r="AM120" s="118"/>
      <c r="AN120" s="118"/>
      <c r="AO120" s="118"/>
      <c r="AP120" s="118"/>
      <c r="AQ120" s="118"/>
      <c r="AR120" s="118"/>
      <c r="AS120" s="118"/>
      <c r="AT120" s="118"/>
      <c r="AU120" s="118"/>
      <c r="AV120" s="118"/>
      <c r="AW120" s="118"/>
      <c r="AX120" s="118"/>
      <c r="AY120" s="118"/>
      <c r="AZ120" s="118"/>
      <c r="BA120" s="118"/>
      <c r="BB120" s="118"/>
      <c r="BC120" s="118"/>
      <c r="BD120" s="118"/>
      <c r="BE120" s="118"/>
      <c r="BF120" s="118"/>
      <c r="BG120" s="118"/>
      <c r="BH120" s="118"/>
      <c r="BI120" s="118"/>
      <c r="BJ120" s="118"/>
      <c r="BK120" s="118"/>
      <c r="BL120" s="118"/>
      <c r="BM120" s="118"/>
      <c r="BN120" s="118"/>
      <c r="BO120" s="118"/>
      <c r="BP120" s="118"/>
      <c r="BQ120" s="118"/>
      <c r="BR120" s="118"/>
      <c r="BS120" s="118"/>
      <c r="BT120" s="118"/>
      <c r="BU120" s="118"/>
      <c r="BV120" s="118"/>
      <c r="BW120" s="118"/>
    </row>
    <row r="121" spans="1:75">
      <c r="A121" s="122"/>
      <c r="B121" s="123"/>
      <c r="C121" s="124"/>
      <c r="D121" s="123"/>
      <c r="E121" s="123"/>
      <c r="F121" s="123"/>
      <c r="G121" s="123"/>
      <c r="H121" s="123"/>
      <c r="I121" s="123"/>
      <c r="J121" s="123"/>
      <c r="K121" s="123"/>
      <c r="L121" s="123"/>
      <c r="M121" s="123"/>
      <c r="N121" s="127"/>
      <c r="O121" s="123"/>
      <c r="P121" s="128"/>
      <c r="Q121" s="129"/>
      <c r="R121" s="132"/>
      <c r="S121" s="131"/>
      <c r="T121" s="118"/>
      <c r="U121" s="118"/>
      <c r="V121" s="118"/>
      <c r="W121" s="118"/>
      <c r="X121" s="118"/>
      <c r="Y121" s="118"/>
      <c r="Z121" s="118"/>
      <c r="AA121" s="118"/>
      <c r="AB121" s="118"/>
      <c r="AC121" s="118"/>
      <c r="AD121" s="118"/>
      <c r="AE121" s="118"/>
      <c r="AF121" s="118"/>
      <c r="AG121" s="118"/>
      <c r="AH121" s="118"/>
      <c r="AI121" s="118"/>
      <c r="AJ121" s="118"/>
      <c r="AK121" s="118"/>
      <c r="AL121" s="118"/>
      <c r="AM121" s="118"/>
      <c r="AN121" s="118"/>
      <c r="AO121" s="118"/>
      <c r="AP121" s="118"/>
      <c r="AQ121" s="118"/>
      <c r="AR121" s="118"/>
      <c r="AS121" s="118"/>
      <c r="AT121" s="118"/>
      <c r="AU121" s="118"/>
      <c r="AV121" s="118"/>
      <c r="AW121" s="118"/>
      <c r="AX121" s="118"/>
      <c r="AY121" s="118"/>
      <c r="AZ121" s="118"/>
      <c r="BA121" s="118"/>
      <c r="BB121" s="118"/>
      <c r="BC121" s="118"/>
      <c r="BD121" s="118"/>
      <c r="BE121" s="118"/>
      <c r="BF121" s="118"/>
      <c r="BG121" s="118"/>
      <c r="BH121" s="118"/>
      <c r="BI121" s="118"/>
      <c r="BJ121" s="118"/>
      <c r="BK121" s="118"/>
      <c r="BL121" s="118"/>
      <c r="BM121" s="118"/>
      <c r="BN121" s="118"/>
      <c r="BO121" s="118"/>
      <c r="BP121" s="118"/>
      <c r="BQ121" s="118"/>
      <c r="BR121" s="118"/>
      <c r="BS121" s="118"/>
      <c r="BT121" s="118"/>
      <c r="BU121" s="118"/>
      <c r="BV121" s="118"/>
      <c r="BW121" s="118"/>
    </row>
    <row r="122" spans="1:75">
      <c r="A122" s="122"/>
      <c r="B122" s="123"/>
      <c r="C122" s="124"/>
      <c r="D122" s="123"/>
      <c r="E122" s="123"/>
      <c r="F122" s="123"/>
      <c r="G122" s="123"/>
      <c r="H122" s="123"/>
      <c r="I122" s="123"/>
      <c r="J122" s="123"/>
      <c r="K122" s="123"/>
      <c r="L122" s="123"/>
      <c r="M122" s="123"/>
      <c r="N122" s="127"/>
      <c r="O122" s="123"/>
      <c r="P122" s="128"/>
      <c r="Q122" s="129"/>
      <c r="R122" s="132"/>
      <c r="S122" s="131"/>
      <c r="T122" s="118"/>
      <c r="U122" s="118"/>
      <c r="V122" s="118"/>
      <c r="W122" s="118"/>
      <c r="X122" s="118"/>
      <c r="Y122" s="118"/>
      <c r="Z122" s="118"/>
      <c r="AA122" s="118"/>
      <c r="AB122" s="118"/>
      <c r="AC122" s="118"/>
      <c r="AD122" s="118"/>
      <c r="AE122" s="118"/>
      <c r="AF122" s="118"/>
      <c r="AG122" s="118"/>
      <c r="AH122" s="118"/>
      <c r="AI122" s="118"/>
      <c r="AJ122" s="118"/>
      <c r="AK122" s="118"/>
      <c r="AL122" s="118"/>
      <c r="AM122" s="118"/>
      <c r="AN122" s="118"/>
      <c r="AO122" s="118"/>
      <c r="AP122" s="118"/>
      <c r="AQ122" s="118"/>
      <c r="AR122" s="118"/>
      <c r="AS122" s="118"/>
      <c r="AT122" s="118"/>
      <c r="AU122" s="118"/>
      <c r="AV122" s="118"/>
      <c r="AW122" s="118"/>
      <c r="AX122" s="118"/>
      <c r="AY122" s="118"/>
      <c r="AZ122" s="118"/>
      <c r="BA122" s="118"/>
      <c r="BB122" s="118"/>
      <c r="BC122" s="118"/>
      <c r="BD122" s="118"/>
      <c r="BE122" s="118"/>
      <c r="BF122" s="118"/>
      <c r="BG122" s="118"/>
      <c r="BH122" s="118"/>
      <c r="BI122" s="118"/>
      <c r="BJ122" s="118"/>
      <c r="BK122" s="118"/>
      <c r="BL122" s="118"/>
      <c r="BM122" s="118"/>
      <c r="BN122" s="118"/>
      <c r="BO122" s="118"/>
      <c r="BP122" s="118"/>
      <c r="BQ122" s="118"/>
      <c r="BR122" s="118"/>
      <c r="BS122" s="118"/>
      <c r="BT122" s="118"/>
      <c r="BU122" s="118"/>
      <c r="BV122" s="118"/>
      <c r="BW122" s="118"/>
    </row>
    <row r="123" spans="1:75">
      <c r="A123" s="122"/>
      <c r="B123" s="123"/>
      <c r="C123" s="124"/>
      <c r="D123" s="123"/>
      <c r="E123" s="123"/>
      <c r="F123" s="123"/>
      <c r="G123" s="123"/>
      <c r="H123" s="123"/>
      <c r="I123" s="123"/>
      <c r="J123" s="123"/>
      <c r="K123" s="123"/>
      <c r="L123" s="123"/>
      <c r="M123" s="123"/>
      <c r="N123" s="127"/>
      <c r="O123" s="123"/>
      <c r="P123" s="128"/>
      <c r="Q123" s="129"/>
      <c r="R123" s="132"/>
      <c r="S123" s="131"/>
      <c r="T123" s="118"/>
      <c r="U123" s="118"/>
      <c r="V123" s="118"/>
      <c r="W123" s="118"/>
      <c r="X123" s="118"/>
      <c r="Y123" s="118"/>
      <c r="Z123" s="118"/>
      <c r="AA123" s="118"/>
      <c r="AB123" s="118"/>
      <c r="AC123" s="118"/>
      <c r="AD123" s="118"/>
      <c r="AE123" s="118"/>
      <c r="AF123" s="118"/>
      <c r="AG123" s="118"/>
      <c r="AH123" s="118"/>
      <c r="AI123" s="118"/>
      <c r="AJ123" s="118"/>
      <c r="AK123" s="118"/>
      <c r="AL123" s="118"/>
      <c r="AM123" s="118"/>
      <c r="AN123" s="118"/>
      <c r="AO123" s="118"/>
      <c r="AP123" s="118"/>
      <c r="AQ123" s="118"/>
      <c r="AR123" s="118"/>
      <c r="AS123" s="118"/>
      <c r="AT123" s="118"/>
      <c r="AU123" s="118"/>
      <c r="AV123" s="118"/>
      <c r="AW123" s="118"/>
      <c r="AX123" s="118"/>
      <c r="AY123" s="118"/>
      <c r="AZ123" s="118"/>
      <c r="BA123" s="118"/>
      <c r="BB123" s="118"/>
      <c r="BC123" s="118"/>
      <c r="BD123" s="118"/>
      <c r="BE123" s="118"/>
      <c r="BF123" s="118"/>
      <c r="BG123" s="118"/>
      <c r="BH123" s="118"/>
      <c r="BI123" s="118"/>
      <c r="BJ123" s="118"/>
      <c r="BK123" s="118"/>
      <c r="BL123" s="118"/>
      <c r="BM123" s="118"/>
      <c r="BN123" s="118"/>
      <c r="BO123" s="118"/>
      <c r="BP123" s="118"/>
      <c r="BQ123" s="118"/>
      <c r="BR123" s="118"/>
      <c r="BS123" s="118"/>
      <c r="BT123" s="118"/>
      <c r="BU123" s="118"/>
      <c r="BV123" s="118"/>
      <c r="BW123" s="118"/>
    </row>
    <row r="124" spans="1:75">
      <c r="A124" s="122"/>
      <c r="B124" s="123"/>
      <c r="C124" s="124"/>
      <c r="D124" s="123"/>
      <c r="E124" s="123"/>
      <c r="F124" s="123"/>
      <c r="G124" s="123"/>
      <c r="H124" s="123"/>
      <c r="I124" s="123"/>
      <c r="J124" s="123"/>
      <c r="K124" s="123"/>
      <c r="L124" s="123"/>
      <c r="M124" s="123"/>
      <c r="N124" s="127"/>
      <c r="O124" s="123"/>
      <c r="P124" s="128"/>
      <c r="Q124" s="129"/>
      <c r="R124" s="132"/>
      <c r="S124" s="131"/>
      <c r="T124" s="118"/>
      <c r="U124" s="118"/>
      <c r="V124" s="118"/>
      <c r="W124" s="118"/>
      <c r="X124" s="118"/>
      <c r="Y124" s="118"/>
      <c r="Z124" s="118"/>
      <c r="AA124" s="118"/>
      <c r="AB124" s="118"/>
      <c r="AC124" s="118"/>
      <c r="AD124" s="118"/>
      <c r="AE124" s="118"/>
      <c r="AF124" s="118"/>
      <c r="AG124" s="118"/>
      <c r="AH124" s="118"/>
      <c r="AI124" s="118"/>
      <c r="AJ124" s="118"/>
      <c r="AK124" s="118"/>
      <c r="AL124" s="118"/>
      <c r="AM124" s="118"/>
      <c r="AN124" s="118"/>
      <c r="AO124" s="118"/>
      <c r="AP124" s="118"/>
      <c r="AQ124" s="118"/>
      <c r="AR124" s="118"/>
      <c r="AS124" s="118"/>
      <c r="AT124" s="118"/>
      <c r="AU124" s="118"/>
      <c r="AV124" s="118"/>
      <c r="AW124" s="118"/>
      <c r="AX124" s="118"/>
      <c r="AY124" s="118"/>
      <c r="AZ124" s="118"/>
      <c r="BA124" s="118"/>
      <c r="BB124" s="118"/>
      <c r="BC124" s="118"/>
      <c r="BD124" s="118"/>
      <c r="BE124" s="118"/>
      <c r="BF124" s="118"/>
      <c r="BG124" s="118"/>
      <c r="BH124" s="118"/>
      <c r="BI124" s="118"/>
      <c r="BJ124" s="118"/>
      <c r="BK124" s="118"/>
      <c r="BL124" s="118"/>
      <c r="BM124" s="118"/>
      <c r="BN124" s="118"/>
      <c r="BO124" s="118"/>
      <c r="BP124" s="118"/>
      <c r="BQ124" s="118"/>
      <c r="BR124" s="118"/>
      <c r="BS124" s="118"/>
      <c r="BT124" s="118"/>
      <c r="BU124" s="118"/>
      <c r="BV124" s="118"/>
      <c r="BW124" s="118"/>
    </row>
    <row r="125" spans="1:75">
      <c r="A125" s="122"/>
      <c r="B125" s="123"/>
      <c r="C125" s="124"/>
      <c r="D125" s="123"/>
      <c r="E125" s="123"/>
      <c r="F125" s="123"/>
      <c r="G125" s="123"/>
      <c r="H125" s="123"/>
      <c r="I125" s="123"/>
      <c r="J125" s="123"/>
      <c r="K125" s="123"/>
      <c r="L125" s="123"/>
      <c r="M125" s="123"/>
      <c r="N125" s="127"/>
      <c r="O125" s="123"/>
      <c r="P125" s="128"/>
      <c r="Q125" s="129"/>
      <c r="R125" s="132"/>
      <c r="S125" s="131"/>
      <c r="T125" s="118"/>
      <c r="U125" s="118"/>
      <c r="V125" s="118"/>
      <c r="W125" s="118"/>
      <c r="X125" s="118"/>
      <c r="Y125" s="118"/>
      <c r="Z125" s="118"/>
      <c r="AA125" s="118"/>
      <c r="AB125" s="118"/>
      <c r="AC125" s="118"/>
      <c r="AD125" s="118"/>
      <c r="AE125" s="118"/>
      <c r="AF125" s="118"/>
      <c r="AG125" s="118"/>
      <c r="AH125" s="118"/>
      <c r="AI125" s="118"/>
      <c r="AJ125" s="118"/>
      <c r="AK125" s="118"/>
      <c r="AL125" s="118"/>
      <c r="AM125" s="118"/>
      <c r="AN125" s="118"/>
      <c r="AO125" s="118"/>
      <c r="AP125" s="118"/>
      <c r="AQ125" s="118"/>
      <c r="AR125" s="118"/>
      <c r="AS125" s="118"/>
      <c r="AT125" s="118"/>
      <c r="AU125" s="118"/>
      <c r="AV125" s="118"/>
      <c r="AW125" s="118"/>
      <c r="AX125" s="118"/>
      <c r="AY125" s="118"/>
      <c r="AZ125" s="118"/>
      <c r="BA125" s="118"/>
      <c r="BB125" s="118"/>
      <c r="BC125" s="118"/>
      <c r="BD125" s="118"/>
      <c r="BE125" s="118"/>
      <c r="BF125" s="118"/>
      <c r="BG125" s="118"/>
      <c r="BH125" s="118"/>
      <c r="BI125" s="118"/>
      <c r="BJ125" s="118"/>
      <c r="BK125" s="118"/>
      <c r="BL125" s="118"/>
      <c r="BM125" s="118"/>
      <c r="BN125" s="118"/>
      <c r="BO125" s="118"/>
      <c r="BP125" s="118"/>
      <c r="BQ125" s="118"/>
      <c r="BR125" s="118"/>
      <c r="BS125" s="118"/>
      <c r="BT125" s="118"/>
      <c r="BU125" s="118"/>
      <c r="BV125" s="118"/>
      <c r="BW125" s="118"/>
    </row>
    <row r="126" spans="1:75">
      <c r="A126" s="122"/>
      <c r="B126" s="123"/>
      <c r="C126" s="124"/>
      <c r="D126" s="123"/>
      <c r="E126" s="123"/>
      <c r="F126" s="123"/>
      <c r="G126" s="123"/>
      <c r="H126" s="123"/>
      <c r="I126" s="123"/>
      <c r="J126" s="123"/>
      <c r="K126" s="123"/>
      <c r="L126" s="123"/>
      <c r="M126" s="123"/>
      <c r="N126" s="127"/>
      <c r="O126" s="123"/>
      <c r="P126" s="128"/>
      <c r="Q126" s="129"/>
      <c r="R126" s="132"/>
      <c r="S126" s="131"/>
      <c r="T126" s="118"/>
      <c r="U126" s="118"/>
      <c r="V126" s="118"/>
      <c r="W126" s="118"/>
      <c r="X126" s="118"/>
      <c r="Y126" s="118"/>
      <c r="Z126" s="118"/>
      <c r="AA126" s="118"/>
      <c r="AB126" s="118"/>
      <c r="AC126" s="118"/>
      <c r="AD126" s="118"/>
      <c r="AE126" s="118"/>
      <c r="AF126" s="118"/>
      <c r="AG126" s="118"/>
      <c r="AH126" s="118"/>
      <c r="AI126" s="118"/>
      <c r="AJ126" s="118"/>
      <c r="AK126" s="118"/>
      <c r="AL126" s="118"/>
      <c r="AM126" s="118"/>
      <c r="AN126" s="118"/>
      <c r="AO126" s="118"/>
      <c r="AP126" s="118"/>
      <c r="AQ126" s="118"/>
      <c r="AR126" s="118"/>
      <c r="AS126" s="118"/>
      <c r="AT126" s="118"/>
      <c r="AU126" s="118"/>
      <c r="AV126" s="118"/>
      <c r="AW126" s="118"/>
      <c r="AX126" s="118"/>
      <c r="AY126" s="118"/>
      <c r="AZ126" s="118"/>
      <c r="BA126" s="118"/>
      <c r="BB126" s="118"/>
      <c r="BC126" s="118"/>
      <c r="BD126" s="118"/>
      <c r="BE126" s="118"/>
      <c r="BF126" s="118"/>
      <c r="BG126" s="118"/>
      <c r="BH126" s="118"/>
      <c r="BI126" s="118"/>
      <c r="BJ126" s="118"/>
      <c r="BK126" s="118"/>
      <c r="BL126" s="118"/>
      <c r="BM126" s="118"/>
      <c r="BN126" s="118"/>
      <c r="BO126" s="118"/>
      <c r="BP126" s="118"/>
      <c r="BQ126" s="118"/>
      <c r="BR126" s="118"/>
      <c r="BS126" s="118"/>
      <c r="BT126" s="118"/>
      <c r="BU126" s="118"/>
      <c r="BV126" s="118"/>
      <c r="BW126" s="118"/>
    </row>
    <row r="127" spans="1:75">
      <c r="A127" s="122"/>
      <c r="B127" s="123"/>
      <c r="C127" s="124"/>
      <c r="D127" s="123"/>
      <c r="E127" s="123"/>
      <c r="F127" s="123"/>
      <c r="G127" s="123"/>
      <c r="H127" s="123"/>
      <c r="I127" s="123"/>
      <c r="J127" s="123"/>
      <c r="K127" s="123"/>
      <c r="L127" s="123"/>
      <c r="M127" s="123"/>
      <c r="N127" s="127"/>
      <c r="O127" s="123"/>
      <c r="P127" s="128"/>
      <c r="Q127" s="129"/>
      <c r="R127" s="132"/>
      <c r="S127" s="131"/>
      <c r="T127" s="118"/>
      <c r="U127" s="118"/>
      <c r="V127" s="118"/>
      <c r="W127" s="118"/>
      <c r="X127" s="118"/>
      <c r="Y127" s="118"/>
      <c r="Z127" s="118"/>
      <c r="AA127" s="118"/>
      <c r="AB127" s="118"/>
      <c r="AC127" s="118"/>
      <c r="AD127" s="118"/>
      <c r="AE127" s="118"/>
      <c r="AF127" s="118"/>
      <c r="AG127" s="118"/>
      <c r="AH127" s="118"/>
      <c r="AI127" s="118"/>
      <c r="AJ127" s="118"/>
      <c r="AK127" s="118"/>
      <c r="AL127" s="118"/>
      <c r="AM127" s="118"/>
      <c r="AN127" s="118"/>
      <c r="AO127" s="118"/>
      <c r="AP127" s="118"/>
      <c r="AQ127" s="118"/>
      <c r="AR127" s="118"/>
      <c r="AS127" s="118"/>
      <c r="AT127" s="118"/>
      <c r="AU127" s="118"/>
      <c r="AV127" s="118"/>
      <c r="AW127" s="118"/>
      <c r="AX127" s="118"/>
      <c r="AY127" s="118"/>
      <c r="AZ127" s="118"/>
      <c r="BA127" s="118"/>
      <c r="BB127" s="118"/>
      <c r="BC127" s="118"/>
      <c r="BD127" s="118"/>
      <c r="BE127" s="118"/>
      <c r="BF127" s="118"/>
      <c r="BG127" s="118"/>
      <c r="BH127" s="118"/>
      <c r="BI127" s="118"/>
      <c r="BJ127" s="118"/>
      <c r="BK127" s="118"/>
      <c r="BL127" s="118"/>
      <c r="BM127" s="118"/>
      <c r="BN127" s="118"/>
      <c r="BO127" s="118"/>
      <c r="BP127" s="118"/>
      <c r="BQ127" s="118"/>
      <c r="BR127" s="118"/>
      <c r="BS127" s="118"/>
      <c r="BT127" s="118"/>
      <c r="BU127" s="118"/>
      <c r="BV127" s="118"/>
      <c r="BW127" s="118"/>
    </row>
    <row r="128" spans="1:75">
      <c r="A128" s="122"/>
      <c r="B128" s="123"/>
      <c r="C128" s="124"/>
      <c r="D128" s="123"/>
      <c r="E128" s="123"/>
      <c r="F128" s="123"/>
      <c r="G128" s="123"/>
      <c r="H128" s="123"/>
      <c r="I128" s="123"/>
      <c r="J128" s="123"/>
      <c r="K128" s="123"/>
      <c r="L128" s="123"/>
      <c r="M128" s="123"/>
      <c r="N128" s="127"/>
      <c r="O128" s="123"/>
      <c r="P128" s="128"/>
      <c r="Q128" s="129"/>
      <c r="R128" s="132"/>
      <c r="S128" s="131"/>
      <c r="T128" s="118"/>
      <c r="U128" s="118"/>
      <c r="V128" s="118"/>
      <c r="W128" s="118"/>
      <c r="X128" s="118"/>
      <c r="Y128" s="118"/>
      <c r="Z128" s="118"/>
      <c r="AA128" s="118"/>
      <c r="AB128" s="118"/>
      <c r="AC128" s="118"/>
      <c r="AD128" s="118"/>
      <c r="AE128" s="118"/>
      <c r="AF128" s="118"/>
      <c r="AG128" s="118"/>
      <c r="AH128" s="118"/>
      <c r="AI128" s="118"/>
      <c r="AJ128" s="118"/>
      <c r="AK128" s="118"/>
      <c r="AL128" s="118"/>
      <c r="AM128" s="118"/>
      <c r="AN128" s="118"/>
      <c r="AO128" s="118"/>
      <c r="AP128" s="118"/>
      <c r="AQ128" s="118"/>
      <c r="AR128" s="118"/>
      <c r="AS128" s="118"/>
      <c r="AT128" s="118"/>
      <c r="AU128" s="118"/>
      <c r="AV128" s="118"/>
      <c r="AW128" s="118"/>
      <c r="AX128" s="118"/>
      <c r="AY128" s="118"/>
      <c r="AZ128" s="118"/>
      <c r="BA128" s="118"/>
      <c r="BB128" s="118"/>
      <c r="BC128" s="118"/>
      <c r="BD128" s="118"/>
      <c r="BE128" s="118"/>
      <c r="BF128" s="118"/>
      <c r="BG128" s="118"/>
      <c r="BH128" s="118"/>
      <c r="BI128" s="118"/>
      <c r="BJ128" s="118"/>
      <c r="BK128" s="118"/>
      <c r="BL128" s="118"/>
      <c r="BM128" s="118"/>
      <c r="BN128" s="118"/>
      <c r="BO128" s="118"/>
      <c r="BP128" s="118"/>
      <c r="BQ128" s="118"/>
      <c r="BR128" s="118"/>
      <c r="BS128" s="118"/>
      <c r="BT128" s="118"/>
      <c r="BU128" s="118"/>
      <c r="BV128" s="118"/>
      <c r="BW128" s="118"/>
    </row>
    <row r="129" spans="1:75">
      <c r="A129" s="122"/>
      <c r="B129" s="123"/>
      <c r="C129" s="124"/>
      <c r="D129" s="123"/>
      <c r="E129" s="123"/>
      <c r="F129" s="123"/>
      <c r="G129" s="123"/>
      <c r="H129" s="123"/>
      <c r="I129" s="123"/>
      <c r="J129" s="123"/>
      <c r="K129" s="123"/>
      <c r="L129" s="123"/>
      <c r="M129" s="123"/>
      <c r="N129" s="127"/>
      <c r="O129" s="123"/>
      <c r="P129" s="128"/>
      <c r="Q129" s="129"/>
      <c r="R129" s="132"/>
      <c r="S129" s="131"/>
      <c r="T129" s="118"/>
      <c r="U129" s="118"/>
      <c r="V129" s="118"/>
      <c r="W129" s="118"/>
      <c r="X129" s="118"/>
      <c r="Y129" s="118"/>
      <c r="Z129" s="118"/>
      <c r="AA129" s="118"/>
      <c r="AB129" s="118"/>
      <c r="AC129" s="118"/>
      <c r="AD129" s="118"/>
      <c r="AE129" s="118"/>
      <c r="AF129" s="118"/>
      <c r="AG129" s="118"/>
      <c r="AH129" s="118"/>
      <c r="AI129" s="118"/>
      <c r="AJ129" s="118"/>
      <c r="AK129" s="118"/>
      <c r="AL129" s="118"/>
      <c r="AM129" s="118"/>
      <c r="AN129" s="118"/>
      <c r="AO129" s="118"/>
      <c r="AP129" s="118"/>
      <c r="AQ129" s="118"/>
      <c r="AR129" s="118"/>
      <c r="AS129" s="118"/>
      <c r="AT129" s="118"/>
      <c r="AU129" s="118"/>
      <c r="AV129" s="118"/>
      <c r="AW129" s="118"/>
      <c r="AX129" s="118"/>
      <c r="AY129" s="118"/>
      <c r="AZ129" s="118"/>
      <c r="BA129" s="118"/>
      <c r="BB129" s="118"/>
      <c r="BC129" s="118"/>
      <c r="BD129" s="118"/>
      <c r="BE129" s="118"/>
      <c r="BF129" s="118"/>
      <c r="BG129" s="118"/>
      <c r="BH129" s="118"/>
      <c r="BI129" s="118"/>
      <c r="BJ129" s="118"/>
      <c r="BK129" s="118"/>
      <c r="BL129" s="118"/>
      <c r="BM129" s="118"/>
      <c r="BN129" s="118"/>
      <c r="BO129" s="118"/>
      <c r="BP129" s="118"/>
      <c r="BQ129" s="118"/>
      <c r="BR129" s="118"/>
      <c r="BS129" s="118"/>
      <c r="BT129" s="118"/>
      <c r="BU129" s="118"/>
      <c r="BV129" s="118"/>
      <c r="BW129" s="118"/>
    </row>
    <row r="130" spans="1:75">
      <c r="A130" s="122"/>
      <c r="B130" s="123"/>
      <c r="C130" s="124"/>
      <c r="D130" s="123"/>
      <c r="E130" s="123"/>
      <c r="F130" s="123"/>
      <c r="G130" s="123"/>
      <c r="H130" s="123"/>
      <c r="I130" s="123"/>
      <c r="J130" s="123"/>
      <c r="K130" s="123"/>
      <c r="L130" s="123"/>
      <c r="M130" s="123"/>
      <c r="N130" s="127"/>
      <c r="O130" s="123"/>
      <c r="P130" s="128"/>
      <c r="Q130" s="129"/>
      <c r="R130" s="132"/>
      <c r="S130" s="131"/>
      <c r="T130" s="118"/>
      <c r="U130" s="118"/>
      <c r="V130" s="118"/>
      <c r="W130" s="118"/>
      <c r="X130" s="118"/>
      <c r="Y130" s="118"/>
      <c r="Z130" s="118"/>
      <c r="AA130" s="118"/>
      <c r="AB130" s="118"/>
      <c r="AC130" s="118"/>
      <c r="AD130" s="118"/>
      <c r="AE130" s="118"/>
      <c r="AF130" s="118"/>
      <c r="AG130" s="118"/>
      <c r="AH130" s="118"/>
      <c r="AI130" s="118"/>
      <c r="AJ130" s="118"/>
      <c r="AK130" s="118"/>
      <c r="AL130" s="118"/>
      <c r="AM130" s="118"/>
      <c r="AN130" s="118"/>
      <c r="AO130" s="118"/>
      <c r="AP130" s="118"/>
      <c r="AQ130" s="118"/>
      <c r="AR130" s="118"/>
      <c r="AS130" s="118"/>
      <c r="AT130" s="118"/>
      <c r="AU130" s="118"/>
      <c r="AV130" s="118"/>
      <c r="AW130" s="118"/>
      <c r="AX130" s="118"/>
      <c r="AY130" s="118"/>
      <c r="AZ130" s="118"/>
      <c r="BA130" s="118"/>
      <c r="BB130" s="118"/>
      <c r="BC130" s="118"/>
      <c r="BD130" s="118"/>
      <c r="BE130" s="118"/>
      <c r="BF130" s="118"/>
      <c r="BG130" s="118"/>
      <c r="BH130" s="118"/>
      <c r="BI130" s="118"/>
      <c r="BJ130" s="118"/>
      <c r="BK130" s="118"/>
      <c r="BL130" s="118"/>
      <c r="BM130" s="118"/>
      <c r="BN130" s="118"/>
      <c r="BO130" s="118"/>
      <c r="BP130" s="118"/>
      <c r="BQ130" s="118"/>
      <c r="BR130" s="118"/>
      <c r="BS130" s="118"/>
      <c r="BT130" s="118"/>
      <c r="BU130" s="118"/>
      <c r="BV130" s="118"/>
      <c r="BW130" s="118"/>
    </row>
    <row r="131" spans="1:75">
      <c r="A131" s="122"/>
      <c r="B131" s="123"/>
      <c r="C131" s="124"/>
      <c r="D131" s="123"/>
      <c r="E131" s="123"/>
      <c r="F131" s="123"/>
      <c r="G131" s="123"/>
      <c r="H131" s="123"/>
      <c r="I131" s="123"/>
      <c r="J131" s="123"/>
      <c r="K131" s="123"/>
      <c r="L131" s="123"/>
      <c r="M131" s="123"/>
      <c r="N131" s="127"/>
      <c r="O131" s="123"/>
      <c r="P131" s="128"/>
      <c r="Q131" s="129"/>
      <c r="R131" s="132"/>
      <c r="S131" s="131"/>
      <c r="T131" s="118"/>
      <c r="U131" s="118"/>
      <c r="V131" s="118"/>
      <c r="W131" s="118"/>
      <c r="X131" s="118"/>
      <c r="Y131" s="118"/>
      <c r="Z131" s="118"/>
      <c r="AA131" s="118"/>
      <c r="AB131" s="118"/>
      <c r="AC131" s="118"/>
      <c r="AD131" s="118"/>
      <c r="AE131" s="118"/>
      <c r="AF131" s="118"/>
      <c r="AG131" s="118"/>
      <c r="AH131" s="118"/>
      <c r="AI131" s="118"/>
      <c r="AJ131" s="118"/>
      <c r="AK131" s="118"/>
      <c r="AL131" s="118"/>
      <c r="AM131" s="118"/>
      <c r="AN131" s="118"/>
      <c r="AO131" s="118"/>
      <c r="AP131" s="118"/>
      <c r="AQ131" s="118"/>
      <c r="AR131" s="118"/>
      <c r="AS131" s="118"/>
      <c r="AT131" s="118"/>
      <c r="AU131" s="118"/>
      <c r="AV131" s="118"/>
      <c r="AW131" s="118"/>
      <c r="AX131" s="118"/>
      <c r="AY131" s="118"/>
      <c r="AZ131" s="118"/>
      <c r="BA131" s="118"/>
      <c r="BB131" s="118"/>
      <c r="BC131" s="118"/>
      <c r="BD131" s="118"/>
      <c r="BE131" s="118"/>
      <c r="BF131" s="118"/>
      <c r="BG131" s="118"/>
      <c r="BH131" s="118"/>
      <c r="BI131" s="118"/>
      <c r="BJ131" s="118"/>
      <c r="BK131" s="118"/>
      <c r="BL131" s="118"/>
      <c r="BM131" s="118"/>
      <c r="BN131" s="118"/>
      <c r="BO131" s="118"/>
      <c r="BP131" s="118"/>
      <c r="BQ131" s="118"/>
      <c r="BR131" s="118"/>
      <c r="BS131" s="118"/>
      <c r="BT131" s="118"/>
      <c r="BU131" s="118"/>
      <c r="BV131" s="118"/>
      <c r="BW131" s="118"/>
    </row>
    <row r="132" spans="1:75">
      <c r="A132" s="122"/>
      <c r="B132" s="123"/>
      <c r="C132" s="124"/>
      <c r="D132" s="123"/>
      <c r="E132" s="123"/>
      <c r="F132" s="123"/>
      <c r="G132" s="123"/>
      <c r="H132" s="123"/>
      <c r="I132" s="123"/>
      <c r="J132" s="123"/>
      <c r="K132" s="123"/>
      <c r="L132" s="123"/>
      <c r="M132" s="123"/>
      <c r="N132" s="127"/>
      <c r="O132" s="123"/>
      <c r="P132" s="128"/>
      <c r="Q132" s="129"/>
      <c r="R132" s="132"/>
      <c r="S132" s="131"/>
      <c r="T132" s="118"/>
      <c r="U132" s="118"/>
      <c r="V132" s="118"/>
      <c r="W132" s="118"/>
      <c r="X132" s="118"/>
      <c r="Y132" s="118"/>
      <c r="Z132" s="118"/>
      <c r="AA132" s="118"/>
      <c r="AB132" s="118"/>
      <c r="AC132" s="118"/>
      <c r="AD132" s="118"/>
      <c r="AE132" s="118"/>
      <c r="AF132" s="118"/>
      <c r="AG132" s="118"/>
      <c r="AH132" s="118"/>
      <c r="AI132" s="118"/>
      <c r="AJ132" s="118"/>
      <c r="AK132" s="118"/>
      <c r="AL132" s="118"/>
      <c r="AM132" s="118"/>
      <c r="AN132" s="118"/>
      <c r="AO132" s="118"/>
      <c r="AP132" s="118"/>
      <c r="AQ132" s="118"/>
      <c r="AR132" s="118"/>
      <c r="AS132" s="118"/>
      <c r="AT132" s="118"/>
      <c r="AU132" s="118"/>
      <c r="AV132" s="118"/>
      <c r="AW132" s="118"/>
      <c r="AX132" s="118"/>
      <c r="AY132" s="118"/>
      <c r="AZ132" s="118"/>
      <c r="BA132" s="118"/>
      <c r="BB132" s="118"/>
      <c r="BC132" s="118"/>
      <c r="BD132" s="118"/>
      <c r="BE132" s="118"/>
      <c r="BF132" s="118"/>
      <c r="BG132" s="118"/>
      <c r="BH132" s="118"/>
      <c r="BI132" s="118"/>
      <c r="BJ132" s="118"/>
      <c r="BK132" s="118"/>
      <c r="BL132" s="118"/>
      <c r="BM132" s="118"/>
      <c r="BN132" s="118"/>
      <c r="BO132" s="118"/>
      <c r="BP132" s="118"/>
      <c r="BQ132" s="118"/>
      <c r="BR132" s="118"/>
      <c r="BS132" s="118"/>
      <c r="BT132" s="118"/>
      <c r="BU132" s="118"/>
      <c r="BV132" s="118"/>
      <c r="BW132" s="118"/>
    </row>
    <row r="133" spans="1:75">
      <c r="A133" s="122"/>
      <c r="B133" s="123"/>
      <c r="C133" s="124"/>
      <c r="D133" s="123"/>
      <c r="E133" s="123"/>
      <c r="F133" s="123"/>
      <c r="G133" s="123"/>
      <c r="H133" s="123"/>
      <c r="I133" s="123"/>
      <c r="J133" s="123"/>
      <c r="K133" s="123"/>
      <c r="L133" s="123"/>
      <c r="M133" s="123"/>
      <c r="N133" s="127"/>
      <c r="O133" s="123"/>
      <c r="P133" s="128"/>
      <c r="Q133" s="129"/>
      <c r="R133" s="132"/>
      <c r="S133" s="131"/>
      <c r="T133" s="118"/>
      <c r="U133" s="118"/>
      <c r="V133" s="118"/>
      <c r="W133" s="118"/>
      <c r="X133" s="118"/>
      <c r="Y133" s="118"/>
      <c r="Z133" s="118"/>
      <c r="AA133" s="118"/>
      <c r="AB133" s="118"/>
      <c r="AC133" s="118"/>
      <c r="AD133" s="118"/>
      <c r="AE133" s="118"/>
      <c r="AF133" s="118"/>
      <c r="AG133" s="118"/>
      <c r="AH133" s="118"/>
      <c r="AI133" s="118"/>
      <c r="AJ133" s="118"/>
      <c r="AK133" s="118"/>
      <c r="AL133" s="118"/>
      <c r="AM133" s="118"/>
      <c r="AN133" s="118"/>
      <c r="AO133" s="118"/>
      <c r="AP133" s="118"/>
      <c r="AQ133" s="118"/>
      <c r="AR133" s="118"/>
      <c r="AS133" s="118"/>
      <c r="AT133" s="118"/>
      <c r="AU133" s="118"/>
      <c r="AV133" s="118"/>
      <c r="AW133" s="118"/>
      <c r="AX133" s="118"/>
      <c r="AY133" s="118"/>
      <c r="AZ133" s="118"/>
      <c r="BA133" s="118"/>
      <c r="BB133" s="118"/>
      <c r="BC133" s="118"/>
      <c r="BD133" s="118"/>
      <c r="BE133" s="118"/>
      <c r="BF133" s="118"/>
      <c r="BG133" s="118"/>
      <c r="BH133" s="118"/>
      <c r="BI133" s="118"/>
      <c r="BJ133" s="118"/>
      <c r="BK133" s="118"/>
      <c r="BL133" s="118"/>
      <c r="BM133" s="118"/>
      <c r="BN133" s="118"/>
      <c r="BO133" s="118"/>
      <c r="BP133" s="118"/>
      <c r="BQ133" s="118"/>
      <c r="BR133" s="118"/>
      <c r="BS133" s="118"/>
      <c r="BT133" s="118"/>
      <c r="BU133" s="118"/>
      <c r="BV133" s="118"/>
      <c r="BW133" s="118"/>
    </row>
    <row r="134" spans="1:75">
      <c r="A134" s="122"/>
      <c r="B134" s="123"/>
      <c r="C134" s="124"/>
      <c r="D134" s="123"/>
      <c r="E134" s="123"/>
      <c r="F134" s="123"/>
      <c r="G134" s="123"/>
      <c r="H134" s="123"/>
      <c r="I134" s="123"/>
      <c r="J134" s="123"/>
      <c r="K134" s="123"/>
      <c r="L134" s="123"/>
      <c r="M134" s="123"/>
      <c r="N134" s="127"/>
      <c r="O134" s="123"/>
      <c r="P134" s="128"/>
      <c r="Q134" s="129"/>
      <c r="R134" s="132"/>
      <c r="S134" s="131"/>
      <c r="T134" s="118"/>
      <c r="U134" s="118"/>
      <c r="V134" s="118"/>
      <c r="W134" s="118"/>
      <c r="X134" s="118"/>
      <c r="Y134" s="118"/>
      <c r="Z134" s="118"/>
      <c r="AA134" s="118"/>
      <c r="AB134" s="118"/>
      <c r="AC134" s="118"/>
      <c r="AD134" s="118"/>
      <c r="AE134" s="118"/>
      <c r="AF134" s="118"/>
      <c r="AG134" s="118"/>
      <c r="AH134" s="118"/>
      <c r="AI134" s="118"/>
      <c r="AJ134" s="118"/>
      <c r="AK134" s="118"/>
      <c r="AL134" s="118"/>
      <c r="AM134" s="118"/>
      <c r="AN134" s="118"/>
      <c r="AO134" s="118"/>
      <c r="AP134" s="118"/>
      <c r="AQ134" s="118"/>
      <c r="AR134" s="118"/>
      <c r="AS134" s="118"/>
      <c r="AT134" s="118"/>
      <c r="AU134" s="118"/>
      <c r="AV134" s="118"/>
      <c r="AW134" s="118"/>
      <c r="AX134" s="118"/>
      <c r="AY134" s="118"/>
      <c r="AZ134" s="118"/>
      <c r="BA134" s="118"/>
      <c r="BB134" s="118"/>
      <c r="BC134" s="118"/>
      <c r="BD134" s="118"/>
      <c r="BE134" s="118"/>
      <c r="BF134" s="118"/>
      <c r="BG134" s="118"/>
      <c r="BH134" s="118"/>
      <c r="BI134" s="118"/>
      <c r="BJ134" s="118"/>
      <c r="BK134" s="118"/>
      <c r="BL134" s="118"/>
      <c r="BM134" s="118"/>
      <c r="BN134" s="118"/>
      <c r="BO134" s="118"/>
      <c r="BP134" s="118"/>
      <c r="BQ134" s="118"/>
      <c r="BR134" s="118"/>
      <c r="BS134" s="118"/>
      <c r="BT134" s="118"/>
      <c r="BU134" s="118"/>
      <c r="BV134" s="118"/>
      <c r="BW134" s="118"/>
    </row>
    <row r="135" spans="1:75">
      <c r="A135" s="122"/>
      <c r="B135" s="123"/>
      <c r="C135" s="124"/>
      <c r="D135" s="123"/>
      <c r="E135" s="123"/>
      <c r="F135" s="123"/>
      <c r="G135" s="123"/>
      <c r="H135" s="123"/>
      <c r="I135" s="123"/>
      <c r="J135" s="123"/>
      <c r="K135" s="123"/>
      <c r="L135" s="123"/>
      <c r="M135" s="123"/>
      <c r="N135" s="127"/>
      <c r="O135" s="123"/>
      <c r="P135" s="128"/>
      <c r="Q135" s="129"/>
      <c r="R135" s="132"/>
      <c r="S135" s="131"/>
      <c r="T135" s="118"/>
      <c r="U135" s="118"/>
      <c r="V135" s="118"/>
      <c r="W135" s="118"/>
      <c r="X135" s="118"/>
      <c r="Y135" s="118"/>
      <c r="Z135" s="118"/>
      <c r="AA135" s="118"/>
      <c r="AB135" s="118"/>
      <c r="AC135" s="118"/>
      <c r="AD135" s="118"/>
      <c r="AE135" s="118"/>
      <c r="AF135" s="118"/>
      <c r="AG135" s="118"/>
      <c r="AH135" s="118"/>
      <c r="AI135" s="118"/>
      <c r="AJ135" s="118"/>
      <c r="AK135" s="118"/>
      <c r="AL135" s="118"/>
      <c r="AM135" s="118"/>
      <c r="AN135" s="118"/>
      <c r="AO135" s="118"/>
      <c r="AP135" s="118"/>
      <c r="AQ135" s="118"/>
      <c r="AR135" s="118"/>
      <c r="AS135" s="118"/>
      <c r="AT135" s="118"/>
      <c r="AU135" s="118"/>
      <c r="AV135" s="118"/>
      <c r="AW135" s="118"/>
      <c r="AX135" s="118"/>
      <c r="AY135" s="118"/>
      <c r="AZ135" s="118"/>
      <c r="BA135" s="118"/>
      <c r="BB135" s="118"/>
      <c r="BC135" s="118"/>
      <c r="BD135" s="118"/>
      <c r="BE135" s="118"/>
      <c r="BF135" s="118"/>
      <c r="BG135" s="118"/>
      <c r="BH135" s="118"/>
      <c r="BI135" s="118"/>
      <c r="BJ135" s="118"/>
      <c r="BK135" s="118"/>
      <c r="BL135" s="118"/>
      <c r="BM135" s="118"/>
      <c r="BN135" s="118"/>
      <c r="BO135" s="118"/>
      <c r="BP135" s="118"/>
      <c r="BQ135" s="118"/>
      <c r="BR135" s="118"/>
      <c r="BS135" s="118"/>
      <c r="BT135" s="118"/>
      <c r="BU135" s="118"/>
      <c r="BV135" s="118"/>
      <c r="BW135" s="118"/>
    </row>
    <row r="136" spans="1:75">
      <c r="A136" s="122"/>
      <c r="B136" s="123"/>
      <c r="C136" s="124"/>
      <c r="D136" s="123"/>
      <c r="E136" s="123"/>
      <c r="F136" s="123"/>
      <c r="G136" s="123"/>
      <c r="H136" s="123"/>
      <c r="I136" s="123"/>
      <c r="J136" s="123"/>
      <c r="K136" s="123"/>
      <c r="L136" s="123"/>
      <c r="M136" s="123"/>
      <c r="N136" s="127"/>
      <c r="O136" s="123"/>
      <c r="P136" s="128"/>
      <c r="Q136" s="129"/>
      <c r="R136" s="132"/>
      <c r="S136" s="131"/>
      <c r="T136" s="118"/>
      <c r="U136" s="118"/>
      <c r="V136" s="118"/>
      <c r="W136" s="118"/>
      <c r="X136" s="118"/>
      <c r="Y136" s="118"/>
      <c r="Z136" s="118"/>
      <c r="AA136" s="118"/>
      <c r="AB136" s="118"/>
      <c r="AC136" s="118"/>
      <c r="AD136" s="118"/>
      <c r="AE136" s="118"/>
      <c r="AF136" s="118"/>
      <c r="AG136" s="118"/>
      <c r="AH136" s="118"/>
      <c r="AI136" s="118"/>
      <c r="AJ136" s="118"/>
      <c r="AK136" s="118"/>
      <c r="AL136" s="118"/>
      <c r="AM136" s="118"/>
      <c r="AN136" s="118"/>
      <c r="AO136" s="118"/>
      <c r="AP136" s="118"/>
      <c r="AQ136" s="118"/>
      <c r="AR136" s="118"/>
      <c r="AS136" s="118"/>
      <c r="AT136" s="118"/>
      <c r="AU136" s="118"/>
      <c r="AV136" s="118"/>
      <c r="AW136" s="118"/>
      <c r="AX136" s="118"/>
      <c r="AY136" s="118"/>
      <c r="AZ136" s="118"/>
      <c r="BA136" s="118"/>
      <c r="BB136" s="118"/>
      <c r="BC136" s="118"/>
      <c r="BD136" s="118"/>
      <c r="BE136" s="118"/>
      <c r="BF136" s="118"/>
      <c r="BG136" s="118"/>
      <c r="BH136" s="118"/>
      <c r="BI136" s="118"/>
      <c r="BJ136" s="118"/>
      <c r="BK136" s="118"/>
      <c r="BL136" s="118"/>
      <c r="BM136" s="118"/>
      <c r="BN136" s="118"/>
      <c r="BO136" s="118"/>
      <c r="BP136" s="118"/>
      <c r="BQ136" s="118"/>
      <c r="BR136" s="118"/>
      <c r="BS136" s="118"/>
      <c r="BT136" s="118"/>
      <c r="BU136" s="118"/>
      <c r="BV136" s="118"/>
      <c r="BW136" s="118"/>
    </row>
    <row r="137" spans="1:75">
      <c r="A137" s="122"/>
      <c r="B137" s="123"/>
      <c r="C137" s="124"/>
      <c r="D137" s="123"/>
      <c r="E137" s="123"/>
      <c r="F137" s="123"/>
      <c r="G137" s="123"/>
      <c r="H137" s="123"/>
      <c r="I137" s="123"/>
      <c r="J137" s="123"/>
      <c r="K137" s="123"/>
      <c r="L137" s="123"/>
      <c r="M137" s="123"/>
      <c r="N137" s="127"/>
      <c r="O137" s="123"/>
      <c r="P137" s="128"/>
      <c r="Q137" s="129"/>
      <c r="R137" s="132"/>
      <c r="S137" s="131"/>
      <c r="T137" s="118"/>
      <c r="U137" s="118"/>
      <c r="V137" s="118"/>
      <c r="W137" s="118"/>
      <c r="X137" s="118"/>
      <c r="Y137" s="118"/>
      <c r="Z137" s="118"/>
      <c r="AA137" s="118"/>
      <c r="AB137" s="118"/>
      <c r="AC137" s="118"/>
      <c r="AD137" s="118"/>
      <c r="AE137" s="118"/>
      <c r="AF137" s="118"/>
      <c r="AG137" s="118"/>
      <c r="AH137" s="118"/>
      <c r="AI137" s="118"/>
      <c r="AJ137" s="118"/>
      <c r="AK137" s="118"/>
      <c r="AL137" s="118"/>
      <c r="AM137" s="118"/>
      <c r="AN137" s="118"/>
      <c r="AO137" s="118"/>
      <c r="AP137" s="118"/>
      <c r="AQ137" s="118"/>
      <c r="AR137" s="118"/>
      <c r="AS137" s="118"/>
      <c r="AT137" s="118"/>
      <c r="AU137" s="118"/>
      <c r="AV137" s="118"/>
      <c r="AW137" s="118"/>
      <c r="AX137" s="118"/>
      <c r="AY137" s="118"/>
      <c r="AZ137" s="118"/>
      <c r="BA137" s="118"/>
      <c r="BB137" s="118"/>
      <c r="BC137" s="118"/>
      <c r="BD137" s="118"/>
      <c r="BE137" s="118"/>
      <c r="BF137" s="118"/>
      <c r="BG137" s="118"/>
      <c r="BH137" s="118"/>
      <c r="BI137" s="118"/>
      <c r="BJ137" s="118"/>
      <c r="BK137" s="118"/>
      <c r="BL137" s="118"/>
      <c r="BM137" s="118"/>
      <c r="BN137" s="118"/>
      <c r="BO137" s="118"/>
      <c r="BP137" s="118"/>
      <c r="BQ137" s="118"/>
      <c r="BR137" s="118"/>
      <c r="BS137" s="118"/>
      <c r="BT137" s="118"/>
      <c r="BU137" s="118"/>
      <c r="BV137" s="118"/>
      <c r="BW137" s="118"/>
    </row>
    <row r="138" spans="1:75">
      <c r="A138" s="122"/>
      <c r="B138" s="123"/>
      <c r="C138" s="124"/>
      <c r="D138" s="123"/>
      <c r="E138" s="123"/>
      <c r="F138" s="123"/>
      <c r="G138" s="123"/>
      <c r="H138" s="123"/>
      <c r="I138" s="123"/>
      <c r="J138" s="123"/>
      <c r="K138" s="123"/>
      <c r="L138" s="123"/>
      <c r="M138" s="123"/>
      <c r="N138" s="127"/>
      <c r="O138" s="123"/>
      <c r="P138" s="128"/>
      <c r="Q138" s="129"/>
      <c r="R138" s="132"/>
      <c r="S138" s="131"/>
      <c r="T138" s="118"/>
      <c r="U138" s="118"/>
      <c r="V138" s="118"/>
      <c r="W138" s="118"/>
      <c r="X138" s="118"/>
      <c r="Y138" s="118"/>
      <c r="Z138" s="118"/>
      <c r="AA138" s="118"/>
      <c r="AB138" s="118"/>
      <c r="AC138" s="118"/>
      <c r="AD138" s="118"/>
      <c r="AE138" s="118"/>
      <c r="AF138" s="118"/>
      <c r="AG138" s="118"/>
      <c r="AH138" s="118"/>
      <c r="AI138" s="118"/>
      <c r="AJ138" s="118"/>
      <c r="AK138" s="118"/>
      <c r="AL138" s="118"/>
      <c r="AM138" s="118"/>
      <c r="AN138" s="118"/>
      <c r="AO138" s="118"/>
      <c r="AP138" s="118"/>
      <c r="AQ138" s="118"/>
      <c r="AR138" s="118"/>
      <c r="AS138" s="118"/>
      <c r="AT138" s="118"/>
      <c r="AU138" s="118"/>
      <c r="AV138" s="118"/>
      <c r="AW138" s="118"/>
      <c r="AX138" s="118"/>
      <c r="AY138" s="118"/>
      <c r="AZ138" s="118"/>
      <c r="BA138" s="118"/>
      <c r="BB138" s="118"/>
      <c r="BC138" s="118"/>
      <c r="BD138" s="118"/>
      <c r="BE138" s="118"/>
      <c r="BF138" s="118"/>
      <c r="BG138" s="118"/>
      <c r="BH138" s="118"/>
      <c r="BI138" s="118"/>
      <c r="BJ138" s="118"/>
      <c r="BK138" s="118"/>
      <c r="BL138" s="118"/>
      <c r="BM138" s="118"/>
      <c r="BN138" s="118"/>
      <c r="BO138" s="118"/>
      <c r="BP138" s="118"/>
      <c r="BQ138" s="118"/>
      <c r="BR138" s="118"/>
      <c r="BS138" s="118"/>
      <c r="BT138" s="118"/>
      <c r="BU138" s="118"/>
      <c r="BV138" s="118"/>
      <c r="BW138" s="118"/>
    </row>
    <row r="139" spans="1:75">
      <c r="A139" s="122"/>
      <c r="B139" s="123"/>
      <c r="C139" s="124"/>
      <c r="D139" s="123"/>
      <c r="E139" s="123"/>
      <c r="F139" s="123"/>
      <c r="G139" s="123"/>
      <c r="H139" s="123"/>
      <c r="I139" s="123"/>
      <c r="J139" s="123"/>
      <c r="K139" s="123"/>
      <c r="L139" s="123"/>
      <c r="M139" s="123"/>
      <c r="N139" s="127"/>
      <c r="O139" s="123"/>
      <c r="P139" s="128"/>
      <c r="Q139" s="129"/>
      <c r="R139" s="132"/>
      <c r="S139" s="131"/>
      <c r="T139" s="118"/>
      <c r="U139" s="118"/>
      <c r="V139" s="118"/>
      <c r="W139" s="118"/>
      <c r="X139" s="118"/>
      <c r="Y139" s="118"/>
      <c r="Z139" s="118"/>
      <c r="AA139" s="118"/>
      <c r="AB139" s="118"/>
      <c r="AC139" s="118"/>
      <c r="AD139" s="118"/>
      <c r="AE139" s="118"/>
      <c r="AF139" s="118"/>
      <c r="AG139" s="118"/>
      <c r="AH139" s="118"/>
      <c r="AI139" s="118"/>
      <c r="AJ139" s="118"/>
      <c r="AK139" s="118"/>
      <c r="AL139" s="118"/>
      <c r="AM139" s="118"/>
      <c r="AN139" s="118"/>
      <c r="AO139" s="118"/>
      <c r="AP139" s="118"/>
      <c r="AQ139" s="118"/>
      <c r="AR139" s="118"/>
      <c r="AS139" s="118"/>
      <c r="AT139" s="118"/>
      <c r="AU139" s="118"/>
      <c r="AV139" s="118"/>
      <c r="AW139" s="118"/>
      <c r="AX139" s="118"/>
      <c r="AY139" s="118"/>
      <c r="AZ139" s="118"/>
      <c r="BA139" s="118"/>
      <c r="BB139" s="118"/>
      <c r="BC139" s="118"/>
      <c r="BD139" s="118"/>
      <c r="BE139" s="118"/>
      <c r="BF139" s="118"/>
      <c r="BG139" s="118"/>
      <c r="BH139" s="118"/>
      <c r="BI139" s="118"/>
      <c r="BJ139" s="118"/>
      <c r="BK139" s="118"/>
      <c r="BL139" s="118"/>
      <c r="BM139" s="118"/>
      <c r="BN139" s="118"/>
      <c r="BO139" s="118"/>
      <c r="BP139" s="118"/>
      <c r="BQ139" s="118"/>
      <c r="BR139" s="118"/>
      <c r="BS139" s="118"/>
      <c r="BT139" s="118"/>
      <c r="BU139" s="118"/>
      <c r="BV139" s="118"/>
      <c r="BW139" s="118"/>
    </row>
    <row r="140" spans="1:75">
      <c r="A140" s="122"/>
      <c r="B140" s="123"/>
      <c r="C140" s="124"/>
      <c r="D140" s="123"/>
      <c r="E140" s="123"/>
      <c r="F140" s="123"/>
      <c r="G140" s="123"/>
      <c r="H140" s="123"/>
      <c r="I140" s="123"/>
      <c r="J140" s="123"/>
      <c r="K140" s="123"/>
      <c r="L140" s="123"/>
      <c r="M140" s="123"/>
      <c r="N140" s="127"/>
      <c r="O140" s="123"/>
      <c r="P140" s="128"/>
      <c r="Q140" s="129"/>
      <c r="R140" s="132"/>
      <c r="S140" s="131"/>
      <c r="T140" s="118"/>
      <c r="U140" s="118"/>
      <c r="V140" s="118"/>
      <c r="W140" s="118"/>
      <c r="X140" s="118"/>
      <c r="Y140" s="118"/>
      <c r="Z140" s="118"/>
      <c r="AA140" s="118"/>
      <c r="AB140" s="118"/>
      <c r="AC140" s="118"/>
      <c r="AD140" s="118"/>
      <c r="AE140" s="118"/>
      <c r="AF140" s="118"/>
      <c r="AG140" s="118"/>
      <c r="AH140" s="118"/>
      <c r="AI140" s="118"/>
      <c r="AJ140" s="118"/>
      <c r="AK140" s="118"/>
      <c r="AL140" s="118"/>
      <c r="AM140" s="118"/>
      <c r="AN140" s="118"/>
      <c r="AO140" s="118"/>
      <c r="AP140" s="118"/>
      <c r="AQ140" s="118"/>
      <c r="AR140" s="118"/>
      <c r="AS140" s="118"/>
      <c r="AT140" s="118"/>
      <c r="AU140" s="118"/>
      <c r="AV140" s="118"/>
      <c r="AW140" s="118"/>
      <c r="AX140" s="118"/>
      <c r="AY140" s="118"/>
      <c r="AZ140" s="118"/>
      <c r="BA140" s="118"/>
      <c r="BB140" s="118"/>
      <c r="BC140" s="118"/>
      <c r="BD140" s="118"/>
      <c r="BE140" s="118"/>
      <c r="BF140" s="118"/>
      <c r="BG140" s="118"/>
      <c r="BH140" s="118"/>
      <c r="BI140" s="118"/>
      <c r="BJ140" s="118"/>
      <c r="BK140" s="118"/>
      <c r="BL140" s="118"/>
      <c r="BM140" s="118"/>
      <c r="BN140" s="118"/>
      <c r="BO140" s="118"/>
      <c r="BP140" s="118"/>
      <c r="BQ140" s="118"/>
      <c r="BR140" s="118"/>
      <c r="BS140" s="118"/>
      <c r="BT140" s="118"/>
      <c r="BU140" s="118"/>
      <c r="BV140" s="118"/>
      <c r="BW140" s="118"/>
    </row>
    <row r="141" spans="1:75">
      <c r="A141" s="122"/>
      <c r="B141" s="123"/>
      <c r="C141" s="124"/>
      <c r="D141" s="123"/>
      <c r="E141" s="123"/>
      <c r="F141" s="123"/>
      <c r="G141" s="123"/>
      <c r="H141" s="123"/>
      <c r="I141" s="123"/>
      <c r="J141" s="123"/>
      <c r="K141" s="123"/>
      <c r="L141" s="123"/>
      <c r="M141" s="123"/>
      <c r="N141" s="127"/>
      <c r="O141" s="123"/>
      <c r="P141" s="128"/>
      <c r="Q141" s="129"/>
      <c r="R141" s="132"/>
      <c r="S141" s="131"/>
      <c r="T141" s="118"/>
      <c r="U141" s="118"/>
      <c r="V141" s="118"/>
      <c r="W141" s="118"/>
      <c r="X141" s="118"/>
      <c r="Y141" s="118"/>
      <c r="Z141" s="118"/>
      <c r="AA141" s="118"/>
      <c r="AB141" s="118"/>
      <c r="AC141" s="118"/>
      <c r="AD141" s="118"/>
      <c r="AE141" s="118"/>
      <c r="AF141" s="118"/>
      <c r="AG141" s="118"/>
      <c r="AH141" s="118"/>
      <c r="AI141" s="118"/>
      <c r="AJ141" s="118"/>
      <c r="AK141" s="118"/>
      <c r="AL141" s="118"/>
      <c r="AM141" s="118"/>
      <c r="AN141" s="118"/>
      <c r="AO141" s="118"/>
      <c r="AP141" s="118"/>
      <c r="AQ141" s="118"/>
      <c r="AR141" s="118"/>
      <c r="AS141" s="118"/>
      <c r="AT141" s="118"/>
      <c r="AU141" s="118"/>
      <c r="AV141" s="118"/>
      <c r="AW141" s="118"/>
      <c r="AX141" s="118"/>
      <c r="AY141" s="118"/>
      <c r="AZ141" s="118"/>
      <c r="BA141" s="118"/>
      <c r="BB141" s="118"/>
      <c r="BC141" s="118"/>
      <c r="BD141" s="118"/>
      <c r="BE141" s="118"/>
      <c r="BF141" s="118"/>
      <c r="BG141" s="118"/>
      <c r="BH141" s="118"/>
      <c r="BI141" s="118"/>
      <c r="BJ141" s="118"/>
      <c r="BK141" s="118"/>
      <c r="BL141" s="118"/>
      <c r="BM141" s="118"/>
      <c r="BN141" s="118"/>
      <c r="BO141" s="118"/>
      <c r="BP141" s="118"/>
      <c r="BQ141" s="118"/>
      <c r="BR141" s="118"/>
      <c r="BS141" s="118"/>
      <c r="BT141" s="118"/>
      <c r="BU141" s="118"/>
      <c r="BV141" s="118"/>
      <c r="BW141" s="118"/>
    </row>
    <row r="142" spans="1:75">
      <c r="A142" s="122"/>
      <c r="B142" s="123"/>
      <c r="C142" s="124"/>
      <c r="D142" s="123"/>
      <c r="E142" s="123"/>
      <c r="F142" s="123"/>
      <c r="G142" s="123"/>
      <c r="H142" s="123"/>
      <c r="I142" s="123"/>
      <c r="J142" s="123"/>
      <c r="K142" s="123"/>
      <c r="L142" s="123"/>
      <c r="M142" s="123"/>
      <c r="N142" s="127"/>
      <c r="O142" s="123"/>
      <c r="P142" s="128"/>
      <c r="Q142" s="129"/>
      <c r="R142" s="132"/>
      <c r="S142" s="131"/>
      <c r="T142" s="118"/>
      <c r="U142" s="118"/>
      <c r="V142" s="118"/>
      <c r="W142" s="118"/>
      <c r="X142" s="118"/>
      <c r="Y142" s="118"/>
      <c r="Z142" s="118"/>
      <c r="AA142" s="118"/>
      <c r="AB142" s="118"/>
      <c r="AC142" s="118"/>
      <c r="AD142" s="118"/>
      <c r="AE142" s="118"/>
      <c r="AF142" s="118"/>
      <c r="AG142" s="118"/>
      <c r="AH142" s="118"/>
      <c r="AI142" s="118"/>
      <c r="AJ142" s="118"/>
      <c r="AK142" s="118"/>
      <c r="AL142" s="118"/>
      <c r="AM142" s="118"/>
      <c r="AN142" s="118"/>
      <c r="AO142" s="118"/>
      <c r="AP142" s="118"/>
      <c r="AQ142" s="118"/>
      <c r="AR142" s="118"/>
      <c r="AS142" s="118"/>
      <c r="AT142" s="118"/>
      <c r="AU142" s="118"/>
      <c r="AV142" s="118"/>
      <c r="AW142" s="118"/>
      <c r="AX142" s="118"/>
      <c r="AY142" s="118"/>
      <c r="AZ142" s="118"/>
      <c r="BA142" s="118"/>
      <c r="BB142" s="118"/>
      <c r="BC142" s="118"/>
      <c r="BD142" s="118"/>
      <c r="BE142" s="118"/>
      <c r="BF142" s="118"/>
      <c r="BG142" s="118"/>
      <c r="BH142" s="118"/>
      <c r="BI142" s="118"/>
      <c r="BJ142" s="118"/>
      <c r="BK142" s="118"/>
      <c r="BL142" s="118"/>
      <c r="BM142" s="118"/>
      <c r="BN142" s="118"/>
      <c r="BO142" s="118"/>
      <c r="BP142" s="118"/>
      <c r="BQ142" s="118"/>
      <c r="BR142" s="118"/>
      <c r="BS142" s="118"/>
      <c r="BT142" s="118"/>
      <c r="BU142" s="118"/>
      <c r="BV142" s="118"/>
      <c r="BW142" s="118"/>
    </row>
    <row r="143" spans="1:75">
      <c r="A143" s="122"/>
      <c r="B143" s="123"/>
      <c r="C143" s="124"/>
      <c r="D143" s="123"/>
      <c r="E143" s="123"/>
      <c r="F143" s="123"/>
      <c r="G143" s="123"/>
      <c r="H143" s="123"/>
      <c r="I143" s="123"/>
      <c r="J143" s="123"/>
      <c r="K143" s="123"/>
      <c r="L143" s="123"/>
      <c r="M143" s="123"/>
      <c r="N143" s="127"/>
      <c r="O143" s="123"/>
      <c r="P143" s="128"/>
      <c r="Q143" s="129"/>
      <c r="R143" s="132"/>
      <c r="S143" s="131"/>
      <c r="T143" s="118"/>
      <c r="U143" s="118"/>
      <c r="V143" s="118"/>
      <c r="W143" s="118"/>
      <c r="X143" s="118"/>
      <c r="Y143" s="118"/>
      <c r="Z143" s="118"/>
      <c r="AA143" s="118"/>
      <c r="AB143" s="118"/>
      <c r="AC143" s="118"/>
      <c r="AD143" s="118"/>
      <c r="AE143" s="118"/>
      <c r="AF143" s="118"/>
      <c r="AG143" s="118"/>
      <c r="AH143" s="118"/>
      <c r="AI143" s="118"/>
      <c r="AJ143" s="118"/>
      <c r="AK143" s="118"/>
      <c r="AL143" s="118"/>
      <c r="AM143" s="118"/>
      <c r="AN143" s="118"/>
      <c r="AO143" s="118"/>
      <c r="AP143" s="118"/>
      <c r="AQ143" s="118"/>
      <c r="AR143" s="118"/>
      <c r="AS143" s="118"/>
      <c r="AT143" s="118"/>
      <c r="AU143" s="118"/>
      <c r="AV143" s="118"/>
      <c r="AW143" s="118"/>
      <c r="AX143" s="118"/>
      <c r="AY143" s="118"/>
      <c r="AZ143" s="118"/>
      <c r="BA143" s="118"/>
      <c r="BB143" s="118"/>
      <c r="BC143" s="118"/>
      <c r="BD143" s="118"/>
      <c r="BE143" s="118"/>
      <c r="BF143" s="118"/>
      <c r="BG143" s="118"/>
      <c r="BH143" s="118"/>
      <c r="BI143" s="118"/>
      <c r="BJ143" s="118"/>
      <c r="BK143" s="118"/>
      <c r="BL143" s="118"/>
      <c r="BM143" s="118"/>
      <c r="BN143" s="118"/>
      <c r="BO143" s="118"/>
      <c r="BP143" s="118"/>
      <c r="BQ143" s="118"/>
      <c r="BR143" s="118"/>
      <c r="BS143" s="118"/>
      <c r="BT143" s="118"/>
      <c r="BU143" s="118"/>
      <c r="BV143" s="118"/>
      <c r="BW143" s="118"/>
    </row>
    <row r="144" spans="1:75">
      <c r="A144" s="122"/>
      <c r="B144" s="123"/>
      <c r="C144" s="124"/>
      <c r="D144" s="123"/>
      <c r="E144" s="123"/>
      <c r="F144" s="123"/>
      <c r="G144" s="123"/>
      <c r="H144" s="123"/>
      <c r="I144" s="123"/>
      <c r="J144" s="123"/>
      <c r="K144" s="123"/>
      <c r="L144" s="123"/>
      <c r="M144" s="123"/>
      <c r="N144" s="127"/>
      <c r="O144" s="123"/>
      <c r="P144" s="128"/>
      <c r="Q144" s="129"/>
      <c r="R144" s="132"/>
      <c r="S144" s="131"/>
      <c r="T144" s="118"/>
      <c r="U144" s="118"/>
      <c r="V144" s="118"/>
      <c r="W144" s="118"/>
      <c r="X144" s="118"/>
      <c r="Y144" s="118"/>
      <c r="Z144" s="118"/>
      <c r="AA144" s="118"/>
      <c r="AB144" s="118"/>
      <c r="AC144" s="118"/>
      <c r="AD144" s="118"/>
      <c r="AE144" s="118"/>
      <c r="AF144" s="118"/>
      <c r="AG144" s="118"/>
      <c r="AH144" s="118"/>
      <c r="AI144" s="118"/>
      <c r="AJ144" s="118"/>
      <c r="AK144" s="118"/>
      <c r="AL144" s="118"/>
      <c r="AM144" s="118"/>
      <c r="AN144" s="118"/>
      <c r="AO144" s="118"/>
      <c r="AP144" s="118"/>
      <c r="AQ144" s="118"/>
      <c r="AR144" s="118"/>
      <c r="AS144" s="118"/>
      <c r="AT144" s="118"/>
      <c r="AU144" s="118"/>
      <c r="AV144" s="118"/>
      <c r="AW144" s="118"/>
      <c r="AX144" s="118"/>
      <c r="AY144" s="118"/>
      <c r="AZ144" s="118"/>
      <c r="BA144" s="118"/>
      <c r="BB144" s="118"/>
      <c r="BC144" s="118"/>
      <c r="BD144" s="118"/>
      <c r="BE144" s="118"/>
      <c r="BF144" s="118"/>
      <c r="BG144" s="118"/>
      <c r="BH144" s="118"/>
      <c r="BI144" s="118"/>
      <c r="BJ144" s="118"/>
      <c r="BK144" s="118"/>
      <c r="BL144" s="118"/>
      <c r="BM144" s="118"/>
      <c r="BN144" s="118"/>
      <c r="BO144" s="118"/>
      <c r="BP144" s="118"/>
      <c r="BQ144" s="118"/>
      <c r="BR144" s="118"/>
      <c r="BS144" s="118"/>
      <c r="BT144" s="118"/>
      <c r="BU144" s="118"/>
      <c r="BV144" s="118"/>
      <c r="BW144" s="118"/>
    </row>
    <row r="145" spans="1:75">
      <c r="A145" s="122"/>
      <c r="B145" s="123"/>
      <c r="C145" s="124"/>
      <c r="D145" s="123"/>
      <c r="E145" s="123"/>
      <c r="F145" s="123"/>
      <c r="G145" s="123"/>
      <c r="H145" s="123"/>
      <c r="I145" s="123"/>
      <c r="J145" s="123"/>
      <c r="K145" s="123"/>
      <c r="L145" s="123"/>
      <c r="M145" s="123"/>
      <c r="N145" s="127"/>
      <c r="O145" s="123"/>
      <c r="P145" s="128"/>
      <c r="Q145" s="129"/>
      <c r="R145" s="132"/>
      <c r="S145" s="131"/>
      <c r="T145" s="118"/>
      <c r="U145" s="118"/>
      <c r="V145" s="118"/>
      <c r="W145" s="118"/>
      <c r="X145" s="118"/>
      <c r="Y145" s="118"/>
      <c r="Z145" s="118"/>
      <c r="AA145" s="118"/>
      <c r="AB145" s="118"/>
      <c r="AC145" s="118"/>
      <c r="AD145" s="118"/>
      <c r="AE145" s="118"/>
      <c r="AF145" s="118"/>
      <c r="AG145" s="118"/>
      <c r="AH145" s="118"/>
      <c r="AI145" s="118"/>
      <c r="AJ145" s="118"/>
      <c r="AK145" s="118"/>
      <c r="AL145" s="118"/>
      <c r="AM145" s="118"/>
      <c r="AN145" s="118"/>
      <c r="AO145" s="118"/>
      <c r="AP145" s="118"/>
      <c r="AQ145" s="118"/>
      <c r="AR145" s="118"/>
      <c r="AS145" s="118"/>
      <c r="AT145" s="118"/>
      <c r="AU145" s="118"/>
      <c r="AV145" s="118"/>
      <c r="AW145" s="118"/>
      <c r="AX145" s="118"/>
      <c r="AY145" s="118"/>
      <c r="AZ145" s="118"/>
      <c r="BA145" s="118"/>
      <c r="BB145" s="118"/>
      <c r="BC145" s="118"/>
      <c r="BD145" s="118"/>
      <c r="BE145" s="118"/>
      <c r="BF145" s="118"/>
      <c r="BG145" s="118"/>
      <c r="BH145" s="118"/>
      <c r="BI145" s="118"/>
      <c r="BJ145" s="118"/>
      <c r="BK145" s="118"/>
      <c r="BL145" s="118"/>
      <c r="BM145" s="118"/>
      <c r="BN145" s="118"/>
      <c r="BO145" s="118"/>
      <c r="BP145" s="118"/>
      <c r="BQ145" s="118"/>
      <c r="BR145" s="118"/>
      <c r="BS145" s="118"/>
      <c r="BT145" s="118"/>
      <c r="BU145" s="118"/>
      <c r="BV145" s="118"/>
      <c r="BW145" s="118"/>
    </row>
    <row r="146" spans="1:75">
      <c r="A146" s="122"/>
      <c r="B146" s="123"/>
      <c r="C146" s="124"/>
      <c r="D146" s="123"/>
      <c r="E146" s="123"/>
      <c r="F146" s="123"/>
      <c r="G146" s="123"/>
      <c r="H146" s="123"/>
      <c r="I146" s="123"/>
      <c r="J146" s="123"/>
      <c r="K146" s="123"/>
      <c r="L146" s="123"/>
      <c r="M146" s="123"/>
      <c r="N146" s="127"/>
      <c r="O146" s="123"/>
      <c r="P146" s="128"/>
      <c r="Q146" s="129"/>
      <c r="R146" s="132"/>
      <c r="S146" s="131"/>
      <c r="T146" s="118"/>
      <c r="U146" s="118"/>
      <c r="V146" s="118"/>
      <c r="W146" s="118"/>
      <c r="X146" s="118"/>
      <c r="Y146" s="118"/>
      <c r="Z146" s="118"/>
      <c r="AA146" s="118"/>
      <c r="AB146" s="118"/>
      <c r="AC146" s="118"/>
      <c r="AD146" s="118"/>
      <c r="AE146" s="118"/>
      <c r="AF146" s="118"/>
      <c r="AG146" s="118"/>
      <c r="AH146" s="118"/>
      <c r="AI146" s="118"/>
      <c r="AJ146" s="118"/>
      <c r="AK146" s="118"/>
      <c r="AL146" s="118"/>
      <c r="AM146" s="118"/>
      <c r="AN146" s="118"/>
      <c r="AO146" s="118"/>
      <c r="AP146" s="118"/>
      <c r="AQ146" s="118"/>
      <c r="AR146" s="118"/>
      <c r="AS146" s="118"/>
      <c r="AT146" s="118"/>
      <c r="AU146" s="118"/>
      <c r="AV146" s="118"/>
      <c r="AW146" s="118"/>
      <c r="AX146" s="118"/>
      <c r="AY146" s="118"/>
      <c r="AZ146" s="118"/>
      <c r="BA146" s="118"/>
      <c r="BB146" s="118"/>
      <c r="BC146" s="118"/>
      <c r="BD146" s="118"/>
      <c r="BE146" s="118"/>
      <c r="BF146" s="118"/>
      <c r="BG146" s="118"/>
      <c r="BH146" s="118"/>
      <c r="BI146" s="118"/>
      <c r="BJ146" s="118"/>
      <c r="BK146" s="118"/>
      <c r="BL146" s="118"/>
      <c r="BM146" s="118"/>
      <c r="BN146" s="118"/>
      <c r="BO146" s="118"/>
      <c r="BP146" s="118"/>
      <c r="BQ146" s="118"/>
      <c r="BR146" s="118"/>
      <c r="BS146" s="118"/>
      <c r="BT146" s="118"/>
      <c r="BU146" s="118"/>
      <c r="BV146" s="118"/>
      <c r="BW146" s="118"/>
    </row>
    <row r="147" spans="1:75">
      <c r="A147" s="122"/>
      <c r="B147" s="123"/>
      <c r="C147" s="124"/>
      <c r="D147" s="123"/>
      <c r="E147" s="123"/>
      <c r="F147" s="123"/>
      <c r="G147" s="123"/>
      <c r="H147" s="123"/>
      <c r="I147" s="123"/>
      <c r="J147" s="123"/>
      <c r="K147" s="123"/>
      <c r="L147" s="123"/>
      <c r="M147" s="123"/>
      <c r="N147" s="127"/>
      <c r="O147" s="123"/>
      <c r="P147" s="128"/>
      <c r="Q147" s="129"/>
      <c r="R147" s="132"/>
      <c r="S147" s="131"/>
      <c r="T147" s="118"/>
      <c r="U147" s="118"/>
      <c r="V147" s="118"/>
      <c r="W147" s="118"/>
      <c r="X147" s="118"/>
      <c r="Y147" s="118"/>
      <c r="Z147" s="118"/>
      <c r="AA147" s="118"/>
      <c r="AB147" s="118"/>
      <c r="AC147" s="118"/>
      <c r="AD147" s="118"/>
      <c r="AE147" s="118"/>
      <c r="AF147" s="118"/>
      <c r="AG147" s="118"/>
      <c r="AH147" s="118"/>
      <c r="AI147" s="118"/>
      <c r="AJ147" s="118"/>
      <c r="AK147" s="118"/>
      <c r="AL147" s="118"/>
      <c r="AM147" s="118"/>
      <c r="AN147" s="118"/>
      <c r="AO147" s="118"/>
      <c r="AP147" s="118"/>
      <c r="AQ147" s="118"/>
      <c r="AR147" s="118"/>
      <c r="AS147" s="118"/>
      <c r="AT147" s="118"/>
      <c r="AU147" s="118"/>
      <c r="AV147" s="118"/>
      <c r="AW147" s="118"/>
      <c r="AX147" s="118"/>
      <c r="AY147" s="118"/>
      <c r="AZ147" s="118"/>
      <c r="BA147" s="118"/>
      <c r="BB147" s="118"/>
      <c r="BC147" s="118"/>
      <c r="BD147" s="118"/>
      <c r="BE147" s="118"/>
      <c r="BF147" s="118"/>
      <c r="BG147" s="118"/>
      <c r="BH147" s="118"/>
      <c r="BI147" s="118"/>
      <c r="BJ147" s="118"/>
      <c r="BK147" s="118"/>
      <c r="BL147" s="118"/>
      <c r="BM147" s="118"/>
      <c r="BN147" s="118"/>
      <c r="BO147" s="118"/>
      <c r="BP147" s="118"/>
      <c r="BQ147" s="118"/>
      <c r="BR147" s="118"/>
      <c r="BS147" s="118"/>
      <c r="BT147" s="118"/>
      <c r="BU147" s="118"/>
      <c r="BV147" s="118"/>
      <c r="BW147" s="118"/>
    </row>
    <row r="148" spans="1:75">
      <c r="A148" s="122"/>
      <c r="B148" s="123"/>
      <c r="C148" s="124"/>
      <c r="D148" s="123"/>
      <c r="E148" s="123"/>
      <c r="F148" s="123"/>
      <c r="G148" s="123"/>
      <c r="H148" s="123"/>
      <c r="I148" s="123"/>
      <c r="J148" s="123"/>
      <c r="K148" s="123"/>
      <c r="L148" s="123"/>
      <c r="M148" s="123"/>
      <c r="N148" s="127"/>
      <c r="O148" s="123"/>
      <c r="P148" s="128"/>
      <c r="Q148" s="129"/>
      <c r="R148" s="132"/>
      <c r="S148" s="131"/>
      <c r="T148" s="118"/>
      <c r="U148" s="118"/>
      <c r="V148" s="118"/>
      <c r="W148" s="118"/>
      <c r="X148" s="118"/>
      <c r="Y148" s="118"/>
      <c r="Z148" s="118"/>
      <c r="AA148" s="118"/>
      <c r="AB148" s="118"/>
      <c r="AC148" s="118"/>
      <c r="AD148" s="118"/>
      <c r="AE148" s="118"/>
      <c r="AF148" s="118"/>
      <c r="AG148" s="118"/>
      <c r="AH148" s="118"/>
      <c r="AI148" s="118"/>
      <c r="AJ148" s="118"/>
      <c r="AK148" s="118"/>
      <c r="AL148" s="118"/>
      <c r="AM148" s="118"/>
      <c r="AN148" s="118"/>
      <c r="AO148" s="118"/>
      <c r="AP148" s="118"/>
      <c r="AQ148" s="118"/>
      <c r="AR148" s="118"/>
      <c r="AS148" s="118"/>
      <c r="AT148" s="118"/>
      <c r="AU148" s="118"/>
      <c r="AV148" s="118"/>
      <c r="AW148" s="118"/>
      <c r="AX148" s="118"/>
      <c r="AY148" s="118"/>
      <c r="AZ148" s="118"/>
      <c r="BA148" s="118"/>
      <c r="BB148" s="118"/>
      <c r="BC148" s="118"/>
      <c r="BD148" s="118"/>
      <c r="BE148" s="118"/>
      <c r="BF148" s="118"/>
      <c r="BG148" s="118"/>
      <c r="BH148" s="118"/>
      <c r="BI148" s="118"/>
      <c r="BJ148" s="118"/>
      <c r="BK148" s="118"/>
      <c r="BL148" s="118"/>
      <c r="BM148" s="118"/>
      <c r="BN148" s="118"/>
      <c r="BO148" s="118"/>
      <c r="BP148" s="118"/>
      <c r="BQ148" s="118"/>
      <c r="BR148" s="118"/>
      <c r="BS148" s="118"/>
      <c r="BT148" s="118"/>
      <c r="BU148" s="118"/>
      <c r="BV148" s="118"/>
      <c r="BW148" s="118"/>
    </row>
    <row r="149" spans="1:75">
      <c r="A149" s="122"/>
      <c r="B149" s="123"/>
      <c r="C149" s="124"/>
      <c r="D149" s="123"/>
      <c r="E149" s="123"/>
      <c r="F149" s="123"/>
      <c r="G149" s="123"/>
      <c r="H149" s="123"/>
      <c r="I149" s="123"/>
      <c r="J149" s="123"/>
      <c r="K149" s="123"/>
      <c r="L149" s="123"/>
      <c r="M149" s="123"/>
      <c r="N149" s="127"/>
      <c r="O149" s="123"/>
      <c r="P149" s="128"/>
      <c r="Q149" s="129"/>
      <c r="R149" s="132"/>
      <c r="S149" s="131"/>
      <c r="T149" s="118"/>
      <c r="U149" s="118"/>
      <c r="V149" s="118"/>
      <c r="W149" s="118"/>
      <c r="X149" s="118"/>
      <c r="Y149" s="118"/>
      <c r="Z149" s="118"/>
      <c r="AA149" s="118"/>
      <c r="AB149" s="118"/>
      <c r="AC149" s="118"/>
      <c r="AD149" s="118"/>
      <c r="AE149" s="118"/>
      <c r="AF149" s="118"/>
      <c r="AG149" s="118"/>
      <c r="AH149" s="118"/>
      <c r="AI149" s="118"/>
      <c r="AJ149" s="118"/>
      <c r="AK149" s="118"/>
      <c r="AL149" s="118"/>
      <c r="AM149" s="118"/>
      <c r="AN149" s="118"/>
      <c r="AO149" s="118"/>
      <c r="AP149" s="118"/>
      <c r="AQ149" s="118"/>
      <c r="AR149" s="118"/>
      <c r="AS149" s="118"/>
      <c r="AT149" s="118"/>
      <c r="AU149" s="118"/>
      <c r="AV149" s="118"/>
      <c r="AW149" s="118"/>
      <c r="AX149" s="118"/>
      <c r="AY149" s="118"/>
      <c r="AZ149" s="118"/>
      <c r="BA149" s="118"/>
      <c r="BB149" s="118"/>
      <c r="BC149" s="118"/>
      <c r="BD149" s="118"/>
      <c r="BE149" s="118"/>
      <c r="BF149" s="118"/>
      <c r="BG149" s="118"/>
      <c r="BH149" s="118"/>
      <c r="BI149" s="118"/>
      <c r="BJ149" s="118"/>
      <c r="BK149" s="118"/>
      <c r="BL149" s="118"/>
      <c r="BM149" s="118"/>
      <c r="BN149" s="118"/>
      <c r="BO149" s="118"/>
      <c r="BP149" s="118"/>
      <c r="BQ149" s="118"/>
      <c r="BR149" s="118"/>
      <c r="BS149" s="118"/>
      <c r="BT149" s="118"/>
      <c r="BU149" s="118"/>
      <c r="BV149" s="118"/>
      <c r="BW149" s="118"/>
    </row>
    <row r="150" spans="1:75">
      <c r="A150" s="122"/>
      <c r="B150" s="123"/>
      <c r="C150" s="124"/>
      <c r="D150" s="123"/>
      <c r="E150" s="123"/>
      <c r="F150" s="123"/>
      <c r="G150" s="123"/>
      <c r="H150" s="123"/>
      <c r="I150" s="123"/>
      <c r="J150" s="123"/>
      <c r="K150" s="123"/>
      <c r="L150" s="123"/>
      <c r="M150" s="123"/>
      <c r="N150" s="127"/>
      <c r="O150" s="123"/>
      <c r="P150" s="128"/>
      <c r="Q150" s="129"/>
      <c r="R150" s="132"/>
      <c r="S150" s="131"/>
      <c r="T150" s="118"/>
      <c r="U150" s="118"/>
      <c r="V150" s="118"/>
      <c r="W150" s="118"/>
      <c r="X150" s="118"/>
      <c r="Y150" s="118"/>
      <c r="Z150" s="118"/>
      <c r="AA150" s="118"/>
      <c r="AB150" s="118"/>
      <c r="AC150" s="118"/>
      <c r="AD150" s="118"/>
      <c r="AE150" s="118"/>
      <c r="AF150" s="118"/>
      <c r="AG150" s="118"/>
      <c r="AH150" s="118"/>
      <c r="AI150" s="118"/>
      <c r="AJ150" s="118"/>
      <c r="AK150" s="118"/>
      <c r="AL150" s="118"/>
      <c r="AM150" s="118"/>
      <c r="AN150" s="118"/>
      <c r="AO150" s="118"/>
      <c r="AP150" s="118"/>
      <c r="AQ150" s="118"/>
      <c r="AR150" s="118"/>
      <c r="AS150" s="118"/>
      <c r="AT150" s="118"/>
      <c r="AU150" s="118"/>
      <c r="AV150" s="118"/>
      <c r="AW150" s="118"/>
      <c r="AX150" s="118"/>
      <c r="AY150" s="118"/>
      <c r="AZ150" s="118"/>
      <c r="BA150" s="118"/>
      <c r="BB150" s="118"/>
      <c r="BC150" s="118"/>
      <c r="BD150" s="118"/>
      <c r="BE150" s="118"/>
      <c r="BF150" s="118"/>
      <c r="BG150" s="118"/>
      <c r="BH150" s="118"/>
      <c r="BI150" s="118"/>
      <c r="BJ150" s="118"/>
      <c r="BK150" s="118"/>
      <c r="BL150" s="118"/>
      <c r="BM150" s="118"/>
      <c r="BN150" s="118"/>
      <c r="BO150" s="118"/>
      <c r="BP150" s="118"/>
      <c r="BQ150" s="118"/>
      <c r="BR150" s="118"/>
      <c r="BS150" s="118"/>
      <c r="BT150" s="118"/>
      <c r="BU150" s="118"/>
      <c r="BV150" s="118"/>
      <c r="BW150" s="118"/>
    </row>
    <row r="151" spans="1:75">
      <c r="A151" s="122"/>
      <c r="B151" s="123"/>
      <c r="C151" s="124"/>
      <c r="D151" s="123"/>
      <c r="E151" s="123"/>
      <c r="F151" s="123"/>
      <c r="G151" s="123"/>
      <c r="H151" s="123"/>
      <c r="I151" s="123"/>
      <c r="J151" s="123"/>
      <c r="K151" s="123"/>
      <c r="L151" s="123"/>
      <c r="M151" s="123"/>
      <c r="N151" s="127"/>
      <c r="O151" s="123"/>
      <c r="P151" s="128"/>
      <c r="Q151" s="129"/>
      <c r="R151" s="132"/>
      <c r="S151" s="131"/>
      <c r="T151" s="118"/>
      <c r="U151" s="118"/>
      <c r="V151" s="118"/>
      <c r="W151" s="118"/>
      <c r="X151" s="118"/>
      <c r="Y151" s="118"/>
      <c r="Z151" s="118"/>
      <c r="AA151" s="118"/>
      <c r="AB151" s="118"/>
      <c r="AC151" s="118"/>
      <c r="AD151" s="118"/>
      <c r="AE151" s="118"/>
      <c r="AF151" s="118"/>
      <c r="AG151" s="118"/>
      <c r="AH151" s="118"/>
      <c r="AI151" s="118"/>
      <c r="AJ151" s="118"/>
      <c r="AK151" s="118"/>
      <c r="AL151" s="118"/>
      <c r="AM151" s="118"/>
      <c r="AN151" s="118"/>
      <c r="AO151" s="118"/>
      <c r="AP151" s="118"/>
      <c r="AQ151" s="118"/>
      <c r="AR151" s="118"/>
      <c r="AS151" s="118"/>
      <c r="AT151" s="118"/>
      <c r="AU151" s="118"/>
      <c r="AV151" s="118"/>
      <c r="AW151" s="118"/>
      <c r="AX151" s="118"/>
      <c r="AY151" s="118"/>
      <c r="AZ151" s="118"/>
      <c r="BA151" s="118"/>
      <c r="BB151" s="118"/>
      <c r="BC151" s="118"/>
      <c r="BD151" s="118"/>
      <c r="BE151" s="118"/>
      <c r="BF151" s="118"/>
      <c r="BG151" s="118"/>
      <c r="BH151" s="118"/>
      <c r="BI151" s="118"/>
      <c r="BJ151" s="118"/>
      <c r="BK151" s="118"/>
      <c r="BL151" s="118"/>
      <c r="BM151" s="118"/>
      <c r="BN151" s="118"/>
      <c r="BO151" s="118"/>
      <c r="BP151" s="118"/>
      <c r="BQ151" s="118"/>
      <c r="BR151" s="118"/>
      <c r="BS151" s="118"/>
      <c r="BT151" s="118"/>
      <c r="BU151" s="118"/>
      <c r="BV151" s="118"/>
      <c r="BW151" s="118"/>
    </row>
    <row r="152" spans="1:75">
      <c r="A152" s="122"/>
      <c r="B152" s="123"/>
      <c r="C152" s="124"/>
      <c r="D152" s="123"/>
      <c r="E152" s="123"/>
      <c r="F152" s="123"/>
      <c r="G152" s="123"/>
      <c r="H152" s="123"/>
      <c r="I152" s="123"/>
      <c r="J152" s="123"/>
      <c r="K152" s="123"/>
      <c r="L152" s="123"/>
      <c r="M152" s="123"/>
      <c r="N152" s="127"/>
      <c r="O152" s="123"/>
      <c r="P152" s="128"/>
      <c r="Q152" s="129"/>
      <c r="R152" s="132"/>
      <c r="S152" s="131"/>
      <c r="T152" s="118"/>
      <c r="U152" s="118"/>
      <c r="V152" s="118"/>
      <c r="W152" s="118"/>
      <c r="X152" s="118"/>
      <c r="Y152" s="118"/>
      <c r="Z152" s="118"/>
      <c r="AA152" s="118"/>
      <c r="AB152" s="118"/>
      <c r="AC152" s="118"/>
      <c r="AD152" s="118"/>
      <c r="AE152" s="118"/>
      <c r="AF152" s="118"/>
      <c r="AG152" s="118"/>
      <c r="AH152" s="118"/>
      <c r="AI152" s="118"/>
      <c r="AJ152" s="118"/>
      <c r="AK152" s="118"/>
      <c r="AL152" s="118"/>
      <c r="AM152" s="118"/>
      <c r="AN152" s="118"/>
      <c r="AO152" s="118"/>
      <c r="AP152" s="118"/>
      <c r="AQ152" s="118"/>
      <c r="AR152" s="118"/>
      <c r="AS152" s="118"/>
      <c r="AT152" s="118"/>
      <c r="AU152" s="118"/>
      <c r="AV152" s="118"/>
      <c r="AW152" s="118"/>
      <c r="AX152" s="118"/>
      <c r="AY152" s="118"/>
      <c r="AZ152" s="118"/>
      <c r="BA152" s="118"/>
      <c r="BB152" s="118"/>
      <c r="BC152" s="118"/>
      <c r="BD152" s="118"/>
      <c r="BE152" s="118"/>
      <c r="BF152" s="118"/>
      <c r="BG152" s="118"/>
      <c r="BH152" s="118"/>
      <c r="BI152" s="118"/>
      <c r="BJ152" s="118"/>
      <c r="BK152" s="118"/>
      <c r="BL152" s="118"/>
      <c r="BM152" s="118"/>
      <c r="BN152" s="118"/>
      <c r="BO152" s="118"/>
      <c r="BP152" s="118"/>
      <c r="BQ152" s="118"/>
      <c r="BR152" s="118"/>
      <c r="BS152" s="118"/>
      <c r="BT152" s="118"/>
      <c r="BU152" s="118"/>
      <c r="BV152" s="118"/>
      <c r="BW152" s="118"/>
    </row>
    <row r="153" spans="1:75">
      <c r="A153" s="122"/>
      <c r="B153" s="123"/>
      <c r="C153" s="124"/>
      <c r="D153" s="123"/>
      <c r="E153" s="123"/>
      <c r="F153" s="123"/>
      <c r="G153" s="123"/>
      <c r="H153" s="123"/>
      <c r="I153" s="123"/>
      <c r="J153" s="123"/>
      <c r="K153" s="123"/>
      <c r="L153" s="123"/>
      <c r="M153" s="123"/>
      <c r="N153" s="127"/>
      <c r="O153" s="123"/>
      <c r="P153" s="128"/>
      <c r="Q153" s="129"/>
      <c r="R153" s="132"/>
      <c r="S153" s="131"/>
      <c r="T153" s="118"/>
      <c r="U153" s="118"/>
      <c r="V153" s="118"/>
      <c r="W153" s="118"/>
      <c r="X153" s="118"/>
      <c r="Y153" s="118"/>
      <c r="Z153" s="118"/>
      <c r="AA153" s="118"/>
      <c r="AB153" s="118"/>
      <c r="AC153" s="118"/>
      <c r="AD153" s="118"/>
      <c r="AE153" s="118"/>
      <c r="AF153" s="118"/>
      <c r="AG153" s="118"/>
      <c r="AH153" s="118"/>
      <c r="AI153" s="118"/>
      <c r="AJ153" s="118"/>
      <c r="AK153" s="118"/>
      <c r="AL153" s="118"/>
      <c r="AM153" s="118"/>
      <c r="AN153" s="118"/>
      <c r="AO153" s="118"/>
      <c r="AP153" s="118"/>
      <c r="AQ153" s="118"/>
      <c r="AR153" s="118"/>
      <c r="AS153" s="118"/>
      <c r="AT153" s="118"/>
      <c r="AU153" s="118"/>
      <c r="AV153" s="118"/>
      <c r="AW153" s="118"/>
      <c r="AX153" s="118"/>
      <c r="AY153" s="118"/>
      <c r="AZ153" s="118"/>
      <c r="BA153" s="118"/>
      <c r="BB153" s="118"/>
      <c r="BC153" s="118"/>
      <c r="BD153" s="118"/>
      <c r="BE153" s="118"/>
      <c r="BF153" s="118"/>
      <c r="BG153" s="118"/>
      <c r="BH153" s="118"/>
      <c r="BI153" s="118"/>
      <c r="BJ153" s="118"/>
      <c r="BK153" s="118"/>
      <c r="BL153" s="118"/>
      <c r="BM153" s="118"/>
      <c r="BN153" s="118"/>
      <c r="BO153" s="118"/>
      <c r="BP153" s="118"/>
      <c r="BQ153" s="118"/>
      <c r="BR153" s="118"/>
      <c r="BS153" s="118"/>
      <c r="BT153" s="118"/>
      <c r="BU153" s="118"/>
      <c r="BV153" s="118"/>
      <c r="BW153" s="118"/>
    </row>
    <row r="154" spans="1:75">
      <c r="A154" s="122"/>
      <c r="B154" s="123"/>
      <c r="C154" s="124"/>
      <c r="D154" s="123"/>
      <c r="E154" s="123"/>
      <c r="F154" s="123"/>
      <c r="G154" s="123"/>
      <c r="H154" s="123"/>
      <c r="I154" s="123"/>
      <c r="J154" s="123"/>
      <c r="K154" s="123"/>
      <c r="L154" s="123"/>
      <c r="M154" s="123"/>
      <c r="N154" s="127"/>
      <c r="O154" s="123"/>
      <c r="P154" s="128"/>
      <c r="Q154" s="129"/>
      <c r="R154" s="132"/>
      <c r="S154" s="131"/>
      <c r="T154" s="118"/>
      <c r="U154" s="118"/>
      <c r="V154" s="118"/>
      <c r="W154" s="118"/>
      <c r="X154" s="118"/>
      <c r="Y154" s="118"/>
      <c r="Z154" s="118"/>
      <c r="AA154" s="118"/>
      <c r="AB154" s="118"/>
      <c r="AC154" s="118"/>
      <c r="AD154" s="118"/>
      <c r="AE154" s="118"/>
      <c r="AF154" s="118"/>
      <c r="AG154" s="118"/>
      <c r="AH154" s="118"/>
      <c r="AI154" s="118"/>
      <c r="AJ154" s="118"/>
      <c r="AK154" s="118"/>
      <c r="AL154" s="118"/>
      <c r="AM154" s="118"/>
      <c r="AN154" s="118"/>
      <c r="AO154" s="118"/>
      <c r="AP154" s="118"/>
      <c r="AQ154" s="118"/>
      <c r="AR154" s="118"/>
      <c r="AS154" s="118"/>
      <c r="AT154" s="118"/>
      <c r="AU154" s="118"/>
      <c r="AV154" s="118"/>
      <c r="AW154" s="118"/>
      <c r="AX154" s="118"/>
      <c r="AY154" s="118"/>
      <c r="AZ154" s="118"/>
      <c r="BA154" s="118"/>
      <c r="BB154" s="118"/>
      <c r="BC154" s="118"/>
      <c r="BD154" s="118"/>
      <c r="BE154" s="118"/>
      <c r="BF154" s="118"/>
      <c r="BG154" s="118"/>
      <c r="BH154" s="118"/>
      <c r="BI154" s="118"/>
      <c r="BJ154" s="118"/>
      <c r="BK154" s="118"/>
      <c r="BL154" s="118"/>
      <c r="BM154" s="118"/>
      <c r="BN154" s="118"/>
      <c r="BO154" s="118"/>
      <c r="BP154" s="118"/>
      <c r="BQ154" s="118"/>
      <c r="BR154" s="118"/>
      <c r="BS154" s="118"/>
      <c r="BT154" s="118"/>
      <c r="BU154" s="118"/>
      <c r="BV154" s="118"/>
      <c r="BW154" s="118"/>
    </row>
    <row r="155" spans="1:75">
      <c r="A155" s="122"/>
      <c r="B155" s="123"/>
      <c r="C155" s="124"/>
      <c r="D155" s="123"/>
      <c r="E155" s="123"/>
      <c r="F155" s="123"/>
      <c r="G155" s="123"/>
      <c r="H155" s="123"/>
      <c r="I155" s="123"/>
      <c r="J155" s="123"/>
      <c r="K155" s="123"/>
      <c r="L155" s="123"/>
      <c r="M155" s="123"/>
      <c r="N155" s="127"/>
      <c r="O155" s="123"/>
      <c r="P155" s="128"/>
      <c r="Q155" s="129"/>
      <c r="R155" s="132"/>
      <c r="S155" s="131"/>
      <c r="T155" s="118"/>
      <c r="U155" s="118"/>
      <c r="V155" s="118"/>
      <c r="W155" s="118"/>
      <c r="X155" s="118"/>
      <c r="Y155" s="118"/>
      <c r="Z155" s="118"/>
      <c r="AA155" s="118"/>
      <c r="AB155" s="118"/>
      <c r="AC155" s="118"/>
      <c r="AD155" s="118"/>
      <c r="AE155" s="118"/>
      <c r="AF155" s="118"/>
      <c r="AG155" s="118"/>
      <c r="AH155" s="118"/>
      <c r="AI155" s="118"/>
      <c r="AJ155" s="118"/>
      <c r="AK155" s="118"/>
      <c r="AL155" s="118"/>
      <c r="AM155" s="118"/>
      <c r="AN155" s="118"/>
      <c r="AO155" s="118"/>
      <c r="AP155" s="118"/>
      <c r="AQ155" s="118"/>
      <c r="AR155" s="118"/>
      <c r="AS155" s="118"/>
      <c r="AT155" s="118"/>
      <c r="AU155" s="118"/>
      <c r="AV155" s="118"/>
      <c r="AW155" s="118"/>
      <c r="AX155" s="118"/>
      <c r="AY155" s="118"/>
      <c r="AZ155" s="118"/>
      <c r="BA155" s="118"/>
      <c r="BB155" s="118"/>
      <c r="BC155" s="118"/>
      <c r="BD155" s="118"/>
      <c r="BE155" s="118"/>
      <c r="BF155" s="118"/>
      <c r="BG155" s="118"/>
      <c r="BH155" s="118"/>
      <c r="BI155" s="118"/>
      <c r="BJ155" s="118"/>
      <c r="BK155" s="118"/>
      <c r="BL155" s="118"/>
      <c r="BM155" s="118"/>
      <c r="BN155" s="118"/>
      <c r="BO155" s="118"/>
      <c r="BP155" s="118"/>
      <c r="BQ155" s="118"/>
      <c r="BR155" s="118"/>
      <c r="BS155" s="118"/>
      <c r="BT155" s="118"/>
      <c r="BU155" s="118"/>
      <c r="BV155" s="118"/>
      <c r="BW155" s="118"/>
    </row>
    <row r="156" spans="1:75">
      <c r="A156" s="122"/>
      <c r="B156" s="123"/>
      <c r="C156" s="124"/>
      <c r="D156" s="123"/>
      <c r="E156" s="123"/>
      <c r="F156" s="123"/>
      <c r="G156" s="123"/>
      <c r="H156" s="123"/>
      <c r="I156" s="123"/>
      <c r="J156" s="123"/>
      <c r="K156" s="123"/>
      <c r="L156" s="123"/>
      <c r="M156" s="123"/>
      <c r="N156" s="127"/>
      <c r="O156" s="123"/>
      <c r="P156" s="128"/>
      <c r="Q156" s="129"/>
      <c r="R156" s="132"/>
      <c r="S156" s="131"/>
      <c r="T156" s="118"/>
      <c r="U156" s="118"/>
      <c r="V156" s="118"/>
      <c r="W156" s="118"/>
      <c r="X156" s="118"/>
      <c r="Y156" s="118"/>
      <c r="Z156" s="118"/>
      <c r="AA156" s="118"/>
      <c r="AB156" s="118"/>
      <c r="AC156" s="118"/>
      <c r="AD156" s="118"/>
      <c r="AE156" s="118"/>
      <c r="AF156" s="118"/>
      <c r="AG156" s="118"/>
      <c r="AH156" s="118"/>
      <c r="AI156" s="118"/>
      <c r="AJ156" s="118"/>
      <c r="AK156" s="118"/>
      <c r="AL156" s="118"/>
      <c r="AM156" s="118"/>
      <c r="AN156" s="118"/>
      <c r="AO156" s="118"/>
      <c r="AP156" s="118"/>
      <c r="AQ156" s="118"/>
      <c r="AR156" s="118"/>
      <c r="AS156" s="118"/>
      <c r="AT156" s="118"/>
      <c r="AU156" s="118"/>
      <c r="AV156" s="118"/>
      <c r="AW156" s="118"/>
      <c r="AX156" s="118"/>
      <c r="AY156" s="118"/>
      <c r="AZ156" s="118"/>
      <c r="BA156" s="118"/>
      <c r="BB156" s="118"/>
      <c r="BC156" s="118"/>
      <c r="BD156" s="118"/>
      <c r="BE156" s="118"/>
      <c r="BF156" s="118"/>
      <c r="BG156" s="118"/>
      <c r="BH156" s="118"/>
      <c r="BI156" s="118"/>
      <c r="BJ156" s="118"/>
      <c r="BK156" s="118"/>
      <c r="BL156" s="118"/>
      <c r="BM156" s="118"/>
      <c r="BN156" s="118"/>
      <c r="BO156" s="118"/>
      <c r="BP156" s="118"/>
      <c r="BQ156" s="118"/>
      <c r="BR156" s="118"/>
      <c r="BS156" s="118"/>
      <c r="BT156" s="118"/>
      <c r="BU156" s="118"/>
      <c r="BV156" s="118"/>
      <c r="BW156" s="118"/>
    </row>
    <row r="157" spans="1:75">
      <c r="A157" s="122"/>
      <c r="B157" s="123"/>
      <c r="C157" s="124"/>
      <c r="D157" s="123"/>
      <c r="E157" s="123"/>
      <c r="F157" s="123"/>
      <c r="G157" s="123"/>
      <c r="H157" s="123"/>
      <c r="I157" s="123"/>
      <c r="J157" s="123"/>
      <c r="K157" s="123"/>
      <c r="L157" s="123"/>
      <c r="M157" s="123"/>
      <c r="N157" s="127"/>
      <c r="O157" s="123"/>
      <c r="P157" s="128"/>
      <c r="Q157" s="129"/>
      <c r="R157" s="132"/>
      <c r="S157" s="131"/>
      <c r="T157" s="118"/>
      <c r="U157" s="118"/>
      <c r="V157" s="118"/>
      <c r="W157" s="118"/>
      <c r="X157" s="118"/>
      <c r="Y157" s="118"/>
      <c r="Z157" s="118"/>
      <c r="AA157" s="118"/>
      <c r="AB157" s="118"/>
      <c r="AC157" s="118"/>
      <c r="AD157" s="118"/>
      <c r="AE157" s="118"/>
      <c r="AF157" s="118"/>
      <c r="AG157" s="118"/>
      <c r="AH157" s="118"/>
      <c r="AI157" s="118"/>
      <c r="AJ157" s="118"/>
      <c r="AK157" s="118"/>
      <c r="AL157" s="118"/>
      <c r="AM157" s="118"/>
      <c r="AN157" s="118"/>
      <c r="AO157" s="118"/>
      <c r="AP157" s="118"/>
      <c r="AQ157" s="118"/>
      <c r="AR157" s="118"/>
      <c r="AS157" s="118"/>
      <c r="AT157" s="118"/>
      <c r="AU157" s="118"/>
      <c r="AV157" s="118"/>
      <c r="AW157" s="118"/>
      <c r="AX157" s="118"/>
      <c r="AY157" s="118"/>
      <c r="AZ157" s="118"/>
      <c r="BA157" s="118"/>
      <c r="BB157" s="118"/>
      <c r="BC157" s="118"/>
      <c r="BD157" s="118"/>
      <c r="BE157" s="118"/>
      <c r="BF157" s="118"/>
      <c r="BG157" s="118"/>
      <c r="BH157" s="118"/>
      <c r="BI157" s="118"/>
      <c r="BJ157" s="118"/>
      <c r="BK157" s="118"/>
      <c r="BL157" s="118"/>
      <c r="BM157" s="118"/>
      <c r="BN157" s="118"/>
      <c r="BO157" s="118"/>
      <c r="BP157" s="118"/>
      <c r="BQ157" s="118"/>
      <c r="BR157" s="118"/>
      <c r="BS157" s="118"/>
      <c r="BT157" s="118"/>
      <c r="BU157" s="118"/>
      <c r="BV157" s="118"/>
      <c r="BW157" s="118"/>
    </row>
    <row r="158" spans="1:75">
      <c r="A158" s="122"/>
      <c r="B158" s="123"/>
      <c r="C158" s="124"/>
      <c r="D158" s="123"/>
      <c r="E158" s="123"/>
      <c r="F158" s="123"/>
      <c r="G158" s="123"/>
      <c r="H158" s="123"/>
      <c r="I158" s="123"/>
      <c r="J158" s="123"/>
      <c r="K158" s="123"/>
      <c r="L158" s="123"/>
      <c r="M158" s="123"/>
      <c r="N158" s="127"/>
      <c r="O158" s="123"/>
      <c r="P158" s="128"/>
      <c r="Q158" s="129"/>
      <c r="R158" s="132"/>
      <c r="S158" s="131"/>
      <c r="T158" s="118"/>
      <c r="U158" s="118"/>
      <c r="V158" s="118"/>
      <c r="W158" s="118"/>
      <c r="X158" s="118"/>
      <c r="Y158" s="118"/>
      <c r="Z158" s="118"/>
      <c r="AA158" s="118"/>
      <c r="AB158" s="118"/>
      <c r="AC158" s="118"/>
      <c r="AD158" s="118"/>
      <c r="AE158" s="118"/>
      <c r="AF158" s="118"/>
      <c r="AG158" s="118"/>
      <c r="AH158" s="118"/>
      <c r="AI158" s="118"/>
      <c r="AJ158" s="118"/>
      <c r="AK158" s="118"/>
      <c r="AL158" s="118"/>
      <c r="AM158" s="118"/>
      <c r="AN158" s="118"/>
      <c r="AO158" s="118"/>
      <c r="AP158" s="118"/>
      <c r="AQ158" s="118"/>
      <c r="AR158" s="118"/>
      <c r="AS158" s="118"/>
      <c r="AT158" s="118"/>
      <c r="AU158" s="118"/>
      <c r="AV158" s="118"/>
      <c r="AW158" s="118"/>
      <c r="AX158" s="118"/>
      <c r="AY158" s="118"/>
      <c r="AZ158" s="118"/>
      <c r="BA158" s="118"/>
      <c r="BB158" s="118"/>
      <c r="BC158" s="118"/>
      <c r="BD158" s="118"/>
      <c r="BE158" s="118"/>
      <c r="BF158" s="118"/>
      <c r="BG158" s="118"/>
      <c r="BH158" s="118"/>
      <c r="BI158" s="118"/>
      <c r="BJ158" s="118"/>
      <c r="BK158" s="118"/>
      <c r="BL158" s="118"/>
      <c r="BM158" s="118"/>
      <c r="BN158" s="118"/>
      <c r="BO158" s="118"/>
      <c r="BP158" s="118"/>
      <c r="BQ158" s="118"/>
      <c r="BR158" s="118"/>
      <c r="BS158" s="118"/>
      <c r="BT158" s="118"/>
      <c r="BU158" s="118"/>
      <c r="BV158" s="118"/>
      <c r="BW158" s="118"/>
    </row>
    <row r="159" spans="1:75">
      <c r="A159" s="122"/>
      <c r="B159" s="123"/>
      <c r="C159" s="124"/>
      <c r="D159" s="123"/>
      <c r="E159" s="123"/>
      <c r="F159" s="123"/>
      <c r="G159" s="123"/>
      <c r="H159" s="123"/>
      <c r="I159" s="123"/>
      <c r="J159" s="123"/>
      <c r="K159" s="123"/>
      <c r="L159" s="123"/>
      <c r="M159" s="123"/>
      <c r="N159" s="127"/>
      <c r="O159" s="123"/>
      <c r="P159" s="128"/>
      <c r="Q159" s="129"/>
      <c r="R159" s="132"/>
      <c r="S159" s="131"/>
      <c r="T159" s="118"/>
      <c r="U159" s="118"/>
      <c r="V159" s="118"/>
      <c r="W159" s="118"/>
      <c r="X159" s="118"/>
      <c r="Y159" s="118"/>
      <c r="Z159" s="118"/>
      <c r="AA159" s="118"/>
      <c r="AB159" s="118"/>
      <c r="AC159" s="118"/>
      <c r="AD159" s="118"/>
      <c r="AE159" s="118"/>
      <c r="AF159" s="118"/>
      <c r="AG159" s="118"/>
      <c r="AH159" s="118"/>
      <c r="AI159" s="118"/>
      <c r="AJ159" s="118"/>
      <c r="AK159" s="118"/>
      <c r="AL159" s="118"/>
      <c r="AM159" s="118"/>
      <c r="AN159" s="118"/>
      <c r="AO159" s="118"/>
      <c r="AP159" s="118"/>
      <c r="AQ159" s="118"/>
      <c r="AR159" s="118"/>
      <c r="AS159" s="118"/>
      <c r="AT159" s="118"/>
      <c r="AU159" s="118"/>
      <c r="AV159" s="118"/>
      <c r="AW159" s="118"/>
      <c r="AX159" s="118"/>
      <c r="AY159" s="118"/>
      <c r="AZ159" s="118"/>
      <c r="BA159" s="118"/>
      <c r="BB159" s="118"/>
      <c r="BC159" s="118"/>
      <c r="BD159" s="118"/>
      <c r="BE159" s="118"/>
      <c r="BF159" s="118"/>
      <c r="BG159" s="118"/>
      <c r="BH159" s="118"/>
      <c r="BI159" s="118"/>
      <c r="BJ159" s="118"/>
      <c r="BK159" s="118"/>
      <c r="BL159" s="118"/>
      <c r="BM159" s="118"/>
      <c r="BN159" s="118"/>
      <c r="BO159" s="118"/>
      <c r="BP159" s="118"/>
      <c r="BQ159" s="118"/>
      <c r="BR159" s="118"/>
      <c r="BS159" s="118"/>
      <c r="BT159" s="118"/>
      <c r="BU159" s="118"/>
      <c r="BV159" s="118"/>
      <c r="BW159" s="118"/>
    </row>
    <row r="160" spans="1:75">
      <c r="A160" s="122"/>
      <c r="B160" s="123"/>
      <c r="C160" s="124"/>
      <c r="D160" s="123"/>
      <c r="E160" s="123"/>
      <c r="F160" s="123"/>
      <c r="G160" s="123"/>
      <c r="H160" s="123"/>
      <c r="I160" s="123"/>
      <c r="J160" s="123"/>
      <c r="K160" s="123"/>
      <c r="L160" s="123"/>
      <c r="M160" s="123"/>
      <c r="N160" s="127"/>
      <c r="O160" s="123"/>
      <c r="P160" s="128"/>
      <c r="Q160" s="129"/>
      <c r="R160" s="132"/>
      <c r="S160" s="131"/>
      <c r="T160" s="118"/>
      <c r="U160" s="118"/>
      <c r="V160" s="118"/>
      <c r="W160" s="118"/>
      <c r="X160" s="118"/>
      <c r="Y160" s="118"/>
      <c r="Z160" s="118"/>
      <c r="AA160" s="118"/>
      <c r="AB160" s="118"/>
      <c r="AC160" s="118"/>
      <c r="AD160" s="118"/>
      <c r="AE160" s="118"/>
      <c r="AF160" s="118"/>
      <c r="AG160" s="118"/>
      <c r="AH160" s="118"/>
      <c r="AI160" s="118"/>
      <c r="AJ160" s="118"/>
      <c r="AK160" s="118"/>
      <c r="AL160" s="118"/>
      <c r="AM160" s="118"/>
      <c r="AN160" s="118"/>
      <c r="AO160" s="118"/>
      <c r="AP160" s="118"/>
      <c r="AQ160" s="118"/>
      <c r="AR160" s="118"/>
      <c r="AS160" s="118"/>
      <c r="AT160" s="118"/>
      <c r="AU160" s="118"/>
      <c r="AV160" s="118"/>
      <c r="AW160" s="118"/>
      <c r="AX160" s="118"/>
      <c r="AY160" s="118"/>
      <c r="AZ160" s="118"/>
      <c r="BA160" s="118"/>
      <c r="BB160" s="118"/>
      <c r="BC160" s="118"/>
      <c r="BD160" s="118"/>
      <c r="BE160" s="118"/>
      <c r="BF160" s="118"/>
      <c r="BG160" s="118"/>
      <c r="BH160" s="118"/>
      <c r="BI160" s="118"/>
      <c r="BJ160" s="118"/>
      <c r="BK160" s="118"/>
      <c r="BL160" s="118"/>
      <c r="BM160" s="118"/>
      <c r="BN160" s="118"/>
      <c r="BO160" s="118"/>
      <c r="BP160" s="118"/>
      <c r="BQ160" s="118"/>
      <c r="BR160" s="118"/>
      <c r="BS160" s="118"/>
      <c r="BT160" s="118"/>
      <c r="BU160" s="118"/>
      <c r="BV160" s="118"/>
      <c r="BW160" s="118"/>
    </row>
    <row r="161" spans="1:75">
      <c r="A161" s="122"/>
      <c r="B161" s="123"/>
      <c r="C161" s="124"/>
      <c r="D161" s="123"/>
      <c r="E161" s="123"/>
      <c r="F161" s="123"/>
      <c r="G161" s="123"/>
      <c r="H161" s="123"/>
      <c r="I161" s="123"/>
      <c r="J161" s="123"/>
      <c r="K161" s="123"/>
      <c r="L161" s="123"/>
      <c r="M161" s="123"/>
      <c r="N161" s="127"/>
      <c r="O161" s="123"/>
      <c r="P161" s="128"/>
      <c r="Q161" s="129"/>
      <c r="R161" s="132"/>
      <c r="S161" s="131"/>
      <c r="T161" s="118"/>
      <c r="U161" s="118"/>
      <c r="V161" s="118"/>
      <c r="W161" s="118"/>
      <c r="X161" s="118"/>
      <c r="Y161" s="118"/>
      <c r="Z161" s="118"/>
      <c r="AA161" s="118"/>
      <c r="AB161" s="118"/>
      <c r="AC161" s="118"/>
      <c r="AD161" s="118"/>
      <c r="AE161" s="118"/>
      <c r="AF161" s="118"/>
      <c r="AG161" s="118"/>
      <c r="AH161" s="118"/>
      <c r="AI161" s="118"/>
      <c r="AJ161" s="118"/>
      <c r="AK161" s="118"/>
      <c r="AL161" s="118"/>
      <c r="AM161" s="118"/>
      <c r="AN161" s="118"/>
      <c r="AO161" s="118"/>
      <c r="AP161" s="118"/>
      <c r="AQ161" s="118"/>
      <c r="AR161" s="118"/>
      <c r="AS161" s="118"/>
      <c r="AT161" s="118"/>
      <c r="AU161" s="118"/>
      <c r="AV161" s="118"/>
      <c r="AW161" s="118"/>
      <c r="AX161" s="118"/>
      <c r="AY161" s="118"/>
      <c r="AZ161" s="118"/>
      <c r="BA161" s="118"/>
      <c r="BB161" s="118"/>
      <c r="BC161" s="118"/>
      <c r="BD161" s="118"/>
      <c r="BE161" s="118"/>
      <c r="BF161" s="118"/>
      <c r="BG161" s="118"/>
      <c r="BH161" s="118"/>
      <c r="BI161" s="118"/>
      <c r="BJ161" s="118"/>
      <c r="BK161" s="118"/>
      <c r="BL161" s="118"/>
      <c r="BM161" s="118"/>
      <c r="BN161" s="118"/>
      <c r="BO161" s="118"/>
      <c r="BP161" s="118"/>
      <c r="BQ161" s="118"/>
      <c r="BR161" s="118"/>
      <c r="BS161" s="118"/>
      <c r="BT161" s="118"/>
      <c r="BU161" s="118"/>
      <c r="BV161" s="118"/>
      <c r="BW161" s="118"/>
    </row>
    <row r="162" spans="1:75">
      <c r="A162" s="122"/>
      <c r="B162" s="123"/>
      <c r="C162" s="124"/>
      <c r="D162" s="123"/>
      <c r="E162" s="123"/>
      <c r="F162" s="123"/>
      <c r="G162" s="123"/>
      <c r="H162" s="123"/>
      <c r="I162" s="123"/>
      <c r="J162" s="123"/>
      <c r="K162" s="123"/>
      <c r="L162" s="123"/>
      <c r="M162" s="123"/>
      <c r="N162" s="127"/>
      <c r="O162" s="123"/>
      <c r="P162" s="128"/>
      <c r="Q162" s="129"/>
      <c r="R162" s="132"/>
      <c r="S162" s="131"/>
      <c r="T162" s="118"/>
      <c r="U162" s="118"/>
      <c r="V162" s="118"/>
      <c r="W162" s="118"/>
      <c r="X162" s="118"/>
      <c r="Y162" s="118"/>
      <c r="Z162" s="118"/>
      <c r="AA162" s="118"/>
      <c r="AB162" s="118"/>
      <c r="AC162" s="118"/>
      <c r="AD162" s="118"/>
      <c r="AE162" s="118"/>
      <c r="AF162" s="118"/>
      <c r="AG162" s="118"/>
      <c r="AH162" s="118"/>
      <c r="AI162" s="118"/>
      <c r="AJ162" s="118"/>
      <c r="AK162" s="118"/>
      <c r="AL162" s="118"/>
      <c r="AM162" s="118"/>
      <c r="AN162" s="118"/>
      <c r="AO162" s="118"/>
      <c r="AP162" s="118"/>
      <c r="AQ162" s="118"/>
      <c r="AR162" s="118"/>
      <c r="AS162" s="118"/>
      <c r="AT162" s="118"/>
      <c r="AU162" s="118"/>
      <c r="AV162" s="118"/>
      <c r="AW162" s="118"/>
      <c r="AX162" s="118"/>
      <c r="AY162" s="118"/>
      <c r="AZ162" s="118"/>
      <c r="BA162" s="118"/>
      <c r="BB162" s="118"/>
      <c r="BC162" s="118"/>
      <c r="BD162" s="118"/>
      <c r="BE162" s="118"/>
      <c r="BF162" s="118"/>
      <c r="BG162" s="118"/>
      <c r="BH162" s="118"/>
      <c r="BI162" s="118"/>
      <c r="BJ162" s="118"/>
      <c r="BK162" s="118"/>
      <c r="BL162" s="118"/>
      <c r="BM162" s="118"/>
      <c r="BN162" s="118"/>
      <c r="BO162" s="118"/>
      <c r="BP162" s="118"/>
      <c r="BQ162" s="118"/>
      <c r="BR162" s="118"/>
      <c r="BS162" s="118"/>
      <c r="BT162" s="118"/>
      <c r="BU162" s="118"/>
      <c r="BV162" s="118"/>
      <c r="BW162" s="118"/>
    </row>
    <row r="163" spans="1:75">
      <c r="A163" s="122"/>
      <c r="B163" s="123"/>
      <c r="C163" s="124"/>
      <c r="D163" s="123"/>
      <c r="E163" s="123"/>
      <c r="F163" s="123"/>
      <c r="G163" s="123"/>
      <c r="H163" s="123"/>
      <c r="I163" s="123"/>
      <c r="J163" s="123"/>
      <c r="K163" s="123"/>
      <c r="L163" s="123"/>
      <c r="M163" s="123"/>
      <c r="N163" s="127"/>
      <c r="O163" s="123"/>
      <c r="P163" s="128"/>
      <c r="Q163" s="129"/>
      <c r="R163" s="132"/>
      <c r="S163" s="131"/>
      <c r="T163" s="118"/>
      <c r="U163" s="118"/>
      <c r="V163" s="118"/>
      <c r="W163" s="118"/>
      <c r="X163" s="118"/>
      <c r="Y163" s="118"/>
      <c r="Z163" s="118"/>
      <c r="AA163" s="118"/>
      <c r="AB163" s="118"/>
      <c r="AC163" s="118"/>
      <c r="AD163" s="118"/>
      <c r="AE163" s="118"/>
      <c r="AF163" s="118"/>
      <c r="AG163" s="118"/>
      <c r="AH163" s="118"/>
      <c r="AI163" s="118"/>
      <c r="AJ163" s="118"/>
      <c r="AK163" s="118"/>
      <c r="AL163" s="118"/>
      <c r="AM163" s="118"/>
      <c r="AN163" s="118"/>
      <c r="AO163" s="118"/>
      <c r="AP163" s="118"/>
      <c r="AQ163" s="118"/>
      <c r="AR163" s="118"/>
      <c r="AS163" s="118"/>
      <c r="AT163" s="118"/>
      <c r="AU163" s="118"/>
      <c r="AV163" s="118"/>
      <c r="AW163" s="118"/>
      <c r="AX163" s="118"/>
      <c r="AY163" s="118"/>
      <c r="AZ163" s="118"/>
      <c r="BA163" s="118"/>
      <c r="BB163" s="118"/>
      <c r="BC163" s="118"/>
      <c r="BD163" s="118"/>
      <c r="BE163" s="118"/>
      <c r="BF163" s="118"/>
      <c r="BG163" s="118"/>
      <c r="BH163" s="118"/>
      <c r="BI163" s="118"/>
      <c r="BJ163" s="118"/>
      <c r="BK163" s="118"/>
      <c r="BL163" s="118"/>
      <c r="BM163" s="118"/>
      <c r="BN163" s="118"/>
      <c r="BO163" s="118"/>
      <c r="BP163" s="118"/>
      <c r="BQ163" s="118"/>
      <c r="BR163" s="118"/>
      <c r="BS163" s="118"/>
      <c r="BT163" s="118"/>
      <c r="BU163" s="118"/>
      <c r="BV163" s="118"/>
      <c r="BW163" s="118"/>
    </row>
    <row r="164" spans="1:75">
      <c r="A164" s="122"/>
      <c r="B164" s="123"/>
      <c r="C164" s="124"/>
      <c r="D164" s="123"/>
      <c r="E164" s="123"/>
      <c r="F164" s="123"/>
      <c r="G164" s="123"/>
      <c r="H164" s="123"/>
      <c r="I164" s="123"/>
      <c r="J164" s="123"/>
      <c r="K164" s="123"/>
      <c r="L164" s="123"/>
      <c r="M164" s="123"/>
      <c r="N164" s="127"/>
      <c r="O164" s="123"/>
      <c r="P164" s="128"/>
      <c r="Q164" s="129"/>
      <c r="R164" s="132"/>
      <c r="S164" s="131"/>
      <c r="T164" s="118"/>
      <c r="U164" s="118"/>
      <c r="V164" s="118"/>
      <c r="W164" s="118"/>
      <c r="X164" s="118"/>
      <c r="Y164" s="118"/>
      <c r="Z164" s="118"/>
      <c r="AA164" s="118"/>
      <c r="AB164" s="118"/>
      <c r="AC164" s="118"/>
      <c r="AD164" s="118"/>
      <c r="AE164" s="118"/>
      <c r="AF164" s="118"/>
      <c r="AG164" s="118"/>
      <c r="AH164" s="118"/>
      <c r="AI164" s="118"/>
      <c r="AJ164" s="118"/>
      <c r="AK164" s="118"/>
      <c r="AL164" s="118"/>
      <c r="AM164" s="118"/>
      <c r="AN164" s="118"/>
      <c r="AO164" s="118"/>
      <c r="AP164" s="118"/>
      <c r="AQ164" s="118"/>
      <c r="AR164" s="118"/>
      <c r="AS164" s="118"/>
      <c r="AT164" s="118"/>
      <c r="AU164" s="118"/>
      <c r="AV164" s="118"/>
      <c r="AW164" s="118"/>
      <c r="AX164" s="118"/>
      <c r="AY164" s="118"/>
      <c r="AZ164" s="118"/>
      <c r="BA164" s="118"/>
      <c r="BB164" s="118"/>
      <c r="BC164" s="118"/>
      <c r="BD164" s="118"/>
      <c r="BE164" s="118"/>
      <c r="BF164" s="118"/>
      <c r="BG164" s="118"/>
      <c r="BH164" s="118"/>
      <c r="BI164" s="118"/>
      <c r="BJ164" s="118"/>
      <c r="BK164" s="118"/>
      <c r="BL164" s="118"/>
      <c r="BM164" s="118"/>
      <c r="BN164" s="118"/>
      <c r="BO164" s="118"/>
      <c r="BP164" s="118"/>
      <c r="BQ164" s="118"/>
      <c r="BR164" s="118"/>
      <c r="BS164" s="118"/>
      <c r="BT164" s="118"/>
      <c r="BU164" s="118"/>
      <c r="BV164" s="118"/>
      <c r="BW164" s="118"/>
    </row>
    <row r="165" spans="1:75">
      <c r="A165" s="122"/>
      <c r="B165" s="123"/>
      <c r="C165" s="124"/>
      <c r="D165" s="123"/>
      <c r="E165" s="123"/>
      <c r="F165" s="123"/>
      <c r="G165" s="123"/>
      <c r="H165" s="123"/>
      <c r="I165" s="123"/>
      <c r="J165" s="123"/>
      <c r="K165" s="123"/>
      <c r="L165" s="123"/>
      <c r="M165" s="123"/>
      <c r="N165" s="127"/>
      <c r="O165" s="123"/>
      <c r="P165" s="128"/>
      <c r="Q165" s="129"/>
      <c r="R165" s="132"/>
      <c r="S165" s="131"/>
      <c r="T165" s="118"/>
      <c r="U165" s="118"/>
      <c r="V165" s="118"/>
      <c r="W165" s="118"/>
      <c r="X165" s="118"/>
      <c r="Y165" s="118"/>
      <c r="Z165" s="118"/>
      <c r="AA165" s="118"/>
      <c r="AB165" s="118"/>
      <c r="AC165" s="118"/>
      <c r="AD165" s="118"/>
      <c r="AE165" s="118"/>
      <c r="AF165" s="118"/>
      <c r="AG165" s="118"/>
      <c r="AH165" s="118"/>
      <c r="AI165" s="118"/>
      <c r="AJ165" s="118"/>
      <c r="AK165" s="118"/>
      <c r="AL165" s="118"/>
      <c r="AM165" s="118"/>
      <c r="AN165" s="118"/>
      <c r="AO165" s="118"/>
      <c r="AP165" s="118"/>
      <c r="AQ165" s="118"/>
      <c r="AR165" s="118"/>
      <c r="AS165" s="118"/>
      <c r="AT165" s="118"/>
      <c r="AU165" s="118"/>
      <c r="AV165" s="118"/>
      <c r="AW165" s="118"/>
      <c r="AX165" s="118"/>
      <c r="AY165" s="118"/>
      <c r="AZ165" s="118"/>
      <c r="BA165" s="118"/>
      <c r="BB165" s="118"/>
      <c r="BC165" s="118"/>
      <c r="BD165" s="118"/>
      <c r="BE165" s="118"/>
      <c r="BF165" s="118"/>
      <c r="BG165" s="118"/>
      <c r="BH165" s="118"/>
      <c r="BI165" s="118"/>
      <c r="BJ165" s="118"/>
      <c r="BK165" s="118"/>
      <c r="BL165" s="118"/>
      <c r="BM165" s="118"/>
      <c r="BN165" s="118"/>
      <c r="BO165" s="118"/>
      <c r="BP165" s="118"/>
      <c r="BQ165" s="118"/>
      <c r="BR165" s="118"/>
      <c r="BS165" s="118"/>
      <c r="BT165" s="118"/>
      <c r="BU165" s="118"/>
      <c r="BV165" s="118"/>
      <c r="BW165" s="118"/>
    </row>
    <row r="166" spans="1:75">
      <c r="A166" s="122"/>
      <c r="B166" s="123"/>
      <c r="C166" s="124"/>
      <c r="D166" s="123"/>
      <c r="E166" s="123"/>
      <c r="F166" s="123"/>
      <c r="G166" s="123"/>
      <c r="H166" s="123"/>
      <c r="I166" s="123"/>
      <c r="J166" s="123"/>
      <c r="K166" s="123"/>
      <c r="L166" s="123"/>
      <c r="M166" s="123"/>
      <c r="N166" s="127"/>
      <c r="O166" s="123"/>
      <c r="P166" s="128"/>
      <c r="Q166" s="129"/>
      <c r="R166" s="132"/>
      <c r="S166" s="131"/>
      <c r="T166" s="118"/>
      <c r="U166" s="118"/>
      <c r="V166" s="118"/>
      <c r="W166" s="118"/>
      <c r="X166" s="118"/>
      <c r="Y166" s="118"/>
      <c r="Z166" s="118"/>
      <c r="AA166" s="118"/>
      <c r="AB166" s="118"/>
      <c r="AC166" s="118"/>
      <c r="AD166" s="118"/>
      <c r="AE166" s="118"/>
      <c r="AF166" s="118"/>
      <c r="AG166" s="118"/>
      <c r="AH166" s="118"/>
      <c r="AI166" s="118"/>
      <c r="AJ166" s="118"/>
      <c r="AK166" s="118"/>
      <c r="AL166" s="118"/>
      <c r="AM166" s="118"/>
      <c r="AN166" s="118"/>
      <c r="AO166" s="118"/>
      <c r="AP166" s="118"/>
      <c r="AQ166" s="118"/>
      <c r="AR166" s="118"/>
      <c r="AS166" s="118"/>
      <c r="AT166" s="118"/>
      <c r="AU166" s="118"/>
      <c r="AV166" s="118"/>
      <c r="AW166" s="118"/>
      <c r="AX166" s="118"/>
      <c r="AY166" s="118"/>
      <c r="AZ166" s="118"/>
      <c r="BA166" s="118"/>
      <c r="BB166" s="118"/>
      <c r="BC166" s="118"/>
      <c r="BD166" s="118"/>
      <c r="BE166" s="118"/>
      <c r="BF166" s="118"/>
      <c r="BG166" s="118"/>
      <c r="BH166" s="118"/>
      <c r="BI166" s="118"/>
      <c r="BJ166" s="118"/>
      <c r="BK166" s="118"/>
      <c r="BL166" s="118"/>
      <c r="BM166" s="118"/>
      <c r="BN166" s="118"/>
      <c r="BO166" s="118"/>
      <c r="BP166" s="118"/>
      <c r="BQ166" s="118"/>
      <c r="BR166" s="118"/>
      <c r="BS166" s="118"/>
      <c r="BT166" s="118"/>
      <c r="BU166" s="118"/>
      <c r="BV166" s="118"/>
      <c r="BW166" s="118"/>
    </row>
    <row r="167" spans="1:75">
      <c r="A167" s="122"/>
      <c r="B167" s="123"/>
      <c r="C167" s="124"/>
      <c r="D167" s="123"/>
      <c r="E167" s="123"/>
      <c r="F167" s="123"/>
      <c r="G167" s="123"/>
      <c r="H167" s="123"/>
      <c r="I167" s="123"/>
      <c r="J167" s="123"/>
      <c r="K167" s="123"/>
      <c r="L167" s="123"/>
      <c r="M167" s="123"/>
      <c r="N167" s="127"/>
      <c r="O167" s="123"/>
      <c r="P167" s="128"/>
      <c r="Q167" s="129"/>
      <c r="R167" s="132"/>
      <c r="S167" s="131"/>
      <c r="T167" s="118"/>
      <c r="U167" s="118"/>
      <c r="V167" s="118"/>
      <c r="W167" s="118"/>
      <c r="X167" s="118"/>
      <c r="Y167" s="118"/>
      <c r="Z167" s="118"/>
      <c r="AA167" s="118"/>
      <c r="AB167" s="118"/>
      <c r="AC167" s="118"/>
      <c r="AD167" s="118"/>
      <c r="AE167" s="118"/>
      <c r="AF167" s="118"/>
      <c r="AG167" s="118"/>
      <c r="AH167" s="118"/>
      <c r="AI167" s="118"/>
      <c r="AJ167" s="118"/>
      <c r="AK167" s="118"/>
      <c r="AL167" s="118"/>
      <c r="AM167" s="118"/>
      <c r="AN167" s="118"/>
      <c r="AO167" s="118"/>
      <c r="AP167" s="118"/>
      <c r="AQ167" s="118"/>
      <c r="AR167" s="118"/>
      <c r="AS167" s="118"/>
      <c r="AT167" s="118"/>
      <c r="AU167" s="118"/>
      <c r="AV167" s="118"/>
      <c r="AW167" s="118"/>
      <c r="AX167" s="118"/>
      <c r="AY167" s="118"/>
      <c r="AZ167" s="118"/>
      <c r="BA167" s="118"/>
      <c r="BB167" s="118"/>
      <c r="BC167" s="118"/>
      <c r="BD167" s="118"/>
      <c r="BE167" s="118"/>
      <c r="BF167" s="118"/>
      <c r="BG167" s="118"/>
      <c r="BH167" s="118"/>
      <c r="BI167" s="118"/>
      <c r="BJ167" s="118"/>
      <c r="BK167" s="118"/>
      <c r="BL167" s="118"/>
      <c r="BM167" s="118"/>
      <c r="BN167" s="118"/>
      <c r="BO167" s="118"/>
      <c r="BP167" s="118"/>
      <c r="BQ167" s="118"/>
      <c r="BR167" s="118"/>
      <c r="BS167" s="118"/>
      <c r="BT167" s="118"/>
      <c r="BU167" s="118"/>
      <c r="BV167" s="118"/>
      <c r="BW167" s="118"/>
    </row>
    <row r="168" spans="1:75">
      <c r="A168" s="122"/>
      <c r="B168" s="123"/>
      <c r="C168" s="124"/>
      <c r="D168" s="123"/>
      <c r="E168" s="123"/>
      <c r="F168" s="123"/>
      <c r="G168" s="123"/>
      <c r="H168" s="123"/>
      <c r="I168" s="123"/>
      <c r="J168" s="123"/>
      <c r="K168" s="123"/>
      <c r="L168" s="123"/>
      <c r="M168" s="123"/>
      <c r="N168" s="127"/>
      <c r="O168" s="123"/>
      <c r="P168" s="128"/>
      <c r="Q168" s="129"/>
      <c r="R168" s="132"/>
      <c r="S168" s="131"/>
      <c r="T168" s="118"/>
      <c r="U168" s="118"/>
      <c r="V168" s="118"/>
      <c r="W168" s="118"/>
      <c r="X168" s="118"/>
      <c r="Y168" s="118"/>
      <c r="Z168" s="118"/>
      <c r="AA168" s="118"/>
      <c r="AB168" s="118"/>
      <c r="AC168" s="118"/>
      <c r="AD168" s="118"/>
      <c r="AE168" s="118"/>
      <c r="AF168" s="118"/>
      <c r="AG168" s="118"/>
      <c r="AH168" s="118"/>
      <c r="AI168" s="118"/>
      <c r="AJ168" s="118"/>
      <c r="AK168" s="118"/>
      <c r="AL168" s="118"/>
      <c r="AM168" s="118"/>
      <c r="AN168" s="118"/>
      <c r="AO168" s="118"/>
      <c r="AP168" s="118"/>
      <c r="AQ168" s="118"/>
      <c r="AR168" s="118"/>
      <c r="AS168" s="118"/>
      <c r="AT168" s="118"/>
      <c r="AU168" s="118"/>
      <c r="AV168" s="118"/>
      <c r="AW168" s="118"/>
      <c r="AX168" s="118"/>
      <c r="AY168" s="118"/>
      <c r="AZ168" s="118"/>
      <c r="BA168" s="118"/>
      <c r="BB168" s="118"/>
      <c r="BC168" s="118"/>
      <c r="BD168" s="118"/>
      <c r="BE168" s="118"/>
      <c r="BF168" s="118"/>
      <c r="BG168" s="118"/>
      <c r="BH168" s="118"/>
      <c r="BI168" s="118"/>
      <c r="BJ168" s="118"/>
      <c r="BK168" s="118"/>
      <c r="BL168" s="118"/>
      <c r="BM168" s="118"/>
      <c r="BN168" s="118"/>
      <c r="BO168" s="118"/>
      <c r="BP168" s="118"/>
      <c r="BQ168" s="118"/>
      <c r="BR168" s="118"/>
      <c r="BS168" s="118"/>
      <c r="BT168" s="118"/>
      <c r="BU168" s="118"/>
      <c r="BV168" s="118"/>
      <c r="BW168" s="118"/>
    </row>
    <row r="169" spans="1:75">
      <c r="A169" s="122"/>
      <c r="B169" s="123"/>
      <c r="C169" s="124"/>
      <c r="D169" s="123"/>
      <c r="E169" s="123"/>
      <c r="F169" s="123"/>
      <c r="G169" s="123"/>
      <c r="H169" s="123"/>
      <c r="I169" s="123"/>
      <c r="J169" s="123"/>
      <c r="K169" s="123"/>
      <c r="L169" s="123"/>
      <c r="M169" s="123"/>
      <c r="N169" s="127"/>
      <c r="O169" s="123"/>
      <c r="P169" s="128"/>
      <c r="Q169" s="129"/>
      <c r="R169" s="132"/>
      <c r="S169" s="131"/>
      <c r="T169" s="118"/>
      <c r="U169" s="118"/>
      <c r="V169" s="118"/>
      <c r="W169" s="118"/>
      <c r="X169" s="118"/>
      <c r="Y169" s="118"/>
      <c r="Z169" s="118"/>
      <c r="AA169" s="118"/>
      <c r="AB169" s="118"/>
      <c r="AC169" s="118"/>
      <c r="AD169" s="118"/>
      <c r="AE169" s="118"/>
      <c r="AF169" s="118"/>
      <c r="AG169" s="118"/>
      <c r="AH169" s="118"/>
      <c r="AI169" s="118"/>
      <c r="AJ169" s="118"/>
      <c r="AK169" s="118"/>
      <c r="AL169" s="118"/>
      <c r="AM169" s="118"/>
      <c r="AN169" s="118"/>
      <c r="AO169" s="118"/>
      <c r="AP169" s="118"/>
      <c r="AQ169" s="118"/>
      <c r="AR169" s="118"/>
      <c r="AS169" s="118"/>
      <c r="AT169" s="118"/>
      <c r="AU169" s="118"/>
      <c r="AV169" s="118"/>
      <c r="AW169" s="118"/>
      <c r="AX169" s="118"/>
      <c r="AY169" s="118"/>
      <c r="AZ169" s="118"/>
      <c r="BA169" s="118"/>
      <c r="BB169" s="118"/>
      <c r="BC169" s="118"/>
      <c r="BD169" s="118"/>
      <c r="BE169" s="118"/>
      <c r="BF169" s="118"/>
      <c r="BG169" s="118"/>
      <c r="BH169" s="118"/>
      <c r="BI169" s="118"/>
      <c r="BJ169" s="118"/>
      <c r="BK169" s="118"/>
      <c r="BL169" s="118"/>
      <c r="BM169" s="118"/>
      <c r="BN169" s="118"/>
      <c r="BO169" s="118"/>
      <c r="BP169" s="118"/>
      <c r="BQ169" s="118"/>
      <c r="BR169" s="118"/>
      <c r="BS169" s="118"/>
      <c r="BT169" s="118"/>
      <c r="BU169" s="118"/>
      <c r="BV169" s="118"/>
      <c r="BW169" s="118"/>
    </row>
    <row r="170" spans="1:75">
      <c r="A170" s="122"/>
      <c r="B170" s="123"/>
      <c r="C170" s="124"/>
      <c r="D170" s="123"/>
      <c r="E170" s="123"/>
      <c r="F170" s="123"/>
      <c r="G170" s="123"/>
      <c r="H170" s="123"/>
      <c r="I170" s="123"/>
      <c r="J170" s="123"/>
      <c r="K170" s="123"/>
      <c r="L170" s="123"/>
      <c r="M170" s="123"/>
      <c r="N170" s="127"/>
      <c r="O170" s="123"/>
      <c r="P170" s="128"/>
      <c r="Q170" s="129"/>
      <c r="R170" s="132"/>
      <c r="S170" s="131"/>
      <c r="T170" s="118"/>
      <c r="U170" s="118"/>
      <c r="V170" s="118"/>
      <c r="W170" s="118"/>
      <c r="X170" s="118"/>
      <c r="Y170" s="118"/>
      <c r="Z170" s="118"/>
      <c r="AA170" s="118"/>
      <c r="AB170" s="118"/>
      <c r="AC170" s="118"/>
      <c r="AD170" s="118"/>
      <c r="AE170" s="118"/>
      <c r="AF170" s="118"/>
      <c r="AG170" s="118"/>
      <c r="AH170" s="118"/>
      <c r="AI170" s="118"/>
      <c r="AJ170" s="118"/>
      <c r="AK170" s="118"/>
      <c r="AL170" s="118"/>
      <c r="AM170" s="118"/>
      <c r="AN170" s="118"/>
      <c r="AO170" s="118"/>
      <c r="AP170" s="118"/>
      <c r="AQ170" s="118"/>
      <c r="AR170" s="118"/>
      <c r="AS170" s="118"/>
      <c r="AT170" s="118"/>
      <c r="AU170" s="118"/>
      <c r="AV170" s="118"/>
      <c r="AW170" s="118"/>
      <c r="AX170" s="118"/>
      <c r="AY170" s="118"/>
      <c r="AZ170" s="118"/>
      <c r="BA170" s="118"/>
      <c r="BB170" s="118"/>
      <c r="BC170" s="118"/>
      <c r="BD170" s="118"/>
      <c r="BE170" s="118"/>
      <c r="BF170" s="118"/>
      <c r="BG170" s="118"/>
      <c r="BH170" s="118"/>
      <c r="BI170" s="118"/>
      <c r="BJ170" s="118"/>
      <c r="BK170" s="118"/>
      <c r="BL170" s="118"/>
      <c r="BM170" s="118"/>
      <c r="BN170" s="118"/>
      <c r="BO170" s="118"/>
      <c r="BP170" s="118"/>
      <c r="BQ170" s="118"/>
      <c r="BR170" s="118"/>
      <c r="BS170" s="118"/>
      <c r="BT170" s="118"/>
      <c r="BU170" s="118"/>
      <c r="BV170" s="118"/>
      <c r="BW170" s="118"/>
    </row>
    <row r="171" spans="1:75">
      <c r="A171" s="122"/>
      <c r="B171" s="123"/>
      <c r="C171" s="124"/>
      <c r="D171" s="123"/>
      <c r="E171" s="123"/>
      <c r="F171" s="123"/>
      <c r="G171" s="123"/>
      <c r="H171" s="123"/>
      <c r="I171" s="123"/>
      <c r="J171" s="123"/>
      <c r="K171" s="123"/>
      <c r="L171" s="123"/>
      <c r="M171" s="123"/>
      <c r="N171" s="127"/>
      <c r="O171" s="123"/>
      <c r="P171" s="128"/>
      <c r="Q171" s="129"/>
      <c r="R171" s="132"/>
      <c r="S171" s="131"/>
      <c r="T171" s="118"/>
      <c r="U171" s="118"/>
      <c r="V171" s="118"/>
      <c r="W171" s="118"/>
      <c r="X171" s="118"/>
      <c r="Y171" s="118"/>
      <c r="Z171" s="118"/>
      <c r="AA171" s="118"/>
      <c r="AB171" s="118"/>
      <c r="AC171" s="118"/>
      <c r="AD171" s="118"/>
      <c r="AE171" s="118"/>
      <c r="AF171" s="118"/>
      <c r="AG171" s="118"/>
      <c r="AH171" s="118"/>
      <c r="AI171" s="118"/>
      <c r="AJ171" s="118"/>
      <c r="AK171" s="118"/>
      <c r="AL171" s="118"/>
      <c r="AM171" s="118"/>
      <c r="AN171" s="118"/>
      <c r="AO171" s="118"/>
      <c r="AP171" s="118"/>
      <c r="AQ171" s="118"/>
      <c r="AR171" s="118"/>
      <c r="AS171" s="118"/>
      <c r="AT171" s="118"/>
      <c r="AU171" s="118"/>
      <c r="AV171" s="118"/>
      <c r="AW171" s="118"/>
      <c r="AX171" s="118"/>
      <c r="AY171" s="118"/>
      <c r="AZ171" s="118"/>
      <c r="BA171" s="118"/>
      <c r="BB171" s="118"/>
      <c r="BC171" s="118"/>
      <c r="BD171" s="118"/>
      <c r="BE171" s="118"/>
      <c r="BF171" s="118"/>
      <c r="BG171" s="118"/>
      <c r="BH171" s="118"/>
      <c r="BI171" s="118"/>
      <c r="BJ171" s="118"/>
      <c r="BK171" s="118"/>
      <c r="BL171" s="118"/>
      <c r="BM171" s="118"/>
      <c r="BN171" s="118"/>
      <c r="BO171" s="118"/>
      <c r="BP171" s="118"/>
      <c r="BQ171" s="118"/>
      <c r="BR171" s="118"/>
      <c r="BS171" s="118"/>
      <c r="BT171" s="118"/>
      <c r="BU171" s="118"/>
      <c r="BV171" s="118"/>
      <c r="BW171" s="118"/>
    </row>
    <row r="172" spans="1:75">
      <c r="A172" s="122"/>
      <c r="B172" s="123"/>
      <c r="C172" s="124"/>
      <c r="D172" s="123"/>
      <c r="E172" s="123"/>
      <c r="F172" s="123"/>
      <c r="G172" s="123"/>
      <c r="H172" s="123"/>
      <c r="I172" s="123"/>
      <c r="J172" s="123"/>
      <c r="K172" s="123"/>
      <c r="L172" s="123"/>
      <c r="M172" s="123"/>
      <c r="N172" s="127"/>
      <c r="O172" s="123"/>
      <c r="P172" s="128"/>
      <c r="Q172" s="129"/>
      <c r="R172" s="132"/>
      <c r="S172" s="131"/>
      <c r="T172" s="118"/>
      <c r="U172" s="118"/>
      <c r="V172" s="118"/>
      <c r="W172" s="118"/>
      <c r="X172" s="118"/>
      <c r="Y172" s="118"/>
      <c r="Z172" s="118"/>
      <c r="AA172" s="118"/>
      <c r="AB172" s="118"/>
      <c r="AC172" s="118"/>
      <c r="AD172" s="118"/>
      <c r="AE172" s="118"/>
      <c r="AF172" s="118"/>
      <c r="AG172" s="118"/>
      <c r="AH172" s="118"/>
      <c r="AI172" s="118"/>
      <c r="AJ172" s="118"/>
      <c r="AK172" s="118"/>
      <c r="AL172" s="118"/>
      <c r="AM172" s="118"/>
      <c r="AN172" s="118"/>
      <c r="AO172" s="118"/>
      <c r="AP172" s="118"/>
      <c r="AQ172" s="118"/>
      <c r="AR172" s="118"/>
      <c r="AS172" s="118"/>
      <c r="AT172" s="118"/>
      <c r="AU172" s="118"/>
      <c r="AV172" s="118"/>
      <c r="AW172" s="118"/>
      <c r="AX172" s="118"/>
      <c r="AY172" s="118"/>
      <c r="AZ172" s="118"/>
      <c r="BA172" s="118"/>
      <c r="BB172" s="118"/>
      <c r="BC172" s="118"/>
      <c r="BD172" s="118"/>
      <c r="BE172" s="118"/>
      <c r="BF172" s="118"/>
      <c r="BG172" s="118"/>
      <c r="BH172" s="118"/>
      <c r="BI172" s="118"/>
      <c r="BJ172" s="118"/>
      <c r="BK172" s="118"/>
      <c r="BL172" s="118"/>
      <c r="BM172" s="118"/>
      <c r="BN172" s="118"/>
      <c r="BO172" s="118"/>
      <c r="BP172" s="118"/>
      <c r="BQ172" s="118"/>
      <c r="BR172" s="118"/>
      <c r="BS172" s="118"/>
      <c r="BT172" s="118"/>
      <c r="BU172" s="118"/>
      <c r="BV172" s="118"/>
      <c r="BW172" s="118"/>
    </row>
    <row r="173" spans="1:75">
      <c r="A173" s="122"/>
      <c r="B173" s="123"/>
      <c r="C173" s="124"/>
      <c r="D173" s="123"/>
      <c r="E173" s="123"/>
      <c r="F173" s="123"/>
      <c r="G173" s="123"/>
      <c r="H173" s="123"/>
      <c r="I173" s="123"/>
      <c r="J173" s="123"/>
      <c r="K173" s="123"/>
      <c r="L173" s="123"/>
      <c r="M173" s="123"/>
      <c r="N173" s="127"/>
      <c r="O173" s="123"/>
      <c r="P173" s="128"/>
      <c r="Q173" s="129"/>
      <c r="R173" s="132"/>
      <c r="S173" s="131"/>
      <c r="T173" s="118"/>
      <c r="U173" s="118"/>
      <c r="V173" s="118"/>
      <c r="W173" s="118"/>
      <c r="X173" s="118"/>
      <c r="Y173" s="118"/>
      <c r="Z173" s="118"/>
      <c r="AA173" s="118"/>
      <c r="AB173" s="118"/>
      <c r="AC173" s="118"/>
      <c r="AD173" s="118"/>
      <c r="AE173" s="118"/>
      <c r="AF173" s="118"/>
      <c r="AG173" s="118"/>
      <c r="AH173" s="118"/>
      <c r="AI173" s="118"/>
      <c r="AJ173" s="118"/>
      <c r="AK173" s="118"/>
      <c r="AL173" s="118"/>
      <c r="AM173" s="118"/>
      <c r="AN173" s="118"/>
      <c r="AO173" s="118"/>
      <c r="AP173" s="118"/>
      <c r="AQ173" s="118"/>
      <c r="AR173" s="118"/>
      <c r="AS173" s="118"/>
      <c r="AT173" s="118"/>
      <c r="AU173" s="118"/>
      <c r="AV173" s="118"/>
      <c r="AW173" s="118"/>
      <c r="AX173" s="118"/>
      <c r="AY173" s="118"/>
      <c r="AZ173" s="118"/>
      <c r="BA173" s="118"/>
      <c r="BB173" s="118"/>
      <c r="BC173" s="118"/>
      <c r="BD173" s="118"/>
      <c r="BE173" s="118"/>
      <c r="BF173" s="118"/>
      <c r="BG173" s="118"/>
      <c r="BH173" s="118"/>
      <c r="BI173" s="118"/>
      <c r="BJ173" s="118"/>
      <c r="BK173" s="118"/>
      <c r="BL173" s="118"/>
      <c r="BM173" s="118"/>
      <c r="BN173" s="118"/>
      <c r="BO173" s="118"/>
      <c r="BP173" s="118"/>
      <c r="BQ173" s="118"/>
      <c r="BR173" s="118"/>
      <c r="BS173" s="118"/>
      <c r="BT173" s="118"/>
      <c r="BU173" s="118"/>
      <c r="BV173" s="118"/>
      <c r="BW173" s="118"/>
    </row>
    <row r="174" spans="1:75">
      <c r="A174" s="122"/>
      <c r="B174" s="123"/>
      <c r="C174" s="124"/>
      <c r="D174" s="123"/>
      <c r="E174" s="123"/>
      <c r="F174" s="123"/>
      <c r="G174" s="123"/>
      <c r="H174" s="123"/>
      <c r="I174" s="123"/>
      <c r="J174" s="123"/>
      <c r="K174" s="123"/>
      <c r="L174" s="123"/>
      <c r="M174" s="123"/>
      <c r="N174" s="127"/>
      <c r="O174" s="123"/>
      <c r="P174" s="128"/>
      <c r="Q174" s="129"/>
      <c r="R174" s="132"/>
      <c r="S174" s="131"/>
      <c r="T174" s="118"/>
      <c r="U174" s="118"/>
      <c r="V174" s="118"/>
      <c r="W174" s="118"/>
      <c r="X174" s="118"/>
      <c r="Y174" s="118"/>
      <c r="Z174" s="118"/>
      <c r="AA174" s="118"/>
      <c r="AB174" s="118"/>
      <c r="AC174" s="118"/>
      <c r="AD174" s="118"/>
      <c r="AE174" s="118"/>
      <c r="AF174" s="118"/>
      <c r="AG174" s="118"/>
      <c r="AH174" s="118"/>
      <c r="AI174" s="118"/>
      <c r="AJ174" s="118"/>
      <c r="AK174" s="118"/>
      <c r="AL174" s="118"/>
      <c r="AM174" s="118"/>
      <c r="AN174" s="118"/>
      <c r="AO174" s="118"/>
      <c r="AP174" s="118"/>
      <c r="AQ174" s="118"/>
      <c r="AR174" s="118"/>
      <c r="AS174" s="118"/>
      <c r="AT174" s="118"/>
      <c r="AU174" s="118"/>
      <c r="AV174" s="118"/>
      <c r="AW174" s="118"/>
      <c r="AX174" s="118"/>
      <c r="AY174" s="118"/>
      <c r="AZ174" s="118"/>
      <c r="BA174" s="118"/>
      <c r="BB174" s="118"/>
      <c r="BC174" s="118"/>
      <c r="BD174" s="118"/>
      <c r="BE174" s="118"/>
      <c r="BF174" s="118"/>
      <c r="BG174" s="118"/>
      <c r="BH174" s="118"/>
      <c r="BI174" s="118"/>
      <c r="BJ174" s="118"/>
      <c r="BK174" s="118"/>
      <c r="BL174" s="118"/>
      <c r="BM174" s="118"/>
      <c r="BN174" s="118"/>
      <c r="BO174" s="118"/>
      <c r="BP174" s="118"/>
      <c r="BQ174" s="118"/>
      <c r="BR174" s="118"/>
      <c r="BS174" s="118"/>
      <c r="BT174" s="118"/>
      <c r="BU174" s="118"/>
      <c r="BV174" s="118"/>
      <c r="BW174" s="118"/>
    </row>
    <row r="175" spans="1:75">
      <c r="A175" s="122"/>
      <c r="B175" s="123"/>
      <c r="C175" s="124"/>
      <c r="D175" s="123"/>
      <c r="E175" s="123"/>
      <c r="F175" s="123"/>
      <c r="G175" s="123"/>
      <c r="H175" s="123"/>
      <c r="I175" s="123"/>
      <c r="J175" s="123"/>
      <c r="K175" s="123"/>
      <c r="L175" s="123"/>
      <c r="M175" s="123"/>
      <c r="N175" s="127"/>
      <c r="O175" s="123"/>
      <c r="P175" s="128"/>
      <c r="Q175" s="129"/>
      <c r="R175" s="132"/>
      <c r="S175" s="131"/>
      <c r="T175" s="118"/>
      <c r="U175" s="118"/>
      <c r="V175" s="118"/>
      <c r="W175" s="118"/>
      <c r="X175" s="118"/>
      <c r="Y175" s="118"/>
      <c r="Z175" s="118"/>
      <c r="AA175" s="118"/>
      <c r="AB175" s="118"/>
      <c r="AC175" s="118"/>
      <c r="AD175" s="118"/>
      <c r="AE175" s="118"/>
      <c r="AF175" s="118"/>
      <c r="AG175" s="118"/>
      <c r="AH175" s="118"/>
      <c r="AI175" s="118"/>
      <c r="AJ175" s="118"/>
      <c r="AK175" s="118"/>
      <c r="AL175" s="118"/>
      <c r="AM175" s="118"/>
      <c r="AN175" s="118"/>
      <c r="AO175" s="118"/>
      <c r="AP175" s="118"/>
      <c r="AQ175" s="118"/>
      <c r="AR175" s="118"/>
      <c r="AS175" s="118"/>
      <c r="AT175" s="118"/>
      <c r="AU175" s="118"/>
      <c r="AV175" s="118"/>
      <c r="AW175" s="118"/>
      <c r="AX175" s="118"/>
      <c r="AY175" s="118"/>
      <c r="AZ175" s="118"/>
      <c r="BA175" s="118"/>
      <c r="BB175" s="118"/>
      <c r="BC175" s="118"/>
      <c r="BD175" s="118"/>
      <c r="BE175" s="118"/>
      <c r="BF175" s="118"/>
      <c r="BG175" s="118"/>
      <c r="BH175" s="118"/>
      <c r="BI175" s="118"/>
      <c r="BJ175" s="118"/>
      <c r="BK175" s="118"/>
      <c r="BL175" s="118"/>
      <c r="BM175" s="118"/>
      <c r="BN175" s="118"/>
      <c r="BO175" s="118"/>
      <c r="BP175" s="118"/>
      <c r="BQ175" s="118"/>
      <c r="BR175" s="118"/>
      <c r="BS175" s="118"/>
      <c r="BT175" s="118"/>
      <c r="BU175" s="118"/>
      <c r="BV175" s="118"/>
      <c r="BW175" s="118"/>
    </row>
    <row r="176" spans="1:75">
      <c r="A176" s="122"/>
      <c r="B176" s="123"/>
      <c r="C176" s="124"/>
      <c r="D176" s="123"/>
      <c r="E176" s="123"/>
      <c r="F176" s="123"/>
      <c r="G176" s="123"/>
      <c r="H176" s="123"/>
      <c r="I176" s="123"/>
      <c r="J176" s="123"/>
      <c r="K176" s="123"/>
      <c r="L176" s="123"/>
      <c r="M176" s="123"/>
      <c r="N176" s="127"/>
      <c r="O176" s="123"/>
      <c r="P176" s="128"/>
      <c r="Q176" s="129"/>
      <c r="R176" s="132"/>
      <c r="S176" s="131"/>
      <c r="T176" s="118"/>
      <c r="U176" s="118"/>
      <c r="V176" s="118"/>
      <c r="W176" s="118"/>
      <c r="X176" s="118"/>
      <c r="Y176" s="118"/>
      <c r="Z176" s="118"/>
      <c r="AA176" s="118"/>
      <c r="AB176" s="118"/>
      <c r="AC176" s="118"/>
      <c r="AD176" s="118"/>
      <c r="AE176" s="118"/>
      <c r="AF176" s="118"/>
      <c r="AG176" s="118"/>
      <c r="AH176" s="118"/>
      <c r="AI176" s="118"/>
      <c r="AJ176" s="118"/>
      <c r="AK176" s="118"/>
      <c r="AL176" s="118"/>
      <c r="AM176" s="118"/>
      <c r="AN176" s="118"/>
      <c r="AO176" s="118"/>
      <c r="AP176" s="118"/>
      <c r="AQ176" s="118"/>
      <c r="AR176" s="118"/>
      <c r="AS176" s="118"/>
      <c r="AT176" s="118"/>
      <c r="AU176" s="118"/>
      <c r="AV176" s="118"/>
      <c r="AW176" s="118"/>
      <c r="AX176" s="118"/>
      <c r="AY176" s="118"/>
      <c r="AZ176" s="118"/>
      <c r="BA176" s="118"/>
      <c r="BB176" s="118"/>
      <c r="BC176" s="118"/>
      <c r="BD176" s="118"/>
      <c r="BE176" s="118"/>
      <c r="BF176" s="118"/>
      <c r="BG176" s="118"/>
      <c r="BH176" s="118"/>
      <c r="BI176" s="118"/>
      <c r="BJ176" s="118"/>
      <c r="BK176" s="118"/>
      <c r="BL176" s="118"/>
      <c r="BM176" s="118"/>
      <c r="BN176" s="118"/>
      <c r="BO176" s="118"/>
      <c r="BP176" s="118"/>
      <c r="BQ176" s="118"/>
      <c r="BR176" s="118"/>
      <c r="BS176" s="118"/>
      <c r="BT176" s="118"/>
      <c r="BU176" s="118"/>
      <c r="BV176" s="118"/>
      <c r="BW176" s="118"/>
    </row>
    <row r="177" spans="1:75">
      <c r="A177" s="122"/>
      <c r="B177" s="123"/>
      <c r="C177" s="124"/>
      <c r="D177" s="123"/>
      <c r="E177" s="123"/>
      <c r="F177" s="123"/>
      <c r="G177" s="123"/>
      <c r="H177" s="123"/>
      <c r="I177" s="123"/>
      <c r="J177" s="123"/>
      <c r="K177" s="123"/>
      <c r="L177" s="123"/>
      <c r="M177" s="123"/>
      <c r="N177" s="127"/>
      <c r="O177" s="123"/>
      <c r="P177" s="128"/>
      <c r="Q177" s="129"/>
      <c r="R177" s="132"/>
      <c r="S177" s="131"/>
      <c r="T177" s="118"/>
      <c r="U177" s="118"/>
      <c r="V177" s="118"/>
      <c r="W177" s="118"/>
      <c r="X177" s="118"/>
      <c r="Y177" s="118"/>
      <c r="Z177" s="118"/>
      <c r="AA177" s="118"/>
      <c r="AB177" s="118"/>
      <c r="AC177" s="118"/>
      <c r="AD177" s="118"/>
      <c r="AE177" s="118"/>
      <c r="AF177" s="118"/>
      <c r="AG177" s="118"/>
      <c r="AH177" s="118"/>
      <c r="AI177" s="118"/>
      <c r="AJ177" s="118"/>
      <c r="AK177" s="118"/>
      <c r="AL177" s="118"/>
      <c r="AM177" s="118"/>
      <c r="AN177" s="118"/>
      <c r="AO177" s="118"/>
      <c r="AP177" s="118"/>
      <c r="AQ177" s="118"/>
      <c r="AR177" s="118"/>
      <c r="AS177" s="118"/>
      <c r="AT177" s="118"/>
      <c r="AU177" s="118"/>
      <c r="AV177" s="118"/>
      <c r="AW177" s="118"/>
      <c r="AX177" s="118"/>
      <c r="AY177" s="118"/>
      <c r="AZ177" s="118"/>
      <c r="BA177" s="118"/>
      <c r="BB177" s="118"/>
      <c r="BC177" s="118"/>
      <c r="BD177" s="118"/>
      <c r="BE177" s="118"/>
      <c r="BF177" s="118"/>
      <c r="BG177" s="118"/>
      <c r="BH177" s="118"/>
      <c r="BI177" s="118"/>
      <c r="BJ177" s="118"/>
      <c r="BK177" s="118"/>
      <c r="BL177" s="118"/>
      <c r="BM177" s="118"/>
      <c r="BN177" s="118"/>
      <c r="BO177" s="118"/>
      <c r="BP177" s="118"/>
      <c r="BQ177" s="118"/>
      <c r="BR177" s="118"/>
      <c r="BS177" s="118"/>
      <c r="BT177" s="118"/>
      <c r="BU177" s="118"/>
      <c r="BV177" s="118"/>
      <c r="BW177" s="118"/>
    </row>
    <row r="178" spans="1:75">
      <c r="A178" s="122"/>
      <c r="B178" s="123"/>
      <c r="C178" s="124"/>
      <c r="D178" s="123"/>
      <c r="E178" s="123"/>
      <c r="F178" s="123"/>
      <c r="G178" s="123"/>
      <c r="H178" s="123"/>
      <c r="I178" s="123"/>
      <c r="J178" s="123"/>
      <c r="K178" s="123"/>
      <c r="L178" s="123"/>
      <c r="M178" s="123"/>
      <c r="N178" s="127"/>
      <c r="O178" s="123"/>
      <c r="P178" s="128"/>
      <c r="Q178" s="129"/>
      <c r="R178" s="132"/>
      <c r="S178" s="131"/>
      <c r="T178" s="118"/>
      <c r="U178" s="118"/>
      <c r="V178" s="118"/>
      <c r="W178" s="118"/>
      <c r="X178" s="118"/>
      <c r="Y178" s="118"/>
      <c r="Z178" s="118"/>
      <c r="AA178" s="118"/>
      <c r="AB178" s="118"/>
      <c r="AC178" s="118"/>
      <c r="AD178" s="118"/>
      <c r="AE178" s="118"/>
      <c r="AF178" s="118"/>
      <c r="AG178" s="118"/>
      <c r="AH178" s="118"/>
      <c r="AI178" s="118"/>
      <c r="AJ178" s="118"/>
      <c r="AK178" s="118"/>
      <c r="AL178" s="118"/>
      <c r="AM178" s="118"/>
      <c r="AN178" s="118"/>
      <c r="AO178" s="118"/>
      <c r="AP178" s="118"/>
      <c r="AQ178" s="118"/>
      <c r="AR178" s="118"/>
      <c r="AS178" s="118"/>
      <c r="AT178" s="118"/>
      <c r="AU178" s="118"/>
      <c r="AV178" s="118"/>
      <c r="AW178" s="118"/>
      <c r="AX178" s="118"/>
      <c r="AY178" s="118"/>
      <c r="AZ178" s="118"/>
      <c r="BA178" s="118"/>
      <c r="BB178" s="118"/>
      <c r="BC178" s="118"/>
      <c r="BD178" s="118"/>
      <c r="BE178" s="118"/>
      <c r="BF178" s="118"/>
      <c r="BG178" s="118"/>
      <c r="BH178" s="118"/>
      <c r="BI178" s="118"/>
      <c r="BJ178" s="118"/>
      <c r="BK178" s="118"/>
      <c r="BL178" s="118"/>
      <c r="BM178" s="118"/>
      <c r="BN178" s="118"/>
      <c r="BO178" s="118"/>
      <c r="BP178" s="118"/>
      <c r="BQ178" s="118"/>
      <c r="BR178" s="118"/>
      <c r="BS178" s="118"/>
      <c r="BT178" s="118"/>
      <c r="BU178" s="118"/>
      <c r="BV178" s="118"/>
      <c r="BW178" s="118"/>
    </row>
    <row r="179" spans="1:75">
      <c r="A179" s="122"/>
      <c r="B179" s="123"/>
      <c r="C179" s="124"/>
      <c r="D179" s="123"/>
      <c r="E179" s="123"/>
      <c r="F179" s="123"/>
      <c r="G179" s="123"/>
      <c r="H179" s="123"/>
      <c r="I179" s="123"/>
      <c r="J179" s="123"/>
      <c r="K179" s="123"/>
      <c r="L179" s="123"/>
      <c r="M179" s="123"/>
      <c r="N179" s="127"/>
      <c r="O179" s="123"/>
      <c r="P179" s="128"/>
      <c r="Q179" s="129"/>
      <c r="R179" s="132"/>
      <c r="S179" s="131"/>
      <c r="T179" s="118"/>
      <c r="U179" s="118"/>
      <c r="V179" s="118"/>
      <c r="W179" s="118"/>
      <c r="X179" s="118"/>
      <c r="Y179" s="118"/>
      <c r="Z179" s="118"/>
      <c r="AA179" s="118"/>
      <c r="AB179" s="118"/>
      <c r="AC179" s="118"/>
      <c r="AD179" s="118"/>
      <c r="AE179" s="118"/>
      <c r="AF179" s="118"/>
      <c r="AG179" s="118"/>
      <c r="AH179" s="118"/>
      <c r="AI179" s="118"/>
      <c r="AJ179" s="118"/>
      <c r="AK179" s="118"/>
      <c r="AL179" s="118"/>
      <c r="AM179" s="118"/>
      <c r="AN179" s="118"/>
      <c r="AO179" s="118"/>
      <c r="AP179" s="118"/>
      <c r="AQ179" s="118"/>
      <c r="AR179" s="118"/>
      <c r="AS179" s="118"/>
      <c r="AT179" s="118"/>
      <c r="AU179" s="118"/>
      <c r="AV179" s="118"/>
      <c r="AW179" s="118"/>
      <c r="AX179" s="118"/>
      <c r="AY179" s="118"/>
      <c r="AZ179" s="118"/>
      <c r="BA179" s="118"/>
      <c r="BB179" s="118"/>
      <c r="BC179" s="118"/>
      <c r="BD179" s="118"/>
      <c r="BE179" s="118"/>
      <c r="BF179" s="118"/>
      <c r="BG179" s="118"/>
      <c r="BH179" s="118"/>
      <c r="BI179" s="118"/>
      <c r="BJ179" s="118"/>
      <c r="BK179" s="118"/>
      <c r="BL179" s="118"/>
      <c r="BM179" s="118"/>
      <c r="BN179" s="118"/>
      <c r="BO179" s="118"/>
      <c r="BP179" s="118"/>
      <c r="BQ179" s="118"/>
      <c r="BR179" s="118"/>
      <c r="BS179" s="118"/>
      <c r="BT179" s="118"/>
      <c r="BU179" s="118"/>
      <c r="BV179" s="118"/>
      <c r="BW179" s="118"/>
    </row>
    <row r="180" spans="1:75">
      <c r="A180" s="122"/>
      <c r="B180" s="123"/>
      <c r="C180" s="124"/>
      <c r="D180" s="123"/>
      <c r="E180" s="123"/>
      <c r="F180" s="123"/>
      <c r="G180" s="123"/>
      <c r="H180" s="123"/>
      <c r="I180" s="123"/>
      <c r="J180" s="123"/>
      <c r="K180" s="123"/>
      <c r="L180" s="123"/>
      <c r="M180" s="123"/>
      <c r="N180" s="127"/>
      <c r="O180" s="123"/>
      <c r="P180" s="128"/>
      <c r="Q180" s="129"/>
      <c r="R180" s="132"/>
      <c r="S180" s="131"/>
      <c r="T180" s="118"/>
      <c r="U180" s="118"/>
      <c r="V180" s="118"/>
      <c r="W180" s="118"/>
      <c r="X180" s="118"/>
      <c r="Y180" s="118"/>
      <c r="Z180" s="118"/>
      <c r="AA180" s="118"/>
      <c r="AB180" s="118"/>
      <c r="AC180" s="118"/>
      <c r="AD180" s="118"/>
      <c r="AE180" s="118"/>
      <c r="AF180" s="118"/>
      <c r="AG180" s="118"/>
      <c r="AH180" s="118"/>
      <c r="AI180" s="118"/>
      <c r="AJ180" s="118"/>
      <c r="AK180" s="118"/>
      <c r="AL180" s="118"/>
      <c r="AM180" s="118"/>
      <c r="AN180" s="118"/>
      <c r="AO180" s="118"/>
      <c r="AP180" s="118"/>
      <c r="AQ180" s="118"/>
      <c r="AR180" s="118"/>
      <c r="AS180" s="118"/>
      <c r="AT180" s="118"/>
      <c r="AU180" s="118"/>
      <c r="AV180" s="118"/>
      <c r="AW180" s="118"/>
      <c r="AX180" s="118"/>
      <c r="AY180" s="118"/>
      <c r="AZ180" s="118"/>
      <c r="BA180" s="118"/>
      <c r="BB180" s="118"/>
      <c r="BC180" s="118"/>
      <c r="BD180" s="118"/>
      <c r="BE180" s="118"/>
      <c r="BF180" s="118"/>
      <c r="BG180" s="118"/>
      <c r="BH180" s="118"/>
      <c r="BI180" s="118"/>
      <c r="BJ180" s="118"/>
      <c r="BK180" s="118"/>
      <c r="BL180" s="118"/>
      <c r="BM180" s="118"/>
      <c r="BN180" s="118"/>
      <c r="BO180" s="118"/>
      <c r="BP180" s="118"/>
      <c r="BQ180" s="118"/>
      <c r="BR180" s="118"/>
      <c r="BS180" s="118"/>
      <c r="BT180" s="118"/>
      <c r="BU180" s="118"/>
      <c r="BV180" s="118"/>
      <c r="BW180" s="118"/>
    </row>
    <row r="181" spans="1:75">
      <c r="A181" s="122"/>
      <c r="B181" s="123"/>
      <c r="C181" s="124"/>
      <c r="D181" s="123"/>
      <c r="E181" s="123"/>
      <c r="F181" s="123"/>
      <c r="G181" s="123"/>
      <c r="H181" s="123"/>
      <c r="I181" s="123"/>
      <c r="J181" s="123"/>
      <c r="K181" s="123"/>
      <c r="L181" s="123"/>
      <c r="M181" s="123"/>
      <c r="N181" s="127"/>
      <c r="O181" s="123"/>
      <c r="P181" s="128"/>
      <c r="Q181" s="129"/>
      <c r="R181" s="132"/>
      <c r="S181" s="131"/>
      <c r="T181" s="118"/>
      <c r="U181" s="118"/>
      <c r="V181" s="118"/>
      <c r="W181" s="118"/>
      <c r="X181" s="118"/>
      <c r="Y181" s="118"/>
      <c r="Z181" s="118"/>
      <c r="AA181" s="118"/>
      <c r="AB181" s="118"/>
      <c r="AC181" s="118"/>
      <c r="AD181" s="118"/>
      <c r="AE181" s="118"/>
      <c r="AF181" s="118"/>
      <c r="AG181" s="118"/>
      <c r="AH181" s="118"/>
      <c r="AI181" s="118"/>
      <c r="AJ181" s="118"/>
      <c r="AK181" s="118"/>
      <c r="AL181" s="118"/>
      <c r="AM181" s="118"/>
      <c r="AN181" s="118"/>
      <c r="AO181" s="118"/>
      <c r="AP181" s="118"/>
      <c r="AQ181" s="118"/>
      <c r="AR181" s="118"/>
      <c r="AS181" s="118"/>
      <c r="AT181" s="118"/>
      <c r="AU181" s="118"/>
      <c r="AV181" s="118"/>
      <c r="AW181" s="118"/>
      <c r="AX181" s="118"/>
      <c r="AY181" s="118"/>
      <c r="AZ181" s="118"/>
      <c r="BA181" s="118"/>
      <c r="BB181" s="118"/>
      <c r="BC181" s="118"/>
      <c r="BD181" s="118"/>
      <c r="BE181" s="118"/>
      <c r="BF181" s="118"/>
      <c r="BG181" s="118"/>
      <c r="BH181" s="118"/>
      <c r="BI181" s="118"/>
      <c r="BJ181" s="118"/>
      <c r="BK181" s="118"/>
      <c r="BL181" s="118"/>
      <c r="BM181" s="118"/>
      <c r="BN181" s="118"/>
      <c r="BO181" s="118"/>
      <c r="BP181" s="118"/>
      <c r="BQ181" s="118"/>
      <c r="BR181" s="118"/>
      <c r="BS181" s="118"/>
      <c r="BT181" s="118"/>
      <c r="BU181" s="118"/>
      <c r="BV181" s="118"/>
      <c r="BW181" s="118"/>
    </row>
    <row r="182" spans="1:75">
      <c r="A182" s="122"/>
      <c r="B182" s="123"/>
      <c r="C182" s="124"/>
      <c r="D182" s="123"/>
      <c r="E182" s="123"/>
      <c r="F182" s="123"/>
      <c r="G182" s="123"/>
      <c r="H182" s="123"/>
      <c r="I182" s="123"/>
      <c r="J182" s="123"/>
      <c r="K182" s="123"/>
      <c r="L182" s="123"/>
      <c r="M182" s="123"/>
      <c r="N182" s="127"/>
      <c r="O182" s="123"/>
      <c r="P182" s="128"/>
      <c r="Q182" s="129"/>
      <c r="R182" s="132"/>
      <c r="S182" s="131"/>
      <c r="T182" s="118"/>
      <c r="U182" s="118"/>
      <c r="V182" s="118"/>
      <c r="W182" s="118"/>
      <c r="X182" s="118"/>
      <c r="Y182" s="118"/>
      <c r="Z182" s="118"/>
      <c r="AA182" s="118"/>
      <c r="AB182" s="118"/>
      <c r="AC182" s="118"/>
      <c r="AD182" s="118"/>
      <c r="AE182" s="118"/>
      <c r="AF182" s="118"/>
      <c r="AG182" s="118"/>
      <c r="AH182" s="118"/>
      <c r="AI182" s="118"/>
      <c r="AJ182" s="118"/>
      <c r="AK182" s="118"/>
      <c r="AL182" s="118"/>
      <c r="AM182" s="118"/>
      <c r="AN182" s="118"/>
      <c r="AO182" s="118"/>
      <c r="AP182" s="118"/>
      <c r="AQ182" s="118"/>
      <c r="AR182" s="118"/>
      <c r="AS182" s="118"/>
      <c r="AT182" s="118"/>
      <c r="AU182" s="118"/>
      <c r="AV182" s="118"/>
      <c r="AW182" s="118"/>
      <c r="AX182" s="118"/>
      <c r="AY182" s="118"/>
      <c r="AZ182" s="118"/>
      <c r="BA182" s="118"/>
      <c r="BB182" s="118"/>
      <c r="BC182" s="118"/>
      <c r="BD182" s="118"/>
      <c r="BE182" s="118"/>
      <c r="BF182" s="118"/>
      <c r="BG182" s="118"/>
      <c r="BH182" s="118"/>
      <c r="BI182" s="118"/>
      <c r="BJ182" s="118"/>
      <c r="BK182" s="118"/>
      <c r="BL182" s="118"/>
      <c r="BM182" s="118"/>
      <c r="BN182" s="118"/>
      <c r="BO182" s="118"/>
      <c r="BP182" s="118"/>
      <c r="BQ182" s="118"/>
      <c r="BR182" s="118"/>
      <c r="BS182" s="118"/>
      <c r="BT182" s="118"/>
      <c r="BU182" s="118"/>
      <c r="BV182" s="118"/>
      <c r="BW182" s="118"/>
    </row>
    <row r="183" spans="1:75">
      <c r="A183" s="122"/>
      <c r="B183" s="123"/>
      <c r="C183" s="124"/>
      <c r="D183" s="123"/>
      <c r="E183" s="123"/>
      <c r="F183" s="123"/>
      <c r="G183" s="123"/>
      <c r="H183" s="123"/>
      <c r="I183" s="123"/>
      <c r="J183" s="123"/>
      <c r="K183" s="123"/>
      <c r="L183" s="123"/>
      <c r="M183" s="123"/>
      <c r="N183" s="127"/>
      <c r="O183" s="123"/>
      <c r="P183" s="128"/>
      <c r="Q183" s="129"/>
      <c r="R183" s="132"/>
      <c r="S183" s="131"/>
      <c r="T183" s="118"/>
      <c r="U183" s="118"/>
      <c r="V183" s="118"/>
      <c r="W183" s="118"/>
      <c r="X183" s="118"/>
      <c r="Y183" s="118"/>
      <c r="Z183" s="118"/>
      <c r="AA183" s="118"/>
      <c r="AB183" s="118"/>
      <c r="AC183" s="118"/>
      <c r="AD183" s="118"/>
      <c r="AE183" s="118"/>
      <c r="AF183" s="118"/>
      <c r="AG183" s="118"/>
      <c r="AH183" s="118"/>
      <c r="AI183" s="118"/>
      <c r="AJ183" s="118"/>
      <c r="AK183" s="118"/>
      <c r="AL183" s="118"/>
      <c r="AM183" s="118"/>
      <c r="AN183" s="118"/>
      <c r="AO183" s="118"/>
      <c r="AP183" s="118"/>
      <c r="AQ183" s="118"/>
      <c r="AR183" s="118"/>
      <c r="AS183" s="118"/>
      <c r="AT183" s="118"/>
      <c r="AU183" s="118"/>
      <c r="AV183" s="118"/>
      <c r="AW183" s="118"/>
      <c r="AX183" s="118"/>
      <c r="AY183" s="118"/>
      <c r="AZ183" s="118"/>
      <c r="BA183" s="118"/>
      <c r="BB183" s="118"/>
      <c r="BC183" s="118"/>
      <c r="BD183" s="118"/>
      <c r="BE183" s="118"/>
      <c r="BF183" s="118"/>
      <c r="BG183" s="118"/>
      <c r="BH183" s="118"/>
      <c r="BI183" s="118"/>
      <c r="BJ183" s="118"/>
      <c r="BK183" s="118"/>
      <c r="BL183" s="118"/>
      <c r="BM183" s="118"/>
      <c r="BN183" s="118"/>
      <c r="BO183" s="118"/>
      <c r="BP183" s="118"/>
      <c r="BQ183" s="118"/>
      <c r="BR183" s="118"/>
      <c r="BS183" s="118"/>
      <c r="BT183" s="118"/>
      <c r="BU183" s="118"/>
      <c r="BV183" s="118"/>
      <c r="BW183" s="118"/>
    </row>
    <row r="184" spans="1:75">
      <c r="A184" s="122"/>
      <c r="B184" s="123"/>
      <c r="C184" s="124"/>
      <c r="D184" s="123"/>
      <c r="E184" s="123"/>
      <c r="F184" s="123"/>
      <c r="G184" s="123"/>
      <c r="H184" s="123"/>
      <c r="I184" s="123"/>
      <c r="J184" s="123"/>
      <c r="K184" s="123"/>
      <c r="L184" s="123"/>
      <c r="M184" s="123"/>
      <c r="N184" s="127"/>
      <c r="O184" s="123"/>
      <c r="P184" s="128"/>
      <c r="Q184" s="129"/>
      <c r="R184" s="132"/>
      <c r="S184" s="131"/>
      <c r="T184" s="118"/>
      <c r="U184" s="118"/>
      <c r="V184" s="118"/>
      <c r="W184" s="118"/>
      <c r="X184" s="118"/>
      <c r="Y184" s="118"/>
      <c r="Z184" s="118"/>
      <c r="AA184" s="118"/>
      <c r="AB184" s="118"/>
      <c r="AC184" s="118"/>
      <c r="AD184" s="118"/>
      <c r="AE184" s="118"/>
      <c r="AF184" s="118"/>
      <c r="AG184" s="118"/>
      <c r="AH184" s="118"/>
      <c r="AI184" s="118"/>
      <c r="AJ184" s="118"/>
      <c r="AK184" s="118"/>
      <c r="AL184" s="118"/>
      <c r="AM184" s="118"/>
      <c r="AN184" s="118"/>
      <c r="AO184" s="118"/>
      <c r="AP184" s="118"/>
      <c r="AQ184" s="118"/>
      <c r="AR184" s="118"/>
      <c r="AS184" s="118"/>
      <c r="AT184" s="118"/>
      <c r="AU184" s="118"/>
      <c r="AV184" s="118"/>
      <c r="AW184" s="118"/>
      <c r="AX184" s="118"/>
      <c r="AY184" s="118"/>
      <c r="AZ184" s="118"/>
      <c r="BA184" s="118"/>
      <c r="BB184" s="118"/>
      <c r="BC184" s="118"/>
      <c r="BD184" s="118"/>
      <c r="BE184" s="118"/>
      <c r="BF184" s="118"/>
      <c r="BG184" s="118"/>
      <c r="BH184" s="118"/>
      <c r="BI184" s="118"/>
      <c r="BJ184" s="118"/>
      <c r="BK184" s="118"/>
      <c r="BL184" s="118"/>
      <c r="BM184" s="118"/>
      <c r="BN184" s="118"/>
      <c r="BO184" s="118"/>
      <c r="BP184" s="118"/>
      <c r="BQ184" s="118"/>
      <c r="BR184" s="118"/>
      <c r="BS184" s="118"/>
      <c r="BT184" s="118"/>
      <c r="BU184" s="118"/>
      <c r="BV184" s="118"/>
      <c r="BW184" s="118"/>
    </row>
    <row r="185" spans="1:75">
      <c r="A185" s="122"/>
      <c r="B185" s="123"/>
      <c r="C185" s="124"/>
      <c r="D185" s="123"/>
      <c r="E185" s="123"/>
      <c r="F185" s="123"/>
      <c r="G185" s="123"/>
      <c r="H185" s="123"/>
      <c r="I185" s="123"/>
      <c r="J185" s="123"/>
      <c r="K185" s="123"/>
      <c r="L185" s="123"/>
      <c r="M185" s="123"/>
      <c r="N185" s="127"/>
      <c r="O185" s="123"/>
      <c r="P185" s="128"/>
      <c r="Q185" s="129"/>
      <c r="R185" s="132"/>
      <c r="S185" s="131"/>
      <c r="T185" s="118"/>
      <c r="U185" s="118"/>
      <c r="V185" s="118"/>
      <c r="W185" s="118"/>
      <c r="X185" s="118"/>
      <c r="Y185" s="118"/>
      <c r="Z185" s="118"/>
      <c r="AA185" s="118"/>
      <c r="AB185" s="118"/>
      <c r="AC185" s="118"/>
      <c r="AD185" s="118"/>
      <c r="AE185" s="118"/>
      <c r="AF185" s="118"/>
      <c r="AG185" s="118"/>
      <c r="AH185" s="118"/>
      <c r="AI185" s="118"/>
      <c r="AJ185" s="118"/>
      <c r="AK185" s="118"/>
      <c r="AL185" s="118"/>
      <c r="AM185" s="118"/>
      <c r="AN185" s="118"/>
      <c r="AO185" s="118"/>
      <c r="AP185" s="118"/>
      <c r="AQ185" s="118"/>
      <c r="AR185" s="118"/>
      <c r="AS185" s="118"/>
      <c r="AT185" s="118"/>
      <c r="AU185" s="118"/>
      <c r="AV185" s="118"/>
      <c r="AW185" s="118"/>
      <c r="AX185" s="118"/>
      <c r="AY185" s="118"/>
      <c r="AZ185" s="118"/>
      <c r="BA185" s="118"/>
      <c r="BB185" s="118"/>
      <c r="BC185" s="118"/>
      <c r="BD185" s="118"/>
      <c r="BE185" s="118"/>
      <c r="BF185" s="118"/>
      <c r="BG185" s="118"/>
      <c r="BH185" s="118"/>
      <c r="BI185" s="118"/>
      <c r="BJ185" s="118"/>
      <c r="BK185" s="118"/>
      <c r="BL185" s="118"/>
      <c r="BM185" s="118"/>
      <c r="BN185" s="118"/>
      <c r="BO185" s="118"/>
      <c r="BP185" s="118"/>
      <c r="BQ185" s="118"/>
      <c r="BR185" s="118"/>
      <c r="BS185" s="118"/>
      <c r="BT185" s="118"/>
      <c r="BU185" s="118"/>
      <c r="BV185" s="118"/>
      <c r="BW185" s="118"/>
    </row>
    <row r="186" spans="1:75">
      <c r="A186" s="122"/>
      <c r="B186" s="123"/>
      <c r="C186" s="124"/>
      <c r="D186" s="123"/>
      <c r="E186" s="123"/>
      <c r="F186" s="123"/>
      <c r="G186" s="123"/>
      <c r="H186" s="123"/>
      <c r="I186" s="123"/>
      <c r="J186" s="123"/>
      <c r="K186" s="123"/>
      <c r="L186" s="123"/>
      <c r="M186" s="123"/>
      <c r="N186" s="127"/>
      <c r="O186" s="123"/>
      <c r="P186" s="128"/>
      <c r="Q186" s="129"/>
      <c r="R186" s="132"/>
      <c r="S186" s="131"/>
      <c r="T186" s="118"/>
      <c r="U186" s="118"/>
      <c r="V186" s="118"/>
      <c r="W186" s="118"/>
      <c r="X186" s="118"/>
      <c r="Y186" s="118"/>
      <c r="Z186" s="118"/>
      <c r="AA186" s="118"/>
      <c r="AB186" s="118"/>
      <c r="AC186" s="118"/>
      <c r="AD186" s="118"/>
      <c r="AE186" s="118"/>
      <c r="AF186" s="118"/>
      <c r="AG186" s="118"/>
      <c r="AH186" s="118"/>
      <c r="AI186" s="118"/>
      <c r="AJ186" s="118"/>
      <c r="AK186" s="118"/>
      <c r="AL186" s="118"/>
      <c r="AM186" s="118"/>
      <c r="AN186" s="118"/>
      <c r="AO186" s="118"/>
      <c r="AP186" s="118"/>
      <c r="AQ186" s="118"/>
      <c r="AR186" s="118"/>
      <c r="AS186" s="118"/>
      <c r="AT186" s="118"/>
      <c r="AU186" s="118"/>
      <c r="AV186" s="118"/>
      <c r="AW186" s="118"/>
      <c r="AX186" s="118"/>
      <c r="AY186" s="118"/>
      <c r="AZ186" s="118"/>
      <c r="BA186" s="118"/>
      <c r="BB186" s="118"/>
      <c r="BC186" s="118"/>
      <c r="BD186" s="118"/>
      <c r="BE186" s="118"/>
      <c r="BF186" s="118"/>
      <c r="BG186" s="118"/>
      <c r="BH186" s="118"/>
      <c r="BI186" s="118"/>
      <c r="BJ186" s="118"/>
      <c r="BK186" s="118"/>
      <c r="BL186" s="118"/>
      <c r="BM186" s="118"/>
      <c r="BN186" s="118"/>
      <c r="BO186" s="118"/>
      <c r="BP186" s="118"/>
      <c r="BQ186" s="118"/>
      <c r="BR186" s="118"/>
      <c r="BS186" s="118"/>
      <c r="BT186" s="118"/>
      <c r="BU186" s="118"/>
      <c r="BV186" s="118"/>
      <c r="BW186" s="118"/>
    </row>
    <row r="187" spans="1:75">
      <c r="A187" s="122"/>
      <c r="B187" s="123"/>
      <c r="C187" s="124"/>
      <c r="D187" s="123"/>
      <c r="E187" s="123"/>
      <c r="F187" s="123"/>
      <c r="G187" s="123"/>
      <c r="H187" s="123"/>
      <c r="I187" s="123"/>
      <c r="J187" s="123"/>
      <c r="K187" s="123"/>
      <c r="L187" s="123"/>
      <c r="M187" s="123"/>
      <c r="N187" s="127"/>
      <c r="O187" s="123"/>
      <c r="P187" s="128"/>
      <c r="Q187" s="129"/>
      <c r="R187" s="132"/>
      <c r="S187" s="131"/>
      <c r="T187" s="118"/>
      <c r="U187" s="118"/>
      <c r="V187" s="118"/>
      <c r="W187" s="118"/>
      <c r="X187" s="118"/>
      <c r="Y187" s="118"/>
      <c r="Z187" s="118"/>
      <c r="AA187" s="118"/>
      <c r="AB187" s="118"/>
      <c r="AC187" s="118"/>
      <c r="AD187" s="118"/>
      <c r="AE187" s="118"/>
      <c r="AF187" s="118"/>
      <c r="AG187" s="118"/>
      <c r="AH187" s="118"/>
      <c r="AI187" s="118"/>
      <c r="AJ187" s="118"/>
      <c r="AK187" s="118"/>
      <c r="AL187" s="118"/>
      <c r="AM187" s="118"/>
      <c r="AN187" s="118"/>
      <c r="AO187" s="118"/>
      <c r="AP187" s="118"/>
      <c r="AQ187" s="118"/>
      <c r="AR187" s="118"/>
      <c r="AS187" s="118"/>
      <c r="AT187" s="118"/>
      <c r="AU187" s="118"/>
      <c r="AV187" s="118"/>
      <c r="AW187" s="118"/>
      <c r="AX187" s="118"/>
      <c r="AY187" s="118"/>
      <c r="AZ187" s="118"/>
      <c r="BA187" s="118"/>
      <c r="BB187" s="118"/>
      <c r="BC187" s="118"/>
      <c r="BD187" s="118"/>
      <c r="BE187" s="118"/>
      <c r="BF187" s="118"/>
      <c r="BG187" s="118"/>
      <c r="BH187" s="118"/>
      <c r="BI187" s="118"/>
      <c r="BJ187" s="118"/>
      <c r="BK187" s="118"/>
      <c r="BL187" s="118"/>
      <c r="BM187" s="118"/>
      <c r="BN187" s="118"/>
      <c r="BO187" s="118"/>
      <c r="BP187" s="118"/>
      <c r="BQ187" s="118"/>
      <c r="BR187" s="118"/>
      <c r="BS187" s="118"/>
      <c r="BT187" s="118"/>
      <c r="BU187" s="118"/>
      <c r="BV187" s="118"/>
      <c r="BW187" s="118"/>
    </row>
    <row r="188" spans="1:75">
      <c r="A188" s="122"/>
      <c r="B188" s="123"/>
      <c r="C188" s="124"/>
      <c r="D188" s="123"/>
      <c r="E188" s="123"/>
      <c r="F188" s="123"/>
      <c r="G188" s="123"/>
      <c r="H188" s="123"/>
      <c r="I188" s="123"/>
      <c r="J188" s="123"/>
      <c r="K188" s="123"/>
      <c r="L188" s="123"/>
      <c r="M188" s="123"/>
      <c r="N188" s="127"/>
      <c r="O188" s="123"/>
      <c r="P188" s="128"/>
      <c r="Q188" s="129"/>
      <c r="R188" s="132"/>
      <c r="S188" s="131"/>
      <c r="T188" s="118"/>
      <c r="U188" s="118"/>
      <c r="V188" s="118"/>
      <c r="W188" s="118"/>
      <c r="X188" s="118"/>
      <c r="Y188" s="118"/>
      <c r="Z188" s="118"/>
      <c r="AA188" s="118"/>
      <c r="AB188" s="118"/>
      <c r="AC188" s="118"/>
      <c r="AD188" s="118"/>
      <c r="AE188" s="118"/>
      <c r="AF188" s="118"/>
      <c r="AG188" s="118"/>
      <c r="AH188" s="118"/>
      <c r="AI188" s="118"/>
      <c r="AJ188" s="118"/>
      <c r="AK188" s="118"/>
      <c r="AL188" s="118"/>
      <c r="AM188" s="118"/>
      <c r="AN188" s="118"/>
      <c r="AO188" s="118"/>
      <c r="AP188" s="118"/>
      <c r="AQ188" s="118"/>
      <c r="AR188" s="118"/>
      <c r="AS188" s="118"/>
      <c r="AT188" s="118"/>
      <c r="AU188" s="118"/>
      <c r="AV188" s="118"/>
      <c r="AW188" s="118"/>
      <c r="AX188" s="118"/>
      <c r="AY188" s="118"/>
      <c r="AZ188" s="118"/>
      <c r="BA188" s="118"/>
      <c r="BB188" s="118"/>
      <c r="BC188" s="118"/>
      <c r="BD188" s="118"/>
      <c r="BE188" s="118"/>
      <c r="BF188" s="118"/>
      <c r="BG188" s="118"/>
      <c r="BH188" s="118"/>
      <c r="BI188" s="118"/>
      <c r="BJ188" s="118"/>
      <c r="BK188" s="118"/>
      <c r="BL188" s="118"/>
      <c r="BM188" s="118"/>
      <c r="BN188" s="118"/>
      <c r="BO188" s="118"/>
      <c r="BP188" s="118"/>
      <c r="BQ188" s="118"/>
      <c r="BR188" s="118"/>
      <c r="BS188" s="118"/>
      <c r="BT188" s="118"/>
      <c r="BU188" s="118"/>
      <c r="BV188" s="118"/>
      <c r="BW188" s="118"/>
    </row>
    <row r="189" spans="1:75">
      <c r="A189" s="122"/>
      <c r="B189" s="123"/>
      <c r="C189" s="124"/>
      <c r="D189" s="123"/>
      <c r="E189" s="123"/>
      <c r="F189" s="123"/>
      <c r="G189" s="123"/>
      <c r="H189" s="123"/>
      <c r="I189" s="123"/>
      <c r="J189" s="123"/>
      <c r="K189" s="123"/>
      <c r="L189" s="123"/>
      <c r="M189" s="123"/>
      <c r="N189" s="127"/>
      <c r="O189" s="123"/>
      <c r="P189" s="128"/>
      <c r="Q189" s="129"/>
      <c r="R189" s="132"/>
      <c r="S189" s="131"/>
      <c r="T189" s="118"/>
      <c r="U189" s="118"/>
      <c r="V189" s="118"/>
      <c r="W189" s="118"/>
      <c r="X189" s="118"/>
      <c r="Y189" s="118"/>
      <c r="Z189" s="118"/>
      <c r="AA189" s="118"/>
      <c r="AB189" s="118"/>
      <c r="AC189" s="118"/>
      <c r="AD189" s="118"/>
      <c r="AE189" s="118"/>
      <c r="AF189" s="118"/>
      <c r="AG189" s="118"/>
      <c r="AH189" s="118"/>
      <c r="AI189" s="118"/>
      <c r="AJ189" s="118"/>
      <c r="AK189" s="118"/>
      <c r="AL189" s="118"/>
      <c r="AM189" s="118"/>
      <c r="AN189" s="118"/>
      <c r="AO189" s="118"/>
      <c r="AP189" s="118"/>
      <c r="AQ189" s="118"/>
      <c r="AR189" s="118"/>
      <c r="AS189" s="118"/>
      <c r="AT189" s="118"/>
      <c r="AU189" s="118"/>
      <c r="AV189" s="118"/>
      <c r="AW189" s="118"/>
      <c r="AX189" s="118"/>
      <c r="AY189" s="118"/>
      <c r="AZ189" s="118"/>
      <c r="BA189" s="118"/>
      <c r="BB189" s="118"/>
      <c r="BC189" s="118"/>
      <c r="BD189" s="118"/>
      <c r="BE189" s="118"/>
      <c r="BF189" s="118"/>
      <c r="BG189" s="118"/>
      <c r="BH189" s="118"/>
      <c r="BI189" s="118"/>
      <c r="BJ189" s="118"/>
      <c r="BK189" s="118"/>
      <c r="BL189" s="118"/>
      <c r="BM189" s="118"/>
      <c r="BN189" s="118"/>
      <c r="BO189" s="118"/>
      <c r="BP189" s="118"/>
      <c r="BQ189" s="118"/>
      <c r="BR189" s="118"/>
      <c r="BS189" s="118"/>
      <c r="BT189" s="118"/>
      <c r="BU189" s="118"/>
      <c r="BV189" s="118"/>
      <c r="BW189" s="118"/>
    </row>
    <row r="190" spans="1:75">
      <c r="A190" s="122"/>
      <c r="B190" s="123"/>
      <c r="C190" s="124"/>
      <c r="D190" s="123"/>
      <c r="E190" s="123"/>
      <c r="F190" s="123"/>
      <c r="G190" s="123"/>
      <c r="H190" s="123"/>
      <c r="I190" s="123"/>
      <c r="J190" s="123"/>
      <c r="K190" s="123"/>
      <c r="L190" s="123"/>
      <c r="M190" s="123"/>
      <c r="N190" s="127"/>
      <c r="O190" s="123"/>
      <c r="P190" s="128"/>
      <c r="Q190" s="129"/>
      <c r="R190" s="132"/>
      <c r="S190" s="131"/>
      <c r="T190" s="118"/>
      <c r="U190" s="118"/>
      <c r="V190" s="118"/>
      <c r="W190" s="118"/>
      <c r="X190" s="118"/>
      <c r="Y190" s="118"/>
      <c r="Z190" s="118"/>
      <c r="AA190" s="118"/>
      <c r="AB190" s="118"/>
      <c r="AC190" s="118"/>
      <c r="AD190" s="118"/>
      <c r="AE190" s="118"/>
      <c r="AF190" s="118"/>
      <c r="AG190" s="118"/>
      <c r="AH190" s="118"/>
      <c r="AI190" s="118"/>
      <c r="AJ190" s="118"/>
      <c r="AK190" s="118"/>
      <c r="AL190" s="118"/>
      <c r="AM190" s="118"/>
      <c r="AN190" s="118"/>
      <c r="AO190" s="118"/>
      <c r="AP190" s="118"/>
      <c r="AQ190" s="118"/>
      <c r="AR190" s="118"/>
      <c r="AS190" s="118"/>
      <c r="AT190" s="118"/>
      <c r="AU190" s="118"/>
      <c r="AV190" s="118"/>
      <c r="AW190" s="118"/>
      <c r="AX190" s="118"/>
      <c r="AY190" s="118"/>
      <c r="AZ190" s="118"/>
      <c r="BA190" s="118"/>
      <c r="BB190" s="118"/>
      <c r="BC190" s="118"/>
      <c r="BD190" s="118"/>
      <c r="BE190" s="118"/>
      <c r="BF190" s="118"/>
      <c r="BG190" s="118"/>
      <c r="BH190" s="118"/>
      <c r="BI190" s="118"/>
      <c r="BJ190" s="118"/>
      <c r="BK190" s="118"/>
      <c r="BL190" s="118"/>
      <c r="BM190" s="118"/>
      <c r="BN190" s="118"/>
      <c r="BO190" s="118"/>
      <c r="BP190" s="118"/>
      <c r="BQ190" s="118"/>
      <c r="BR190" s="118"/>
      <c r="BS190" s="118"/>
      <c r="BT190" s="118"/>
      <c r="BU190" s="118"/>
      <c r="BV190" s="118"/>
      <c r="BW190" s="118"/>
    </row>
    <row r="191" spans="1:75">
      <c r="A191" s="122"/>
      <c r="B191" s="123"/>
      <c r="C191" s="124"/>
      <c r="D191" s="123"/>
      <c r="E191" s="123"/>
      <c r="F191" s="123"/>
      <c r="G191" s="123"/>
      <c r="H191" s="123"/>
      <c r="I191" s="123"/>
      <c r="J191" s="123"/>
      <c r="K191" s="123"/>
      <c r="L191" s="123"/>
      <c r="M191" s="123"/>
      <c r="N191" s="127"/>
      <c r="O191" s="123"/>
      <c r="P191" s="128"/>
      <c r="Q191" s="129"/>
      <c r="R191" s="132"/>
      <c r="S191" s="131"/>
      <c r="T191" s="118"/>
      <c r="U191" s="118"/>
      <c r="V191" s="118"/>
      <c r="W191" s="118"/>
      <c r="X191" s="118"/>
      <c r="Y191" s="118"/>
      <c r="Z191" s="118"/>
      <c r="AA191" s="118"/>
      <c r="AB191" s="118"/>
      <c r="AC191" s="118"/>
      <c r="AD191" s="118"/>
      <c r="AE191" s="118"/>
      <c r="AF191" s="118"/>
      <c r="AG191" s="118"/>
      <c r="AH191" s="118"/>
      <c r="AI191" s="118"/>
      <c r="AJ191" s="118"/>
      <c r="AK191" s="118"/>
      <c r="AL191" s="118"/>
      <c r="AM191" s="118"/>
      <c r="AN191" s="118"/>
      <c r="AO191" s="118"/>
      <c r="AP191" s="118"/>
      <c r="AQ191" s="118"/>
      <c r="AR191" s="118"/>
      <c r="AS191" s="118"/>
      <c r="AT191" s="118"/>
      <c r="AU191" s="118"/>
      <c r="AV191" s="118"/>
      <c r="AW191" s="118"/>
      <c r="AX191" s="118"/>
      <c r="AY191" s="118"/>
      <c r="AZ191" s="118"/>
      <c r="BA191" s="118"/>
      <c r="BB191" s="118"/>
      <c r="BC191" s="118"/>
      <c r="BD191" s="118"/>
      <c r="BE191" s="118"/>
      <c r="BF191" s="118"/>
      <c r="BG191" s="118"/>
      <c r="BH191" s="118"/>
      <c r="BI191" s="118"/>
      <c r="BJ191" s="118"/>
      <c r="BK191" s="118"/>
      <c r="BL191" s="118"/>
      <c r="BM191" s="118"/>
      <c r="BN191" s="118"/>
      <c r="BO191" s="118"/>
      <c r="BP191" s="118"/>
      <c r="BQ191" s="118"/>
      <c r="BR191" s="118"/>
      <c r="BS191" s="118"/>
      <c r="BT191" s="118"/>
      <c r="BU191" s="118"/>
      <c r="BV191" s="118"/>
      <c r="BW191" s="118"/>
    </row>
    <row r="192" spans="1:75">
      <c r="A192" s="122"/>
      <c r="B192" s="123"/>
      <c r="C192" s="124"/>
      <c r="D192" s="123"/>
      <c r="E192" s="123"/>
      <c r="F192" s="123"/>
      <c r="G192" s="123"/>
      <c r="H192" s="123"/>
      <c r="I192" s="123"/>
      <c r="J192" s="123"/>
      <c r="K192" s="123"/>
      <c r="L192" s="123"/>
      <c r="M192" s="123"/>
      <c r="N192" s="127"/>
      <c r="O192" s="123"/>
      <c r="P192" s="128"/>
      <c r="Q192" s="129"/>
      <c r="R192" s="132"/>
      <c r="S192" s="131"/>
      <c r="T192" s="118"/>
      <c r="U192" s="118"/>
      <c r="V192" s="118"/>
      <c r="W192" s="118"/>
      <c r="X192" s="118"/>
      <c r="Y192" s="118"/>
      <c r="Z192" s="118"/>
      <c r="AA192" s="118"/>
      <c r="AB192" s="118"/>
      <c r="AC192" s="118"/>
      <c r="AD192" s="118"/>
      <c r="AE192" s="118"/>
      <c r="AF192" s="118"/>
      <c r="AG192" s="118"/>
      <c r="AH192" s="118"/>
      <c r="AI192" s="118"/>
      <c r="AJ192" s="118"/>
      <c r="AK192" s="118"/>
      <c r="AL192" s="118"/>
      <c r="AM192" s="118"/>
      <c r="AN192" s="118"/>
      <c r="AO192" s="118"/>
      <c r="AP192" s="118"/>
      <c r="AQ192" s="118"/>
      <c r="AR192" s="118"/>
      <c r="AS192" s="118"/>
      <c r="AT192" s="118"/>
      <c r="AU192" s="118"/>
      <c r="AV192" s="118"/>
      <c r="AW192" s="118"/>
      <c r="AX192" s="118"/>
      <c r="AY192" s="118"/>
      <c r="AZ192" s="118"/>
      <c r="BA192" s="118"/>
      <c r="BB192" s="118"/>
      <c r="BC192" s="118"/>
      <c r="BD192" s="118"/>
      <c r="BE192" s="118"/>
      <c r="BF192" s="118"/>
      <c r="BG192" s="118"/>
      <c r="BH192" s="118"/>
      <c r="BI192" s="118"/>
      <c r="BJ192" s="118"/>
      <c r="BK192" s="118"/>
      <c r="BL192" s="118"/>
      <c r="BM192" s="118"/>
      <c r="BN192" s="118"/>
      <c r="BO192" s="118"/>
      <c r="BP192" s="118"/>
      <c r="BQ192" s="118"/>
      <c r="BR192" s="118"/>
      <c r="BS192" s="118"/>
      <c r="BT192" s="118"/>
      <c r="BU192" s="118"/>
      <c r="BV192" s="118"/>
      <c r="BW192" s="118"/>
    </row>
    <row r="193" spans="1:75">
      <c r="A193" s="122"/>
      <c r="B193" s="123"/>
      <c r="C193" s="124"/>
      <c r="D193" s="123"/>
      <c r="E193" s="123"/>
      <c r="F193" s="123"/>
      <c r="G193" s="123"/>
      <c r="H193" s="123"/>
      <c r="I193" s="123"/>
      <c r="J193" s="123"/>
      <c r="K193" s="123"/>
      <c r="L193" s="123"/>
      <c r="M193" s="123"/>
      <c r="N193" s="127"/>
      <c r="O193" s="123"/>
      <c r="P193" s="128"/>
      <c r="Q193" s="129"/>
      <c r="R193" s="132"/>
      <c r="S193" s="131"/>
      <c r="T193" s="118"/>
      <c r="U193" s="118"/>
      <c r="V193" s="118"/>
      <c r="W193" s="118"/>
      <c r="X193" s="118"/>
      <c r="Y193" s="118"/>
      <c r="Z193" s="118"/>
      <c r="AA193" s="118"/>
      <c r="AB193" s="118"/>
      <c r="AC193" s="118"/>
      <c r="AD193" s="118"/>
      <c r="AE193" s="118"/>
      <c r="AF193" s="118"/>
      <c r="AG193" s="118"/>
      <c r="AH193" s="118"/>
      <c r="AI193" s="118"/>
      <c r="AJ193" s="118"/>
      <c r="AK193" s="118"/>
      <c r="AL193" s="118"/>
      <c r="AM193" s="118"/>
      <c r="AN193" s="118"/>
      <c r="AO193" s="118"/>
      <c r="AP193" s="118"/>
      <c r="AQ193" s="118"/>
      <c r="AR193" s="118"/>
      <c r="AS193" s="118"/>
      <c r="AT193" s="118"/>
      <c r="AU193" s="118"/>
      <c r="AV193" s="118"/>
      <c r="AW193" s="118"/>
      <c r="AX193" s="118"/>
      <c r="AY193" s="118"/>
      <c r="AZ193" s="118"/>
      <c r="BA193" s="118"/>
      <c r="BB193" s="118"/>
      <c r="BC193" s="118"/>
      <c r="BD193" s="118"/>
      <c r="BE193" s="118"/>
      <c r="BF193" s="118"/>
      <c r="BG193" s="118"/>
      <c r="BH193" s="118"/>
      <c r="BI193" s="118"/>
      <c r="BJ193" s="118"/>
      <c r="BK193" s="118"/>
      <c r="BL193" s="118"/>
      <c r="BM193" s="118"/>
      <c r="BN193" s="118"/>
      <c r="BO193" s="118"/>
      <c r="BP193" s="118"/>
      <c r="BQ193" s="118"/>
      <c r="BR193" s="118"/>
      <c r="BS193" s="118"/>
      <c r="BT193" s="118"/>
      <c r="BU193" s="118"/>
      <c r="BV193" s="118"/>
      <c r="BW193" s="118"/>
    </row>
    <row r="194" spans="1:75">
      <c r="A194" s="122"/>
      <c r="B194" s="123"/>
      <c r="C194" s="124"/>
      <c r="D194" s="123"/>
      <c r="E194" s="123"/>
      <c r="F194" s="123"/>
      <c r="G194" s="123"/>
      <c r="H194" s="123"/>
      <c r="I194" s="123"/>
      <c r="J194" s="123"/>
      <c r="K194" s="123"/>
      <c r="L194" s="123"/>
      <c r="M194" s="123"/>
      <c r="N194" s="127"/>
      <c r="O194" s="123"/>
      <c r="P194" s="128"/>
      <c r="Q194" s="129"/>
      <c r="R194" s="132"/>
      <c r="S194" s="131"/>
      <c r="T194" s="118"/>
      <c r="U194" s="118"/>
      <c r="V194" s="118"/>
      <c r="W194" s="118"/>
      <c r="X194" s="118"/>
      <c r="Y194" s="118"/>
      <c r="Z194" s="118"/>
      <c r="AA194" s="118"/>
      <c r="AB194" s="118"/>
      <c r="AC194" s="118"/>
      <c r="AD194" s="118"/>
      <c r="AE194" s="118"/>
      <c r="AF194" s="118"/>
      <c r="AG194" s="118"/>
      <c r="AH194" s="118"/>
      <c r="AI194" s="118"/>
      <c r="AJ194" s="118"/>
      <c r="AK194" s="118"/>
      <c r="AL194" s="118"/>
      <c r="AM194" s="118"/>
      <c r="AN194" s="118"/>
      <c r="AO194" s="118"/>
      <c r="AP194" s="118"/>
      <c r="AQ194" s="118"/>
      <c r="AR194" s="118"/>
      <c r="AS194" s="118"/>
      <c r="AT194" s="118"/>
      <c r="AU194" s="118"/>
      <c r="AV194" s="118"/>
      <c r="AW194" s="118"/>
      <c r="AX194" s="118"/>
      <c r="AY194" s="118"/>
      <c r="AZ194" s="118"/>
      <c r="BA194" s="118"/>
      <c r="BB194" s="118"/>
      <c r="BC194" s="118"/>
      <c r="BD194" s="118"/>
      <c r="BE194" s="118"/>
      <c r="BF194" s="118"/>
      <c r="BG194" s="118"/>
      <c r="BH194" s="118"/>
      <c r="BI194" s="118"/>
      <c r="BJ194" s="118"/>
      <c r="BK194" s="118"/>
      <c r="BL194" s="118"/>
      <c r="BM194" s="118"/>
      <c r="BN194" s="118"/>
      <c r="BO194" s="118"/>
      <c r="BP194" s="118"/>
      <c r="BQ194" s="118"/>
      <c r="BR194" s="118"/>
      <c r="BS194" s="118"/>
      <c r="BT194" s="118"/>
      <c r="BU194" s="118"/>
      <c r="BV194" s="118"/>
      <c r="BW194" s="118"/>
    </row>
    <row r="195" spans="1:75">
      <c r="A195" s="122"/>
      <c r="B195" s="123"/>
      <c r="C195" s="124"/>
      <c r="D195" s="123"/>
      <c r="E195" s="123"/>
      <c r="F195" s="123"/>
      <c r="G195" s="123"/>
      <c r="H195" s="123"/>
      <c r="I195" s="123"/>
      <c r="J195" s="123"/>
      <c r="K195" s="123"/>
      <c r="L195" s="123"/>
      <c r="M195" s="123"/>
      <c r="N195" s="127"/>
      <c r="O195" s="123"/>
      <c r="P195" s="128"/>
      <c r="Q195" s="129"/>
      <c r="R195" s="132"/>
      <c r="S195" s="131"/>
      <c r="T195" s="118"/>
      <c r="U195" s="118"/>
      <c r="V195" s="118"/>
      <c r="W195" s="118"/>
      <c r="X195" s="118"/>
      <c r="Y195" s="118"/>
      <c r="Z195" s="118"/>
      <c r="AA195" s="118"/>
      <c r="AB195" s="118"/>
      <c r="AC195" s="118"/>
      <c r="AD195" s="118"/>
      <c r="AE195" s="118"/>
      <c r="AF195" s="118"/>
      <c r="AG195" s="118"/>
      <c r="AH195" s="118"/>
      <c r="AI195" s="118"/>
      <c r="AJ195" s="118"/>
      <c r="AK195" s="118"/>
      <c r="AL195" s="118"/>
      <c r="AM195" s="118"/>
      <c r="AN195" s="118"/>
      <c r="AO195" s="118"/>
      <c r="AP195" s="118"/>
      <c r="AQ195" s="118"/>
      <c r="AR195" s="118"/>
      <c r="AS195" s="118"/>
      <c r="AT195" s="118"/>
      <c r="AU195" s="118"/>
      <c r="AV195" s="118"/>
      <c r="AW195" s="118"/>
      <c r="AX195" s="118"/>
      <c r="AY195" s="118"/>
      <c r="AZ195" s="118"/>
      <c r="BA195" s="118"/>
      <c r="BB195" s="118"/>
      <c r="BC195" s="118"/>
      <c r="BD195" s="118"/>
      <c r="BE195" s="118"/>
      <c r="BF195" s="118"/>
      <c r="BG195" s="118"/>
      <c r="BH195" s="118"/>
      <c r="BI195" s="118"/>
      <c r="BJ195" s="118"/>
      <c r="BK195" s="118"/>
      <c r="BL195" s="118"/>
      <c r="BM195" s="118"/>
      <c r="BN195" s="118"/>
      <c r="BO195" s="118"/>
      <c r="BP195" s="118"/>
      <c r="BQ195" s="118"/>
      <c r="BR195" s="118"/>
      <c r="BS195" s="118"/>
      <c r="BT195" s="118"/>
      <c r="BU195" s="118"/>
      <c r="BV195" s="118"/>
      <c r="BW195" s="118"/>
    </row>
    <row r="196" spans="1:75">
      <c r="A196" s="122"/>
      <c r="B196" s="123"/>
      <c r="C196" s="124"/>
      <c r="D196" s="123"/>
      <c r="E196" s="123"/>
      <c r="F196" s="123"/>
      <c r="G196" s="123"/>
      <c r="H196" s="123"/>
      <c r="I196" s="123"/>
      <c r="J196" s="123"/>
      <c r="K196" s="123"/>
      <c r="L196" s="123"/>
      <c r="M196" s="123"/>
      <c r="N196" s="127"/>
      <c r="O196" s="123"/>
      <c r="P196" s="128"/>
      <c r="Q196" s="129"/>
      <c r="R196" s="132"/>
      <c r="S196" s="131"/>
      <c r="T196" s="118"/>
      <c r="U196" s="118"/>
      <c r="V196" s="118"/>
      <c r="W196" s="118"/>
      <c r="X196" s="118"/>
      <c r="Y196" s="118"/>
      <c r="Z196" s="118"/>
      <c r="AA196" s="118"/>
      <c r="AB196" s="118"/>
      <c r="AC196" s="118"/>
      <c r="AD196" s="118"/>
      <c r="AE196" s="118"/>
      <c r="AF196" s="118"/>
      <c r="AG196" s="118"/>
      <c r="AH196" s="118"/>
      <c r="AI196" s="118"/>
      <c r="AJ196" s="118"/>
      <c r="AK196" s="118"/>
      <c r="AL196" s="118"/>
      <c r="AM196" s="118"/>
      <c r="AN196" s="118"/>
      <c r="AO196" s="118"/>
      <c r="AP196" s="118"/>
      <c r="AQ196" s="118"/>
      <c r="AR196" s="118"/>
      <c r="AS196" s="118"/>
      <c r="AT196" s="118"/>
      <c r="AU196" s="118"/>
      <c r="AV196" s="118"/>
      <c r="AW196" s="118"/>
      <c r="AX196" s="118"/>
      <c r="AY196" s="118"/>
      <c r="AZ196" s="118"/>
      <c r="BA196" s="118"/>
      <c r="BB196" s="118"/>
      <c r="BC196" s="118"/>
      <c r="BD196" s="118"/>
      <c r="BE196" s="118"/>
      <c r="BF196" s="118"/>
      <c r="BG196" s="118"/>
      <c r="BH196" s="118"/>
      <c r="BI196" s="118"/>
      <c r="BJ196" s="118"/>
      <c r="BK196" s="118"/>
      <c r="BL196" s="118"/>
      <c r="BM196" s="118"/>
      <c r="BN196" s="118"/>
      <c r="BO196" s="118"/>
      <c r="BP196" s="118"/>
      <c r="BQ196" s="118"/>
      <c r="BR196" s="118"/>
      <c r="BS196" s="118"/>
      <c r="BT196" s="118"/>
      <c r="BU196" s="118"/>
      <c r="BV196" s="118"/>
      <c r="BW196" s="118"/>
    </row>
    <row r="197" spans="1:75">
      <c r="A197" s="122"/>
      <c r="B197" s="123"/>
      <c r="C197" s="124"/>
      <c r="D197" s="123"/>
      <c r="E197" s="123"/>
      <c r="F197" s="123"/>
      <c r="G197" s="123"/>
      <c r="H197" s="123"/>
      <c r="I197" s="123"/>
      <c r="J197" s="123"/>
      <c r="K197" s="123"/>
      <c r="L197" s="123"/>
      <c r="M197" s="123"/>
      <c r="N197" s="127"/>
      <c r="O197" s="123"/>
      <c r="P197" s="128"/>
      <c r="Q197" s="129"/>
      <c r="R197" s="132"/>
      <c r="S197" s="131"/>
      <c r="T197" s="118"/>
      <c r="U197" s="118"/>
      <c r="V197" s="118"/>
      <c r="W197" s="118"/>
      <c r="X197" s="118"/>
      <c r="Y197" s="118"/>
      <c r="Z197" s="118"/>
      <c r="AA197" s="118"/>
      <c r="AB197" s="118"/>
      <c r="AC197" s="118"/>
      <c r="AD197" s="118"/>
      <c r="AE197" s="118"/>
      <c r="AF197" s="118"/>
      <c r="AG197" s="118"/>
      <c r="AH197" s="118"/>
      <c r="AI197" s="118"/>
      <c r="AJ197" s="118"/>
      <c r="AK197" s="118"/>
      <c r="AL197" s="118"/>
      <c r="AM197" s="118"/>
      <c r="AN197" s="118"/>
      <c r="AO197" s="118"/>
      <c r="AP197" s="118"/>
      <c r="AQ197" s="118"/>
      <c r="AR197" s="118"/>
      <c r="AS197" s="118"/>
      <c r="AT197" s="118"/>
      <c r="AU197" s="118"/>
      <c r="AV197" s="118"/>
      <c r="AW197" s="118"/>
      <c r="AX197" s="118"/>
      <c r="AY197" s="118"/>
      <c r="AZ197" s="118"/>
      <c r="BA197" s="118"/>
      <c r="BB197" s="118"/>
      <c r="BC197" s="118"/>
      <c r="BD197" s="118"/>
      <c r="BE197" s="118"/>
      <c r="BF197" s="118"/>
      <c r="BG197" s="118"/>
      <c r="BH197" s="118"/>
      <c r="BI197" s="118"/>
      <c r="BJ197" s="118"/>
      <c r="BK197" s="118"/>
      <c r="BL197" s="118"/>
      <c r="BM197" s="118"/>
      <c r="BN197" s="118"/>
      <c r="BO197" s="118"/>
      <c r="BP197" s="118"/>
      <c r="BQ197" s="118"/>
      <c r="BR197" s="118"/>
      <c r="BS197" s="118"/>
      <c r="BT197" s="118"/>
      <c r="BU197" s="118"/>
      <c r="BV197" s="118"/>
      <c r="BW197" s="118"/>
    </row>
    <row r="198" spans="1:75">
      <c r="A198" s="122"/>
      <c r="B198" s="123"/>
      <c r="C198" s="124"/>
      <c r="D198" s="123"/>
      <c r="E198" s="123"/>
      <c r="F198" s="123"/>
      <c r="G198" s="123"/>
      <c r="H198" s="123"/>
      <c r="I198" s="123"/>
      <c r="J198" s="123"/>
      <c r="K198" s="123"/>
      <c r="L198" s="123"/>
      <c r="M198" s="123"/>
      <c r="N198" s="127"/>
      <c r="O198" s="123"/>
      <c r="P198" s="128"/>
      <c r="Q198" s="129"/>
      <c r="R198" s="132"/>
      <c r="S198" s="131"/>
      <c r="T198" s="118"/>
      <c r="U198" s="118"/>
      <c r="V198" s="118"/>
      <c r="W198" s="118"/>
      <c r="X198" s="118"/>
      <c r="Y198" s="118"/>
      <c r="Z198" s="118"/>
      <c r="AA198" s="118"/>
      <c r="AB198" s="118"/>
      <c r="AC198" s="118"/>
      <c r="AD198" s="118"/>
      <c r="AE198" s="118"/>
      <c r="AF198" s="118"/>
      <c r="AG198" s="118"/>
      <c r="AH198" s="118"/>
      <c r="AI198" s="118"/>
      <c r="AJ198" s="118"/>
      <c r="AK198" s="118"/>
      <c r="AL198" s="118"/>
      <c r="AM198" s="118"/>
      <c r="AN198" s="118"/>
      <c r="AO198" s="118"/>
      <c r="AP198" s="118"/>
      <c r="AQ198" s="118"/>
      <c r="AR198" s="118"/>
      <c r="AS198" s="118"/>
      <c r="AT198" s="118"/>
      <c r="AU198" s="118"/>
      <c r="AV198" s="118"/>
      <c r="AW198" s="118"/>
      <c r="AX198" s="118"/>
      <c r="AY198" s="118"/>
      <c r="AZ198" s="118"/>
      <c r="BA198" s="118"/>
      <c r="BB198" s="118"/>
      <c r="BC198" s="118"/>
      <c r="BD198" s="118"/>
      <c r="BE198" s="118"/>
      <c r="BF198" s="118"/>
      <c r="BG198" s="118"/>
      <c r="BH198" s="118"/>
      <c r="BI198" s="118"/>
      <c r="BJ198" s="118"/>
      <c r="BK198" s="118"/>
      <c r="BL198" s="118"/>
      <c r="BM198" s="118"/>
      <c r="BN198" s="118"/>
      <c r="BO198" s="118"/>
      <c r="BP198" s="118"/>
      <c r="BQ198" s="118"/>
      <c r="BR198" s="118"/>
      <c r="BS198" s="118"/>
      <c r="BT198" s="118"/>
      <c r="BU198" s="118"/>
      <c r="BV198" s="118"/>
      <c r="BW198" s="118"/>
    </row>
    <row r="199" spans="1:75">
      <c r="A199" s="122"/>
      <c r="B199" s="123"/>
      <c r="C199" s="124"/>
      <c r="D199" s="123"/>
      <c r="E199" s="123"/>
      <c r="F199" s="123"/>
      <c r="G199" s="123"/>
      <c r="H199" s="123"/>
      <c r="I199" s="123"/>
      <c r="J199" s="123"/>
      <c r="K199" s="123"/>
      <c r="L199" s="123"/>
      <c r="M199" s="123"/>
      <c r="N199" s="127"/>
      <c r="O199" s="123"/>
      <c r="P199" s="128"/>
      <c r="Q199" s="129"/>
      <c r="R199" s="132"/>
      <c r="S199" s="131"/>
      <c r="T199" s="118"/>
      <c r="U199" s="118"/>
      <c r="V199" s="118"/>
      <c r="W199" s="118"/>
      <c r="X199" s="118"/>
      <c r="Y199" s="118"/>
      <c r="Z199" s="118"/>
      <c r="AA199" s="118"/>
      <c r="AB199" s="118"/>
      <c r="AC199" s="118"/>
      <c r="AD199" s="118"/>
      <c r="AE199" s="118"/>
      <c r="AF199" s="118"/>
      <c r="AG199" s="118"/>
      <c r="AH199" s="118"/>
      <c r="AI199" s="118"/>
      <c r="AJ199" s="118"/>
      <c r="AK199" s="118"/>
      <c r="AL199" s="118"/>
      <c r="AM199" s="118"/>
      <c r="AN199" s="118"/>
      <c r="AO199" s="118"/>
      <c r="AP199" s="118"/>
      <c r="AQ199" s="118"/>
      <c r="AR199" s="118"/>
      <c r="AS199" s="118"/>
      <c r="AT199" s="118"/>
      <c r="AU199" s="118"/>
      <c r="AV199" s="118"/>
      <c r="AW199" s="118"/>
      <c r="AX199" s="118"/>
      <c r="AY199" s="118"/>
      <c r="AZ199" s="118"/>
      <c r="BA199" s="118"/>
      <c r="BB199" s="118"/>
      <c r="BC199" s="118"/>
      <c r="BD199" s="118"/>
      <c r="BE199" s="118"/>
      <c r="BF199" s="118"/>
      <c r="BG199" s="118"/>
      <c r="BH199" s="118"/>
      <c r="BI199" s="118"/>
      <c r="BJ199" s="118"/>
      <c r="BK199" s="118"/>
      <c r="BL199" s="118"/>
      <c r="BM199" s="118"/>
      <c r="BN199" s="118"/>
      <c r="BO199" s="118"/>
      <c r="BP199" s="118"/>
      <c r="BQ199" s="118"/>
      <c r="BR199" s="118"/>
      <c r="BS199" s="118"/>
      <c r="BT199" s="118"/>
      <c r="BU199" s="118"/>
      <c r="BV199" s="118"/>
      <c r="BW199" s="118"/>
    </row>
    <row r="200" spans="1:75">
      <c r="A200" s="122"/>
      <c r="B200" s="123"/>
      <c r="C200" s="124"/>
      <c r="D200" s="123"/>
      <c r="E200" s="123"/>
      <c r="F200" s="123"/>
      <c r="G200" s="123"/>
      <c r="H200" s="123"/>
      <c r="I200" s="123"/>
      <c r="J200" s="123"/>
      <c r="K200" s="123"/>
      <c r="L200" s="123"/>
      <c r="M200" s="123"/>
      <c r="N200" s="127"/>
      <c r="O200" s="123"/>
      <c r="P200" s="128"/>
      <c r="Q200" s="129"/>
      <c r="R200" s="132"/>
      <c r="S200" s="131"/>
      <c r="T200" s="118"/>
      <c r="U200" s="118"/>
      <c r="V200" s="118"/>
      <c r="W200" s="118"/>
      <c r="X200" s="118"/>
      <c r="Y200" s="118"/>
      <c r="Z200" s="118"/>
      <c r="AA200" s="118"/>
      <c r="AB200" s="118"/>
      <c r="AC200" s="118"/>
      <c r="AD200" s="118"/>
      <c r="AE200" s="118"/>
      <c r="AF200" s="118"/>
      <c r="AG200" s="118"/>
      <c r="AH200" s="118"/>
      <c r="AI200" s="118"/>
      <c r="AJ200" s="118"/>
      <c r="AK200" s="118"/>
      <c r="AL200" s="118"/>
      <c r="AM200" s="118"/>
      <c r="AN200" s="118"/>
      <c r="AO200" s="118"/>
      <c r="AP200" s="118"/>
      <c r="AQ200" s="118"/>
      <c r="AR200" s="118"/>
      <c r="AS200" s="118"/>
      <c r="AT200" s="118"/>
      <c r="AU200" s="118"/>
      <c r="AV200" s="118"/>
      <c r="AW200" s="118"/>
      <c r="AX200" s="118"/>
      <c r="AY200" s="118"/>
      <c r="AZ200" s="118"/>
      <c r="BA200" s="118"/>
      <c r="BB200" s="118"/>
      <c r="BC200" s="118"/>
      <c r="BD200" s="118"/>
      <c r="BE200" s="118"/>
      <c r="BF200" s="118"/>
      <c r="BG200" s="118"/>
      <c r="BH200" s="118"/>
      <c r="BI200" s="118"/>
      <c r="BJ200" s="118"/>
      <c r="BK200" s="118"/>
      <c r="BL200" s="118"/>
      <c r="BM200" s="118"/>
      <c r="BN200" s="118"/>
      <c r="BO200" s="118"/>
      <c r="BP200" s="118"/>
      <c r="BQ200" s="118"/>
      <c r="BR200" s="118"/>
      <c r="BS200" s="118"/>
      <c r="BT200" s="118"/>
      <c r="BU200" s="118"/>
      <c r="BV200" s="118"/>
      <c r="BW200" s="118"/>
    </row>
    <row r="201" spans="1:75">
      <c r="A201" s="122"/>
      <c r="B201" s="123"/>
      <c r="C201" s="124"/>
      <c r="D201" s="123"/>
      <c r="E201" s="123"/>
      <c r="F201" s="123"/>
      <c r="G201" s="123"/>
      <c r="H201" s="123"/>
      <c r="I201" s="123"/>
      <c r="J201" s="123"/>
      <c r="K201" s="123"/>
      <c r="L201" s="123"/>
      <c r="M201" s="123"/>
      <c r="N201" s="127"/>
      <c r="O201" s="123"/>
      <c r="P201" s="128"/>
      <c r="Q201" s="129"/>
      <c r="R201" s="132"/>
      <c r="S201" s="131"/>
      <c r="T201" s="118"/>
      <c r="U201" s="118"/>
      <c r="V201" s="118"/>
      <c r="W201" s="118"/>
      <c r="X201" s="118"/>
      <c r="Y201" s="118"/>
      <c r="Z201" s="118"/>
      <c r="AA201" s="118"/>
      <c r="AB201" s="118"/>
      <c r="AC201" s="118"/>
      <c r="AD201" s="118"/>
      <c r="AE201" s="118"/>
      <c r="AF201" s="118"/>
      <c r="AG201" s="118"/>
      <c r="AH201" s="118"/>
      <c r="AI201" s="118"/>
      <c r="AJ201" s="118"/>
      <c r="AK201" s="118"/>
      <c r="AL201" s="118"/>
      <c r="AM201" s="118"/>
      <c r="AN201" s="118"/>
      <c r="AO201" s="118"/>
      <c r="AP201" s="118"/>
      <c r="AQ201" s="118"/>
      <c r="AR201" s="118"/>
      <c r="AS201" s="118"/>
      <c r="AT201" s="118"/>
      <c r="AU201" s="118"/>
      <c r="AV201" s="118"/>
      <c r="AW201" s="118"/>
      <c r="AX201" s="118"/>
      <c r="AY201" s="118"/>
      <c r="AZ201" s="118"/>
      <c r="BA201" s="118"/>
      <c r="BB201" s="118"/>
      <c r="BC201" s="118"/>
      <c r="BD201" s="118"/>
      <c r="BE201" s="118"/>
      <c r="BF201" s="118"/>
      <c r="BG201" s="118"/>
      <c r="BH201" s="118"/>
      <c r="BI201" s="118"/>
      <c r="BJ201" s="118"/>
      <c r="BK201" s="118"/>
      <c r="BL201" s="118"/>
      <c r="BM201" s="118"/>
      <c r="BN201" s="118"/>
      <c r="BO201" s="118"/>
      <c r="BP201" s="118"/>
      <c r="BQ201" s="118"/>
      <c r="BR201" s="118"/>
      <c r="BS201" s="118"/>
      <c r="BT201" s="118"/>
      <c r="BU201" s="118"/>
      <c r="BV201" s="118"/>
      <c r="BW201" s="118"/>
    </row>
    <row r="202" spans="1:75">
      <c r="A202" s="122"/>
      <c r="B202" s="123"/>
      <c r="C202" s="124"/>
      <c r="D202" s="123"/>
      <c r="E202" s="123"/>
      <c r="F202" s="123"/>
      <c r="G202" s="123"/>
      <c r="H202" s="123"/>
      <c r="I202" s="123"/>
      <c r="J202" s="123"/>
      <c r="K202" s="123"/>
      <c r="L202" s="123"/>
      <c r="M202" s="123"/>
      <c r="N202" s="127"/>
      <c r="O202" s="123"/>
      <c r="P202" s="128"/>
      <c r="Q202" s="129"/>
      <c r="R202" s="132"/>
      <c r="S202" s="131"/>
      <c r="T202" s="118"/>
      <c r="U202" s="118"/>
      <c r="V202" s="118"/>
      <c r="W202" s="118"/>
      <c r="X202" s="118"/>
      <c r="Y202" s="118"/>
      <c r="Z202" s="118"/>
      <c r="AA202" s="118"/>
      <c r="AB202" s="118"/>
      <c r="AC202" s="118"/>
      <c r="AD202" s="118"/>
      <c r="AE202" s="118"/>
      <c r="AF202" s="118"/>
      <c r="AG202" s="118"/>
      <c r="AH202" s="118"/>
      <c r="AI202" s="118"/>
      <c r="AJ202" s="118"/>
      <c r="AK202" s="118"/>
      <c r="AL202" s="118"/>
      <c r="AM202" s="118"/>
      <c r="AN202" s="118"/>
      <c r="AO202" s="118"/>
      <c r="AP202" s="118"/>
      <c r="AQ202" s="118"/>
      <c r="AR202" s="118"/>
      <c r="AS202" s="118"/>
      <c r="AT202" s="118"/>
      <c r="AU202" s="118"/>
      <c r="AV202" s="118"/>
      <c r="AW202" s="118"/>
      <c r="AX202" s="118"/>
      <c r="AY202" s="118"/>
      <c r="AZ202" s="118"/>
      <c r="BA202" s="118"/>
      <c r="BB202" s="118"/>
      <c r="BC202" s="118"/>
      <c r="BD202" s="118"/>
      <c r="BE202" s="118"/>
      <c r="BF202" s="118"/>
      <c r="BG202" s="118"/>
      <c r="BH202" s="118"/>
      <c r="BI202" s="118"/>
      <c r="BJ202" s="118"/>
      <c r="BK202" s="118"/>
      <c r="BL202" s="118"/>
      <c r="BM202" s="118"/>
      <c r="BN202" s="118"/>
      <c r="BO202" s="118"/>
      <c r="BP202" s="118"/>
      <c r="BQ202" s="118"/>
      <c r="BR202" s="118"/>
      <c r="BS202" s="118"/>
      <c r="BT202" s="118"/>
      <c r="BU202" s="118"/>
      <c r="BV202" s="118"/>
      <c r="BW202" s="118"/>
    </row>
    <row r="203" spans="1:75">
      <c r="A203" s="122"/>
      <c r="B203" s="123"/>
      <c r="C203" s="124"/>
      <c r="D203" s="123"/>
      <c r="E203" s="123"/>
      <c r="F203" s="123"/>
      <c r="G203" s="123"/>
      <c r="H203" s="123"/>
      <c r="I203" s="123"/>
      <c r="J203" s="123"/>
      <c r="K203" s="123"/>
      <c r="L203" s="123"/>
      <c r="M203" s="123"/>
      <c r="N203" s="127"/>
      <c r="O203" s="123"/>
      <c r="P203" s="128"/>
      <c r="Q203" s="129"/>
      <c r="R203" s="132"/>
      <c r="S203" s="131"/>
      <c r="T203" s="118"/>
      <c r="U203" s="118"/>
      <c r="V203" s="118"/>
      <c r="W203" s="118"/>
      <c r="X203" s="118"/>
      <c r="Y203" s="118"/>
      <c r="Z203" s="118"/>
      <c r="AA203" s="118"/>
      <c r="AB203" s="118"/>
      <c r="AC203" s="118"/>
      <c r="AD203" s="118"/>
      <c r="AE203" s="118"/>
      <c r="AF203" s="118"/>
      <c r="AG203" s="118"/>
      <c r="AH203" s="118"/>
      <c r="AI203" s="118"/>
      <c r="AJ203" s="118"/>
      <c r="AK203" s="118"/>
      <c r="AL203" s="118"/>
      <c r="AM203" s="118"/>
      <c r="AN203" s="118"/>
      <c r="AO203" s="118"/>
      <c r="AP203" s="118"/>
      <c r="AQ203" s="118"/>
      <c r="AR203" s="118"/>
      <c r="AS203" s="118"/>
      <c r="AT203" s="118"/>
      <c r="AU203" s="118"/>
      <c r="AV203" s="118"/>
      <c r="AW203" s="118"/>
      <c r="AX203" s="118"/>
      <c r="AY203" s="118"/>
      <c r="AZ203" s="118"/>
      <c r="BA203" s="118"/>
      <c r="BB203" s="118"/>
      <c r="BC203" s="118"/>
      <c r="BD203" s="118"/>
      <c r="BE203" s="118"/>
      <c r="BF203" s="118"/>
      <c r="BG203" s="118"/>
      <c r="BH203" s="118"/>
      <c r="BI203" s="118"/>
      <c r="BJ203" s="118"/>
      <c r="BK203" s="118"/>
      <c r="BL203" s="118"/>
      <c r="BM203" s="118"/>
      <c r="BN203" s="118"/>
      <c r="BO203" s="118"/>
      <c r="BP203" s="118"/>
      <c r="BQ203" s="118"/>
      <c r="BR203" s="118"/>
      <c r="BS203" s="118"/>
      <c r="BT203" s="118"/>
      <c r="BU203" s="118"/>
      <c r="BV203" s="118"/>
      <c r="BW203" s="118"/>
    </row>
    <row r="204" spans="1:75">
      <c r="A204" s="122"/>
      <c r="B204" s="123"/>
      <c r="C204" s="124"/>
      <c r="D204" s="123"/>
      <c r="E204" s="123"/>
      <c r="F204" s="123"/>
      <c r="G204" s="123"/>
      <c r="H204" s="123"/>
      <c r="I204" s="123"/>
      <c r="J204" s="123"/>
      <c r="K204" s="123"/>
      <c r="L204" s="123"/>
      <c r="M204" s="123"/>
      <c r="N204" s="127"/>
      <c r="O204" s="123"/>
      <c r="P204" s="128"/>
      <c r="Q204" s="129"/>
      <c r="R204" s="132"/>
      <c r="S204" s="131"/>
      <c r="T204" s="118"/>
      <c r="U204" s="118"/>
      <c r="V204" s="118"/>
      <c r="W204" s="118"/>
      <c r="X204" s="118"/>
      <c r="Y204" s="118"/>
      <c r="Z204" s="118"/>
      <c r="AA204" s="118"/>
      <c r="AB204" s="118"/>
      <c r="AC204" s="118"/>
      <c r="AD204" s="118"/>
      <c r="AE204" s="118"/>
      <c r="AF204" s="118"/>
      <c r="AG204" s="118"/>
      <c r="AH204" s="118"/>
      <c r="AI204" s="118"/>
      <c r="AJ204" s="118"/>
      <c r="AK204" s="118"/>
      <c r="AL204" s="118"/>
      <c r="AM204" s="118"/>
      <c r="AN204" s="118"/>
      <c r="AO204" s="118"/>
      <c r="AP204" s="118"/>
      <c r="AQ204" s="118"/>
      <c r="AR204" s="118"/>
      <c r="AS204" s="118"/>
      <c r="AT204" s="118"/>
      <c r="AU204" s="118"/>
      <c r="AV204" s="118"/>
      <c r="AW204" s="118"/>
      <c r="AX204" s="118"/>
      <c r="AY204" s="118"/>
      <c r="AZ204" s="118"/>
      <c r="BA204" s="118"/>
      <c r="BB204" s="118"/>
      <c r="BC204" s="118"/>
      <c r="BD204" s="118"/>
      <c r="BE204" s="118"/>
      <c r="BF204" s="118"/>
      <c r="BG204" s="118"/>
      <c r="BH204" s="118"/>
      <c r="BI204" s="118"/>
      <c r="BJ204" s="118"/>
      <c r="BK204" s="118"/>
      <c r="BL204" s="118"/>
      <c r="BM204" s="118"/>
      <c r="BN204" s="118"/>
      <c r="BO204" s="118"/>
      <c r="BP204" s="118"/>
      <c r="BQ204" s="118"/>
      <c r="BR204" s="118"/>
      <c r="BS204" s="118"/>
      <c r="BT204" s="118"/>
      <c r="BU204" s="118"/>
      <c r="BV204" s="118"/>
      <c r="BW204" s="118"/>
    </row>
    <row r="205" spans="1:75">
      <c r="A205" s="122"/>
      <c r="B205" s="123"/>
      <c r="C205" s="124"/>
      <c r="D205" s="123"/>
      <c r="E205" s="123"/>
      <c r="F205" s="123"/>
      <c r="G205" s="123"/>
      <c r="H205" s="123"/>
      <c r="I205" s="123"/>
      <c r="J205" s="123"/>
      <c r="K205" s="123"/>
      <c r="L205" s="123"/>
      <c r="M205" s="123"/>
      <c r="N205" s="127"/>
      <c r="O205" s="123"/>
      <c r="P205" s="128"/>
      <c r="Q205" s="129"/>
      <c r="R205" s="132"/>
      <c r="S205" s="131"/>
      <c r="T205" s="118"/>
      <c r="U205" s="118"/>
      <c r="V205" s="118"/>
      <c r="W205" s="118"/>
      <c r="X205" s="118"/>
      <c r="Y205" s="118"/>
      <c r="Z205" s="118"/>
      <c r="AA205" s="118"/>
      <c r="AB205" s="118"/>
      <c r="AC205" s="118"/>
      <c r="AD205" s="118"/>
      <c r="AE205" s="118"/>
      <c r="AF205" s="118"/>
      <c r="AG205" s="118"/>
      <c r="AH205" s="118"/>
      <c r="AI205" s="118"/>
      <c r="AJ205" s="118"/>
      <c r="AK205" s="118"/>
      <c r="AL205" s="118"/>
      <c r="AM205" s="118"/>
      <c r="AN205" s="118"/>
      <c r="AO205" s="118"/>
      <c r="AP205" s="118"/>
      <c r="AQ205" s="118"/>
      <c r="AR205" s="118"/>
      <c r="AS205" s="118"/>
      <c r="AT205" s="118"/>
      <c r="AU205" s="118"/>
      <c r="AV205" s="118"/>
      <c r="AW205" s="118"/>
      <c r="AX205" s="118"/>
      <c r="AY205" s="118"/>
      <c r="AZ205" s="118"/>
      <c r="BA205" s="118"/>
      <c r="BB205" s="118"/>
      <c r="BC205" s="118"/>
      <c r="BD205" s="118"/>
      <c r="BE205" s="118"/>
      <c r="BF205" s="118"/>
      <c r="BG205" s="118"/>
      <c r="BH205" s="118"/>
      <c r="BI205" s="118"/>
      <c r="BJ205" s="118"/>
      <c r="BK205" s="118"/>
      <c r="BL205" s="118"/>
      <c r="BM205" s="118"/>
      <c r="BN205" s="118"/>
      <c r="BO205" s="118"/>
      <c r="BP205" s="118"/>
      <c r="BQ205" s="118"/>
      <c r="BR205" s="118"/>
      <c r="BS205" s="118"/>
      <c r="BT205" s="118"/>
      <c r="BU205" s="118"/>
      <c r="BV205" s="118"/>
      <c r="BW205" s="118"/>
    </row>
    <row r="206" spans="1:75">
      <c r="A206" s="122"/>
      <c r="B206" s="123"/>
      <c r="C206" s="124"/>
      <c r="D206" s="123"/>
      <c r="E206" s="123"/>
      <c r="F206" s="123"/>
      <c r="G206" s="123"/>
      <c r="H206" s="123"/>
      <c r="I206" s="123"/>
      <c r="J206" s="123"/>
      <c r="K206" s="123"/>
      <c r="L206" s="123"/>
      <c r="M206" s="123"/>
      <c r="N206" s="127"/>
      <c r="O206" s="123"/>
      <c r="P206" s="128"/>
      <c r="Q206" s="129"/>
      <c r="R206" s="132"/>
      <c r="S206" s="131"/>
      <c r="T206" s="118"/>
      <c r="U206" s="118"/>
      <c r="V206" s="118"/>
      <c r="W206" s="118"/>
      <c r="X206" s="118"/>
      <c r="Y206" s="118"/>
      <c r="Z206" s="118"/>
      <c r="AA206" s="118"/>
      <c r="AB206" s="118"/>
      <c r="AC206" s="118"/>
      <c r="AD206" s="118"/>
      <c r="AE206" s="118"/>
      <c r="AF206" s="118"/>
      <c r="AG206" s="118"/>
      <c r="AH206" s="118"/>
      <c r="AI206" s="118"/>
      <c r="AJ206" s="118"/>
      <c r="AK206" s="118"/>
      <c r="AL206" s="118"/>
      <c r="AM206" s="118"/>
      <c r="AN206" s="118"/>
      <c r="AO206" s="118"/>
      <c r="AP206" s="118"/>
      <c r="AQ206" s="118"/>
      <c r="AR206" s="118"/>
      <c r="AS206" s="118"/>
      <c r="AT206" s="118"/>
      <c r="AU206" s="118"/>
      <c r="AV206" s="118"/>
      <c r="AW206" s="118"/>
      <c r="AX206" s="118"/>
      <c r="AY206" s="118"/>
      <c r="AZ206" s="118"/>
      <c r="BA206" s="118"/>
      <c r="BB206" s="118"/>
      <c r="BC206" s="118"/>
      <c r="BD206" s="118"/>
      <c r="BE206" s="118"/>
      <c r="BF206" s="118"/>
      <c r="BG206" s="118"/>
      <c r="BH206" s="118"/>
      <c r="BI206" s="118"/>
      <c r="BJ206" s="118"/>
      <c r="BK206" s="118"/>
      <c r="BL206" s="118"/>
      <c r="BM206" s="118"/>
      <c r="BN206" s="118"/>
      <c r="BO206" s="118"/>
      <c r="BP206" s="118"/>
      <c r="BQ206" s="118"/>
      <c r="BR206" s="118"/>
      <c r="BS206" s="118"/>
      <c r="BT206" s="118"/>
      <c r="BU206" s="118"/>
      <c r="BV206" s="118"/>
      <c r="BW206" s="118"/>
    </row>
    <row r="207" spans="1:75">
      <c r="A207" s="122"/>
      <c r="B207" s="123"/>
      <c r="C207" s="124"/>
      <c r="D207" s="123"/>
      <c r="E207" s="123"/>
      <c r="F207" s="123"/>
      <c r="G207" s="123"/>
      <c r="H207" s="123"/>
      <c r="I207" s="123"/>
      <c r="J207" s="123"/>
      <c r="K207" s="123"/>
      <c r="L207" s="123"/>
      <c r="M207" s="123"/>
      <c r="N207" s="127"/>
      <c r="O207" s="123"/>
      <c r="P207" s="128"/>
      <c r="Q207" s="129"/>
      <c r="R207" s="132"/>
      <c r="S207" s="131"/>
      <c r="T207" s="118"/>
      <c r="U207" s="118"/>
      <c r="V207" s="118"/>
      <c r="W207" s="118"/>
      <c r="X207" s="118"/>
      <c r="Y207" s="118"/>
      <c r="Z207" s="118"/>
      <c r="AA207" s="118"/>
      <c r="AB207" s="118"/>
      <c r="AC207" s="118"/>
      <c r="AD207" s="118"/>
      <c r="AE207" s="118"/>
      <c r="AF207" s="118"/>
      <c r="AG207" s="118"/>
      <c r="AH207" s="118"/>
      <c r="AI207" s="118"/>
      <c r="AJ207" s="118"/>
      <c r="AK207" s="118"/>
      <c r="AL207" s="118"/>
      <c r="AM207" s="118"/>
      <c r="AN207" s="118"/>
      <c r="AO207" s="118"/>
      <c r="AP207" s="118"/>
      <c r="AQ207" s="118"/>
      <c r="AR207" s="118"/>
      <c r="AS207" s="118"/>
      <c r="AT207" s="118"/>
      <c r="AU207" s="118"/>
      <c r="AV207" s="118"/>
      <c r="AW207" s="118"/>
      <c r="AX207" s="118"/>
      <c r="AY207" s="118"/>
      <c r="AZ207" s="118"/>
      <c r="BA207" s="118"/>
      <c r="BB207" s="118"/>
      <c r="BC207" s="118"/>
      <c r="BD207" s="118"/>
      <c r="BE207" s="118"/>
      <c r="BF207" s="118"/>
      <c r="BG207" s="118"/>
      <c r="BH207" s="118"/>
      <c r="BI207" s="118"/>
      <c r="BJ207" s="118"/>
      <c r="BK207" s="118"/>
      <c r="BL207" s="118"/>
      <c r="BM207" s="118"/>
      <c r="BN207" s="118"/>
      <c r="BO207" s="118"/>
      <c r="BP207" s="118"/>
      <c r="BQ207" s="118"/>
      <c r="BR207" s="118"/>
      <c r="BS207" s="118"/>
      <c r="BT207" s="118"/>
      <c r="BU207" s="118"/>
      <c r="BV207" s="118"/>
      <c r="BW207" s="118"/>
    </row>
    <row r="208" spans="1:75">
      <c r="A208" s="122"/>
      <c r="B208" s="123"/>
      <c r="C208" s="124"/>
      <c r="D208" s="123"/>
      <c r="E208" s="123"/>
      <c r="F208" s="123"/>
      <c r="G208" s="123"/>
      <c r="H208" s="123"/>
      <c r="I208" s="123"/>
      <c r="J208" s="123"/>
      <c r="K208" s="123"/>
      <c r="L208" s="123"/>
      <c r="M208" s="123"/>
      <c r="N208" s="127"/>
      <c r="O208" s="123"/>
      <c r="P208" s="128"/>
      <c r="Q208" s="129"/>
      <c r="R208" s="132"/>
      <c r="S208" s="131"/>
      <c r="T208" s="118"/>
      <c r="U208" s="118"/>
      <c r="V208" s="118"/>
      <c r="W208" s="118"/>
      <c r="X208" s="118"/>
      <c r="Y208" s="118"/>
      <c r="Z208" s="118"/>
      <c r="AA208" s="118"/>
      <c r="AB208" s="118"/>
      <c r="AC208" s="118"/>
      <c r="AD208" s="118"/>
      <c r="AE208" s="118"/>
      <c r="AF208" s="118"/>
      <c r="AG208" s="118"/>
      <c r="AH208" s="118"/>
      <c r="AI208" s="118"/>
      <c r="AJ208" s="118"/>
      <c r="AK208" s="118"/>
      <c r="AL208" s="118"/>
      <c r="AM208" s="118"/>
      <c r="AN208" s="118"/>
      <c r="AO208" s="118"/>
      <c r="AP208" s="118"/>
      <c r="AQ208" s="118"/>
      <c r="AR208" s="118"/>
      <c r="AS208" s="118"/>
      <c r="AT208" s="118"/>
      <c r="AU208" s="118"/>
      <c r="AV208" s="118"/>
      <c r="AW208" s="118"/>
      <c r="AX208" s="118"/>
      <c r="AY208" s="118"/>
      <c r="AZ208" s="118"/>
      <c r="BA208" s="118"/>
      <c r="BB208" s="118"/>
      <c r="BC208" s="118"/>
      <c r="BD208" s="118"/>
      <c r="BE208" s="118"/>
      <c r="BF208" s="118"/>
      <c r="BG208" s="118"/>
      <c r="BH208" s="118"/>
      <c r="BI208" s="118"/>
      <c r="BJ208" s="118"/>
      <c r="BK208" s="118"/>
      <c r="BL208" s="118"/>
      <c r="BM208" s="118"/>
      <c r="BN208" s="118"/>
      <c r="BO208" s="118"/>
      <c r="BP208" s="118"/>
      <c r="BQ208" s="118"/>
      <c r="BR208" s="118"/>
      <c r="BS208" s="118"/>
      <c r="BT208" s="118"/>
      <c r="BU208" s="118"/>
      <c r="BV208" s="118"/>
      <c r="BW208" s="118"/>
    </row>
    <row r="209" spans="1:75">
      <c r="A209" s="122"/>
      <c r="B209" s="123"/>
      <c r="C209" s="124"/>
      <c r="D209" s="123"/>
      <c r="E209" s="123"/>
      <c r="F209" s="123"/>
      <c r="G209" s="123"/>
      <c r="H209" s="123"/>
      <c r="I209" s="123"/>
      <c r="J209" s="123"/>
      <c r="K209" s="123"/>
      <c r="L209" s="123"/>
      <c r="M209" s="123"/>
      <c r="N209" s="127"/>
      <c r="O209" s="123"/>
      <c r="P209" s="128"/>
      <c r="Q209" s="129"/>
      <c r="R209" s="132"/>
      <c r="S209" s="131"/>
      <c r="T209" s="118"/>
      <c r="U209" s="118"/>
      <c r="V209" s="118"/>
      <c r="W209" s="118"/>
      <c r="X209" s="118"/>
      <c r="Y209" s="118"/>
      <c r="Z209" s="118"/>
      <c r="AA209" s="118"/>
      <c r="AB209" s="118"/>
      <c r="AC209" s="118"/>
      <c r="AD209" s="118"/>
      <c r="AE209" s="118"/>
      <c r="AF209" s="118"/>
      <c r="AG209" s="118"/>
      <c r="AH209" s="118"/>
      <c r="AI209" s="118"/>
      <c r="AJ209" s="118"/>
      <c r="AK209" s="118"/>
      <c r="AL209" s="118"/>
      <c r="AM209" s="118"/>
      <c r="AN209" s="118"/>
      <c r="AO209" s="118"/>
      <c r="AP209" s="118"/>
      <c r="AQ209" s="118"/>
      <c r="AR209" s="118"/>
      <c r="AS209" s="118"/>
      <c r="AT209" s="118"/>
      <c r="AU209" s="118"/>
      <c r="AV209" s="118"/>
      <c r="AW209" s="118"/>
      <c r="AX209" s="118"/>
      <c r="AY209" s="118"/>
      <c r="AZ209" s="118"/>
      <c r="BA209" s="118"/>
      <c r="BB209" s="118"/>
      <c r="BC209" s="118"/>
      <c r="BD209" s="118"/>
      <c r="BE209" s="118"/>
      <c r="BF209" s="118"/>
      <c r="BG209" s="118"/>
      <c r="BH209" s="118"/>
      <c r="BI209" s="118"/>
      <c r="BJ209" s="118"/>
      <c r="BK209" s="118"/>
      <c r="BL209" s="118"/>
      <c r="BM209" s="118"/>
      <c r="BN209" s="118"/>
      <c r="BO209" s="118"/>
      <c r="BP209" s="118"/>
      <c r="BQ209" s="118"/>
      <c r="BR209" s="118"/>
      <c r="BS209" s="118"/>
      <c r="BT209" s="118"/>
      <c r="BU209" s="118"/>
      <c r="BV209" s="118"/>
      <c r="BW209" s="118"/>
    </row>
    <row r="210" spans="1:75">
      <c r="A210" s="122"/>
      <c r="B210" s="123"/>
      <c r="C210" s="124"/>
      <c r="D210" s="123"/>
      <c r="E210" s="123"/>
      <c r="F210" s="123"/>
      <c r="G210" s="123"/>
      <c r="H210" s="123"/>
      <c r="I210" s="123"/>
      <c r="J210" s="123"/>
      <c r="K210" s="123"/>
      <c r="L210" s="123"/>
      <c r="M210" s="123"/>
      <c r="N210" s="127"/>
      <c r="O210" s="123"/>
      <c r="P210" s="128"/>
      <c r="Q210" s="129"/>
      <c r="R210" s="132"/>
      <c r="S210" s="131"/>
      <c r="T210" s="118"/>
      <c r="U210" s="118"/>
      <c r="V210" s="118"/>
      <c r="W210" s="118"/>
      <c r="X210" s="118"/>
      <c r="Y210" s="118"/>
      <c r="Z210" s="118"/>
      <c r="AA210" s="118"/>
      <c r="AB210" s="118"/>
      <c r="AC210" s="118"/>
      <c r="AD210" s="118"/>
      <c r="AE210" s="118"/>
      <c r="AF210" s="118"/>
      <c r="AG210" s="118"/>
      <c r="AH210" s="118"/>
      <c r="AI210" s="118"/>
      <c r="AJ210" s="118"/>
      <c r="AK210" s="118"/>
      <c r="AL210" s="118"/>
      <c r="AM210" s="118"/>
      <c r="AN210" s="118"/>
      <c r="AO210" s="118"/>
      <c r="AP210" s="118"/>
      <c r="AQ210" s="118"/>
      <c r="AR210" s="118"/>
      <c r="AS210" s="118"/>
      <c r="AT210" s="118"/>
      <c r="AU210" s="118"/>
      <c r="AV210" s="118"/>
      <c r="AW210" s="118"/>
      <c r="AX210" s="118"/>
      <c r="AY210" s="118"/>
      <c r="AZ210" s="118"/>
      <c r="BA210" s="118"/>
      <c r="BB210" s="118"/>
      <c r="BC210" s="118"/>
      <c r="BD210" s="118"/>
      <c r="BE210" s="118"/>
      <c r="BF210" s="118"/>
      <c r="BG210" s="118"/>
      <c r="BH210" s="118"/>
      <c r="BI210" s="118"/>
      <c r="BJ210" s="118"/>
      <c r="BK210" s="118"/>
      <c r="BL210" s="118"/>
      <c r="BM210" s="118"/>
      <c r="BN210" s="118"/>
      <c r="BO210" s="118"/>
      <c r="BP210" s="118"/>
      <c r="BQ210" s="118"/>
      <c r="BR210" s="118"/>
      <c r="BS210" s="118"/>
      <c r="BT210" s="118"/>
      <c r="BU210" s="118"/>
      <c r="BV210" s="118"/>
      <c r="BW210" s="118"/>
    </row>
    <row r="211" spans="1:75">
      <c r="A211" s="122"/>
      <c r="B211" s="123"/>
      <c r="C211" s="124"/>
      <c r="D211" s="123"/>
      <c r="E211" s="123"/>
      <c r="F211" s="123"/>
      <c r="G211" s="123"/>
      <c r="H211" s="123"/>
      <c r="I211" s="123"/>
      <c r="J211" s="123"/>
      <c r="K211" s="123"/>
      <c r="L211" s="123"/>
      <c r="M211" s="123"/>
      <c r="N211" s="127"/>
      <c r="O211" s="123"/>
      <c r="P211" s="128"/>
      <c r="Q211" s="129"/>
      <c r="R211" s="132"/>
      <c r="S211" s="131"/>
      <c r="T211" s="118"/>
      <c r="U211" s="118"/>
      <c r="V211" s="118"/>
      <c r="W211" s="118"/>
      <c r="X211" s="118"/>
      <c r="Y211" s="118"/>
      <c r="Z211" s="118"/>
      <c r="AA211" s="118"/>
      <c r="AB211" s="118"/>
      <c r="AC211" s="118"/>
      <c r="AD211" s="118"/>
      <c r="AE211" s="118"/>
      <c r="AF211" s="118"/>
      <c r="AG211" s="118"/>
      <c r="AH211" s="118"/>
      <c r="AI211" s="118"/>
      <c r="AJ211" s="118"/>
      <c r="AK211" s="118"/>
      <c r="AL211" s="118"/>
      <c r="AM211" s="118"/>
      <c r="AN211" s="118"/>
      <c r="AO211" s="118"/>
      <c r="AP211" s="118"/>
      <c r="AQ211" s="118"/>
      <c r="AR211" s="118"/>
      <c r="AS211" s="118"/>
      <c r="AT211" s="118"/>
      <c r="AU211" s="118"/>
      <c r="AV211" s="118"/>
      <c r="AW211" s="118"/>
      <c r="AX211" s="118"/>
      <c r="AY211" s="118"/>
      <c r="AZ211" s="118"/>
      <c r="BA211" s="118"/>
      <c r="BB211" s="118"/>
      <c r="BC211" s="118"/>
      <c r="BD211" s="118"/>
      <c r="BE211" s="118"/>
      <c r="BF211" s="118"/>
      <c r="BG211" s="118"/>
      <c r="BH211" s="118"/>
      <c r="BI211" s="118"/>
      <c r="BJ211" s="118"/>
      <c r="BK211" s="118"/>
      <c r="BL211" s="118"/>
      <c r="BM211" s="118"/>
      <c r="BN211" s="118"/>
      <c r="BO211" s="118"/>
      <c r="BP211" s="118"/>
      <c r="BQ211" s="118"/>
      <c r="BR211" s="118"/>
      <c r="BS211" s="118"/>
      <c r="BT211" s="118"/>
      <c r="BU211" s="118"/>
      <c r="BV211" s="118"/>
      <c r="BW211" s="118"/>
    </row>
    <row r="212" spans="1:75">
      <c r="A212" s="122"/>
      <c r="B212" s="123"/>
      <c r="C212" s="124"/>
      <c r="D212" s="123"/>
      <c r="E212" s="123"/>
      <c r="F212" s="123"/>
      <c r="G212" s="123"/>
      <c r="H212" s="123"/>
      <c r="I212" s="123"/>
      <c r="J212" s="123"/>
      <c r="K212" s="123"/>
      <c r="L212" s="123"/>
      <c r="M212" s="123"/>
      <c r="N212" s="127"/>
      <c r="O212" s="123"/>
      <c r="P212" s="128"/>
      <c r="Q212" s="129"/>
      <c r="R212" s="132"/>
      <c r="S212" s="131"/>
      <c r="T212" s="118"/>
      <c r="U212" s="118"/>
      <c r="V212" s="118"/>
      <c r="W212" s="118"/>
      <c r="X212" s="118"/>
      <c r="Y212" s="118"/>
      <c r="Z212" s="118"/>
      <c r="AA212" s="118"/>
      <c r="AB212" s="118"/>
      <c r="AC212" s="118"/>
      <c r="AD212" s="118"/>
      <c r="AE212" s="118"/>
      <c r="AF212" s="118"/>
      <c r="AG212" s="118"/>
      <c r="AH212" s="118"/>
      <c r="AI212" s="118"/>
      <c r="AJ212" s="118"/>
      <c r="AK212" s="118"/>
      <c r="AL212" s="118"/>
      <c r="AM212" s="118"/>
      <c r="AN212" s="118"/>
      <c r="AO212" s="118"/>
      <c r="AP212" s="118"/>
      <c r="AQ212" s="118"/>
      <c r="AR212" s="118"/>
      <c r="AS212" s="118"/>
      <c r="AT212" s="118"/>
      <c r="AU212" s="118"/>
      <c r="AV212" s="118"/>
      <c r="AW212" s="118"/>
      <c r="AX212" s="118"/>
      <c r="AY212" s="118"/>
      <c r="AZ212" s="118"/>
      <c r="BA212" s="118"/>
      <c r="BB212" s="118"/>
      <c r="BC212" s="118"/>
      <c r="BD212" s="118"/>
      <c r="BE212" s="118"/>
      <c r="BF212" s="118"/>
      <c r="BG212" s="118"/>
      <c r="BH212" s="118"/>
      <c r="BI212" s="118"/>
      <c r="BJ212" s="118"/>
      <c r="BK212" s="118"/>
      <c r="BL212" s="118"/>
      <c r="BM212" s="118"/>
      <c r="BN212" s="118"/>
      <c r="BO212" s="118"/>
      <c r="BP212" s="118"/>
      <c r="BQ212" s="118"/>
      <c r="BR212" s="118"/>
      <c r="BS212" s="118"/>
      <c r="BT212" s="118"/>
      <c r="BU212" s="118"/>
      <c r="BV212" s="118"/>
      <c r="BW212" s="118"/>
    </row>
    <row r="213" spans="1:75">
      <c r="A213" s="122"/>
      <c r="B213" s="123"/>
      <c r="C213" s="124"/>
      <c r="D213" s="123"/>
      <c r="E213" s="123"/>
      <c r="F213" s="123"/>
      <c r="G213" s="123"/>
      <c r="H213" s="123"/>
      <c r="I213" s="123"/>
      <c r="J213" s="123"/>
      <c r="K213" s="123"/>
      <c r="L213" s="123"/>
      <c r="M213" s="123"/>
      <c r="N213" s="127"/>
      <c r="O213" s="123"/>
      <c r="P213" s="128"/>
      <c r="Q213" s="129"/>
      <c r="R213" s="132"/>
      <c r="S213" s="131"/>
      <c r="T213" s="118"/>
      <c r="U213" s="118"/>
      <c r="V213" s="118"/>
      <c r="W213" s="118"/>
      <c r="X213" s="118"/>
      <c r="Y213" s="118"/>
      <c r="Z213" s="118"/>
      <c r="AA213" s="118"/>
      <c r="AB213" s="118"/>
      <c r="AC213" s="118"/>
      <c r="AD213" s="118"/>
      <c r="AE213" s="118"/>
      <c r="AF213" s="118"/>
      <c r="AG213" s="118"/>
      <c r="AH213" s="118"/>
      <c r="AI213" s="118"/>
      <c r="AJ213" s="118"/>
      <c r="AK213" s="118"/>
      <c r="AL213" s="118"/>
      <c r="AM213" s="118"/>
      <c r="AN213" s="118"/>
      <c r="AO213" s="118"/>
      <c r="AP213" s="118"/>
      <c r="AQ213" s="118"/>
      <c r="AR213" s="118"/>
      <c r="AS213" s="118"/>
      <c r="AT213" s="118"/>
      <c r="AU213" s="118"/>
      <c r="AV213" s="118"/>
      <c r="AW213" s="118"/>
      <c r="AX213" s="118"/>
      <c r="AY213" s="118"/>
      <c r="AZ213" s="118"/>
      <c r="BA213" s="118"/>
      <c r="BB213" s="118"/>
      <c r="BC213" s="118"/>
      <c r="BD213" s="118"/>
      <c r="BE213" s="118"/>
      <c r="BF213" s="118"/>
      <c r="BG213" s="118"/>
      <c r="BH213" s="118"/>
      <c r="BI213" s="118"/>
      <c r="BJ213" s="118"/>
      <c r="BK213" s="118"/>
      <c r="BL213" s="118"/>
      <c r="BM213" s="118"/>
      <c r="BN213" s="118"/>
      <c r="BO213" s="118"/>
      <c r="BP213" s="118"/>
      <c r="BQ213" s="118"/>
      <c r="BR213" s="118"/>
      <c r="BS213" s="118"/>
      <c r="BT213" s="118"/>
      <c r="BU213" s="118"/>
      <c r="BV213" s="118"/>
      <c r="BW213" s="118"/>
    </row>
    <row r="214" spans="1:75">
      <c r="A214" s="122"/>
      <c r="B214" s="123"/>
      <c r="C214" s="124"/>
      <c r="D214" s="123"/>
      <c r="E214" s="123"/>
      <c r="F214" s="123"/>
      <c r="G214" s="123"/>
      <c r="H214" s="123"/>
      <c r="I214" s="123"/>
      <c r="J214" s="123"/>
      <c r="K214" s="123"/>
      <c r="L214" s="123"/>
      <c r="M214" s="123"/>
      <c r="N214" s="127"/>
      <c r="O214" s="123"/>
      <c r="P214" s="128"/>
      <c r="Q214" s="129"/>
      <c r="R214" s="132"/>
      <c r="S214" s="131"/>
      <c r="T214" s="118"/>
      <c r="U214" s="118"/>
      <c r="V214" s="118"/>
      <c r="W214" s="118"/>
      <c r="X214" s="118"/>
      <c r="Y214" s="118"/>
      <c r="Z214" s="118"/>
      <c r="AA214" s="118"/>
      <c r="AB214" s="118"/>
      <c r="AC214" s="118"/>
      <c r="AD214" s="118"/>
      <c r="AE214" s="118"/>
      <c r="AF214" s="118"/>
      <c r="AG214" s="118"/>
      <c r="AH214" s="118"/>
      <c r="AI214" s="118"/>
      <c r="AJ214" s="118"/>
      <c r="AK214" s="118"/>
      <c r="AL214" s="118"/>
      <c r="AM214" s="118"/>
      <c r="AN214" s="118"/>
      <c r="AO214" s="118"/>
      <c r="AP214" s="118"/>
      <c r="AQ214" s="118"/>
      <c r="AR214" s="118"/>
      <c r="AS214" s="118"/>
      <c r="AT214" s="118"/>
      <c r="AU214" s="118"/>
      <c r="AV214" s="118"/>
      <c r="AW214" s="118"/>
      <c r="AX214" s="118"/>
      <c r="AY214" s="118"/>
      <c r="AZ214" s="118"/>
      <c r="BA214" s="118"/>
      <c r="BB214" s="118"/>
      <c r="BC214" s="118"/>
      <c r="BD214" s="118"/>
      <c r="BE214" s="118"/>
      <c r="BF214" s="118"/>
      <c r="BG214" s="118"/>
      <c r="BH214" s="118"/>
      <c r="BI214" s="118"/>
      <c r="BJ214" s="118"/>
      <c r="BK214" s="118"/>
      <c r="BL214" s="118"/>
      <c r="BM214" s="118"/>
      <c r="BN214" s="118"/>
      <c r="BO214" s="118"/>
      <c r="BP214" s="118"/>
      <c r="BQ214" s="118"/>
      <c r="BR214" s="118"/>
      <c r="BS214" s="118"/>
      <c r="BT214" s="118"/>
      <c r="BU214" s="118"/>
      <c r="BV214" s="118"/>
      <c r="BW214" s="118"/>
    </row>
    <row r="215" spans="1:75">
      <c r="A215" s="122"/>
      <c r="B215" s="123"/>
      <c r="C215" s="124"/>
      <c r="D215" s="123"/>
      <c r="E215" s="123"/>
      <c r="F215" s="123"/>
      <c r="G215" s="123"/>
      <c r="H215" s="123"/>
      <c r="I215" s="123"/>
      <c r="J215" s="123"/>
      <c r="K215" s="123"/>
      <c r="L215" s="123"/>
      <c r="M215" s="123"/>
      <c r="N215" s="127"/>
      <c r="O215" s="123"/>
      <c r="P215" s="128"/>
      <c r="Q215" s="129"/>
      <c r="R215" s="132"/>
      <c r="S215" s="131"/>
      <c r="T215" s="118"/>
      <c r="U215" s="118"/>
      <c r="V215" s="118"/>
      <c r="W215" s="118"/>
      <c r="X215" s="118"/>
      <c r="Y215" s="118"/>
      <c r="Z215" s="118"/>
      <c r="AA215" s="118"/>
      <c r="AB215" s="118"/>
      <c r="AC215" s="118"/>
      <c r="AD215" s="118"/>
      <c r="AE215" s="118"/>
      <c r="AF215" s="118"/>
      <c r="AG215" s="118"/>
      <c r="AH215" s="118"/>
      <c r="AI215" s="118"/>
      <c r="AJ215" s="118"/>
      <c r="AK215" s="118"/>
      <c r="AL215" s="118"/>
      <c r="AM215" s="118"/>
      <c r="AN215" s="118"/>
      <c r="AO215" s="118"/>
      <c r="AP215" s="118"/>
      <c r="AQ215" s="118"/>
      <c r="AR215" s="118"/>
      <c r="AS215" s="118"/>
      <c r="AT215" s="118"/>
      <c r="AU215" s="118"/>
      <c r="AV215" s="118"/>
      <c r="AW215" s="118"/>
      <c r="AX215" s="118"/>
      <c r="AY215" s="118"/>
      <c r="AZ215" s="118"/>
      <c r="BA215" s="118"/>
      <c r="BB215" s="118"/>
      <c r="BC215" s="118"/>
      <c r="BD215" s="118"/>
      <c r="BE215" s="118"/>
      <c r="BF215" s="118"/>
      <c r="BG215" s="118"/>
      <c r="BH215" s="118"/>
      <c r="BI215" s="118"/>
      <c r="BJ215" s="118"/>
      <c r="BK215" s="118"/>
      <c r="BL215" s="118"/>
      <c r="BM215" s="118"/>
      <c r="BN215" s="118"/>
      <c r="BO215" s="118"/>
      <c r="BP215" s="118"/>
      <c r="BQ215" s="118"/>
      <c r="BR215" s="118"/>
      <c r="BS215" s="118"/>
      <c r="BT215" s="118"/>
      <c r="BU215" s="118"/>
      <c r="BV215" s="118"/>
      <c r="BW215" s="118"/>
    </row>
    <row r="216" spans="1:75">
      <c r="A216" s="122"/>
      <c r="B216" s="123"/>
      <c r="C216" s="124"/>
      <c r="D216" s="123"/>
      <c r="E216" s="123"/>
      <c r="F216" s="123"/>
      <c r="G216" s="123"/>
      <c r="H216" s="123"/>
      <c r="I216" s="123"/>
      <c r="J216" s="123"/>
      <c r="K216" s="123"/>
      <c r="L216" s="123"/>
      <c r="M216" s="123"/>
      <c r="N216" s="127"/>
      <c r="O216" s="123"/>
      <c r="P216" s="128"/>
      <c r="Q216" s="129"/>
      <c r="R216" s="132"/>
      <c r="S216" s="131"/>
      <c r="T216" s="118"/>
      <c r="U216" s="118"/>
      <c r="V216" s="118"/>
      <c r="W216" s="118"/>
      <c r="X216" s="118"/>
      <c r="Y216" s="118"/>
      <c r="Z216" s="118"/>
      <c r="AA216" s="118"/>
      <c r="AB216" s="118"/>
      <c r="AC216" s="118"/>
      <c r="AD216" s="118"/>
      <c r="AE216" s="118"/>
      <c r="AF216" s="118"/>
      <c r="AG216" s="118"/>
      <c r="AH216" s="118"/>
      <c r="AI216" s="118"/>
      <c r="AJ216" s="118"/>
      <c r="AK216" s="118"/>
      <c r="AL216" s="118"/>
      <c r="AM216" s="118"/>
      <c r="AN216" s="118"/>
      <c r="AO216" s="118"/>
      <c r="AP216" s="118"/>
      <c r="AQ216" s="118"/>
      <c r="AR216" s="118"/>
      <c r="AS216" s="118"/>
      <c r="AT216" s="118"/>
      <c r="AU216" s="118"/>
      <c r="AV216" s="118"/>
      <c r="AW216" s="118"/>
      <c r="AX216" s="118"/>
      <c r="AY216" s="118"/>
      <c r="AZ216" s="118"/>
      <c r="BA216" s="118"/>
      <c r="BB216" s="118"/>
      <c r="BC216" s="118"/>
      <c r="BD216" s="118"/>
      <c r="BE216" s="118"/>
      <c r="BF216" s="118"/>
      <c r="BG216" s="118"/>
      <c r="BH216" s="118"/>
      <c r="BI216" s="118"/>
      <c r="BJ216" s="118"/>
      <c r="BK216" s="118"/>
      <c r="BL216" s="118"/>
      <c r="BM216" s="118"/>
      <c r="BN216" s="118"/>
      <c r="BO216" s="118"/>
      <c r="BP216" s="118"/>
      <c r="BQ216" s="118"/>
      <c r="BR216" s="118"/>
      <c r="BS216" s="118"/>
      <c r="BT216" s="118"/>
      <c r="BU216" s="118"/>
      <c r="BV216" s="118"/>
      <c r="BW216" s="118"/>
    </row>
    <row r="217" spans="1:75">
      <c r="A217" s="122"/>
      <c r="B217" s="123"/>
      <c r="C217" s="124"/>
      <c r="D217" s="123"/>
      <c r="E217" s="123"/>
      <c r="F217" s="123"/>
      <c r="G217" s="123"/>
      <c r="H217" s="123"/>
      <c r="I217" s="123"/>
      <c r="J217" s="123"/>
      <c r="K217" s="123"/>
      <c r="L217" s="123"/>
      <c r="M217" s="123"/>
      <c r="N217" s="127"/>
      <c r="O217" s="123"/>
      <c r="P217" s="128"/>
      <c r="Q217" s="129"/>
      <c r="R217" s="132"/>
      <c r="S217" s="131"/>
      <c r="T217" s="118"/>
      <c r="U217" s="118"/>
      <c r="V217" s="118"/>
      <c r="W217" s="118"/>
      <c r="X217" s="118"/>
      <c r="Y217" s="118"/>
      <c r="Z217" s="118"/>
      <c r="AA217" s="118"/>
      <c r="AB217" s="118"/>
      <c r="AC217" s="118"/>
      <c r="AD217" s="118"/>
      <c r="AE217" s="118"/>
      <c r="AF217" s="118"/>
      <c r="AG217" s="118"/>
      <c r="AH217" s="118"/>
      <c r="AI217" s="118"/>
      <c r="AJ217" s="118"/>
      <c r="AK217" s="118"/>
      <c r="AL217" s="118"/>
      <c r="AM217" s="118"/>
      <c r="AN217" s="118"/>
      <c r="AO217" s="118"/>
      <c r="AP217" s="118"/>
      <c r="AQ217" s="118"/>
      <c r="AR217" s="118"/>
      <c r="AS217" s="118"/>
      <c r="AT217" s="118"/>
      <c r="AU217" s="118"/>
      <c r="AV217" s="118"/>
      <c r="AW217" s="118"/>
      <c r="AX217" s="118"/>
      <c r="AY217" s="118"/>
      <c r="AZ217" s="118"/>
      <c r="BA217" s="118"/>
      <c r="BB217" s="118"/>
      <c r="BC217" s="118"/>
      <c r="BD217" s="118"/>
      <c r="BE217" s="118"/>
      <c r="BF217" s="118"/>
      <c r="BG217" s="118"/>
      <c r="BH217" s="118"/>
      <c r="BI217" s="118"/>
      <c r="BJ217" s="118"/>
      <c r="BK217" s="118"/>
      <c r="BL217" s="118"/>
      <c r="BM217" s="118"/>
      <c r="BN217" s="118"/>
      <c r="BO217" s="118"/>
      <c r="BP217" s="118"/>
      <c r="BQ217" s="118"/>
      <c r="BR217" s="118"/>
      <c r="BS217" s="118"/>
      <c r="BT217" s="118"/>
      <c r="BU217" s="118"/>
      <c r="BV217" s="118"/>
      <c r="BW217" s="118"/>
    </row>
    <row r="218" spans="1:75">
      <c r="A218" s="122"/>
      <c r="B218" s="123"/>
      <c r="C218" s="124"/>
      <c r="D218" s="123"/>
      <c r="E218" s="123"/>
      <c r="F218" s="123"/>
      <c r="G218" s="123"/>
      <c r="H218" s="123"/>
      <c r="I218" s="123"/>
      <c r="J218" s="123"/>
      <c r="K218" s="123"/>
      <c r="L218" s="123"/>
      <c r="M218" s="123"/>
      <c r="N218" s="127"/>
      <c r="O218" s="123"/>
      <c r="P218" s="128"/>
      <c r="Q218" s="129"/>
      <c r="R218" s="132"/>
      <c r="S218" s="131"/>
      <c r="T218" s="118"/>
      <c r="U218" s="118"/>
      <c r="V218" s="118"/>
      <c r="W218" s="118"/>
      <c r="X218" s="118"/>
      <c r="Y218" s="118"/>
      <c r="Z218" s="118"/>
      <c r="AA218" s="118"/>
      <c r="AB218" s="118"/>
      <c r="AC218" s="118"/>
      <c r="AD218" s="118"/>
      <c r="AE218" s="118"/>
      <c r="AF218" s="118"/>
      <c r="AG218" s="118"/>
      <c r="AH218" s="118"/>
      <c r="AI218" s="118"/>
      <c r="AJ218" s="118"/>
      <c r="AK218" s="118"/>
      <c r="AL218" s="118"/>
      <c r="AM218" s="118"/>
      <c r="AN218" s="118"/>
      <c r="AO218" s="118"/>
      <c r="AP218" s="118"/>
      <c r="AQ218" s="118"/>
      <c r="AR218" s="118"/>
      <c r="AS218" s="118"/>
      <c r="AT218" s="118"/>
      <c r="AU218" s="118"/>
      <c r="AV218" s="118"/>
      <c r="AW218" s="118"/>
      <c r="AX218" s="118"/>
      <c r="AY218" s="118"/>
      <c r="AZ218" s="118"/>
      <c r="BA218" s="118"/>
      <c r="BB218" s="118"/>
      <c r="BC218" s="118"/>
      <c r="BD218" s="118"/>
      <c r="BE218" s="118"/>
      <c r="BF218" s="118"/>
      <c r="BG218" s="118"/>
      <c r="BH218" s="118"/>
      <c r="BI218" s="118"/>
      <c r="BJ218" s="118"/>
      <c r="BK218" s="118"/>
      <c r="BL218" s="118"/>
      <c r="BM218" s="118"/>
      <c r="BN218" s="118"/>
      <c r="BO218" s="118"/>
      <c r="BP218" s="118"/>
      <c r="BQ218" s="118"/>
      <c r="BR218" s="118"/>
      <c r="BS218" s="118"/>
      <c r="BT218" s="118"/>
      <c r="BU218" s="118"/>
      <c r="BV218" s="118"/>
      <c r="BW218" s="118"/>
    </row>
    <row r="219" spans="1:75">
      <c r="A219" s="122"/>
      <c r="B219" s="123"/>
      <c r="C219" s="124"/>
      <c r="D219" s="123"/>
      <c r="E219" s="123"/>
      <c r="F219" s="123"/>
      <c r="G219" s="123"/>
      <c r="H219" s="123"/>
      <c r="I219" s="123"/>
      <c r="J219" s="123"/>
      <c r="K219" s="123"/>
      <c r="L219" s="123"/>
      <c r="M219" s="123"/>
      <c r="N219" s="127"/>
      <c r="O219" s="123"/>
      <c r="P219" s="128"/>
      <c r="Q219" s="129"/>
      <c r="R219" s="132"/>
      <c r="S219" s="131"/>
      <c r="T219" s="118"/>
      <c r="U219" s="118"/>
      <c r="V219" s="118"/>
      <c r="W219" s="118"/>
      <c r="X219" s="118"/>
      <c r="Y219" s="118"/>
      <c r="Z219" s="118"/>
      <c r="AA219" s="118"/>
      <c r="AB219" s="118"/>
      <c r="AC219" s="118"/>
      <c r="AD219" s="118"/>
      <c r="AE219" s="118"/>
      <c r="AF219" s="118"/>
      <c r="AG219" s="118"/>
      <c r="AH219" s="118"/>
      <c r="AI219" s="118"/>
      <c r="AJ219" s="118"/>
      <c r="AK219" s="118"/>
      <c r="AL219" s="118"/>
      <c r="AM219" s="118"/>
      <c r="AN219" s="118"/>
      <c r="AO219" s="118"/>
      <c r="AP219" s="118"/>
      <c r="AQ219" s="118"/>
      <c r="AR219" s="118"/>
      <c r="AS219" s="118"/>
      <c r="AT219" s="118"/>
      <c r="AU219" s="118"/>
      <c r="AV219" s="118"/>
      <c r="AW219" s="118"/>
      <c r="AX219" s="118"/>
      <c r="AY219" s="118"/>
      <c r="AZ219" s="118"/>
      <c r="BA219" s="118"/>
      <c r="BB219" s="118"/>
      <c r="BC219" s="118"/>
      <c r="BD219" s="118"/>
      <c r="BE219" s="118"/>
      <c r="BF219" s="118"/>
      <c r="BG219" s="118"/>
      <c r="BH219" s="118"/>
      <c r="BI219" s="118"/>
      <c r="BJ219" s="118"/>
      <c r="BK219" s="118"/>
      <c r="BL219" s="118"/>
      <c r="BM219" s="118"/>
      <c r="BN219" s="118"/>
      <c r="BO219" s="118"/>
      <c r="BP219" s="118"/>
      <c r="BQ219" s="118"/>
      <c r="BR219" s="118"/>
      <c r="BS219" s="118"/>
      <c r="BT219" s="118"/>
      <c r="BU219" s="118"/>
      <c r="BV219" s="118"/>
      <c r="BW219" s="118"/>
    </row>
    <row r="220" spans="1:75">
      <c r="A220" s="122"/>
      <c r="B220" s="123"/>
      <c r="C220" s="124"/>
      <c r="D220" s="123"/>
      <c r="E220" s="123"/>
      <c r="F220" s="123"/>
      <c r="G220" s="123"/>
      <c r="H220" s="123"/>
      <c r="I220" s="123"/>
      <c r="J220" s="123"/>
      <c r="K220" s="123"/>
      <c r="L220" s="123"/>
      <c r="M220" s="123"/>
      <c r="N220" s="127"/>
      <c r="O220" s="123"/>
      <c r="P220" s="128"/>
      <c r="Q220" s="129"/>
      <c r="R220" s="132"/>
      <c r="S220" s="131"/>
      <c r="T220" s="118"/>
      <c r="U220" s="118"/>
      <c r="V220" s="118"/>
      <c r="W220" s="118"/>
      <c r="X220" s="118"/>
      <c r="Y220" s="118"/>
      <c r="Z220" s="118"/>
      <c r="AA220" s="118"/>
      <c r="AB220" s="118"/>
      <c r="AC220" s="118"/>
      <c r="AD220" s="118"/>
      <c r="AE220" s="118"/>
      <c r="AF220" s="118"/>
      <c r="AG220" s="118"/>
      <c r="AH220" s="118"/>
      <c r="AI220" s="118"/>
      <c r="AJ220" s="118"/>
      <c r="AK220" s="118"/>
      <c r="AL220" s="118"/>
      <c r="AM220" s="118"/>
      <c r="AN220" s="118"/>
      <c r="AO220" s="118"/>
      <c r="AP220" s="118"/>
      <c r="AQ220" s="118"/>
      <c r="AR220" s="118"/>
      <c r="AS220" s="118"/>
      <c r="AT220" s="118"/>
      <c r="AU220" s="118"/>
      <c r="AV220" s="118"/>
      <c r="AW220" s="118"/>
      <c r="AX220" s="118"/>
      <c r="AY220" s="118"/>
      <c r="AZ220" s="118"/>
      <c r="BA220" s="118"/>
      <c r="BB220" s="118"/>
      <c r="BC220" s="118"/>
      <c r="BD220" s="118"/>
      <c r="BE220" s="118"/>
      <c r="BF220" s="118"/>
      <c r="BG220" s="118"/>
      <c r="BH220" s="118"/>
      <c r="BI220" s="118"/>
      <c r="BJ220" s="118"/>
      <c r="BK220" s="118"/>
      <c r="BL220" s="118"/>
      <c r="BM220" s="118"/>
      <c r="BN220" s="118"/>
      <c r="BO220" s="118"/>
      <c r="BP220" s="118"/>
      <c r="BQ220" s="118"/>
      <c r="BR220" s="118"/>
      <c r="BS220" s="118"/>
      <c r="BT220" s="118"/>
      <c r="BU220" s="118"/>
      <c r="BV220" s="118"/>
      <c r="BW220" s="118"/>
    </row>
    <row r="221" spans="1:75">
      <c r="A221" s="122"/>
      <c r="B221" s="123"/>
      <c r="C221" s="124"/>
      <c r="D221" s="123"/>
      <c r="E221" s="123"/>
      <c r="F221" s="123"/>
      <c r="G221" s="123"/>
      <c r="H221" s="123"/>
      <c r="I221" s="123"/>
      <c r="J221" s="123"/>
      <c r="K221" s="123"/>
      <c r="L221" s="123"/>
      <c r="M221" s="123"/>
      <c r="N221" s="127"/>
      <c r="O221" s="123"/>
      <c r="P221" s="128"/>
      <c r="Q221" s="129"/>
      <c r="R221" s="132"/>
      <c r="S221" s="131"/>
      <c r="T221" s="118"/>
      <c r="U221" s="118"/>
      <c r="V221" s="118"/>
      <c r="W221" s="118"/>
      <c r="X221" s="118"/>
      <c r="Y221" s="118"/>
      <c r="Z221" s="118"/>
      <c r="AA221" s="118"/>
      <c r="AB221" s="118"/>
      <c r="AC221" s="118"/>
      <c r="AD221" s="118"/>
      <c r="AE221" s="118"/>
      <c r="AF221" s="118"/>
      <c r="AG221" s="118"/>
      <c r="AH221" s="118"/>
      <c r="AI221" s="118"/>
      <c r="AJ221" s="118"/>
      <c r="AK221" s="118"/>
      <c r="AL221" s="118"/>
      <c r="AM221" s="118"/>
      <c r="AN221" s="118"/>
      <c r="AO221" s="118"/>
      <c r="AP221" s="118"/>
      <c r="AQ221" s="118"/>
      <c r="AR221" s="118"/>
      <c r="AS221" s="118"/>
      <c r="AT221" s="118"/>
      <c r="AU221" s="118"/>
      <c r="AV221" s="118"/>
      <c r="AW221" s="118"/>
      <c r="AX221" s="118"/>
      <c r="AY221" s="118"/>
      <c r="AZ221" s="118"/>
      <c r="BA221" s="118"/>
      <c r="BB221" s="118"/>
      <c r="BC221" s="118"/>
      <c r="BD221" s="118"/>
      <c r="BE221" s="118"/>
      <c r="BF221" s="118"/>
      <c r="BG221" s="118"/>
      <c r="BH221" s="118"/>
      <c r="BI221" s="118"/>
      <c r="BJ221" s="118"/>
      <c r="BK221" s="118"/>
      <c r="BL221" s="118"/>
      <c r="BM221" s="118"/>
      <c r="BN221" s="118"/>
      <c r="BO221" s="118"/>
      <c r="BP221" s="118"/>
      <c r="BQ221" s="118"/>
      <c r="BR221" s="118"/>
      <c r="BS221" s="118"/>
      <c r="BT221" s="118"/>
      <c r="BU221" s="118"/>
      <c r="BV221" s="118"/>
      <c r="BW221" s="118"/>
    </row>
    <row r="222" spans="1:75">
      <c r="A222" s="122"/>
      <c r="B222" s="123"/>
      <c r="C222" s="124"/>
      <c r="D222" s="123"/>
      <c r="E222" s="123"/>
      <c r="F222" s="123"/>
      <c r="G222" s="123"/>
      <c r="H222" s="123"/>
      <c r="I222" s="123"/>
      <c r="J222" s="123"/>
      <c r="K222" s="123"/>
      <c r="L222" s="123"/>
      <c r="M222" s="123"/>
      <c r="N222" s="127"/>
      <c r="O222" s="123"/>
      <c r="P222" s="128"/>
      <c r="Q222" s="129"/>
      <c r="R222" s="132"/>
      <c r="S222" s="131"/>
      <c r="T222" s="118"/>
      <c r="U222" s="118"/>
      <c r="V222" s="118"/>
      <c r="W222" s="118"/>
      <c r="X222" s="118"/>
      <c r="Y222" s="118"/>
      <c r="Z222" s="118"/>
      <c r="AA222" s="118"/>
      <c r="AB222" s="118"/>
      <c r="AC222" s="118"/>
      <c r="AD222" s="118"/>
      <c r="AE222" s="118"/>
      <c r="AF222" s="118"/>
      <c r="AG222" s="118"/>
      <c r="AH222" s="118"/>
      <c r="AI222" s="118"/>
      <c r="AJ222" s="118"/>
      <c r="AK222" s="118"/>
      <c r="AL222" s="118"/>
      <c r="AM222" s="118"/>
      <c r="AN222" s="118"/>
      <c r="AO222" s="118"/>
      <c r="AP222" s="118"/>
      <c r="AQ222" s="118"/>
      <c r="AR222" s="118"/>
      <c r="AS222" s="118"/>
      <c r="AT222" s="118"/>
      <c r="AU222" s="118"/>
      <c r="AV222" s="118"/>
      <c r="AW222" s="118"/>
      <c r="AX222" s="118"/>
      <c r="AY222" s="118"/>
      <c r="AZ222" s="118"/>
      <c r="BA222" s="118"/>
      <c r="BB222" s="118"/>
      <c r="BC222" s="118"/>
      <c r="BD222" s="118"/>
      <c r="BE222" s="118"/>
      <c r="BF222" s="118"/>
      <c r="BG222" s="118"/>
      <c r="BH222" s="118"/>
      <c r="BI222" s="118"/>
      <c r="BJ222" s="118"/>
      <c r="BK222" s="118"/>
      <c r="BL222" s="118"/>
      <c r="BM222" s="118"/>
      <c r="BN222" s="118"/>
      <c r="BO222" s="118"/>
      <c r="BP222" s="118"/>
      <c r="BQ222" s="118"/>
      <c r="BR222" s="118"/>
      <c r="BS222" s="118"/>
      <c r="BT222" s="118"/>
      <c r="BU222" s="118"/>
      <c r="BV222" s="118"/>
      <c r="BW222" s="118"/>
    </row>
    <row r="223" spans="1:75">
      <c r="A223" s="122"/>
      <c r="B223" s="123"/>
      <c r="C223" s="124"/>
      <c r="D223" s="123"/>
      <c r="E223" s="123"/>
      <c r="F223" s="123"/>
      <c r="G223" s="123"/>
      <c r="H223" s="123"/>
      <c r="I223" s="123"/>
      <c r="J223" s="123"/>
      <c r="K223" s="123"/>
      <c r="L223" s="123"/>
      <c r="M223" s="123"/>
      <c r="N223" s="127"/>
      <c r="O223" s="123"/>
      <c r="P223" s="128"/>
      <c r="Q223" s="129"/>
      <c r="R223" s="132"/>
      <c r="S223" s="131"/>
      <c r="T223" s="118"/>
      <c r="U223" s="118"/>
      <c r="V223" s="118"/>
      <c r="W223" s="118"/>
      <c r="X223" s="118"/>
      <c r="Y223" s="118"/>
      <c r="Z223" s="118"/>
      <c r="AA223" s="118"/>
      <c r="AB223" s="118"/>
      <c r="AC223" s="118"/>
      <c r="AD223" s="118"/>
      <c r="AE223" s="118"/>
      <c r="AF223" s="118"/>
      <c r="AG223" s="118"/>
      <c r="AH223" s="118"/>
      <c r="AI223" s="118"/>
      <c r="AJ223" s="118"/>
      <c r="AK223" s="118"/>
      <c r="AL223" s="118"/>
      <c r="AM223" s="118"/>
      <c r="AN223" s="118"/>
      <c r="AO223" s="118"/>
      <c r="AP223" s="118"/>
      <c r="AQ223" s="118"/>
      <c r="AR223" s="118"/>
      <c r="AS223" s="118"/>
      <c r="AT223" s="118"/>
      <c r="AU223" s="118"/>
      <c r="AV223" s="118"/>
      <c r="AW223" s="118"/>
      <c r="AX223" s="118"/>
      <c r="AY223" s="118"/>
      <c r="AZ223" s="118"/>
      <c r="BA223" s="118"/>
      <c r="BB223" s="118"/>
      <c r="BC223" s="118"/>
      <c r="BD223" s="118"/>
      <c r="BE223" s="118"/>
      <c r="BF223" s="118"/>
      <c r="BG223" s="118"/>
      <c r="BH223" s="118"/>
      <c r="BI223" s="118"/>
      <c r="BJ223" s="118"/>
      <c r="BK223" s="118"/>
      <c r="BL223" s="118"/>
      <c r="BM223" s="118"/>
      <c r="BN223" s="118"/>
      <c r="BO223" s="118"/>
      <c r="BP223" s="118"/>
      <c r="BQ223" s="118"/>
      <c r="BR223" s="118"/>
      <c r="BS223" s="118"/>
      <c r="BT223" s="118"/>
      <c r="BU223" s="118"/>
      <c r="BV223" s="118"/>
      <c r="BW223" s="118"/>
    </row>
    <row r="224" spans="1:75">
      <c r="A224" s="122"/>
      <c r="B224" s="123"/>
      <c r="C224" s="124"/>
      <c r="D224" s="123"/>
      <c r="E224" s="123"/>
      <c r="F224" s="123"/>
      <c r="G224" s="123"/>
      <c r="H224" s="123"/>
      <c r="I224" s="123"/>
      <c r="J224" s="123"/>
      <c r="K224" s="123"/>
      <c r="L224" s="123"/>
      <c r="M224" s="123"/>
      <c r="N224" s="127"/>
      <c r="O224" s="123"/>
      <c r="P224" s="128"/>
      <c r="Q224" s="129"/>
      <c r="R224" s="132"/>
      <c r="S224" s="131"/>
      <c r="T224" s="118"/>
      <c r="U224" s="118"/>
      <c r="V224" s="118"/>
      <c r="W224" s="118"/>
      <c r="X224" s="118"/>
      <c r="Y224" s="118"/>
      <c r="Z224" s="118"/>
      <c r="AA224" s="118"/>
      <c r="AB224" s="118"/>
      <c r="AC224" s="118"/>
      <c r="AD224" s="118"/>
      <c r="AE224" s="118"/>
      <c r="AF224" s="118"/>
      <c r="AG224" s="118"/>
      <c r="AH224" s="118"/>
      <c r="AI224" s="118"/>
      <c r="AJ224" s="118"/>
      <c r="AK224" s="118"/>
      <c r="AL224" s="118"/>
      <c r="AM224" s="118"/>
      <c r="AN224" s="118"/>
      <c r="AO224" s="118"/>
      <c r="AP224" s="118"/>
      <c r="AQ224" s="118"/>
      <c r="AR224" s="118"/>
      <c r="AS224" s="118"/>
      <c r="AT224" s="118"/>
      <c r="AU224" s="118"/>
      <c r="AV224" s="118"/>
      <c r="AW224" s="118"/>
      <c r="AX224" s="118"/>
      <c r="AY224" s="118"/>
      <c r="AZ224" s="118"/>
      <c r="BA224" s="118"/>
      <c r="BB224" s="118"/>
      <c r="BC224" s="118"/>
      <c r="BD224" s="118"/>
      <c r="BE224" s="118"/>
      <c r="BF224" s="118"/>
      <c r="BG224" s="118"/>
      <c r="BH224" s="118"/>
      <c r="BI224" s="118"/>
      <c r="BJ224" s="118"/>
      <c r="BK224" s="118"/>
      <c r="BL224" s="118"/>
      <c r="BM224" s="118"/>
      <c r="BN224" s="118"/>
      <c r="BO224" s="118"/>
      <c r="BP224" s="118"/>
      <c r="BQ224" s="118"/>
      <c r="BR224" s="118"/>
      <c r="BS224" s="118"/>
      <c r="BT224" s="118"/>
      <c r="BU224" s="118"/>
      <c r="BV224" s="118"/>
      <c r="BW224" s="118"/>
    </row>
    <row r="225" spans="1:75">
      <c r="A225" s="122"/>
      <c r="B225" s="123"/>
      <c r="C225" s="124"/>
      <c r="D225" s="123"/>
      <c r="E225" s="123"/>
      <c r="F225" s="123"/>
      <c r="G225" s="123"/>
      <c r="H225" s="123"/>
      <c r="I225" s="123"/>
      <c r="J225" s="123"/>
      <c r="K225" s="123"/>
      <c r="L225" s="123"/>
      <c r="M225" s="123"/>
      <c r="N225" s="127"/>
      <c r="O225" s="123"/>
      <c r="P225" s="128"/>
      <c r="Q225" s="129"/>
      <c r="R225" s="132"/>
      <c r="S225" s="131"/>
      <c r="T225" s="118"/>
      <c r="U225" s="118"/>
      <c r="V225" s="118"/>
      <c r="W225" s="118"/>
      <c r="X225" s="118"/>
      <c r="Y225" s="118"/>
      <c r="Z225" s="118"/>
      <c r="AA225" s="118"/>
      <c r="AB225" s="118"/>
      <c r="AC225" s="118"/>
      <c r="AD225" s="118"/>
      <c r="AE225" s="118"/>
      <c r="AF225" s="118"/>
      <c r="AG225" s="118"/>
      <c r="AH225" s="118"/>
      <c r="AI225" s="118"/>
      <c r="AJ225" s="118"/>
      <c r="AK225" s="118"/>
      <c r="AL225" s="118"/>
      <c r="AM225" s="118"/>
      <c r="AN225" s="118"/>
      <c r="AO225" s="118"/>
      <c r="AP225" s="118"/>
      <c r="AQ225" s="118"/>
      <c r="AR225" s="118"/>
      <c r="AS225" s="118"/>
      <c r="AT225" s="118"/>
      <c r="AU225" s="118"/>
      <c r="AV225" s="118"/>
      <c r="AW225" s="118"/>
      <c r="AX225" s="118"/>
      <c r="AY225" s="118"/>
      <c r="AZ225" s="118"/>
      <c r="BA225" s="118"/>
      <c r="BB225" s="118"/>
      <c r="BC225" s="118"/>
      <c r="BD225" s="118"/>
      <c r="BE225" s="118"/>
      <c r="BF225" s="118"/>
      <c r="BG225" s="118"/>
      <c r="BH225" s="118"/>
      <c r="BI225" s="118"/>
      <c r="BJ225" s="118"/>
      <c r="BK225" s="118"/>
      <c r="BL225" s="118"/>
      <c r="BM225" s="118"/>
      <c r="BN225" s="118"/>
      <c r="BO225" s="118"/>
      <c r="BP225" s="118"/>
      <c r="BQ225" s="118"/>
      <c r="BR225" s="118"/>
      <c r="BS225" s="118"/>
      <c r="BT225" s="118"/>
      <c r="BU225" s="118"/>
      <c r="BV225" s="118"/>
      <c r="BW225" s="118"/>
    </row>
    <row r="226" spans="1:75">
      <c r="A226" s="122"/>
      <c r="B226" s="123"/>
      <c r="C226" s="124"/>
      <c r="D226" s="123"/>
      <c r="E226" s="123"/>
      <c r="F226" s="123"/>
      <c r="G226" s="123"/>
      <c r="H226" s="123"/>
      <c r="I226" s="123"/>
      <c r="J226" s="123"/>
      <c r="K226" s="123"/>
      <c r="L226" s="123"/>
      <c r="M226" s="123"/>
      <c r="N226" s="127"/>
      <c r="O226" s="123"/>
      <c r="P226" s="128"/>
      <c r="Q226" s="129"/>
      <c r="R226" s="132"/>
      <c r="S226" s="131"/>
      <c r="T226" s="118"/>
      <c r="U226" s="118"/>
      <c r="V226" s="118"/>
      <c r="W226" s="118"/>
      <c r="X226" s="118"/>
      <c r="Y226" s="118"/>
      <c r="Z226" s="118"/>
      <c r="AA226" s="118"/>
      <c r="AB226" s="118"/>
      <c r="AC226" s="118"/>
      <c r="AD226" s="118"/>
      <c r="AE226" s="118"/>
      <c r="AF226" s="118"/>
      <c r="AG226" s="118"/>
      <c r="AH226" s="118"/>
      <c r="AI226" s="118"/>
      <c r="AJ226" s="118"/>
      <c r="AK226" s="118"/>
      <c r="AL226" s="118"/>
      <c r="AM226" s="118"/>
      <c r="AN226" s="118"/>
      <c r="AO226" s="118"/>
      <c r="AP226" s="118"/>
      <c r="AQ226" s="118"/>
      <c r="AR226" s="118"/>
      <c r="AS226" s="118"/>
      <c r="AT226" s="118"/>
      <c r="AU226" s="118"/>
      <c r="AV226" s="118"/>
      <c r="AW226" s="118"/>
      <c r="AX226" s="118"/>
      <c r="AY226" s="118"/>
      <c r="AZ226" s="118"/>
      <c r="BA226" s="118"/>
      <c r="BB226" s="118"/>
      <c r="BC226" s="118"/>
      <c r="BD226" s="118"/>
      <c r="BE226" s="118"/>
      <c r="BF226" s="118"/>
      <c r="BG226" s="118"/>
      <c r="BH226" s="118"/>
      <c r="BI226" s="118"/>
      <c r="BJ226" s="118"/>
      <c r="BK226" s="118"/>
      <c r="BL226" s="118"/>
      <c r="BM226" s="118"/>
      <c r="BN226" s="118"/>
      <c r="BO226" s="118"/>
      <c r="BP226" s="118"/>
      <c r="BQ226" s="118"/>
      <c r="BR226" s="118"/>
      <c r="BS226" s="118"/>
      <c r="BT226" s="118"/>
      <c r="BU226" s="118"/>
      <c r="BV226" s="118"/>
      <c r="BW226" s="118"/>
    </row>
    <row r="227" spans="1:75">
      <c r="A227" s="122"/>
      <c r="B227" s="123"/>
      <c r="C227" s="124"/>
      <c r="D227" s="123"/>
      <c r="E227" s="123"/>
      <c r="F227" s="123"/>
      <c r="G227" s="123"/>
      <c r="H227" s="123"/>
      <c r="I227" s="123"/>
      <c r="J227" s="123"/>
      <c r="K227" s="123"/>
      <c r="L227" s="123"/>
      <c r="M227" s="123"/>
      <c r="N227" s="127"/>
      <c r="O227" s="123"/>
      <c r="P227" s="128"/>
      <c r="Q227" s="129"/>
      <c r="R227" s="132"/>
      <c r="S227" s="131"/>
      <c r="T227" s="118"/>
      <c r="U227" s="118"/>
      <c r="V227" s="118"/>
      <c r="W227" s="118"/>
      <c r="X227" s="118"/>
      <c r="Y227" s="118"/>
      <c r="Z227" s="118"/>
      <c r="AA227" s="118"/>
      <c r="AB227" s="118"/>
      <c r="AC227" s="118"/>
      <c r="AD227" s="118"/>
      <c r="AE227" s="118"/>
      <c r="AF227" s="118"/>
      <c r="AG227" s="118"/>
      <c r="AH227" s="118"/>
      <c r="AI227" s="118"/>
      <c r="AJ227" s="118"/>
      <c r="AK227" s="118"/>
      <c r="AL227" s="118"/>
      <c r="AM227" s="118"/>
      <c r="AN227" s="118"/>
      <c r="AO227" s="118"/>
      <c r="AP227" s="118"/>
      <c r="AQ227" s="118"/>
      <c r="AR227" s="118"/>
      <c r="AS227" s="118"/>
      <c r="AT227" s="118"/>
      <c r="AU227" s="118"/>
      <c r="AV227" s="118"/>
      <c r="AW227" s="118"/>
      <c r="AX227" s="118"/>
      <c r="AY227" s="118"/>
      <c r="AZ227" s="118"/>
      <c r="BA227" s="118"/>
      <c r="BB227" s="118"/>
      <c r="BC227" s="118"/>
      <c r="BD227" s="118"/>
      <c r="BE227" s="118"/>
      <c r="BF227" s="118"/>
      <c r="BG227" s="118"/>
      <c r="BH227" s="118"/>
      <c r="BI227" s="118"/>
      <c r="BJ227" s="118"/>
      <c r="BK227" s="118"/>
      <c r="BL227" s="118"/>
      <c r="BM227" s="118"/>
      <c r="BN227" s="118"/>
      <c r="BO227" s="118"/>
      <c r="BP227" s="118"/>
      <c r="BQ227" s="118"/>
      <c r="BR227" s="118"/>
      <c r="BS227" s="118"/>
      <c r="BT227" s="118"/>
      <c r="BU227" s="118"/>
      <c r="BV227" s="118"/>
      <c r="BW227" s="118"/>
    </row>
    <row r="228" spans="1:75">
      <c r="A228" s="122"/>
      <c r="B228" s="123"/>
      <c r="C228" s="124"/>
      <c r="D228" s="123"/>
      <c r="E228" s="123"/>
      <c r="F228" s="123"/>
      <c r="G228" s="123"/>
      <c r="H228" s="123"/>
      <c r="I228" s="123"/>
      <c r="J228" s="123"/>
      <c r="K228" s="123"/>
      <c r="L228" s="123"/>
      <c r="M228" s="123"/>
      <c r="N228" s="127"/>
      <c r="O228" s="123"/>
      <c r="P228" s="128"/>
      <c r="Q228" s="129"/>
      <c r="R228" s="132"/>
      <c r="S228" s="131"/>
      <c r="T228" s="118"/>
      <c r="U228" s="118"/>
      <c r="V228" s="118"/>
      <c r="W228" s="118"/>
      <c r="X228" s="118"/>
      <c r="Y228" s="118"/>
      <c r="Z228" s="118"/>
      <c r="AA228" s="118"/>
      <c r="AB228" s="118"/>
      <c r="AC228" s="118"/>
      <c r="AD228" s="118"/>
      <c r="AE228" s="118"/>
      <c r="AF228" s="118"/>
      <c r="AG228" s="118"/>
      <c r="AH228" s="118"/>
      <c r="AI228" s="118"/>
      <c r="AJ228" s="118"/>
      <c r="AK228" s="118"/>
      <c r="AL228" s="118"/>
      <c r="AM228" s="118"/>
      <c r="AN228" s="118"/>
      <c r="AO228" s="118"/>
      <c r="AP228" s="118"/>
      <c r="AQ228" s="118"/>
      <c r="AR228" s="118"/>
      <c r="AS228" s="118"/>
      <c r="AT228" s="118"/>
      <c r="AU228" s="118"/>
      <c r="AV228" s="118"/>
      <c r="AW228" s="118"/>
      <c r="AX228" s="118"/>
      <c r="AY228" s="118"/>
      <c r="AZ228" s="118"/>
      <c r="BA228" s="118"/>
      <c r="BB228" s="118"/>
      <c r="BC228" s="118"/>
      <c r="BD228" s="118"/>
      <c r="BE228" s="118"/>
      <c r="BF228" s="118"/>
      <c r="BG228" s="118"/>
      <c r="BH228" s="118"/>
      <c r="BI228" s="118"/>
      <c r="BJ228" s="118"/>
      <c r="BK228" s="118"/>
      <c r="BL228" s="118"/>
      <c r="BM228" s="118"/>
      <c r="BN228" s="118"/>
      <c r="BO228" s="118"/>
      <c r="BP228" s="118"/>
      <c r="BQ228" s="118"/>
      <c r="BR228" s="118"/>
      <c r="BS228" s="118"/>
      <c r="BT228" s="118"/>
      <c r="BU228" s="118"/>
      <c r="BV228" s="118"/>
      <c r="BW228" s="118"/>
    </row>
    <row r="229" spans="1:75">
      <c r="A229" s="122"/>
      <c r="B229" s="123"/>
      <c r="C229" s="124"/>
      <c r="D229" s="123"/>
      <c r="E229" s="123"/>
      <c r="F229" s="123"/>
      <c r="G229" s="123"/>
      <c r="H229" s="123"/>
      <c r="I229" s="123"/>
      <c r="J229" s="123"/>
      <c r="K229" s="123"/>
      <c r="L229" s="123"/>
      <c r="M229" s="123"/>
      <c r="N229" s="127"/>
      <c r="O229" s="123"/>
      <c r="P229" s="128"/>
      <c r="Q229" s="129"/>
      <c r="R229" s="132"/>
      <c r="S229" s="131"/>
      <c r="T229" s="118"/>
      <c r="U229" s="118"/>
      <c r="V229" s="118"/>
      <c r="W229" s="118"/>
      <c r="X229" s="118"/>
      <c r="Y229" s="118"/>
      <c r="Z229" s="118"/>
      <c r="AA229" s="118"/>
      <c r="AB229" s="118"/>
      <c r="AC229" s="118"/>
      <c r="AD229" s="118"/>
      <c r="AE229" s="118"/>
      <c r="AF229" s="118"/>
      <c r="AG229" s="118"/>
      <c r="AH229" s="118"/>
      <c r="AI229" s="118"/>
      <c r="AJ229" s="118"/>
      <c r="AK229" s="118"/>
      <c r="AL229" s="118"/>
      <c r="AM229" s="118"/>
      <c r="AN229" s="118"/>
      <c r="AO229" s="118"/>
      <c r="AP229" s="118"/>
      <c r="AQ229" s="118"/>
      <c r="AR229" s="118"/>
      <c r="AS229" s="118"/>
      <c r="AT229" s="118"/>
      <c r="AU229" s="118"/>
      <c r="AV229" s="118"/>
      <c r="AW229" s="118"/>
      <c r="AX229" s="118"/>
      <c r="AY229" s="118"/>
      <c r="AZ229" s="118"/>
      <c r="BA229" s="118"/>
      <c r="BB229" s="118"/>
      <c r="BC229" s="118"/>
      <c r="BD229" s="118"/>
      <c r="BE229" s="118"/>
      <c r="BF229" s="118"/>
      <c r="BG229" s="118"/>
      <c r="BH229" s="118"/>
      <c r="BI229" s="118"/>
      <c r="BJ229" s="118"/>
      <c r="BK229" s="118"/>
      <c r="BL229" s="118"/>
      <c r="BM229" s="118"/>
      <c r="BN229" s="118"/>
      <c r="BO229" s="118"/>
      <c r="BP229" s="118"/>
      <c r="BQ229" s="118"/>
      <c r="BR229" s="118"/>
      <c r="BS229" s="118"/>
      <c r="BT229" s="118"/>
      <c r="BU229" s="118"/>
      <c r="BV229" s="118"/>
      <c r="BW229" s="118"/>
    </row>
    <row r="230" spans="1:75">
      <c r="A230" s="122"/>
      <c r="B230" s="123"/>
      <c r="C230" s="124"/>
      <c r="D230" s="123"/>
      <c r="E230" s="123"/>
      <c r="F230" s="123"/>
      <c r="G230" s="123"/>
      <c r="H230" s="123"/>
      <c r="I230" s="123"/>
      <c r="J230" s="123"/>
      <c r="K230" s="123"/>
      <c r="L230" s="123"/>
      <c r="M230" s="123"/>
      <c r="N230" s="127"/>
      <c r="O230" s="123"/>
      <c r="P230" s="128"/>
      <c r="Q230" s="129"/>
      <c r="R230" s="132"/>
      <c r="S230" s="131"/>
      <c r="T230" s="118"/>
      <c r="U230" s="118"/>
      <c r="V230" s="118"/>
      <c r="W230" s="118"/>
      <c r="X230" s="118"/>
      <c r="Y230" s="118"/>
      <c r="Z230" s="118"/>
      <c r="AA230" s="118"/>
      <c r="AB230" s="118"/>
      <c r="AC230" s="118"/>
      <c r="AD230" s="118"/>
      <c r="AE230" s="118"/>
      <c r="AF230" s="118"/>
      <c r="AG230" s="118"/>
      <c r="AH230" s="118"/>
      <c r="AI230" s="118"/>
      <c r="AJ230" s="118"/>
      <c r="AK230" s="118"/>
      <c r="AL230" s="118"/>
      <c r="AM230" s="118"/>
      <c r="AN230" s="118"/>
      <c r="AO230" s="118"/>
      <c r="AP230" s="118"/>
      <c r="AQ230" s="118"/>
      <c r="AR230" s="118"/>
      <c r="AS230" s="118"/>
      <c r="AT230" s="118"/>
      <c r="AU230" s="118"/>
      <c r="AV230" s="118"/>
      <c r="AW230" s="118"/>
      <c r="AX230" s="118"/>
      <c r="AY230" s="118"/>
      <c r="AZ230" s="118"/>
      <c r="BA230" s="118"/>
      <c r="BB230" s="118"/>
      <c r="BC230" s="118"/>
      <c r="BD230" s="118"/>
      <c r="BE230" s="118"/>
      <c r="BF230" s="118"/>
      <c r="BG230" s="118"/>
      <c r="BH230" s="118"/>
      <c r="BI230" s="118"/>
      <c r="BJ230" s="118"/>
      <c r="BK230" s="118"/>
      <c r="BL230" s="118"/>
      <c r="BM230" s="118"/>
      <c r="BN230" s="118"/>
      <c r="BO230" s="118"/>
      <c r="BP230" s="118"/>
      <c r="BQ230" s="118"/>
      <c r="BR230" s="118"/>
      <c r="BS230" s="118"/>
      <c r="BT230" s="118"/>
      <c r="BU230" s="118"/>
      <c r="BV230" s="118"/>
      <c r="BW230" s="118"/>
    </row>
    <row r="231" spans="1:75">
      <c r="A231" s="122"/>
      <c r="B231" s="123"/>
      <c r="C231" s="124"/>
      <c r="D231" s="123"/>
      <c r="E231" s="123"/>
      <c r="F231" s="123"/>
      <c r="G231" s="123"/>
      <c r="H231" s="123"/>
      <c r="I231" s="123"/>
      <c r="J231" s="123"/>
      <c r="K231" s="123"/>
      <c r="L231" s="123"/>
      <c r="M231" s="123"/>
      <c r="N231" s="127"/>
      <c r="O231" s="123"/>
      <c r="P231" s="128"/>
      <c r="Q231" s="129"/>
      <c r="R231" s="132"/>
      <c r="S231" s="131"/>
      <c r="T231" s="118"/>
      <c r="U231" s="118"/>
      <c r="V231" s="118"/>
      <c r="W231" s="118"/>
      <c r="X231" s="118"/>
      <c r="Y231" s="118"/>
      <c r="Z231" s="118"/>
      <c r="AA231" s="118"/>
      <c r="AB231" s="118"/>
      <c r="AC231" s="118"/>
      <c r="AD231" s="118"/>
      <c r="AE231" s="118"/>
      <c r="AF231" s="118"/>
      <c r="AG231" s="118"/>
      <c r="AH231" s="118"/>
      <c r="AI231" s="118"/>
      <c r="AJ231" s="118"/>
      <c r="AK231" s="118"/>
      <c r="AL231" s="118"/>
      <c r="AM231" s="118"/>
      <c r="AN231" s="118"/>
      <c r="AO231" s="118"/>
      <c r="AP231" s="118"/>
      <c r="AQ231" s="118"/>
      <c r="AR231" s="118"/>
      <c r="AS231" s="118"/>
      <c r="AT231" s="118"/>
      <c r="AU231" s="118"/>
      <c r="AV231" s="118"/>
      <c r="AW231" s="118"/>
      <c r="AX231" s="118"/>
      <c r="AY231" s="118"/>
      <c r="AZ231" s="118"/>
      <c r="BA231" s="118"/>
      <c r="BB231" s="118"/>
      <c r="BC231" s="118"/>
      <c r="BD231" s="118"/>
      <c r="BE231" s="118"/>
      <c r="BF231" s="118"/>
      <c r="BG231" s="118"/>
      <c r="BH231" s="118"/>
      <c r="BI231" s="118"/>
      <c r="BJ231" s="118"/>
      <c r="BK231" s="118"/>
      <c r="BL231" s="118"/>
      <c r="BM231" s="118"/>
      <c r="BN231" s="118"/>
      <c r="BO231" s="118"/>
      <c r="BP231" s="118"/>
      <c r="BQ231" s="118"/>
      <c r="BR231" s="118"/>
      <c r="BS231" s="118"/>
      <c r="BT231" s="118"/>
      <c r="BU231" s="118"/>
      <c r="BV231" s="118"/>
      <c r="BW231" s="118"/>
    </row>
    <row r="232" spans="1:75">
      <c r="A232" s="122"/>
      <c r="B232" s="123"/>
      <c r="C232" s="124"/>
      <c r="D232" s="123"/>
      <c r="E232" s="123"/>
      <c r="F232" s="123"/>
      <c r="G232" s="123"/>
      <c r="H232" s="123"/>
      <c r="I232" s="123"/>
      <c r="J232" s="123"/>
      <c r="K232" s="123"/>
      <c r="L232" s="123"/>
      <c r="M232" s="123"/>
      <c r="N232" s="127"/>
      <c r="O232" s="123"/>
      <c r="P232" s="128"/>
      <c r="Q232" s="129"/>
      <c r="R232" s="132"/>
      <c r="S232" s="131"/>
      <c r="T232" s="118"/>
      <c r="U232" s="118"/>
      <c r="V232" s="118"/>
      <c r="W232" s="118"/>
      <c r="X232" s="118"/>
      <c r="Y232" s="118"/>
      <c r="Z232" s="118"/>
      <c r="AA232" s="118"/>
      <c r="AB232" s="118"/>
      <c r="AC232" s="118"/>
      <c r="AD232" s="118"/>
      <c r="AE232" s="118"/>
      <c r="AF232" s="118"/>
      <c r="AG232" s="118"/>
      <c r="AH232" s="118"/>
      <c r="AI232" s="118"/>
      <c r="AJ232" s="118"/>
      <c r="AK232" s="118"/>
      <c r="AL232" s="118"/>
      <c r="AM232" s="118"/>
      <c r="AN232" s="118"/>
      <c r="AO232" s="118"/>
      <c r="AP232" s="118"/>
      <c r="AQ232" s="118"/>
      <c r="AR232" s="118"/>
      <c r="AS232" s="118"/>
      <c r="AT232" s="118"/>
      <c r="AU232" s="118"/>
      <c r="AV232" s="118"/>
      <c r="AW232" s="118"/>
      <c r="AX232" s="118"/>
      <c r="AY232" s="118"/>
      <c r="AZ232" s="118"/>
      <c r="BA232" s="118"/>
      <c r="BB232" s="118"/>
      <c r="BC232" s="118"/>
      <c r="BD232" s="118"/>
      <c r="BE232" s="118"/>
      <c r="BF232" s="118"/>
      <c r="BG232" s="118"/>
      <c r="BH232" s="118"/>
      <c r="BI232" s="118"/>
      <c r="BJ232" s="118"/>
      <c r="BK232" s="118"/>
      <c r="BL232" s="118"/>
      <c r="BM232" s="118"/>
      <c r="BN232" s="118"/>
      <c r="BO232" s="118"/>
      <c r="BP232" s="118"/>
      <c r="BQ232" s="118"/>
      <c r="BR232" s="118"/>
      <c r="BS232" s="118"/>
      <c r="BT232" s="118"/>
      <c r="BU232" s="118"/>
      <c r="BV232" s="118"/>
      <c r="BW232" s="118"/>
    </row>
    <row r="233" spans="1:75">
      <c r="A233" s="122"/>
      <c r="B233" s="123"/>
      <c r="C233" s="124"/>
      <c r="D233" s="123"/>
      <c r="E233" s="123"/>
      <c r="F233" s="123"/>
      <c r="G233" s="123"/>
      <c r="H233" s="123"/>
      <c r="I233" s="123"/>
      <c r="J233" s="123"/>
      <c r="K233" s="123"/>
      <c r="L233" s="123"/>
      <c r="M233" s="123"/>
      <c r="N233" s="127"/>
      <c r="O233" s="123"/>
      <c r="P233" s="128"/>
      <c r="Q233" s="129"/>
      <c r="R233" s="132"/>
      <c r="S233" s="131"/>
      <c r="T233" s="118"/>
      <c r="U233" s="118"/>
      <c r="V233" s="118"/>
      <c r="W233" s="118"/>
      <c r="X233" s="118"/>
      <c r="Y233" s="118"/>
      <c r="Z233" s="118"/>
      <c r="AA233" s="118"/>
      <c r="AB233" s="118"/>
      <c r="AC233" s="118"/>
      <c r="AD233" s="118"/>
      <c r="AE233" s="118"/>
      <c r="AF233" s="118"/>
      <c r="AG233" s="118"/>
      <c r="AH233" s="118"/>
      <c r="AI233" s="118"/>
      <c r="AJ233" s="118"/>
      <c r="AK233" s="118"/>
      <c r="AL233" s="118"/>
      <c r="AM233" s="118"/>
      <c r="AN233" s="118"/>
      <c r="AO233" s="118"/>
      <c r="AP233" s="118"/>
      <c r="AQ233" s="118"/>
      <c r="AR233" s="118"/>
      <c r="AS233" s="118"/>
      <c r="AT233" s="118"/>
      <c r="AU233" s="118"/>
      <c r="AV233" s="118"/>
      <c r="AW233" s="118"/>
      <c r="AX233" s="118"/>
      <c r="AY233" s="118"/>
      <c r="AZ233" s="118"/>
      <c r="BA233" s="118"/>
      <c r="BB233" s="118"/>
      <c r="BC233" s="118"/>
      <c r="BD233" s="118"/>
      <c r="BE233" s="118"/>
      <c r="BF233" s="118"/>
      <c r="BG233" s="118"/>
      <c r="BH233" s="118"/>
      <c r="BI233" s="118"/>
      <c r="BJ233" s="118"/>
      <c r="BK233" s="118"/>
      <c r="BL233" s="118"/>
      <c r="BM233" s="118"/>
      <c r="BN233" s="118"/>
      <c r="BO233" s="118"/>
      <c r="BP233" s="118"/>
      <c r="BQ233" s="118"/>
      <c r="BR233" s="118"/>
      <c r="BS233" s="118"/>
      <c r="BT233" s="118"/>
      <c r="BU233" s="118"/>
      <c r="BV233" s="118"/>
      <c r="BW233" s="118"/>
    </row>
    <row r="234" spans="1:75">
      <c r="A234" s="122"/>
      <c r="B234" s="123"/>
      <c r="C234" s="124"/>
      <c r="D234" s="123"/>
      <c r="E234" s="123"/>
      <c r="F234" s="123"/>
      <c r="G234" s="123"/>
      <c r="H234" s="123"/>
      <c r="I234" s="123"/>
      <c r="J234" s="123"/>
      <c r="K234" s="123"/>
      <c r="L234" s="123"/>
      <c r="M234" s="123"/>
      <c r="N234" s="127"/>
      <c r="O234" s="123"/>
      <c r="P234" s="128"/>
      <c r="Q234" s="129"/>
      <c r="R234" s="132"/>
      <c r="S234" s="131"/>
      <c r="T234" s="118"/>
      <c r="U234" s="118"/>
      <c r="V234" s="118"/>
      <c r="W234" s="118"/>
      <c r="X234" s="118"/>
      <c r="Y234" s="118"/>
      <c r="Z234" s="118"/>
      <c r="AA234" s="118"/>
      <c r="AB234" s="118"/>
      <c r="AC234" s="118"/>
      <c r="AD234" s="118"/>
      <c r="AE234" s="118"/>
      <c r="AF234" s="118"/>
      <c r="AG234" s="118"/>
      <c r="AH234" s="118"/>
      <c r="AI234" s="118"/>
      <c r="AJ234" s="118"/>
      <c r="AK234" s="118"/>
      <c r="AL234" s="118"/>
      <c r="AM234" s="118"/>
      <c r="AN234" s="118"/>
      <c r="AO234" s="118"/>
      <c r="AP234" s="118"/>
      <c r="AQ234" s="118"/>
      <c r="AR234" s="118"/>
      <c r="AS234" s="118"/>
      <c r="AT234" s="118"/>
      <c r="AU234" s="118"/>
      <c r="AV234" s="118"/>
      <c r="AW234" s="118"/>
      <c r="AX234" s="118"/>
      <c r="AY234" s="118"/>
      <c r="AZ234" s="118"/>
      <c r="BA234" s="118"/>
      <c r="BB234" s="118"/>
      <c r="BC234" s="118"/>
      <c r="BD234" s="118"/>
      <c r="BE234" s="118"/>
      <c r="BF234" s="118"/>
      <c r="BG234" s="118"/>
      <c r="BH234" s="118"/>
      <c r="BI234" s="118"/>
      <c r="BJ234" s="118"/>
      <c r="BK234" s="118"/>
      <c r="BL234" s="118"/>
      <c r="BM234" s="118"/>
      <c r="BN234" s="118"/>
      <c r="BO234" s="118"/>
      <c r="BP234" s="118"/>
      <c r="BQ234" s="118"/>
      <c r="BR234" s="118"/>
      <c r="BS234" s="118"/>
      <c r="BT234" s="118"/>
      <c r="BU234" s="118"/>
      <c r="BV234" s="118"/>
      <c r="BW234" s="118"/>
    </row>
    <row r="235" spans="1:75">
      <c r="A235" s="122"/>
      <c r="B235" s="123"/>
      <c r="C235" s="124"/>
      <c r="D235" s="123"/>
      <c r="E235" s="123"/>
      <c r="F235" s="123"/>
      <c r="G235" s="123"/>
      <c r="H235" s="123"/>
      <c r="I235" s="123"/>
      <c r="J235" s="123"/>
      <c r="K235" s="123"/>
      <c r="L235" s="123"/>
      <c r="M235" s="123"/>
      <c r="N235" s="127"/>
      <c r="O235" s="123"/>
      <c r="P235" s="128"/>
      <c r="Q235" s="129"/>
      <c r="R235" s="132"/>
      <c r="S235" s="131"/>
      <c r="T235" s="118"/>
      <c r="U235" s="118"/>
      <c r="V235" s="118"/>
      <c r="W235" s="118"/>
      <c r="X235" s="118"/>
      <c r="Y235" s="118"/>
      <c r="Z235" s="118"/>
      <c r="AA235" s="118"/>
      <c r="AB235" s="118"/>
      <c r="AC235" s="118"/>
      <c r="AD235" s="118"/>
      <c r="AE235" s="118"/>
      <c r="AF235" s="118"/>
      <c r="AG235" s="118"/>
      <c r="AH235" s="118"/>
      <c r="AI235" s="118"/>
      <c r="AJ235" s="118"/>
      <c r="AK235" s="118"/>
      <c r="AL235" s="118"/>
      <c r="AM235" s="118"/>
      <c r="AN235" s="118"/>
      <c r="AO235" s="118"/>
      <c r="AP235" s="118"/>
      <c r="AQ235" s="118"/>
      <c r="AR235" s="118"/>
      <c r="AS235" s="118"/>
      <c r="AT235" s="118"/>
      <c r="AU235" s="118"/>
      <c r="AV235" s="118"/>
      <c r="AW235" s="118"/>
      <c r="AX235" s="118"/>
      <c r="AY235" s="118"/>
      <c r="AZ235" s="118"/>
      <c r="BA235" s="118"/>
      <c r="BB235" s="118"/>
      <c r="BC235" s="118"/>
      <c r="BD235" s="118"/>
      <c r="BE235" s="118"/>
      <c r="BF235" s="118"/>
      <c r="BG235" s="118"/>
      <c r="BH235" s="118"/>
      <c r="BI235" s="118"/>
      <c r="BJ235" s="118"/>
      <c r="BK235" s="118"/>
      <c r="BL235" s="118"/>
      <c r="BM235" s="118"/>
      <c r="BN235" s="118"/>
      <c r="BO235" s="118"/>
      <c r="BP235" s="118"/>
      <c r="BQ235" s="118"/>
      <c r="BR235" s="118"/>
      <c r="BS235" s="118"/>
      <c r="BT235" s="118"/>
      <c r="BU235" s="118"/>
      <c r="BV235" s="118"/>
      <c r="BW235" s="118"/>
    </row>
  </sheetData>
  <mergeCells count="5">
    <mergeCell ref="A1:J1"/>
    <mergeCell ref="L1:N1"/>
    <mergeCell ref="AB1:AD1"/>
    <mergeCell ref="AR1:AS1"/>
    <mergeCell ref="BH1:BI1"/>
  </mergeCells>
  <pageMargins left="0.75" right="0.75" top="1" bottom="1" header="0.5" footer="0.5"/>
  <headerFooter/>
  <legacyDrawing r:id="rId2"/>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K202"/>
  <sheetViews>
    <sheetView workbookViewId="0">
      <selection activeCell="A1" sqref="A1"/>
    </sheetView>
  </sheetViews>
  <sheetFormatPr defaultColWidth="9" defaultRowHeight="13.5"/>
  <cols>
    <col min="3" max="3" width="17.4" customWidth="1"/>
    <col min="10" max="10" width="17.4" customWidth="1"/>
    <col min="11" max="11" width="14.8166666666667" customWidth="1"/>
  </cols>
  <sheetData>
    <row r="1" ht="14.25" spans="1:11">
      <c r="A1" s="37" t="s">
        <v>5774</v>
      </c>
      <c r="B1" s="37" t="s">
        <v>3498</v>
      </c>
      <c r="C1" s="38" t="s">
        <v>5775</v>
      </c>
      <c r="D1" s="39" t="s">
        <v>5776</v>
      </c>
      <c r="E1" s="39" t="s">
        <v>5777</v>
      </c>
      <c r="F1" s="39" t="s">
        <v>5778</v>
      </c>
      <c r="G1" s="39" t="s">
        <v>5779</v>
      </c>
      <c r="H1" s="39" t="s">
        <v>5780</v>
      </c>
      <c r="I1" s="39" t="s">
        <v>5781</v>
      </c>
      <c r="J1" s="40" t="s">
        <v>5782</v>
      </c>
      <c r="K1" s="19"/>
    </row>
    <row r="2" spans="1:11">
      <c r="A2" s="19"/>
      <c r="B2" s="19" t="s">
        <v>5783</v>
      </c>
      <c r="C2" s="41">
        <f t="shared" ref="C2:C5" si="0">(D2+F2+G2+H2)/I2</f>
        <v>0.7</v>
      </c>
      <c r="D2" s="20">
        <v>210</v>
      </c>
      <c r="E2" s="20">
        <v>500</v>
      </c>
      <c r="F2" s="19"/>
      <c r="G2" s="19"/>
      <c r="H2" s="19"/>
      <c r="I2" s="20">
        <v>300</v>
      </c>
      <c r="J2" s="41">
        <f t="shared" ref="J2:J5" si="1">(D2+E2+F2+G2+H2)/I2</f>
        <v>2.36666666666667</v>
      </c>
      <c r="K2" s="19"/>
    </row>
    <row r="3" spans="1:11">
      <c r="A3" s="19"/>
      <c r="B3" s="19" t="s">
        <v>5784</v>
      </c>
      <c r="C3" s="41">
        <f t="shared" si="0"/>
        <v>0</v>
      </c>
      <c r="D3" s="19"/>
      <c r="E3" s="19"/>
      <c r="F3" s="19"/>
      <c r="G3" s="19"/>
      <c r="H3" s="19"/>
      <c r="I3" s="19">
        <v>500</v>
      </c>
      <c r="J3" s="41">
        <f t="shared" si="1"/>
        <v>0</v>
      </c>
      <c r="K3" s="19"/>
    </row>
    <row r="4" spans="1:11">
      <c r="A4" s="19"/>
      <c r="B4" s="19" t="s">
        <v>5785</v>
      </c>
      <c r="C4" s="41">
        <f t="shared" si="0"/>
        <v>0</v>
      </c>
      <c r="D4" s="19"/>
      <c r="E4" s="19"/>
      <c r="F4" s="19"/>
      <c r="G4" s="19"/>
      <c r="H4" s="19"/>
      <c r="I4" s="19">
        <v>600</v>
      </c>
      <c r="J4" s="41">
        <f t="shared" si="1"/>
        <v>0</v>
      </c>
      <c r="K4" s="19"/>
    </row>
    <row r="5" spans="1:11">
      <c r="A5" s="19"/>
      <c r="B5" s="19" t="s">
        <v>5786</v>
      </c>
      <c r="C5" s="41">
        <f t="shared" si="0"/>
        <v>0</v>
      </c>
      <c r="D5" s="19"/>
      <c r="E5" s="19"/>
      <c r="F5" s="19"/>
      <c r="G5" s="19"/>
      <c r="H5" s="19"/>
      <c r="I5" s="19">
        <v>800</v>
      </c>
      <c r="J5" s="41">
        <f t="shared" si="1"/>
        <v>0</v>
      </c>
      <c r="K5" s="19"/>
    </row>
    <row r="6" spans="1:11">
      <c r="A6" s="19"/>
      <c r="B6" s="19"/>
      <c r="C6" s="41"/>
      <c r="D6" s="19"/>
      <c r="E6" s="19"/>
      <c r="F6" s="19"/>
      <c r="G6" s="19"/>
      <c r="H6" s="19"/>
      <c r="I6" s="19"/>
      <c r="J6" s="41"/>
      <c r="K6" s="19"/>
    </row>
    <row r="7" spans="1:11">
      <c r="A7" s="19"/>
      <c r="B7" s="19"/>
      <c r="C7" s="41"/>
      <c r="D7" s="19"/>
      <c r="E7" s="19"/>
      <c r="F7" s="19"/>
      <c r="G7" s="19"/>
      <c r="H7" s="19"/>
      <c r="I7" s="19"/>
      <c r="J7" s="41"/>
      <c r="K7" s="19"/>
    </row>
    <row r="8" spans="1:11">
      <c r="A8" s="19"/>
      <c r="B8" s="19"/>
      <c r="C8" s="41"/>
      <c r="D8" s="19"/>
      <c r="E8" s="19"/>
      <c r="F8" s="19"/>
      <c r="G8" s="19"/>
      <c r="H8" s="19"/>
      <c r="I8" s="19"/>
      <c r="J8" s="41"/>
      <c r="K8" s="19"/>
    </row>
    <row r="9" ht="14.25" spans="1:11">
      <c r="A9" s="37" t="s">
        <v>5787</v>
      </c>
      <c r="B9" s="37" t="s">
        <v>3498</v>
      </c>
      <c r="C9" s="40" t="s">
        <v>5788</v>
      </c>
      <c r="D9" s="39" t="s">
        <v>5776</v>
      </c>
      <c r="E9" s="39" t="s">
        <v>5777</v>
      </c>
      <c r="F9" s="39" t="s">
        <v>5778</v>
      </c>
      <c r="G9" s="39" t="s">
        <v>5779</v>
      </c>
      <c r="H9" s="39" t="s">
        <v>5780</v>
      </c>
      <c r="I9" s="39" t="s">
        <v>5781</v>
      </c>
      <c r="J9" s="40" t="s">
        <v>5789</v>
      </c>
      <c r="K9" s="19"/>
    </row>
    <row r="10" spans="1:11">
      <c r="A10" s="19"/>
      <c r="B10" s="19" t="s">
        <v>5783</v>
      </c>
      <c r="C10" s="41">
        <f t="shared" ref="C10:C13" si="2">(D10+F10+G10+H10)/I10</f>
        <v>0.7</v>
      </c>
      <c r="D10" s="19">
        <v>210</v>
      </c>
      <c r="E10" s="19">
        <v>500</v>
      </c>
      <c r="F10" s="19"/>
      <c r="G10" s="19"/>
      <c r="H10" s="19"/>
      <c r="I10" s="19">
        <v>300</v>
      </c>
      <c r="J10" s="41">
        <f t="shared" ref="J10:J13" si="3">(D10+E10+F10+G10+H10)/I10</f>
        <v>2.36666666666667</v>
      </c>
      <c r="K10" s="19"/>
    </row>
    <row r="11" spans="1:11">
      <c r="A11" s="19"/>
      <c r="B11" s="19" t="s">
        <v>5784</v>
      </c>
      <c r="C11" s="41">
        <f t="shared" si="2"/>
        <v>0</v>
      </c>
      <c r="D11" s="19"/>
      <c r="E11" s="19"/>
      <c r="F11" s="19"/>
      <c r="G11" s="19"/>
      <c r="H11" s="19"/>
      <c r="I11" s="19">
        <v>500</v>
      </c>
      <c r="J11" s="41">
        <f t="shared" si="3"/>
        <v>0</v>
      </c>
      <c r="K11" s="19"/>
    </row>
    <row r="12" ht="16.05" customHeight="1" spans="1:11">
      <c r="A12" s="19"/>
      <c r="B12" s="19" t="s">
        <v>5785</v>
      </c>
      <c r="C12" s="41">
        <f t="shared" si="2"/>
        <v>0</v>
      </c>
      <c r="D12" s="19"/>
      <c r="E12" s="19"/>
      <c r="F12" s="19"/>
      <c r="G12" s="19"/>
      <c r="H12" s="19"/>
      <c r="I12" s="19">
        <v>600</v>
      </c>
      <c r="J12" s="41">
        <f t="shared" si="3"/>
        <v>0</v>
      </c>
      <c r="K12" s="19"/>
    </row>
    <row r="13" ht="16.05" customHeight="1" spans="1:11">
      <c r="A13" s="19"/>
      <c r="B13" s="19" t="s">
        <v>5786</v>
      </c>
      <c r="C13" s="41">
        <f t="shared" si="2"/>
        <v>0</v>
      </c>
      <c r="D13" s="19"/>
      <c r="E13" s="19"/>
      <c r="F13" s="19"/>
      <c r="G13" s="19"/>
      <c r="H13" s="19"/>
      <c r="I13" s="19">
        <v>800</v>
      </c>
      <c r="J13" s="41">
        <f t="shared" si="3"/>
        <v>0</v>
      </c>
      <c r="K13" s="19"/>
    </row>
    <row r="14" spans="1:11">
      <c r="A14" s="19"/>
      <c r="B14" s="19"/>
      <c r="C14" s="16"/>
      <c r="D14" s="19"/>
      <c r="E14" s="19"/>
      <c r="F14" s="19"/>
      <c r="G14" s="19"/>
      <c r="H14" s="19"/>
      <c r="I14" s="19"/>
      <c r="J14" s="41"/>
      <c r="K14" s="19"/>
    </row>
    <row r="15" spans="1:11">
      <c r="A15" s="42" t="s">
        <v>5790</v>
      </c>
      <c r="B15" s="42"/>
      <c r="C15" s="42"/>
      <c r="D15" s="42"/>
      <c r="E15" s="42"/>
      <c r="F15" s="42"/>
      <c r="G15" s="42"/>
      <c r="H15" s="42"/>
      <c r="I15" s="42"/>
      <c r="J15" s="42"/>
      <c r="K15" s="43" t="s">
        <v>5791</v>
      </c>
    </row>
    <row r="16" spans="1:11">
      <c r="A16" s="19" t="s">
        <v>5792</v>
      </c>
      <c r="B16" s="19" t="s">
        <v>5793</v>
      </c>
      <c r="C16" s="16" t="s">
        <v>5794</v>
      </c>
      <c r="D16" s="19" t="s">
        <v>5795</v>
      </c>
      <c r="E16" s="19" t="s">
        <v>5796</v>
      </c>
      <c r="F16" s="19" t="s">
        <v>5797</v>
      </c>
      <c r="G16" s="19" t="s">
        <v>5798</v>
      </c>
      <c r="H16" s="19" t="s">
        <v>5799</v>
      </c>
      <c r="I16" s="19" t="s">
        <v>5800</v>
      </c>
      <c r="J16" s="44" t="s">
        <v>5801</v>
      </c>
      <c r="K16" s="17" t="s">
        <v>5802</v>
      </c>
    </row>
    <row r="17" spans="1:11">
      <c r="A17" s="19"/>
      <c r="B17" s="19"/>
      <c r="C17" s="16"/>
      <c r="D17" s="19"/>
      <c r="E17" s="19"/>
      <c r="F17" s="19" t="s">
        <v>5803</v>
      </c>
      <c r="G17" s="19"/>
      <c r="H17" s="19"/>
      <c r="I17" s="19"/>
      <c r="J17" s="41"/>
      <c r="K17" s="19"/>
    </row>
    <row r="18" spans="1:11">
      <c r="A18" s="19"/>
      <c r="B18" s="19"/>
      <c r="C18" s="16"/>
      <c r="D18" s="19"/>
      <c r="E18" s="19"/>
      <c r="F18" s="19"/>
      <c r="G18" s="19"/>
      <c r="H18" s="19"/>
      <c r="I18" s="19"/>
      <c r="J18" s="41"/>
      <c r="K18" s="19"/>
    </row>
    <row r="19" spans="1:11">
      <c r="A19" s="19"/>
      <c r="B19" s="19"/>
      <c r="C19" s="16"/>
      <c r="D19" s="19"/>
      <c r="E19" s="19"/>
      <c r="F19" s="19"/>
      <c r="G19" s="19"/>
      <c r="H19" s="19"/>
      <c r="I19" s="19"/>
      <c r="J19" s="41"/>
      <c r="K19" s="19"/>
    </row>
    <row r="20" spans="1:11">
      <c r="J20" s="45"/>
    </row>
    <row r="21" spans="1:11">
      <c r="J21" s="45"/>
    </row>
    <row r="22" spans="1:11">
      <c r="J22" s="45"/>
    </row>
    <row r="23" spans="1:11">
      <c r="J23" s="45"/>
    </row>
    <row r="24" spans="1:11">
      <c r="J24" s="45"/>
    </row>
    <row r="25" spans="1:11">
      <c r="J25" s="45"/>
    </row>
    <row r="26" spans="1:11">
      <c r="J26" s="45"/>
    </row>
    <row r="27" spans="1:11">
      <c r="J27" s="45"/>
    </row>
    <row r="28" spans="1:11">
      <c r="J28" s="45"/>
    </row>
    <row r="29" spans="1:11">
      <c r="J29" s="45"/>
    </row>
    <row r="30" spans="1:11">
      <c r="J30" s="45"/>
    </row>
    <row r="31" spans="1:11">
      <c r="J31" s="45"/>
    </row>
    <row r="32" spans="1:11">
      <c r="J32" s="45"/>
    </row>
    <row r="33" spans="10:10">
      <c r="J33" s="45"/>
    </row>
    <row r="34" spans="10:10">
      <c r="J34" s="45"/>
    </row>
    <row r="35" spans="10:10">
      <c r="J35" s="45"/>
    </row>
    <row r="36" spans="10:10">
      <c r="J36" s="45"/>
    </row>
    <row r="37" spans="10:10">
      <c r="J37" s="45"/>
    </row>
    <row r="38" spans="10:10">
      <c r="J38" s="45"/>
    </row>
    <row r="39" spans="10:10">
      <c r="J39" s="45"/>
    </row>
    <row r="40" spans="10:10">
      <c r="J40" s="45"/>
    </row>
    <row r="41" spans="10:10">
      <c r="J41" s="45"/>
    </row>
    <row r="42" spans="10:10">
      <c r="J42" s="45"/>
    </row>
    <row r="43" spans="10:10">
      <c r="J43" s="45"/>
    </row>
    <row r="44" spans="10:10">
      <c r="J44" s="45"/>
    </row>
    <row r="45" spans="10:10">
      <c r="J45" s="45"/>
    </row>
    <row r="46" spans="10:10">
      <c r="J46" s="45"/>
    </row>
    <row r="47" spans="10:10">
      <c r="J47" s="45"/>
    </row>
    <row r="48" spans="10:10">
      <c r="J48" s="45"/>
    </row>
    <row r="49" spans="10:10">
      <c r="J49" s="45"/>
    </row>
    <row r="50" spans="10:10">
      <c r="J50" s="45"/>
    </row>
    <row r="51" spans="10:10">
      <c r="J51" s="45"/>
    </row>
    <row r="52" spans="10:10">
      <c r="J52" s="45"/>
    </row>
    <row r="53" spans="10:10">
      <c r="J53" s="45"/>
    </row>
    <row r="54" spans="10:10">
      <c r="J54" s="45"/>
    </row>
    <row r="55" spans="10:10">
      <c r="J55" s="45"/>
    </row>
    <row r="56" spans="10:10">
      <c r="J56" s="45"/>
    </row>
    <row r="57" spans="10:10">
      <c r="J57" s="45"/>
    </row>
    <row r="58" spans="10:10">
      <c r="J58" s="45"/>
    </row>
    <row r="59" spans="10:10">
      <c r="J59" s="45"/>
    </row>
    <row r="60" spans="10:10">
      <c r="J60" s="45"/>
    </row>
    <row r="61" spans="10:10">
      <c r="J61" s="45"/>
    </row>
    <row r="62" spans="10:10">
      <c r="J62" s="45"/>
    </row>
    <row r="63" spans="10:10">
      <c r="J63" s="45"/>
    </row>
    <row r="64" spans="10:10">
      <c r="J64" s="45"/>
    </row>
    <row r="65" spans="10:10">
      <c r="J65" s="45"/>
    </row>
    <row r="66" spans="10:10">
      <c r="J66" s="45"/>
    </row>
    <row r="67" spans="10:10">
      <c r="J67" s="45"/>
    </row>
    <row r="68" spans="10:10">
      <c r="J68" s="45"/>
    </row>
    <row r="69" spans="10:10">
      <c r="J69" s="45"/>
    </row>
    <row r="70" spans="10:10">
      <c r="J70" s="45"/>
    </row>
    <row r="71" spans="10:10">
      <c r="J71" s="45"/>
    </row>
    <row r="72" spans="10:10">
      <c r="J72" s="45"/>
    </row>
    <row r="73" spans="10:10">
      <c r="J73" s="45"/>
    </row>
    <row r="74" spans="10:10">
      <c r="J74" s="45"/>
    </row>
    <row r="75" spans="10:10">
      <c r="J75" s="45"/>
    </row>
    <row r="76" spans="10:10">
      <c r="J76" s="45"/>
    </row>
    <row r="77" spans="10:10">
      <c r="J77" s="45"/>
    </row>
    <row r="78" spans="10:10">
      <c r="J78" s="45"/>
    </row>
    <row r="79" spans="10:10">
      <c r="J79" s="45"/>
    </row>
    <row r="80" spans="10:10">
      <c r="J80" s="45"/>
    </row>
    <row r="81" spans="10:10">
      <c r="J81" s="45"/>
    </row>
    <row r="82" spans="10:10">
      <c r="J82" s="45"/>
    </row>
    <row r="83" spans="10:10">
      <c r="J83" s="45"/>
    </row>
    <row r="84" spans="10:10">
      <c r="J84" s="45"/>
    </row>
    <row r="85" spans="10:10">
      <c r="J85" s="45"/>
    </row>
    <row r="86" spans="10:10">
      <c r="J86" s="45"/>
    </row>
    <row r="87" spans="10:10">
      <c r="J87" s="45"/>
    </row>
    <row r="88" spans="10:10">
      <c r="J88" s="45"/>
    </row>
    <row r="89" spans="10:10">
      <c r="J89" s="45"/>
    </row>
    <row r="90" spans="10:10">
      <c r="J90" s="45"/>
    </row>
    <row r="91" spans="10:10">
      <c r="J91" s="45"/>
    </row>
    <row r="92" spans="10:10">
      <c r="J92" s="45"/>
    </row>
    <row r="93" spans="10:10">
      <c r="J93" s="45"/>
    </row>
    <row r="94" spans="10:10">
      <c r="J94" s="45"/>
    </row>
    <row r="95" spans="10:10">
      <c r="J95" s="45"/>
    </row>
    <row r="96" spans="10:10">
      <c r="J96" s="45"/>
    </row>
    <row r="97" spans="10:10">
      <c r="J97" s="45"/>
    </row>
    <row r="98" spans="10:10">
      <c r="J98" s="45"/>
    </row>
    <row r="99" spans="10:10">
      <c r="J99" s="45"/>
    </row>
    <row r="100" spans="10:10">
      <c r="J100" s="45"/>
    </row>
    <row r="101" spans="10:10">
      <c r="J101" s="45"/>
    </row>
    <row r="102" spans="10:10">
      <c r="J102" s="45"/>
    </row>
    <row r="103" spans="10:10">
      <c r="J103" s="45"/>
    </row>
    <row r="104" spans="10:10">
      <c r="J104" s="45"/>
    </row>
    <row r="105" spans="10:10">
      <c r="J105" s="45"/>
    </row>
    <row r="106" spans="10:10">
      <c r="J106" s="45"/>
    </row>
    <row r="107" spans="10:10">
      <c r="J107" s="45"/>
    </row>
    <row r="108" spans="10:10">
      <c r="J108" s="45"/>
    </row>
    <row r="109" spans="10:10">
      <c r="J109" s="45"/>
    </row>
    <row r="110" spans="10:10">
      <c r="J110" s="45"/>
    </row>
    <row r="111" spans="10:10">
      <c r="J111" s="45"/>
    </row>
    <row r="112" spans="10:10">
      <c r="J112" s="45"/>
    </row>
    <row r="113" spans="10:10">
      <c r="J113" s="45"/>
    </row>
    <row r="114" spans="10:10">
      <c r="J114" s="45"/>
    </row>
    <row r="115" spans="10:10">
      <c r="J115" s="45"/>
    </row>
    <row r="116" spans="10:10">
      <c r="J116" s="45"/>
    </row>
    <row r="117" spans="10:10">
      <c r="J117" s="45"/>
    </row>
    <row r="118" spans="10:10">
      <c r="J118" s="45"/>
    </row>
    <row r="119" spans="10:10">
      <c r="J119" s="45"/>
    </row>
    <row r="120" spans="10:10">
      <c r="J120" s="45"/>
    </row>
    <row r="121" spans="10:10">
      <c r="J121" s="45"/>
    </row>
    <row r="122" spans="10:10">
      <c r="J122" s="45"/>
    </row>
    <row r="123" spans="10:10">
      <c r="J123" s="45"/>
    </row>
    <row r="124" spans="10:10">
      <c r="J124" s="45"/>
    </row>
    <row r="125" spans="10:10">
      <c r="J125" s="45"/>
    </row>
    <row r="126" spans="10:10">
      <c r="J126" s="45"/>
    </row>
    <row r="127" spans="10:10">
      <c r="J127" s="45"/>
    </row>
    <row r="128" spans="10:10">
      <c r="J128" s="45"/>
    </row>
    <row r="129" spans="10:10">
      <c r="J129" s="45"/>
    </row>
    <row r="130" spans="10:10">
      <c r="J130" s="45"/>
    </row>
    <row r="131" spans="10:10">
      <c r="J131" s="45"/>
    </row>
    <row r="132" spans="10:10">
      <c r="J132" s="45"/>
    </row>
    <row r="133" spans="10:10">
      <c r="J133" s="45"/>
    </row>
    <row r="134" spans="10:10">
      <c r="J134" s="45"/>
    </row>
    <row r="135" spans="10:10">
      <c r="J135" s="45"/>
    </row>
    <row r="136" spans="10:10">
      <c r="J136" s="45"/>
    </row>
    <row r="137" spans="10:10">
      <c r="J137" s="45"/>
    </row>
    <row r="138" spans="10:10">
      <c r="J138" s="45"/>
    </row>
    <row r="139" spans="10:10">
      <c r="J139" s="45"/>
    </row>
    <row r="140" spans="10:10">
      <c r="J140" s="45"/>
    </row>
    <row r="141" spans="10:10">
      <c r="J141" s="45"/>
    </row>
    <row r="142" spans="10:10">
      <c r="J142" s="45"/>
    </row>
    <row r="143" spans="10:10">
      <c r="J143" s="45"/>
    </row>
    <row r="144" spans="10:10">
      <c r="J144" s="45"/>
    </row>
    <row r="145" spans="10:10">
      <c r="J145" s="45"/>
    </row>
    <row r="146" spans="10:10">
      <c r="J146" s="45"/>
    </row>
    <row r="147" spans="10:10">
      <c r="J147" s="45"/>
    </row>
    <row r="148" spans="10:10">
      <c r="J148" s="45"/>
    </row>
    <row r="149" spans="10:10">
      <c r="J149" s="45"/>
    </row>
    <row r="150" spans="10:10">
      <c r="J150" s="45"/>
    </row>
    <row r="151" spans="10:10">
      <c r="J151" s="45"/>
    </row>
    <row r="152" spans="10:10">
      <c r="J152" s="45"/>
    </row>
    <row r="153" spans="10:10">
      <c r="J153" s="45"/>
    </row>
    <row r="154" spans="10:10">
      <c r="J154" s="45"/>
    </row>
    <row r="155" spans="10:10">
      <c r="J155" s="45"/>
    </row>
    <row r="156" spans="10:10">
      <c r="J156" s="45"/>
    </row>
    <row r="157" spans="10:10">
      <c r="J157" s="45"/>
    </row>
    <row r="158" spans="10:10">
      <c r="J158" s="45"/>
    </row>
    <row r="159" spans="10:10">
      <c r="J159" s="45"/>
    </row>
    <row r="160" spans="10:10">
      <c r="J160" s="45"/>
    </row>
    <row r="161" spans="10:10">
      <c r="J161" s="45"/>
    </row>
    <row r="162" spans="10:10">
      <c r="J162" s="45"/>
    </row>
    <row r="163" spans="10:10">
      <c r="J163" s="45"/>
    </row>
    <row r="164" spans="10:10">
      <c r="J164" s="45"/>
    </row>
    <row r="165" spans="10:10">
      <c r="J165" s="45"/>
    </row>
    <row r="166" spans="10:10">
      <c r="J166" s="45"/>
    </row>
    <row r="167" spans="10:10">
      <c r="J167" s="45"/>
    </row>
    <row r="168" spans="10:10">
      <c r="J168" s="45"/>
    </row>
    <row r="169" spans="10:10">
      <c r="J169" s="45"/>
    </row>
    <row r="170" spans="10:10">
      <c r="J170" s="45"/>
    </row>
    <row r="171" spans="10:10">
      <c r="J171" s="45"/>
    </row>
    <row r="172" spans="10:10">
      <c r="J172" s="45"/>
    </row>
    <row r="173" spans="10:10">
      <c r="J173" s="45"/>
    </row>
    <row r="174" spans="10:10">
      <c r="J174" s="45"/>
    </row>
    <row r="175" spans="10:10">
      <c r="J175" s="45"/>
    </row>
    <row r="176" spans="10:10">
      <c r="J176" s="45"/>
    </row>
    <row r="177" spans="10:10">
      <c r="J177" s="45"/>
    </row>
    <row r="178" spans="10:10">
      <c r="J178" s="45"/>
    </row>
    <row r="179" spans="10:10">
      <c r="J179" s="45"/>
    </row>
    <row r="180" spans="10:10">
      <c r="J180" s="45"/>
    </row>
    <row r="181" spans="10:10">
      <c r="J181" s="45"/>
    </row>
    <row r="182" spans="10:10">
      <c r="J182" s="45"/>
    </row>
    <row r="183" spans="10:10">
      <c r="J183" s="45"/>
    </row>
    <row r="184" spans="10:10">
      <c r="J184" s="45"/>
    </row>
    <row r="185" spans="10:10">
      <c r="J185" s="45"/>
    </row>
    <row r="186" spans="10:10">
      <c r="J186" s="45"/>
    </row>
    <row r="187" spans="10:10">
      <c r="J187" s="45"/>
    </row>
    <row r="188" spans="10:10">
      <c r="J188" s="45"/>
    </row>
    <row r="189" spans="10:10">
      <c r="J189" s="45"/>
    </row>
    <row r="190" spans="10:10">
      <c r="J190" s="45"/>
    </row>
    <row r="191" spans="10:10">
      <c r="J191" s="45"/>
    </row>
    <row r="192" spans="10:10">
      <c r="J192" s="45"/>
    </row>
    <row r="193" spans="10:10">
      <c r="J193" s="45"/>
    </row>
    <row r="194" spans="10:10">
      <c r="J194" s="45"/>
    </row>
    <row r="195" spans="10:10">
      <c r="J195" s="45"/>
    </row>
    <row r="196" spans="10:10">
      <c r="J196" s="45"/>
    </row>
    <row r="197" spans="10:10">
      <c r="J197" s="45"/>
    </row>
    <row r="198" spans="10:10">
      <c r="J198" s="45"/>
    </row>
    <row r="199" spans="10:10">
      <c r="J199" s="45"/>
    </row>
    <row r="200" spans="10:10">
      <c r="J200" s="45"/>
    </row>
    <row r="201" spans="10:10">
      <c r="J201" s="45"/>
    </row>
    <row r="202" spans="10:10">
      <c r="J202" s="45"/>
    </row>
  </sheetData>
  <mergeCells count="1">
    <mergeCell ref="A15:J15"/>
  </mergeCells>
  <pageMargins left="0.75" right="0.75" top="1" bottom="1" header="0.5" footer="0.5"/>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L200"/>
  <sheetViews>
    <sheetView topLeftCell="P1" workbookViewId="0">
      <selection activeCell="A1" sqref="A1"/>
    </sheetView>
  </sheetViews>
  <sheetFormatPr defaultColWidth="9" defaultRowHeight="13.5"/>
  <cols>
    <col min="2" max="2" width="18.2" customWidth="1"/>
    <col min="3" max="33" width="9.85833333333333" customWidth="1"/>
  </cols>
  <sheetData>
    <row r="1" spans="1:38">
      <c r="A1" s="29" t="s">
        <v>5804</v>
      </c>
      <c r="B1" s="30"/>
      <c r="C1" s="31">
        <v>44633</v>
      </c>
      <c r="D1" s="31"/>
      <c r="E1" s="31">
        <v>44634</v>
      </c>
      <c r="F1" s="31"/>
      <c r="G1" s="31">
        <v>44635</v>
      </c>
      <c r="H1" s="31"/>
      <c r="I1" s="31">
        <v>44636</v>
      </c>
      <c r="J1" s="31"/>
      <c r="K1" s="31">
        <v>44637</v>
      </c>
      <c r="L1" s="31"/>
      <c r="M1" s="31">
        <v>44638</v>
      </c>
      <c r="N1" s="31"/>
      <c r="O1" s="31">
        <v>44639</v>
      </c>
      <c r="P1" s="31"/>
      <c r="Q1" s="31">
        <v>44640</v>
      </c>
      <c r="R1" s="31"/>
      <c r="S1" s="31">
        <v>44641</v>
      </c>
      <c r="T1" s="31"/>
      <c r="U1" s="31">
        <v>44642</v>
      </c>
      <c r="V1" s="31"/>
      <c r="W1" s="31">
        <v>44643</v>
      </c>
      <c r="X1" s="31"/>
      <c r="Y1" s="31">
        <v>44644</v>
      </c>
      <c r="Z1" s="31"/>
      <c r="AA1" s="31">
        <v>44645</v>
      </c>
      <c r="AB1" s="31"/>
      <c r="AC1" s="31">
        <v>44646</v>
      </c>
      <c r="AD1" s="31"/>
      <c r="AE1" s="31">
        <v>44647</v>
      </c>
      <c r="AF1" s="31"/>
      <c r="AG1" s="31">
        <v>44648</v>
      </c>
      <c r="AH1" s="31"/>
      <c r="AI1" s="31">
        <v>44649</v>
      </c>
      <c r="AJ1" s="31"/>
      <c r="AK1" s="31">
        <v>44650</v>
      </c>
      <c r="AL1" s="31"/>
    </row>
    <row r="2" spans="1:38">
      <c r="A2" s="32" t="s">
        <v>838</v>
      </c>
      <c r="B2" s="32" t="s">
        <v>5805</v>
      </c>
      <c r="C2" s="30" t="s">
        <v>5806</v>
      </c>
      <c r="D2" s="30" t="s">
        <v>5807</v>
      </c>
      <c r="E2" s="30" t="s">
        <v>5806</v>
      </c>
      <c r="F2" s="30" t="s">
        <v>5807</v>
      </c>
      <c r="G2" s="30" t="s">
        <v>5806</v>
      </c>
      <c r="H2" s="30" t="s">
        <v>5807</v>
      </c>
      <c r="I2" s="30" t="s">
        <v>5806</v>
      </c>
      <c r="J2" s="30" t="s">
        <v>5807</v>
      </c>
      <c r="K2" s="30" t="s">
        <v>5806</v>
      </c>
      <c r="L2" s="30" t="s">
        <v>5807</v>
      </c>
      <c r="M2" s="30" t="s">
        <v>5806</v>
      </c>
      <c r="N2" s="30" t="s">
        <v>5807</v>
      </c>
      <c r="O2" s="30" t="s">
        <v>5806</v>
      </c>
      <c r="P2" s="30" t="s">
        <v>5807</v>
      </c>
      <c r="Q2" s="30" t="s">
        <v>5806</v>
      </c>
      <c r="R2" s="30" t="s">
        <v>5807</v>
      </c>
      <c r="S2" s="30" t="s">
        <v>5806</v>
      </c>
      <c r="T2" s="30" t="s">
        <v>5807</v>
      </c>
      <c r="U2" s="30" t="s">
        <v>5806</v>
      </c>
      <c r="V2" s="30" t="s">
        <v>5807</v>
      </c>
      <c r="W2" s="30" t="s">
        <v>5808</v>
      </c>
      <c r="X2" s="30" t="s">
        <v>5809</v>
      </c>
      <c r="Y2" s="30" t="s">
        <v>5808</v>
      </c>
      <c r="Z2" s="30" t="s">
        <v>5809</v>
      </c>
      <c r="AA2" s="30" t="s">
        <v>5808</v>
      </c>
      <c r="AB2" s="30" t="s">
        <v>5809</v>
      </c>
      <c r="AC2" s="30" t="s">
        <v>5808</v>
      </c>
      <c r="AD2" s="30" t="s">
        <v>5809</v>
      </c>
      <c r="AE2" s="30" t="s">
        <v>5808</v>
      </c>
      <c r="AF2" s="30" t="s">
        <v>5809</v>
      </c>
      <c r="AG2" s="30" t="s">
        <v>5808</v>
      </c>
      <c r="AH2" s="30" t="s">
        <v>5809</v>
      </c>
      <c r="AI2" s="30" t="s">
        <v>5808</v>
      </c>
      <c r="AJ2" s="30" t="s">
        <v>5809</v>
      </c>
      <c r="AK2" s="30" t="s">
        <v>5808</v>
      </c>
      <c r="AL2" s="30" t="s">
        <v>5809</v>
      </c>
    </row>
    <row r="3" spans="1:38">
      <c r="A3" s="33">
        <v>1</v>
      </c>
      <c r="B3" s="34"/>
      <c r="C3" s="34"/>
      <c r="D3" s="33"/>
      <c r="E3" s="33"/>
      <c r="F3" s="33"/>
      <c r="G3" s="33"/>
      <c r="H3" s="33"/>
      <c r="I3" s="33"/>
      <c r="J3" s="33"/>
      <c r="K3" s="33"/>
      <c r="L3" s="33"/>
      <c r="M3" s="35"/>
      <c r="N3" s="35"/>
      <c r="O3" s="35"/>
      <c r="P3" s="35"/>
      <c r="Q3" s="35"/>
      <c r="R3" s="35"/>
      <c r="S3" s="35"/>
      <c r="T3" s="35"/>
      <c r="U3" s="35"/>
      <c r="V3" s="35"/>
      <c r="W3" s="35"/>
      <c r="X3" s="35"/>
      <c r="Y3" s="35"/>
      <c r="Z3" s="35"/>
      <c r="AA3" s="35"/>
      <c r="AB3" s="35"/>
      <c r="AC3" s="35"/>
      <c r="AD3" s="35"/>
      <c r="AE3" s="35"/>
      <c r="AF3" s="35"/>
      <c r="AG3" s="35"/>
      <c r="AH3" s="35"/>
      <c r="AI3" s="35"/>
      <c r="AJ3" s="35"/>
      <c r="AK3" s="35"/>
      <c r="AL3" s="35"/>
    </row>
    <row r="4" spans="1:38">
      <c r="A4" s="33">
        <v>2</v>
      </c>
      <c r="B4" s="34"/>
      <c r="C4" s="34"/>
      <c r="D4" s="34"/>
      <c r="E4" s="35"/>
      <c r="F4" s="35"/>
      <c r="G4" s="30"/>
      <c r="H4" s="30"/>
      <c r="I4" s="33"/>
      <c r="J4" s="33"/>
      <c r="K4" s="35"/>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row>
    <row r="5" spans="1:38">
      <c r="A5" s="33">
        <v>3</v>
      </c>
      <c r="B5" s="34"/>
      <c r="C5" s="34"/>
      <c r="D5" s="34"/>
      <c r="E5" s="35"/>
      <c r="F5" s="35"/>
      <c r="G5" s="30"/>
      <c r="H5" s="35"/>
      <c r="I5" s="33"/>
      <c r="J5" s="33"/>
      <c r="K5" s="35"/>
      <c r="L5" s="35"/>
      <c r="M5" s="35"/>
      <c r="N5" s="35"/>
      <c r="O5" s="35"/>
      <c r="P5" s="35"/>
      <c r="Q5" s="35"/>
      <c r="R5" s="35"/>
      <c r="S5" s="35"/>
      <c r="T5" s="35"/>
      <c r="U5" s="35"/>
      <c r="V5" s="35"/>
      <c r="W5" s="35"/>
      <c r="X5" s="35"/>
      <c r="Y5" s="35"/>
      <c r="Z5" s="35"/>
      <c r="AA5" s="35"/>
      <c r="AB5" s="35"/>
      <c r="AC5" s="35"/>
      <c r="AD5" s="35"/>
      <c r="AE5" s="35"/>
      <c r="AF5" s="35"/>
      <c r="AG5" s="35"/>
      <c r="AH5" s="35"/>
      <c r="AI5" s="35"/>
      <c r="AJ5" s="35"/>
      <c r="AK5" s="35"/>
      <c r="AL5" s="35"/>
    </row>
    <row r="6" spans="1:38">
      <c r="A6" s="33">
        <v>4</v>
      </c>
      <c r="B6" s="34"/>
      <c r="C6" s="34"/>
      <c r="D6" s="34"/>
      <c r="E6" s="35"/>
      <c r="F6" s="35"/>
      <c r="G6" s="30"/>
      <c r="H6" s="35"/>
      <c r="I6" s="33"/>
      <c r="J6" s="33"/>
      <c r="K6" s="35"/>
      <c r="L6" s="35"/>
      <c r="M6" s="35"/>
      <c r="N6" s="35"/>
      <c r="O6" s="35"/>
      <c r="P6" s="35"/>
      <c r="Q6" s="35"/>
      <c r="R6" s="35"/>
      <c r="S6" s="35"/>
      <c r="T6" s="35"/>
      <c r="U6" s="35"/>
      <c r="V6" s="35"/>
      <c r="W6" s="35"/>
      <c r="X6" s="35"/>
      <c r="Y6" s="35"/>
      <c r="Z6" s="35"/>
      <c r="AA6" s="35"/>
      <c r="AB6" s="35"/>
      <c r="AC6" s="35"/>
      <c r="AD6" s="35"/>
      <c r="AE6" s="35"/>
      <c r="AF6" s="35"/>
      <c r="AG6" s="35"/>
      <c r="AH6" s="35"/>
      <c r="AI6" s="35"/>
      <c r="AJ6" s="35"/>
      <c r="AK6" s="35"/>
      <c r="AL6" s="35"/>
    </row>
    <row r="7" spans="1:38">
      <c r="A7" s="33">
        <v>5</v>
      </c>
      <c r="B7" s="34"/>
      <c r="C7" s="34"/>
      <c r="D7" s="34"/>
      <c r="E7" s="35"/>
      <c r="F7" s="35"/>
      <c r="G7" s="30"/>
      <c r="H7" s="35"/>
      <c r="I7" s="33"/>
      <c r="J7" s="33"/>
      <c r="K7" s="35"/>
      <c r="L7" s="35"/>
      <c r="M7" s="35"/>
      <c r="N7" s="35"/>
      <c r="O7" s="35"/>
      <c r="P7" s="35"/>
      <c r="Q7" s="35"/>
      <c r="R7" s="35"/>
      <c r="S7" s="35"/>
      <c r="T7" s="35"/>
      <c r="U7" s="35"/>
      <c r="V7" s="35"/>
      <c r="W7" s="35"/>
      <c r="X7" s="35"/>
      <c r="Y7" s="35"/>
      <c r="Z7" s="35"/>
      <c r="AA7" s="35"/>
      <c r="AB7" s="35"/>
      <c r="AC7" s="35"/>
      <c r="AD7" s="35"/>
      <c r="AE7" s="35"/>
      <c r="AF7" s="35"/>
      <c r="AG7" s="35"/>
      <c r="AH7" s="35"/>
      <c r="AI7" s="35"/>
      <c r="AJ7" s="35"/>
      <c r="AK7" s="35"/>
      <c r="AL7" s="35"/>
    </row>
    <row r="8" spans="1:38">
      <c r="A8" s="33">
        <v>6</v>
      </c>
      <c r="B8" s="35"/>
      <c r="C8" s="35"/>
      <c r="D8" s="35"/>
      <c r="E8" s="35"/>
      <c r="F8" s="35"/>
      <c r="G8" s="35"/>
      <c r="H8" s="35"/>
      <c r="I8" s="35"/>
      <c r="J8" s="35"/>
      <c r="K8" s="35"/>
      <c r="L8" s="35"/>
      <c r="M8" s="35"/>
      <c r="N8" s="35"/>
      <c r="O8" s="35"/>
      <c r="P8" s="35"/>
      <c r="Q8" s="35"/>
      <c r="R8" s="35"/>
      <c r="S8" s="35"/>
      <c r="T8" s="35"/>
      <c r="U8" s="35"/>
      <c r="V8" s="35"/>
      <c r="W8" s="35"/>
      <c r="X8" s="35"/>
      <c r="Y8" s="35"/>
      <c r="Z8" s="35"/>
      <c r="AA8" s="35"/>
      <c r="AB8" s="35"/>
      <c r="AC8" s="35"/>
      <c r="AD8" s="35"/>
      <c r="AE8" s="35"/>
      <c r="AF8" s="35"/>
      <c r="AG8" s="35"/>
      <c r="AH8" s="35"/>
      <c r="AI8" s="35"/>
      <c r="AJ8" s="35"/>
      <c r="AK8" s="35"/>
      <c r="AL8" s="35"/>
    </row>
    <row r="9" spans="1:38">
      <c r="A9" s="33">
        <v>7</v>
      </c>
      <c r="B9" s="35"/>
      <c r="C9" s="35"/>
      <c r="D9" s="35"/>
      <c r="E9" s="35"/>
      <c r="F9" s="35"/>
      <c r="G9" s="35"/>
      <c r="H9" s="35"/>
      <c r="I9" s="35"/>
      <c r="J9" s="35"/>
      <c r="K9" s="35"/>
      <c r="L9" s="35"/>
      <c r="M9" s="35"/>
      <c r="N9" s="35"/>
      <c r="O9" s="35"/>
      <c r="P9" s="35"/>
      <c r="Q9" s="35"/>
      <c r="R9" s="35"/>
      <c r="S9" s="35"/>
      <c r="T9" s="35"/>
      <c r="U9" s="35"/>
      <c r="V9" s="35"/>
      <c r="W9" s="35"/>
      <c r="X9" s="35"/>
      <c r="Y9" s="35"/>
      <c r="Z9" s="35"/>
      <c r="AA9" s="35"/>
      <c r="AB9" s="35"/>
      <c r="AC9" s="35"/>
      <c r="AD9" s="35"/>
      <c r="AE9" s="35"/>
      <c r="AF9" s="35"/>
      <c r="AG9" s="35"/>
      <c r="AH9" s="35"/>
      <c r="AI9" s="35"/>
      <c r="AJ9" s="35"/>
      <c r="AK9" s="35"/>
      <c r="AL9" s="35"/>
    </row>
    <row r="10" spans="1:38">
      <c r="A10" s="33">
        <v>8</v>
      </c>
      <c r="B10" s="35"/>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35"/>
      <c r="AL10" s="35"/>
    </row>
    <row r="11" spans="1:38">
      <c r="A11" s="33">
        <v>9</v>
      </c>
      <c r="B11" s="35"/>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35"/>
      <c r="AI11" s="35"/>
      <c r="AJ11" s="35"/>
      <c r="AK11" s="35"/>
      <c r="AL11" s="35"/>
    </row>
    <row r="12" spans="1:38">
      <c r="A12" s="33">
        <v>10</v>
      </c>
      <c r="B12" s="35"/>
      <c r="C12" s="35"/>
      <c r="D12" s="35"/>
      <c r="E12" s="35"/>
      <c r="F12" s="35"/>
      <c r="G12" s="35"/>
      <c r="H12" s="35"/>
      <c r="I12" s="35"/>
      <c r="J12" s="35"/>
      <c r="K12" s="35"/>
      <c r="L12" s="35"/>
      <c r="M12" s="35"/>
      <c r="N12" s="35"/>
      <c r="O12" s="35"/>
      <c r="P12" s="35"/>
      <c r="Q12" s="35"/>
      <c r="R12" s="35"/>
      <c r="S12" s="35"/>
      <c r="T12" s="35"/>
      <c r="U12" s="35"/>
      <c r="V12" s="35"/>
      <c r="W12" s="35"/>
      <c r="X12" s="35"/>
      <c r="Y12" s="35"/>
      <c r="Z12" s="35"/>
      <c r="AA12" s="35"/>
      <c r="AB12" s="35"/>
      <c r="AC12" s="35"/>
      <c r="AD12" s="35"/>
      <c r="AE12" s="35"/>
      <c r="AF12" s="35"/>
      <c r="AG12" s="35"/>
      <c r="AH12" s="35"/>
      <c r="AI12" s="35"/>
      <c r="AJ12" s="35"/>
      <c r="AK12" s="35"/>
      <c r="AL12" s="35"/>
    </row>
    <row r="13" spans="1:38">
      <c r="A13" s="33"/>
      <c r="B13" s="35"/>
      <c r="C13" s="35"/>
      <c r="D13" s="35"/>
      <c r="E13" s="35"/>
      <c r="F13" s="35"/>
      <c r="G13" s="35"/>
      <c r="H13" s="35"/>
      <c r="I13" s="35"/>
      <c r="J13" s="35"/>
      <c r="K13" s="35"/>
      <c r="L13" s="35"/>
      <c r="M13" s="35"/>
      <c r="N13" s="35"/>
      <c r="O13" s="35"/>
      <c r="P13" s="35"/>
      <c r="Q13" s="35"/>
      <c r="R13" s="35"/>
      <c r="S13" s="35"/>
      <c r="T13" s="35"/>
      <c r="U13" s="35"/>
      <c r="V13" s="35"/>
      <c r="W13" s="35"/>
      <c r="X13" s="35"/>
      <c r="Y13" s="35"/>
      <c r="Z13" s="35"/>
      <c r="AA13" s="35"/>
      <c r="AB13" s="35"/>
      <c r="AC13" s="35"/>
      <c r="AD13" s="35"/>
      <c r="AE13" s="35"/>
      <c r="AF13" s="35"/>
      <c r="AG13" s="35"/>
      <c r="AH13" s="35"/>
      <c r="AI13" s="35"/>
      <c r="AJ13" s="35"/>
      <c r="AK13" s="35"/>
      <c r="AL13" s="35"/>
    </row>
    <row r="14" spans="1:38">
      <c r="A14" s="29" t="s">
        <v>5804</v>
      </c>
      <c r="B14" s="30"/>
      <c r="C14" s="31">
        <v>44633</v>
      </c>
      <c r="D14" s="31"/>
      <c r="E14" s="31">
        <v>44634</v>
      </c>
      <c r="F14" s="31"/>
      <c r="G14" s="31">
        <v>44635</v>
      </c>
      <c r="H14" s="31"/>
      <c r="I14" s="31">
        <v>44636</v>
      </c>
      <c r="J14" s="31"/>
      <c r="K14" s="31">
        <v>44637</v>
      </c>
      <c r="L14" s="31"/>
      <c r="M14" s="31">
        <v>44638</v>
      </c>
      <c r="N14" s="31"/>
      <c r="O14" s="31">
        <v>44639</v>
      </c>
      <c r="P14" s="31"/>
      <c r="Q14" s="31">
        <v>44640</v>
      </c>
      <c r="R14" s="31"/>
      <c r="S14" s="31">
        <v>44641</v>
      </c>
      <c r="T14" s="31"/>
      <c r="U14" s="31">
        <v>44642</v>
      </c>
      <c r="V14" s="31"/>
      <c r="W14" s="31">
        <v>44643</v>
      </c>
      <c r="X14" s="31"/>
      <c r="Y14" s="31">
        <v>44644</v>
      </c>
      <c r="Z14" s="31"/>
      <c r="AA14" s="31">
        <v>44645</v>
      </c>
      <c r="AB14" s="31"/>
      <c r="AC14" s="31">
        <v>44646</v>
      </c>
      <c r="AD14" s="31"/>
      <c r="AE14" s="31">
        <v>44647</v>
      </c>
      <c r="AF14" s="31"/>
      <c r="AG14" s="31">
        <v>44648</v>
      </c>
      <c r="AH14" s="31"/>
      <c r="AI14" s="31">
        <v>44649</v>
      </c>
      <c r="AJ14" s="31"/>
      <c r="AK14" s="31">
        <v>44650</v>
      </c>
      <c r="AL14" s="31"/>
    </row>
    <row r="15" spans="1:38">
      <c r="A15" s="32" t="s">
        <v>838</v>
      </c>
      <c r="B15" s="32" t="s">
        <v>5805</v>
      </c>
      <c r="C15" s="30" t="s">
        <v>5806</v>
      </c>
      <c r="D15" s="30" t="s">
        <v>5807</v>
      </c>
      <c r="E15" s="30" t="s">
        <v>5806</v>
      </c>
      <c r="F15" s="30" t="s">
        <v>5807</v>
      </c>
      <c r="G15" s="30" t="s">
        <v>5806</v>
      </c>
      <c r="H15" s="30" t="s">
        <v>5807</v>
      </c>
      <c r="I15" s="30" t="s">
        <v>5806</v>
      </c>
      <c r="J15" s="30" t="s">
        <v>5807</v>
      </c>
      <c r="K15" s="30" t="s">
        <v>5806</v>
      </c>
      <c r="L15" s="30" t="s">
        <v>5807</v>
      </c>
      <c r="M15" s="30" t="s">
        <v>5806</v>
      </c>
      <c r="N15" s="30" t="s">
        <v>5807</v>
      </c>
      <c r="O15" s="30" t="s">
        <v>5806</v>
      </c>
      <c r="P15" s="30" t="s">
        <v>5807</v>
      </c>
      <c r="Q15" s="30" t="s">
        <v>5806</v>
      </c>
      <c r="R15" s="30" t="s">
        <v>5807</v>
      </c>
      <c r="S15" s="30" t="s">
        <v>5806</v>
      </c>
      <c r="T15" s="30" t="s">
        <v>5807</v>
      </c>
      <c r="U15" s="30" t="s">
        <v>5806</v>
      </c>
      <c r="V15" s="30" t="s">
        <v>5807</v>
      </c>
      <c r="W15" s="30" t="s">
        <v>5808</v>
      </c>
      <c r="X15" s="30" t="s">
        <v>5809</v>
      </c>
      <c r="Y15" s="30" t="s">
        <v>5808</v>
      </c>
      <c r="Z15" s="30" t="s">
        <v>5809</v>
      </c>
      <c r="AA15" s="30" t="s">
        <v>5808</v>
      </c>
      <c r="AB15" s="30" t="s">
        <v>5809</v>
      </c>
      <c r="AC15" s="30" t="s">
        <v>5808</v>
      </c>
      <c r="AD15" s="30" t="s">
        <v>5809</v>
      </c>
      <c r="AE15" s="30" t="s">
        <v>5808</v>
      </c>
      <c r="AF15" s="30" t="s">
        <v>5809</v>
      </c>
      <c r="AG15" s="30" t="s">
        <v>5808</v>
      </c>
      <c r="AH15" s="30" t="s">
        <v>5809</v>
      </c>
      <c r="AI15" s="30" t="s">
        <v>5808</v>
      </c>
      <c r="AJ15" s="30" t="s">
        <v>5809</v>
      </c>
      <c r="AK15" s="30" t="s">
        <v>5808</v>
      </c>
      <c r="AL15" s="30" t="s">
        <v>5809</v>
      </c>
    </row>
    <row r="16" spans="1:38">
      <c r="A16" s="33">
        <v>1</v>
      </c>
      <c r="B16" s="34"/>
      <c r="C16" s="33"/>
      <c r="D16" s="33"/>
      <c r="E16" s="33"/>
      <c r="F16" s="33"/>
      <c r="G16" s="33"/>
      <c r="H16" s="33"/>
      <c r="I16" s="33"/>
      <c r="J16" s="33"/>
      <c r="K16" s="33"/>
      <c r="L16" s="33"/>
      <c r="M16" s="35"/>
      <c r="N16" s="35"/>
      <c r="O16" s="35"/>
      <c r="P16" s="35"/>
      <c r="Q16" s="35"/>
      <c r="R16" s="35"/>
      <c r="S16" s="35"/>
      <c r="T16" s="35"/>
      <c r="U16" s="35"/>
      <c r="V16" s="35"/>
      <c r="W16" s="35"/>
      <c r="X16" s="35"/>
      <c r="Y16" s="35"/>
      <c r="Z16" s="35"/>
      <c r="AA16" s="35"/>
      <c r="AB16" s="35"/>
      <c r="AC16" s="35"/>
      <c r="AD16" s="35"/>
      <c r="AE16" s="35"/>
      <c r="AF16" s="35"/>
      <c r="AG16" s="35"/>
      <c r="AH16" s="35"/>
      <c r="AI16" s="35"/>
      <c r="AJ16" s="35"/>
      <c r="AK16" s="35"/>
      <c r="AL16" s="35"/>
    </row>
    <row r="17" spans="1:38">
      <c r="A17" s="33">
        <v>2</v>
      </c>
      <c r="B17" s="34"/>
      <c r="C17" s="35"/>
      <c r="D17" s="35"/>
      <c r="E17" s="35"/>
      <c r="F17" s="35"/>
      <c r="G17" s="35"/>
      <c r="H17" s="35"/>
      <c r="I17" s="33"/>
      <c r="J17" s="33"/>
      <c r="K17" s="35"/>
      <c r="L17" s="35"/>
      <c r="M17" s="35"/>
      <c r="N17" s="35"/>
      <c r="O17" s="35"/>
      <c r="P17" s="35"/>
      <c r="Q17" s="35"/>
      <c r="R17" s="35"/>
      <c r="S17" s="35"/>
      <c r="T17" s="35"/>
      <c r="U17" s="35"/>
      <c r="V17" s="35"/>
      <c r="W17" s="35"/>
      <c r="X17" s="35"/>
      <c r="Y17" s="35"/>
      <c r="Z17" s="35"/>
      <c r="AA17" s="35"/>
      <c r="AB17" s="35"/>
      <c r="AC17" s="35"/>
      <c r="AD17" s="35"/>
      <c r="AE17" s="35"/>
      <c r="AF17" s="35"/>
      <c r="AG17" s="35"/>
      <c r="AH17" s="35"/>
      <c r="AI17" s="35"/>
      <c r="AJ17" s="35"/>
      <c r="AK17" s="35"/>
      <c r="AL17" s="35"/>
    </row>
    <row r="18" spans="1:38">
      <c r="A18" s="33">
        <v>3</v>
      </c>
      <c r="B18" s="34"/>
      <c r="C18" s="35"/>
      <c r="D18" s="35"/>
      <c r="E18" s="35"/>
      <c r="F18" s="35"/>
      <c r="G18" s="35"/>
      <c r="H18" s="35"/>
      <c r="I18" s="33"/>
      <c r="J18" s="33"/>
      <c r="K18" s="35"/>
      <c r="L18" s="35"/>
      <c r="M18" s="35"/>
      <c r="N18" s="35"/>
      <c r="O18" s="35"/>
      <c r="P18" s="35"/>
      <c r="Q18" s="35"/>
      <c r="R18" s="35"/>
      <c r="S18" s="35"/>
      <c r="T18" s="35"/>
      <c r="U18" s="35"/>
      <c r="V18" s="35"/>
      <c r="W18" s="35"/>
      <c r="X18" s="35"/>
      <c r="Y18" s="35"/>
      <c r="Z18" s="35"/>
      <c r="AA18" s="35"/>
      <c r="AB18" s="35"/>
      <c r="AC18" s="35"/>
      <c r="AD18" s="35"/>
      <c r="AE18" s="35"/>
      <c r="AF18" s="35"/>
      <c r="AG18" s="35"/>
      <c r="AH18" s="35"/>
      <c r="AI18" s="35"/>
      <c r="AJ18" s="35"/>
      <c r="AK18" s="35"/>
      <c r="AL18" s="35"/>
    </row>
    <row r="19" spans="1:38">
      <c r="A19" s="33">
        <v>4</v>
      </c>
      <c r="B19" s="34"/>
      <c r="C19" s="35"/>
      <c r="D19" s="35"/>
      <c r="E19" s="35"/>
      <c r="F19" s="35"/>
      <c r="G19" s="35"/>
      <c r="H19" s="35"/>
      <c r="I19" s="33"/>
      <c r="J19" s="33"/>
      <c r="K19" s="35"/>
      <c r="L19" s="35"/>
      <c r="M19" s="35"/>
      <c r="N19" s="35"/>
      <c r="O19" s="35"/>
      <c r="P19" s="35"/>
      <c r="Q19" s="35"/>
      <c r="R19" s="35"/>
      <c r="S19" s="35"/>
      <c r="T19" s="35"/>
      <c r="U19" s="35"/>
      <c r="V19" s="35"/>
      <c r="W19" s="35"/>
      <c r="X19" s="35"/>
      <c r="Y19" s="35"/>
      <c r="Z19" s="35"/>
      <c r="AA19" s="35"/>
      <c r="AB19" s="35"/>
      <c r="AC19" s="35"/>
      <c r="AD19" s="35"/>
      <c r="AE19" s="35"/>
      <c r="AF19" s="35"/>
      <c r="AG19" s="35"/>
      <c r="AH19" s="35"/>
      <c r="AI19" s="35"/>
      <c r="AJ19" s="35"/>
      <c r="AK19" s="35"/>
      <c r="AL19" s="35"/>
    </row>
    <row r="20" spans="1:38">
      <c r="A20" s="33">
        <v>5</v>
      </c>
      <c r="B20" s="34"/>
      <c r="C20" s="35"/>
      <c r="D20" s="35"/>
      <c r="E20" s="35"/>
      <c r="F20" s="35"/>
      <c r="G20" s="35"/>
      <c r="H20" s="35"/>
      <c r="I20" s="33"/>
      <c r="J20" s="33"/>
      <c r="K20" s="35"/>
      <c r="L20" s="35"/>
      <c r="M20" s="35"/>
      <c r="N20" s="35"/>
      <c r="O20" s="35"/>
      <c r="P20" s="35"/>
      <c r="Q20" s="35"/>
      <c r="R20" s="35"/>
      <c r="S20" s="35"/>
      <c r="T20" s="35"/>
      <c r="U20" s="35"/>
      <c r="V20" s="35"/>
      <c r="W20" s="35"/>
      <c r="X20" s="35"/>
      <c r="Y20" s="35"/>
      <c r="Z20" s="35"/>
      <c r="AA20" s="35"/>
      <c r="AB20" s="35"/>
      <c r="AC20" s="35"/>
      <c r="AD20" s="35"/>
      <c r="AE20" s="35"/>
      <c r="AF20" s="35"/>
      <c r="AG20" s="35"/>
      <c r="AH20" s="35"/>
      <c r="AI20" s="35"/>
      <c r="AJ20" s="35"/>
      <c r="AK20" s="35"/>
      <c r="AL20" s="35"/>
    </row>
    <row r="21" spans="1:38">
      <c r="A21" s="33">
        <v>6</v>
      </c>
      <c r="B21" s="35"/>
      <c r="C21" s="35"/>
      <c r="D21" s="35"/>
      <c r="E21" s="35"/>
      <c r="F21" s="35"/>
      <c r="G21" s="35"/>
      <c r="H21" s="35"/>
      <c r="I21" s="33"/>
      <c r="J21" s="33"/>
      <c r="K21" s="35"/>
      <c r="L21" s="35"/>
      <c r="M21" s="35"/>
      <c r="N21" s="35"/>
      <c r="O21" s="35"/>
      <c r="P21" s="35"/>
      <c r="Q21" s="35"/>
      <c r="R21" s="35"/>
      <c r="S21" s="35"/>
      <c r="T21" s="35"/>
      <c r="U21" s="35"/>
      <c r="V21" s="35"/>
      <c r="W21" s="35"/>
      <c r="X21" s="35"/>
      <c r="Y21" s="35"/>
      <c r="Z21" s="35"/>
      <c r="AA21" s="35"/>
      <c r="AB21" s="35"/>
      <c r="AC21" s="35"/>
      <c r="AD21" s="35"/>
      <c r="AE21" s="35"/>
      <c r="AF21" s="35"/>
      <c r="AG21" s="35"/>
      <c r="AH21" s="35"/>
      <c r="AI21" s="35"/>
      <c r="AJ21" s="35"/>
      <c r="AK21" s="35"/>
      <c r="AL21" s="35"/>
    </row>
    <row r="22" spans="1:38">
      <c r="A22" s="33">
        <v>7</v>
      </c>
      <c r="B22" s="35"/>
      <c r="C22" s="35"/>
      <c r="D22" s="35"/>
      <c r="E22" s="35"/>
      <c r="F22" s="35"/>
      <c r="G22" s="35"/>
      <c r="H22" s="35"/>
      <c r="I22" s="33"/>
      <c r="J22" s="33"/>
      <c r="K22" s="35"/>
      <c r="L22" s="35"/>
      <c r="M22" s="35"/>
      <c r="N22" s="35"/>
      <c r="O22" s="35"/>
      <c r="P22" s="35"/>
      <c r="Q22" s="35"/>
      <c r="R22" s="35"/>
      <c r="S22" s="35"/>
      <c r="T22" s="35"/>
      <c r="U22" s="35"/>
      <c r="V22" s="35"/>
      <c r="W22" s="35"/>
      <c r="X22" s="35"/>
      <c r="Y22" s="35"/>
      <c r="Z22" s="35"/>
      <c r="AA22" s="35"/>
      <c r="AB22" s="35"/>
      <c r="AC22" s="35"/>
      <c r="AD22" s="35"/>
      <c r="AE22" s="35"/>
      <c r="AF22" s="35"/>
      <c r="AG22" s="35"/>
      <c r="AH22" s="35"/>
      <c r="AI22" s="35"/>
      <c r="AJ22" s="35"/>
      <c r="AK22" s="35"/>
      <c r="AL22" s="35"/>
    </row>
    <row r="23" spans="1:38">
      <c r="A23" s="33">
        <v>8</v>
      </c>
      <c r="B23" s="35"/>
      <c r="C23" s="35"/>
      <c r="D23" s="35"/>
      <c r="E23" s="35"/>
      <c r="F23" s="35"/>
      <c r="G23" s="35"/>
      <c r="H23" s="35"/>
      <c r="I23" s="35"/>
      <c r="J23" s="35"/>
      <c r="K23" s="35"/>
      <c r="L23" s="35"/>
      <c r="M23" s="35"/>
      <c r="N23" s="35"/>
      <c r="O23" s="35"/>
      <c r="P23" s="35"/>
      <c r="Q23" s="35"/>
      <c r="R23" s="35"/>
      <c r="S23" s="35"/>
      <c r="T23" s="35"/>
      <c r="U23" s="35"/>
      <c r="V23" s="35"/>
      <c r="W23" s="35"/>
      <c r="X23" s="35"/>
      <c r="Y23" s="35"/>
      <c r="Z23" s="35"/>
      <c r="AA23" s="35"/>
      <c r="AB23" s="35"/>
      <c r="AC23" s="35"/>
      <c r="AD23" s="35"/>
      <c r="AE23" s="35"/>
      <c r="AF23" s="35"/>
      <c r="AG23" s="35"/>
      <c r="AH23" s="35"/>
      <c r="AI23" s="35"/>
      <c r="AJ23" s="35"/>
      <c r="AK23" s="35"/>
      <c r="AL23" s="35"/>
    </row>
    <row r="24" spans="1:38">
      <c r="A24" s="33">
        <v>9</v>
      </c>
      <c r="B24" s="35"/>
      <c r="C24" s="35"/>
      <c r="D24" s="35"/>
      <c r="E24" s="35"/>
      <c r="F24" s="35"/>
      <c r="G24" s="35"/>
      <c r="H24" s="35"/>
      <c r="I24" s="35"/>
      <c r="J24" s="35"/>
      <c r="K24" s="35"/>
      <c r="L24" s="35"/>
      <c r="M24" s="35"/>
      <c r="N24" s="35"/>
      <c r="O24" s="35"/>
      <c r="P24" s="35"/>
      <c r="Q24" s="35"/>
      <c r="R24" s="35"/>
      <c r="S24" s="35"/>
      <c r="T24" s="35"/>
      <c r="U24" s="35"/>
      <c r="V24" s="35"/>
      <c r="W24" s="35"/>
      <c r="X24" s="35"/>
      <c r="Y24" s="35"/>
      <c r="Z24" s="35"/>
      <c r="AA24" s="35"/>
      <c r="AB24" s="35"/>
      <c r="AC24" s="35"/>
      <c r="AD24" s="35"/>
      <c r="AE24" s="35"/>
      <c r="AF24" s="35"/>
      <c r="AG24" s="35"/>
      <c r="AH24" s="35"/>
      <c r="AI24" s="35"/>
      <c r="AJ24" s="35"/>
      <c r="AK24" s="35"/>
      <c r="AL24" s="35"/>
    </row>
    <row r="25" spans="1:38">
      <c r="A25" s="33">
        <v>10</v>
      </c>
      <c r="B25" s="35"/>
      <c r="C25" s="35"/>
      <c r="D25" s="35"/>
      <c r="E25" s="35"/>
      <c r="F25" s="35"/>
      <c r="G25" s="35"/>
      <c r="H25" s="35"/>
      <c r="I25" s="35"/>
      <c r="J25" s="35"/>
      <c r="K25" s="35"/>
      <c r="L25" s="35"/>
      <c r="M25" s="35"/>
      <c r="N25" s="35"/>
      <c r="O25" s="35"/>
      <c r="P25" s="35"/>
      <c r="Q25" s="35"/>
      <c r="R25" s="35"/>
      <c r="S25" s="35"/>
      <c r="T25" s="35"/>
      <c r="U25" s="35"/>
      <c r="V25" s="35"/>
      <c r="W25" s="35"/>
      <c r="X25" s="35"/>
      <c r="Y25" s="35"/>
      <c r="Z25" s="35"/>
      <c r="AA25" s="35"/>
      <c r="AB25" s="35"/>
      <c r="AC25" s="35"/>
      <c r="AD25" s="35"/>
      <c r="AE25" s="35"/>
      <c r="AF25" s="35"/>
      <c r="AG25" s="35"/>
      <c r="AH25" s="35"/>
      <c r="AI25" s="35"/>
      <c r="AJ25" s="35"/>
      <c r="AK25" s="35"/>
      <c r="AL25" s="35"/>
    </row>
    <row r="26" spans="1:38">
      <c r="A26" s="35"/>
      <c r="B26" s="35"/>
      <c r="C26" s="35"/>
      <c r="D26" s="35"/>
      <c r="E26" s="35"/>
      <c r="F26" s="35"/>
      <c r="G26" s="35"/>
      <c r="H26" s="35"/>
      <c r="I26" s="35"/>
      <c r="J26" s="35"/>
      <c r="K26" s="35"/>
      <c r="L26" s="35"/>
      <c r="M26" s="35"/>
      <c r="N26" s="35"/>
      <c r="O26" s="35"/>
      <c r="P26" s="35"/>
      <c r="Q26" s="35"/>
      <c r="R26" s="35"/>
      <c r="S26" s="35"/>
      <c r="T26" s="35"/>
      <c r="U26" s="35"/>
      <c r="V26" s="35"/>
      <c r="W26" s="35"/>
      <c r="X26" s="35"/>
      <c r="Y26" s="35"/>
      <c r="Z26" s="35"/>
      <c r="AA26" s="35"/>
      <c r="AB26" s="35"/>
      <c r="AC26" s="35"/>
      <c r="AD26" s="35"/>
      <c r="AE26" s="35"/>
      <c r="AF26" s="35"/>
      <c r="AG26" s="35"/>
      <c r="AH26" s="35"/>
      <c r="AI26" s="35"/>
      <c r="AJ26" s="35"/>
      <c r="AK26" s="35"/>
      <c r="AL26" s="35"/>
    </row>
    <row r="27" spans="1:38">
      <c r="A27" s="29" t="s">
        <v>5804</v>
      </c>
      <c r="B27" s="30"/>
      <c r="C27" s="31">
        <v>44597</v>
      </c>
      <c r="D27" s="31"/>
      <c r="E27" s="31">
        <v>44598</v>
      </c>
      <c r="F27" s="31"/>
      <c r="G27" s="31">
        <v>44599</v>
      </c>
      <c r="H27" s="31"/>
      <c r="I27" s="31">
        <v>44600</v>
      </c>
      <c r="J27" s="31"/>
      <c r="K27" s="31">
        <v>44601</v>
      </c>
      <c r="L27" s="31"/>
      <c r="M27" s="31">
        <v>44602</v>
      </c>
      <c r="N27" s="31"/>
      <c r="O27" s="31">
        <v>44603</v>
      </c>
      <c r="P27" s="31"/>
      <c r="Q27" s="31">
        <v>44604</v>
      </c>
      <c r="R27" s="31"/>
      <c r="S27" s="31">
        <v>44605</v>
      </c>
      <c r="T27" s="31"/>
      <c r="U27" s="31">
        <v>44606</v>
      </c>
      <c r="V27" s="31"/>
      <c r="W27" s="31">
        <v>44607</v>
      </c>
      <c r="X27" s="31"/>
      <c r="Y27" s="31">
        <v>44608</v>
      </c>
      <c r="Z27" s="31"/>
      <c r="AA27" s="31">
        <v>44609</v>
      </c>
      <c r="AB27" s="31"/>
      <c r="AC27" s="31">
        <v>44610</v>
      </c>
      <c r="AD27" s="31"/>
      <c r="AE27" s="31">
        <v>44611</v>
      </c>
      <c r="AF27" s="31"/>
      <c r="AG27" s="31">
        <v>44612</v>
      </c>
      <c r="AH27" s="31"/>
      <c r="AI27" s="35"/>
      <c r="AJ27" s="35"/>
      <c r="AK27" s="35"/>
      <c r="AL27" s="35"/>
    </row>
    <row r="28" spans="1:38">
      <c r="A28" s="32" t="s">
        <v>838</v>
      </c>
      <c r="B28" s="32" t="s">
        <v>5805</v>
      </c>
      <c r="C28" s="30" t="s">
        <v>5806</v>
      </c>
      <c r="D28" s="30" t="s">
        <v>5807</v>
      </c>
      <c r="E28" s="30" t="s">
        <v>5806</v>
      </c>
      <c r="F28" s="30" t="s">
        <v>5807</v>
      </c>
      <c r="G28" s="30" t="s">
        <v>5806</v>
      </c>
      <c r="H28" s="30" t="s">
        <v>5807</v>
      </c>
      <c r="I28" s="30" t="s">
        <v>5806</v>
      </c>
      <c r="J28" s="30" t="s">
        <v>5807</v>
      </c>
      <c r="K28" s="30" t="s">
        <v>5806</v>
      </c>
      <c r="L28" s="30" t="s">
        <v>5807</v>
      </c>
      <c r="M28" s="30" t="s">
        <v>5806</v>
      </c>
      <c r="N28" s="30" t="s">
        <v>5807</v>
      </c>
      <c r="O28" s="30" t="s">
        <v>5806</v>
      </c>
      <c r="P28" s="30" t="s">
        <v>5807</v>
      </c>
      <c r="Q28" s="30" t="s">
        <v>5806</v>
      </c>
      <c r="R28" s="30" t="s">
        <v>5807</v>
      </c>
      <c r="S28" s="30" t="s">
        <v>5806</v>
      </c>
      <c r="T28" s="30" t="s">
        <v>5807</v>
      </c>
      <c r="U28" s="30" t="s">
        <v>5806</v>
      </c>
      <c r="V28" s="30" t="s">
        <v>5807</v>
      </c>
      <c r="W28" s="30" t="s">
        <v>5808</v>
      </c>
      <c r="X28" s="30" t="s">
        <v>5809</v>
      </c>
      <c r="Y28" s="30" t="s">
        <v>5808</v>
      </c>
      <c r="Z28" s="30" t="s">
        <v>5809</v>
      </c>
      <c r="AA28" s="30" t="s">
        <v>5808</v>
      </c>
      <c r="AB28" s="30" t="s">
        <v>5809</v>
      </c>
      <c r="AC28" s="30" t="s">
        <v>5808</v>
      </c>
      <c r="AD28" s="30" t="s">
        <v>5809</v>
      </c>
      <c r="AE28" s="30" t="s">
        <v>5808</v>
      </c>
      <c r="AF28" s="30" t="s">
        <v>5809</v>
      </c>
      <c r="AG28" s="30" t="s">
        <v>5808</v>
      </c>
      <c r="AH28" s="30" t="s">
        <v>5809</v>
      </c>
      <c r="AI28" s="30" t="s">
        <v>5808</v>
      </c>
      <c r="AJ28" s="30" t="s">
        <v>5809</v>
      </c>
      <c r="AK28" s="30" t="s">
        <v>5808</v>
      </c>
      <c r="AL28" s="30" t="s">
        <v>5809</v>
      </c>
    </row>
    <row r="29" spans="1:38">
      <c r="A29" s="33">
        <v>1</v>
      </c>
      <c r="B29" s="36"/>
      <c r="C29" s="33"/>
      <c r="D29" s="33"/>
      <c r="E29" s="33"/>
      <c r="F29" s="33"/>
      <c r="G29" s="33"/>
      <c r="H29" s="33"/>
      <c r="I29" s="33"/>
      <c r="J29" s="33"/>
      <c r="K29" s="33"/>
      <c r="L29" s="33"/>
      <c r="M29" s="35"/>
      <c r="N29" s="35"/>
      <c r="O29" s="35"/>
      <c r="P29" s="35"/>
      <c r="Q29" s="35"/>
      <c r="R29" s="35"/>
      <c r="S29" s="35"/>
      <c r="T29" s="35"/>
      <c r="U29" s="35"/>
      <c r="V29" s="35"/>
      <c r="W29" s="35"/>
      <c r="X29" s="35"/>
      <c r="Y29" s="35"/>
      <c r="Z29" s="35"/>
      <c r="AA29" s="35"/>
      <c r="AB29" s="35"/>
      <c r="AC29" s="35"/>
      <c r="AD29" s="35"/>
      <c r="AE29" s="35"/>
      <c r="AF29" s="35"/>
      <c r="AG29" s="35"/>
      <c r="AH29" s="35"/>
      <c r="AI29" s="35"/>
      <c r="AJ29" s="35"/>
      <c r="AK29" s="35"/>
      <c r="AL29" s="35"/>
    </row>
    <row r="30" spans="1:38">
      <c r="A30" s="33">
        <v>2</v>
      </c>
      <c r="B30" s="35"/>
      <c r="C30" s="35"/>
      <c r="D30" s="35"/>
      <c r="E30" s="35"/>
      <c r="F30" s="35"/>
      <c r="G30" s="35"/>
      <c r="H30" s="35"/>
      <c r="I30" s="35"/>
      <c r="J30" s="35"/>
      <c r="K30" s="35"/>
      <c r="L30" s="35"/>
      <c r="M30" s="35"/>
      <c r="N30" s="35"/>
      <c r="O30" s="35"/>
      <c r="P30" s="35"/>
      <c r="Q30" s="35"/>
      <c r="R30" s="35"/>
      <c r="S30" s="35"/>
      <c r="T30" s="35"/>
      <c r="U30" s="35"/>
      <c r="V30" s="35"/>
      <c r="W30" s="35"/>
      <c r="X30" s="35"/>
      <c r="Y30" s="35"/>
      <c r="Z30" s="35"/>
      <c r="AA30" s="35"/>
      <c r="AB30" s="35"/>
      <c r="AC30" s="35"/>
      <c r="AD30" s="35"/>
      <c r="AE30" s="35"/>
      <c r="AF30" s="35"/>
      <c r="AG30" s="35"/>
      <c r="AH30" s="35"/>
      <c r="AI30" s="35"/>
      <c r="AJ30" s="35"/>
      <c r="AK30" s="35"/>
      <c r="AL30" s="35"/>
    </row>
    <row r="31" spans="1:38">
      <c r="A31" s="33">
        <v>3</v>
      </c>
      <c r="B31" s="35"/>
      <c r="C31" s="35"/>
      <c r="D31" s="35"/>
      <c r="E31" s="35"/>
      <c r="F31" s="35"/>
      <c r="G31" s="35"/>
      <c r="H31" s="35"/>
      <c r="I31" s="35"/>
      <c r="J31" s="35"/>
      <c r="K31" s="35"/>
      <c r="L31" s="35"/>
      <c r="M31" s="35"/>
      <c r="N31" s="35"/>
      <c r="O31" s="35"/>
      <c r="P31" s="35"/>
      <c r="Q31" s="35"/>
      <c r="R31" s="35"/>
      <c r="S31" s="35"/>
      <c r="T31" s="35"/>
      <c r="U31" s="35"/>
      <c r="V31" s="35"/>
      <c r="W31" s="35"/>
      <c r="X31" s="35"/>
      <c r="Y31" s="35"/>
      <c r="Z31" s="35"/>
      <c r="AA31" s="35"/>
      <c r="AB31" s="35"/>
      <c r="AC31" s="35"/>
      <c r="AD31" s="35"/>
      <c r="AE31" s="35"/>
      <c r="AF31" s="35"/>
      <c r="AG31" s="35"/>
      <c r="AH31" s="35"/>
      <c r="AI31" s="35"/>
      <c r="AJ31" s="35"/>
      <c r="AK31" s="35"/>
      <c r="AL31" s="35"/>
    </row>
    <row r="32" spans="1:38">
      <c r="A32" s="33">
        <v>4</v>
      </c>
      <c r="B32" s="35"/>
      <c r="C32" s="35"/>
      <c r="D32" s="35"/>
      <c r="E32" s="35"/>
      <c r="F32" s="35"/>
      <c r="G32" s="35"/>
      <c r="H32" s="35"/>
      <c r="I32" s="35"/>
      <c r="J32" s="35"/>
      <c r="K32" s="35"/>
      <c r="L32" s="35"/>
      <c r="M32" s="35"/>
      <c r="N32" s="35"/>
      <c r="O32" s="35"/>
      <c r="P32" s="35"/>
      <c r="Q32" s="35"/>
      <c r="R32" s="35"/>
      <c r="S32" s="35"/>
      <c r="T32" s="35"/>
      <c r="U32" s="35"/>
      <c r="V32" s="35"/>
      <c r="W32" s="35"/>
      <c r="X32" s="35"/>
      <c r="Y32" s="35"/>
      <c r="Z32" s="35"/>
      <c r="AA32" s="35"/>
      <c r="AB32" s="35"/>
      <c r="AC32" s="35"/>
      <c r="AD32" s="35"/>
      <c r="AE32" s="35"/>
      <c r="AF32" s="35"/>
      <c r="AG32" s="35"/>
      <c r="AH32" s="35"/>
      <c r="AI32" s="35"/>
      <c r="AJ32" s="35"/>
      <c r="AK32" s="35"/>
      <c r="AL32" s="35"/>
    </row>
    <row r="33" spans="1:38">
      <c r="A33" s="33">
        <v>5</v>
      </c>
      <c r="B33" s="35"/>
      <c r="C33" s="35"/>
      <c r="D33" s="35"/>
      <c r="E33" s="35"/>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35"/>
      <c r="AF33" s="35"/>
      <c r="AG33" s="35"/>
      <c r="AH33" s="35"/>
      <c r="AI33" s="35"/>
      <c r="AJ33" s="35"/>
      <c r="AK33" s="35"/>
      <c r="AL33" s="35"/>
    </row>
    <row r="34" spans="1:38">
      <c r="A34" s="33">
        <v>6</v>
      </c>
      <c r="B34" s="35"/>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c r="AH34" s="35"/>
      <c r="AI34" s="35"/>
      <c r="AJ34" s="35"/>
      <c r="AK34" s="35"/>
      <c r="AL34" s="35"/>
    </row>
    <row r="35" spans="1:38">
      <c r="A35" s="33">
        <v>7</v>
      </c>
      <c r="B35" s="35"/>
      <c r="C35" s="35"/>
      <c r="D35" s="35"/>
      <c r="E35" s="35"/>
      <c r="F35" s="35"/>
      <c r="G35" s="35"/>
      <c r="H35" s="35"/>
      <c r="I35" s="35"/>
      <c r="J35" s="35"/>
      <c r="K35" s="35"/>
      <c r="L35" s="35"/>
      <c r="M35" s="35"/>
      <c r="N35" s="35"/>
      <c r="O35" s="35"/>
      <c r="P35" s="35"/>
      <c r="Q35" s="35"/>
      <c r="R35" s="35"/>
      <c r="S35" s="35"/>
      <c r="T35" s="35"/>
      <c r="U35" s="35"/>
      <c r="V35" s="35"/>
      <c r="W35" s="35"/>
      <c r="X35" s="35"/>
      <c r="Y35" s="35"/>
      <c r="Z35" s="35"/>
      <c r="AA35" s="35"/>
      <c r="AB35" s="35"/>
      <c r="AC35" s="35"/>
      <c r="AD35" s="35"/>
      <c r="AE35" s="35"/>
      <c r="AF35" s="35"/>
      <c r="AG35" s="35"/>
      <c r="AH35" s="35"/>
      <c r="AI35" s="35"/>
      <c r="AJ35" s="35"/>
      <c r="AK35" s="35"/>
      <c r="AL35" s="35"/>
    </row>
    <row r="36" spans="1:38">
      <c r="A36" s="33">
        <v>8</v>
      </c>
      <c r="B36" s="35"/>
      <c r="C36" s="35"/>
      <c r="D36" s="35"/>
      <c r="E36" s="35"/>
      <c r="F36" s="35"/>
      <c r="G36" s="35"/>
      <c r="H36" s="35"/>
      <c r="I36" s="35"/>
      <c r="J36" s="35"/>
      <c r="K36" s="35"/>
      <c r="L36" s="35"/>
      <c r="M36" s="35"/>
      <c r="N36" s="35"/>
      <c r="O36" s="35"/>
      <c r="P36" s="35"/>
      <c r="Q36" s="35"/>
      <c r="R36" s="35"/>
      <c r="S36" s="35"/>
      <c r="T36" s="35"/>
      <c r="U36" s="35"/>
      <c r="V36" s="35"/>
      <c r="W36" s="35"/>
      <c r="X36" s="35"/>
      <c r="Y36" s="35"/>
      <c r="Z36" s="35"/>
      <c r="AA36" s="35"/>
      <c r="AB36" s="35"/>
      <c r="AC36" s="35"/>
      <c r="AD36" s="35"/>
      <c r="AE36" s="35"/>
      <c r="AF36" s="35"/>
      <c r="AG36" s="35"/>
      <c r="AH36" s="35"/>
      <c r="AI36" s="35"/>
      <c r="AJ36" s="35"/>
      <c r="AK36" s="35"/>
      <c r="AL36" s="35"/>
    </row>
    <row r="37" spans="1:38">
      <c r="A37" s="33">
        <v>9</v>
      </c>
      <c r="B37" s="35"/>
      <c r="C37" s="35"/>
      <c r="D37" s="35"/>
      <c r="E37" s="35"/>
      <c r="F37" s="35"/>
      <c r="G37" s="35"/>
      <c r="H37" s="35"/>
      <c r="I37" s="35"/>
      <c r="J37" s="35"/>
      <c r="K37" s="35"/>
      <c r="L37" s="35"/>
      <c r="M37" s="35"/>
      <c r="N37" s="35"/>
      <c r="O37" s="35"/>
      <c r="P37" s="35"/>
      <c r="Q37" s="35"/>
      <c r="R37" s="35"/>
      <c r="S37" s="35"/>
      <c r="T37" s="35"/>
      <c r="U37" s="35"/>
      <c r="V37" s="35"/>
      <c r="W37" s="35"/>
      <c r="X37" s="35"/>
      <c r="Y37" s="35"/>
      <c r="Z37" s="35"/>
      <c r="AA37" s="35"/>
      <c r="AB37" s="35"/>
      <c r="AC37" s="35"/>
      <c r="AD37" s="35"/>
      <c r="AE37" s="35"/>
      <c r="AF37" s="35"/>
      <c r="AG37" s="35"/>
      <c r="AH37" s="35"/>
      <c r="AI37" s="35"/>
      <c r="AJ37" s="35"/>
      <c r="AK37" s="35"/>
      <c r="AL37" s="35"/>
    </row>
    <row r="38" spans="1:38">
      <c r="A38" s="33">
        <v>10</v>
      </c>
      <c r="B38" s="35"/>
      <c r="C38" s="35"/>
      <c r="D38" s="35"/>
      <c r="E38" s="35"/>
      <c r="F38" s="35"/>
      <c r="G38" s="35"/>
      <c r="H38" s="35"/>
      <c r="I38" s="35"/>
      <c r="J38" s="35"/>
      <c r="K38" s="35"/>
      <c r="L38" s="35"/>
      <c r="M38" s="35"/>
      <c r="N38" s="35"/>
      <c r="O38" s="35"/>
      <c r="P38" s="35"/>
      <c r="Q38" s="35"/>
      <c r="R38" s="35"/>
      <c r="S38" s="35"/>
      <c r="T38" s="35"/>
      <c r="U38" s="35"/>
      <c r="V38" s="35"/>
      <c r="W38" s="35"/>
      <c r="X38" s="35"/>
      <c r="Y38" s="35"/>
      <c r="Z38" s="35"/>
      <c r="AA38" s="35"/>
      <c r="AB38" s="35"/>
      <c r="AC38" s="35"/>
      <c r="AD38" s="35"/>
      <c r="AE38" s="35"/>
      <c r="AF38" s="35"/>
      <c r="AG38" s="35"/>
      <c r="AH38" s="35"/>
      <c r="AI38" s="35"/>
      <c r="AJ38" s="35"/>
      <c r="AK38" s="35"/>
      <c r="AL38" s="35"/>
    </row>
    <row r="39" spans="1:38">
      <c r="A39" s="35"/>
      <c r="B39" s="35"/>
      <c r="C39" s="35"/>
      <c r="D39" s="35"/>
      <c r="E39" s="35"/>
      <c r="F39" s="35"/>
      <c r="G39" s="35"/>
      <c r="H39" s="35"/>
      <c r="I39" s="35"/>
      <c r="J39" s="35"/>
      <c r="K39" s="35"/>
      <c r="L39" s="35"/>
      <c r="M39" s="35"/>
      <c r="N39" s="35"/>
      <c r="O39" s="35"/>
      <c r="P39" s="35"/>
      <c r="Q39" s="35"/>
      <c r="R39" s="35"/>
      <c r="S39" s="35"/>
      <c r="T39" s="35"/>
      <c r="U39" s="35"/>
      <c r="V39" s="35"/>
      <c r="W39" s="35"/>
      <c r="X39" s="35"/>
      <c r="Y39" s="35"/>
      <c r="Z39" s="35"/>
      <c r="AA39" s="35"/>
      <c r="AB39" s="35"/>
      <c r="AC39" s="35"/>
      <c r="AD39" s="35"/>
      <c r="AE39" s="35"/>
      <c r="AF39" s="35"/>
      <c r="AG39" s="35"/>
      <c r="AH39" s="35"/>
      <c r="AI39" s="35"/>
      <c r="AJ39" s="35"/>
      <c r="AK39" s="35"/>
      <c r="AL39" s="35"/>
    </row>
    <row r="40" spans="1:38">
      <c r="A40" s="35"/>
      <c r="B40" s="35"/>
      <c r="C40" s="35"/>
      <c r="D40" s="35"/>
      <c r="E40" s="35"/>
      <c r="F40" s="35"/>
      <c r="G40" s="35"/>
      <c r="H40" s="35"/>
      <c r="I40" s="35"/>
      <c r="J40" s="35"/>
      <c r="K40" s="35"/>
      <c r="L40" s="35"/>
      <c r="M40" s="35"/>
      <c r="N40" s="35"/>
      <c r="O40" s="35"/>
      <c r="P40" s="35"/>
      <c r="Q40" s="35"/>
      <c r="R40" s="35"/>
      <c r="S40" s="35"/>
      <c r="T40" s="35"/>
      <c r="U40" s="35"/>
      <c r="V40" s="35"/>
      <c r="W40" s="35"/>
      <c r="X40" s="35"/>
      <c r="Y40" s="35"/>
      <c r="Z40" s="35"/>
      <c r="AA40" s="35"/>
      <c r="AB40" s="35"/>
      <c r="AC40" s="35"/>
      <c r="AD40" s="35"/>
      <c r="AE40" s="35"/>
      <c r="AF40" s="35"/>
      <c r="AG40" s="35"/>
      <c r="AH40" s="35"/>
      <c r="AI40" s="35"/>
      <c r="AJ40" s="35"/>
      <c r="AK40" s="35"/>
      <c r="AL40" s="35"/>
    </row>
    <row r="41" spans="1:38">
      <c r="A41" s="35"/>
      <c r="B41" s="35"/>
      <c r="C41" s="35"/>
      <c r="D41" s="35"/>
      <c r="E41" s="35"/>
      <c r="F41" s="35"/>
      <c r="G41" s="35"/>
      <c r="H41" s="35"/>
      <c r="I41" s="35"/>
      <c r="J41" s="35"/>
      <c r="K41" s="35"/>
      <c r="L41" s="35"/>
      <c r="M41" s="35"/>
      <c r="N41" s="35"/>
      <c r="O41" s="35"/>
      <c r="P41" s="35"/>
      <c r="Q41" s="35"/>
      <c r="R41" s="35"/>
      <c r="S41" s="35"/>
      <c r="T41" s="35"/>
      <c r="U41" s="35"/>
      <c r="V41" s="35"/>
      <c r="W41" s="35"/>
      <c r="X41" s="35"/>
      <c r="Y41" s="35"/>
      <c r="Z41" s="35"/>
      <c r="AA41" s="35"/>
      <c r="AB41" s="35"/>
      <c r="AC41" s="35"/>
      <c r="AD41" s="35"/>
      <c r="AE41" s="35"/>
      <c r="AF41" s="35"/>
      <c r="AG41" s="35"/>
      <c r="AH41" s="35"/>
      <c r="AI41" s="35"/>
      <c r="AJ41" s="35"/>
      <c r="AK41" s="35"/>
      <c r="AL41" s="35"/>
    </row>
    <row r="42" spans="1:38">
      <c r="A42" s="35"/>
      <c r="B42" s="35"/>
      <c r="C42" s="35"/>
      <c r="D42" s="35"/>
      <c r="E42" s="35"/>
      <c r="F42" s="35"/>
      <c r="G42" s="35"/>
      <c r="H42" s="35"/>
      <c r="I42" s="35"/>
      <c r="J42" s="35"/>
      <c r="K42" s="35"/>
      <c r="L42" s="35"/>
      <c r="M42" s="35"/>
      <c r="N42" s="35"/>
      <c r="O42" s="35"/>
      <c r="P42" s="35"/>
      <c r="Q42" s="35"/>
      <c r="R42" s="35"/>
      <c r="S42" s="35"/>
      <c r="T42" s="35"/>
      <c r="U42" s="35"/>
      <c r="V42" s="35"/>
      <c r="W42" s="35"/>
      <c r="X42" s="35"/>
      <c r="Y42" s="35"/>
      <c r="Z42" s="35"/>
      <c r="AA42" s="35"/>
      <c r="AB42" s="35"/>
      <c r="AC42" s="35"/>
      <c r="AD42" s="35"/>
      <c r="AE42" s="35"/>
      <c r="AF42" s="35"/>
      <c r="AG42" s="35"/>
      <c r="AH42" s="35"/>
      <c r="AI42" s="35"/>
      <c r="AJ42" s="35"/>
      <c r="AK42" s="35"/>
      <c r="AL42" s="35"/>
    </row>
    <row r="43" spans="1:38">
      <c r="A43" s="35"/>
      <c r="B43" s="35"/>
      <c r="C43" s="35"/>
      <c r="D43" s="35"/>
      <c r="E43" s="35"/>
      <c r="F43" s="35"/>
      <c r="G43" s="35"/>
      <c r="H43" s="35"/>
      <c r="I43" s="35"/>
      <c r="J43" s="35"/>
      <c r="K43" s="35"/>
      <c r="L43" s="35"/>
      <c r="M43" s="35"/>
      <c r="N43" s="35"/>
      <c r="O43" s="35"/>
      <c r="P43" s="35"/>
      <c r="Q43" s="35"/>
      <c r="R43" s="35"/>
      <c r="S43" s="35"/>
      <c r="T43" s="35"/>
      <c r="U43" s="35"/>
      <c r="V43" s="35"/>
      <c r="W43" s="35"/>
      <c r="X43" s="35"/>
      <c r="Y43" s="35"/>
      <c r="Z43" s="35"/>
      <c r="AA43" s="35"/>
      <c r="AB43" s="35"/>
      <c r="AC43" s="35"/>
      <c r="AD43" s="35"/>
      <c r="AE43" s="35"/>
      <c r="AF43" s="35"/>
      <c r="AG43" s="35"/>
      <c r="AH43" s="35"/>
      <c r="AI43" s="35"/>
      <c r="AJ43" s="35"/>
      <c r="AK43" s="35"/>
      <c r="AL43" s="35"/>
    </row>
    <row r="44" spans="1:38">
      <c r="A44" s="35"/>
      <c r="B44" s="35"/>
      <c r="C44" s="35"/>
      <c r="D44" s="35"/>
      <c r="E44" s="35"/>
      <c r="F44" s="35"/>
      <c r="G44" s="35"/>
      <c r="H44" s="35"/>
      <c r="I44" s="35"/>
      <c r="J44" s="35"/>
      <c r="K44" s="35"/>
      <c r="L44" s="35"/>
      <c r="M44" s="35"/>
      <c r="N44" s="35"/>
      <c r="O44" s="35"/>
      <c r="P44" s="35"/>
      <c r="Q44" s="35"/>
      <c r="R44" s="35"/>
      <c r="S44" s="35"/>
      <c r="T44" s="35"/>
      <c r="U44" s="35"/>
      <c r="V44" s="35"/>
      <c r="W44" s="35"/>
      <c r="X44" s="35"/>
      <c r="Y44" s="35"/>
      <c r="Z44" s="35"/>
      <c r="AA44" s="35"/>
      <c r="AB44" s="35"/>
      <c r="AC44" s="35"/>
      <c r="AD44" s="35"/>
      <c r="AE44" s="35"/>
      <c r="AF44" s="35"/>
      <c r="AG44" s="35"/>
      <c r="AH44" s="35"/>
      <c r="AI44" s="35"/>
      <c r="AJ44" s="35"/>
      <c r="AK44" s="35"/>
      <c r="AL44" s="35"/>
    </row>
    <row r="45" spans="1:38">
      <c r="A45" s="35"/>
      <c r="B45" s="35"/>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35"/>
      <c r="AG45" s="35"/>
      <c r="AH45" s="35"/>
      <c r="AI45" s="35"/>
      <c r="AJ45" s="35"/>
      <c r="AK45" s="35"/>
      <c r="AL45" s="35"/>
    </row>
    <row r="46" spans="1:38">
      <c r="A46" s="35"/>
      <c r="B46" s="35"/>
      <c r="C46" s="35"/>
      <c r="D46" s="35"/>
      <c r="E46" s="35"/>
      <c r="F46" s="35"/>
      <c r="G46" s="35"/>
      <c r="H46" s="35"/>
      <c r="I46" s="35"/>
      <c r="J46" s="35"/>
      <c r="K46" s="35"/>
      <c r="L46" s="35"/>
      <c r="M46" s="35"/>
      <c r="N46" s="35"/>
      <c r="O46" s="35"/>
      <c r="P46" s="35"/>
      <c r="Q46" s="35"/>
      <c r="R46" s="35"/>
      <c r="S46" s="35"/>
      <c r="T46" s="35"/>
      <c r="U46" s="35"/>
      <c r="V46" s="35"/>
      <c r="W46" s="35"/>
      <c r="X46" s="35"/>
      <c r="Y46" s="35"/>
      <c r="Z46" s="35"/>
      <c r="AA46" s="35"/>
      <c r="AB46" s="35"/>
      <c r="AC46" s="35"/>
      <c r="AD46" s="35"/>
      <c r="AE46" s="35"/>
      <c r="AF46" s="35"/>
      <c r="AG46" s="35"/>
      <c r="AH46" s="35"/>
      <c r="AI46" s="35"/>
      <c r="AJ46" s="35"/>
      <c r="AK46" s="35"/>
      <c r="AL46" s="35"/>
    </row>
    <row r="47" spans="1:38">
      <c r="A47" s="35"/>
      <c r="B47" s="35"/>
      <c r="C47" s="35"/>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c r="AF47" s="35"/>
      <c r="AG47" s="35"/>
      <c r="AH47" s="35"/>
      <c r="AI47" s="35"/>
      <c r="AJ47" s="35"/>
      <c r="AK47" s="35"/>
      <c r="AL47" s="35"/>
    </row>
    <row r="48" spans="1:38">
      <c r="A48" s="35"/>
      <c r="B48" s="35"/>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35"/>
      <c r="AG48" s="35"/>
      <c r="AH48" s="35"/>
      <c r="AI48" s="35"/>
      <c r="AJ48" s="35"/>
      <c r="AK48" s="35"/>
      <c r="AL48" s="35"/>
    </row>
    <row r="49" spans="1:38">
      <c r="A49" s="35"/>
      <c r="B49" s="35"/>
      <c r="C49" s="35"/>
      <c r="D49" s="35"/>
      <c r="E49" s="35"/>
      <c r="F49" s="35"/>
      <c r="G49" s="35"/>
      <c r="H49" s="35"/>
      <c r="I49" s="35"/>
      <c r="J49" s="35"/>
      <c r="K49" s="35"/>
      <c r="L49" s="35"/>
      <c r="M49" s="35"/>
      <c r="N49" s="35"/>
      <c r="O49" s="35"/>
      <c r="P49" s="35"/>
      <c r="Q49" s="35"/>
      <c r="R49" s="35"/>
      <c r="S49" s="35"/>
      <c r="T49" s="35"/>
      <c r="U49" s="35"/>
      <c r="V49" s="35"/>
      <c r="W49" s="35"/>
      <c r="X49" s="35"/>
      <c r="Y49" s="35"/>
      <c r="Z49" s="35"/>
      <c r="AA49" s="35"/>
      <c r="AB49" s="35"/>
      <c r="AC49" s="35"/>
      <c r="AD49" s="35"/>
      <c r="AE49" s="35"/>
      <c r="AF49" s="35"/>
      <c r="AG49" s="35"/>
      <c r="AH49" s="35"/>
      <c r="AI49" s="35"/>
      <c r="AJ49" s="35"/>
      <c r="AK49" s="35"/>
      <c r="AL49" s="35"/>
    </row>
    <row r="50" spans="1:38">
      <c r="A50" s="35"/>
      <c r="B50" s="35"/>
      <c r="C50" s="35"/>
      <c r="D50" s="35"/>
      <c r="E50" s="35"/>
      <c r="F50" s="35"/>
      <c r="G50" s="35"/>
      <c r="H50" s="35"/>
      <c r="I50" s="35"/>
      <c r="J50" s="35"/>
      <c r="K50" s="35"/>
      <c r="L50" s="35"/>
      <c r="M50" s="35"/>
      <c r="N50" s="35"/>
      <c r="O50" s="35"/>
      <c r="P50" s="35"/>
      <c r="Q50" s="35"/>
      <c r="R50" s="35"/>
      <c r="S50" s="35"/>
      <c r="T50" s="35"/>
      <c r="U50" s="35"/>
      <c r="V50" s="35"/>
      <c r="W50" s="35"/>
      <c r="X50" s="35"/>
      <c r="Y50" s="35"/>
      <c r="Z50" s="35"/>
      <c r="AA50" s="35"/>
      <c r="AB50" s="35"/>
      <c r="AC50" s="35"/>
      <c r="AD50" s="35"/>
      <c r="AE50" s="35"/>
      <c r="AF50" s="35"/>
      <c r="AG50" s="35"/>
      <c r="AH50" s="35"/>
      <c r="AI50" s="35"/>
      <c r="AJ50" s="35"/>
      <c r="AK50" s="35"/>
      <c r="AL50" s="35"/>
    </row>
    <row r="51" spans="1:38">
      <c r="A51" s="35"/>
      <c r="B51" s="35"/>
      <c r="C51" s="35"/>
      <c r="D51" s="35"/>
      <c r="E51" s="35"/>
      <c r="F51" s="35"/>
      <c r="G51" s="35"/>
      <c r="H51" s="35"/>
      <c r="I51" s="35"/>
      <c r="J51" s="35"/>
      <c r="K51" s="35"/>
      <c r="L51" s="35"/>
      <c r="M51" s="35"/>
      <c r="N51" s="35"/>
      <c r="O51" s="35"/>
      <c r="P51" s="35"/>
      <c r="Q51" s="35"/>
      <c r="R51" s="35"/>
      <c r="S51" s="35"/>
      <c r="T51" s="35"/>
      <c r="U51" s="35"/>
      <c r="V51" s="35"/>
      <c r="W51" s="35"/>
      <c r="X51" s="35"/>
      <c r="Y51" s="35"/>
      <c r="Z51" s="35"/>
      <c r="AA51" s="35"/>
      <c r="AB51" s="35"/>
      <c r="AC51" s="35"/>
      <c r="AD51" s="35"/>
      <c r="AE51" s="35"/>
      <c r="AF51" s="35"/>
      <c r="AG51" s="35"/>
      <c r="AH51" s="35"/>
      <c r="AI51" s="35"/>
      <c r="AJ51" s="35"/>
      <c r="AK51" s="35"/>
      <c r="AL51" s="35"/>
    </row>
    <row r="52" spans="1:38">
      <c r="A52" s="35"/>
      <c r="B52" s="35"/>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c r="AF52" s="35"/>
      <c r="AG52" s="35"/>
      <c r="AH52" s="35"/>
      <c r="AI52" s="35"/>
      <c r="AJ52" s="35"/>
      <c r="AK52" s="35"/>
      <c r="AL52" s="35"/>
    </row>
    <row r="53" spans="1:38">
      <c r="A53" s="35"/>
      <c r="B53" s="35"/>
      <c r="C53" s="35"/>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c r="AF53" s="35"/>
      <c r="AG53" s="35"/>
      <c r="AH53" s="35"/>
      <c r="AI53" s="35"/>
      <c r="AJ53" s="35"/>
      <c r="AK53" s="35"/>
      <c r="AL53" s="35"/>
    </row>
    <row r="54" spans="1:38">
      <c r="A54" s="35"/>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c r="AF54" s="35"/>
      <c r="AG54" s="35"/>
      <c r="AH54" s="35"/>
      <c r="AI54" s="35"/>
      <c r="AJ54" s="35"/>
      <c r="AK54" s="35"/>
      <c r="AL54" s="35"/>
    </row>
    <row r="55" spans="1:38">
      <c r="A55" s="35"/>
      <c r="B55" s="35"/>
      <c r="C55" s="35"/>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c r="AF55" s="35"/>
      <c r="AG55" s="35"/>
      <c r="AH55" s="35"/>
      <c r="AI55" s="35"/>
      <c r="AJ55" s="35"/>
      <c r="AK55" s="35"/>
      <c r="AL55" s="35"/>
    </row>
    <row r="56" spans="1:38">
      <c r="A56" s="35"/>
      <c r="B56" s="35"/>
      <c r="C56" s="35"/>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c r="AF56" s="35"/>
      <c r="AG56" s="35"/>
      <c r="AH56" s="35"/>
      <c r="AI56" s="35"/>
      <c r="AJ56" s="35"/>
      <c r="AK56" s="35"/>
      <c r="AL56" s="35"/>
    </row>
    <row r="57" spans="1:38">
      <c r="A57" s="35"/>
      <c r="B57" s="35"/>
      <c r="C57" s="35"/>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c r="AE57" s="35"/>
      <c r="AF57" s="35"/>
      <c r="AG57" s="35"/>
      <c r="AH57" s="35"/>
      <c r="AI57" s="35"/>
      <c r="AJ57" s="35"/>
      <c r="AK57" s="35"/>
      <c r="AL57" s="35"/>
    </row>
    <row r="58" spans="1:38">
      <c r="A58" s="35"/>
      <c r="B58" s="35"/>
      <c r="C58" s="35"/>
      <c r="D58" s="35"/>
      <c r="E58" s="35"/>
      <c r="F58" s="35"/>
      <c r="G58" s="35"/>
      <c r="H58" s="35"/>
      <c r="I58" s="35"/>
      <c r="J58" s="35"/>
      <c r="K58" s="35"/>
      <c r="L58" s="35"/>
      <c r="M58" s="35"/>
      <c r="N58" s="35"/>
      <c r="O58" s="35"/>
      <c r="P58" s="35"/>
      <c r="Q58" s="35"/>
      <c r="R58" s="35"/>
      <c r="S58" s="35"/>
      <c r="T58" s="35"/>
      <c r="U58" s="35"/>
      <c r="V58" s="35"/>
      <c r="W58" s="35"/>
      <c r="X58" s="35"/>
      <c r="Y58" s="35"/>
      <c r="Z58" s="35"/>
      <c r="AA58" s="35"/>
      <c r="AB58" s="35"/>
      <c r="AC58" s="35"/>
      <c r="AD58" s="35"/>
      <c r="AE58" s="35"/>
      <c r="AF58" s="35"/>
      <c r="AG58" s="35"/>
      <c r="AH58" s="35"/>
      <c r="AI58" s="35"/>
      <c r="AJ58" s="35"/>
      <c r="AK58" s="35"/>
      <c r="AL58" s="35"/>
    </row>
    <row r="59" spans="1:38">
      <c r="A59" s="35"/>
      <c r="B59" s="35"/>
      <c r="C59" s="35"/>
      <c r="D59" s="35"/>
      <c r="E59" s="35"/>
      <c r="F59" s="35"/>
      <c r="G59" s="35"/>
      <c r="H59" s="35"/>
      <c r="I59" s="35"/>
      <c r="J59" s="35"/>
      <c r="K59" s="35"/>
      <c r="L59" s="35"/>
      <c r="M59" s="35"/>
      <c r="N59" s="35"/>
      <c r="O59" s="35"/>
      <c r="P59" s="35"/>
      <c r="Q59" s="35"/>
      <c r="R59" s="35"/>
      <c r="S59" s="35"/>
      <c r="T59" s="35"/>
      <c r="U59" s="35"/>
      <c r="V59" s="35"/>
      <c r="W59" s="35"/>
      <c r="X59" s="35"/>
      <c r="Y59" s="35"/>
      <c r="Z59" s="35"/>
      <c r="AA59" s="35"/>
      <c r="AB59" s="35"/>
      <c r="AC59" s="35"/>
      <c r="AD59" s="35"/>
      <c r="AE59" s="35"/>
      <c r="AF59" s="35"/>
      <c r="AG59" s="35"/>
      <c r="AH59" s="35"/>
      <c r="AI59" s="35"/>
      <c r="AJ59" s="35"/>
      <c r="AK59" s="35"/>
      <c r="AL59" s="35"/>
    </row>
    <row r="60" spans="1:38">
      <c r="A60" s="35"/>
      <c r="B60" s="35"/>
      <c r="C60" s="35"/>
      <c r="D60" s="35"/>
      <c r="E60" s="35"/>
      <c r="F60" s="35"/>
      <c r="G60" s="35"/>
      <c r="H60" s="35"/>
      <c r="I60" s="35"/>
      <c r="J60" s="35"/>
      <c r="K60" s="35"/>
      <c r="L60" s="35"/>
      <c r="M60" s="35"/>
      <c r="N60" s="35"/>
      <c r="O60" s="35"/>
      <c r="P60" s="35"/>
      <c r="Q60" s="35"/>
      <c r="R60" s="35"/>
      <c r="S60" s="35"/>
      <c r="T60" s="35"/>
      <c r="U60" s="35"/>
      <c r="V60" s="35"/>
      <c r="W60" s="35"/>
      <c r="X60" s="35"/>
      <c r="Y60" s="35"/>
      <c r="Z60" s="35"/>
      <c r="AA60" s="35"/>
      <c r="AB60" s="35"/>
      <c r="AC60" s="35"/>
      <c r="AD60" s="35"/>
      <c r="AE60" s="35"/>
      <c r="AF60" s="35"/>
      <c r="AG60" s="35"/>
      <c r="AH60" s="35"/>
      <c r="AI60" s="35"/>
      <c r="AJ60" s="35"/>
      <c r="AK60" s="35"/>
      <c r="AL60" s="35"/>
    </row>
    <row r="61" spans="1:38">
      <c r="A61" s="35"/>
      <c r="B61" s="35"/>
      <c r="C61" s="35"/>
      <c r="D61" s="35"/>
      <c r="E61" s="35"/>
      <c r="F61" s="35"/>
      <c r="G61" s="35"/>
      <c r="H61" s="35"/>
      <c r="I61" s="35"/>
      <c r="J61" s="35"/>
      <c r="K61" s="35"/>
      <c r="L61" s="35"/>
      <c r="M61" s="35"/>
      <c r="N61" s="35"/>
      <c r="O61" s="35"/>
      <c r="P61" s="35"/>
      <c r="Q61" s="35"/>
      <c r="R61" s="35"/>
      <c r="S61" s="35"/>
      <c r="T61" s="35"/>
      <c r="U61" s="35"/>
      <c r="V61" s="35"/>
      <c r="W61" s="35"/>
      <c r="X61" s="35"/>
      <c r="Y61" s="35"/>
      <c r="Z61" s="35"/>
      <c r="AA61" s="35"/>
      <c r="AB61" s="35"/>
      <c r="AC61" s="35"/>
      <c r="AD61" s="35"/>
      <c r="AE61" s="35"/>
      <c r="AF61" s="35"/>
      <c r="AG61" s="35"/>
      <c r="AH61" s="35"/>
      <c r="AI61" s="35"/>
      <c r="AJ61" s="35"/>
      <c r="AK61" s="35"/>
      <c r="AL61" s="35"/>
    </row>
    <row r="62" spans="1:38">
      <c r="A62" s="35"/>
      <c r="B62" s="35"/>
      <c r="C62" s="35"/>
      <c r="D62" s="35"/>
      <c r="E62" s="35"/>
      <c r="F62" s="35"/>
      <c r="G62" s="35"/>
      <c r="H62" s="35"/>
      <c r="I62" s="35"/>
      <c r="J62" s="35"/>
      <c r="K62" s="35"/>
      <c r="L62" s="35"/>
      <c r="M62" s="35"/>
      <c r="N62" s="35"/>
      <c r="O62" s="35"/>
      <c r="P62" s="35"/>
      <c r="Q62" s="35"/>
      <c r="R62" s="35"/>
      <c r="S62" s="35"/>
      <c r="T62" s="35"/>
      <c r="U62" s="35"/>
      <c r="V62" s="35"/>
      <c r="W62" s="35"/>
      <c r="X62" s="35"/>
      <c r="Y62" s="35"/>
      <c r="Z62" s="35"/>
      <c r="AA62" s="35"/>
      <c r="AB62" s="35"/>
      <c r="AC62" s="35"/>
      <c r="AD62" s="35"/>
      <c r="AE62" s="35"/>
      <c r="AF62" s="35"/>
      <c r="AG62" s="35"/>
      <c r="AH62" s="35"/>
      <c r="AI62" s="35"/>
      <c r="AJ62" s="35"/>
      <c r="AK62" s="35"/>
      <c r="AL62" s="35"/>
    </row>
    <row r="63" spans="1:38">
      <c r="A63" s="35"/>
      <c r="B63" s="35"/>
      <c r="C63" s="35"/>
      <c r="D63" s="35"/>
      <c r="E63" s="35"/>
      <c r="F63" s="35"/>
      <c r="G63" s="35"/>
      <c r="H63" s="35"/>
      <c r="I63" s="35"/>
      <c r="J63" s="35"/>
      <c r="K63" s="35"/>
      <c r="L63" s="35"/>
      <c r="M63" s="35"/>
      <c r="N63" s="35"/>
      <c r="O63" s="35"/>
      <c r="P63" s="35"/>
      <c r="Q63" s="35"/>
      <c r="R63" s="35"/>
      <c r="S63" s="35"/>
      <c r="T63" s="35"/>
      <c r="U63" s="35"/>
      <c r="V63" s="35"/>
      <c r="W63" s="35"/>
      <c r="X63" s="35"/>
      <c r="Y63" s="35"/>
      <c r="Z63" s="35"/>
      <c r="AA63" s="35"/>
      <c r="AB63" s="35"/>
      <c r="AC63" s="35"/>
      <c r="AD63" s="35"/>
      <c r="AE63" s="35"/>
      <c r="AF63" s="35"/>
      <c r="AG63" s="35"/>
      <c r="AH63" s="35"/>
      <c r="AI63" s="35"/>
      <c r="AJ63" s="35"/>
      <c r="AK63" s="35"/>
      <c r="AL63" s="35"/>
    </row>
    <row r="64" spans="1:38">
      <c r="A64" s="35"/>
      <c r="B64" s="35"/>
      <c r="C64" s="35"/>
      <c r="D64" s="35"/>
      <c r="E64" s="35"/>
      <c r="F64" s="35"/>
      <c r="G64" s="35"/>
      <c r="H64" s="35"/>
      <c r="I64" s="35"/>
      <c r="J64" s="35"/>
      <c r="K64" s="35"/>
      <c r="L64" s="35"/>
      <c r="M64" s="35"/>
      <c r="N64" s="35"/>
      <c r="O64" s="35"/>
      <c r="P64" s="35"/>
      <c r="Q64" s="35"/>
      <c r="R64" s="35"/>
      <c r="S64" s="35"/>
      <c r="T64" s="35"/>
      <c r="U64" s="35"/>
      <c r="V64" s="35"/>
      <c r="W64" s="35"/>
      <c r="X64" s="35"/>
      <c r="Y64" s="35"/>
      <c r="Z64" s="35"/>
      <c r="AA64" s="35"/>
      <c r="AB64" s="35"/>
      <c r="AC64" s="35"/>
      <c r="AD64" s="35"/>
      <c r="AE64" s="35"/>
      <c r="AF64" s="35"/>
      <c r="AG64" s="35"/>
      <c r="AH64" s="35"/>
      <c r="AI64" s="35"/>
      <c r="AJ64" s="35"/>
      <c r="AK64" s="35"/>
      <c r="AL64" s="35"/>
    </row>
    <row r="65" spans="1:38">
      <c r="A65" s="35"/>
      <c r="B65" s="35"/>
      <c r="C65" s="35"/>
      <c r="D65" s="35"/>
      <c r="E65" s="35"/>
      <c r="F65" s="35"/>
      <c r="G65" s="35"/>
      <c r="H65" s="35"/>
      <c r="I65" s="35"/>
      <c r="J65" s="35"/>
      <c r="K65" s="35"/>
      <c r="L65" s="35"/>
      <c r="M65" s="35"/>
      <c r="N65" s="35"/>
      <c r="O65" s="35"/>
      <c r="P65" s="35"/>
      <c r="Q65" s="35"/>
      <c r="R65" s="35"/>
      <c r="S65" s="35"/>
      <c r="T65" s="35"/>
      <c r="U65" s="35"/>
      <c r="V65" s="35"/>
      <c r="W65" s="35"/>
      <c r="X65" s="35"/>
      <c r="Y65" s="35"/>
      <c r="Z65" s="35"/>
      <c r="AA65" s="35"/>
      <c r="AB65" s="35"/>
      <c r="AC65" s="35"/>
      <c r="AD65" s="35"/>
      <c r="AE65" s="35"/>
      <c r="AF65" s="35"/>
      <c r="AG65" s="35"/>
      <c r="AH65" s="35"/>
      <c r="AI65" s="35"/>
      <c r="AJ65" s="35"/>
      <c r="AK65" s="35"/>
      <c r="AL65" s="35"/>
    </row>
    <row r="66" spans="1:38">
      <c r="A66" s="35"/>
      <c r="B66" s="35"/>
      <c r="C66" s="35"/>
      <c r="D66" s="35"/>
      <c r="E66" s="35"/>
      <c r="F66" s="35"/>
      <c r="G66" s="35"/>
      <c r="H66" s="35"/>
      <c r="I66" s="35"/>
      <c r="J66" s="35"/>
      <c r="K66" s="35"/>
      <c r="L66" s="35"/>
      <c r="M66" s="35"/>
      <c r="N66" s="35"/>
      <c r="O66" s="35"/>
      <c r="P66" s="35"/>
      <c r="Q66" s="35"/>
      <c r="R66" s="35"/>
      <c r="S66" s="35"/>
      <c r="T66" s="35"/>
      <c r="U66" s="35"/>
      <c r="V66" s="35"/>
      <c r="W66" s="35"/>
      <c r="X66" s="35"/>
      <c r="Y66" s="35"/>
      <c r="Z66" s="35"/>
      <c r="AA66" s="35"/>
      <c r="AB66" s="35"/>
      <c r="AC66" s="35"/>
      <c r="AD66" s="35"/>
      <c r="AE66" s="35"/>
      <c r="AF66" s="35"/>
      <c r="AG66" s="35"/>
      <c r="AH66" s="35"/>
      <c r="AI66" s="35"/>
      <c r="AJ66" s="35"/>
      <c r="AK66" s="35"/>
      <c r="AL66" s="35"/>
    </row>
    <row r="67" spans="1:38">
      <c r="A67" s="35"/>
      <c r="B67" s="35"/>
      <c r="C67" s="35"/>
      <c r="D67" s="35"/>
      <c r="E67" s="35"/>
      <c r="F67" s="35"/>
      <c r="G67" s="35"/>
      <c r="H67" s="35"/>
      <c r="I67" s="35"/>
      <c r="J67" s="35"/>
      <c r="K67" s="35"/>
      <c r="L67" s="35"/>
      <c r="M67" s="35"/>
      <c r="N67" s="35"/>
      <c r="O67" s="35"/>
      <c r="P67" s="35"/>
      <c r="Q67" s="35"/>
      <c r="R67" s="35"/>
      <c r="S67" s="35"/>
      <c r="T67" s="35"/>
      <c r="U67" s="35"/>
      <c r="V67" s="35"/>
      <c r="W67" s="35"/>
      <c r="X67" s="35"/>
      <c r="Y67" s="35"/>
      <c r="Z67" s="35"/>
      <c r="AA67" s="35"/>
      <c r="AB67" s="35"/>
      <c r="AC67" s="35"/>
      <c r="AD67" s="35"/>
      <c r="AE67" s="35"/>
      <c r="AF67" s="35"/>
      <c r="AG67" s="35"/>
      <c r="AH67" s="35"/>
      <c r="AI67" s="35"/>
      <c r="AJ67" s="35"/>
      <c r="AK67" s="35"/>
      <c r="AL67" s="35"/>
    </row>
    <row r="68" spans="1:38">
      <c r="A68" s="35"/>
      <c r="B68" s="35"/>
      <c r="C68" s="35"/>
      <c r="D68" s="35"/>
      <c r="E68" s="35"/>
      <c r="F68" s="35"/>
      <c r="G68" s="35"/>
      <c r="H68" s="35"/>
      <c r="I68" s="35"/>
      <c r="J68" s="35"/>
      <c r="K68" s="35"/>
      <c r="L68" s="35"/>
      <c r="M68" s="35"/>
      <c r="N68" s="35"/>
      <c r="O68" s="35"/>
      <c r="P68" s="35"/>
      <c r="Q68" s="35"/>
      <c r="R68" s="35"/>
      <c r="S68" s="35"/>
      <c r="T68" s="35"/>
      <c r="U68" s="35"/>
      <c r="V68" s="35"/>
      <c r="W68" s="35"/>
      <c r="X68" s="35"/>
      <c r="Y68" s="35"/>
      <c r="Z68" s="35"/>
      <c r="AA68" s="35"/>
      <c r="AB68" s="35"/>
      <c r="AC68" s="35"/>
      <c r="AD68" s="35"/>
      <c r="AE68" s="35"/>
      <c r="AF68" s="35"/>
      <c r="AG68" s="35"/>
      <c r="AH68" s="35"/>
      <c r="AI68" s="35"/>
      <c r="AJ68" s="35"/>
      <c r="AK68" s="35"/>
      <c r="AL68" s="35"/>
    </row>
    <row r="69" spans="1:38">
      <c r="A69" s="35"/>
      <c r="B69" s="35"/>
      <c r="C69" s="35"/>
      <c r="D69" s="35"/>
      <c r="E69" s="35"/>
      <c r="F69" s="35"/>
      <c r="G69" s="35"/>
      <c r="H69" s="35"/>
      <c r="I69" s="35"/>
      <c r="J69" s="35"/>
      <c r="K69" s="35"/>
      <c r="L69" s="35"/>
      <c r="M69" s="35"/>
      <c r="N69" s="35"/>
      <c r="O69" s="35"/>
      <c r="P69" s="35"/>
      <c r="Q69" s="35"/>
      <c r="R69" s="35"/>
      <c r="S69" s="35"/>
      <c r="T69" s="35"/>
      <c r="U69" s="35"/>
      <c r="V69" s="35"/>
      <c r="W69" s="35"/>
      <c r="X69" s="35"/>
      <c r="Y69" s="35"/>
      <c r="Z69" s="35"/>
      <c r="AA69" s="35"/>
      <c r="AB69" s="35"/>
      <c r="AC69" s="35"/>
      <c r="AD69" s="35"/>
      <c r="AE69" s="35"/>
      <c r="AF69" s="35"/>
      <c r="AG69" s="35"/>
      <c r="AH69" s="35"/>
      <c r="AI69" s="35"/>
      <c r="AJ69" s="35"/>
      <c r="AK69" s="35"/>
      <c r="AL69" s="35"/>
    </row>
    <row r="70" spans="1:38">
      <c r="A70" s="35"/>
      <c r="B70" s="35"/>
      <c r="C70" s="35"/>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c r="AF70" s="35"/>
      <c r="AG70" s="35"/>
      <c r="AH70" s="35"/>
      <c r="AI70" s="35"/>
      <c r="AJ70" s="35"/>
      <c r="AK70" s="35"/>
      <c r="AL70" s="35"/>
    </row>
    <row r="71" spans="1:38">
      <c r="A71" s="35"/>
      <c r="B71" s="35"/>
      <c r="C71" s="35"/>
      <c r="D71" s="35"/>
      <c r="E71" s="35"/>
      <c r="F71" s="35"/>
      <c r="G71" s="35"/>
      <c r="H71" s="35"/>
      <c r="I71" s="35"/>
      <c r="J71" s="35"/>
      <c r="K71" s="35"/>
      <c r="L71" s="35"/>
      <c r="M71" s="35"/>
      <c r="N71" s="35"/>
      <c r="O71" s="35"/>
      <c r="P71" s="35"/>
      <c r="Q71" s="35"/>
      <c r="R71" s="35"/>
      <c r="S71" s="35"/>
      <c r="T71" s="35"/>
      <c r="U71" s="35"/>
      <c r="V71" s="35"/>
      <c r="W71" s="35"/>
      <c r="X71" s="35"/>
      <c r="Y71" s="35"/>
      <c r="Z71" s="35"/>
      <c r="AA71" s="35"/>
      <c r="AB71" s="35"/>
      <c r="AC71" s="35"/>
      <c r="AD71" s="35"/>
      <c r="AE71" s="35"/>
      <c r="AF71" s="35"/>
      <c r="AG71" s="35"/>
      <c r="AH71" s="35"/>
      <c r="AI71" s="35"/>
      <c r="AJ71" s="35"/>
      <c r="AK71" s="35"/>
      <c r="AL71" s="35"/>
    </row>
    <row r="72" spans="1:38">
      <c r="A72" s="35"/>
      <c r="B72" s="35"/>
      <c r="C72" s="35"/>
      <c r="D72" s="35"/>
      <c r="E72" s="35"/>
      <c r="F72" s="35"/>
      <c r="G72" s="35"/>
      <c r="H72" s="35"/>
      <c r="I72" s="35"/>
      <c r="J72" s="35"/>
      <c r="K72" s="35"/>
      <c r="L72" s="35"/>
      <c r="M72" s="35"/>
      <c r="N72" s="35"/>
      <c r="O72" s="35"/>
      <c r="P72" s="35"/>
      <c r="Q72" s="35"/>
      <c r="R72" s="35"/>
      <c r="S72" s="35"/>
      <c r="T72" s="35"/>
      <c r="U72" s="35"/>
      <c r="V72" s="35"/>
      <c r="W72" s="35"/>
      <c r="X72" s="35"/>
      <c r="Y72" s="35"/>
      <c r="Z72" s="35"/>
      <c r="AA72" s="35"/>
      <c r="AB72" s="35"/>
      <c r="AC72" s="35"/>
      <c r="AD72" s="35"/>
      <c r="AE72" s="35"/>
      <c r="AF72" s="35"/>
      <c r="AG72" s="35"/>
      <c r="AH72" s="35"/>
      <c r="AI72" s="35"/>
      <c r="AJ72" s="35"/>
      <c r="AK72" s="35"/>
      <c r="AL72" s="35"/>
    </row>
    <row r="73" spans="1:38">
      <c r="A73" s="35"/>
      <c r="B73" s="35"/>
      <c r="C73" s="35"/>
      <c r="D73" s="35"/>
      <c r="E73" s="35"/>
      <c r="F73" s="35"/>
      <c r="G73" s="35"/>
      <c r="H73" s="35"/>
      <c r="I73" s="35"/>
      <c r="J73" s="35"/>
      <c r="K73" s="35"/>
      <c r="L73" s="35"/>
      <c r="M73" s="35"/>
      <c r="N73" s="35"/>
      <c r="O73" s="35"/>
      <c r="P73" s="35"/>
      <c r="Q73" s="35"/>
      <c r="R73" s="35"/>
      <c r="S73" s="35"/>
      <c r="T73" s="35"/>
      <c r="U73" s="35"/>
      <c r="V73" s="35"/>
      <c r="W73" s="35"/>
      <c r="X73" s="35"/>
      <c r="Y73" s="35"/>
      <c r="Z73" s="35"/>
      <c r="AA73" s="35"/>
      <c r="AB73" s="35"/>
      <c r="AC73" s="35"/>
      <c r="AD73" s="35"/>
      <c r="AE73" s="35"/>
      <c r="AF73" s="35"/>
      <c r="AG73" s="35"/>
      <c r="AH73" s="35"/>
      <c r="AI73" s="35"/>
      <c r="AJ73" s="35"/>
      <c r="AK73" s="35"/>
      <c r="AL73" s="35"/>
    </row>
    <row r="74" spans="1:38">
      <c r="A74" s="35"/>
      <c r="B74" s="35"/>
      <c r="C74" s="35"/>
      <c r="D74" s="35"/>
      <c r="E74" s="35"/>
      <c r="F74" s="35"/>
      <c r="G74" s="35"/>
      <c r="H74" s="35"/>
      <c r="I74" s="35"/>
      <c r="J74" s="35"/>
      <c r="K74" s="35"/>
      <c r="L74" s="35"/>
      <c r="M74" s="35"/>
      <c r="N74" s="35"/>
      <c r="O74" s="35"/>
      <c r="P74" s="35"/>
      <c r="Q74" s="35"/>
      <c r="R74" s="35"/>
      <c r="S74" s="35"/>
      <c r="T74" s="35"/>
      <c r="U74" s="35"/>
      <c r="V74" s="35"/>
      <c r="W74" s="35"/>
      <c r="X74" s="35"/>
      <c r="Y74" s="35"/>
      <c r="Z74" s="35"/>
      <c r="AA74" s="35"/>
      <c r="AB74" s="35"/>
      <c r="AC74" s="35"/>
      <c r="AD74" s="35"/>
      <c r="AE74" s="35"/>
      <c r="AF74" s="35"/>
      <c r="AG74" s="35"/>
      <c r="AH74" s="35"/>
      <c r="AI74" s="35"/>
      <c r="AJ74" s="35"/>
      <c r="AK74" s="35"/>
      <c r="AL74" s="35"/>
    </row>
    <row r="75" spans="1:38">
      <c r="A75" s="35"/>
      <c r="B75" s="35"/>
      <c r="C75" s="35"/>
      <c r="D75" s="35"/>
      <c r="E75" s="35"/>
      <c r="F75" s="35"/>
      <c r="G75" s="35"/>
      <c r="H75" s="35"/>
      <c r="I75" s="35"/>
      <c r="J75" s="35"/>
      <c r="K75" s="35"/>
      <c r="L75" s="35"/>
      <c r="M75" s="35"/>
      <c r="N75" s="35"/>
      <c r="O75" s="35"/>
      <c r="P75" s="35"/>
      <c r="Q75" s="35"/>
      <c r="R75" s="35"/>
      <c r="S75" s="35"/>
      <c r="T75" s="35"/>
      <c r="U75" s="35"/>
      <c r="V75" s="35"/>
      <c r="W75" s="35"/>
      <c r="X75" s="35"/>
      <c r="Y75" s="35"/>
      <c r="Z75" s="35"/>
      <c r="AA75" s="35"/>
      <c r="AB75" s="35"/>
      <c r="AC75" s="35"/>
      <c r="AD75" s="35"/>
      <c r="AE75" s="35"/>
      <c r="AF75" s="35"/>
      <c r="AG75" s="35"/>
      <c r="AH75" s="35"/>
      <c r="AI75" s="35"/>
      <c r="AJ75" s="35"/>
      <c r="AK75" s="35"/>
      <c r="AL75" s="35"/>
    </row>
    <row r="76" spans="1:38">
      <c r="A76" s="35"/>
      <c r="B76" s="35"/>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5"/>
      <c r="AI76" s="35"/>
      <c r="AJ76" s="35"/>
      <c r="AK76" s="35"/>
      <c r="AL76" s="35"/>
    </row>
    <row r="77" spans="1:38">
      <c r="A77" s="35"/>
      <c r="B77" s="35"/>
      <c r="C77" s="35"/>
      <c r="D77" s="35"/>
      <c r="E77" s="35"/>
      <c r="F77" s="35"/>
      <c r="G77" s="35"/>
      <c r="H77" s="35"/>
      <c r="I77" s="35"/>
      <c r="J77" s="35"/>
      <c r="K77" s="35"/>
      <c r="L77" s="35"/>
      <c r="M77" s="35"/>
      <c r="N77" s="35"/>
      <c r="O77" s="35"/>
      <c r="P77" s="35"/>
      <c r="Q77" s="35"/>
      <c r="R77" s="35"/>
      <c r="S77" s="35"/>
      <c r="T77" s="35"/>
      <c r="U77" s="35"/>
      <c r="V77" s="35"/>
      <c r="W77" s="35"/>
      <c r="X77" s="35"/>
      <c r="Y77" s="35"/>
      <c r="Z77" s="35"/>
      <c r="AA77" s="35"/>
      <c r="AB77" s="35"/>
      <c r="AC77" s="35"/>
      <c r="AD77" s="35"/>
      <c r="AE77" s="35"/>
      <c r="AF77" s="35"/>
      <c r="AG77" s="35"/>
      <c r="AH77" s="35"/>
      <c r="AI77" s="35"/>
      <c r="AJ77" s="35"/>
      <c r="AK77" s="35"/>
      <c r="AL77" s="35"/>
    </row>
    <row r="78" spans="1:38">
      <c r="A78" s="35"/>
      <c r="B78" s="35"/>
      <c r="C78" s="35"/>
      <c r="D78" s="35"/>
      <c r="E78" s="35"/>
      <c r="F78" s="35"/>
      <c r="G78" s="35"/>
      <c r="H78" s="35"/>
      <c r="I78" s="35"/>
      <c r="J78" s="35"/>
      <c r="K78" s="35"/>
      <c r="L78" s="35"/>
      <c r="M78" s="35"/>
      <c r="N78" s="35"/>
      <c r="O78" s="35"/>
      <c r="P78" s="35"/>
      <c r="Q78" s="35"/>
      <c r="R78" s="35"/>
      <c r="S78" s="35"/>
      <c r="T78" s="35"/>
      <c r="U78" s="35"/>
      <c r="V78" s="35"/>
      <c r="W78" s="35"/>
      <c r="X78" s="35"/>
      <c r="Y78" s="35"/>
      <c r="Z78" s="35"/>
      <c r="AA78" s="35"/>
      <c r="AB78" s="35"/>
      <c r="AC78" s="35"/>
      <c r="AD78" s="35"/>
      <c r="AE78" s="35"/>
      <c r="AF78" s="35"/>
      <c r="AG78" s="35"/>
      <c r="AH78" s="35"/>
      <c r="AI78" s="35"/>
      <c r="AJ78" s="35"/>
      <c r="AK78" s="35"/>
      <c r="AL78" s="35"/>
    </row>
    <row r="79" spans="1:38">
      <c r="A79" s="35"/>
      <c r="B79" s="35"/>
      <c r="C79" s="35"/>
      <c r="D79" s="35"/>
      <c r="E79" s="35"/>
      <c r="F79" s="35"/>
      <c r="G79" s="35"/>
      <c r="H79" s="35"/>
      <c r="I79" s="35"/>
      <c r="J79" s="35"/>
      <c r="K79" s="35"/>
      <c r="L79" s="35"/>
      <c r="M79" s="35"/>
      <c r="N79" s="35"/>
      <c r="O79" s="35"/>
      <c r="P79" s="35"/>
      <c r="Q79" s="35"/>
      <c r="R79" s="35"/>
      <c r="S79" s="35"/>
      <c r="T79" s="35"/>
      <c r="U79" s="35"/>
      <c r="V79" s="35"/>
      <c r="W79" s="35"/>
      <c r="X79" s="35"/>
      <c r="Y79" s="35"/>
      <c r="Z79" s="35"/>
      <c r="AA79" s="35"/>
      <c r="AB79" s="35"/>
      <c r="AC79" s="35"/>
      <c r="AD79" s="35"/>
      <c r="AE79" s="35"/>
      <c r="AF79" s="35"/>
      <c r="AG79" s="35"/>
      <c r="AH79" s="35"/>
      <c r="AI79" s="35"/>
      <c r="AJ79" s="35"/>
      <c r="AK79" s="35"/>
      <c r="AL79" s="35"/>
    </row>
    <row r="80" spans="1:38">
      <c r="A80" s="35"/>
      <c r="B80" s="35"/>
      <c r="C80" s="35"/>
      <c r="D80" s="35"/>
      <c r="E80" s="35"/>
      <c r="F80" s="35"/>
      <c r="G80" s="35"/>
      <c r="H80" s="35"/>
      <c r="I80" s="35"/>
      <c r="J80" s="35"/>
      <c r="K80" s="35"/>
      <c r="L80" s="35"/>
      <c r="M80" s="35"/>
      <c r="N80" s="35"/>
      <c r="O80" s="35"/>
      <c r="P80" s="35"/>
      <c r="Q80" s="35"/>
      <c r="R80" s="35"/>
      <c r="S80" s="35"/>
      <c r="T80" s="35"/>
      <c r="U80" s="35"/>
      <c r="V80" s="35"/>
      <c r="W80" s="35"/>
      <c r="X80" s="35"/>
      <c r="Y80" s="35"/>
      <c r="Z80" s="35"/>
      <c r="AA80" s="35"/>
      <c r="AB80" s="35"/>
      <c r="AC80" s="35"/>
      <c r="AD80" s="35"/>
      <c r="AE80" s="35"/>
      <c r="AF80" s="35"/>
      <c r="AG80" s="35"/>
      <c r="AH80" s="35"/>
      <c r="AI80" s="35"/>
      <c r="AJ80" s="35"/>
      <c r="AK80" s="35"/>
      <c r="AL80" s="35"/>
    </row>
    <row r="81" spans="1:38">
      <c r="A81" s="35"/>
      <c r="B81" s="35"/>
      <c r="C81" s="35"/>
      <c r="D81" s="35"/>
      <c r="E81" s="35"/>
      <c r="F81" s="35"/>
      <c r="G81" s="35"/>
      <c r="H81" s="35"/>
      <c r="I81" s="35"/>
      <c r="J81" s="35"/>
      <c r="K81" s="35"/>
      <c r="L81" s="35"/>
      <c r="M81" s="35"/>
      <c r="N81" s="35"/>
      <c r="O81" s="35"/>
      <c r="P81" s="35"/>
      <c r="Q81" s="35"/>
      <c r="R81" s="35"/>
      <c r="S81" s="35"/>
      <c r="T81" s="35"/>
      <c r="U81" s="35"/>
      <c r="V81" s="35"/>
      <c r="W81" s="35"/>
      <c r="X81" s="35"/>
      <c r="Y81" s="35"/>
      <c r="Z81" s="35"/>
      <c r="AA81" s="35"/>
      <c r="AB81" s="35"/>
      <c r="AC81" s="35"/>
      <c r="AD81" s="35"/>
      <c r="AE81" s="35"/>
      <c r="AF81" s="35"/>
      <c r="AG81" s="35"/>
      <c r="AH81" s="35"/>
      <c r="AI81" s="35"/>
      <c r="AJ81" s="35"/>
      <c r="AK81" s="35"/>
      <c r="AL81" s="35"/>
    </row>
    <row r="82" spans="1:38">
      <c r="A82" s="35"/>
      <c r="B82" s="35"/>
      <c r="C82" s="35"/>
      <c r="D82" s="35"/>
      <c r="E82" s="35"/>
      <c r="F82" s="35"/>
      <c r="G82" s="35"/>
      <c r="H82" s="35"/>
      <c r="I82" s="35"/>
      <c r="J82" s="35"/>
      <c r="K82" s="35"/>
      <c r="L82" s="35"/>
      <c r="M82" s="35"/>
      <c r="N82" s="35"/>
      <c r="O82" s="35"/>
      <c r="P82" s="35"/>
      <c r="Q82" s="35"/>
      <c r="R82" s="35"/>
      <c r="S82" s="35"/>
      <c r="T82" s="35"/>
      <c r="U82" s="35"/>
      <c r="V82" s="35"/>
      <c r="W82" s="35"/>
      <c r="X82" s="35"/>
      <c r="Y82" s="35"/>
      <c r="Z82" s="35"/>
      <c r="AA82" s="35"/>
      <c r="AB82" s="35"/>
      <c r="AC82" s="35"/>
      <c r="AD82" s="35"/>
      <c r="AE82" s="35"/>
      <c r="AF82" s="35"/>
      <c r="AG82" s="35"/>
      <c r="AH82" s="35"/>
      <c r="AI82" s="35"/>
      <c r="AJ82" s="35"/>
      <c r="AK82" s="35"/>
      <c r="AL82" s="35"/>
    </row>
    <row r="83" spans="1:38">
      <c r="A83" s="35"/>
      <c r="B83" s="35"/>
      <c r="C83" s="35"/>
      <c r="D83" s="35"/>
      <c r="E83" s="35"/>
      <c r="F83" s="35"/>
      <c r="G83" s="35"/>
      <c r="H83" s="35"/>
      <c r="I83" s="35"/>
      <c r="J83" s="35"/>
      <c r="K83" s="35"/>
      <c r="L83" s="35"/>
      <c r="M83" s="35"/>
      <c r="N83" s="35"/>
      <c r="O83" s="35"/>
      <c r="P83" s="35"/>
      <c r="Q83" s="35"/>
      <c r="R83" s="35"/>
      <c r="S83" s="35"/>
      <c r="T83" s="35"/>
      <c r="U83" s="35"/>
      <c r="V83" s="35"/>
      <c r="W83" s="35"/>
      <c r="X83" s="35"/>
      <c r="Y83" s="35"/>
      <c r="Z83" s="35"/>
      <c r="AA83" s="35"/>
      <c r="AB83" s="35"/>
      <c r="AC83" s="35"/>
      <c r="AD83" s="35"/>
      <c r="AE83" s="35"/>
      <c r="AF83" s="35"/>
      <c r="AG83" s="35"/>
      <c r="AH83" s="35"/>
      <c r="AI83" s="35"/>
      <c r="AJ83" s="35"/>
      <c r="AK83" s="35"/>
      <c r="AL83" s="35"/>
    </row>
    <row r="84" spans="1:38">
      <c r="A84" s="35"/>
      <c r="B84" s="35"/>
      <c r="C84" s="35"/>
      <c r="D84" s="35"/>
      <c r="E84" s="35"/>
      <c r="F84" s="35"/>
      <c r="G84" s="35"/>
      <c r="H84" s="35"/>
      <c r="I84" s="35"/>
      <c r="J84" s="35"/>
      <c r="K84" s="35"/>
      <c r="L84" s="35"/>
      <c r="M84" s="35"/>
      <c r="N84" s="35"/>
      <c r="O84" s="35"/>
      <c r="P84" s="35"/>
      <c r="Q84" s="35"/>
      <c r="R84" s="35"/>
      <c r="S84" s="35"/>
      <c r="T84" s="35"/>
      <c r="U84" s="35"/>
      <c r="V84" s="35"/>
      <c r="W84" s="35"/>
      <c r="X84" s="35"/>
      <c r="Y84" s="35"/>
      <c r="Z84" s="35"/>
      <c r="AA84" s="35"/>
      <c r="AB84" s="35"/>
      <c r="AC84" s="35"/>
      <c r="AD84" s="35"/>
      <c r="AE84" s="35"/>
      <c r="AF84" s="35"/>
      <c r="AG84" s="35"/>
      <c r="AH84" s="35"/>
      <c r="AI84" s="35"/>
      <c r="AJ84" s="35"/>
      <c r="AK84" s="35"/>
      <c r="AL84" s="35"/>
    </row>
    <row r="85" spans="1:38">
      <c r="A85" s="35"/>
      <c r="B85" s="35"/>
      <c r="C85" s="35"/>
      <c r="D85" s="35"/>
      <c r="E85" s="35"/>
      <c r="F85" s="35"/>
      <c r="G85" s="35"/>
      <c r="H85" s="35"/>
      <c r="I85" s="35"/>
      <c r="J85" s="35"/>
      <c r="K85" s="35"/>
      <c r="L85" s="35"/>
      <c r="M85" s="35"/>
      <c r="N85" s="35"/>
      <c r="O85" s="35"/>
      <c r="P85" s="35"/>
      <c r="Q85" s="35"/>
      <c r="R85" s="35"/>
      <c r="S85" s="35"/>
      <c r="T85" s="35"/>
      <c r="U85" s="35"/>
      <c r="V85" s="35"/>
      <c r="W85" s="35"/>
      <c r="X85" s="35"/>
      <c r="Y85" s="35"/>
      <c r="Z85" s="35"/>
      <c r="AA85" s="35"/>
      <c r="AB85" s="35"/>
      <c r="AC85" s="35"/>
      <c r="AD85" s="35"/>
      <c r="AE85" s="35"/>
      <c r="AF85" s="35"/>
      <c r="AG85" s="35"/>
      <c r="AH85" s="35"/>
      <c r="AI85" s="35"/>
      <c r="AJ85" s="35"/>
      <c r="AK85" s="35"/>
      <c r="AL85" s="35"/>
    </row>
    <row r="86" spans="1:38">
      <c r="A86" s="35"/>
      <c r="B86" s="35"/>
      <c r="C86" s="35"/>
      <c r="D86" s="35"/>
      <c r="E86" s="35"/>
      <c r="F86" s="35"/>
      <c r="G86" s="35"/>
      <c r="H86" s="35"/>
      <c r="I86" s="35"/>
      <c r="J86" s="35"/>
      <c r="K86" s="35"/>
      <c r="L86" s="35"/>
      <c r="M86" s="35"/>
      <c r="N86" s="35"/>
      <c r="O86" s="35"/>
      <c r="P86" s="35"/>
      <c r="Q86" s="35"/>
      <c r="R86" s="35"/>
      <c r="S86" s="35"/>
      <c r="T86" s="35"/>
      <c r="U86" s="35"/>
      <c r="V86" s="35"/>
      <c r="W86" s="35"/>
      <c r="X86" s="35"/>
      <c r="Y86" s="35"/>
      <c r="Z86" s="35"/>
      <c r="AA86" s="35"/>
      <c r="AB86" s="35"/>
      <c r="AC86" s="35"/>
      <c r="AD86" s="35"/>
      <c r="AE86" s="35"/>
      <c r="AF86" s="35"/>
      <c r="AG86" s="35"/>
      <c r="AH86" s="35"/>
      <c r="AI86" s="35"/>
      <c r="AJ86" s="35"/>
      <c r="AK86" s="35"/>
      <c r="AL86" s="35"/>
    </row>
    <row r="87" spans="1:38">
      <c r="A87" s="35"/>
      <c r="B87" s="35"/>
      <c r="C87" s="35"/>
      <c r="D87" s="35"/>
      <c r="E87" s="35"/>
      <c r="F87" s="35"/>
      <c r="G87" s="35"/>
      <c r="H87" s="35"/>
      <c r="I87" s="35"/>
      <c r="J87" s="35"/>
      <c r="K87" s="35"/>
      <c r="L87" s="35"/>
      <c r="M87" s="35"/>
      <c r="N87" s="35"/>
      <c r="O87" s="35"/>
      <c r="P87" s="35"/>
      <c r="Q87" s="35"/>
      <c r="R87" s="35"/>
      <c r="S87" s="35"/>
      <c r="T87" s="35"/>
      <c r="U87" s="35"/>
      <c r="V87" s="35"/>
      <c r="W87" s="35"/>
      <c r="X87" s="35"/>
      <c r="Y87" s="35"/>
      <c r="Z87" s="35"/>
      <c r="AA87" s="35"/>
      <c r="AB87" s="35"/>
      <c r="AC87" s="35"/>
      <c r="AD87" s="35"/>
      <c r="AE87" s="35"/>
      <c r="AF87" s="35"/>
      <c r="AG87" s="35"/>
      <c r="AH87" s="35"/>
      <c r="AI87" s="35"/>
      <c r="AJ87" s="35"/>
      <c r="AK87" s="35"/>
      <c r="AL87" s="35"/>
    </row>
    <row r="88" spans="1:38">
      <c r="A88" s="35"/>
      <c r="B88" s="35"/>
      <c r="C88" s="35"/>
      <c r="D88" s="35"/>
      <c r="E88" s="35"/>
      <c r="F88" s="35"/>
      <c r="G88" s="35"/>
      <c r="H88" s="35"/>
      <c r="I88" s="35"/>
      <c r="J88" s="35"/>
      <c r="K88" s="35"/>
      <c r="L88" s="35"/>
      <c r="M88" s="35"/>
      <c r="N88" s="35"/>
      <c r="O88" s="35"/>
      <c r="P88" s="35"/>
      <c r="Q88" s="35"/>
      <c r="R88" s="35"/>
      <c r="S88" s="35"/>
      <c r="T88" s="35"/>
      <c r="U88" s="35"/>
      <c r="V88" s="35"/>
      <c r="W88" s="35"/>
      <c r="X88" s="35"/>
      <c r="Y88" s="35"/>
      <c r="Z88" s="35"/>
      <c r="AA88" s="35"/>
      <c r="AB88" s="35"/>
      <c r="AC88" s="35"/>
      <c r="AD88" s="35"/>
      <c r="AE88" s="35"/>
      <c r="AF88" s="35"/>
      <c r="AG88" s="35"/>
      <c r="AH88" s="35"/>
      <c r="AI88" s="35"/>
      <c r="AJ88" s="35"/>
      <c r="AK88" s="35"/>
      <c r="AL88" s="35"/>
    </row>
    <row r="89" spans="1:38">
      <c r="A89" s="35"/>
      <c r="B89" s="35"/>
      <c r="C89" s="35"/>
      <c r="D89" s="35"/>
      <c r="E89" s="35"/>
      <c r="F89" s="35"/>
      <c r="G89" s="35"/>
      <c r="H89" s="35"/>
      <c r="I89" s="35"/>
      <c r="J89" s="35"/>
      <c r="K89" s="35"/>
      <c r="L89" s="35"/>
      <c r="M89" s="35"/>
      <c r="N89" s="35"/>
      <c r="O89" s="35"/>
      <c r="P89" s="35"/>
      <c r="Q89" s="35"/>
      <c r="R89" s="35"/>
      <c r="S89" s="35"/>
      <c r="T89" s="35"/>
      <c r="U89" s="35"/>
      <c r="V89" s="35"/>
      <c r="W89" s="35"/>
      <c r="X89" s="35"/>
      <c r="Y89" s="35"/>
      <c r="Z89" s="35"/>
      <c r="AA89" s="35"/>
      <c r="AB89" s="35"/>
      <c r="AC89" s="35"/>
      <c r="AD89" s="35"/>
      <c r="AE89" s="35"/>
      <c r="AF89" s="35"/>
      <c r="AG89" s="35"/>
      <c r="AH89" s="35"/>
      <c r="AI89" s="35"/>
      <c r="AJ89" s="35"/>
      <c r="AK89" s="35"/>
      <c r="AL89" s="35"/>
    </row>
    <row r="90" spans="1:38">
      <c r="A90" s="35"/>
      <c r="B90" s="35"/>
      <c r="C90" s="35"/>
      <c r="D90" s="35"/>
      <c r="E90" s="35"/>
      <c r="F90" s="35"/>
      <c r="G90" s="35"/>
      <c r="H90" s="35"/>
      <c r="I90" s="35"/>
      <c r="J90" s="35"/>
      <c r="K90" s="35"/>
      <c r="L90" s="35"/>
      <c r="M90" s="35"/>
      <c r="N90" s="35"/>
      <c r="O90" s="35"/>
      <c r="P90" s="35"/>
      <c r="Q90" s="35"/>
      <c r="R90" s="35"/>
      <c r="S90" s="35"/>
      <c r="T90" s="35"/>
      <c r="U90" s="35"/>
      <c r="V90" s="35"/>
      <c r="W90" s="35"/>
      <c r="X90" s="35"/>
      <c r="Y90" s="35"/>
      <c r="Z90" s="35"/>
      <c r="AA90" s="35"/>
      <c r="AB90" s="35"/>
      <c r="AC90" s="35"/>
      <c r="AD90" s="35"/>
      <c r="AE90" s="35"/>
      <c r="AF90" s="35"/>
      <c r="AG90" s="35"/>
      <c r="AH90" s="35"/>
      <c r="AI90" s="35"/>
      <c r="AJ90" s="35"/>
      <c r="AK90" s="35"/>
      <c r="AL90" s="35"/>
    </row>
    <row r="91" spans="1:38">
      <c r="A91" s="35"/>
      <c r="B91" s="35"/>
      <c r="C91" s="35"/>
      <c r="D91" s="35"/>
      <c r="E91" s="35"/>
      <c r="F91" s="35"/>
      <c r="G91" s="35"/>
      <c r="H91" s="35"/>
      <c r="I91" s="35"/>
      <c r="J91" s="35"/>
      <c r="K91" s="35"/>
      <c r="L91" s="35"/>
      <c r="M91" s="35"/>
      <c r="N91" s="35"/>
      <c r="O91" s="35"/>
      <c r="P91" s="35"/>
      <c r="Q91" s="35"/>
      <c r="R91" s="35"/>
      <c r="S91" s="35"/>
      <c r="T91" s="35"/>
      <c r="U91" s="35"/>
      <c r="V91" s="35"/>
      <c r="W91" s="35"/>
      <c r="X91" s="35"/>
      <c r="Y91" s="35"/>
      <c r="Z91" s="35"/>
      <c r="AA91" s="35"/>
      <c r="AB91" s="35"/>
      <c r="AC91" s="35"/>
      <c r="AD91" s="35"/>
      <c r="AE91" s="35"/>
      <c r="AF91" s="35"/>
      <c r="AG91" s="35"/>
      <c r="AH91" s="35"/>
      <c r="AI91" s="35"/>
      <c r="AJ91" s="35"/>
      <c r="AK91" s="35"/>
      <c r="AL91" s="35"/>
    </row>
    <row r="92" spans="1:38">
      <c r="A92" s="35"/>
      <c r="B92" s="35"/>
      <c r="C92" s="35"/>
      <c r="D92" s="35"/>
      <c r="E92" s="35"/>
      <c r="F92" s="35"/>
      <c r="G92" s="35"/>
      <c r="H92" s="35"/>
      <c r="I92" s="35"/>
      <c r="J92" s="35"/>
      <c r="K92" s="35"/>
      <c r="L92" s="35"/>
      <c r="M92" s="35"/>
      <c r="N92" s="35"/>
      <c r="O92" s="35"/>
      <c r="P92" s="35"/>
      <c r="Q92" s="35"/>
      <c r="R92" s="35"/>
      <c r="S92" s="35"/>
      <c r="T92" s="35"/>
      <c r="U92" s="35"/>
      <c r="V92" s="35"/>
      <c r="W92" s="35"/>
      <c r="X92" s="35"/>
      <c r="Y92" s="35"/>
      <c r="Z92" s="35"/>
      <c r="AA92" s="35"/>
      <c r="AB92" s="35"/>
      <c r="AC92" s="35"/>
      <c r="AD92" s="35"/>
      <c r="AE92" s="35"/>
      <c r="AF92" s="35"/>
      <c r="AG92" s="35"/>
      <c r="AH92" s="35"/>
      <c r="AI92" s="35"/>
      <c r="AJ92" s="35"/>
      <c r="AK92" s="35"/>
      <c r="AL92" s="35"/>
    </row>
    <row r="93" spans="1:38">
      <c r="A93" s="35"/>
      <c r="B93" s="35"/>
      <c r="C93" s="35"/>
      <c r="D93" s="35"/>
      <c r="E93" s="35"/>
      <c r="F93" s="35"/>
      <c r="G93" s="35"/>
      <c r="H93" s="35"/>
      <c r="I93" s="35"/>
      <c r="J93" s="35"/>
      <c r="K93" s="35"/>
      <c r="L93" s="35"/>
      <c r="M93" s="35"/>
      <c r="N93" s="35"/>
      <c r="O93" s="35"/>
      <c r="P93" s="35"/>
      <c r="Q93" s="35"/>
      <c r="R93" s="35"/>
      <c r="S93" s="35"/>
      <c r="T93" s="35"/>
      <c r="U93" s="35"/>
      <c r="V93" s="35"/>
      <c r="W93" s="35"/>
      <c r="X93" s="35"/>
      <c r="Y93" s="35"/>
      <c r="Z93" s="35"/>
      <c r="AA93" s="35"/>
      <c r="AB93" s="35"/>
      <c r="AC93" s="35"/>
      <c r="AD93" s="35"/>
      <c r="AE93" s="35"/>
      <c r="AF93" s="35"/>
      <c r="AG93" s="35"/>
      <c r="AH93" s="35"/>
      <c r="AI93" s="35"/>
      <c r="AJ93" s="35"/>
      <c r="AK93" s="35"/>
      <c r="AL93" s="35"/>
    </row>
    <row r="94" spans="1:38">
      <c r="A94" s="35"/>
      <c r="B94" s="35"/>
      <c r="C94" s="35"/>
      <c r="D94" s="35"/>
      <c r="E94" s="35"/>
      <c r="F94" s="35"/>
      <c r="G94" s="35"/>
      <c r="H94" s="35"/>
      <c r="I94" s="35"/>
      <c r="J94" s="35"/>
      <c r="K94" s="35"/>
      <c r="L94" s="35"/>
      <c r="M94" s="35"/>
      <c r="N94" s="35"/>
      <c r="O94" s="35"/>
      <c r="P94" s="35"/>
      <c r="Q94" s="35"/>
      <c r="R94" s="35"/>
      <c r="S94" s="35"/>
      <c r="T94" s="35"/>
      <c r="U94" s="35"/>
      <c r="V94" s="35"/>
      <c r="W94" s="35"/>
      <c r="X94" s="35"/>
      <c r="Y94" s="35"/>
      <c r="Z94" s="35"/>
      <c r="AA94" s="35"/>
      <c r="AB94" s="35"/>
      <c r="AC94" s="35"/>
      <c r="AD94" s="35"/>
      <c r="AE94" s="35"/>
      <c r="AF94" s="35"/>
      <c r="AG94" s="35"/>
      <c r="AH94" s="35"/>
      <c r="AI94" s="35"/>
      <c r="AJ94" s="35"/>
      <c r="AK94" s="35"/>
      <c r="AL94" s="35"/>
    </row>
    <row r="95" spans="1:38">
      <c r="A95" s="35"/>
      <c r="B95" s="35"/>
      <c r="C95" s="35"/>
      <c r="D95" s="35"/>
      <c r="E95" s="35"/>
      <c r="F95" s="35"/>
      <c r="G95" s="35"/>
      <c r="H95" s="35"/>
      <c r="I95" s="35"/>
      <c r="J95" s="35"/>
      <c r="K95" s="35"/>
      <c r="L95" s="35"/>
      <c r="M95" s="35"/>
      <c r="N95" s="35"/>
      <c r="O95" s="35"/>
      <c r="P95" s="35"/>
      <c r="Q95" s="35"/>
      <c r="R95" s="35"/>
      <c r="S95" s="35"/>
      <c r="T95" s="35"/>
      <c r="U95" s="35"/>
      <c r="V95" s="35"/>
      <c r="W95" s="35"/>
      <c r="X95" s="35"/>
      <c r="Y95" s="35"/>
      <c r="Z95" s="35"/>
      <c r="AA95" s="35"/>
      <c r="AB95" s="35"/>
      <c r="AC95" s="35"/>
      <c r="AD95" s="35"/>
      <c r="AE95" s="35"/>
      <c r="AF95" s="35"/>
      <c r="AG95" s="35"/>
      <c r="AH95" s="35"/>
      <c r="AI95" s="35"/>
      <c r="AJ95" s="35"/>
      <c r="AK95" s="35"/>
      <c r="AL95" s="35"/>
    </row>
    <row r="96" spans="1:38">
      <c r="A96" s="35"/>
      <c r="B96" s="35"/>
      <c r="C96" s="35"/>
      <c r="D96" s="35"/>
      <c r="E96" s="35"/>
      <c r="F96" s="35"/>
      <c r="G96" s="35"/>
      <c r="H96" s="35"/>
      <c r="I96" s="35"/>
      <c r="J96" s="35"/>
      <c r="K96" s="35"/>
      <c r="L96" s="35"/>
      <c r="M96" s="35"/>
      <c r="N96" s="35"/>
      <c r="O96" s="35"/>
      <c r="P96" s="35"/>
      <c r="Q96" s="35"/>
      <c r="R96" s="35"/>
      <c r="S96" s="35"/>
      <c r="T96" s="35"/>
      <c r="U96" s="35"/>
      <c r="V96" s="35"/>
      <c r="W96" s="35"/>
      <c r="X96" s="35"/>
      <c r="Y96" s="35"/>
      <c r="Z96" s="35"/>
      <c r="AA96" s="35"/>
      <c r="AB96" s="35"/>
      <c r="AC96" s="35"/>
      <c r="AD96" s="35"/>
      <c r="AE96" s="35"/>
      <c r="AF96" s="35"/>
      <c r="AG96" s="35"/>
      <c r="AH96" s="35"/>
      <c r="AI96" s="35"/>
      <c r="AJ96" s="35"/>
      <c r="AK96" s="35"/>
      <c r="AL96" s="35"/>
    </row>
    <row r="97" spans="1:38">
      <c r="A97" s="35"/>
      <c r="B97" s="35"/>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c r="AH97" s="35"/>
      <c r="AI97" s="35"/>
      <c r="AJ97" s="35"/>
      <c r="AK97" s="35"/>
      <c r="AL97" s="35"/>
    </row>
    <row r="98" spans="1:38">
      <c r="A98" s="35"/>
      <c r="B98" s="35"/>
      <c r="C98" s="35"/>
      <c r="D98" s="35"/>
      <c r="E98" s="35"/>
      <c r="F98" s="35"/>
      <c r="G98" s="35"/>
      <c r="H98" s="35"/>
      <c r="I98" s="35"/>
      <c r="J98" s="35"/>
      <c r="K98" s="35"/>
      <c r="L98" s="35"/>
      <c r="M98" s="35"/>
      <c r="N98" s="35"/>
      <c r="O98" s="35"/>
      <c r="P98" s="35"/>
      <c r="Q98" s="35"/>
      <c r="R98" s="35"/>
      <c r="S98" s="35"/>
      <c r="T98" s="35"/>
      <c r="U98" s="35"/>
      <c r="V98" s="35"/>
      <c r="W98" s="35"/>
      <c r="X98" s="35"/>
      <c r="Y98" s="35"/>
      <c r="Z98" s="35"/>
      <c r="AA98" s="35"/>
      <c r="AB98" s="35"/>
      <c r="AC98" s="35"/>
      <c r="AD98" s="35"/>
      <c r="AE98" s="35"/>
      <c r="AF98" s="35"/>
      <c r="AG98" s="35"/>
      <c r="AH98" s="35"/>
      <c r="AI98" s="35"/>
      <c r="AJ98" s="35"/>
      <c r="AK98" s="35"/>
      <c r="AL98" s="35"/>
    </row>
    <row r="99" spans="1:38">
      <c r="A99" s="35"/>
      <c r="B99" s="35"/>
      <c r="C99" s="35"/>
      <c r="D99" s="35"/>
      <c r="E99" s="35"/>
      <c r="F99" s="35"/>
      <c r="G99" s="35"/>
      <c r="H99" s="35"/>
      <c r="I99" s="35"/>
      <c r="J99" s="35"/>
      <c r="K99" s="35"/>
      <c r="L99" s="35"/>
      <c r="M99" s="35"/>
      <c r="N99" s="35"/>
      <c r="O99" s="35"/>
      <c r="P99" s="35"/>
      <c r="Q99" s="35"/>
      <c r="R99" s="35"/>
      <c r="S99" s="35"/>
      <c r="T99" s="35"/>
      <c r="U99" s="35"/>
      <c r="V99" s="35"/>
      <c r="W99" s="35"/>
      <c r="X99" s="35"/>
      <c r="Y99" s="35"/>
      <c r="Z99" s="35"/>
      <c r="AA99" s="35"/>
      <c r="AB99" s="35"/>
      <c r="AC99" s="35"/>
      <c r="AD99" s="35"/>
      <c r="AE99" s="35"/>
      <c r="AF99" s="35"/>
      <c r="AG99" s="35"/>
      <c r="AH99" s="35"/>
      <c r="AI99" s="35"/>
      <c r="AJ99" s="35"/>
      <c r="AK99" s="35"/>
      <c r="AL99" s="35"/>
    </row>
    <row r="100" spans="1:38">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c r="AA100" s="35"/>
      <c r="AB100" s="35"/>
      <c r="AC100" s="35"/>
      <c r="AD100" s="35"/>
      <c r="AE100" s="35"/>
      <c r="AF100" s="35"/>
      <c r="AG100" s="35"/>
      <c r="AH100" s="35"/>
      <c r="AI100" s="35"/>
      <c r="AJ100" s="35"/>
      <c r="AK100" s="35"/>
      <c r="AL100" s="35"/>
    </row>
    <row r="101" spans="1:38">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c r="AA101" s="35"/>
      <c r="AB101" s="35"/>
      <c r="AC101" s="35"/>
      <c r="AD101" s="35"/>
      <c r="AE101" s="35"/>
      <c r="AF101" s="35"/>
      <c r="AG101" s="35"/>
      <c r="AH101" s="35"/>
      <c r="AI101" s="35"/>
      <c r="AJ101" s="35"/>
      <c r="AK101" s="35"/>
      <c r="AL101" s="35"/>
    </row>
    <row r="102" spans="1:38">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c r="AF102" s="35"/>
      <c r="AG102" s="35"/>
      <c r="AH102" s="35"/>
      <c r="AI102" s="35"/>
      <c r="AJ102" s="35"/>
      <c r="AK102" s="35"/>
      <c r="AL102" s="35"/>
    </row>
    <row r="103" spans="1:38">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c r="AF103" s="35"/>
      <c r="AG103" s="35"/>
      <c r="AH103" s="35"/>
      <c r="AI103" s="35"/>
      <c r="AJ103" s="35"/>
      <c r="AK103" s="35"/>
      <c r="AL103" s="35"/>
    </row>
    <row r="104" spans="1:38">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35"/>
      <c r="AB104" s="35"/>
      <c r="AC104" s="35"/>
      <c r="AD104" s="35"/>
      <c r="AE104" s="35"/>
      <c r="AF104" s="35"/>
      <c r="AG104" s="35"/>
      <c r="AH104" s="35"/>
      <c r="AI104" s="35"/>
      <c r="AJ104" s="35"/>
      <c r="AK104" s="35"/>
      <c r="AL104" s="35"/>
    </row>
    <row r="105" spans="1:38">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c r="AA105" s="35"/>
      <c r="AB105" s="35"/>
      <c r="AC105" s="35"/>
      <c r="AD105" s="35"/>
      <c r="AE105" s="35"/>
      <c r="AF105" s="35"/>
      <c r="AG105" s="35"/>
      <c r="AH105" s="35"/>
      <c r="AI105" s="35"/>
      <c r="AJ105" s="35"/>
      <c r="AK105" s="35"/>
      <c r="AL105" s="35"/>
    </row>
    <row r="106" spans="1:38">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c r="AD106" s="35"/>
      <c r="AE106" s="35"/>
      <c r="AF106" s="35"/>
      <c r="AG106" s="35"/>
      <c r="AH106" s="35"/>
      <c r="AI106" s="35"/>
      <c r="AJ106" s="35"/>
      <c r="AK106" s="35"/>
      <c r="AL106" s="35"/>
    </row>
    <row r="107" spans="1:38">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c r="AA107" s="35"/>
      <c r="AB107" s="35"/>
      <c r="AC107" s="35"/>
      <c r="AD107" s="35"/>
      <c r="AE107" s="35"/>
      <c r="AF107" s="35"/>
      <c r="AG107" s="35"/>
      <c r="AH107" s="35"/>
      <c r="AI107" s="35"/>
      <c r="AJ107" s="35"/>
      <c r="AK107" s="35"/>
      <c r="AL107" s="35"/>
    </row>
    <row r="108" spans="1:38">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35"/>
      <c r="AB108" s="35"/>
      <c r="AC108" s="35"/>
      <c r="AD108" s="35"/>
      <c r="AE108" s="35"/>
      <c r="AF108" s="35"/>
      <c r="AG108" s="35"/>
      <c r="AH108" s="35"/>
      <c r="AI108" s="35"/>
      <c r="AJ108" s="35"/>
      <c r="AK108" s="35"/>
      <c r="AL108" s="35"/>
    </row>
    <row r="109" spans="1:38">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c r="AA109" s="35"/>
      <c r="AB109" s="35"/>
      <c r="AC109" s="35"/>
      <c r="AD109" s="35"/>
      <c r="AE109" s="35"/>
      <c r="AF109" s="35"/>
      <c r="AG109" s="35"/>
      <c r="AH109" s="35"/>
      <c r="AI109" s="35"/>
      <c r="AJ109" s="35"/>
      <c r="AK109" s="35"/>
      <c r="AL109" s="35"/>
    </row>
    <row r="110" spans="1:38">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c r="AA110" s="35"/>
      <c r="AB110" s="35"/>
      <c r="AC110" s="35"/>
      <c r="AD110" s="35"/>
      <c r="AE110" s="35"/>
      <c r="AF110" s="35"/>
      <c r="AG110" s="35"/>
      <c r="AH110" s="35"/>
      <c r="AI110" s="35"/>
      <c r="AJ110" s="35"/>
      <c r="AK110" s="35"/>
      <c r="AL110" s="35"/>
    </row>
    <row r="111" spans="1:38">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c r="AA111" s="35"/>
      <c r="AB111" s="35"/>
      <c r="AC111" s="35"/>
      <c r="AD111" s="35"/>
      <c r="AE111" s="35"/>
      <c r="AF111" s="35"/>
      <c r="AG111" s="35"/>
      <c r="AH111" s="35"/>
      <c r="AI111" s="35"/>
      <c r="AJ111" s="35"/>
      <c r="AK111" s="35"/>
      <c r="AL111" s="35"/>
    </row>
    <row r="112" spans="1:38">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c r="AA112" s="35"/>
      <c r="AB112" s="35"/>
      <c r="AC112" s="35"/>
      <c r="AD112" s="35"/>
      <c r="AE112" s="35"/>
      <c r="AF112" s="35"/>
      <c r="AG112" s="35"/>
      <c r="AH112" s="35"/>
      <c r="AI112" s="35"/>
      <c r="AJ112" s="35"/>
      <c r="AK112" s="35"/>
      <c r="AL112" s="35"/>
    </row>
    <row r="113" spans="1:38">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c r="AA113" s="35"/>
      <c r="AB113" s="35"/>
      <c r="AC113" s="35"/>
      <c r="AD113" s="35"/>
      <c r="AE113" s="35"/>
      <c r="AF113" s="35"/>
      <c r="AG113" s="35"/>
      <c r="AH113" s="35"/>
      <c r="AI113" s="35"/>
      <c r="AJ113" s="35"/>
      <c r="AK113" s="35"/>
      <c r="AL113" s="35"/>
    </row>
    <row r="114" spans="1:38">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c r="AA114" s="35"/>
      <c r="AB114" s="35"/>
      <c r="AC114" s="35"/>
      <c r="AD114" s="35"/>
      <c r="AE114" s="35"/>
      <c r="AF114" s="35"/>
      <c r="AG114" s="35"/>
      <c r="AH114" s="35"/>
      <c r="AI114" s="35"/>
      <c r="AJ114" s="35"/>
      <c r="AK114" s="35"/>
      <c r="AL114" s="35"/>
    </row>
    <row r="115" spans="1:38">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c r="AA115" s="35"/>
      <c r="AB115" s="35"/>
      <c r="AC115" s="35"/>
      <c r="AD115" s="35"/>
      <c r="AE115" s="35"/>
      <c r="AF115" s="35"/>
      <c r="AG115" s="35"/>
      <c r="AH115" s="35"/>
      <c r="AI115" s="35"/>
      <c r="AJ115" s="35"/>
      <c r="AK115" s="35"/>
      <c r="AL115" s="35"/>
    </row>
    <row r="116" spans="1:38">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c r="AF116" s="35"/>
      <c r="AG116" s="35"/>
      <c r="AH116" s="35"/>
      <c r="AI116" s="35"/>
      <c r="AJ116" s="35"/>
      <c r="AK116" s="35"/>
      <c r="AL116" s="35"/>
    </row>
    <row r="117" spans="1:38">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c r="AA117" s="35"/>
      <c r="AB117" s="35"/>
      <c r="AC117" s="35"/>
      <c r="AD117" s="35"/>
      <c r="AE117" s="35"/>
      <c r="AF117" s="35"/>
      <c r="AG117" s="35"/>
      <c r="AH117" s="35"/>
      <c r="AI117" s="35"/>
      <c r="AJ117" s="35"/>
      <c r="AK117" s="35"/>
      <c r="AL117" s="35"/>
    </row>
    <row r="118" spans="1:38">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c r="AA118" s="35"/>
      <c r="AB118" s="35"/>
      <c r="AC118" s="35"/>
      <c r="AD118" s="35"/>
      <c r="AE118" s="35"/>
      <c r="AF118" s="35"/>
      <c r="AG118" s="35"/>
      <c r="AH118" s="35"/>
      <c r="AI118" s="35"/>
      <c r="AJ118" s="35"/>
      <c r="AK118" s="35"/>
      <c r="AL118" s="35"/>
    </row>
    <row r="119" spans="1:38">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c r="AA119" s="35"/>
      <c r="AB119" s="35"/>
      <c r="AC119" s="35"/>
      <c r="AD119" s="35"/>
      <c r="AE119" s="35"/>
      <c r="AF119" s="35"/>
      <c r="AG119" s="35"/>
      <c r="AH119" s="35"/>
      <c r="AI119" s="35"/>
      <c r="AJ119" s="35"/>
      <c r="AK119" s="35"/>
      <c r="AL119" s="35"/>
    </row>
    <row r="120" spans="1:38">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c r="AA120" s="35"/>
      <c r="AB120" s="35"/>
      <c r="AC120" s="35"/>
      <c r="AD120" s="35"/>
      <c r="AE120" s="35"/>
      <c r="AF120" s="35"/>
      <c r="AG120" s="35"/>
      <c r="AH120" s="35"/>
      <c r="AI120" s="35"/>
      <c r="AJ120" s="35"/>
      <c r="AK120" s="35"/>
      <c r="AL120" s="35"/>
    </row>
    <row r="121" spans="1:38">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c r="AA121" s="35"/>
      <c r="AB121" s="35"/>
      <c r="AC121" s="35"/>
      <c r="AD121" s="35"/>
      <c r="AE121" s="35"/>
      <c r="AF121" s="35"/>
      <c r="AG121" s="35"/>
      <c r="AH121" s="35"/>
      <c r="AI121" s="35"/>
      <c r="AJ121" s="35"/>
      <c r="AK121" s="35"/>
      <c r="AL121" s="35"/>
    </row>
    <row r="122" spans="1:38">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c r="AA122" s="35"/>
      <c r="AB122" s="35"/>
      <c r="AC122" s="35"/>
      <c r="AD122" s="35"/>
      <c r="AE122" s="35"/>
      <c r="AF122" s="35"/>
      <c r="AG122" s="35"/>
      <c r="AH122" s="35"/>
      <c r="AI122" s="35"/>
      <c r="AJ122" s="35"/>
      <c r="AK122" s="35"/>
      <c r="AL122" s="35"/>
    </row>
    <row r="123" spans="1:38">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c r="AA123" s="35"/>
      <c r="AB123" s="35"/>
      <c r="AC123" s="35"/>
      <c r="AD123" s="35"/>
      <c r="AE123" s="35"/>
      <c r="AF123" s="35"/>
      <c r="AG123" s="35"/>
      <c r="AH123" s="35"/>
      <c r="AI123" s="35"/>
      <c r="AJ123" s="35"/>
      <c r="AK123" s="35"/>
      <c r="AL123" s="35"/>
    </row>
    <row r="124" spans="1:38">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c r="AA124" s="35"/>
      <c r="AB124" s="35"/>
      <c r="AC124" s="35"/>
      <c r="AD124" s="35"/>
      <c r="AE124" s="35"/>
      <c r="AF124" s="35"/>
      <c r="AG124" s="35"/>
      <c r="AH124" s="35"/>
      <c r="AI124" s="35"/>
      <c r="AJ124" s="35"/>
      <c r="AK124" s="35"/>
      <c r="AL124" s="35"/>
    </row>
    <row r="125" spans="1:38">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c r="AA125" s="35"/>
      <c r="AB125" s="35"/>
      <c r="AC125" s="35"/>
      <c r="AD125" s="35"/>
      <c r="AE125" s="35"/>
      <c r="AF125" s="35"/>
      <c r="AG125" s="35"/>
      <c r="AH125" s="35"/>
      <c r="AI125" s="35"/>
      <c r="AJ125" s="35"/>
      <c r="AK125" s="35"/>
      <c r="AL125" s="35"/>
    </row>
    <row r="126" spans="1:38">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c r="AA126" s="35"/>
      <c r="AB126" s="35"/>
      <c r="AC126" s="35"/>
      <c r="AD126" s="35"/>
      <c r="AE126" s="35"/>
      <c r="AF126" s="35"/>
      <c r="AG126" s="35"/>
      <c r="AH126" s="35"/>
      <c r="AI126" s="35"/>
      <c r="AJ126" s="35"/>
      <c r="AK126" s="35"/>
      <c r="AL126" s="35"/>
    </row>
    <row r="127" spans="1:38">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c r="AA127" s="35"/>
      <c r="AB127" s="35"/>
      <c r="AC127" s="35"/>
      <c r="AD127" s="35"/>
      <c r="AE127" s="35"/>
      <c r="AF127" s="35"/>
      <c r="AG127" s="35"/>
      <c r="AH127" s="35"/>
      <c r="AI127" s="35"/>
      <c r="AJ127" s="35"/>
      <c r="AK127" s="35"/>
      <c r="AL127" s="35"/>
    </row>
    <row r="128" spans="1:38">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c r="AA128" s="35"/>
      <c r="AB128" s="35"/>
      <c r="AC128" s="35"/>
      <c r="AD128" s="35"/>
      <c r="AE128" s="35"/>
      <c r="AF128" s="35"/>
      <c r="AG128" s="35"/>
      <c r="AH128" s="35"/>
      <c r="AI128" s="35"/>
      <c r="AJ128" s="35"/>
      <c r="AK128" s="35"/>
      <c r="AL128" s="35"/>
    </row>
    <row r="129" spans="1:38">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c r="AA129" s="35"/>
      <c r="AB129" s="35"/>
      <c r="AC129" s="35"/>
      <c r="AD129" s="35"/>
      <c r="AE129" s="35"/>
      <c r="AF129" s="35"/>
      <c r="AG129" s="35"/>
      <c r="AH129" s="35"/>
      <c r="AI129" s="35"/>
      <c r="AJ129" s="35"/>
      <c r="AK129" s="35"/>
      <c r="AL129" s="35"/>
    </row>
    <row r="130" spans="1:38">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c r="AA130" s="35"/>
      <c r="AB130" s="35"/>
      <c r="AC130" s="35"/>
      <c r="AD130" s="35"/>
      <c r="AE130" s="35"/>
      <c r="AF130" s="35"/>
      <c r="AG130" s="35"/>
      <c r="AH130" s="35"/>
      <c r="AI130" s="35"/>
      <c r="AJ130" s="35"/>
      <c r="AK130" s="35"/>
      <c r="AL130" s="35"/>
    </row>
    <row r="131" spans="1:38">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c r="AA131" s="35"/>
      <c r="AB131" s="35"/>
      <c r="AC131" s="35"/>
      <c r="AD131" s="35"/>
      <c r="AE131" s="35"/>
      <c r="AF131" s="35"/>
      <c r="AG131" s="35"/>
      <c r="AH131" s="35"/>
      <c r="AI131" s="35"/>
      <c r="AJ131" s="35"/>
      <c r="AK131" s="35"/>
      <c r="AL131" s="35"/>
    </row>
    <row r="132" spans="1:38">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c r="AA132" s="35"/>
      <c r="AB132" s="35"/>
      <c r="AC132" s="35"/>
      <c r="AD132" s="35"/>
      <c r="AE132" s="35"/>
      <c r="AF132" s="35"/>
      <c r="AG132" s="35"/>
      <c r="AH132" s="35"/>
      <c r="AI132" s="35"/>
      <c r="AJ132" s="35"/>
      <c r="AK132" s="35"/>
      <c r="AL132" s="35"/>
    </row>
    <row r="133" spans="1:38">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c r="AA133" s="35"/>
      <c r="AB133" s="35"/>
      <c r="AC133" s="35"/>
      <c r="AD133" s="35"/>
      <c r="AE133" s="35"/>
      <c r="AF133" s="35"/>
      <c r="AG133" s="35"/>
      <c r="AH133" s="35"/>
      <c r="AI133" s="35"/>
      <c r="AJ133" s="35"/>
      <c r="AK133" s="35"/>
      <c r="AL133" s="35"/>
    </row>
    <row r="134" spans="1:38">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c r="AA134" s="35"/>
      <c r="AB134" s="35"/>
      <c r="AC134" s="35"/>
      <c r="AD134" s="35"/>
      <c r="AE134" s="35"/>
      <c r="AF134" s="35"/>
      <c r="AG134" s="35"/>
      <c r="AH134" s="35"/>
      <c r="AI134" s="35"/>
      <c r="AJ134" s="35"/>
      <c r="AK134" s="35"/>
      <c r="AL134" s="35"/>
    </row>
    <row r="135" spans="1:38">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c r="AF135" s="35"/>
      <c r="AG135" s="35"/>
      <c r="AH135" s="35"/>
      <c r="AI135" s="35"/>
      <c r="AJ135" s="35"/>
      <c r="AK135" s="35"/>
      <c r="AL135" s="35"/>
    </row>
    <row r="136" spans="1:38">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c r="AA136" s="35"/>
      <c r="AB136" s="35"/>
      <c r="AC136" s="35"/>
      <c r="AD136" s="35"/>
      <c r="AE136" s="35"/>
      <c r="AF136" s="35"/>
      <c r="AG136" s="35"/>
      <c r="AH136" s="35"/>
      <c r="AI136" s="35"/>
      <c r="AJ136" s="35"/>
      <c r="AK136" s="35"/>
      <c r="AL136" s="35"/>
    </row>
    <row r="137" spans="1:38">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c r="AA137" s="35"/>
      <c r="AB137" s="35"/>
      <c r="AC137" s="35"/>
      <c r="AD137" s="35"/>
      <c r="AE137" s="35"/>
      <c r="AF137" s="35"/>
      <c r="AG137" s="35"/>
      <c r="AH137" s="35"/>
      <c r="AI137" s="35"/>
      <c r="AJ137" s="35"/>
      <c r="AK137" s="35"/>
      <c r="AL137" s="35"/>
    </row>
    <row r="138" spans="1:38">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c r="AA138" s="35"/>
      <c r="AB138" s="35"/>
      <c r="AC138" s="35"/>
      <c r="AD138" s="35"/>
      <c r="AE138" s="35"/>
      <c r="AF138" s="35"/>
      <c r="AG138" s="35"/>
      <c r="AH138" s="35"/>
      <c r="AI138" s="35"/>
      <c r="AJ138" s="35"/>
      <c r="AK138" s="35"/>
      <c r="AL138" s="35"/>
    </row>
    <row r="139" spans="1:38">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c r="AA139" s="35"/>
      <c r="AB139" s="35"/>
      <c r="AC139" s="35"/>
      <c r="AD139" s="35"/>
      <c r="AE139" s="35"/>
      <c r="AF139" s="35"/>
      <c r="AG139" s="35"/>
      <c r="AH139" s="35"/>
      <c r="AI139" s="35"/>
      <c r="AJ139" s="35"/>
      <c r="AK139" s="35"/>
      <c r="AL139" s="35"/>
    </row>
    <row r="140" spans="1:38">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c r="AA140" s="35"/>
      <c r="AB140" s="35"/>
      <c r="AC140" s="35"/>
      <c r="AD140" s="35"/>
      <c r="AE140" s="35"/>
      <c r="AF140" s="35"/>
      <c r="AG140" s="35"/>
      <c r="AH140" s="35"/>
      <c r="AI140" s="35"/>
      <c r="AJ140" s="35"/>
      <c r="AK140" s="35"/>
      <c r="AL140" s="35"/>
    </row>
    <row r="141" spans="1:38">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c r="AA141" s="35"/>
      <c r="AB141" s="35"/>
      <c r="AC141" s="35"/>
      <c r="AD141" s="35"/>
      <c r="AE141" s="35"/>
      <c r="AF141" s="35"/>
      <c r="AG141" s="35"/>
      <c r="AH141" s="35"/>
      <c r="AI141" s="35"/>
      <c r="AJ141" s="35"/>
      <c r="AK141" s="35"/>
      <c r="AL141" s="35"/>
    </row>
    <row r="142" spans="1:38">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c r="AA142" s="35"/>
      <c r="AB142" s="35"/>
      <c r="AC142" s="35"/>
      <c r="AD142" s="35"/>
      <c r="AE142" s="35"/>
      <c r="AF142" s="35"/>
      <c r="AG142" s="35"/>
      <c r="AH142" s="35"/>
      <c r="AI142" s="35"/>
      <c r="AJ142" s="35"/>
      <c r="AK142" s="35"/>
      <c r="AL142" s="35"/>
    </row>
    <row r="143" spans="1:38">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c r="AA143" s="35"/>
      <c r="AB143" s="35"/>
      <c r="AC143" s="35"/>
      <c r="AD143" s="35"/>
      <c r="AE143" s="35"/>
      <c r="AF143" s="35"/>
      <c r="AG143" s="35"/>
      <c r="AH143" s="35"/>
      <c r="AI143" s="35"/>
      <c r="AJ143" s="35"/>
      <c r="AK143" s="35"/>
      <c r="AL143" s="35"/>
    </row>
    <row r="144" spans="1:38">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c r="AA144" s="35"/>
      <c r="AB144" s="35"/>
      <c r="AC144" s="35"/>
      <c r="AD144" s="35"/>
      <c r="AE144" s="35"/>
      <c r="AF144" s="35"/>
      <c r="AG144" s="35"/>
      <c r="AH144" s="35"/>
      <c r="AI144" s="35"/>
      <c r="AJ144" s="35"/>
      <c r="AK144" s="35"/>
      <c r="AL144" s="35"/>
    </row>
    <row r="145" spans="1:38">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c r="AA145" s="35"/>
      <c r="AB145" s="35"/>
      <c r="AC145" s="35"/>
      <c r="AD145" s="35"/>
      <c r="AE145" s="35"/>
      <c r="AF145" s="35"/>
      <c r="AG145" s="35"/>
      <c r="AH145" s="35"/>
      <c r="AI145" s="35"/>
      <c r="AJ145" s="35"/>
      <c r="AK145" s="35"/>
      <c r="AL145" s="35"/>
    </row>
    <row r="146" spans="1:38">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c r="AE146" s="35"/>
      <c r="AF146" s="35"/>
      <c r="AG146" s="35"/>
      <c r="AH146" s="35"/>
      <c r="AI146" s="35"/>
      <c r="AJ146" s="35"/>
      <c r="AK146" s="35"/>
      <c r="AL146" s="35"/>
    </row>
    <row r="147" spans="1:38">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c r="AA147" s="35"/>
      <c r="AB147" s="35"/>
      <c r="AC147" s="35"/>
      <c r="AD147" s="35"/>
      <c r="AE147" s="35"/>
      <c r="AF147" s="35"/>
      <c r="AG147" s="35"/>
      <c r="AH147" s="35"/>
      <c r="AI147" s="35"/>
      <c r="AJ147" s="35"/>
      <c r="AK147" s="35"/>
      <c r="AL147" s="35"/>
    </row>
    <row r="148" spans="1:38">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c r="AD148" s="35"/>
      <c r="AE148" s="35"/>
      <c r="AF148" s="35"/>
      <c r="AG148" s="35"/>
      <c r="AH148" s="35"/>
      <c r="AI148" s="35"/>
      <c r="AJ148" s="35"/>
      <c r="AK148" s="35"/>
      <c r="AL148" s="35"/>
    </row>
    <row r="149" spans="1:38">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c r="AE149" s="35"/>
      <c r="AF149" s="35"/>
      <c r="AG149" s="35"/>
      <c r="AH149" s="35"/>
      <c r="AI149" s="35"/>
      <c r="AJ149" s="35"/>
      <c r="AK149" s="35"/>
      <c r="AL149" s="35"/>
    </row>
    <row r="150" spans="1:38">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c r="AE150" s="35"/>
      <c r="AF150" s="35"/>
      <c r="AG150" s="35"/>
      <c r="AH150" s="35"/>
      <c r="AI150" s="35"/>
      <c r="AJ150" s="35"/>
      <c r="AK150" s="35"/>
      <c r="AL150" s="35"/>
    </row>
    <row r="151" spans="1:38">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c r="AE151" s="35"/>
      <c r="AF151" s="35"/>
      <c r="AG151" s="35"/>
      <c r="AH151" s="35"/>
      <c r="AI151" s="35"/>
      <c r="AJ151" s="35"/>
      <c r="AK151" s="35"/>
      <c r="AL151" s="35"/>
    </row>
    <row r="152" spans="1:38">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c r="AE152" s="35"/>
      <c r="AF152" s="35"/>
      <c r="AG152" s="35"/>
      <c r="AH152" s="35"/>
      <c r="AI152" s="35"/>
      <c r="AJ152" s="35"/>
      <c r="AK152" s="35"/>
      <c r="AL152" s="35"/>
    </row>
    <row r="153" spans="1:38">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c r="AD153" s="35"/>
      <c r="AE153" s="35"/>
      <c r="AF153" s="35"/>
      <c r="AG153" s="35"/>
      <c r="AH153" s="35"/>
      <c r="AI153" s="35"/>
      <c r="AJ153" s="35"/>
      <c r="AK153" s="35"/>
      <c r="AL153" s="35"/>
    </row>
    <row r="154" spans="1:38">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c r="AD154" s="35"/>
      <c r="AE154" s="35"/>
      <c r="AF154" s="35"/>
      <c r="AG154" s="35"/>
      <c r="AH154" s="35"/>
      <c r="AI154" s="35"/>
      <c r="AJ154" s="35"/>
      <c r="AK154" s="35"/>
      <c r="AL154" s="35"/>
    </row>
    <row r="155" spans="1:38">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c r="AE155" s="35"/>
      <c r="AF155" s="35"/>
      <c r="AG155" s="35"/>
      <c r="AH155" s="35"/>
      <c r="AI155" s="35"/>
      <c r="AJ155" s="35"/>
      <c r="AK155" s="35"/>
      <c r="AL155" s="35"/>
    </row>
    <row r="156" spans="1:38">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c r="AD156" s="35"/>
      <c r="AE156" s="35"/>
      <c r="AF156" s="35"/>
      <c r="AG156" s="35"/>
      <c r="AH156" s="35"/>
      <c r="AI156" s="35"/>
      <c r="AJ156" s="35"/>
      <c r="AK156" s="35"/>
      <c r="AL156" s="35"/>
    </row>
    <row r="157" spans="1:38">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c r="AE157" s="35"/>
      <c r="AF157" s="35"/>
      <c r="AG157" s="35"/>
      <c r="AH157" s="35"/>
      <c r="AI157" s="35"/>
      <c r="AJ157" s="35"/>
      <c r="AK157" s="35"/>
      <c r="AL157" s="35"/>
    </row>
    <row r="158" spans="1:38">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c r="AD158" s="35"/>
      <c r="AE158" s="35"/>
      <c r="AF158" s="35"/>
      <c r="AG158" s="35"/>
      <c r="AH158" s="35"/>
      <c r="AI158" s="35"/>
      <c r="AJ158" s="35"/>
      <c r="AK158" s="35"/>
      <c r="AL158" s="35"/>
    </row>
    <row r="159" spans="1:38">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c r="AE159" s="35"/>
      <c r="AF159" s="35"/>
      <c r="AG159" s="35"/>
      <c r="AH159" s="35"/>
      <c r="AI159" s="35"/>
      <c r="AJ159" s="35"/>
      <c r="AK159" s="35"/>
      <c r="AL159" s="35"/>
    </row>
    <row r="160" spans="1:38">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c r="AE160" s="35"/>
      <c r="AF160" s="35"/>
      <c r="AG160" s="35"/>
      <c r="AH160" s="35"/>
      <c r="AI160" s="35"/>
      <c r="AJ160" s="35"/>
      <c r="AK160" s="35"/>
      <c r="AL160" s="35"/>
    </row>
    <row r="161" spans="1:38">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c r="AA161" s="35"/>
      <c r="AB161" s="35"/>
      <c r="AC161" s="35"/>
      <c r="AD161" s="35"/>
      <c r="AE161" s="35"/>
      <c r="AF161" s="35"/>
      <c r="AG161" s="35"/>
      <c r="AH161" s="35"/>
      <c r="AI161" s="35"/>
      <c r="AJ161" s="35"/>
      <c r="AK161" s="35"/>
      <c r="AL161" s="35"/>
    </row>
    <row r="162" spans="1:38">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c r="AA162" s="35"/>
      <c r="AB162" s="35"/>
      <c r="AC162" s="35"/>
      <c r="AD162" s="35"/>
      <c r="AE162" s="35"/>
      <c r="AF162" s="35"/>
      <c r="AG162" s="35"/>
      <c r="AH162" s="35"/>
      <c r="AI162" s="35"/>
      <c r="AJ162" s="35"/>
      <c r="AK162" s="35"/>
      <c r="AL162" s="35"/>
    </row>
    <row r="163" spans="1:38">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c r="AA163" s="35"/>
      <c r="AB163" s="35"/>
      <c r="AC163" s="35"/>
      <c r="AD163" s="35"/>
      <c r="AE163" s="35"/>
      <c r="AF163" s="35"/>
      <c r="AG163" s="35"/>
      <c r="AH163" s="35"/>
      <c r="AI163" s="35"/>
      <c r="AJ163" s="35"/>
      <c r="AK163" s="35"/>
      <c r="AL163" s="35"/>
    </row>
    <row r="164" spans="1:38">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c r="AA164" s="35"/>
      <c r="AB164" s="35"/>
      <c r="AC164" s="35"/>
      <c r="AD164" s="35"/>
      <c r="AE164" s="35"/>
      <c r="AF164" s="35"/>
      <c r="AG164" s="35"/>
      <c r="AH164" s="35"/>
      <c r="AI164" s="35"/>
      <c r="AJ164" s="35"/>
      <c r="AK164" s="35"/>
      <c r="AL164" s="35"/>
    </row>
    <row r="165" spans="1:38">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c r="AA165" s="35"/>
      <c r="AB165" s="35"/>
      <c r="AC165" s="35"/>
      <c r="AD165" s="35"/>
      <c r="AE165" s="35"/>
      <c r="AF165" s="35"/>
      <c r="AG165" s="35"/>
      <c r="AH165" s="35"/>
      <c r="AI165" s="35"/>
      <c r="AJ165" s="35"/>
      <c r="AK165" s="35"/>
      <c r="AL165" s="35"/>
    </row>
    <row r="166" spans="1:38">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c r="AA166" s="35"/>
      <c r="AB166" s="35"/>
      <c r="AC166" s="35"/>
      <c r="AD166" s="35"/>
      <c r="AE166" s="35"/>
      <c r="AF166" s="35"/>
      <c r="AG166" s="35"/>
      <c r="AH166" s="35"/>
      <c r="AI166" s="35"/>
      <c r="AJ166" s="35"/>
      <c r="AK166" s="35"/>
      <c r="AL166" s="35"/>
    </row>
    <row r="167" spans="1:38">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c r="AA167" s="35"/>
      <c r="AB167" s="35"/>
      <c r="AC167" s="35"/>
      <c r="AD167" s="35"/>
      <c r="AE167" s="35"/>
      <c r="AF167" s="35"/>
      <c r="AG167" s="35"/>
      <c r="AH167" s="35"/>
      <c r="AI167" s="35"/>
      <c r="AJ167" s="35"/>
      <c r="AK167" s="35"/>
      <c r="AL167" s="35"/>
    </row>
    <row r="168" spans="1:38">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c r="AA168" s="35"/>
      <c r="AB168" s="35"/>
      <c r="AC168" s="35"/>
      <c r="AD168" s="35"/>
      <c r="AE168" s="35"/>
      <c r="AF168" s="35"/>
      <c r="AG168" s="35"/>
      <c r="AH168" s="35"/>
      <c r="AI168" s="35"/>
      <c r="AJ168" s="35"/>
      <c r="AK168" s="35"/>
      <c r="AL168" s="35"/>
    </row>
    <row r="169" spans="1:38">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c r="AA169" s="35"/>
      <c r="AB169" s="35"/>
      <c r="AC169" s="35"/>
      <c r="AD169" s="35"/>
      <c r="AE169" s="35"/>
      <c r="AF169" s="35"/>
      <c r="AG169" s="35"/>
      <c r="AH169" s="35"/>
      <c r="AI169" s="35"/>
      <c r="AJ169" s="35"/>
      <c r="AK169" s="35"/>
      <c r="AL169" s="35"/>
    </row>
    <row r="170" spans="1:38">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c r="AA170" s="35"/>
      <c r="AB170" s="35"/>
      <c r="AC170" s="35"/>
      <c r="AD170" s="35"/>
      <c r="AE170" s="35"/>
      <c r="AF170" s="35"/>
      <c r="AG170" s="35"/>
      <c r="AH170" s="35"/>
      <c r="AI170" s="35"/>
      <c r="AJ170" s="35"/>
      <c r="AK170" s="35"/>
      <c r="AL170" s="35"/>
    </row>
    <row r="171" spans="1:38">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c r="AA171" s="35"/>
      <c r="AB171" s="35"/>
      <c r="AC171" s="35"/>
      <c r="AD171" s="35"/>
      <c r="AE171" s="35"/>
      <c r="AF171" s="35"/>
      <c r="AG171" s="35"/>
      <c r="AH171" s="35"/>
      <c r="AI171" s="35"/>
      <c r="AJ171" s="35"/>
      <c r="AK171" s="35"/>
      <c r="AL171" s="35"/>
    </row>
    <row r="172" spans="1:38">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c r="AA172" s="35"/>
      <c r="AB172" s="35"/>
      <c r="AC172" s="35"/>
      <c r="AD172" s="35"/>
      <c r="AE172" s="35"/>
      <c r="AF172" s="35"/>
      <c r="AG172" s="35"/>
      <c r="AH172" s="35"/>
      <c r="AI172" s="35"/>
      <c r="AJ172" s="35"/>
      <c r="AK172" s="35"/>
      <c r="AL172" s="35"/>
    </row>
    <row r="173" spans="1:38">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c r="AA173" s="35"/>
      <c r="AB173" s="35"/>
      <c r="AC173" s="35"/>
      <c r="AD173" s="35"/>
      <c r="AE173" s="35"/>
      <c r="AF173" s="35"/>
      <c r="AG173" s="35"/>
      <c r="AH173" s="35"/>
      <c r="AI173" s="35"/>
      <c r="AJ173" s="35"/>
      <c r="AK173" s="35"/>
      <c r="AL173" s="35"/>
    </row>
    <row r="174" spans="1:38">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c r="AA174" s="35"/>
      <c r="AB174" s="35"/>
      <c r="AC174" s="35"/>
      <c r="AD174" s="35"/>
      <c r="AE174" s="35"/>
      <c r="AF174" s="35"/>
      <c r="AG174" s="35"/>
      <c r="AH174" s="35"/>
      <c r="AI174" s="35"/>
      <c r="AJ174" s="35"/>
      <c r="AK174" s="35"/>
      <c r="AL174" s="35"/>
    </row>
    <row r="175" spans="1:38">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c r="AA175" s="35"/>
      <c r="AB175" s="35"/>
      <c r="AC175" s="35"/>
      <c r="AD175" s="35"/>
      <c r="AE175" s="35"/>
      <c r="AF175" s="35"/>
      <c r="AG175" s="35"/>
      <c r="AH175" s="35"/>
      <c r="AI175" s="35"/>
      <c r="AJ175" s="35"/>
      <c r="AK175" s="35"/>
      <c r="AL175" s="35"/>
    </row>
    <row r="176" spans="1:38">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c r="AA176" s="35"/>
      <c r="AB176" s="35"/>
      <c r="AC176" s="35"/>
      <c r="AD176" s="35"/>
      <c r="AE176" s="35"/>
      <c r="AF176" s="35"/>
      <c r="AG176" s="35"/>
      <c r="AH176" s="35"/>
      <c r="AI176" s="35"/>
      <c r="AJ176" s="35"/>
      <c r="AK176" s="35"/>
      <c r="AL176" s="35"/>
    </row>
    <row r="177" spans="1:38">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c r="AA177" s="35"/>
      <c r="AB177" s="35"/>
      <c r="AC177" s="35"/>
      <c r="AD177" s="35"/>
      <c r="AE177" s="35"/>
      <c r="AF177" s="35"/>
      <c r="AG177" s="35"/>
      <c r="AH177" s="35"/>
      <c r="AI177" s="35"/>
      <c r="AJ177" s="35"/>
      <c r="AK177" s="35"/>
      <c r="AL177" s="35"/>
    </row>
    <row r="178" spans="1:38">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c r="AA178" s="35"/>
      <c r="AB178" s="35"/>
      <c r="AC178" s="35"/>
      <c r="AD178" s="35"/>
      <c r="AE178" s="35"/>
      <c r="AF178" s="35"/>
      <c r="AG178" s="35"/>
      <c r="AH178" s="35"/>
      <c r="AI178" s="35"/>
      <c r="AJ178" s="35"/>
      <c r="AK178" s="35"/>
      <c r="AL178" s="35"/>
    </row>
    <row r="179" spans="1:38">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c r="AA179" s="35"/>
      <c r="AB179" s="35"/>
      <c r="AC179" s="35"/>
      <c r="AD179" s="35"/>
      <c r="AE179" s="35"/>
      <c r="AF179" s="35"/>
      <c r="AG179" s="35"/>
      <c r="AH179" s="35"/>
      <c r="AI179" s="35"/>
      <c r="AJ179" s="35"/>
      <c r="AK179" s="35"/>
      <c r="AL179" s="35"/>
    </row>
    <row r="180" spans="1:38">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c r="AA180" s="35"/>
      <c r="AB180" s="35"/>
      <c r="AC180" s="35"/>
      <c r="AD180" s="35"/>
      <c r="AE180" s="35"/>
      <c r="AF180" s="35"/>
      <c r="AG180" s="35"/>
      <c r="AH180" s="35"/>
      <c r="AI180" s="35"/>
      <c r="AJ180" s="35"/>
      <c r="AK180" s="35"/>
      <c r="AL180" s="35"/>
    </row>
    <row r="181" spans="1:38">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c r="AA181" s="35"/>
      <c r="AB181" s="35"/>
      <c r="AC181" s="35"/>
      <c r="AD181" s="35"/>
      <c r="AE181" s="35"/>
      <c r="AF181" s="35"/>
      <c r="AG181" s="35"/>
      <c r="AH181" s="35"/>
      <c r="AI181" s="35"/>
      <c r="AJ181" s="35"/>
      <c r="AK181" s="35"/>
      <c r="AL181" s="35"/>
    </row>
    <row r="182" spans="1:38">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c r="AA182" s="35"/>
      <c r="AB182" s="35"/>
      <c r="AC182" s="35"/>
      <c r="AD182" s="35"/>
      <c r="AE182" s="35"/>
      <c r="AF182" s="35"/>
      <c r="AG182" s="35"/>
      <c r="AH182" s="35"/>
      <c r="AI182" s="35"/>
      <c r="AJ182" s="35"/>
      <c r="AK182" s="35"/>
      <c r="AL182" s="35"/>
    </row>
    <row r="183" spans="1:38">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c r="AA183" s="35"/>
      <c r="AB183" s="35"/>
      <c r="AC183" s="35"/>
      <c r="AD183" s="35"/>
      <c r="AE183" s="35"/>
      <c r="AF183" s="35"/>
      <c r="AG183" s="35"/>
      <c r="AH183" s="35"/>
      <c r="AI183" s="35"/>
      <c r="AJ183" s="35"/>
      <c r="AK183" s="35"/>
      <c r="AL183" s="35"/>
    </row>
    <row r="184" spans="1:38">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c r="AA184" s="35"/>
      <c r="AB184" s="35"/>
      <c r="AC184" s="35"/>
      <c r="AD184" s="35"/>
      <c r="AE184" s="35"/>
      <c r="AF184" s="35"/>
      <c r="AG184" s="35"/>
      <c r="AH184" s="35"/>
      <c r="AI184" s="35"/>
      <c r="AJ184" s="35"/>
      <c r="AK184" s="35"/>
      <c r="AL184" s="35"/>
    </row>
    <row r="185" spans="1:38">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c r="AA185" s="35"/>
      <c r="AB185" s="35"/>
      <c r="AC185" s="35"/>
      <c r="AD185" s="35"/>
      <c r="AE185" s="35"/>
      <c r="AF185" s="35"/>
      <c r="AG185" s="35"/>
      <c r="AH185" s="35"/>
      <c r="AI185" s="35"/>
      <c r="AJ185" s="35"/>
      <c r="AK185" s="35"/>
      <c r="AL185" s="35"/>
    </row>
    <row r="186" spans="1:38">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c r="AA186" s="35"/>
      <c r="AB186" s="35"/>
      <c r="AC186" s="35"/>
      <c r="AD186" s="35"/>
      <c r="AE186" s="35"/>
      <c r="AF186" s="35"/>
      <c r="AG186" s="35"/>
      <c r="AH186" s="35"/>
      <c r="AI186" s="35"/>
      <c r="AJ186" s="35"/>
      <c r="AK186" s="35"/>
      <c r="AL186" s="35"/>
    </row>
    <row r="187" spans="1:38">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c r="AA187" s="35"/>
      <c r="AB187" s="35"/>
      <c r="AC187" s="35"/>
      <c r="AD187" s="35"/>
      <c r="AE187" s="35"/>
      <c r="AF187" s="35"/>
      <c r="AG187" s="35"/>
      <c r="AH187" s="35"/>
      <c r="AI187" s="35"/>
      <c r="AJ187" s="35"/>
      <c r="AK187" s="35"/>
      <c r="AL187" s="35"/>
    </row>
    <row r="188" spans="1:38">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c r="AA188" s="35"/>
      <c r="AB188" s="35"/>
      <c r="AC188" s="35"/>
      <c r="AD188" s="35"/>
      <c r="AE188" s="35"/>
      <c r="AF188" s="35"/>
      <c r="AG188" s="35"/>
      <c r="AH188" s="35"/>
      <c r="AI188" s="35"/>
      <c r="AJ188" s="35"/>
      <c r="AK188" s="35"/>
      <c r="AL188" s="35"/>
    </row>
    <row r="189" spans="1:38">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c r="AA189" s="35"/>
      <c r="AB189" s="35"/>
      <c r="AC189" s="35"/>
      <c r="AD189" s="35"/>
      <c r="AE189" s="35"/>
      <c r="AF189" s="35"/>
      <c r="AG189" s="35"/>
      <c r="AH189" s="35"/>
      <c r="AI189" s="35"/>
      <c r="AJ189" s="35"/>
      <c r="AK189" s="35"/>
      <c r="AL189" s="35"/>
    </row>
    <row r="190" spans="1:38">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c r="AA190" s="35"/>
      <c r="AB190" s="35"/>
      <c r="AC190" s="35"/>
      <c r="AD190" s="35"/>
      <c r="AE190" s="35"/>
      <c r="AF190" s="35"/>
      <c r="AG190" s="35"/>
      <c r="AH190" s="35"/>
      <c r="AI190" s="35"/>
      <c r="AJ190" s="35"/>
      <c r="AK190" s="35"/>
      <c r="AL190" s="35"/>
    </row>
    <row r="191" spans="1:38">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c r="AA191" s="35"/>
      <c r="AB191" s="35"/>
      <c r="AC191" s="35"/>
      <c r="AD191" s="35"/>
      <c r="AE191" s="35"/>
      <c r="AF191" s="35"/>
      <c r="AG191" s="35"/>
      <c r="AH191" s="35"/>
      <c r="AI191" s="35"/>
      <c r="AJ191" s="35"/>
      <c r="AK191" s="35"/>
      <c r="AL191" s="35"/>
    </row>
    <row r="192" spans="1:38">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c r="AA192" s="35"/>
      <c r="AB192" s="35"/>
      <c r="AC192" s="35"/>
      <c r="AD192" s="35"/>
      <c r="AE192" s="35"/>
      <c r="AF192" s="35"/>
      <c r="AG192" s="35"/>
      <c r="AH192" s="35"/>
      <c r="AI192" s="35"/>
      <c r="AJ192" s="35"/>
      <c r="AK192" s="35"/>
      <c r="AL192" s="35"/>
    </row>
    <row r="193" spans="1:38">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c r="AA193" s="35"/>
      <c r="AB193" s="35"/>
      <c r="AC193" s="35"/>
      <c r="AD193" s="35"/>
      <c r="AE193" s="35"/>
      <c r="AF193" s="35"/>
      <c r="AG193" s="35"/>
      <c r="AH193" s="35"/>
      <c r="AI193" s="35"/>
      <c r="AJ193" s="35"/>
      <c r="AK193" s="35"/>
      <c r="AL193" s="35"/>
    </row>
    <row r="194" spans="1:38">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c r="AA194" s="35"/>
      <c r="AB194" s="35"/>
      <c r="AC194" s="35"/>
      <c r="AD194" s="35"/>
      <c r="AE194" s="35"/>
      <c r="AF194" s="35"/>
      <c r="AG194" s="35"/>
      <c r="AH194" s="35"/>
      <c r="AI194" s="35"/>
      <c r="AJ194" s="35"/>
      <c r="AK194" s="35"/>
      <c r="AL194" s="35"/>
    </row>
    <row r="195" spans="1:38">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c r="AA195" s="35"/>
      <c r="AB195" s="35"/>
      <c r="AC195" s="35"/>
      <c r="AD195" s="35"/>
      <c r="AE195" s="35"/>
      <c r="AF195" s="35"/>
      <c r="AG195" s="35"/>
      <c r="AH195" s="35"/>
      <c r="AI195" s="35"/>
      <c r="AJ195" s="35"/>
      <c r="AK195" s="35"/>
      <c r="AL195" s="35"/>
    </row>
    <row r="196" spans="1:38">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c r="AA196" s="35"/>
      <c r="AB196" s="35"/>
      <c r="AC196" s="35"/>
      <c r="AD196" s="35"/>
      <c r="AE196" s="35"/>
      <c r="AF196" s="35"/>
      <c r="AG196" s="35"/>
      <c r="AH196" s="35"/>
      <c r="AI196" s="35"/>
      <c r="AJ196" s="35"/>
      <c r="AK196" s="35"/>
      <c r="AL196" s="35"/>
    </row>
    <row r="197" spans="1:38">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c r="AA197" s="35"/>
      <c r="AB197" s="35"/>
      <c r="AC197" s="35"/>
      <c r="AD197" s="35"/>
      <c r="AE197" s="35"/>
      <c r="AF197" s="35"/>
      <c r="AG197" s="35"/>
      <c r="AH197" s="35"/>
      <c r="AI197" s="35"/>
      <c r="AJ197" s="35"/>
      <c r="AK197" s="35"/>
      <c r="AL197" s="35"/>
    </row>
    <row r="198" spans="1:38">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c r="AA198" s="35"/>
      <c r="AB198" s="35"/>
      <c r="AC198" s="35"/>
      <c r="AD198" s="35"/>
      <c r="AE198" s="35"/>
      <c r="AF198" s="35"/>
      <c r="AG198" s="35"/>
      <c r="AH198" s="35"/>
      <c r="AI198" s="35"/>
      <c r="AJ198" s="35"/>
      <c r="AK198" s="35"/>
      <c r="AL198" s="35"/>
    </row>
    <row r="199" spans="1:38">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c r="AA199" s="35"/>
      <c r="AB199" s="35"/>
      <c r="AC199" s="35"/>
      <c r="AD199" s="35"/>
      <c r="AE199" s="35"/>
      <c r="AF199" s="35"/>
      <c r="AG199" s="35"/>
      <c r="AH199" s="35"/>
      <c r="AI199" s="35"/>
      <c r="AJ199" s="35"/>
      <c r="AK199" s="35"/>
      <c r="AL199" s="35"/>
    </row>
    <row r="200" spans="1:38">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c r="AA200" s="35"/>
      <c r="AB200" s="35"/>
      <c r="AC200" s="35"/>
      <c r="AD200" s="35"/>
      <c r="AE200" s="35"/>
      <c r="AF200" s="35"/>
      <c r="AG200" s="35"/>
      <c r="AH200" s="35"/>
      <c r="AI200" s="35"/>
      <c r="AJ200" s="35"/>
      <c r="AK200" s="35"/>
      <c r="AL200" s="35"/>
    </row>
  </sheetData>
  <mergeCells count="52">
    <mergeCell ref="C1:D1"/>
    <mergeCell ref="E1:F1"/>
    <mergeCell ref="G1:H1"/>
    <mergeCell ref="I1:J1"/>
    <mergeCell ref="K1:L1"/>
    <mergeCell ref="M1:N1"/>
    <mergeCell ref="O1:P1"/>
    <mergeCell ref="Q1:R1"/>
    <mergeCell ref="S1:T1"/>
    <mergeCell ref="U1:V1"/>
    <mergeCell ref="W1:X1"/>
    <mergeCell ref="Y1:Z1"/>
    <mergeCell ref="AA1:AB1"/>
    <mergeCell ref="AC1:AD1"/>
    <mergeCell ref="AE1:AF1"/>
    <mergeCell ref="AG1:AH1"/>
    <mergeCell ref="AI1:AJ1"/>
    <mergeCell ref="AK1:AL1"/>
    <mergeCell ref="C14:D14"/>
    <mergeCell ref="E14:F14"/>
    <mergeCell ref="G14:H14"/>
    <mergeCell ref="I14:J14"/>
    <mergeCell ref="K14:L14"/>
    <mergeCell ref="M14:N14"/>
    <mergeCell ref="O14:P14"/>
    <mergeCell ref="Q14:R14"/>
    <mergeCell ref="S14:T14"/>
    <mergeCell ref="U14:V14"/>
    <mergeCell ref="W14:X14"/>
    <mergeCell ref="Y14:Z14"/>
    <mergeCell ref="AA14:AB14"/>
    <mergeCell ref="AC14:AD14"/>
    <mergeCell ref="AE14:AF14"/>
    <mergeCell ref="AG14:AH14"/>
    <mergeCell ref="AI14:AJ14"/>
    <mergeCell ref="AK14:AL14"/>
    <mergeCell ref="C27:D27"/>
    <mergeCell ref="E27:F27"/>
    <mergeCell ref="G27:H27"/>
    <mergeCell ref="I27:J27"/>
    <mergeCell ref="K27:L27"/>
    <mergeCell ref="M27:N27"/>
    <mergeCell ref="O27:P27"/>
    <mergeCell ref="Q27:R27"/>
    <mergeCell ref="S27:T27"/>
    <mergeCell ref="U27:V27"/>
    <mergeCell ref="W27:X27"/>
    <mergeCell ref="Y27:Z27"/>
    <mergeCell ref="AA27:AB27"/>
    <mergeCell ref="AC27:AD27"/>
    <mergeCell ref="AE27:AF27"/>
    <mergeCell ref="AG27:AH27"/>
  </mergeCells>
  <pageMargins left="0.75" right="0.75" top="1" bottom="1" header="0.5" footer="0.5"/>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A202"/>
  <sheetViews>
    <sheetView workbookViewId="0">
      <selection activeCell="F1" sqref="F1:G1"/>
    </sheetView>
  </sheetViews>
  <sheetFormatPr defaultColWidth="9" defaultRowHeight="13.5"/>
  <sheetData>
    <row r="1" spans="1:27">
      <c r="A1" s="16" t="s">
        <v>3393</v>
      </c>
      <c r="B1" s="17" t="s">
        <v>5810</v>
      </c>
      <c r="C1" s="17" t="s">
        <v>5794</v>
      </c>
      <c r="D1" s="17" t="s">
        <v>5811</v>
      </c>
      <c r="E1" s="18">
        <v>44631</v>
      </c>
      <c r="F1" s="18">
        <v>44632</v>
      </c>
      <c r="G1" s="18">
        <v>44633</v>
      </c>
      <c r="H1" s="18">
        <v>44634</v>
      </c>
      <c r="I1" s="18">
        <v>44635</v>
      </c>
      <c r="J1" s="18">
        <v>44636</v>
      </c>
      <c r="K1" s="18">
        <v>44637</v>
      </c>
      <c r="L1" s="18">
        <v>44638</v>
      </c>
      <c r="M1" s="18">
        <v>44639</v>
      </c>
      <c r="N1" s="18">
        <v>44640</v>
      </c>
      <c r="O1" s="18">
        <v>44641</v>
      </c>
      <c r="P1" s="18">
        <v>44642</v>
      </c>
      <c r="Q1" s="18">
        <v>44643</v>
      </c>
      <c r="R1" s="18">
        <v>44644</v>
      </c>
      <c r="S1" s="18">
        <v>44645</v>
      </c>
      <c r="T1" s="18">
        <v>44646</v>
      </c>
      <c r="U1" s="18">
        <v>44647</v>
      </c>
      <c r="V1" s="18">
        <v>44648</v>
      </c>
      <c r="W1" s="18">
        <v>44649</v>
      </c>
      <c r="X1" s="18">
        <v>44650</v>
      </c>
      <c r="Y1" s="19"/>
      <c r="Z1" s="19"/>
      <c r="AA1" s="19"/>
    </row>
    <row r="2" spans="1:27">
      <c r="A2" s="16">
        <v>1</v>
      </c>
      <c r="B2" s="19"/>
      <c r="C2" s="17"/>
      <c r="D2" s="17" t="s">
        <v>5812</v>
      </c>
      <c r="E2" s="17"/>
      <c r="F2" s="17"/>
      <c r="G2" s="17"/>
      <c r="H2" s="20"/>
      <c r="I2" s="20"/>
      <c r="J2" s="19"/>
      <c r="K2" s="20"/>
      <c r="L2" s="20"/>
      <c r="M2" s="20"/>
      <c r="N2" s="20"/>
      <c r="O2" s="20"/>
      <c r="P2" s="19"/>
      <c r="Q2" s="19"/>
      <c r="R2" s="19"/>
      <c r="S2" s="19"/>
      <c r="T2" s="19"/>
      <c r="U2" s="19"/>
      <c r="V2" s="19"/>
      <c r="W2" s="19"/>
      <c r="X2" s="19"/>
      <c r="Y2" s="19"/>
      <c r="Z2" s="19"/>
      <c r="AA2" s="19"/>
    </row>
    <row r="3" spans="1:27">
      <c r="A3" s="16"/>
      <c r="B3" s="19"/>
      <c r="C3" s="17"/>
      <c r="D3" s="17" t="s">
        <v>5813</v>
      </c>
      <c r="E3" s="17"/>
      <c r="F3" s="17"/>
      <c r="G3" s="17"/>
      <c r="H3" s="20"/>
      <c r="I3" s="20"/>
      <c r="J3" s="19"/>
      <c r="K3" s="20"/>
      <c r="L3" s="20"/>
      <c r="M3" s="20"/>
      <c r="N3" s="20"/>
      <c r="O3" s="20"/>
      <c r="P3" s="19"/>
      <c r="Q3" s="19"/>
      <c r="R3" s="19"/>
      <c r="S3" s="19"/>
      <c r="T3" s="19"/>
      <c r="U3" s="19"/>
      <c r="V3" s="19"/>
      <c r="W3" s="19"/>
      <c r="X3" s="19"/>
      <c r="Y3" s="19"/>
      <c r="Z3" s="19"/>
      <c r="AA3" s="19"/>
    </row>
    <row r="4" spans="1:27">
      <c r="A4" s="16"/>
      <c r="B4" s="19"/>
      <c r="C4" s="17"/>
      <c r="D4" s="17" t="s">
        <v>5814</v>
      </c>
      <c r="E4" s="17"/>
      <c r="F4" s="17"/>
      <c r="G4" s="17"/>
      <c r="H4" s="20"/>
      <c r="I4" s="20"/>
      <c r="J4" s="19"/>
      <c r="K4" s="20"/>
      <c r="L4" s="20"/>
      <c r="M4" s="20"/>
      <c r="N4" s="20"/>
      <c r="O4" s="20"/>
      <c r="P4" s="19"/>
      <c r="Q4" s="19"/>
      <c r="R4" s="19"/>
      <c r="S4" s="19"/>
      <c r="T4" s="19"/>
      <c r="U4" s="19"/>
      <c r="V4" s="19"/>
      <c r="W4" s="19"/>
      <c r="X4" s="19"/>
      <c r="Y4" s="19"/>
      <c r="Z4" s="19"/>
      <c r="AA4" s="19"/>
    </row>
    <row r="5" spans="1:27">
      <c r="A5" s="16"/>
      <c r="B5" s="19"/>
      <c r="C5" s="17"/>
      <c r="D5" s="17" t="s">
        <v>5815</v>
      </c>
      <c r="E5" s="17"/>
      <c r="F5" s="17"/>
      <c r="G5" s="17"/>
      <c r="H5" s="20"/>
      <c r="I5" s="20"/>
      <c r="J5" s="19"/>
      <c r="K5" s="20"/>
      <c r="L5" s="20"/>
      <c r="M5" s="20"/>
      <c r="N5" s="20"/>
      <c r="O5" s="20"/>
      <c r="P5" s="19"/>
      <c r="Q5" s="19"/>
      <c r="R5" s="19"/>
      <c r="S5" s="19"/>
      <c r="T5" s="19"/>
      <c r="U5" s="19"/>
      <c r="V5" s="19"/>
      <c r="W5" s="19"/>
      <c r="X5" s="19"/>
      <c r="Y5" s="19"/>
      <c r="Z5" s="19"/>
      <c r="AA5" s="19"/>
    </row>
    <row r="6" spans="1:27">
      <c r="A6" s="16"/>
      <c r="B6" s="19"/>
      <c r="C6" s="17"/>
      <c r="D6" s="17" t="s">
        <v>3477</v>
      </c>
      <c r="E6" s="17"/>
      <c r="F6" s="17"/>
      <c r="G6" s="17"/>
      <c r="H6" s="17"/>
      <c r="I6" s="20"/>
      <c r="J6" s="19"/>
      <c r="K6" s="20"/>
      <c r="L6" s="20"/>
      <c r="M6" s="20"/>
      <c r="N6" s="20"/>
      <c r="O6" s="20"/>
      <c r="P6" s="19"/>
      <c r="Q6" s="19"/>
      <c r="R6" s="19"/>
      <c r="S6" s="19"/>
      <c r="T6" s="19"/>
      <c r="U6" s="19"/>
      <c r="V6" s="19"/>
      <c r="W6" s="19"/>
      <c r="X6" s="19"/>
      <c r="Y6" s="19"/>
      <c r="Z6" s="19"/>
      <c r="AA6" s="19"/>
    </row>
    <row r="7" ht="24" spans="1:27">
      <c r="A7" s="21"/>
      <c r="B7" s="22"/>
      <c r="C7" s="22"/>
      <c r="D7" s="23" t="s">
        <v>5816</v>
      </c>
      <c r="E7" s="22"/>
      <c r="F7" s="22"/>
      <c r="G7" s="24"/>
      <c r="H7" s="24"/>
      <c r="I7" s="24"/>
      <c r="J7" s="22"/>
      <c r="K7" s="24"/>
      <c r="L7" s="24"/>
      <c r="M7" s="24"/>
      <c r="N7" s="24"/>
      <c r="O7" s="24"/>
      <c r="P7" s="19"/>
      <c r="Q7" s="19"/>
      <c r="R7" s="19"/>
      <c r="S7" s="19"/>
      <c r="T7" s="19"/>
      <c r="U7" s="19"/>
      <c r="V7" s="19"/>
      <c r="W7" s="19"/>
      <c r="X7" s="19"/>
      <c r="Y7" s="19"/>
      <c r="Z7" s="19"/>
      <c r="AA7" s="19"/>
    </row>
    <row r="8" spans="1:27">
      <c r="A8" s="16"/>
      <c r="B8" s="19"/>
      <c r="C8" s="19"/>
      <c r="D8" s="25" t="s">
        <v>5817</v>
      </c>
      <c r="E8" s="19"/>
      <c r="F8" s="19"/>
      <c r="G8" s="19"/>
      <c r="H8" s="17"/>
      <c r="I8" s="17"/>
      <c r="J8" s="19"/>
      <c r="K8" s="17"/>
      <c r="L8" s="17"/>
      <c r="M8" s="17"/>
      <c r="N8" s="17"/>
      <c r="O8" s="17"/>
      <c r="P8" s="19"/>
      <c r="Q8" s="19"/>
      <c r="R8" s="19"/>
      <c r="S8" s="19"/>
      <c r="T8" s="19"/>
      <c r="U8" s="19"/>
      <c r="V8" s="19"/>
      <c r="W8" s="19"/>
      <c r="X8" s="19"/>
      <c r="Y8" s="19"/>
      <c r="Z8" s="19"/>
      <c r="AA8" s="19"/>
    </row>
    <row r="9" spans="1:27">
      <c r="A9" s="26"/>
      <c r="B9" s="27"/>
      <c r="C9" s="27"/>
      <c r="D9" s="27"/>
      <c r="E9" s="27"/>
      <c r="F9" s="27"/>
      <c r="G9" s="27"/>
      <c r="H9" s="27"/>
      <c r="I9" s="27"/>
      <c r="J9" s="27"/>
      <c r="K9" s="27"/>
      <c r="L9" s="27"/>
      <c r="M9" s="27"/>
      <c r="N9" s="27"/>
      <c r="O9" s="27"/>
      <c r="P9" s="27"/>
      <c r="Q9" s="27"/>
      <c r="R9" s="27"/>
      <c r="S9" s="27"/>
      <c r="T9" s="27"/>
      <c r="U9" s="27"/>
      <c r="V9" s="27"/>
      <c r="W9" s="27"/>
      <c r="X9" s="27"/>
      <c r="Y9" s="27"/>
      <c r="Z9" s="27"/>
      <c r="AA9" s="27"/>
    </row>
    <row r="10" spans="1:27">
      <c r="A10" s="16">
        <v>3</v>
      </c>
      <c r="B10" s="19"/>
      <c r="C10" s="17"/>
      <c r="D10" s="17" t="s">
        <v>5812</v>
      </c>
      <c r="E10" s="17"/>
      <c r="F10" s="17"/>
      <c r="G10" s="17"/>
      <c r="H10" s="20"/>
      <c r="I10" s="20"/>
      <c r="J10" s="20"/>
      <c r="K10" s="20"/>
      <c r="L10" s="20"/>
      <c r="M10" s="20"/>
      <c r="N10" s="20"/>
      <c r="O10" s="20"/>
      <c r="P10" s="19"/>
      <c r="Q10" s="19"/>
      <c r="R10" s="19"/>
      <c r="S10" s="19"/>
      <c r="T10" s="19"/>
      <c r="U10" s="19"/>
      <c r="V10" s="19"/>
      <c r="W10" s="19"/>
      <c r="X10" s="19"/>
      <c r="Y10" s="19"/>
      <c r="Z10" s="19"/>
      <c r="AA10" s="19"/>
    </row>
    <row r="11" spans="1:27">
      <c r="A11" s="16"/>
      <c r="B11" s="19"/>
      <c r="C11" s="17"/>
      <c r="D11" s="17" t="s">
        <v>5813</v>
      </c>
      <c r="E11" s="17"/>
      <c r="F11" s="17"/>
      <c r="G11" s="17"/>
      <c r="H11" s="20"/>
      <c r="I11" s="20"/>
      <c r="J11" s="20"/>
      <c r="K11" s="20"/>
      <c r="L11" s="20"/>
      <c r="M11" s="20"/>
      <c r="N11" s="20"/>
      <c r="O11" s="20"/>
      <c r="P11" s="19"/>
      <c r="Q11" s="19"/>
      <c r="R11" s="19"/>
      <c r="S11" s="19"/>
      <c r="T11" s="19"/>
      <c r="U11" s="19"/>
      <c r="V11" s="19"/>
      <c r="W11" s="19"/>
      <c r="X11" s="19"/>
      <c r="Y11" s="19"/>
      <c r="Z11" s="19"/>
      <c r="AA11" s="19"/>
    </row>
    <row r="12" spans="1:27">
      <c r="A12" s="16"/>
      <c r="B12" s="19"/>
      <c r="C12" s="17"/>
      <c r="D12" s="17" t="s">
        <v>5814</v>
      </c>
      <c r="E12" s="17"/>
      <c r="F12" s="17"/>
      <c r="G12" s="17"/>
      <c r="H12" s="20"/>
      <c r="I12" s="20"/>
      <c r="J12" s="20"/>
      <c r="K12" s="20"/>
      <c r="L12" s="20"/>
      <c r="M12" s="20"/>
      <c r="N12" s="20"/>
      <c r="O12" s="20"/>
      <c r="P12" s="19"/>
      <c r="Q12" s="19"/>
      <c r="R12" s="19"/>
      <c r="S12" s="19"/>
      <c r="T12" s="19"/>
      <c r="U12" s="19"/>
      <c r="V12" s="19"/>
      <c r="W12" s="19"/>
      <c r="X12" s="19"/>
      <c r="Y12" s="19"/>
      <c r="Z12" s="19"/>
      <c r="AA12" s="19"/>
    </row>
    <row r="13" spans="1:27">
      <c r="A13" s="16"/>
      <c r="B13" s="19"/>
      <c r="C13" s="17"/>
      <c r="D13" s="17" t="s">
        <v>5815</v>
      </c>
      <c r="E13" s="17"/>
      <c r="F13" s="17"/>
      <c r="G13" s="17"/>
      <c r="H13" s="20"/>
      <c r="I13" s="20"/>
      <c r="J13" s="20"/>
      <c r="K13" s="20"/>
      <c r="L13" s="20"/>
      <c r="M13" s="20"/>
      <c r="N13" s="20"/>
      <c r="O13" s="20"/>
      <c r="P13" s="19"/>
      <c r="Q13" s="19"/>
      <c r="R13" s="19"/>
      <c r="S13" s="19"/>
      <c r="T13" s="19"/>
      <c r="U13" s="19"/>
      <c r="V13" s="19"/>
      <c r="W13" s="19"/>
      <c r="X13" s="19"/>
      <c r="Y13" s="19"/>
      <c r="Z13" s="19"/>
      <c r="AA13" s="19"/>
    </row>
    <row r="14" spans="1:27">
      <c r="A14" s="16"/>
      <c r="B14" s="19"/>
      <c r="C14" s="17"/>
      <c r="D14" s="17" t="s">
        <v>3477</v>
      </c>
      <c r="E14" s="28"/>
      <c r="F14" s="28"/>
      <c r="G14" s="28"/>
      <c r="H14" s="28"/>
      <c r="I14" s="28"/>
      <c r="J14" s="28"/>
      <c r="K14" s="19"/>
      <c r="L14" s="19"/>
      <c r="M14" s="19"/>
      <c r="N14" s="19"/>
      <c r="O14" s="19"/>
      <c r="P14" s="19"/>
      <c r="Q14" s="19"/>
      <c r="R14" s="19"/>
      <c r="S14" s="19"/>
      <c r="T14" s="19"/>
      <c r="U14" s="19"/>
      <c r="V14" s="19"/>
      <c r="W14" s="19"/>
      <c r="X14" s="19"/>
      <c r="Y14" s="19"/>
      <c r="Z14" s="19"/>
      <c r="AA14" s="19"/>
    </row>
    <row r="15" ht="24" spans="1:27">
      <c r="A15" s="21"/>
      <c r="B15" s="22"/>
      <c r="C15" s="22"/>
      <c r="D15" s="23" t="s">
        <v>5816</v>
      </c>
      <c r="E15" s="22"/>
      <c r="F15" s="22"/>
      <c r="G15" s="17"/>
      <c r="H15" s="19"/>
      <c r="I15" s="19"/>
      <c r="J15" s="17"/>
      <c r="K15" s="19"/>
      <c r="L15" s="19"/>
      <c r="M15" s="19"/>
      <c r="N15" s="19"/>
      <c r="O15" s="19"/>
      <c r="P15" s="19"/>
      <c r="Q15" s="19"/>
      <c r="R15" s="19"/>
      <c r="S15" s="19"/>
      <c r="T15" s="19"/>
      <c r="U15" s="19"/>
      <c r="V15" s="19"/>
      <c r="W15" s="19"/>
      <c r="X15" s="19"/>
      <c r="Y15" s="19"/>
      <c r="Z15" s="19"/>
      <c r="AA15" s="19"/>
    </row>
    <row r="16" spans="1:27">
      <c r="A16" s="16"/>
      <c r="B16" s="19"/>
      <c r="C16" s="19"/>
      <c r="D16" s="25" t="s">
        <v>5817</v>
      </c>
      <c r="E16" s="19"/>
      <c r="F16" s="22"/>
      <c r="G16" s="19"/>
      <c r="H16" s="19"/>
      <c r="I16" s="19"/>
      <c r="J16" s="17"/>
      <c r="K16" s="19"/>
      <c r="L16" s="19"/>
      <c r="M16" s="19"/>
      <c r="N16" s="19"/>
      <c r="O16" s="19"/>
      <c r="P16" s="19"/>
      <c r="Q16" s="19"/>
      <c r="R16" s="19"/>
      <c r="S16" s="19"/>
      <c r="T16" s="19"/>
      <c r="U16" s="19"/>
      <c r="V16" s="19"/>
      <c r="W16" s="19"/>
      <c r="X16" s="19"/>
      <c r="Y16" s="19"/>
      <c r="Z16" s="19"/>
      <c r="AA16" s="19"/>
    </row>
    <row r="17" spans="1:27">
      <c r="A17" s="26"/>
      <c r="B17" s="27"/>
      <c r="C17" s="27"/>
      <c r="D17" s="27"/>
      <c r="E17" s="27"/>
      <c r="F17" s="27"/>
      <c r="G17" s="27"/>
      <c r="H17" s="27"/>
      <c r="I17" s="27"/>
      <c r="J17" s="27"/>
      <c r="K17" s="27"/>
      <c r="L17" s="27"/>
      <c r="M17" s="27"/>
      <c r="N17" s="27"/>
      <c r="O17" s="27"/>
      <c r="P17" s="27"/>
      <c r="Q17" s="27"/>
      <c r="R17" s="27"/>
      <c r="S17" s="27"/>
      <c r="T17" s="27"/>
      <c r="U17" s="27"/>
      <c r="V17" s="27"/>
      <c r="W17" s="27"/>
      <c r="X17" s="27"/>
      <c r="Y17" s="27"/>
      <c r="Z17" s="27"/>
      <c r="AA17" s="27"/>
    </row>
    <row r="18" spans="1:27">
      <c r="A18" s="16">
        <v>4</v>
      </c>
      <c r="B18" s="19"/>
      <c r="C18" s="19"/>
      <c r="D18" s="17" t="s">
        <v>5812</v>
      </c>
      <c r="E18" s="17"/>
      <c r="F18" s="17"/>
      <c r="G18" s="17"/>
      <c r="H18" s="19"/>
      <c r="I18" s="19"/>
      <c r="J18" s="19"/>
      <c r="K18" s="19"/>
      <c r="L18" s="19"/>
      <c r="M18" s="19"/>
      <c r="N18" s="19"/>
      <c r="O18" s="19"/>
      <c r="P18" s="19"/>
      <c r="Q18" s="19"/>
      <c r="R18" s="19"/>
      <c r="S18" s="19"/>
      <c r="T18" s="19"/>
      <c r="U18" s="19"/>
      <c r="V18" s="19"/>
      <c r="W18" s="19"/>
      <c r="X18" s="19"/>
      <c r="Y18" s="19"/>
      <c r="Z18" s="19"/>
      <c r="AA18" s="19"/>
    </row>
    <row r="19" spans="1:27">
      <c r="A19" s="16"/>
      <c r="B19" s="19"/>
      <c r="C19" s="19"/>
      <c r="D19" s="17" t="s">
        <v>5813</v>
      </c>
      <c r="E19" s="17"/>
      <c r="F19" s="17"/>
      <c r="G19" s="17"/>
      <c r="H19" s="19"/>
      <c r="I19" s="19"/>
      <c r="J19" s="19"/>
      <c r="K19" s="19"/>
      <c r="L19" s="19"/>
      <c r="M19" s="19"/>
      <c r="N19" s="19"/>
      <c r="O19" s="19"/>
      <c r="P19" s="19"/>
      <c r="Q19" s="19"/>
      <c r="R19" s="19"/>
      <c r="S19" s="19"/>
      <c r="T19" s="19"/>
      <c r="U19" s="19"/>
      <c r="V19" s="19"/>
      <c r="W19" s="19"/>
      <c r="X19" s="19"/>
      <c r="Y19" s="19"/>
      <c r="Z19" s="19"/>
      <c r="AA19" s="19"/>
    </row>
    <row r="20" spans="1:27">
      <c r="A20" s="16"/>
      <c r="B20" s="19"/>
      <c r="C20" s="19"/>
      <c r="D20" s="17" t="s">
        <v>5814</v>
      </c>
      <c r="E20" s="17"/>
      <c r="F20" s="17"/>
      <c r="G20" s="17"/>
      <c r="H20" s="19"/>
      <c r="I20" s="19"/>
      <c r="J20" s="19"/>
      <c r="K20" s="19"/>
      <c r="L20" s="19"/>
      <c r="M20" s="19"/>
      <c r="N20" s="19"/>
      <c r="O20" s="19"/>
      <c r="P20" s="19"/>
      <c r="Q20" s="19"/>
      <c r="R20" s="19"/>
      <c r="S20" s="19"/>
      <c r="T20" s="19"/>
      <c r="U20" s="19"/>
      <c r="V20" s="19"/>
      <c r="W20" s="19"/>
      <c r="X20" s="19"/>
      <c r="Y20" s="19"/>
      <c r="Z20" s="19"/>
      <c r="AA20" s="19"/>
    </row>
    <row r="21" spans="1:27">
      <c r="A21" s="16"/>
      <c r="B21" s="19"/>
      <c r="C21" s="19"/>
      <c r="D21" s="17" t="s">
        <v>5815</v>
      </c>
      <c r="E21" s="17"/>
      <c r="F21" s="17"/>
      <c r="G21" s="17"/>
      <c r="H21" s="19"/>
      <c r="I21" s="19"/>
      <c r="J21" s="19"/>
      <c r="K21" s="19"/>
      <c r="L21" s="19"/>
      <c r="M21" s="19"/>
      <c r="N21" s="19"/>
      <c r="O21" s="19"/>
      <c r="P21" s="19"/>
      <c r="Q21" s="19"/>
      <c r="R21" s="19"/>
      <c r="S21" s="19"/>
      <c r="T21" s="19"/>
      <c r="U21" s="19"/>
      <c r="V21" s="19"/>
      <c r="W21" s="19"/>
      <c r="X21" s="19"/>
      <c r="Y21" s="19"/>
      <c r="Z21" s="19"/>
      <c r="AA21" s="19"/>
    </row>
    <row r="22" spans="1:27">
      <c r="A22" s="16"/>
      <c r="B22" s="19"/>
      <c r="C22" s="19"/>
      <c r="D22" s="17" t="s">
        <v>3477</v>
      </c>
      <c r="E22" s="28"/>
      <c r="F22" s="28"/>
      <c r="G22" s="28"/>
      <c r="H22" s="28"/>
      <c r="I22" s="28"/>
      <c r="J22" s="28"/>
      <c r="K22" s="19"/>
      <c r="L22" s="19"/>
      <c r="M22" s="19"/>
      <c r="N22" s="19"/>
      <c r="O22" s="19"/>
      <c r="P22" s="19"/>
      <c r="Q22" s="19"/>
      <c r="R22" s="19"/>
      <c r="S22" s="19"/>
      <c r="T22" s="19"/>
      <c r="U22" s="19"/>
      <c r="V22" s="19"/>
      <c r="W22" s="19"/>
      <c r="X22" s="19"/>
      <c r="Y22" s="19"/>
      <c r="Z22" s="19"/>
      <c r="AA22" s="19"/>
    </row>
    <row r="23" ht="24" spans="1:27">
      <c r="A23" s="21"/>
      <c r="B23" s="22"/>
      <c r="C23" s="22"/>
      <c r="D23" s="23" t="s">
        <v>5816</v>
      </c>
      <c r="E23" s="22"/>
      <c r="F23" s="22"/>
      <c r="G23" s="19"/>
      <c r="H23" s="19"/>
      <c r="I23" s="19"/>
      <c r="J23" s="19"/>
      <c r="K23" s="19"/>
      <c r="L23" s="19"/>
      <c r="M23" s="19"/>
      <c r="N23" s="19"/>
      <c r="O23" s="19"/>
      <c r="P23" s="19"/>
      <c r="Q23" s="19"/>
      <c r="R23" s="19"/>
      <c r="S23" s="19"/>
      <c r="T23" s="19"/>
      <c r="U23" s="19"/>
      <c r="V23" s="19"/>
      <c r="W23" s="19"/>
      <c r="X23" s="19"/>
      <c r="Y23" s="19"/>
      <c r="Z23" s="19"/>
      <c r="AA23" s="19"/>
    </row>
    <row r="24" spans="1:27">
      <c r="A24" s="16"/>
      <c r="B24" s="19"/>
      <c r="C24" s="19"/>
      <c r="D24" s="25" t="s">
        <v>5817</v>
      </c>
      <c r="E24" s="19"/>
      <c r="F24" s="19"/>
      <c r="G24" s="19"/>
      <c r="H24" s="19"/>
      <c r="I24" s="19"/>
      <c r="J24" s="19"/>
      <c r="K24" s="19"/>
      <c r="L24" s="19"/>
      <c r="M24" s="19"/>
      <c r="N24" s="19"/>
      <c r="O24" s="19"/>
      <c r="P24" s="19"/>
      <c r="Q24" s="19"/>
      <c r="R24" s="19"/>
      <c r="S24" s="19"/>
      <c r="T24" s="19"/>
      <c r="U24" s="19"/>
      <c r="V24" s="19"/>
      <c r="W24" s="19"/>
      <c r="X24" s="19"/>
      <c r="Y24" s="19"/>
      <c r="Z24" s="19"/>
      <c r="AA24" s="19"/>
    </row>
    <row r="25" spans="1:27">
      <c r="A25" s="27"/>
      <c r="B25" s="27"/>
      <c r="C25" s="27"/>
      <c r="D25" s="27"/>
      <c r="E25" s="27"/>
      <c r="F25" s="27"/>
      <c r="G25" s="27"/>
      <c r="H25" s="27"/>
      <c r="I25" s="27"/>
      <c r="J25" s="27"/>
      <c r="K25" s="27"/>
      <c r="L25" s="27"/>
      <c r="M25" s="27"/>
      <c r="N25" s="27"/>
      <c r="O25" s="27"/>
      <c r="P25" s="27"/>
      <c r="Q25" s="27"/>
      <c r="R25" s="27"/>
      <c r="S25" s="27"/>
      <c r="T25" s="27"/>
      <c r="U25" s="27"/>
      <c r="V25" s="27"/>
      <c r="W25" s="27"/>
      <c r="X25" s="27"/>
      <c r="Y25" s="27"/>
      <c r="Z25" s="27"/>
      <c r="AA25" s="27"/>
    </row>
    <row r="26" spans="1:27">
      <c r="A26" s="16">
        <v>5</v>
      </c>
      <c r="B26" s="19"/>
      <c r="C26" s="17"/>
      <c r="D26" s="17" t="s">
        <v>5812</v>
      </c>
      <c r="E26" s="28"/>
      <c r="F26" s="28"/>
      <c r="G26" s="28"/>
      <c r="H26" s="19"/>
      <c r="I26" s="19"/>
      <c r="J26" s="19"/>
      <c r="K26" s="19"/>
      <c r="L26" s="19"/>
      <c r="M26" s="19"/>
      <c r="N26" s="19"/>
      <c r="O26" s="19"/>
      <c r="P26" s="19"/>
      <c r="Q26" s="19"/>
      <c r="R26" s="19"/>
      <c r="S26" s="19"/>
      <c r="T26" s="19"/>
      <c r="U26" s="19"/>
      <c r="V26" s="19"/>
      <c r="W26" s="19"/>
      <c r="X26" s="19"/>
      <c r="Y26" s="19"/>
      <c r="Z26" s="19"/>
      <c r="AA26" s="19"/>
    </row>
    <row r="27" spans="1:27">
      <c r="A27" s="16"/>
      <c r="B27" s="19"/>
      <c r="C27" s="17"/>
      <c r="D27" s="17" t="s">
        <v>5813</v>
      </c>
      <c r="E27" s="28"/>
      <c r="F27" s="28"/>
      <c r="G27" s="28"/>
      <c r="H27" s="19"/>
      <c r="I27" s="19"/>
      <c r="J27" s="19"/>
      <c r="K27" s="19"/>
      <c r="L27" s="19"/>
      <c r="M27" s="19"/>
      <c r="N27" s="19"/>
      <c r="O27" s="19"/>
      <c r="P27" s="19"/>
      <c r="Q27" s="19"/>
      <c r="R27" s="19"/>
      <c r="S27" s="19"/>
      <c r="T27" s="19"/>
      <c r="U27" s="19"/>
      <c r="V27" s="19"/>
      <c r="W27" s="19"/>
      <c r="X27" s="19"/>
      <c r="Y27" s="19"/>
      <c r="Z27" s="19"/>
      <c r="AA27" s="19"/>
    </row>
    <row r="28" spans="1:27">
      <c r="A28" s="16"/>
      <c r="B28" s="19"/>
      <c r="C28" s="17"/>
      <c r="D28" s="17" t="s">
        <v>5814</v>
      </c>
      <c r="E28" s="28"/>
      <c r="F28" s="28"/>
      <c r="G28" s="28"/>
      <c r="H28" s="19"/>
      <c r="I28" s="19"/>
      <c r="J28" s="19"/>
      <c r="K28" s="19"/>
      <c r="L28" s="19"/>
      <c r="M28" s="19"/>
      <c r="N28" s="19"/>
      <c r="O28" s="19"/>
      <c r="P28" s="19"/>
      <c r="Q28" s="19"/>
      <c r="R28" s="19"/>
      <c r="S28" s="19"/>
      <c r="T28" s="19"/>
      <c r="U28" s="19"/>
      <c r="V28" s="19"/>
      <c r="W28" s="19"/>
      <c r="X28" s="19"/>
      <c r="Y28" s="19"/>
      <c r="Z28" s="19"/>
      <c r="AA28" s="19"/>
    </row>
    <row r="29" spans="1:27">
      <c r="A29" s="16"/>
      <c r="B29" s="19"/>
      <c r="C29" s="17"/>
      <c r="D29" s="17" t="s">
        <v>5815</v>
      </c>
      <c r="E29" s="28"/>
      <c r="F29" s="28"/>
      <c r="G29" s="28"/>
      <c r="H29" s="19"/>
      <c r="I29" s="19"/>
      <c r="J29" s="19"/>
      <c r="K29" s="19"/>
      <c r="L29" s="19"/>
      <c r="M29" s="19"/>
      <c r="N29" s="19"/>
      <c r="O29" s="19"/>
      <c r="P29" s="19"/>
      <c r="Q29" s="19"/>
      <c r="R29" s="19"/>
      <c r="S29" s="19"/>
      <c r="T29" s="19"/>
      <c r="U29" s="19"/>
      <c r="V29" s="19"/>
      <c r="W29" s="19"/>
      <c r="X29" s="19"/>
      <c r="Y29" s="19"/>
      <c r="Z29" s="19"/>
      <c r="AA29" s="19"/>
    </row>
    <row r="30" spans="1:27">
      <c r="A30" s="16"/>
      <c r="B30" s="19"/>
      <c r="C30" s="17"/>
      <c r="D30" s="17" t="s">
        <v>3477</v>
      </c>
      <c r="E30" s="28"/>
      <c r="F30" s="28"/>
      <c r="G30" s="28"/>
      <c r="H30" s="19"/>
      <c r="I30" s="19"/>
      <c r="J30" s="19"/>
      <c r="K30" s="19"/>
      <c r="L30" s="19"/>
      <c r="M30" s="19"/>
      <c r="N30" s="19"/>
      <c r="O30" s="19"/>
      <c r="P30" s="19"/>
      <c r="Q30" s="19"/>
      <c r="R30" s="19"/>
      <c r="S30" s="19"/>
      <c r="T30" s="19"/>
      <c r="U30" s="19"/>
      <c r="V30" s="19"/>
      <c r="W30" s="19"/>
      <c r="X30" s="19"/>
      <c r="Y30" s="19"/>
      <c r="Z30" s="19"/>
      <c r="AA30" s="19"/>
    </row>
    <row r="31" ht="24" spans="1:27">
      <c r="A31" s="21"/>
      <c r="B31" s="22"/>
      <c r="C31" s="22"/>
      <c r="D31" s="23" t="s">
        <v>5816</v>
      </c>
      <c r="E31" s="22"/>
      <c r="F31" s="22"/>
      <c r="G31" s="19"/>
      <c r="H31" s="19"/>
      <c r="I31" s="19"/>
      <c r="J31" s="19"/>
      <c r="K31" s="19"/>
      <c r="L31" s="19"/>
      <c r="M31" s="19"/>
      <c r="N31" s="19"/>
      <c r="O31" s="19"/>
      <c r="P31" s="19"/>
      <c r="Q31" s="19"/>
      <c r="R31" s="19"/>
      <c r="S31" s="19"/>
      <c r="T31" s="19"/>
      <c r="U31" s="19"/>
      <c r="V31" s="19"/>
      <c r="W31" s="19"/>
      <c r="X31" s="19"/>
      <c r="Y31" s="19"/>
      <c r="Z31" s="19"/>
      <c r="AA31" s="19"/>
    </row>
    <row r="32" spans="1:27">
      <c r="A32" s="16"/>
      <c r="B32" s="19"/>
      <c r="C32" s="19"/>
      <c r="D32" s="25" t="s">
        <v>5817</v>
      </c>
      <c r="E32" s="19"/>
      <c r="F32" s="19"/>
      <c r="G32" s="19"/>
      <c r="H32" s="19"/>
      <c r="I32" s="19"/>
      <c r="J32" s="19"/>
      <c r="K32" s="19"/>
      <c r="L32" s="19"/>
      <c r="M32" s="19"/>
      <c r="N32" s="19"/>
      <c r="O32" s="19"/>
      <c r="P32" s="19"/>
      <c r="Q32" s="19"/>
      <c r="R32" s="19"/>
      <c r="S32" s="19"/>
      <c r="T32" s="19"/>
      <c r="U32" s="19"/>
      <c r="V32" s="19"/>
      <c r="W32" s="19"/>
      <c r="X32" s="19"/>
      <c r="Y32" s="19"/>
      <c r="Z32" s="19"/>
      <c r="AA32" s="19"/>
    </row>
    <row r="33" spans="1:27">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row>
    <row r="34" spans="1:27">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c r="AA34" s="19"/>
    </row>
    <row r="35" spans="1:27">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row>
    <row r="36" spans="1:27">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19"/>
    </row>
    <row r="37" spans="1:27">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19"/>
    </row>
    <row r="38" spans="1:27">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c r="AA38" s="19"/>
    </row>
    <row r="39" spans="1:27">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19"/>
    </row>
    <row r="40" spans="1:27">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c r="AA40" s="19"/>
    </row>
    <row r="41" spans="1:27">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c r="AA41" s="19"/>
    </row>
    <row r="42" spans="1:27">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c r="AA42" s="19"/>
    </row>
    <row r="43" spans="1:27">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row>
    <row r="44" spans="1:27">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c r="AA44" s="19"/>
    </row>
    <row r="45" spans="1:27">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c r="AA45" s="19"/>
    </row>
    <row r="46" spans="1:27">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c r="AA46" s="19"/>
    </row>
    <row r="47" spans="1:27">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c r="AA47" s="19"/>
    </row>
    <row r="48" spans="1:27">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c r="AA48" s="19"/>
    </row>
    <row r="49" spans="1:27">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c r="AA49" s="19"/>
    </row>
    <row r="50" spans="1:27">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c r="AA50" s="19"/>
    </row>
    <row r="51" spans="1:27">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c r="AA51" s="19"/>
    </row>
    <row r="52" spans="1:27">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row>
    <row r="53" spans="1:27">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row>
    <row r="54" spans="1:27">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row>
    <row r="55" spans="1:27">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row>
    <row r="56" spans="1:27">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row>
    <row r="57" spans="1:27">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row>
    <row r="58" spans="1:27">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row>
    <row r="59" spans="1:27">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row>
    <row r="60" spans="1:27">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c r="AA60" s="19"/>
    </row>
    <row r="61" spans="1:27">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row>
    <row r="62" spans="1:27">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c r="AA62" s="19"/>
    </row>
    <row r="63" spans="1:27">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row>
    <row r="64" spans="1:27">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row>
    <row r="65" spans="1:27">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c r="AA65" s="19"/>
    </row>
    <row r="66" spans="1:27">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row>
    <row r="67" spans="1:27">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row>
    <row r="68" spans="1:27">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row>
    <row r="69" spans="1:27">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row>
    <row r="70" spans="1:27">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c r="AA70" s="19"/>
    </row>
    <row r="71" spans="1:27">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row>
    <row r="72" spans="1:27">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row>
    <row r="73" spans="1:27">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row>
    <row r="74" spans="1:27">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row>
    <row r="75" spans="1:27">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row>
    <row r="76" spans="1:27">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row>
    <row r="77" spans="1:27">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row>
    <row r="78" spans="1:27">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row>
    <row r="79" spans="1:27">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row>
    <row r="80" spans="1:27">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row>
    <row r="81" spans="1:27">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row>
    <row r="82" spans="1:27">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row>
    <row r="83" spans="1:27">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row>
    <row r="84" spans="1:27">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row>
    <row r="85" spans="1:27">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c r="AA85" s="19"/>
    </row>
    <row r="86" spans="1:27">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c r="AA86" s="19"/>
    </row>
    <row r="87" spans="1:27">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row>
    <row r="88" spans="1:27">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row>
    <row r="89" spans="1:27">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row>
    <row r="90" spans="1:27">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row>
    <row r="91" spans="1:27">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row>
    <row r="92" spans="1:27">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row>
    <row r="93" spans="1:27">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row>
    <row r="94" spans="1:27">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row>
    <row r="95" spans="1:27">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row>
    <row r="96" spans="1:27">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row>
    <row r="97" spans="1:27">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row>
    <row r="98" spans="1:27">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row>
    <row r="99" spans="1:27">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row>
    <row r="100" spans="1:27">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row>
    <row r="101" spans="1:27">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row>
    <row r="102" spans="1:27">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row>
    <row r="103" spans="1:27">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row>
    <row r="104" spans="1:27">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row>
    <row r="105" spans="1:27">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row>
    <row r="106" spans="1:27">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row>
    <row r="107" spans="1:27">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row>
    <row r="108" spans="1:27">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row>
    <row r="109" spans="1:27">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row>
    <row r="110" spans="1:27">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row>
    <row r="111" spans="1:27">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row>
    <row r="112" spans="1:27">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row>
    <row r="113" spans="1:27">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row>
    <row r="114" spans="1:27">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row>
    <row r="115" spans="1:27">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row>
    <row r="116" spans="1:27">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row>
    <row r="117" spans="1:27">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row>
    <row r="118" spans="1:27">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row>
    <row r="119" spans="1:27">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row>
    <row r="120" spans="1:27">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row>
    <row r="121" spans="1:27">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row>
    <row r="122" spans="1:27">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row>
    <row r="123" spans="1:27">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row>
    <row r="124" spans="1:27">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row>
    <row r="125" spans="1:27">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row>
    <row r="126" spans="1:27">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row>
    <row r="127" spans="1:27">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row>
    <row r="128" spans="1:27">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row>
    <row r="129" spans="1:27">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row>
    <row r="130" spans="1:27">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row>
    <row r="131" spans="1:27">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row>
    <row r="132" spans="1:27">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row>
    <row r="133" spans="1:27">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row>
    <row r="134" spans="1:27">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row>
    <row r="135" spans="1:27">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row>
    <row r="136" spans="1:27">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row>
    <row r="137" spans="1:27">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row>
    <row r="138" spans="1:27">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row>
    <row r="139" spans="1:27">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row>
    <row r="140" spans="1:27">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row>
    <row r="141" spans="1:27">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row>
    <row r="142" spans="1:27">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row>
    <row r="143" spans="1:27">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row>
    <row r="144" spans="1:27">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row>
    <row r="145" spans="1:27">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row>
    <row r="146" spans="1:27">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row>
    <row r="147" spans="1:27">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row>
    <row r="148" spans="1:27">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row>
    <row r="149" spans="1:27">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row>
    <row r="150" spans="1:27">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row>
    <row r="151" spans="1:27">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row>
    <row r="152" spans="1:27">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row>
    <row r="153" spans="1:27">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row>
    <row r="154" spans="1:27">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row>
    <row r="155" spans="1:27">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row>
    <row r="156" spans="1:27">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row>
    <row r="157" spans="1:27">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row>
    <row r="158" spans="1:27">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row>
    <row r="159" spans="1:27">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row>
    <row r="160" spans="1:27">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row>
    <row r="161" spans="1:27">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row>
    <row r="162" spans="1:27">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row>
    <row r="163" spans="1:27">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row>
    <row r="164" spans="1:27">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row>
    <row r="165" spans="1:27">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row>
    <row r="166" spans="1:27">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row>
    <row r="167" spans="1:27">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row>
    <row r="168" spans="1:27">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row>
    <row r="169" spans="1:27">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row>
    <row r="170" spans="1:27">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row>
    <row r="171" spans="1:27">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c r="AA171" s="19"/>
    </row>
    <row r="172" spans="1:27">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row>
    <row r="173" spans="1:27">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c r="AA173" s="19"/>
    </row>
    <row r="174" spans="1:27">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row>
    <row r="175" spans="1:27">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row>
    <row r="176" spans="1:27">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row>
    <row r="177" spans="1:27">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row>
    <row r="178" spans="1:27">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c r="AA178" s="19"/>
    </row>
    <row r="179" spans="1:27">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row>
    <row r="180" spans="1:27">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c r="AA180" s="19"/>
    </row>
    <row r="181" spans="1:27">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c r="AA181" s="19"/>
    </row>
    <row r="182" spans="1:27">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c r="AA182" s="19"/>
    </row>
    <row r="183" spans="1:27">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row>
    <row r="184" spans="1:27">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row>
    <row r="185" spans="1:27">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row>
    <row r="186" spans="1:27">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row>
    <row r="187" spans="1:27">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c r="AA187" s="19"/>
    </row>
    <row r="188" spans="1:27">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row>
    <row r="189" spans="1:27">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row>
    <row r="190" spans="1:27">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row>
    <row r="191" spans="1:27">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row>
    <row r="192" spans="1:27">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row>
    <row r="193" spans="1:27">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c r="AA193" s="19"/>
    </row>
    <row r="194" spans="1:27">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row>
    <row r="195" spans="1:27">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row>
    <row r="196" spans="1:27">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row>
    <row r="197" spans="1:27">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row>
    <row r="198" spans="1:27">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row>
    <row r="199" spans="1:27">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row>
    <row r="200" spans="1:27">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row>
    <row r="201" spans="1:27">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row>
    <row r="202" spans="1:27">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c r="AA202" s="19"/>
    </row>
  </sheetData>
  <mergeCells count="12">
    <mergeCell ref="A2:A6"/>
    <mergeCell ref="A10:A14"/>
    <mergeCell ref="A18:A22"/>
    <mergeCell ref="A26:A30"/>
    <mergeCell ref="B2:B6"/>
    <mergeCell ref="B10:B14"/>
    <mergeCell ref="B18:B22"/>
    <mergeCell ref="B26:B30"/>
    <mergeCell ref="C2:C6"/>
    <mergeCell ref="C10:C14"/>
    <mergeCell ref="C18:C22"/>
    <mergeCell ref="C26:C30"/>
  </mergeCells>
  <pageMargins left="0.75" right="0.75" top="1" bottom="1" header="0.5" footer="0.5"/>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10"/>
  <sheetViews>
    <sheetView showGridLines="0" workbookViewId="0">
      <pane ySplit="1" topLeftCell="A46" activePane="bottomLeft" state="frozen"/>
      <selection/>
      <selection pane="bottomLeft" activeCell="A1" sqref="A1"/>
    </sheetView>
  </sheetViews>
  <sheetFormatPr defaultColWidth="9" defaultRowHeight="13.5"/>
  <cols>
    <col min="1" max="1" width="29" customWidth="1"/>
    <col min="2" max="12" width="13" customWidth="1"/>
  </cols>
  <sheetData>
    <row r="1" ht="50" customHeight="1" spans="1:12">
      <c r="A1" s="12" t="s">
        <v>5818</v>
      </c>
      <c r="B1" s="12" t="s">
        <v>5819</v>
      </c>
      <c r="C1" s="12"/>
      <c r="D1" s="12"/>
      <c r="E1" s="12"/>
      <c r="F1" s="12"/>
      <c r="G1" s="12"/>
      <c r="H1" s="12"/>
      <c r="I1" s="12"/>
      <c r="J1" s="12"/>
      <c r="K1" s="12"/>
      <c r="L1" s="12"/>
    </row>
    <row r="2" ht="70" customHeight="1" spans="1:12">
      <c r="A2" s="13" t="s">
        <v>5820</v>
      </c>
      <c r="B2" s="14" t="s">
        <v>5821</v>
      </c>
      <c r="C2" s="14"/>
      <c r="D2" s="14"/>
      <c r="E2" s="14"/>
      <c r="F2" s="14"/>
      <c r="G2" s="14"/>
      <c r="H2" s="14"/>
      <c r="I2" s="14"/>
      <c r="J2" s="14"/>
      <c r="K2" s="14"/>
      <c r="L2" s="14"/>
    </row>
    <row r="3" ht="70" customHeight="1" spans="1:12">
      <c r="A3" s="13" t="s">
        <v>5822</v>
      </c>
      <c r="B3" s="14" t="s">
        <v>5823</v>
      </c>
      <c r="C3" s="14"/>
      <c r="D3" s="14"/>
      <c r="E3" s="14"/>
      <c r="F3" s="14"/>
      <c r="G3" s="14"/>
      <c r="H3" s="14"/>
      <c r="I3" s="14"/>
      <c r="J3" s="14"/>
      <c r="K3" s="14"/>
      <c r="L3" s="14"/>
    </row>
    <row r="4" ht="70" customHeight="1" spans="1:12">
      <c r="A4" s="13" t="s">
        <v>5824</v>
      </c>
      <c r="B4" s="14" t="s">
        <v>5825</v>
      </c>
      <c r="C4" s="14"/>
      <c r="D4" s="14"/>
      <c r="E4" s="14"/>
      <c r="F4" s="14"/>
      <c r="G4" s="14"/>
      <c r="H4" s="14"/>
      <c r="I4" s="14"/>
      <c r="J4" s="14"/>
      <c r="K4" s="14"/>
      <c r="L4" s="14"/>
    </row>
    <row r="5" ht="70" customHeight="1" spans="1:12">
      <c r="A5" s="13" t="s">
        <v>5826</v>
      </c>
      <c r="B5" s="14" t="s">
        <v>5827</v>
      </c>
      <c r="C5" s="14"/>
      <c r="D5" s="14"/>
      <c r="E5" s="14"/>
      <c r="F5" s="14"/>
      <c r="G5" s="14"/>
      <c r="H5" s="14"/>
      <c r="I5" s="14"/>
      <c r="J5" s="14"/>
      <c r="K5" s="14"/>
      <c r="L5" s="14"/>
    </row>
    <row r="6" ht="70" customHeight="1" spans="1:12">
      <c r="A6" s="13" t="s">
        <v>5828</v>
      </c>
      <c r="B6" s="14" t="s">
        <v>5829</v>
      </c>
      <c r="C6" s="14"/>
      <c r="D6" s="14"/>
      <c r="E6" s="14"/>
      <c r="F6" s="14"/>
      <c r="G6" s="14"/>
      <c r="H6" s="14"/>
      <c r="I6" s="14"/>
      <c r="J6" s="14"/>
      <c r="K6" s="14"/>
      <c r="L6" s="14"/>
    </row>
    <row r="7" ht="70" customHeight="1" spans="1:12">
      <c r="A7" s="13" t="s">
        <v>3131</v>
      </c>
      <c r="B7" s="14" t="s">
        <v>5830</v>
      </c>
      <c r="C7" s="14"/>
      <c r="D7" s="14"/>
      <c r="E7" s="14"/>
      <c r="F7" s="14"/>
      <c r="G7" s="14"/>
      <c r="H7" s="14"/>
      <c r="I7" s="14"/>
      <c r="J7" s="14"/>
      <c r="K7" s="14"/>
      <c r="L7" s="14"/>
    </row>
    <row r="8" ht="70" customHeight="1" spans="1:12">
      <c r="A8" s="13" t="s">
        <v>3142</v>
      </c>
      <c r="B8" s="14" t="s">
        <v>5831</v>
      </c>
      <c r="C8" s="14"/>
      <c r="D8" s="14"/>
      <c r="E8" s="14"/>
      <c r="F8" s="14"/>
      <c r="G8" s="14"/>
      <c r="H8" s="14"/>
      <c r="I8" s="14"/>
      <c r="J8" s="14"/>
      <c r="K8" s="14"/>
      <c r="L8" s="14"/>
    </row>
    <row r="9" ht="70" customHeight="1" spans="1:12">
      <c r="A9" s="13" t="s">
        <v>5832</v>
      </c>
      <c r="B9" s="14" t="s">
        <v>5833</v>
      </c>
      <c r="C9" s="14"/>
      <c r="D9" s="14"/>
      <c r="E9" s="14"/>
      <c r="F9" s="14"/>
      <c r="G9" s="14"/>
      <c r="H9" s="14"/>
      <c r="I9" s="14"/>
      <c r="J9" s="14"/>
      <c r="K9" s="14"/>
      <c r="L9" s="14"/>
    </row>
    <row r="10" ht="70" customHeight="1" spans="1:12">
      <c r="A10" s="13" t="s">
        <v>5834</v>
      </c>
      <c r="B10" s="14" t="s">
        <v>5835</v>
      </c>
      <c r="C10" s="14"/>
      <c r="D10" s="14"/>
      <c r="E10" s="14"/>
      <c r="F10" s="14"/>
      <c r="G10" s="14"/>
      <c r="H10" s="14"/>
      <c r="I10" s="14"/>
      <c r="J10" s="14"/>
      <c r="K10" s="14"/>
      <c r="L10" s="14"/>
    </row>
    <row r="11" ht="70" customHeight="1" spans="1:12">
      <c r="A11" s="13" t="s">
        <v>5836</v>
      </c>
      <c r="B11" s="14" t="s">
        <v>5837</v>
      </c>
      <c r="C11" s="14"/>
      <c r="D11" s="14"/>
      <c r="E11" s="14"/>
      <c r="F11" s="14"/>
      <c r="G11" s="14"/>
      <c r="H11" s="14"/>
      <c r="I11" s="14"/>
      <c r="J11" s="14"/>
      <c r="K11" s="14"/>
      <c r="L11" s="14"/>
    </row>
    <row r="12" ht="14.25" spans="1:12">
      <c r="A12" s="14"/>
      <c r="B12" s="14"/>
      <c r="C12" s="14"/>
      <c r="D12" s="14"/>
      <c r="E12" s="14"/>
      <c r="F12" s="14"/>
      <c r="G12" s="14"/>
      <c r="H12" s="14"/>
      <c r="I12" s="14"/>
      <c r="J12" s="14"/>
      <c r="K12" s="14"/>
      <c r="L12" s="14"/>
    </row>
    <row r="13" ht="14.25" spans="1:12">
      <c r="A13" s="14"/>
      <c r="B13" s="14"/>
      <c r="C13" s="14"/>
      <c r="D13" s="14"/>
      <c r="E13" s="14"/>
      <c r="F13" s="14"/>
      <c r="G13" s="14"/>
      <c r="H13" s="14"/>
      <c r="I13" s="14"/>
      <c r="J13" s="14"/>
      <c r="K13" s="14"/>
      <c r="L13" s="14"/>
    </row>
    <row r="14" ht="14.25" spans="1:12">
      <c r="A14" s="14"/>
      <c r="B14" s="14"/>
      <c r="C14" s="14"/>
      <c r="D14" s="14"/>
      <c r="E14" s="14"/>
      <c r="F14" s="14"/>
      <c r="G14" s="14"/>
      <c r="H14" s="14"/>
      <c r="I14" s="14"/>
      <c r="J14" s="14"/>
      <c r="K14" s="14"/>
      <c r="L14" s="14"/>
    </row>
    <row r="15" ht="15" spans="1:12">
      <c r="A15" s="12" t="s">
        <v>5838</v>
      </c>
      <c r="B15" s="12"/>
      <c r="C15" s="12"/>
      <c r="D15" s="12"/>
      <c r="E15" s="12"/>
      <c r="F15" s="12"/>
      <c r="G15" s="12"/>
      <c r="H15" s="12"/>
      <c r="I15" s="12"/>
      <c r="J15" s="12"/>
      <c r="K15" s="12"/>
      <c r="L15" s="12"/>
    </row>
    <row r="16" ht="48" customHeight="1" spans="1:12">
      <c r="A16" s="13" t="s">
        <v>5839</v>
      </c>
      <c r="B16" s="13" t="s">
        <v>37</v>
      </c>
      <c r="C16" s="13" t="s">
        <v>5840</v>
      </c>
      <c r="D16" s="13" t="s">
        <v>5841</v>
      </c>
      <c r="E16" s="13" t="s">
        <v>5842</v>
      </c>
      <c r="F16" s="13" t="s">
        <v>5843</v>
      </c>
      <c r="G16" s="13" t="s">
        <v>5844</v>
      </c>
      <c r="H16" s="13" t="s">
        <v>5845</v>
      </c>
      <c r="I16" s="13" t="s">
        <v>5846</v>
      </c>
      <c r="J16" s="13" t="s">
        <v>5847</v>
      </c>
      <c r="K16" s="13" t="s">
        <v>5848</v>
      </c>
      <c r="L16" s="13" t="s">
        <v>5849</v>
      </c>
    </row>
    <row r="17" ht="40" customHeight="1" spans="1:12">
      <c r="A17" s="14" t="s">
        <v>3158</v>
      </c>
      <c r="B17" s="14">
        <v>12</v>
      </c>
      <c r="C17" s="14">
        <v>12</v>
      </c>
      <c r="D17" s="15">
        <v>11167</v>
      </c>
      <c r="E17" s="15">
        <v>209009.99</v>
      </c>
      <c r="F17" s="14">
        <v>32.12</v>
      </c>
      <c r="G17" s="14">
        <v>4.43</v>
      </c>
      <c r="H17" s="14">
        <v>204</v>
      </c>
      <c r="I17" s="14">
        <v>69.57</v>
      </c>
      <c r="J17" s="14">
        <v>77.26</v>
      </c>
      <c r="K17" s="14">
        <v>0</v>
      </c>
      <c r="L17" s="14">
        <v>357</v>
      </c>
    </row>
    <row r="18" ht="40" customHeight="1" spans="1:12">
      <c r="A18" s="14" t="s">
        <v>3163</v>
      </c>
      <c r="B18" s="14">
        <v>21</v>
      </c>
      <c r="C18" s="14">
        <v>21</v>
      </c>
      <c r="D18" s="15">
        <v>12873</v>
      </c>
      <c r="E18" s="15">
        <v>252042.63</v>
      </c>
      <c r="F18" s="14">
        <v>17.37</v>
      </c>
      <c r="G18" s="14">
        <v>4.39</v>
      </c>
      <c r="H18" s="14">
        <v>1033</v>
      </c>
      <c r="I18" s="14">
        <v>59.41</v>
      </c>
      <c r="J18" s="14">
        <v>36.43</v>
      </c>
      <c r="K18" s="14">
        <v>0</v>
      </c>
      <c r="L18" s="14">
        <v>446</v>
      </c>
    </row>
    <row r="19" ht="40" customHeight="1" spans="1:12">
      <c r="A19" s="14" t="s">
        <v>3167</v>
      </c>
      <c r="B19" s="14">
        <v>1</v>
      </c>
      <c r="C19" s="14">
        <v>1</v>
      </c>
      <c r="D19" s="15">
        <v>1382</v>
      </c>
      <c r="E19" s="15">
        <v>24005.34</v>
      </c>
      <c r="F19" s="14">
        <v>16.98</v>
      </c>
      <c r="G19" s="14">
        <v>4.5</v>
      </c>
      <c r="H19" s="14">
        <v>622</v>
      </c>
      <c r="I19" s="14">
        <v>62.81</v>
      </c>
      <c r="J19" s="14">
        <v>100</v>
      </c>
      <c r="K19" s="14">
        <v>0</v>
      </c>
      <c r="L19" s="14">
        <v>1382</v>
      </c>
    </row>
    <row r="20" ht="40" customHeight="1" spans="1:12">
      <c r="A20" s="14" t="s">
        <v>3176</v>
      </c>
      <c r="B20" s="14">
        <v>21</v>
      </c>
      <c r="C20" s="14">
        <v>21</v>
      </c>
      <c r="D20" s="15">
        <v>11253</v>
      </c>
      <c r="E20" s="15">
        <v>194300.1</v>
      </c>
      <c r="F20" s="14">
        <v>17.64</v>
      </c>
      <c r="G20" s="14">
        <v>4.62</v>
      </c>
      <c r="H20" s="14">
        <v>286</v>
      </c>
      <c r="I20" s="14">
        <v>59.89</v>
      </c>
      <c r="J20" s="14">
        <v>51.27</v>
      </c>
      <c r="K20" s="14">
        <v>0</v>
      </c>
      <c r="L20" s="14">
        <v>300</v>
      </c>
    </row>
    <row r="21" ht="40" customHeight="1" spans="1:12">
      <c r="A21" s="14" t="s">
        <v>3184</v>
      </c>
      <c r="B21" s="14">
        <v>1</v>
      </c>
      <c r="C21" s="14">
        <v>1</v>
      </c>
      <c r="D21" s="15">
        <v>972</v>
      </c>
      <c r="E21" s="15">
        <v>25991.28</v>
      </c>
      <c r="F21" s="14">
        <v>27.99</v>
      </c>
      <c r="G21" s="14">
        <v>4.2</v>
      </c>
      <c r="H21" s="14">
        <v>1063</v>
      </c>
      <c r="I21" s="14">
        <v>71.21</v>
      </c>
      <c r="J21" s="14">
        <v>100</v>
      </c>
      <c r="K21" s="14">
        <v>0</v>
      </c>
      <c r="L21" s="14">
        <v>972</v>
      </c>
    </row>
    <row r="22" ht="40" customHeight="1" spans="1:12">
      <c r="A22" s="14" t="s">
        <v>3188</v>
      </c>
      <c r="B22" s="14">
        <v>8</v>
      </c>
      <c r="C22" s="14">
        <v>6</v>
      </c>
      <c r="D22" s="15">
        <v>2869</v>
      </c>
      <c r="E22" s="15">
        <v>63054.34</v>
      </c>
      <c r="F22" s="14">
        <v>23.39</v>
      </c>
      <c r="G22" s="14">
        <v>4.1</v>
      </c>
      <c r="H22" s="14">
        <v>228.5</v>
      </c>
      <c r="I22" s="14">
        <v>65.41</v>
      </c>
      <c r="J22" s="14">
        <v>79.33</v>
      </c>
      <c r="K22" s="14">
        <v>0</v>
      </c>
      <c r="L22" s="14">
        <v>394</v>
      </c>
    </row>
    <row r="23" ht="40" customHeight="1" spans="1:12">
      <c r="A23" s="14" t="s">
        <v>3191</v>
      </c>
      <c r="B23" s="14">
        <v>4</v>
      </c>
      <c r="C23" s="14">
        <v>4</v>
      </c>
      <c r="D23" s="15">
        <v>1955</v>
      </c>
      <c r="E23" s="15">
        <v>33193.4</v>
      </c>
      <c r="F23" s="14">
        <v>15.91</v>
      </c>
      <c r="G23" s="14">
        <v>4.4</v>
      </c>
      <c r="H23" s="14">
        <v>2979</v>
      </c>
      <c r="I23" s="14">
        <v>53.22</v>
      </c>
      <c r="J23" s="14">
        <v>91.92</v>
      </c>
      <c r="K23" s="14">
        <v>0</v>
      </c>
      <c r="L23" s="14">
        <v>291</v>
      </c>
    </row>
    <row r="24" ht="40" customHeight="1" spans="1:12">
      <c r="A24" s="14" t="s">
        <v>3195</v>
      </c>
      <c r="B24" s="14">
        <v>7</v>
      </c>
      <c r="C24" s="14">
        <v>7</v>
      </c>
      <c r="D24" s="15">
        <v>2121</v>
      </c>
      <c r="E24" s="15">
        <v>72106.87</v>
      </c>
      <c r="F24" s="14">
        <v>31.45</v>
      </c>
      <c r="G24" s="14">
        <v>3.93</v>
      </c>
      <c r="H24" s="14">
        <v>175</v>
      </c>
      <c r="I24" s="14">
        <v>72.02</v>
      </c>
      <c r="J24" s="14">
        <v>73.93</v>
      </c>
      <c r="K24" s="14">
        <v>0</v>
      </c>
      <c r="L24" s="14">
        <v>201</v>
      </c>
    </row>
    <row r="25" ht="40" customHeight="1" spans="1:12">
      <c r="A25" s="14" t="s">
        <v>3198</v>
      </c>
      <c r="B25" s="14">
        <v>9</v>
      </c>
      <c r="C25" s="14">
        <v>8</v>
      </c>
      <c r="D25" s="15">
        <v>3655</v>
      </c>
      <c r="E25" s="15">
        <v>72748.72</v>
      </c>
      <c r="F25" s="14">
        <v>40.92</v>
      </c>
      <c r="G25" s="14">
        <v>4.21</v>
      </c>
      <c r="H25" s="14">
        <v>156</v>
      </c>
      <c r="I25" s="14">
        <v>75.2</v>
      </c>
      <c r="J25" s="14">
        <v>69.71</v>
      </c>
      <c r="K25" s="14">
        <v>1</v>
      </c>
      <c r="L25" s="14">
        <v>339.5</v>
      </c>
    </row>
    <row r="26" ht="40" customHeight="1" spans="1:12">
      <c r="A26" s="14" t="s">
        <v>3210</v>
      </c>
      <c r="B26" s="14">
        <v>8</v>
      </c>
      <c r="C26" s="14">
        <v>8</v>
      </c>
      <c r="D26" s="15">
        <v>2536</v>
      </c>
      <c r="E26" s="15">
        <v>76011.62</v>
      </c>
      <c r="F26" s="14">
        <v>30.48</v>
      </c>
      <c r="G26" s="14">
        <v>4.22</v>
      </c>
      <c r="H26" s="14">
        <v>76.5</v>
      </c>
      <c r="I26" s="14">
        <v>69.29</v>
      </c>
      <c r="J26" s="14">
        <v>58.28</v>
      </c>
      <c r="K26" s="14">
        <v>0</v>
      </c>
      <c r="L26" s="14">
        <v>254</v>
      </c>
    </row>
    <row r="27" ht="40" customHeight="1" spans="1:12">
      <c r="A27" s="14" t="s">
        <v>3230</v>
      </c>
      <c r="B27" s="14">
        <v>2</v>
      </c>
      <c r="C27" s="14">
        <v>2</v>
      </c>
      <c r="D27" s="15">
        <v>469</v>
      </c>
      <c r="E27" s="15">
        <v>5940.95</v>
      </c>
      <c r="F27" s="14">
        <v>12.71</v>
      </c>
      <c r="G27" s="14">
        <v>4.6</v>
      </c>
      <c r="H27" s="14">
        <v>2978</v>
      </c>
      <c r="I27" s="14">
        <v>59.69</v>
      </c>
      <c r="J27" s="14">
        <v>100</v>
      </c>
      <c r="K27" s="14">
        <v>0</v>
      </c>
      <c r="L27" s="14">
        <v>234.5</v>
      </c>
    </row>
    <row r="28" ht="40" customHeight="1" spans="1:12">
      <c r="A28" s="14" t="s">
        <v>3243</v>
      </c>
      <c r="B28" s="14">
        <v>1</v>
      </c>
      <c r="C28" s="14">
        <v>1</v>
      </c>
      <c r="D28" s="15">
        <v>455</v>
      </c>
      <c r="E28" s="15">
        <v>4267.9</v>
      </c>
      <c r="F28" s="14">
        <v>7.99</v>
      </c>
      <c r="G28" s="14">
        <v>4.6</v>
      </c>
      <c r="H28" s="14">
        <v>49</v>
      </c>
      <c r="I28" s="14">
        <v>56.09</v>
      </c>
      <c r="J28" s="14">
        <v>100</v>
      </c>
      <c r="K28" s="14">
        <v>0</v>
      </c>
      <c r="L28" s="14">
        <v>455</v>
      </c>
    </row>
    <row r="29" ht="40" customHeight="1" spans="1:12">
      <c r="A29" s="14" t="s">
        <v>3249</v>
      </c>
      <c r="B29" s="14">
        <v>1</v>
      </c>
      <c r="C29" s="14">
        <v>1</v>
      </c>
      <c r="D29" s="15">
        <v>284</v>
      </c>
      <c r="E29" s="15">
        <v>3998.72</v>
      </c>
      <c r="F29" s="14">
        <v>13.21</v>
      </c>
      <c r="G29" s="14">
        <v>4.3</v>
      </c>
      <c r="H29" s="14">
        <v>1063</v>
      </c>
      <c r="I29" s="14">
        <v>61.68</v>
      </c>
      <c r="J29" s="14">
        <v>100</v>
      </c>
      <c r="K29" s="14">
        <v>0</v>
      </c>
      <c r="L29" s="14">
        <v>284</v>
      </c>
    </row>
    <row r="30" ht="40" customHeight="1" spans="1:12">
      <c r="A30" s="14" t="s">
        <v>3255</v>
      </c>
      <c r="B30" s="14">
        <v>4</v>
      </c>
      <c r="C30" s="14">
        <v>4</v>
      </c>
      <c r="D30" s="15">
        <v>726</v>
      </c>
      <c r="E30" s="15">
        <v>14052.77</v>
      </c>
      <c r="F30" s="14">
        <v>19.04</v>
      </c>
      <c r="G30" s="14">
        <v>4.43</v>
      </c>
      <c r="H30" s="14">
        <v>208</v>
      </c>
      <c r="I30" s="14">
        <v>66.72</v>
      </c>
      <c r="J30" s="14">
        <v>99.86</v>
      </c>
      <c r="K30" s="14">
        <v>0</v>
      </c>
      <c r="L30" s="14">
        <v>224</v>
      </c>
    </row>
    <row r="31" ht="14.25" spans="1:12">
      <c r="A31" s="14"/>
      <c r="B31" s="14"/>
      <c r="C31" s="14"/>
      <c r="D31" s="14"/>
      <c r="E31" s="14"/>
      <c r="F31" s="14"/>
      <c r="G31" s="14"/>
      <c r="H31" s="14"/>
      <c r="I31" s="14"/>
      <c r="J31" s="14"/>
      <c r="K31" s="14"/>
      <c r="L31" s="14"/>
    </row>
    <row r="32" ht="14.25" spans="1:12">
      <c r="A32" s="14"/>
      <c r="B32" s="14"/>
      <c r="C32" s="14"/>
      <c r="D32" s="14"/>
      <c r="E32" s="14"/>
      <c r="F32" s="14"/>
      <c r="G32" s="14"/>
      <c r="H32" s="14"/>
      <c r="I32" s="14"/>
      <c r="J32" s="14"/>
      <c r="K32" s="14"/>
      <c r="L32" s="14"/>
    </row>
    <row r="33" ht="15" spans="1:12">
      <c r="A33" s="12" t="s">
        <v>5850</v>
      </c>
      <c r="B33" s="12"/>
      <c r="C33" s="12"/>
      <c r="D33" s="12"/>
      <c r="E33" s="12"/>
      <c r="F33" s="12"/>
      <c r="G33" s="12"/>
      <c r="H33" s="12"/>
      <c r="I33" s="12"/>
      <c r="J33" s="12"/>
      <c r="K33" s="12"/>
      <c r="L33" s="12"/>
    </row>
    <row r="34" ht="48" customHeight="1" spans="1:12">
      <c r="A34" s="13" t="s">
        <v>5839</v>
      </c>
      <c r="B34" s="13" t="s">
        <v>37</v>
      </c>
      <c r="C34" s="13" t="s">
        <v>5840</v>
      </c>
      <c r="D34" s="13" t="s">
        <v>5841</v>
      </c>
      <c r="E34" s="13" t="s">
        <v>5842</v>
      </c>
      <c r="F34" s="13" t="s">
        <v>5843</v>
      </c>
      <c r="G34" s="13" t="s">
        <v>5844</v>
      </c>
      <c r="H34" s="13" t="s">
        <v>5845</v>
      </c>
      <c r="I34" s="13" t="s">
        <v>5846</v>
      </c>
      <c r="J34" s="13" t="s">
        <v>5847</v>
      </c>
      <c r="K34" s="13" t="s">
        <v>5848</v>
      </c>
      <c r="L34" s="13" t="s">
        <v>5849</v>
      </c>
    </row>
    <row r="35" ht="40" customHeight="1" spans="1:12">
      <c r="A35" s="14" t="s">
        <v>3160</v>
      </c>
      <c r="B35" s="14">
        <v>26</v>
      </c>
      <c r="C35" s="14">
        <v>26</v>
      </c>
      <c r="D35" s="15">
        <v>14545</v>
      </c>
      <c r="E35" s="15">
        <v>139874.69</v>
      </c>
      <c r="F35" s="14">
        <v>10.3</v>
      </c>
      <c r="G35" s="14">
        <v>4.4</v>
      </c>
      <c r="H35" s="14">
        <v>317</v>
      </c>
      <c r="I35" s="14">
        <v>51.75</v>
      </c>
      <c r="J35" s="14">
        <v>55.74</v>
      </c>
      <c r="K35" s="14">
        <v>0</v>
      </c>
      <c r="L35" s="14">
        <v>270.5</v>
      </c>
    </row>
    <row r="36" ht="40" customHeight="1" spans="1:12">
      <c r="A36" s="14" t="s">
        <v>3169</v>
      </c>
      <c r="B36" s="14">
        <v>49</v>
      </c>
      <c r="C36" s="14">
        <v>49</v>
      </c>
      <c r="D36" s="15">
        <v>28740</v>
      </c>
      <c r="E36" s="15">
        <v>551248.09</v>
      </c>
      <c r="F36" s="14">
        <v>19.48</v>
      </c>
      <c r="G36" s="14">
        <v>4.35</v>
      </c>
      <c r="H36" s="14">
        <v>273</v>
      </c>
      <c r="I36" s="14">
        <v>65.83</v>
      </c>
      <c r="J36" s="14">
        <v>21.97</v>
      </c>
      <c r="K36" s="14">
        <v>0</v>
      </c>
      <c r="L36" s="14">
        <v>408</v>
      </c>
    </row>
    <row r="37" ht="40" customHeight="1" spans="1:12">
      <c r="A37" s="14" t="s">
        <v>3173</v>
      </c>
      <c r="B37" s="14">
        <v>23</v>
      </c>
      <c r="C37" s="14">
        <v>22</v>
      </c>
      <c r="D37" s="15">
        <v>9432</v>
      </c>
      <c r="E37" s="15">
        <v>359601.85</v>
      </c>
      <c r="F37" s="14">
        <v>48.26</v>
      </c>
      <c r="G37" s="14">
        <v>4.37</v>
      </c>
      <c r="H37" s="14">
        <v>180</v>
      </c>
      <c r="I37" s="14">
        <v>76.02</v>
      </c>
      <c r="J37" s="14">
        <v>47.74</v>
      </c>
      <c r="K37" s="14">
        <v>1</v>
      </c>
      <c r="L37" s="14">
        <v>249.5</v>
      </c>
    </row>
    <row r="38" ht="40" customHeight="1" spans="1:12">
      <c r="A38" s="14" t="s">
        <v>3201</v>
      </c>
      <c r="B38" s="14">
        <v>2</v>
      </c>
      <c r="C38" s="14">
        <v>0</v>
      </c>
      <c r="D38" s="15">
        <v>0</v>
      </c>
      <c r="E38" s="15">
        <v>0</v>
      </c>
      <c r="F38" s="14"/>
      <c r="G38" s="14"/>
      <c r="H38" s="14"/>
      <c r="I38" s="14"/>
      <c r="J38" s="14"/>
      <c r="K38" s="14">
        <v>0</v>
      </c>
      <c r="L38" s="14"/>
    </row>
    <row r="39" ht="14.25" spans="1:12">
      <c r="A39" s="14"/>
      <c r="B39" s="14"/>
      <c r="C39" s="14"/>
      <c r="D39" s="14"/>
      <c r="E39" s="14"/>
      <c r="F39" s="14"/>
      <c r="G39" s="14"/>
      <c r="H39" s="14"/>
      <c r="I39" s="14"/>
      <c r="J39" s="14"/>
      <c r="K39" s="14"/>
      <c r="L39" s="14"/>
    </row>
    <row r="40" ht="14.25" spans="1:12">
      <c r="A40" s="14"/>
      <c r="B40" s="14"/>
      <c r="C40" s="14"/>
      <c r="D40" s="14"/>
      <c r="E40" s="14"/>
      <c r="F40" s="14"/>
      <c r="G40" s="14"/>
      <c r="H40" s="14"/>
      <c r="I40" s="14"/>
      <c r="J40" s="14"/>
      <c r="K40" s="14"/>
      <c r="L40" s="14"/>
    </row>
    <row r="41" ht="15" spans="1:12">
      <c r="A41" s="12" t="s">
        <v>5851</v>
      </c>
      <c r="B41" s="12"/>
      <c r="C41" s="12"/>
      <c r="D41" s="12"/>
      <c r="E41" s="12"/>
      <c r="F41" s="12"/>
      <c r="G41" s="12"/>
      <c r="H41" s="12"/>
      <c r="I41" s="12"/>
      <c r="J41" s="12"/>
      <c r="K41" s="12"/>
      <c r="L41" s="12"/>
    </row>
    <row r="42" ht="48" customHeight="1" spans="1:12">
      <c r="A42" s="13" t="s">
        <v>5839</v>
      </c>
      <c r="B42" s="13" t="s">
        <v>37</v>
      </c>
      <c r="C42" s="13" t="s">
        <v>5840</v>
      </c>
      <c r="D42" s="13" t="s">
        <v>5841</v>
      </c>
      <c r="E42" s="13" t="s">
        <v>5842</v>
      </c>
      <c r="F42" s="13" t="s">
        <v>5843</v>
      </c>
      <c r="G42" s="13" t="s">
        <v>5844</v>
      </c>
      <c r="H42" s="13" t="s">
        <v>5845</v>
      </c>
      <c r="I42" s="13" t="s">
        <v>5846</v>
      </c>
      <c r="J42" s="13" t="s">
        <v>5847</v>
      </c>
      <c r="K42" s="13" t="s">
        <v>5848</v>
      </c>
      <c r="L42" s="13" t="s">
        <v>5849</v>
      </c>
    </row>
    <row r="43" ht="40" customHeight="1" spans="1:12">
      <c r="A43" s="14" t="s">
        <v>5852</v>
      </c>
      <c r="B43" s="14">
        <v>54</v>
      </c>
      <c r="C43" s="14">
        <v>54</v>
      </c>
      <c r="D43" s="15">
        <v>32985</v>
      </c>
      <c r="E43" s="15">
        <v>630121.47</v>
      </c>
      <c r="F43" s="14">
        <v>21.21</v>
      </c>
      <c r="G43" s="14">
        <v>4.4</v>
      </c>
      <c r="H43" s="14">
        <v>273</v>
      </c>
      <c r="I43" s="14">
        <v>63.31</v>
      </c>
      <c r="J43" s="14">
        <v>32.28</v>
      </c>
      <c r="K43" s="14">
        <v>0</v>
      </c>
      <c r="L43" s="14">
        <v>304.5</v>
      </c>
    </row>
    <row r="44" ht="40" customHeight="1" spans="1:12">
      <c r="A44" s="14" t="s">
        <v>5853</v>
      </c>
      <c r="B44" s="14">
        <v>28</v>
      </c>
      <c r="C44" s="14">
        <v>25</v>
      </c>
      <c r="D44" s="15">
        <v>14191</v>
      </c>
      <c r="E44" s="15">
        <v>293561.61</v>
      </c>
      <c r="F44" s="14">
        <v>29.6</v>
      </c>
      <c r="G44" s="14">
        <v>4.32</v>
      </c>
      <c r="H44" s="14">
        <v>392</v>
      </c>
      <c r="I44" s="14">
        <v>66.45</v>
      </c>
      <c r="J44" s="14">
        <v>32.09</v>
      </c>
      <c r="K44" s="14">
        <v>1</v>
      </c>
      <c r="L44" s="14">
        <v>366</v>
      </c>
    </row>
    <row r="45" ht="40" customHeight="1" spans="1:12">
      <c r="A45" s="14" t="s">
        <v>5854</v>
      </c>
      <c r="B45" s="14">
        <v>4</v>
      </c>
      <c r="C45" s="14">
        <v>4</v>
      </c>
      <c r="D45" s="15">
        <v>1823</v>
      </c>
      <c r="E45" s="15">
        <v>40994.75</v>
      </c>
      <c r="F45" s="14">
        <v>19.34</v>
      </c>
      <c r="G45" s="14">
        <v>4.4</v>
      </c>
      <c r="H45" s="14">
        <v>772</v>
      </c>
      <c r="I45" s="14">
        <v>65.08</v>
      </c>
      <c r="J45" s="14">
        <v>93.36</v>
      </c>
      <c r="K45" s="14">
        <v>0</v>
      </c>
      <c r="L45" s="14">
        <v>288.5</v>
      </c>
    </row>
    <row r="46" ht="40" customHeight="1" spans="1:12">
      <c r="A46" s="14" t="s">
        <v>5855</v>
      </c>
      <c r="B46" s="14">
        <v>1</v>
      </c>
      <c r="C46" s="14">
        <v>1</v>
      </c>
      <c r="D46" s="15">
        <v>440</v>
      </c>
      <c r="E46" s="15">
        <v>6102.8</v>
      </c>
      <c r="F46" s="14">
        <v>13.95</v>
      </c>
      <c r="G46" s="14">
        <v>4</v>
      </c>
      <c r="H46" s="14">
        <v>257</v>
      </c>
      <c r="I46" s="14">
        <v>60.77</v>
      </c>
      <c r="J46" s="14">
        <v>100</v>
      </c>
      <c r="K46" s="14">
        <v>0</v>
      </c>
      <c r="L46" s="14">
        <v>440</v>
      </c>
    </row>
    <row r="47" ht="40" customHeight="1" spans="1:12">
      <c r="A47" s="14" t="s">
        <v>5856</v>
      </c>
      <c r="B47" s="14">
        <v>1</v>
      </c>
      <c r="C47" s="14">
        <v>1</v>
      </c>
      <c r="D47" s="15">
        <v>391</v>
      </c>
      <c r="E47" s="15">
        <v>5063.45</v>
      </c>
      <c r="F47" s="14">
        <v>12.95</v>
      </c>
      <c r="G47" s="14">
        <v>4.5</v>
      </c>
      <c r="H47" s="14">
        <v>5912</v>
      </c>
      <c r="I47" s="14">
        <v>61.22</v>
      </c>
      <c r="J47" s="14">
        <v>100</v>
      </c>
      <c r="K47" s="14">
        <v>0</v>
      </c>
      <c r="L47" s="14">
        <v>391</v>
      </c>
    </row>
    <row r="48" ht="40" customHeight="1" spans="1:12">
      <c r="A48" s="14" t="s">
        <v>5857</v>
      </c>
      <c r="B48" s="14">
        <v>1</v>
      </c>
      <c r="C48" s="14">
        <v>1</v>
      </c>
      <c r="D48" s="15">
        <v>78</v>
      </c>
      <c r="E48" s="15">
        <v>877.5</v>
      </c>
      <c r="F48" s="14">
        <v>12.46</v>
      </c>
      <c r="G48" s="14">
        <v>4.7</v>
      </c>
      <c r="H48" s="14">
        <v>44</v>
      </c>
      <c r="I48" s="14">
        <v>58.15</v>
      </c>
      <c r="J48" s="14">
        <v>100</v>
      </c>
      <c r="K48" s="14">
        <v>0</v>
      </c>
      <c r="L48" s="14">
        <v>78</v>
      </c>
    </row>
    <row r="49" ht="40" customHeight="1" spans="1:12">
      <c r="A49" s="14" t="s">
        <v>5858</v>
      </c>
      <c r="B49" s="14">
        <v>3</v>
      </c>
      <c r="C49" s="14">
        <v>3</v>
      </c>
      <c r="D49" s="15">
        <v>690</v>
      </c>
      <c r="E49" s="15">
        <v>15251.06</v>
      </c>
      <c r="F49" s="14">
        <v>20.99</v>
      </c>
      <c r="G49" s="14">
        <v>4.5</v>
      </c>
      <c r="H49" s="14">
        <v>5</v>
      </c>
      <c r="I49" s="14">
        <v>69.72</v>
      </c>
      <c r="J49" s="14">
        <v>100</v>
      </c>
      <c r="K49" s="14">
        <v>0</v>
      </c>
      <c r="L49" s="14">
        <v>289</v>
      </c>
    </row>
    <row r="50" ht="40" customHeight="1" spans="1:12">
      <c r="A50" s="14" t="s">
        <v>5859</v>
      </c>
      <c r="B50" s="14">
        <v>2</v>
      </c>
      <c r="C50" s="14">
        <v>2</v>
      </c>
      <c r="D50" s="15">
        <v>580</v>
      </c>
      <c r="E50" s="15">
        <v>10397.48</v>
      </c>
      <c r="F50" s="14">
        <v>15.61</v>
      </c>
      <c r="G50" s="14">
        <v>4.3</v>
      </c>
      <c r="H50" s="14">
        <v>1848</v>
      </c>
      <c r="I50" s="14">
        <v>62.58</v>
      </c>
      <c r="J50" s="14">
        <v>100</v>
      </c>
      <c r="K50" s="14">
        <v>0</v>
      </c>
      <c r="L50" s="14">
        <v>290</v>
      </c>
    </row>
    <row r="51" ht="40" customHeight="1" spans="1:12">
      <c r="A51" s="14" t="s">
        <v>5860</v>
      </c>
      <c r="B51" s="14">
        <v>6</v>
      </c>
      <c r="C51" s="14">
        <v>6</v>
      </c>
      <c r="D51" s="15">
        <v>1539</v>
      </c>
      <c r="E51" s="15">
        <v>48354.51</v>
      </c>
      <c r="F51" s="14">
        <v>31.25</v>
      </c>
      <c r="G51" s="14">
        <v>4.22</v>
      </c>
      <c r="H51" s="14">
        <v>232</v>
      </c>
      <c r="I51" s="14">
        <v>64.84</v>
      </c>
      <c r="J51" s="14">
        <v>64.72</v>
      </c>
      <c r="K51" s="14">
        <v>0</v>
      </c>
      <c r="L51" s="14">
        <v>233</v>
      </c>
    </row>
    <row r="52" ht="14.25" spans="1:12">
      <c r="A52" s="14"/>
      <c r="B52" s="14"/>
      <c r="C52" s="14"/>
      <c r="D52" s="14"/>
      <c r="E52" s="14"/>
      <c r="F52" s="14"/>
      <c r="G52" s="14"/>
      <c r="H52" s="14"/>
      <c r="I52" s="14"/>
      <c r="J52" s="14"/>
      <c r="K52" s="14"/>
      <c r="L52" s="14"/>
    </row>
    <row r="53" ht="14.25" spans="1:12">
      <c r="A53" s="14"/>
      <c r="B53" s="14"/>
      <c r="C53" s="14"/>
      <c r="D53" s="14"/>
      <c r="E53" s="14"/>
      <c r="F53" s="14"/>
      <c r="G53" s="14"/>
      <c r="H53" s="14"/>
      <c r="I53" s="14"/>
      <c r="J53" s="14"/>
      <c r="K53" s="14"/>
      <c r="L53" s="14"/>
    </row>
    <row r="54" ht="15" spans="1:12">
      <c r="A54" s="12" t="s">
        <v>5861</v>
      </c>
      <c r="B54" s="12"/>
      <c r="C54" s="12"/>
      <c r="D54" s="12"/>
      <c r="E54" s="12"/>
      <c r="F54" s="12"/>
      <c r="G54" s="12"/>
      <c r="H54" s="12"/>
      <c r="I54" s="12"/>
      <c r="J54" s="12"/>
      <c r="K54" s="12"/>
      <c r="L54" s="12"/>
    </row>
    <row r="55" ht="48" customHeight="1" spans="1:12">
      <c r="A55" s="13" t="s">
        <v>5839</v>
      </c>
      <c r="B55" s="13" t="s">
        <v>37</v>
      </c>
      <c r="C55" s="13" t="s">
        <v>5840</v>
      </c>
      <c r="D55" s="13" t="s">
        <v>5841</v>
      </c>
      <c r="E55" s="13" t="s">
        <v>5842</v>
      </c>
      <c r="F55" s="13" t="s">
        <v>5843</v>
      </c>
      <c r="G55" s="13" t="s">
        <v>5844</v>
      </c>
      <c r="H55" s="13" t="s">
        <v>5845</v>
      </c>
      <c r="I55" s="13" t="s">
        <v>5846</v>
      </c>
      <c r="J55" s="13" t="s">
        <v>5847</v>
      </c>
      <c r="K55" s="13" t="s">
        <v>5848</v>
      </c>
      <c r="L55" s="13" t="s">
        <v>5849</v>
      </c>
    </row>
    <row r="56" ht="40" customHeight="1" spans="1:12">
      <c r="A56" s="14" t="s">
        <v>5862</v>
      </c>
      <c r="B56" s="14">
        <v>66</v>
      </c>
      <c r="C56" s="14">
        <v>63</v>
      </c>
      <c r="D56" s="15">
        <v>41427</v>
      </c>
      <c r="E56" s="15">
        <v>834197.66</v>
      </c>
      <c r="F56" s="14">
        <v>25.15</v>
      </c>
      <c r="G56" s="14">
        <v>4.31</v>
      </c>
      <c r="H56" s="14">
        <v>391</v>
      </c>
      <c r="I56" s="14">
        <v>64.64</v>
      </c>
      <c r="J56" s="14">
        <v>25.72</v>
      </c>
      <c r="K56" s="14">
        <v>1</v>
      </c>
      <c r="L56" s="14">
        <v>342</v>
      </c>
    </row>
    <row r="57" ht="40" customHeight="1" spans="1:12">
      <c r="A57" s="14" t="s">
        <v>5863</v>
      </c>
      <c r="B57" s="14">
        <v>17</v>
      </c>
      <c r="C57" s="14">
        <v>17</v>
      </c>
      <c r="D57" s="15">
        <v>6170</v>
      </c>
      <c r="E57" s="15">
        <v>102370.94</v>
      </c>
      <c r="F57" s="14">
        <v>16.12</v>
      </c>
      <c r="G57" s="14">
        <v>4.62</v>
      </c>
      <c r="H57" s="14">
        <v>158.5</v>
      </c>
      <c r="I57" s="14">
        <v>65.94</v>
      </c>
      <c r="J57" s="14">
        <v>41.2</v>
      </c>
      <c r="K57" s="14">
        <v>0</v>
      </c>
      <c r="L57" s="14">
        <v>309</v>
      </c>
    </row>
    <row r="58" ht="40" customHeight="1" spans="1:12">
      <c r="A58" s="14" t="s">
        <v>5864</v>
      </c>
      <c r="B58" s="14">
        <v>10</v>
      </c>
      <c r="C58" s="14">
        <v>10</v>
      </c>
      <c r="D58" s="15">
        <v>3227</v>
      </c>
      <c r="E58" s="15">
        <v>61728.3</v>
      </c>
      <c r="F58" s="14">
        <v>22.81</v>
      </c>
      <c r="G58" s="14">
        <v>4.43</v>
      </c>
      <c r="H58" s="14">
        <v>316</v>
      </c>
      <c r="I58" s="14">
        <v>58.13</v>
      </c>
      <c r="J58" s="14">
        <v>49.02</v>
      </c>
      <c r="K58" s="14">
        <v>0</v>
      </c>
      <c r="L58" s="14">
        <v>255.5</v>
      </c>
    </row>
    <row r="59" ht="40" customHeight="1" spans="1:12">
      <c r="A59" s="14" t="s">
        <v>5865</v>
      </c>
      <c r="B59" s="14">
        <v>1</v>
      </c>
      <c r="C59" s="14">
        <v>1</v>
      </c>
      <c r="D59" s="15">
        <v>440</v>
      </c>
      <c r="E59" s="15">
        <v>6102.8</v>
      </c>
      <c r="F59" s="14">
        <v>13.95</v>
      </c>
      <c r="G59" s="14">
        <v>4</v>
      </c>
      <c r="H59" s="14">
        <v>257</v>
      </c>
      <c r="I59" s="14">
        <v>60.77</v>
      </c>
      <c r="J59" s="14">
        <v>100</v>
      </c>
      <c r="K59" s="14">
        <v>0</v>
      </c>
      <c r="L59" s="14">
        <v>440</v>
      </c>
    </row>
    <row r="60" ht="40" customHeight="1" spans="1:12">
      <c r="A60" s="14" t="s">
        <v>5866</v>
      </c>
      <c r="B60" s="14">
        <v>1</v>
      </c>
      <c r="C60" s="14">
        <v>1</v>
      </c>
      <c r="D60" s="15">
        <v>391</v>
      </c>
      <c r="E60" s="15">
        <v>5063.45</v>
      </c>
      <c r="F60" s="14">
        <v>12.95</v>
      </c>
      <c r="G60" s="14">
        <v>4.5</v>
      </c>
      <c r="H60" s="14">
        <v>5912</v>
      </c>
      <c r="I60" s="14">
        <v>61.22</v>
      </c>
      <c r="J60" s="14">
        <v>100</v>
      </c>
      <c r="K60" s="14">
        <v>0</v>
      </c>
      <c r="L60" s="14">
        <v>391</v>
      </c>
    </row>
    <row r="61" ht="40" customHeight="1" spans="1:12">
      <c r="A61" s="14" t="s">
        <v>5867</v>
      </c>
      <c r="B61" s="14">
        <v>1</v>
      </c>
      <c r="C61" s="14">
        <v>1</v>
      </c>
      <c r="D61" s="15">
        <v>78</v>
      </c>
      <c r="E61" s="15">
        <v>877.5</v>
      </c>
      <c r="F61" s="14">
        <v>12.46</v>
      </c>
      <c r="G61" s="14">
        <v>4.7</v>
      </c>
      <c r="H61" s="14">
        <v>44</v>
      </c>
      <c r="I61" s="14">
        <v>58.15</v>
      </c>
      <c r="J61" s="14">
        <v>100</v>
      </c>
      <c r="K61" s="14">
        <v>0</v>
      </c>
      <c r="L61" s="14">
        <v>78</v>
      </c>
    </row>
    <row r="62" ht="40" customHeight="1" spans="1:12">
      <c r="A62" s="14" t="s">
        <v>5868</v>
      </c>
      <c r="B62" s="14">
        <v>4</v>
      </c>
      <c r="C62" s="14">
        <v>4</v>
      </c>
      <c r="D62" s="15">
        <v>984</v>
      </c>
      <c r="E62" s="15">
        <v>40383.98</v>
      </c>
      <c r="F62" s="14">
        <v>39.49</v>
      </c>
      <c r="G62" s="14">
        <v>4.1</v>
      </c>
      <c r="H62" s="14">
        <v>74</v>
      </c>
      <c r="I62" s="14">
        <v>72.29</v>
      </c>
      <c r="J62" s="14">
        <v>87.09</v>
      </c>
      <c r="K62" s="14">
        <v>0</v>
      </c>
      <c r="L62" s="14">
        <v>214</v>
      </c>
    </row>
    <row r="63" ht="14.25" spans="1:12">
      <c r="A63" s="14"/>
      <c r="B63" s="14"/>
      <c r="C63" s="14"/>
      <c r="D63" s="14"/>
      <c r="E63" s="14"/>
      <c r="F63" s="14"/>
      <c r="G63" s="14"/>
      <c r="H63" s="14"/>
      <c r="I63" s="14"/>
      <c r="J63" s="14"/>
      <c r="K63" s="14"/>
      <c r="L63" s="14"/>
    </row>
    <row r="64" ht="14.25" spans="1:12">
      <c r="A64" s="14"/>
      <c r="B64" s="14"/>
      <c r="C64" s="14"/>
      <c r="D64" s="14"/>
      <c r="E64" s="14"/>
      <c r="F64" s="14"/>
      <c r="G64" s="14"/>
      <c r="H64" s="14"/>
      <c r="I64" s="14"/>
      <c r="J64" s="14"/>
      <c r="K64" s="14"/>
      <c r="L64" s="14"/>
    </row>
    <row r="65" ht="15" spans="1:12">
      <c r="A65" s="12" t="s">
        <v>5869</v>
      </c>
      <c r="B65" s="12"/>
      <c r="C65" s="12"/>
      <c r="D65" s="12"/>
      <c r="E65" s="12"/>
      <c r="F65" s="12"/>
      <c r="G65" s="12"/>
      <c r="H65" s="12"/>
      <c r="I65" s="12"/>
      <c r="J65" s="12"/>
      <c r="K65" s="12"/>
      <c r="L65" s="12"/>
    </row>
    <row r="66" ht="48" customHeight="1" spans="1:12">
      <c r="A66" s="13" t="s">
        <v>5839</v>
      </c>
      <c r="B66" s="13" t="s">
        <v>37</v>
      </c>
      <c r="C66" s="13" t="s">
        <v>5840</v>
      </c>
      <c r="D66" s="13" t="s">
        <v>5841</v>
      </c>
      <c r="E66" s="13" t="s">
        <v>5842</v>
      </c>
      <c r="F66" s="13" t="s">
        <v>5843</v>
      </c>
      <c r="G66" s="13" t="s">
        <v>5844</v>
      </c>
      <c r="H66" s="13" t="s">
        <v>5845</v>
      </c>
      <c r="I66" s="13" t="s">
        <v>5846</v>
      </c>
      <c r="J66" s="13" t="s">
        <v>5847</v>
      </c>
      <c r="K66" s="13" t="s">
        <v>5848</v>
      </c>
      <c r="L66" s="13" t="s">
        <v>5849</v>
      </c>
    </row>
    <row r="67" ht="40" customHeight="1" spans="1:12">
      <c r="A67" s="14" t="s">
        <v>5870</v>
      </c>
      <c r="B67" s="14">
        <v>46</v>
      </c>
      <c r="C67" s="14">
        <v>45</v>
      </c>
      <c r="D67" s="15">
        <v>28461</v>
      </c>
      <c r="E67" s="15">
        <v>531350.35</v>
      </c>
      <c r="F67" s="14">
        <v>25.35</v>
      </c>
      <c r="G67" s="14">
        <v>4.36</v>
      </c>
      <c r="H67" s="14">
        <v>386</v>
      </c>
      <c r="I67" s="14">
        <v>63.97</v>
      </c>
      <c r="J67" s="14">
        <v>32.67</v>
      </c>
      <c r="K67" s="14">
        <v>1</v>
      </c>
      <c r="L67" s="14">
        <v>342</v>
      </c>
    </row>
    <row r="68" ht="40" customHeight="1" spans="1:12">
      <c r="A68" s="14" t="s">
        <v>5871</v>
      </c>
      <c r="B68" s="14">
        <v>16</v>
      </c>
      <c r="C68" s="14">
        <v>16</v>
      </c>
      <c r="D68" s="15">
        <v>11540</v>
      </c>
      <c r="E68" s="15">
        <v>288062.59</v>
      </c>
      <c r="F68" s="14">
        <v>32.68</v>
      </c>
      <c r="G68" s="14">
        <v>4.36</v>
      </c>
      <c r="H68" s="14">
        <v>455.5</v>
      </c>
      <c r="I68" s="14">
        <v>64.2</v>
      </c>
      <c r="J68" s="14">
        <v>54.71</v>
      </c>
      <c r="K68" s="14">
        <v>0</v>
      </c>
      <c r="L68" s="14">
        <v>347</v>
      </c>
    </row>
    <row r="69" ht="40" customHeight="1" spans="1:12">
      <c r="A69" s="14" t="s">
        <v>5872</v>
      </c>
      <c r="B69" s="14">
        <v>29</v>
      </c>
      <c r="C69" s="14">
        <v>29</v>
      </c>
      <c r="D69" s="15">
        <v>10782</v>
      </c>
      <c r="E69" s="15">
        <v>195227.53</v>
      </c>
      <c r="F69" s="14">
        <v>16.64</v>
      </c>
      <c r="G69" s="14">
        <v>4.39</v>
      </c>
      <c r="H69" s="14">
        <v>212</v>
      </c>
      <c r="I69" s="14">
        <v>65.31</v>
      </c>
      <c r="J69" s="14">
        <v>29.36</v>
      </c>
      <c r="K69" s="14">
        <v>0</v>
      </c>
      <c r="L69" s="14">
        <v>300</v>
      </c>
    </row>
    <row r="70" ht="40" customHeight="1" spans="1:12">
      <c r="A70" s="14" t="s">
        <v>3348</v>
      </c>
      <c r="B70" s="14">
        <v>2</v>
      </c>
      <c r="C70" s="14">
        <v>0</v>
      </c>
      <c r="D70" s="15">
        <v>0</v>
      </c>
      <c r="E70" s="15">
        <v>0</v>
      </c>
      <c r="F70" s="14"/>
      <c r="G70" s="14"/>
      <c r="H70" s="14"/>
      <c r="I70" s="14"/>
      <c r="J70" s="14"/>
      <c r="K70" s="14">
        <v>0</v>
      </c>
      <c r="L70" s="14"/>
    </row>
    <row r="71" ht="40" customHeight="1" spans="1:12">
      <c r="A71" s="14" t="s">
        <v>5873</v>
      </c>
      <c r="B71" s="14">
        <v>2</v>
      </c>
      <c r="C71" s="14">
        <v>2</v>
      </c>
      <c r="D71" s="15">
        <v>469</v>
      </c>
      <c r="E71" s="15">
        <v>5940.95</v>
      </c>
      <c r="F71" s="14">
        <v>12.71</v>
      </c>
      <c r="G71" s="14">
        <v>4.6</v>
      </c>
      <c r="H71" s="14">
        <v>2978</v>
      </c>
      <c r="I71" s="14">
        <v>59.69</v>
      </c>
      <c r="J71" s="14">
        <v>100</v>
      </c>
      <c r="K71" s="14">
        <v>0</v>
      </c>
      <c r="L71" s="14">
        <v>234.5</v>
      </c>
    </row>
    <row r="72" ht="40" customHeight="1" spans="1:12">
      <c r="A72" s="14" t="s">
        <v>5874</v>
      </c>
      <c r="B72" s="14">
        <v>5</v>
      </c>
      <c r="C72" s="14">
        <v>5</v>
      </c>
      <c r="D72" s="15">
        <v>1465</v>
      </c>
      <c r="E72" s="15">
        <v>30143.21</v>
      </c>
      <c r="F72" s="14">
        <v>22.43</v>
      </c>
      <c r="G72" s="14">
        <v>4.34</v>
      </c>
      <c r="H72" s="14">
        <v>1033</v>
      </c>
      <c r="I72" s="14">
        <v>64.82</v>
      </c>
      <c r="J72" s="14">
        <v>72.76</v>
      </c>
      <c r="K72" s="14">
        <v>0</v>
      </c>
      <c r="L72" s="14">
        <v>284</v>
      </c>
    </row>
    <row r="73" ht="14.25" spans="1:12">
      <c r="A73" s="14"/>
      <c r="B73" s="14"/>
      <c r="C73" s="14"/>
      <c r="D73" s="14"/>
      <c r="E73" s="14"/>
      <c r="F73" s="14"/>
      <c r="G73" s="14"/>
      <c r="H73" s="14"/>
      <c r="I73" s="14"/>
      <c r="J73" s="14"/>
      <c r="K73" s="14"/>
      <c r="L73" s="14"/>
    </row>
    <row r="74" ht="14.25" spans="1:12">
      <c r="A74" s="14"/>
      <c r="B74" s="14"/>
      <c r="C74" s="14"/>
      <c r="D74" s="14"/>
      <c r="E74" s="14"/>
      <c r="F74" s="14"/>
      <c r="G74" s="14"/>
      <c r="H74" s="14"/>
      <c r="I74" s="14"/>
      <c r="J74" s="14"/>
      <c r="K74" s="14"/>
      <c r="L74" s="14"/>
    </row>
    <row r="75" ht="15" spans="1:12">
      <c r="A75" s="12" t="s">
        <v>5875</v>
      </c>
      <c r="B75" s="12"/>
      <c r="C75" s="12"/>
      <c r="D75" s="12"/>
      <c r="E75" s="12"/>
      <c r="F75" s="12"/>
      <c r="G75" s="12"/>
      <c r="H75" s="12"/>
      <c r="I75" s="12"/>
      <c r="J75" s="12"/>
      <c r="K75" s="12"/>
      <c r="L75" s="12"/>
    </row>
    <row r="76" ht="48" customHeight="1" spans="1:12">
      <c r="A76" s="13" t="s">
        <v>5839</v>
      </c>
      <c r="B76" s="13" t="s">
        <v>37</v>
      </c>
      <c r="C76" s="13" t="s">
        <v>5840</v>
      </c>
      <c r="D76" s="13" t="s">
        <v>5841</v>
      </c>
      <c r="E76" s="13" t="s">
        <v>5842</v>
      </c>
      <c r="F76" s="13" t="s">
        <v>5843</v>
      </c>
      <c r="G76" s="13" t="s">
        <v>5844</v>
      </c>
      <c r="H76" s="13" t="s">
        <v>5845</v>
      </c>
      <c r="I76" s="13" t="s">
        <v>5846</v>
      </c>
      <c r="J76" s="13" t="s">
        <v>5847</v>
      </c>
      <c r="K76" s="13" t="s">
        <v>5848</v>
      </c>
      <c r="L76" s="13" t="s">
        <v>5849</v>
      </c>
    </row>
    <row r="77" ht="40" customHeight="1" spans="1:12">
      <c r="A77" s="14" t="s">
        <v>5876</v>
      </c>
      <c r="B77" s="14">
        <v>14</v>
      </c>
      <c r="C77" s="14">
        <v>14</v>
      </c>
      <c r="D77" s="15">
        <v>16458</v>
      </c>
      <c r="E77" s="15">
        <v>252887.86</v>
      </c>
      <c r="F77" s="14">
        <v>16.69</v>
      </c>
      <c r="G77" s="14">
        <v>4.44</v>
      </c>
      <c r="H77" s="14">
        <v>342</v>
      </c>
      <c r="I77" s="14">
        <v>59.66</v>
      </c>
      <c r="J77" s="14">
        <v>64.7</v>
      </c>
      <c r="K77" s="14">
        <v>0</v>
      </c>
      <c r="L77" s="14">
        <v>508.5</v>
      </c>
    </row>
    <row r="78" ht="40" customHeight="1" spans="1:12">
      <c r="A78" s="14" t="s">
        <v>5877</v>
      </c>
      <c r="B78" s="14">
        <v>33</v>
      </c>
      <c r="C78" s="14">
        <v>32</v>
      </c>
      <c r="D78" s="15">
        <v>16784</v>
      </c>
      <c r="E78" s="15">
        <v>349124.22</v>
      </c>
      <c r="F78" s="14">
        <v>27.32</v>
      </c>
      <c r="G78" s="14">
        <v>4.33</v>
      </c>
      <c r="H78" s="14">
        <v>274.5</v>
      </c>
      <c r="I78" s="14">
        <v>66.37</v>
      </c>
      <c r="J78" s="14">
        <v>27.13</v>
      </c>
      <c r="K78" s="14">
        <v>1</v>
      </c>
      <c r="L78" s="14">
        <v>345</v>
      </c>
    </row>
    <row r="79" ht="40" customHeight="1" spans="1:12">
      <c r="A79" s="14" t="s">
        <v>5878</v>
      </c>
      <c r="B79" s="14">
        <v>6</v>
      </c>
      <c r="C79" s="14">
        <v>6</v>
      </c>
      <c r="D79" s="15">
        <v>3568</v>
      </c>
      <c r="E79" s="15">
        <v>132050.41</v>
      </c>
      <c r="F79" s="14">
        <v>43.44</v>
      </c>
      <c r="G79" s="14">
        <v>4.52</v>
      </c>
      <c r="H79" s="14">
        <v>368.5</v>
      </c>
      <c r="I79" s="14">
        <v>72.9</v>
      </c>
      <c r="J79" s="14">
        <v>81</v>
      </c>
      <c r="K79" s="14">
        <v>0</v>
      </c>
      <c r="L79" s="14">
        <v>324.5</v>
      </c>
    </row>
    <row r="80" ht="40" customHeight="1" spans="1:12">
      <c r="A80" s="14" t="s">
        <v>5879</v>
      </c>
      <c r="B80" s="14">
        <v>29</v>
      </c>
      <c r="C80" s="14">
        <v>29</v>
      </c>
      <c r="D80" s="15">
        <v>12030</v>
      </c>
      <c r="E80" s="15">
        <v>228251.13</v>
      </c>
      <c r="F80" s="14">
        <v>19.6</v>
      </c>
      <c r="G80" s="14">
        <v>4.42</v>
      </c>
      <c r="H80" s="14">
        <v>216</v>
      </c>
      <c r="I80" s="14">
        <v>64.64</v>
      </c>
      <c r="J80" s="14">
        <v>27.81</v>
      </c>
      <c r="K80" s="14">
        <v>0</v>
      </c>
      <c r="L80" s="14">
        <v>309</v>
      </c>
    </row>
    <row r="81" ht="40" customHeight="1" spans="1:12">
      <c r="A81" s="14" t="s">
        <v>3348</v>
      </c>
      <c r="B81" s="14">
        <v>3</v>
      </c>
      <c r="C81" s="14">
        <v>1</v>
      </c>
      <c r="D81" s="15">
        <v>9</v>
      </c>
      <c r="E81" s="15">
        <v>323.91</v>
      </c>
      <c r="F81" s="14">
        <v>35.99</v>
      </c>
      <c r="G81" s="14">
        <v>2.8</v>
      </c>
      <c r="H81" s="14">
        <v>5</v>
      </c>
      <c r="I81" s="14">
        <v>85</v>
      </c>
      <c r="J81" s="14">
        <v>100</v>
      </c>
      <c r="K81" s="14">
        <v>0</v>
      </c>
      <c r="L81" s="14">
        <v>9</v>
      </c>
    </row>
    <row r="82" ht="40" customHeight="1" spans="1:12">
      <c r="A82" s="14" t="s">
        <v>5880</v>
      </c>
      <c r="B82" s="14">
        <v>2</v>
      </c>
      <c r="C82" s="14">
        <v>2</v>
      </c>
      <c r="D82" s="15">
        <v>469</v>
      </c>
      <c r="E82" s="15">
        <v>5940.95</v>
      </c>
      <c r="F82" s="14">
        <v>12.71</v>
      </c>
      <c r="G82" s="14">
        <v>4.6</v>
      </c>
      <c r="H82" s="14">
        <v>2978</v>
      </c>
      <c r="I82" s="14">
        <v>59.69</v>
      </c>
      <c r="J82" s="14">
        <v>100</v>
      </c>
      <c r="K82" s="14">
        <v>0</v>
      </c>
      <c r="L82" s="14">
        <v>234.5</v>
      </c>
    </row>
    <row r="83" ht="40" customHeight="1" spans="1:12">
      <c r="A83" s="14" t="s">
        <v>5881</v>
      </c>
      <c r="B83" s="14">
        <v>1</v>
      </c>
      <c r="C83" s="14">
        <v>1</v>
      </c>
      <c r="D83" s="15">
        <v>475</v>
      </c>
      <c r="E83" s="15">
        <v>14041</v>
      </c>
      <c r="F83" s="14">
        <v>26.96</v>
      </c>
      <c r="G83" s="14">
        <v>4.4</v>
      </c>
      <c r="H83" s="14">
        <v>53</v>
      </c>
      <c r="I83" s="14">
        <v>72.2</v>
      </c>
      <c r="J83" s="14">
        <v>100</v>
      </c>
      <c r="K83" s="14">
        <v>0</v>
      </c>
      <c r="L83" s="14">
        <v>475</v>
      </c>
    </row>
    <row r="84" ht="40" customHeight="1" spans="1:12">
      <c r="A84" s="14" t="s">
        <v>5882</v>
      </c>
      <c r="B84" s="14">
        <v>5</v>
      </c>
      <c r="C84" s="14">
        <v>5</v>
      </c>
      <c r="D84" s="15">
        <v>1141</v>
      </c>
      <c r="E84" s="15">
        <v>16341.96</v>
      </c>
      <c r="F84" s="14">
        <v>11.34</v>
      </c>
      <c r="G84" s="14">
        <v>4.38</v>
      </c>
      <c r="H84" s="14">
        <v>618</v>
      </c>
      <c r="I84" s="14">
        <v>49.27</v>
      </c>
      <c r="J84" s="14">
        <v>73.79</v>
      </c>
      <c r="K84" s="14">
        <v>0</v>
      </c>
      <c r="L84" s="14">
        <v>222</v>
      </c>
    </row>
    <row r="85" ht="40" customHeight="1" spans="1:12">
      <c r="A85" s="14" t="s">
        <v>5883</v>
      </c>
      <c r="B85" s="14">
        <v>7</v>
      </c>
      <c r="C85" s="14">
        <v>7</v>
      </c>
      <c r="D85" s="15">
        <v>1783</v>
      </c>
      <c r="E85" s="15">
        <v>51763.19</v>
      </c>
      <c r="F85" s="14">
        <v>28.83</v>
      </c>
      <c r="G85" s="14">
        <v>4.21</v>
      </c>
      <c r="H85" s="14">
        <v>364</v>
      </c>
      <c r="I85" s="14">
        <v>64.26</v>
      </c>
      <c r="J85" s="14">
        <v>56.14</v>
      </c>
      <c r="K85" s="14">
        <v>0</v>
      </c>
      <c r="L85" s="14">
        <v>239</v>
      </c>
    </row>
    <row r="86" ht="14.25" spans="1:12">
      <c r="A86" s="14"/>
      <c r="B86" s="14"/>
      <c r="C86" s="14"/>
      <c r="D86" s="14"/>
      <c r="E86" s="14"/>
      <c r="F86" s="14"/>
      <c r="G86" s="14"/>
      <c r="H86" s="14"/>
      <c r="I86" s="14"/>
      <c r="J86" s="14"/>
      <c r="K86" s="14"/>
      <c r="L86" s="14"/>
    </row>
    <row r="87" ht="14.25" spans="1:12">
      <c r="A87" s="14"/>
      <c r="B87" s="14"/>
      <c r="C87" s="14"/>
      <c r="D87" s="14"/>
      <c r="E87" s="14"/>
      <c r="F87" s="14"/>
      <c r="G87" s="14"/>
      <c r="H87" s="14"/>
      <c r="I87" s="14"/>
      <c r="J87" s="14"/>
      <c r="K87" s="14"/>
      <c r="L87" s="14"/>
    </row>
    <row r="88" ht="14.25" spans="1:12">
      <c r="A88" s="14"/>
      <c r="B88" s="14"/>
      <c r="C88" s="14"/>
      <c r="D88" s="14"/>
      <c r="E88" s="14"/>
      <c r="F88" s="14"/>
      <c r="G88" s="14"/>
      <c r="H88" s="14"/>
      <c r="I88" s="14"/>
      <c r="J88" s="14"/>
      <c r="K88" s="14"/>
      <c r="L88" s="14"/>
    </row>
    <row r="89" ht="14.25" spans="1:12">
      <c r="A89" s="14"/>
      <c r="B89" s="14"/>
      <c r="C89" s="14"/>
      <c r="D89" s="14"/>
      <c r="E89" s="14"/>
      <c r="F89" s="14"/>
      <c r="G89" s="14"/>
      <c r="H89" s="14"/>
      <c r="I89" s="14"/>
      <c r="J89" s="14"/>
      <c r="K89" s="14"/>
      <c r="L89" s="14"/>
    </row>
    <row r="90" ht="14.25" spans="1:12">
      <c r="A90" s="14"/>
      <c r="B90" s="14"/>
      <c r="C90" s="14"/>
      <c r="D90" s="14"/>
      <c r="E90" s="14"/>
      <c r="F90" s="14"/>
      <c r="G90" s="14"/>
      <c r="H90" s="14"/>
      <c r="I90" s="14"/>
      <c r="J90" s="14"/>
      <c r="K90" s="14"/>
      <c r="L90" s="14"/>
    </row>
    <row r="91" ht="14.25" spans="1:12">
      <c r="A91" s="14"/>
      <c r="B91" s="14"/>
      <c r="C91" s="14"/>
      <c r="D91" s="14"/>
      <c r="E91" s="14"/>
      <c r="F91" s="14"/>
      <c r="G91" s="14"/>
      <c r="H91" s="14"/>
      <c r="I91" s="14"/>
      <c r="J91" s="14"/>
      <c r="K91" s="14"/>
      <c r="L91" s="14"/>
    </row>
    <row r="92" ht="14.25" spans="1:12">
      <c r="A92" s="14"/>
      <c r="B92" s="14"/>
      <c r="C92" s="14"/>
      <c r="D92" s="14"/>
      <c r="E92" s="14"/>
      <c r="F92" s="14"/>
      <c r="G92" s="14"/>
      <c r="H92" s="14"/>
      <c r="I92" s="14"/>
      <c r="J92" s="14"/>
      <c r="K92" s="14"/>
      <c r="L92" s="14"/>
    </row>
    <row r="93" ht="14.25" spans="1:12">
      <c r="A93" s="14"/>
      <c r="B93" s="14"/>
      <c r="C93" s="14"/>
      <c r="D93" s="14"/>
      <c r="E93" s="14"/>
      <c r="F93" s="14"/>
      <c r="G93" s="14"/>
      <c r="H93" s="14"/>
      <c r="I93" s="14"/>
      <c r="J93" s="14"/>
      <c r="K93" s="14"/>
      <c r="L93" s="14"/>
    </row>
    <row r="94" ht="14.25" spans="1:12">
      <c r="A94" s="14"/>
      <c r="B94" s="14"/>
      <c r="C94" s="14"/>
      <c r="D94" s="14"/>
      <c r="E94" s="14"/>
      <c r="F94" s="14"/>
      <c r="G94" s="14"/>
      <c r="H94" s="14"/>
      <c r="I94" s="14"/>
      <c r="J94" s="14"/>
      <c r="K94" s="14"/>
      <c r="L94" s="14"/>
    </row>
    <row r="95" ht="14.25" spans="1:12">
      <c r="A95" s="14"/>
      <c r="B95" s="14"/>
      <c r="C95" s="14"/>
      <c r="D95" s="14"/>
      <c r="E95" s="14"/>
      <c r="F95" s="14"/>
      <c r="G95" s="14"/>
      <c r="H95" s="14"/>
      <c r="I95" s="14"/>
      <c r="J95" s="14"/>
      <c r="K95" s="14"/>
      <c r="L95" s="14"/>
    </row>
    <row r="96" ht="14.25" spans="1:12">
      <c r="A96" s="14"/>
      <c r="B96" s="14"/>
      <c r="C96" s="14"/>
      <c r="D96" s="14"/>
      <c r="E96" s="14"/>
      <c r="F96" s="14"/>
      <c r="G96" s="14"/>
      <c r="H96" s="14"/>
      <c r="I96" s="14"/>
      <c r="J96" s="14"/>
      <c r="K96" s="14"/>
      <c r="L96" s="14"/>
    </row>
    <row r="97" ht="14.25" spans="1:12">
      <c r="A97" s="14"/>
      <c r="B97" s="14"/>
      <c r="C97" s="14"/>
      <c r="D97" s="14"/>
      <c r="E97" s="14"/>
      <c r="F97" s="14"/>
      <c r="G97" s="14"/>
      <c r="H97" s="14"/>
      <c r="I97" s="14"/>
      <c r="J97" s="14"/>
      <c r="K97" s="14"/>
      <c r="L97" s="14"/>
    </row>
    <row r="98" ht="14.25" spans="1:12">
      <c r="A98" s="14"/>
      <c r="B98" s="14"/>
      <c r="C98" s="14"/>
      <c r="D98" s="14"/>
      <c r="E98" s="14"/>
      <c r="F98" s="14"/>
      <c r="G98" s="14"/>
      <c r="H98" s="14"/>
      <c r="I98" s="14"/>
      <c r="J98" s="14"/>
      <c r="K98" s="14"/>
      <c r="L98" s="14"/>
    </row>
    <row r="99" ht="14.25" spans="1:12">
      <c r="A99" s="14"/>
      <c r="B99" s="14"/>
      <c r="C99" s="14"/>
      <c r="D99" s="14"/>
      <c r="E99" s="14"/>
      <c r="F99" s="14"/>
      <c r="G99" s="14"/>
      <c r="H99" s="14"/>
      <c r="I99" s="14"/>
      <c r="J99" s="14"/>
      <c r="K99" s="14"/>
      <c r="L99" s="14"/>
    </row>
    <row r="100" ht="14.25" spans="1:12">
      <c r="A100" s="14"/>
      <c r="B100" s="14"/>
      <c r="C100" s="14"/>
      <c r="D100" s="14"/>
      <c r="E100" s="14"/>
      <c r="F100" s="14"/>
      <c r="G100" s="14"/>
      <c r="H100" s="14"/>
      <c r="I100" s="14"/>
      <c r="J100" s="14"/>
      <c r="K100" s="14"/>
      <c r="L100" s="14"/>
    </row>
    <row r="101" ht="14.25" spans="1:12">
      <c r="A101" s="14"/>
      <c r="B101" s="14"/>
      <c r="C101" s="14"/>
      <c r="D101" s="14"/>
      <c r="E101" s="14"/>
      <c r="F101" s="14"/>
      <c r="G101" s="14"/>
      <c r="H101" s="14"/>
      <c r="I101" s="14"/>
      <c r="J101" s="14"/>
      <c r="K101" s="14"/>
      <c r="L101" s="14"/>
    </row>
    <row r="102" ht="14.25" spans="1:12">
      <c r="A102" s="14"/>
      <c r="B102" s="14"/>
      <c r="C102" s="14"/>
      <c r="D102" s="14"/>
      <c r="E102" s="14"/>
      <c r="F102" s="14"/>
      <c r="G102" s="14"/>
      <c r="H102" s="14"/>
      <c r="I102" s="14"/>
      <c r="J102" s="14"/>
      <c r="K102" s="14"/>
      <c r="L102" s="14"/>
    </row>
    <row r="103" ht="14.25" spans="1:12">
      <c r="A103" s="14"/>
      <c r="B103" s="14"/>
      <c r="C103" s="14"/>
      <c r="D103" s="14"/>
      <c r="E103" s="14"/>
      <c r="F103" s="14"/>
      <c r="G103" s="14"/>
      <c r="H103" s="14"/>
      <c r="I103" s="14"/>
      <c r="J103" s="14"/>
      <c r="K103" s="14"/>
      <c r="L103" s="14"/>
    </row>
    <row r="104" ht="14.25" spans="1:12">
      <c r="A104" s="14"/>
      <c r="B104" s="14"/>
      <c r="C104" s="14"/>
      <c r="D104" s="14"/>
      <c r="E104" s="14"/>
      <c r="F104" s="14"/>
      <c r="G104" s="14"/>
      <c r="H104" s="14"/>
      <c r="I104" s="14"/>
      <c r="J104" s="14"/>
      <c r="K104" s="14"/>
      <c r="L104" s="14"/>
    </row>
    <row r="105" ht="14.25" spans="1:12">
      <c r="A105" s="14"/>
      <c r="B105" s="14"/>
      <c r="C105" s="14"/>
      <c r="D105" s="14"/>
      <c r="E105" s="14"/>
      <c r="F105" s="14"/>
      <c r="G105" s="14"/>
      <c r="H105" s="14"/>
      <c r="I105" s="14"/>
      <c r="J105" s="14"/>
      <c r="K105" s="14"/>
      <c r="L105" s="14"/>
    </row>
    <row r="106" ht="14.25" spans="1:12">
      <c r="A106" s="14"/>
      <c r="B106" s="14"/>
      <c r="C106" s="14"/>
      <c r="D106" s="14"/>
      <c r="E106" s="14"/>
      <c r="F106" s="14"/>
      <c r="G106" s="14"/>
      <c r="H106" s="14"/>
      <c r="I106" s="14"/>
      <c r="J106" s="14"/>
      <c r="K106" s="14"/>
      <c r="L106" s="14"/>
    </row>
    <row r="107" ht="14.25" spans="1:12">
      <c r="A107" s="14"/>
      <c r="B107" s="14"/>
      <c r="C107" s="14"/>
      <c r="D107" s="14"/>
      <c r="E107" s="14"/>
      <c r="F107" s="14"/>
      <c r="G107" s="14"/>
      <c r="H107" s="14"/>
      <c r="I107" s="14"/>
      <c r="J107" s="14"/>
      <c r="K107" s="14"/>
      <c r="L107" s="14"/>
    </row>
    <row r="108" ht="14.25" spans="1:12">
      <c r="A108" s="14"/>
      <c r="B108" s="14"/>
      <c r="C108" s="14"/>
      <c r="D108" s="14"/>
      <c r="E108" s="14"/>
      <c r="F108" s="14"/>
      <c r="G108" s="14"/>
      <c r="H108" s="14"/>
      <c r="I108" s="14"/>
      <c r="J108" s="14"/>
      <c r="K108" s="14"/>
      <c r="L108" s="14"/>
    </row>
    <row r="109" ht="14.25" spans="1:12">
      <c r="A109" s="14"/>
      <c r="B109" s="14"/>
      <c r="C109" s="14"/>
      <c r="D109" s="14"/>
      <c r="E109" s="14"/>
      <c r="F109" s="14"/>
      <c r="G109" s="14"/>
      <c r="H109" s="14"/>
      <c r="I109" s="14"/>
      <c r="J109" s="14"/>
      <c r="K109" s="14"/>
      <c r="L109" s="14"/>
    </row>
    <row r="110" ht="14.25" spans="1:12">
      <c r="A110" s="14"/>
      <c r="B110" s="14"/>
      <c r="C110" s="14"/>
      <c r="D110" s="14"/>
      <c r="E110" s="14"/>
      <c r="F110" s="14"/>
      <c r="G110" s="14"/>
      <c r="H110" s="14"/>
      <c r="I110" s="14"/>
      <c r="J110" s="14"/>
      <c r="K110" s="14"/>
      <c r="L110" s="14"/>
    </row>
  </sheetData>
  <mergeCells count="17">
    <mergeCell ref="B1:L1"/>
    <mergeCell ref="B2:L2"/>
    <mergeCell ref="B3:L3"/>
    <mergeCell ref="B4:L4"/>
    <mergeCell ref="B5:L5"/>
    <mergeCell ref="B6:L6"/>
    <mergeCell ref="B7:L7"/>
    <mergeCell ref="B8:L8"/>
    <mergeCell ref="B9:L9"/>
    <mergeCell ref="B10:L10"/>
    <mergeCell ref="B11:L11"/>
    <mergeCell ref="A15:L15"/>
    <mergeCell ref="A33:L33"/>
    <mergeCell ref="A41:L41"/>
    <mergeCell ref="A54:L54"/>
    <mergeCell ref="A65:L65"/>
    <mergeCell ref="A75:L75"/>
  </mergeCells>
  <pageMargins left="0.7" right="0.7" top="0.75" bottom="0.75" header="0.3" footer="0.3"/>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R101"/>
  <sheetViews>
    <sheetView zoomScale="70" zoomScaleNormal="70" topLeftCell="BA1" workbookViewId="0">
      <pane ySplit="1" topLeftCell="A29" activePane="bottomLeft" state="frozen"/>
      <selection/>
      <selection pane="bottomLeft" activeCell="A1" sqref="A1"/>
    </sheetView>
  </sheetViews>
  <sheetFormatPr defaultColWidth="9" defaultRowHeight="13.5"/>
  <cols>
    <col min="1" max="1" width="18" customWidth="1"/>
    <col min="2" max="2" width="7.375" customWidth="1"/>
    <col min="3" max="70" width="18" customWidth="1"/>
  </cols>
  <sheetData>
    <row r="1" ht="42" customHeight="1" spans="1:70">
      <c r="A1" s="10" t="s">
        <v>838</v>
      </c>
      <c r="B1" s="10" t="s">
        <v>1736</v>
      </c>
      <c r="C1" s="10" t="s">
        <v>3395</v>
      </c>
      <c r="D1" s="10" t="s">
        <v>3498</v>
      </c>
      <c r="E1" s="10" t="s">
        <v>5884</v>
      </c>
      <c r="F1" s="10" t="s">
        <v>36</v>
      </c>
      <c r="G1" s="10" t="s">
        <v>2856</v>
      </c>
      <c r="H1" s="10" t="s">
        <v>205</v>
      </c>
      <c r="I1" s="10" t="s">
        <v>5885</v>
      </c>
      <c r="J1" s="10" t="s">
        <v>5886</v>
      </c>
      <c r="K1" s="10" t="s">
        <v>5887</v>
      </c>
      <c r="L1" s="10" t="s">
        <v>5888</v>
      </c>
      <c r="M1" s="10" t="s">
        <v>5889</v>
      </c>
      <c r="N1" s="10" t="s">
        <v>1746</v>
      </c>
      <c r="O1" s="10" t="s">
        <v>5890</v>
      </c>
      <c r="P1" s="10" t="s">
        <v>5891</v>
      </c>
      <c r="Q1" s="10" t="s">
        <v>5892</v>
      </c>
      <c r="R1" s="10" t="s">
        <v>1748</v>
      </c>
      <c r="S1" s="10" t="s">
        <v>5893</v>
      </c>
      <c r="T1" s="10" t="s">
        <v>38</v>
      </c>
      <c r="U1" s="10" t="s">
        <v>5894</v>
      </c>
      <c r="V1" s="10" t="s">
        <v>5895</v>
      </c>
      <c r="W1" s="10" t="s">
        <v>5896</v>
      </c>
      <c r="X1" s="10" t="s">
        <v>5897</v>
      </c>
      <c r="Y1" s="10" t="s">
        <v>1780</v>
      </c>
      <c r="Z1" s="10" t="s">
        <v>5898</v>
      </c>
      <c r="AA1" s="10" t="s">
        <v>5899</v>
      </c>
      <c r="AB1" s="10" t="s">
        <v>5900</v>
      </c>
      <c r="AC1" s="10" t="s">
        <v>5901</v>
      </c>
      <c r="AD1" s="10" t="s">
        <v>203</v>
      </c>
      <c r="AE1" s="10" t="s">
        <v>5902</v>
      </c>
      <c r="AF1" s="10" t="s">
        <v>3798</v>
      </c>
      <c r="AG1" s="10" t="s">
        <v>5903</v>
      </c>
      <c r="AH1" s="10" t="s">
        <v>5904</v>
      </c>
      <c r="AI1" s="10" t="s">
        <v>5341</v>
      </c>
      <c r="AJ1" s="10" t="s">
        <v>5905</v>
      </c>
      <c r="AK1" s="10" t="s">
        <v>3401</v>
      </c>
      <c r="AL1" s="10" t="s">
        <v>3402</v>
      </c>
      <c r="AM1" s="10" t="s">
        <v>1785</v>
      </c>
      <c r="AN1" s="10" t="s">
        <v>5906</v>
      </c>
      <c r="AO1" s="10" t="s">
        <v>5907</v>
      </c>
      <c r="AP1" s="10" t="s">
        <v>5908</v>
      </c>
      <c r="AQ1" s="10" t="s">
        <v>5909</v>
      </c>
      <c r="AR1" s="10" t="s">
        <v>1781</v>
      </c>
      <c r="AS1" s="10" t="s">
        <v>5910</v>
      </c>
      <c r="AT1" s="10" t="s">
        <v>5911</v>
      </c>
      <c r="AU1" s="10" t="s">
        <v>3398</v>
      </c>
      <c r="AV1" s="10" t="s">
        <v>5912</v>
      </c>
      <c r="AW1" s="10" t="s">
        <v>5913</v>
      </c>
      <c r="AX1" s="10" t="s">
        <v>5914</v>
      </c>
      <c r="AY1" s="10" t="s">
        <v>5915</v>
      </c>
      <c r="AZ1" s="10" t="s">
        <v>5916</v>
      </c>
      <c r="BA1" s="10" t="s">
        <v>5917</v>
      </c>
      <c r="BB1" s="10" t="s">
        <v>5918</v>
      </c>
      <c r="BC1" s="10" t="s">
        <v>5919</v>
      </c>
      <c r="BD1" s="10" t="s">
        <v>5920</v>
      </c>
      <c r="BE1" s="10" t="s">
        <v>5921</v>
      </c>
      <c r="BF1" s="10" t="s">
        <v>5922</v>
      </c>
      <c r="BG1" s="10" t="s">
        <v>5923</v>
      </c>
      <c r="BH1" s="10" t="s">
        <v>5924</v>
      </c>
      <c r="BI1" s="10" t="s">
        <v>5925</v>
      </c>
      <c r="BJ1" s="10" t="s">
        <v>2836</v>
      </c>
      <c r="BK1" s="10" t="s">
        <v>5926</v>
      </c>
      <c r="BL1" s="10" t="s">
        <v>2837</v>
      </c>
      <c r="BM1" s="10" t="s">
        <v>5927</v>
      </c>
      <c r="BN1" s="10" t="s">
        <v>2838</v>
      </c>
      <c r="BO1" s="10" t="s">
        <v>5928</v>
      </c>
      <c r="BP1" s="10" t="s">
        <v>2839</v>
      </c>
      <c r="BQ1" s="10" t="s">
        <v>5929</v>
      </c>
      <c r="BR1" s="10" t="s">
        <v>5930</v>
      </c>
    </row>
    <row r="2" ht="22" customHeight="1" spans="1:70">
      <c r="A2" s="11">
        <v>1</v>
      </c>
      <c r="B2" s="11" t="s">
        <v>686</v>
      </c>
      <c r="C2" s="11" t="s">
        <v>683</v>
      </c>
      <c r="D2" s="11" t="s">
        <v>5931</v>
      </c>
      <c r="E2" s="11" t="s">
        <v>5932</v>
      </c>
      <c r="F2" s="11" t="s">
        <v>5933</v>
      </c>
      <c r="G2" s="11" t="s">
        <v>5934</v>
      </c>
      <c r="H2" s="11" t="s">
        <v>4088</v>
      </c>
      <c r="I2" s="11" t="s">
        <v>5935</v>
      </c>
      <c r="J2" s="11" t="s">
        <v>5936</v>
      </c>
      <c r="K2" s="11" t="s">
        <v>5937</v>
      </c>
      <c r="L2" s="11" t="s">
        <v>682</v>
      </c>
      <c r="M2" s="11" t="s">
        <v>1812</v>
      </c>
      <c r="N2" s="11" t="s">
        <v>5938</v>
      </c>
      <c r="O2" s="11">
        <v>16739</v>
      </c>
      <c r="P2" s="11">
        <v>-3494</v>
      </c>
      <c r="Q2" s="11">
        <v>-0.3</v>
      </c>
      <c r="R2" s="11" t="s">
        <v>5939</v>
      </c>
      <c r="S2" s="11" t="s">
        <v>5940</v>
      </c>
      <c r="T2" s="11">
        <v>205</v>
      </c>
      <c r="U2" s="11">
        <v>0.02</v>
      </c>
      <c r="V2" s="11">
        <v>2027</v>
      </c>
      <c r="W2" s="11" t="s">
        <v>2156</v>
      </c>
      <c r="X2" s="11">
        <v>766</v>
      </c>
      <c r="Y2" s="11">
        <v>5</v>
      </c>
      <c r="Z2" s="11">
        <v>9.89</v>
      </c>
      <c r="AA2" s="11"/>
      <c r="AB2" s="11"/>
      <c r="AC2" s="11"/>
      <c r="AD2" s="11">
        <v>423</v>
      </c>
      <c r="AE2" s="11">
        <v>2</v>
      </c>
      <c r="AF2" s="11">
        <v>4.5</v>
      </c>
      <c r="AG2" s="11">
        <v>0.0098</v>
      </c>
      <c r="AH2" s="11">
        <v>2.31</v>
      </c>
      <c r="AI2" s="11">
        <v>0.62</v>
      </c>
      <c r="AJ2" s="11"/>
      <c r="AK2" s="11" t="s">
        <v>5941</v>
      </c>
      <c r="AL2" s="11">
        <v>3055</v>
      </c>
      <c r="AM2" s="11" t="s">
        <v>812</v>
      </c>
      <c r="AN2" s="11" t="s">
        <v>5942</v>
      </c>
      <c r="AO2" s="11" t="s">
        <v>686</v>
      </c>
      <c r="AP2" s="11"/>
      <c r="AQ2" s="11">
        <v>9</v>
      </c>
      <c r="AR2" s="11">
        <v>5</v>
      </c>
      <c r="AS2" s="11" t="s">
        <v>45</v>
      </c>
      <c r="AT2" s="11" t="s">
        <v>812</v>
      </c>
      <c r="AU2" s="11" t="s">
        <v>686</v>
      </c>
      <c r="AV2" s="11" t="s">
        <v>686</v>
      </c>
      <c r="AW2" s="11" t="s">
        <v>686</v>
      </c>
      <c r="AX2" s="11" t="s">
        <v>686</v>
      </c>
      <c r="AY2" s="11" t="s">
        <v>2867</v>
      </c>
      <c r="AZ2" s="11" t="s">
        <v>686</v>
      </c>
      <c r="BA2" s="11" t="s">
        <v>686</v>
      </c>
      <c r="BB2" s="11" t="s">
        <v>686</v>
      </c>
      <c r="BC2" s="11" t="s">
        <v>2867</v>
      </c>
      <c r="BD2" s="11" t="s">
        <v>2867</v>
      </c>
      <c r="BE2" s="11" t="s">
        <v>686</v>
      </c>
      <c r="BF2" s="11" t="s">
        <v>686</v>
      </c>
      <c r="BG2" s="11" t="s">
        <v>686</v>
      </c>
      <c r="BH2" s="11" t="s">
        <v>2867</v>
      </c>
      <c r="BI2" s="11" t="s">
        <v>5943</v>
      </c>
      <c r="BJ2" s="11" t="s">
        <v>5944</v>
      </c>
      <c r="BK2" s="11" t="s">
        <v>5945</v>
      </c>
      <c r="BL2" s="11" t="s">
        <v>5946</v>
      </c>
      <c r="BM2" s="11" t="s">
        <v>686</v>
      </c>
      <c r="BN2" s="11" t="s">
        <v>5947</v>
      </c>
      <c r="BO2" s="11" t="s">
        <v>5948</v>
      </c>
      <c r="BP2" s="11" t="s">
        <v>5949</v>
      </c>
      <c r="BQ2" s="11" t="s">
        <v>5950</v>
      </c>
      <c r="BR2" s="11" t="s">
        <v>5951</v>
      </c>
    </row>
    <row r="3" ht="22" customHeight="1" spans="1:70">
      <c r="A3" s="11">
        <v>2</v>
      </c>
      <c r="B3" s="11" t="s">
        <v>686</v>
      </c>
      <c r="C3" s="11" t="s">
        <v>685</v>
      </c>
      <c r="D3" s="11" t="s">
        <v>5952</v>
      </c>
      <c r="E3" s="11" t="s">
        <v>5953</v>
      </c>
      <c r="F3" s="11" t="s">
        <v>462</v>
      </c>
      <c r="G3" s="11" t="s">
        <v>5954</v>
      </c>
      <c r="H3" s="11" t="s">
        <v>5955</v>
      </c>
      <c r="I3" s="11" t="s">
        <v>5956</v>
      </c>
      <c r="J3" s="11" t="s">
        <v>5957</v>
      </c>
      <c r="K3" s="11" t="s">
        <v>5958</v>
      </c>
      <c r="L3" s="11" t="s">
        <v>684</v>
      </c>
      <c r="M3" s="11" t="s">
        <v>1812</v>
      </c>
      <c r="N3" s="11" t="s">
        <v>5938</v>
      </c>
      <c r="O3" s="11">
        <v>17197</v>
      </c>
      <c r="P3" s="11">
        <v>4755</v>
      </c>
      <c r="Q3" s="11">
        <v>0.15</v>
      </c>
      <c r="R3" s="11" t="s">
        <v>5939</v>
      </c>
      <c r="S3" s="11" t="s">
        <v>5959</v>
      </c>
      <c r="T3" s="11">
        <v>220</v>
      </c>
      <c r="U3" s="11">
        <v>0.23</v>
      </c>
      <c r="V3" s="11">
        <v>3509</v>
      </c>
      <c r="W3" s="11" t="s">
        <v>686</v>
      </c>
      <c r="X3" s="11" t="s">
        <v>686</v>
      </c>
      <c r="Y3" s="11">
        <v>7</v>
      </c>
      <c r="Z3" s="11">
        <v>15.95</v>
      </c>
      <c r="AA3" s="11"/>
      <c r="AB3" s="11"/>
      <c r="AC3" s="11"/>
      <c r="AD3" s="11">
        <v>224</v>
      </c>
      <c r="AE3" s="11">
        <v>8</v>
      </c>
      <c r="AF3" s="11">
        <v>4.4</v>
      </c>
      <c r="AG3" s="11">
        <v>0.0364</v>
      </c>
      <c r="AH3" s="11">
        <v>2.69</v>
      </c>
      <c r="AI3" s="11">
        <v>0.68</v>
      </c>
      <c r="AJ3" s="11"/>
      <c r="AK3" s="11" t="s">
        <v>5960</v>
      </c>
      <c r="AL3" s="11">
        <v>334</v>
      </c>
      <c r="AM3" s="11" t="s">
        <v>209</v>
      </c>
      <c r="AN3" s="11" t="s">
        <v>5961</v>
      </c>
      <c r="AO3" s="11" t="s">
        <v>5962</v>
      </c>
      <c r="AP3" s="11"/>
      <c r="AQ3" s="11">
        <v>8</v>
      </c>
      <c r="AR3" s="11">
        <v>1</v>
      </c>
      <c r="AS3" s="11" t="s">
        <v>463</v>
      </c>
      <c r="AT3" s="11" t="s">
        <v>209</v>
      </c>
      <c r="AU3" s="11" t="s">
        <v>686</v>
      </c>
      <c r="AV3" s="11" t="s">
        <v>686</v>
      </c>
      <c r="AW3" s="11" t="s">
        <v>5963</v>
      </c>
      <c r="AX3" s="11" t="s">
        <v>686</v>
      </c>
      <c r="AY3" s="11" t="s">
        <v>2867</v>
      </c>
      <c r="AZ3" s="11" t="s">
        <v>686</v>
      </c>
      <c r="BA3" s="11" t="s">
        <v>686</v>
      </c>
      <c r="BB3" s="11" t="s">
        <v>686</v>
      </c>
      <c r="BC3" s="11" t="s">
        <v>686</v>
      </c>
      <c r="BD3" s="11" t="s">
        <v>686</v>
      </c>
      <c r="BE3" s="11" t="s">
        <v>686</v>
      </c>
      <c r="BF3" s="11" t="s">
        <v>686</v>
      </c>
      <c r="BG3" s="11" t="s">
        <v>686</v>
      </c>
      <c r="BH3" s="11" t="s">
        <v>686</v>
      </c>
      <c r="BI3" s="11" t="s">
        <v>5943</v>
      </c>
      <c r="BJ3" s="11" t="s">
        <v>1970</v>
      </c>
      <c r="BK3" s="11" t="s">
        <v>5964</v>
      </c>
      <c r="BL3" s="11" t="s">
        <v>5965</v>
      </c>
      <c r="BM3" s="11" t="s">
        <v>686</v>
      </c>
      <c r="BN3" s="11" t="s">
        <v>5966</v>
      </c>
      <c r="BO3" s="11" t="s">
        <v>5967</v>
      </c>
      <c r="BP3" s="11" t="s">
        <v>5968</v>
      </c>
      <c r="BQ3" s="11" t="s">
        <v>5969</v>
      </c>
      <c r="BR3" s="11" t="s">
        <v>5970</v>
      </c>
    </row>
    <row r="4" ht="22" customHeight="1" spans="1:70">
      <c r="A4" s="11">
        <v>3</v>
      </c>
      <c r="B4" s="11" t="s">
        <v>686</v>
      </c>
      <c r="C4" s="11" t="s">
        <v>401</v>
      </c>
      <c r="D4" s="11" t="s">
        <v>686</v>
      </c>
      <c r="E4" s="11" t="s">
        <v>2066</v>
      </c>
      <c r="F4" s="11" t="s">
        <v>402</v>
      </c>
      <c r="G4" s="11" t="s">
        <v>5971</v>
      </c>
      <c r="H4" s="11" t="s">
        <v>405</v>
      </c>
      <c r="I4" s="11" t="s">
        <v>2067</v>
      </c>
      <c r="J4" s="11" t="s">
        <v>5972</v>
      </c>
      <c r="K4" s="11" t="s">
        <v>5973</v>
      </c>
      <c r="L4" s="11" t="s">
        <v>401</v>
      </c>
      <c r="M4" s="11" t="s">
        <v>1812</v>
      </c>
      <c r="N4" s="11" t="s">
        <v>5938</v>
      </c>
      <c r="O4" s="11">
        <v>17286</v>
      </c>
      <c r="P4" s="11">
        <v>-5915</v>
      </c>
      <c r="Q4" s="11">
        <v>-0.42</v>
      </c>
      <c r="R4" s="11" t="s">
        <v>5939</v>
      </c>
      <c r="S4" s="11" t="s">
        <v>5974</v>
      </c>
      <c r="T4" s="11">
        <v>394</v>
      </c>
      <c r="U4" s="11">
        <v>1.43</v>
      </c>
      <c r="V4" s="11">
        <v>14968</v>
      </c>
      <c r="W4" s="11" t="s">
        <v>1914</v>
      </c>
      <c r="X4" s="11">
        <v>7806</v>
      </c>
      <c r="Y4" s="11">
        <v>1</v>
      </c>
      <c r="Z4" s="11">
        <v>37.99</v>
      </c>
      <c r="AA4" s="11"/>
      <c r="AB4" s="11"/>
      <c r="AC4" s="11"/>
      <c r="AD4" s="11">
        <v>188</v>
      </c>
      <c r="AE4" s="11">
        <v>21</v>
      </c>
      <c r="AF4" s="11">
        <v>4.4</v>
      </c>
      <c r="AG4" s="11">
        <v>0.0533</v>
      </c>
      <c r="AH4" s="11">
        <v>4.61</v>
      </c>
      <c r="AI4" s="11">
        <v>0.73</v>
      </c>
      <c r="AJ4" s="11"/>
      <c r="AK4" s="11" t="s">
        <v>404</v>
      </c>
      <c r="AL4" s="11">
        <v>384</v>
      </c>
      <c r="AM4" s="11" t="s">
        <v>209</v>
      </c>
      <c r="AN4" s="11" t="s">
        <v>5961</v>
      </c>
      <c r="AO4" s="11" t="s">
        <v>5962</v>
      </c>
      <c r="AP4" s="11"/>
      <c r="AQ4" s="11">
        <v>10</v>
      </c>
      <c r="AR4" s="11">
        <v>1</v>
      </c>
      <c r="AS4" s="11" t="s">
        <v>403</v>
      </c>
      <c r="AT4" s="11" t="s">
        <v>209</v>
      </c>
      <c r="AU4" s="11" t="s">
        <v>2064</v>
      </c>
      <c r="AV4" s="11" t="s">
        <v>5975</v>
      </c>
      <c r="AW4" s="11" t="s">
        <v>5976</v>
      </c>
      <c r="AX4" s="11" t="s">
        <v>686</v>
      </c>
      <c r="AY4" s="11" t="s">
        <v>2867</v>
      </c>
      <c r="AZ4" s="11" t="s">
        <v>686</v>
      </c>
      <c r="BA4" s="11" t="s">
        <v>686</v>
      </c>
      <c r="BB4" s="11" t="s">
        <v>686</v>
      </c>
      <c r="BC4" s="11" t="s">
        <v>2867</v>
      </c>
      <c r="BD4" s="11" t="s">
        <v>686</v>
      </c>
      <c r="BE4" s="11" t="s">
        <v>686</v>
      </c>
      <c r="BF4" s="11" t="s">
        <v>686</v>
      </c>
      <c r="BG4" s="11" t="s">
        <v>686</v>
      </c>
      <c r="BH4" s="11" t="s">
        <v>2867</v>
      </c>
      <c r="BI4" s="11" t="s">
        <v>5943</v>
      </c>
      <c r="BJ4" s="11" t="s">
        <v>5977</v>
      </c>
      <c r="BK4" s="11" t="s">
        <v>5978</v>
      </c>
      <c r="BL4" s="11" t="s">
        <v>5979</v>
      </c>
      <c r="BM4" s="11" t="s">
        <v>686</v>
      </c>
      <c r="BN4" s="11" t="s">
        <v>2063</v>
      </c>
      <c r="BO4" s="11" t="s">
        <v>2063</v>
      </c>
      <c r="BP4" s="11" t="s">
        <v>2062</v>
      </c>
      <c r="BQ4" s="11" t="s">
        <v>5980</v>
      </c>
      <c r="BR4" s="11" t="s">
        <v>5981</v>
      </c>
    </row>
    <row r="5" ht="22" customHeight="1" spans="1:70">
      <c r="A5" s="11">
        <v>4</v>
      </c>
      <c r="B5" s="11" t="s">
        <v>686</v>
      </c>
      <c r="C5" s="11" t="s">
        <v>688</v>
      </c>
      <c r="D5" s="11" t="s">
        <v>5982</v>
      </c>
      <c r="E5" s="11" t="s">
        <v>5983</v>
      </c>
      <c r="F5" s="11" t="s">
        <v>54</v>
      </c>
      <c r="G5" s="11" t="s">
        <v>5984</v>
      </c>
      <c r="H5" s="11" t="s">
        <v>2995</v>
      </c>
      <c r="I5" s="11" t="s">
        <v>5985</v>
      </c>
      <c r="J5" s="11" t="s">
        <v>5986</v>
      </c>
      <c r="K5" s="11" t="s">
        <v>5987</v>
      </c>
      <c r="L5" s="11" t="s">
        <v>687</v>
      </c>
      <c r="M5" s="11" t="s">
        <v>1812</v>
      </c>
      <c r="N5" s="11" t="s">
        <v>5938</v>
      </c>
      <c r="O5" s="11">
        <v>17780</v>
      </c>
      <c r="P5" s="11">
        <v>45959</v>
      </c>
      <c r="Q5" s="11">
        <v>0.69</v>
      </c>
      <c r="R5" s="11" t="s">
        <v>5939</v>
      </c>
      <c r="S5" s="11" t="s">
        <v>5988</v>
      </c>
      <c r="T5" s="11">
        <v>96</v>
      </c>
      <c r="U5" s="11">
        <v>22.25</v>
      </c>
      <c r="V5" s="11">
        <v>4418</v>
      </c>
      <c r="W5" s="11" t="s">
        <v>686</v>
      </c>
      <c r="X5" s="11" t="s">
        <v>686</v>
      </c>
      <c r="Y5" s="11">
        <v>2</v>
      </c>
      <c r="Z5" s="11">
        <v>59.99</v>
      </c>
      <c r="AA5" s="11"/>
      <c r="AB5" s="11"/>
      <c r="AC5" s="11"/>
      <c r="AD5" s="11">
        <v>62</v>
      </c>
      <c r="AE5" s="11">
        <v>37</v>
      </c>
      <c r="AF5" s="11">
        <v>4.6</v>
      </c>
      <c r="AG5" s="11">
        <v>0.3854</v>
      </c>
      <c r="AH5" s="11">
        <v>3.86</v>
      </c>
      <c r="AI5" s="11">
        <v>0.77</v>
      </c>
      <c r="AJ5" s="11"/>
      <c r="AK5" s="11" t="s">
        <v>569</v>
      </c>
      <c r="AL5" s="11">
        <v>103</v>
      </c>
      <c r="AM5" s="11" t="s">
        <v>209</v>
      </c>
      <c r="AN5" s="11" t="s">
        <v>5961</v>
      </c>
      <c r="AO5" s="11" t="s">
        <v>5962</v>
      </c>
      <c r="AP5" s="11"/>
      <c r="AQ5" s="11">
        <v>10</v>
      </c>
      <c r="AR5" s="11">
        <v>1</v>
      </c>
      <c r="AS5" s="11" t="s">
        <v>53</v>
      </c>
      <c r="AT5" s="11" t="s">
        <v>209</v>
      </c>
      <c r="AU5" s="11" t="s">
        <v>1844</v>
      </c>
      <c r="AV5" s="11" t="s">
        <v>5989</v>
      </c>
      <c r="AW5" s="11" t="s">
        <v>5990</v>
      </c>
      <c r="AX5" s="11" t="s">
        <v>686</v>
      </c>
      <c r="AY5" s="11" t="s">
        <v>2867</v>
      </c>
      <c r="AZ5" s="11" t="s">
        <v>2867</v>
      </c>
      <c r="BA5" s="11" t="s">
        <v>5991</v>
      </c>
      <c r="BB5" s="11" t="s">
        <v>686</v>
      </c>
      <c r="BC5" s="11" t="s">
        <v>2867</v>
      </c>
      <c r="BD5" s="11" t="s">
        <v>2867</v>
      </c>
      <c r="BE5" s="11" t="s">
        <v>686</v>
      </c>
      <c r="BF5" s="11" t="s">
        <v>2867</v>
      </c>
      <c r="BG5" s="11" t="s">
        <v>686</v>
      </c>
      <c r="BH5" s="11" t="s">
        <v>686</v>
      </c>
      <c r="BI5" s="11" t="s">
        <v>5943</v>
      </c>
      <c r="BJ5" s="11" t="s">
        <v>5992</v>
      </c>
      <c r="BK5" s="11" t="s">
        <v>5993</v>
      </c>
      <c r="BL5" s="11" t="s">
        <v>5994</v>
      </c>
      <c r="BM5" s="11" t="s">
        <v>686</v>
      </c>
      <c r="BN5" s="11" t="s">
        <v>5995</v>
      </c>
      <c r="BO5" s="11" t="s">
        <v>5995</v>
      </c>
      <c r="BP5" s="11" t="s">
        <v>5996</v>
      </c>
      <c r="BQ5" s="11" t="s">
        <v>5997</v>
      </c>
      <c r="BR5" s="11" t="s">
        <v>5981</v>
      </c>
    </row>
    <row r="6" ht="22" customHeight="1" spans="1:70">
      <c r="A6" s="11">
        <v>5</v>
      </c>
      <c r="B6" s="11" t="s">
        <v>686</v>
      </c>
      <c r="C6" s="11" t="s">
        <v>368</v>
      </c>
      <c r="D6" s="11" t="s">
        <v>2696</v>
      </c>
      <c r="E6" s="11" t="s">
        <v>2704</v>
      </c>
      <c r="F6" s="11" t="s">
        <v>52</v>
      </c>
      <c r="G6" s="11" t="s">
        <v>5998</v>
      </c>
      <c r="H6" s="11" t="s">
        <v>2699</v>
      </c>
      <c r="I6" s="11" t="s">
        <v>2705</v>
      </c>
      <c r="J6" s="11" t="s">
        <v>5999</v>
      </c>
      <c r="K6" s="11" t="s">
        <v>6000</v>
      </c>
      <c r="L6" s="11" t="s">
        <v>689</v>
      </c>
      <c r="M6" s="11" t="s">
        <v>1812</v>
      </c>
      <c r="N6" s="11" t="s">
        <v>5938</v>
      </c>
      <c r="O6" s="11">
        <v>13508</v>
      </c>
      <c r="P6" s="11">
        <v>5568</v>
      </c>
      <c r="Q6" s="11">
        <v>0.3</v>
      </c>
      <c r="R6" s="11" t="s">
        <v>5939</v>
      </c>
      <c r="S6" s="11" t="s">
        <v>6001</v>
      </c>
      <c r="T6" s="11">
        <v>325</v>
      </c>
      <c r="U6" s="11">
        <v>0.1</v>
      </c>
      <c r="V6" s="11">
        <v>3760</v>
      </c>
      <c r="W6" s="11" t="s">
        <v>1865</v>
      </c>
      <c r="X6" s="11">
        <v>1197</v>
      </c>
      <c r="Y6" s="11">
        <v>4</v>
      </c>
      <c r="Z6" s="11">
        <v>11.57</v>
      </c>
      <c r="AA6" s="11"/>
      <c r="AB6" s="11"/>
      <c r="AC6" s="11">
        <v>14</v>
      </c>
      <c r="AD6" s="11">
        <v>1444</v>
      </c>
      <c r="AE6" s="11">
        <v>0</v>
      </c>
      <c r="AF6" s="11">
        <v>4.4</v>
      </c>
      <c r="AG6" s="11">
        <v>0</v>
      </c>
      <c r="AH6" s="11">
        <v>5.02</v>
      </c>
      <c r="AI6" s="11">
        <v>0.42</v>
      </c>
      <c r="AJ6" s="11"/>
      <c r="AK6" s="11" t="s">
        <v>369</v>
      </c>
      <c r="AL6" s="11">
        <v>4036</v>
      </c>
      <c r="AM6" s="11" t="s">
        <v>812</v>
      </c>
      <c r="AN6" s="11" t="s">
        <v>5961</v>
      </c>
      <c r="AO6" s="11" t="s">
        <v>686</v>
      </c>
      <c r="AP6" s="11"/>
      <c r="AQ6" s="11">
        <v>8</v>
      </c>
      <c r="AR6" s="11">
        <v>14</v>
      </c>
      <c r="AS6" s="11" t="s">
        <v>45</v>
      </c>
      <c r="AT6" s="11" t="s">
        <v>812</v>
      </c>
      <c r="AU6" s="11" t="s">
        <v>686</v>
      </c>
      <c r="AV6" s="11" t="s">
        <v>686</v>
      </c>
      <c r="AW6" s="11" t="s">
        <v>686</v>
      </c>
      <c r="AX6" s="11" t="s">
        <v>686</v>
      </c>
      <c r="AY6" s="11" t="s">
        <v>2867</v>
      </c>
      <c r="AZ6" s="11" t="s">
        <v>686</v>
      </c>
      <c r="BA6" s="11" t="s">
        <v>686</v>
      </c>
      <c r="BB6" s="11" t="s">
        <v>686</v>
      </c>
      <c r="BC6" s="11" t="s">
        <v>2867</v>
      </c>
      <c r="BD6" s="11" t="s">
        <v>686</v>
      </c>
      <c r="BE6" s="11" t="s">
        <v>686</v>
      </c>
      <c r="BF6" s="11" t="s">
        <v>2867</v>
      </c>
      <c r="BG6" s="11" t="s">
        <v>686</v>
      </c>
      <c r="BH6" s="11" t="s">
        <v>686</v>
      </c>
      <c r="BI6" s="11" t="s">
        <v>5943</v>
      </c>
      <c r="BJ6" s="11" t="s">
        <v>6002</v>
      </c>
      <c r="BK6" s="11" t="s">
        <v>2703</v>
      </c>
      <c r="BL6" s="11" t="s">
        <v>6003</v>
      </c>
      <c r="BM6" s="11" t="s">
        <v>686</v>
      </c>
      <c r="BN6" s="11" t="s">
        <v>2354</v>
      </c>
      <c r="BO6" s="11" t="s">
        <v>2354</v>
      </c>
      <c r="BP6" s="11" t="s">
        <v>2702</v>
      </c>
      <c r="BQ6" s="11" t="s">
        <v>6004</v>
      </c>
      <c r="BR6" s="11" t="s">
        <v>6005</v>
      </c>
    </row>
    <row r="7" ht="22" customHeight="1" spans="1:70">
      <c r="A7" s="11">
        <v>6</v>
      </c>
      <c r="B7" s="11" t="s">
        <v>686</v>
      </c>
      <c r="C7" s="11" t="s">
        <v>370</v>
      </c>
      <c r="D7" s="11" t="s">
        <v>2413</v>
      </c>
      <c r="E7" s="11" t="s">
        <v>2421</v>
      </c>
      <c r="F7" s="11" t="s">
        <v>46</v>
      </c>
      <c r="G7" s="11" t="s">
        <v>6006</v>
      </c>
      <c r="H7" s="11" t="s">
        <v>372</v>
      </c>
      <c r="I7" s="11" t="s">
        <v>2422</v>
      </c>
      <c r="J7" s="11" t="s">
        <v>6007</v>
      </c>
      <c r="K7" s="11" t="s">
        <v>6008</v>
      </c>
      <c r="L7" s="11" t="s">
        <v>690</v>
      </c>
      <c r="M7" s="11" t="s">
        <v>1812</v>
      </c>
      <c r="N7" s="11" t="s">
        <v>5938</v>
      </c>
      <c r="O7" s="11">
        <v>18069</v>
      </c>
      <c r="P7" s="11">
        <v>3896</v>
      </c>
      <c r="Q7" s="11">
        <v>0.22</v>
      </c>
      <c r="R7" s="11" t="s">
        <v>5939</v>
      </c>
      <c r="S7" s="11" t="s">
        <v>6009</v>
      </c>
      <c r="T7" s="11">
        <v>284</v>
      </c>
      <c r="U7" s="11">
        <v>0.22</v>
      </c>
      <c r="V7" s="11">
        <v>3752</v>
      </c>
      <c r="W7" s="11" t="s">
        <v>1865</v>
      </c>
      <c r="X7" s="11">
        <v>1408</v>
      </c>
      <c r="Y7" s="11">
        <v>3</v>
      </c>
      <c r="Z7" s="11">
        <v>13.21</v>
      </c>
      <c r="AA7" s="11"/>
      <c r="AB7" s="11"/>
      <c r="AC7" s="11"/>
      <c r="AD7" s="11">
        <v>1063</v>
      </c>
      <c r="AE7" s="11">
        <v>0</v>
      </c>
      <c r="AF7" s="11">
        <v>4.3</v>
      </c>
      <c r="AG7" s="11">
        <v>0</v>
      </c>
      <c r="AH7" s="11">
        <v>3.08</v>
      </c>
      <c r="AI7" s="11">
        <v>0.62</v>
      </c>
      <c r="AJ7" s="11"/>
      <c r="AK7" s="11" t="s">
        <v>371</v>
      </c>
      <c r="AL7" s="11">
        <v>4455</v>
      </c>
      <c r="AM7" s="11" t="s">
        <v>812</v>
      </c>
      <c r="AN7" s="11" t="s">
        <v>5961</v>
      </c>
      <c r="AO7" s="11" t="s">
        <v>5962</v>
      </c>
      <c r="AP7" s="11"/>
      <c r="AQ7" s="11">
        <v>10</v>
      </c>
      <c r="AR7" s="11">
        <v>21</v>
      </c>
      <c r="AS7" s="11" t="s">
        <v>45</v>
      </c>
      <c r="AT7" s="11" t="s">
        <v>812</v>
      </c>
      <c r="AU7" s="11" t="s">
        <v>686</v>
      </c>
      <c r="AV7" s="11" t="s">
        <v>686</v>
      </c>
      <c r="AW7" s="11" t="s">
        <v>686</v>
      </c>
      <c r="AX7" s="11" t="s">
        <v>2867</v>
      </c>
      <c r="AY7" s="11" t="s">
        <v>2867</v>
      </c>
      <c r="AZ7" s="11" t="s">
        <v>686</v>
      </c>
      <c r="BA7" s="11" t="s">
        <v>686</v>
      </c>
      <c r="BB7" s="11" t="s">
        <v>686</v>
      </c>
      <c r="BC7" s="11" t="s">
        <v>2867</v>
      </c>
      <c r="BD7" s="11" t="s">
        <v>2867</v>
      </c>
      <c r="BE7" s="11" t="s">
        <v>686</v>
      </c>
      <c r="BF7" s="11" t="s">
        <v>2867</v>
      </c>
      <c r="BG7" s="11" t="s">
        <v>686</v>
      </c>
      <c r="BH7" s="11" t="s">
        <v>2867</v>
      </c>
      <c r="BI7" s="11" t="s">
        <v>5943</v>
      </c>
      <c r="BJ7" s="11" t="s">
        <v>2420</v>
      </c>
      <c r="BK7" s="11" t="s">
        <v>6010</v>
      </c>
      <c r="BL7" s="11" t="s">
        <v>6011</v>
      </c>
      <c r="BM7" s="11" t="s">
        <v>686</v>
      </c>
      <c r="BN7" s="11" t="s">
        <v>2419</v>
      </c>
      <c r="BO7" s="11" t="s">
        <v>6012</v>
      </c>
      <c r="BP7" s="11" t="s">
        <v>2418</v>
      </c>
      <c r="BQ7" s="11" t="s">
        <v>6013</v>
      </c>
      <c r="BR7" s="11" t="s">
        <v>5970</v>
      </c>
    </row>
    <row r="8" ht="22" customHeight="1" spans="1:70">
      <c r="A8" s="11">
        <v>7</v>
      </c>
      <c r="B8" s="11" t="s">
        <v>686</v>
      </c>
      <c r="C8" s="11" t="s">
        <v>692</v>
      </c>
      <c r="D8" s="11" t="s">
        <v>6014</v>
      </c>
      <c r="E8" s="11" t="s">
        <v>6015</v>
      </c>
      <c r="F8" s="11" t="s">
        <v>815</v>
      </c>
      <c r="G8" s="11" t="s">
        <v>6016</v>
      </c>
      <c r="H8" s="11" t="s">
        <v>6017</v>
      </c>
      <c r="I8" s="11" t="s">
        <v>6018</v>
      </c>
      <c r="J8" s="11" t="s">
        <v>6019</v>
      </c>
      <c r="K8" s="11" t="s">
        <v>6020</v>
      </c>
      <c r="L8" s="11" t="s">
        <v>691</v>
      </c>
      <c r="M8" s="11" t="s">
        <v>1812</v>
      </c>
      <c r="N8" s="11" t="s">
        <v>5938</v>
      </c>
      <c r="O8" s="11">
        <v>18762</v>
      </c>
      <c r="P8" s="11">
        <v>873</v>
      </c>
      <c r="Q8" s="11">
        <v>0.04</v>
      </c>
      <c r="R8" s="11" t="s">
        <v>5939</v>
      </c>
      <c r="S8" s="11" t="s">
        <v>6021</v>
      </c>
      <c r="T8" s="11">
        <v>285</v>
      </c>
      <c r="U8" s="11">
        <v>0.16</v>
      </c>
      <c r="V8" s="11">
        <v>9377</v>
      </c>
      <c r="W8" s="11" t="s">
        <v>2156</v>
      </c>
      <c r="X8" s="11">
        <v>1645</v>
      </c>
      <c r="Y8" s="11">
        <v>4</v>
      </c>
      <c r="Z8" s="11">
        <v>32.9</v>
      </c>
      <c r="AA8" s="11"/>
      <c r="AB8" s="11"/>
      <c r="AC8" s="11">
        <v>12</v>
      </c>
      <c r="AD8" s="11">
        <v>3524</v>
      </c>
      <c r="AE8" s="11">
        <v>18</v>
      </c>
      <c r="AF8" s="11">
        <v>4.3</v>
      </c>
      <c r="AG8" s="11">
        <v>0.0632</v>
      </c>
      <c r="AH8" s="11">
        <v>4.61</v>
      </c>
      <c r="AI8" s="11">
        <v>0.71</v>
      </c>
      <c r="AJ8" s="11"/>
      <c r="AK8" s="11" t="s">
        <v>6022</v>
      </c>
      <c r="AL8" s="11">
        <v>1500</v>
      </c>
      <c r="AM8" s="11" t="s">
        <v>209</v>
      </c>
      <c r="AN8" s="11" t="s">
        <v>6023</v>
      </c>
      <c r="AO8" s="11" t="s">
        <v>686</v>
      </c>
      <c r="AP8" s="11"/>
      <c r="AQ8" s="11">
        <v>10</v>
      </c>
      <c r="AR8" s="11">
        <v>2</v>
      </c>
      <c r="AS8" s="11" t="s">
        <v>815</v>
      </c>
      <c r="AT8" s="11" t="s">
        <v>209</v>
      </c>
      <c r="AU8" s="11" t="s">
        <v>6024</v>
      </c>
      <c r="AV8" s="11" t="s">
        <v>6025</v>
      </c>
      <c r="AW8" s="11" t="s">
        <v>6026</v>
      </c>
      <c r="AX8" s="11" t="s">
        <v>686</v>
      </c>
      <c r="AY8" s="11" t="s">
        <v>2867</v>
      </c>
      <c r="AZ8" s="11" t="s">
        <v>686</v>
      </c>
      <c r="BA8" s="11" t="s">
        <v>686</v>
      </c>
      <c r="BB8" s="11" t="s">
        <v>686</v>
      </c>
      <c r="BC8" s="11" t="s">
        <v>2867</v>
      </c>
      <c r="BD8" s="11" t="s">
        <v>2867</v>
      </c>
      <c r="BE8" s="11" t="s">
        <v>686</v>
      </c>
      <c r="BF8" s="11" t="s">
        <v>2867</v>
      </c>
      <c r="BG8" s="11" t="s">
        <v>686</v>
      </c>
      <c r="BH8" s="11" t="s">
        <v>686</v>
      </c>
      <c r="BI8" s="11" t="s">
        <v>5943</v>
      </c>
      <c r="BJ8" s="11" t="s">
        <v>6027</v>
      </c>
      <c r="BK8" s="11" t="s">
        <v>6028</v>
      </c>
      <c r="BL8" s="11" t="s">
        <v>6029</v>
      </c>
      <c r="BM8" s="11" t="s">
        <v>686</v>
      </c>
      <c r="BN8" s="11" t="s">
        <v>6028</v>
      </c>
      <c r="BO8" s="11" t="s">
        <v>6028</v>
      </c>
      <c r="BP8" s="11" t="s">
        <v>6030</v>
      </c>
      <c r="BQ8" s="11" t="s">
        <v>6031</v>
      </c>
      <c r="BR8" s="11" t="s">
        <v>5981</v>
      </c>
    </row>
    <row r="9" ht="22" customHeight="1" spans="1:70">
      <c r="A9" s="11">
        <v>8</v>
      </c>
      <c r="B9" s="11" t="s">
        <v>686</v>
      </c>
      <c r="C9" s="11" t="s">
        <v>393</v>
      </c>
      <c r="D9" s="11" t="s">
        <v>2379</v>
      </c>
      <c r="E9" s="11" t="s">
        <v>2389</v>
      </c>
      <c r="F9" s="11" t="s">
        <v>394</v>
      </c>
      <c r="G9" s="11" t="s">
        <v>6032</v>
      </c>
      <c r="H9" s="11" t="s">
        <v>397</v>
      </c>
      <c r="I9" s="11" t="s">
        <v>2390</v>
      </c>
      <c r="J9" s="11" t="s">
        <v>6033</v>
      </c>
      <c r="K9" s="11" t="s">
        <v>6034</v>
      </c>
      <c r="L9" s="11" t="s">
        <v>693</v>
      </c>
      <c r="M9" s="11" t="s">
        <v>1812</v>
      </c>
      <c r="N9" s="11" t="s">
        <v>5938</v>
      </c>
      <c r="O9" s="11">
        <v>18244</v>
      </c>
      <c r="P9" s="11">
        <v>127</v>
      </c>
      <c r="Q9" s="11">
        <v>0.01</v>
      </c>
      <c r="R9" s="11" t="s">
        <v>5939</v>
      </c>
      <c r="S9" s="11" t="s">
        <v>6035</v>
      </c>
      <c r="T9" s="11">
        <v>300</v>
      </c>
      <c r="U9" s="11">
        <v>0.14</v>
      </c>
      <c r="V9" s="11">
        <v>2385</v>
      </c>
      <c r="W9" s="11" t="s">
        <v>1865</v>
      </c>
      <c r="X9" s="11">
        <v>783</v>
      </c>
      <c r="Y9" s="11">
        <v>2</v>
      </c>
      <c r="Z9" s="11">
        <v>7.88</v>
      </c>
      <c r="AA9" s="11"/>
      <c r="AB9" s="11"/>
      <c r="AC9" s="11">
        <v>8</v>
      </c>
      <c r="AD9" s="11">
        <v>1165</v>
      </c>
      <c r="AE9" s="11">
        <v>22</v>
      </c>
      <c r="AF9" s="11">
        <v>4.1</v>
      </c>
      <c r="AG9" s="11">
        <v>0.0733</v>
      </c>
      <c r="AH9" s="11">
        <v>2.69</v>
      </c>
      <c r="AI9" s="11">
        <v>0.51</v>
      </c>
      <c r="AJ9" s="11"/>
      <c r="AK9" s="11" t="s">
        <v>396</v>
      </c>
      <c r="AL9" s="11">
        <v>4534</v>
      </c>
      <c r="AM9" s="11" t="s">
        <v>209</v>
      </c>
      <c r="AN9" s="11" t="s">
        <v>5942</v>
      </c>
      <c r="AO9" s="11" t="s">
        <v>5962</v>
      </c>
      <c r="AP9" s="11"/>
      <c r="AQ9" s="11">
        <v>9</v>
      </c>
      <c r="AR9" s="11">
        <v>12</v>
      </c>
      <c r="AS9" s="11" t="s">
        <v>395</v>
      </c>
      <c r="AT9" s="11" t="s">
        <v>209</v>
      </c>
      <c r="AU9" s="11" t="s">
        <v>686</v>
      </c>
      <c r="AV9" s="11" t="s">
        <v>686</v>
      </c>
      <c r="AW9" s="11" t="s">
        <v>6036</v>
      </c>
      <c r="AX9" s="11" t="s">
        <v>686</v>
      </c>
      <c r="AY9" s="11" t="s">
        <v>2867</v>
      </c>
      <c r="AZ9" s="11" t="s">
        <v>686</v>
      </c>
      <c r="BA9" s="11" t="s">
        <v>686</v>
      </c>
      <c r="BB9" s="11" t="s">
        <v>686</v>
      </c>
      <c r="BC9" s="11" t="s">
        <v>2867</v>
      </c>
      <c r="BD9" s="11" t="s">
        <v>686</v>
      </c>
      <c r="BE9" s="11" t="s">
        <v>686</v>
      </c>
      <c r="BF9" s="11" t="s">
        <v>686</v>
      </c>
      <c r="BG9" s="11" t="s">
        <v>686</v>
      </c>
      <c r="BH9" s="11" t="s">
        <v>686</v>
      </c>
      <c r="BI9" s="11" t="s">
        <v>5943</v>
      </c>
      <c r="BJ9" s="11" t="s">
        <v>2388</v>
      </c>
      <c r="BK9" s="11" t="s">
        <v>6037</v>
      </c>
      <c r="BL9" s="11" t="s">
        <v>6038</v>
      </c>
      <c r="BM9" s="11" t="s">
        <v>686</v>
      </c>
      <c r="BN9" s="11" t="s">
        <v>2385</v>
      </c>
      <c r="BO9" s="11" t="s">
        <v>6039</v>
      </c>
      <c r="BP9" s="11" t="s">
        <v>2384</v>
      </c>
      <c r="BQ9" s="11" t="s">
        <v>6040</v>
      </c>
      <c r="BR9" s="11" t="s">
        <v>5970</v>
      </c>
    </row>
    <row r="10" ht="22" customHeight="1" spans="1:70">
      <c r="A10" s="11">
        <v>9</v>
      </c>
      <c r="B10" s="11" t="s">
        <v>686</v>
      </c>
      <c r="C10" s="11" t="s">
        <v>695</v>
      </c>
      <c r="D10" s="11" t="s">
        <v>2806</v>
      </c>
      <c r="E10" s="11" t="s">
        <v>2813</v>
      </c>
      <c r="F10" s="11" t="s">
        <v>245</v>
      </c>
      <c r="G10" s="11" t="s">
        <v>6041</v>
      </c>
      <c r="H10" s="11" t="s">
        <v>2809</v>
      </c>
      <c r="I10" s="11" t="s">
        <v>2814</v>
      </c>
      <c r="J10" s="11" t="s">
        <v>6042</v>
      </c>
      <c r="K10" s="11" t="s">
        <v>6043</v>
      </c>
      <c r="L10" s="11" t="s">
        <v>694</v>
      </c>
      <c r="M10" s="11" t="s">
        <v>1812</v>
      </c>
      <c r="N10" s="11" t="s">
        <v>5938</v>
      </c>
      <c r="O10" s="11">
        <v>18920</v>
      </c>
      <c r="P10" s="11">
        <v>4784</v>
      </c>
      <c r="Q10" s="11">
        <v>0.2</v>
      </c>
      <c r="R10" s="11" t="s">
        <v>5939</v>
      </c>
      <c r="S10" s="11" t="s">
        <v>6044</v>
      </c>
      <c r="T10" s="11">
        <v>193</v>
      </c>
      <c r="U10" s="11">
        <v>0.06</v>
      </c>
      <c r="V10" s="11">
        <v>2739</v>
      </c>
      <c r="W10" s="11" t="s">
        <v>2156</v>
      </c>
      <c r="X10" s="11">
        <v>732</v>
      </c>
      <c r="Y10" s="11">
        <v>2</v>
      </c>
      <c r="Z10" s="11">
        <v>14.19</v>
      </c>
      <c r="AA10" s="11"/>
      <c r="AB10" s="11"/>
      <c r="AC10" s="11"/>
      <c r="AD10" s="11">
        <v>391</v>
      </c>
      <c r="AE10" s="11">
        <v>0</v>
      </c>
      <c r="AF10" s="11">
        <v>4.4</v>
      </c>
      <c r="AG10" s="11">
        <v>0</v>
      </c>
      <c r="AH10" s="11">
        <v>3.08</v>
      </c>
      <c r="AI10" s="11">
        <v>0.63</v>
      </c>
      <c r="AJ10" s="11"/>
      <c r="AK10" s="11" t="s">
        <v>484</v>
      </c>
      <c r="AL10" s="11">
        <v>5641</v>
      </c>
      <c r="AM10" s="11" t="s">
        <v>812</v>
      </c>
      <c r="AN10" s="11" t="s">
        <v>5961</v>
      </c>
      <c r="AO10" s="11" t="s">
        <v>5962</v>
      </c>
      <c r="AP10" s="11"/>
      <c r="AQ10" s="11">
        <v>10</v>
      </c>
      <c r="AR10" s="11">
        <v>9</v>
      </c>
      <c r="AS10" s="11" t="s">
        <v>45</v>
      </c>
      <c r="AT10" s="11" t="s">
        <v>812</v>
      </c>
      <c r="AU10" s="11" t="s">
        <v>686</v>
      </c>
      <c r="AV10" s="11" t="s">
        <v>686</v>
      </c>
      <c r="AW10" s="11" t="s">
        <v>686</v>
      </c>
      <c r="AX10" s="11" t="s">
        <v>686</v>
      </c>
      <c r="AY10" s="11" t="s">
        <v>2867</v>
      </c>
      <c r="AZ10" s="11" t="s">
        <v>686</v>
      </c>
      <c r="BA10" s="11" t="s">
        <v>686</v>
      </c>
      <c r="BB10" s="11" t="s">
        <v>686</v>
      </c>
      <c r="BC10" s="11" t="s">
        <v>2867</v>
      </c>
      <c r="BD10" s="11" t="s">
        <v>2867</v>
      </c>
      <c r="BE10" s="11" t="s">
        <v>686</v>
      </c>
      <c r="BF10" s="11" t="s">
        <v>2867</v>
      </c>
      <c r="BG10" s="11" t="s">
        <v>686</v>
      </c>
      <c r="BH10" s="11" t="s">
        <v>2867</v>
      </c>
      <c r="BI10" s="11" t="s">
        <v>5943</v>
      </c>
      <c r="BJ10" s="11" t="s">
        <v>2151</v>
      </c>
      <c r="BK10" s="11" t="s">
        <v>6045</v>
      </c>
      <c r="BL10" s="11" t="s">
        <v>6046</v>
      </c>
      <c r="BM10" s="11" t="s">
        <v>686</v>
      </c>
      <c r="BN10" s="11" t="s">
        <v>1909</v>
      </c>
      <c r="BO10" s="11" t="s">
        <v>6047</v>
      </c>
      <c r="BP10" s="11" t="s">
        <v>2812</v>
      </c>
      <c r="BQ10" s="11" t="s">
        <v>6048</v>
      </c>
      <c r="BR10" s="11" t="s">
        <v>5970</v>
      </c>
    </row>
    <row r="11" ht="22" customHeight="1" spans="1:70">
      <c r="A11" s="11">
        <v>10</v>
      </c>
      <c r="B11" s="11" t="s">
        <v>686</v>
      </c>
      <c r="C11" s="11" t="s">
        <v>697</v>
      </c>
      <c r="D11" s="11" t="s">
        <v>6049</v>
      </c>
      <c r="E11" s="11" t="s">
        <v>6050</v>
      </c>
      <c r="F11" s="11" t="s">
        <v>6051</v>
      </c>
      <c r="G11" s="11" t="s">
        <v>6052</v>
      </c>
      <c r="H11" s="11" t="s">
        <v>6053</v>
      </c>
      <c r="I11" s="11" t="s">
        <v>6054</v>
      </c>
      <c r="J11" s="11" t="s">
        <v>6055</v>
      </c>
      <c r="K11" s="11" t="s">
        <v>6056</v>
      </c>
      <c r="L11" s="11" t="s">
        <v>696</v>
      </c>
      <c r="M11" s="11" t="s">
        <v>1812</v>
      </c>
      <c r="N11" s="11" t="s">
        <v>5938</v>
      </c>
      <c r="O11" s="11">
        <v>19035</v>
      </c>
      <c r="P11" s="11">
        <v>8207</v>
      </c>
      <c r="Q11" s="11">
        <v>0.3</v>
      </c>
      <c r="R11" s="11" t="s">
        <v>5939</v>
      </c>
      <c r="S11" s="11" t="s">
        <v>6057</v>
      </c>
      <c r="T11" s="11">
        <v>284</v>
      </c>
      <c r="U11" s="11">
        <v>0.4</v>
      </c>
      <c r="V11" s="11">
        <v>12766</v>
      </c>
      <c r="W11" s="11" t="s">
        <v>1865</v>
      </c>
      <c r="X11" s="11">
        <v>4495</v>
      </c>
      <c r="Y11" s="11">
        <v>2</v>
      </c>
      <c r="Z11" s="11">
        <v>44.95</v>
      </c>
      <c r="AA11" s="11"/>
      <c r="AB11" s="11"/>
      <c r="AC11" s="11"/>
      <c r="AD11" s="11">
        <v>152</v>
      </c>
      <c r="AE11" s="11">
        <v>6</v>
      </c>
      <c r="AF11" s="11">
        <v>4.3</v>
      </c>
      <c r="AG11" s="11">
        <v>0.0211</v>
      </c>
      <c r="AH11" s="11">
        <v>4.61</v>
      </c>
      <c r="AI11" s="11">
        <v>0.75</v>
      </c>
      <c r="AJ11" s="11"/>
      <c r="AK11" s="11" t="s">
        <v>6058</v>
      </c>
      <c r="AL11" s="11">
        <v>701</v>
      </c>
      <c r="AM11" s="11" t="s">
        <v>209</v>
      </c>
      <c r="AN11" s="11" t="s">
        <v>5961</v>
      </c>
      <c r="AO11" s="11" t="s">
        <v>5962</v>
      </c>
      <c r="AP11" s="11"/>
      <c r="AQ11" s="11">
        <v>10</v>
      </c>
      <c r="AR11" s="11">
        <v>1</v>
      </c>
      <c r="AS11" s="11" t="s">
        <v>816</v>
      </c>
      <c r="AT11" s="11" t="s">
        <v>209</v>
      </c>
      <c r="AU11" s="11" t="s">
        <v>6059</v>
      </c>
      <c r="AV11" s="11" t="s">
        <v>6060</v>
      </c>
      <c r="AW11" s="11" t="s">
        <v>6061</v>
      </c>
      <c r="AX11" s="11" t="s">
        <v>686</v>
      </c>
      <c r="AY11" s="11" t="s">
        <v>2867</v>
      </c>
      <c r="AZ11" s="11" t="s">
        <v>686</v>
      </c>
      <c r="BA11" s="11" t="s">
        <v>686</v>
      </c>
      <c r="BB11" s="11" t="s">
        <v>686</v>
      </c>
      <c r="BC11" s="11" t="s">
        <v>2867</v>
      </c>
      <c r="BD11" s="11" t="s">
        <v>686</v>
      </c>
      <c r="BE11" s="11" t="s">
        <v>686</v>
      </c>
      <c r="BF11" s="11" t="s">
        <v>686</v>
      </c>
      <c r="BG11" s="11" t="s">
        <v>686</v>
      </c>
      <c r="BH11" s="11" t="s">
        <v>686</v>
      </c>
      <c r="BI11" s="11" t="s">
        <v>5943</v>
      </c>
      <c r="BJ11" s="11" t="s">
        <v>6062</v>
      </c>
      <c r="BK11" s="11" t="s">
        <v>6063</v>
      </c>
      <c r="BL11" s="11" t="s">
        <v>6064</v>
      </c>
      <c r="BM11" s="11" t="s">
        <v>686</v>
      </c>
      <c r="BN11" s="11" t="s">
        <v>6063</v>
      </c>
      <c r="BO11" s="11" t="s">
        <v>6063</v>
      </c>
      <c r="BP11" s="11" t="s">
        <v>6065</v>
      </c>
      <c r="BQ11" s="11" t="s">
        <v>6066</v>
      </c>
      <c r="BR11" s="11" t="s">
        <v>5981</v>
      </c>
    </row>
    <row r="12" ht="22" customHeight="1" spans="1:70">
      <c r="A12" s="11">
        <v>11</v>
      </c>
      <c r="B12" s="11" t="s">
        <v>686</v>
      </c>
      <c r="C12" s="11" t="s">
        <v>411</v>
      </c>
      <c r="D12" s="11" t="s">
        <v>2391</v>
      </c>
      <c r="E12" s="11" t="s">
        <v>2400</v>
      </c>
      <c r="F12" s="11" t="s">
        <v>310</v>
      </c>
      <c r="G12" s="11" t="s">
        <v>6067</v>
      </c>
      <c r="H12" s="11" t="s">
        <v>2399</v>
      </c>
      <c r="I12" s="11" t="s">
        <v>2401</v>
      </c>
      <c r="J12" s="11" t="s">
        <v>6068</v>
      </c>
      <c r="K12" s="11" t="s">
        <v>6069</v>
      </c>
      <c r="L12" s="11" t="s">
        <v>698</v>
      </c>
      <c r="M12" s="11" t="s">
        <v>1812</v>
      </c>
      <c r="N12" s="11" t="s">
        <v>5938</v>
      </c>
      <c r="O12" s="11">
        <v>20263</v>
      </c>
      <c r="P12" s="11">
        <v>-4605</v>
      </c>
      <c r="Q12" s="11">
        <v>-0.26</v>
      </c>
      <c r="R12" s="11" t="s">
        <v>5939</v>
      </c>
      <c r="S12" s="11" t="s">
        <v>6070</v>
      </c>
      <c r="T12" s="11">
        <v>300</v>
      </c>
      <c r="U12" s="11">
        <v>0.09</v>
      </c>
      <c r="V12" s="11">
        <v>3897</v>
      </c>
      <c r="W12" s="11" t="s">
        <v>1865</v>
      </c>
      <c r="X12" s="11">
        <v>1267</v>
      </c>
      <c r="Y12" s="11">
        <v>2</v>
      </c>
      <c r="Z12" s="11">
        <v>12.99</v>
      </c>
      <c r="AA12" s="11"/>
      <c r="AB12" s="11"/>
      <c r="AC12" s="11"/>
      <c r="AD12" s="11">
        <v>224</v>
      </c>
      <c r="AE12" s="11">
        <v>0</v>
      </c>
      <c r="AF12" s="11">
        <v>4.6</v>
      </c>
      <c r="AG12" s="11">
        <v>0</v>
      </c>
      <c r="AH12" s="11">
        <v>2.72</v>
      </c>
      <c r="AI12" s="11">
        <v>0.64</v>
      </c>
      <c r="AJ12" s="11"/>
      <c r="AK12" s="11" t="s">
        <v>412</v>
      </c>
      <c r="AL12" s="11">
        <v>818</v>
      </c>
      <c r="AM12" s="11" t="s">
        <v>209</v>
      </c>
      <c r="AN12" s="11" t="s">
        <v>5961</v>
      </c>
      <c r="AO12" s="11" t="s">
        <v>5962</v>
      </c>
      <c r="AP12" s="11"/>
      <c r="AQ12" s="11">
        <v>10</v>
      </c>
      <c r="AR12" s="11">
        <v>1</v>
      </c>
      <c r="AS12" s="11" t="s">
        <v>311</v>
      </c>
      <c r="AT12" s="11" t="s">
        <v>209</v>
      </c>
      <c r="AU12" s="11" t="s">
        <v>1844</v>
      </c>
      <c r="AV12" s="11" t="s">
        <v>6071</v>
      </c>
      <c r="AW12" s="11" t="s">
        <v>6072</v>
      </c>
      <c r="AX12" s="11" t="s">
        <v>686</v>
      </c>
      <c r="AY12" s="11" t="s">
        <v>2867</v>
      </c>
      <c r="AZ12" s="11" t="s">
        <v>686</v>
      </c>
      <c r="BA12" s="11" t="s">
        <v>686</v>
      </c>
      <c r="BB12" s="11" t="s">
        <v>686</v>
      </c>
      <c r="BC12" s="11" t="s">
        <v>2867</v>
      </c>
      <c r="BD12" s="11" t="s">
        <v>2867</v>
      </c>
      <c r="BE12" s="11" t="s">
        <v>686</v>
      </c>
      <c r="BF12" s="11" t="s">
        <v>2867</v>
      </c>
      <c r="BG12" s="11" t="s">
        <v>686</v>
      </c>
      <c r="BH12" s="11" t="s">
        <v>686</v>
      </c>
      <c r="BI12" s="11" t="s">
        <v>5943</v>
      </c>
      <c r="BJ12" s="11" t="s">
        <v>2398</v>
      </c>
      <c r="BK12" s="11" t="s">
        <v>6073</v>
      </c>
      <c r="BL12" s="11" t="s">
        <v>6074</v>
      </c>
      <c r="BM12" s="11" t="s">
        <v>686</v>
      </c>
      <c r="BN12" s="11" t="s">
        <v>2398</v>
      </c>
      <c r="BO12" s="11" t="s">
        <v>6073</v>
      </c>
      <c r="BP12" s="11" t="s">
        <v>2397</v>
      </c>
      <c r="BQ12" s="11" t="s">
        <v>6075</v>
      </c>
      <c r="BR12" s="11" t="s">
        <v>5951</v>
      </c>
    </row>
    <row r="13" ht="22" customHeight="1" spans="1:70">
      <c r="A13" s="11">
        <v>12</v>
      </c>
      <c r="B13" s="11" t="s">
        <v>686</v>
      </c>
      <c r="C13" s="11" t="s">
        <v>700</v>
      </c>
      <c r="D13" s="11" t="s">
        <v>6076</v>
      </c>
      <c r="E13" s="11" t="s">
        <v>6077</v>
      </c>
      <c r="F13" s="11" t="s">
        <v>6078</v>
      </c>
      <c r="G13" s="11" t="s">
        <v>6079</v>
      </c>
      <c r="H13" s="11" t="s">
        <v>6080</v>
      </c>
      <c r="I13" s="11" t="s">
        <v>6081</v>
      </c>
      <c r="J13" s="11" t="s">
        <v>6082</v>
      </c>
      <c r="K13" s="11" t="s">
        <v>6083</v>
      </c>
      <c r="L13" s="11" t="s">
        <v>699</v>
      </c>
      <c r="M13" s="11" t="s">
        <v>1812</v>
      </c>
      <c r="N13" s="11" t="s">
        <v>5938</v>
      </c>
      <c r="O13" s="11">
        <v>20437</v>
      </c>
      <c r="P13" s="11">
        <v>9527</v>
      </c>
      <c r="Q13" s="11">
        <v>0.34</v>
      </c>
      <c r="R13" s="11" t="s">
        <v>5939</v>
      </c>
      <c r="S13" s="11" t="s">
        <v>6084</v>
      </c>
      <c r="T13" s="11">
        <v>128</v>
      </c>
      <c r="U13" s="11">
        <v>0.45</v>
      </c>
      <c r="V13" s="11">
        <v>5247</v>
      </c>
      <c r="W13" s="11" t="s">
        <v>686</v>
      </c>
      <c r="X13" s="11" t="s">
        <v>686</v>
      </c>
      <c r="Y13" s="11">
        <v>4</v>
      </c>
      <c r="Z13" s="11">
        <v>41.99</v>
      </c>
      <c r="AA13" s="11"/>
      <c r="AB13" s="11"/>
      <c r="AC13" s="11"/>
      <c r="AD13" s="11">
        <v>14</v>
      </c>
      <c r="AE13" s="11">
        <v>6</v>
      </c>
      <c r="AF13" s="11">
        <v>4.7</v>
      </c>
      <c r="AG13" s="11">
        <v>0.0469</v>
      </c>
      <c r="AH13" s="11">
        <v>5.2</v>
      </c>
      <c r="AI13" s="11">
        <v>0.72</v>
      </c>
      <c r="AJ13" s="11"/>
      <c r="AK13" s="11" t="s">
        <v>6085</v>
      </c>
      <c r="AL13" s="11">
        <v>205</v>
      </c>
      <c r="AM13" s="11" t="s">
        <v>209</v>
      </c>
      <c r="AN13" s="11" t="s">
        <v>5961</v>
      </c>
      <c r="AO13" s="11" t="s">
        <v>686</v>
      </c>
      <c r="AP13" s="11"/>
      <c r="AQ13" s="11">
        <v>10</v>
      </c>
      <c r="AR13" s="11">
        <v>1</v>
      </c>
      <c r="AS13" s="11" t="s">
        <v>817</v>
      </c>
      <c r="AT13" s="11" t="s">
        <v>209</v>
      </c>
      <c r="AU13" s="11" t="s">
        <v>1844</v>
      </c>
      <c r="AV13" s="11" t="s">
        <v>6086</v>
      </c>
      <c r="AW13" s="11" t="s">
        <v>6087</v>
      </c>
      <c r="AX13" s="11" t="s">
        <v>686</v>
      </c>
      <c r="AY13" s="11" t="s">
        <v>2867</v>
      </c>
      <c r="AZ13" s="11" t="s">
        <v>686</v>
      </c>
      <c r="BA13" s="11" t="s">
        <v>686</v>
      </c>
      <c r="BB13" s="11" t="s">
        <v>686</v>
      </c>
      <c r="BC13" s="11" t="s">
        <v>2867</v>
      </c>
      <c r="BD13" s="11" t="s">
        <v>686</v>
      </c>
      <c r="BE13" s="11" t="s">
        <v>686</v>
      </c>
      <c r="BF13" s="11" t="s">
        <v>2867</v>
      </c>
      <c r="BG13" s="11" t="s">
        <v>686</v>
      </c>
      <c r="BH13" s="11" t="s">
        <v>686</v>
      </c>
      <c r="BI13" s="11" t="s">
        <v>5943</v>
      </c>
      <c r="BJ13" s="11" t="s">
        <v>6088</v>
      </c>
      <c r="BK13" s="11" t="s">
        <v>6089</v>
      </c>
      <c r="BL13" s="11" t="s">
        <v>6090</v>
      </c>
      <c r="BM13" s="11" t="s">
        <v>686</v>
      </c>
      <c r="BN13" s="11" t="s">
        <v>6089</v>
      </c>
      <c r="BO13" s="11" t="s">
        <v>6089</v>
      </c>
      <c r="BP13" s="11" t="s">
        <v>6091</v>
      </c>
      <c r="BQ13" s="11" t="s">
        <v>6092</v>
      </c>
      <c r="BR13" s="11" t="s">
        <v>6005</v>
      </c>
    </row>
    <row r="14" ht="22" customHeight="1" spans="1:70">
      <c r="A14" s="11">
        <v>13</v>
      </c>
      <c r="B14" s="11" t="s">
        <v>686</v>
      </c>
      <c r="C14" s="11" t="s">
        <v>317</v>
      </c>
      <c r="D14" s="11" t="s">
        <v>2439</v>
      </c>
      <c r="E14" s="11" t="s">
        <v>2449</v>
      </c>
      <c r="F14" s="11" t="s">
        <v>318</v>
      </c>
      <c r="G14" s="11" t="s">
        <v>6093</v>
      </c>
      <c r="H14" s="11" t="s">
        <v>2448</v>
      </c>
      <c r="I14" s="11" t="s">
        <v>2450</v>
      </c>
      <c r="J14" s="11" t="s">
        <v>6094</v>
      </c>
      <c r="K14" s="11" t="s">
        <v>6095</v>
      </c>
      <c r="L14" s="11" t="s">
        <v>701</v>
      </c>
      <c r="M14" s="11" t="s">
        <v>1812</v>
      </c>
      <c r="N14" s="11" t="s">
        <v>5938</v>
      </c>
      <c r="O14" s="11">
        <v>20521</v>
      </c>
      <c r="P14" s="11">
        <v>-7492</v>
      </c>
      <c r="Q14" s="11">
        <v>-0.85</v>
      </c>
      <c r="R14" s="11" t="s">
        <v>5939</v>
      </c>
      <c r="S14" s="11" t="s">
        <v>6096</v>
      </c>
      <c r="T14" s="11">
        <v>547</v>
      </c>
      <c r="U14" s="11">
        <v>0.01</v>
      </c>
      <c r="V14" s="11">
        <v>8200</v>
      </c>
      <c r="W14" s="11" t="s">
        <v>1914</v>
      </c>
      <c r="X14" s="11">
        <v>2900</v>
      </c>
      <c r="Y14" s="11">
        <v>3</v>
      </c>
      <c r="Z14" s="11">
        <v>14.99</v>
      </c>
      <c r="AA14" s="11"/>
      <c r="AB14" s="11"/>
      <c r="AC14" s="11">
        <v>4</v>
      </c>
      <c r="AD14" s="11">
        <v>1503</v>
      </c>
      <c r="AE14" s="11">
        <v>7</v>
      </c>
      <c r="AF14" s="11">
        <v>4.2</v>
      </c>
      <c r="AG14" s="11">
        <v>0.0128</v>
      </c>
      <c r="AH14" s="11">
        <v>3.99</v>
      </c>
      <c r="AI14" s="11">
        <v>0.58</v>
      </c>
      <c r="AJ14" s="11"/>
      <c r="AK14" s="11" t="s">
        <v>320</v>
      </c>
      <c r="AL14" s="11">
        <v>1623</v>
      </c>
      <c r="AM14" s="11" t="s">
        <v>209</v>
      </c>
      <c r="AN14" s="11" t="s">
        <v>5961</v>
      </c>
      <c r="AO14" s="11" t="s">
        <v>5962</v>
      </c>
      <c r="AP14" s="11"/>
      <c r="AQ14" s="11">
        <v>10</v>
      </c>
      <c r="AR14" s="11">
        <v>3</v>
      </c>
      <c r="AS14" s="11" t="s">
        <v>319</v>
      </c>
      <c r="AT14" s="11" t="s">
        <v>209</v>
      </c>
      <c r="AU14" s="11" t="s">
        <v>1844</v>
      </c>
      <c r="AV14" s="11" t="s">
        <v>6097</v>
      </c>
      <c r="AW14" s="11" t="s">
        <v>6098</v>
      </c>
      <c r="AX14" s="11" t="s">
        <v>2867</v>
      </c>
      <c r="AY14" s="11" t="s">
        <v>2867</v>
      </c>
      <c r="AZ14" s="11" t="s">
        <v>686</v>
      </c>
      <c r="BA14" s="11" t="s">
        <v>686</v>
      </c>
      <c r="BB14" s="11" t="s">
        <v>686</v>
      </c>
      <c r="BC14" s="11" t="s">
        <v>2867</v>
      </c>
      <c r="BD14" s="11" t="s">
        <v>686</v>
      </c>
      <c r="BE14" s="11" t="s">
        <v>686</v>
      </c>
      <c r="BF14" s="11" t="s">
        <v>2867</v>
      </c>
      <c r="BG14" s="11" t="s">
        <v>686</v>
      </c>
      <c r="BH14" s="11" t="s">
        <v>686</v>
      </c>
      <c r="BI14" s="11" t="s">
        <v>5943</v>
      </c>
      <c r="BJ14" s="11" t="s">
        <v>2447</v>
      </c>
      <c r="BK14" s="11" t="s">
        <v>2446</v>
      </c>
      <c r="BL14" s="11" t="s">
        <v>6099</v>
      </c>
      <c r="BM14" s="11" t="s">
        <v>686</v>
      </c>
      <c r="BN14" s="11" t="s">
        <v>2446</v>
      </c>
      <c r="BO14" s="11" t="s">
        <v>2446</v>
      </c>
      <c r="BP14" s="11" t="s">
        <v>2445</v>
      </c>
      <c r="BQ14" s="11" t="s">
        <v>6100</v>
      </c>
      <c r="BR14" s="11" t="s">
        <v>5981</v>
      </c>
    </row>
    <row r="15" ht="22" customHeight="1" spans="1:70">
      <c r="A15" s="11">
        <v>14</v>
      </c>
      <c r="B15" s="11" t="s">
        <v>686</v>
      </c>
      <c r="C15" s="11" t="s">
        <v>703</v>
      </c>
      <c r="D15" s="11" t="s">
        <v>6101</v>
      </c>
      <c r="E15" s="11" t="s">
        <v>6102</v>
      </c>
      <c r="F15" s="11" t="s">
        <v>390</v>
      </c>
      <c r="G15" s="11" t="s">
        <v>6103</v>
      </c>
      <c r="H15" s="11" t="s">
        <v>6104</v>
      </c>
      <c r="I15" s="11" t="s">
        <v>6105</v>
      </c>
      <c r="J15" s="11" t="s">
        <v>6106</v>
      </c>
      <c r="K15" s="11" t="s">
        <v>6107</v>
      </c>
      <c r="L15" s="11" t="s">
        <v>702</v>
      </c>
      <c r="M15" s="11" t="s">
        <v>1812</v>
      </c>
      <c r="N15" s="11" t="s">
        <v>5938</v>
      </c>
      <c r="O15" s="11">
        <v>20755</v>
      </c>
      <c r="P15" s="11">
        <v>299</v>
      </c>
      <c r="Q15" s="11">
        <v>0.02</v>
      </c>
      <c r="R15" s="11" t="s">
        <v>5939</v>
      </c>
      <c r="S15" s="11" t="s">
        <v>6108</v>
      </c>
      <c r="T15" s="11">
        <v>310</v>
      </c>
      <c r="U15" s="11">
        <v>0.22</v>
      </c>
      <c r="V15" s="11">
        <v>6197</v>
      </c>
      <c r="W15" s="11" t="s">
        <v>686</v>
      </c>
      <c r="X15" s="11" t="s">
        <v>686</v>
      </c>
      <c r="Y15" s="11">
        <v>8</v>
      </c>
      <c r="Z15" s="11">
        <v>19.99</v>
      </c>
      <c r="AA15" s="11"/>
      <c r="AB15" s="11"/>
      <c r="AC15" s="11"/>
      <c r="AD15" s="11">
        <v>261</v>
      </c>
      <c r="AE15" s="11">
        <v>8</v>
      </c>
      <c r="AF15" s="11">
        <v>4.7</v>
      </c>
      <c r="AG15" s="11">
        <v>0.0258</v>
      </c>
      <c r="AH15" s="11">
        <v>2.72</v>
      </c>
      <c r="AI15" s="11">
        <v>0.71</v>
      </c>
      <c r="AJ15" s="11"/>
      <c r="AK15" s="11" t="s">
        <v>391</v>
      </c>
      <c r="AL15" s="11">
        <v>574</v>
      </c>
      <c r="AM15" s="11" t="s">
        <v>209</v>
      </c>
      <c r="AN15" s="11" t="s">
        <v>5961</v>
      </c>
      <c r="AO15" s="11" t="s">
        <v>5962</v>
      </c>
      <c r="AP15" s="11"/>
      <c r="AQ15" s="11">
        <v>10</v>
      </c>
      <c r="AR15" s="11">
        <v>1</v>
      </c>
      <c r="AS15" s="11" t="s">
        <v>59</v>
      </c>
      <c r="AT15" s="11" t="s">
        <v>209</v>
      </c>
      <c r="AU15" s="11" t="s">
        <v>1844</v>
      </c>
      <c r="AV15" s="11" t="s">
        <v>6109</v>
      </c>
      <c r="AW15" s="11" t="s">
        <v>6110</v>
      </c>
      <c r="AX15" s="11" t="s">
        <v>686</v>
      </c>
      <c r="AY15" s="11" t="s">
        <v>2867</v>
      </c>
      <c r="AZ15" s="11" t="s">
        <v>686</v>
      </c>
      <c r="BA15" s="11" t="s">
        <v>686</v>
      </c>
      <c r="BB15" s="11" t="s">
        <v>686</v>
      </c>
      <c r="BC15" s="11" t="s">
        <v>2867</v>
      </c>
      <c r="BD15" s="11" t="s">
        <v>686</v>
      </c>
      <c r="BE15" s="11" t="s">
        <v>686</v>
      </c>
      <c r="BF15" s="11" t="s">
        <v>2867</v>
      </c>
      <c r="BG15" s="11" t="s">
        <v>686</v>
      </c>
      <c r="BH15" s="11" t="s">
        <v>686</v>
      </c>
      <c r="BI15" s="11" t="s">
        <v>5943</v>
      </c>
      <c r="BJ15" s="11" t="s">
        <v>2398</v>
      </c>
      <c r="BK15" s="11" t="s">
        <v>6073</v>
      </c>
      <c r="BL15" s="11" t="s">
        <v>6111</v>
      </c>
      <c r="BM15" s="11" t="s">
        <v>686</v>
      </c>
      <c r="BN15" s="11" t="s">
        <v>2398</v>
      </c>
      <c r="BO15" s="11" t="s">
        <v>6073</v>
      </c>
      <c r="BP15" s="11" t="s">
        <v>6112</v>
      </c>
      <c r="BQ15" s="11" t="s">
        <v>6113</v>
      </c>
      <c r="BR15" s="11" t="s">
        <v>5951</v>
      </c>
    </row>
    <row r="16" ht="22" customHeight="1" spans="1:70">
      <c r="A16" s="11">
        <v>15</v>
      </c>
      <c r="B16" s="11" t="s">
        <v>686</v>
      </c>
      <c r="C16" s="11" t="s">
        <v>425</v>
      </c>
      <c r="D16" s="11" t="s">
        <v>2718</v>
      </c>
      <c r="E16" s="11" t="s">
        <v>2727</v>
      </c>
      <c r="F16" s="11" t="s">
        <v>426</v>
      </c>
      <c r="G16" s="11" t="s">
        <v>6114</v>
      </c>
      <c r="H16" s="11" t="s">
        <v>429</v>
      </c>
      <c r="I16" s="11" t="s">
        <v>2089</v>
      </c>
      <c r="J16" s="11" t="s">
        <v>6115</v>
      </c>
      <c r="K16" s="11" t="s">
        <v>6116</v>
      </c>
      <c r="L16" s="11" t="s">
        <v>704</v>
      </c>
      <c r="M16" s="11" t="s">
        <v>1812</v>
      </c>
      <c r="N16" s="11" t="s">
        <v>5938</v>
      </c>
      <c r="O16" s="11">
        <v>20832</v>
      </c>
      <c r="P16" s="11">
        <v>3654</v>
      </c>
      <c r="Q16" s="11">
        <v>0.16</v>
      </c>
      <c r="R16" s="11" t="s">
        <v>5939</v>
      </c>
      <c r="S16" s="11" t="s">
        <v>6117</v>
      </c>
      <c r="T16" s="11">
        <v>272</v>
      </c>
      <c r="U16" s="11">
        <v>0.65</v>
      </c>
      <c r="V16" s="11">
        <v>5979</v>
      </c>
      <c r="W16" s="11" t="s">
        <v>2156</v>
      </c>
      <c r="X16" s="11">
        <v>1099</v>
      </c>
      <c r="Y16" s="11">
        <v>4</v>
      </c>
      <c r="Z16" s="11">
        <v>21.98</v>
      </c>
      <c r="AA16" s="11"/>
      <c r="AB16" s="11"/>
      <c r="AC16" s="11"/>
      <c r="AD16" s="11">
        <v>386</v>
      </c>
      <c r="AE16" s="11">
        <v>6</v>
      </c>
      <c r="AF16" s="11">
        <v>4.4</v>
      </c>
      <c r="AG16" s="11">
        <v>0.0221</v>
      </c>
      <c r="AH16" s="11">
        <v>3.99</v>
      </c>
      <c r="AI16" s="11">
        <v>0.67</v>
      </c>
      <c r="AJ16" s="11"/>
      <c r="AK16" s="11" t="s">
        <v>428</v>
      </c>
      <c r="AL16" s="11">
        <v>965</v>
      </c>
      <c r="AM16" s="11" t="s">
        <v>209</v>
      </c>
      <c r="AN16" s="11" t="s">
        <v>5961</v>
      </c>
      <c r="AO16" s="11" t="s">
        <v>5962</v>
      </c>
      <c r="AP16" s="11"/>
      <c r="AQ16" s="11">
        <v>10</v>
      </c>
      <c r="AR16" s="11">
        <v>1</v>
      </c>
      <c r="AS16" s="11" t="s">
        <v>427</v>
      </c>
      <c r="AT16" s="11" t="s">
        <v>209</v>
      </c>
      <c r="AU16" s="11" t="s">
        <v>1844</v>
      </c>
      <c r="AV16" s="11" t="s">
        <v>6118</v>
      </c>
      <c r="AW16" s="11" t="s">
        <v>6119</v>
      </c>
      <c r="AX16" s="11" t="s">
        <v>686</v>
      </c>
      <c r="AY16" s="11" t="s">
        <v>2867</v>
      </c>
      <c r="AZ16" s="11" t="s">
        <v>686</v>
      </c>
      <c r="BA16" s="11" t="s">
        <v>686</v>
      </c>
      <c r="BB16" s="11" t="s">
        <v>686</v>
      </c>
      <c r="BC16" s="11" t="s">
        <v>2867</v>
      </c>
      <c r="BD16" s="11" t="s">
        <v>686</v>
      </c>
      <c r="BE16" s="11" t="s">
        <v>686</v>
      </c>
      <c r="BF16" s="11" t="s">
        <v>686</v>
      </c>
      <c r="BG16" s="11" t="s">
        <v>686</v>
      </c>
      <c r="BH16" s="11" t="s">
        <v>686</v>
      </c>
      <c r="BI16" s="11" t="s">
        <v>5943</v>
      </c>
      <c r="BJ16" s="11" t="s">
        <v>6120</v>
      </c>
      <c r="BK16" s="11" t="s">
        <v>6121</v>
      </c>
      <c r="BL16" s="11" t="s">
        <v>6064</v>
      </c>
      <c r="BM16" s="11" t="s">
        <v>686</v>
      </c>
      <c r="BN16" s="11" t="s">
        <v>2724</v>
      </c>
      <c r="BO16" s="11" t="s">
        <v>2724</v>
      </c>
      <c r="BP16" s="11" t="s">
        <v>2723</v>
      </c>
      <c r="BQ16" s="11" t="s">
        <v>6122</v>
      </c>
      <c r="BR16" s="11" t="s">
        <v>5981</v>
      </c>
    </row>
    <row r="17" ht="22" customHeight="1" spans="1:70">
      <c r="A17" s="11">
        <v>16</v>
      </c>
      <c r="B17" s="11" t="s">
        <v>686</v>
      </c>
      <c r="C17" s="11" t="s">
        <v>706</v>
      </c>
      <c r="D17" s="11" t="s">
        <v>6123</v>
      </c>
      <c r="E17" s="11" t="s">
        <v>6124</v>
      </c>
      <c r="F17" s="11" t="s">
        <v>6125</v>
      </c>
      <c r="G17" s="11" t="s">
        <v>6126</v>
      </c>
      <c r="H17" s="11" t="s">
        <v>6127</v>
      </c>
      <c r="I17" s="11" t="s">
        <v>6128</v>
      </c>
      <c r="J17" s="11" t="s">
        <v>6129</v>
      </c>
      <c r="K17" s="11" t="s">
        <v>6130</v>
      </c>
      <c r="L17" s="11" t="s">
        <v>705</v>
      </c>
      <c r="M17" s="11" t="s">
        <v>1812</v>
      </c>
      <c r="N17" s="11" t="s">
        <v>5938</v>
      </c>
      <c r="O17" s="11">
        <v>20963</v>
      </c>
      <c r="P17" s="11">
        <v>58532</v>
      </c>
      <c r="Q17" s="11">
        <v>0.6</v>
      </c>
      <c r="R17" s="11" t="s">
        <v>5939</v>
      </c>
      <c r="S17" s="11" t="s">
        <v>6131</v>
      </c>
      <c r="T17" s="11">
        <v>42</v>
      </c>
      <c r="U17" s="11">
        <v>-0.17</v>
      </c>
      <c r="V17" s="11">
        <v>252</v>
      </c>
      <c r="W17" s="11" t="s">
        <v>686</v>
      </c>
      <c r="X17" s="11" t="s">
        <v>686</v>
      </c>
      <c r="Y17" s="11">
        <v>1</v>
      </c>
      <c r="Z17" s="11">
        <v>5.99</v>
      </c>
      <c r="AA17" s="11"/>
      <c r="AB17" s="11" t="s">
        <v>6132</v>
      </c>
      <c r="AC17" s="11"/>
      <c r="AD17" s="11">
        <v>14</v>
      </c>
      <c r="AE17" s="11">
        <v>1</v>
      </c>
      <c r="AF17" s="11">
        <v>4.7</v>
      </c>
      <c r="AG17" s="11">
        <v>0.0238</v>
      </c>
      <c r="AH17" s="11">
        <v>3.11</v>
      </c>
      <c r="AI17" s="11">
        <v>0.33</v>
      </c>
      <c r="AJ17" s="11"/>
      <c r="AK17" s="11" t="s">
        <v>6133</v>
      </c>
      <c r="AL17" s="11">
        <v>434</v>
      </c>
      <c r="AM17" s="11" t="s">
        <v>209</v>
      </c>
      <c r="AN17" s="11" t="s">
        <v>5961</v>
      </c>
      <c r="AO17" s="11" t="s">
        <v>5962</v>
      </c>
      <c r="AP17" s="11"/>
      <c r="AQ17" s="11">
        <v>10</v>
      </c>
      <c r="AR17" s="11">
        <v>1</v>
      </c>
      <c r="AS17" s="11" t="s">
        <v>818</v>
      </c>
      <c r="AT17" s="11" t="s">
        <v>209</v>
      </c>
      <c r="AU17" s="11" t="s">
        <v>1844</v>
      </c>
      <c r="AV17" s="11" t="s">
        <v>6134</v>
      </c>
      <c r="AW17" s="11" t="s">
        <v>6135</v>
      </c>
      <c r="AX17" s="11" t="s">
        <v>686</v>
      </c>
      <c r="AY17" s="11" t="s">
        <v>2867</v>
      </c>
      <c r="AZ17" s="11" t="s">
        <v>686</v>
      </c>
      <c r="BA17" s="11" t="s">
        <v>686</v>
      </c>
      <c r="BB17" s="11" t="s">
        <v>686</v>
      </c>
      <c r="BC17" s="11" t="s">
        <v>2867</v>
      </c>
      <c r="BD17" s="11" t="s">
        <v>686</v>
      </c>
      <c r="BE17" s="11" t="s">
        <v>686</v>
      </c>
      <c r="BF17" s="11" t="s">
        <v>686</v>
      </c>
      <c r="BG17" s="11" t="s">
        <v>686</v>
      </c>
      <c r="BH17" s="11" t="s">
        <v>686</v>
      </c>
      <c r="BI17" s="11" t="s">
        <v>5943</v>
      </c>
      <c r="BJ17" s="11" t="s">
        <v>6136</v>
      </c>
      <c r="BK17" s="11" t="s">
        <v>6137</v>
      </c>
      <c r="BL17" s="11" t="s">
        <v>6138</v>
      </c>
      <c r="BM17" s="11" t="s">
        <v>686</v>
      </c>
      <c r="BN17" s="11" t="s">
        <v>6136</v>
      </c>
      <c r="BO17" s="11" t="s">
        <v>6137</v>
      </c>
      <c r="BP17" s="11" t="s">
        <v>6139</v>
      </c>
      <c r="BQ17" s="11" t="s">
        <v>6140</v>
      </c>
      <c r="BR17" s="11" t="s">
        <v>6141</v>
      </c>
    </row>
    <row r="18" ht="22" customHeight="1" spans="1:70">
      <c r="A18" s="11">
        <v>17</v>
      </c>
      <c r="B18" s="11" t="s">
        <v>686</v>
      </c>
      <c r="C18" s="11" t="s">
        <v>707</v>
      </c>
      <c r="D18" s="11" t="s">
        <v>686</v>
      </c>
      <c r="E18" s="11" t="s">
        <v>6142</v>
      </c>
      <c r="F18" s="11" t="s">
        <v>6143</v>
      </c>
      <c r="G18" s="11" t="s">
        <v>6144</v>
      </c>
      <c r="H18" s="11" t="s">
        <v>6145</v>
      </c>
      <c r="I18" s="11" t="s">
        <v>6146</v>
      </c>
      <c r="J18" s="11" t="s">
        <v>6147</v>
      </c>
      <c r="K18" s="11" t="s">
        <v>6148</v>
      </c>
      <c r="L18" s="11" t="s">
        <v>707</v>
      </c>
      <c r="M18" s="11" t="s">
        <v>1812</v>
      </c>
      <c r="N18" s="11" t="s">
        <v>5938</v>
      </c>
      <c r="O18" s="11">
        <v>21265</v>
      </c>
      <c r="P18" s="11">
        <v>7898</v>
      </c>
      <c r="Q18" s="11">
        <v>0.3</v>
      </c>
      <c r="R18" s="11" t="s">
        <v>5939</v>
      </c>
      <c r="S18" s="11" t="s">
        <v>6149</v>
      </c>
      <c r="T18" s="11">
        <v>166</v>
      </c>
      <c r="U18" s="11">
        <v>2.33</v>
      </c>
      <c r="V18" s="11">
        <v>3484</v>
      </c>
      <c r="W18" s="11" t="s">
        <v>1865</v>
      </c>
      <c r="X18" s="11">
        <v>1912</v>
      </c>
      <c r="Y18" s="11">
        <v>1</v>
      </c>
      <c r="Z18" s="11">
        <v>20.99</v>
      </c>
      <c r="AA18" s="11"/>
      <c r="AB18" s="11"/>
      <c r="AC18" s="11"/>
      <c r="AD18" s="11">
        <v>13</v>
      </c>
      <c r="AE18" s="11">
        <v>3</v>
      </c>
      <c r="AF18" s="11">
        <v>4.1</v>
      </c>
      <c r="AG18" s="11">
        <v>0.0181</v>
      </c>
      <c r="AH18" s="11">
        <v>3.86</v>
      </c>
      <c r="AI18" s="11">
        <v>0.67</v>
      </c>
      <c r="AJ18" s="11"/>
      <c r="AK18" s="11" t="s">
        <v>6150</v>
      </c>
      <c r="AL18" s="11">
        <v>156</v>
      </c>
      <c r="AM18" s="11" t="s">
        <v>209</v>
      </c>
      <c r="AN18" s="11" t="s">
        <v>5961</v>
      </c>
      <c r="AO18" s="11" t="s">
        <v>5962</v>
      </c>
      <c r="AP18" s="11"/>
      <c r="AQ18" s="11">
        <v>8</v>
      </c>
      <c r="AR18" s="11">
        <v>1</v>
      </c>
      <c r="AS18" s="11" t="s">
        <v>819</v>
      </c>
      <c r="AT18" s="11" t="s">
        <v>209</v>
      </c>
      <c r="AU18" s="11" t="s">
        <v>1844</v>
      </c>
      <c r="AV18" s="11" t="s">
        <v>6151</v>
      </c>
      <c r="AW18" s="11" t="s">
        <v>6152</v>
      </c>
      <c r="AX18" s="11" t="s">
        <v>686</v>
      </c>
      <c r="AY18" s="11" t="s">
        <v>686</v>
      </c>
      <c r="AZ18" s="11" t="s">
        <v>686</v>
      </c>
      <c r="BA18" s="11" t="s">
        <v>686</v>
      </c>
      <c r="BB18" s="11" t="s">
        <v>686</v>
      </c>
      <c r="BC18" s="11" t="s">
        <v>686</v>
      </c>
      <c r="BD18" s="11" t="s">
        <v>686</v>
      </c>
      <c r="BE18" s="11" t="s">
        <v>686</v>
      </c>
      <c r="BF18" s="11" t="s">
        <v>686</v>
      </c>
      <c r="BG18" s="11" t="s">
        <v>686</v>
      </c>
      <c r="BH18" s="11" t="s">
        <v>686</v>
      </c>
      <c r="BI18" s="11"/>
      <c r="BJ18" s="11" t="s">
        <v>6153</v>
      </c>
      <c r="BK18" s="11" t="s">
        <v>1943</v>
      </c>
      <c r="BL18" s="11" t="s">
        <v>6154</v>
      </c>
      <c r="BM18" s="11" t="s">
        <v>686</v>
      </c>
      <c r="BN18" s="11" t="s">
        <v>1943</v>
      </c>
      <c r="BO18" s="11" t="s">
        <v>1943</v>
      </c>
      <c r="BP18" s="11" t="s">
        <v>6155</v>
      </c>
      <c r="BQ18" s="11" t="s">
        <v>6156</v>
      </c>
      <c r="BR18" s="11" t="s">
        <v>5981</v>
      </c>
    </row>
    <row r="19" ht="22" customHeight="1" spans="1:70">
      <c r="A19" s="11">
        <v>18</v>
      </c>
      <c r="B19" s="11" t="s">
        <v>686</v>
      </c>
      <c r="C19" s="11" t="s">
        <v>364</v>
      </c>
      <c r="D19" s="11" t="s">
        <v>2223</v>
      </c>
      <c r="E19" s="11" t="s">
        <v>2231</v>
      </c>
      <c r="F19" s="11" t="s">
        <v>365</v>
      </c>
      <c r="G19" s="11" t="s">
        <v>6157</v>
      </c>
      <c r="H19" s="11" t="s">
        <v>2230</v>
      </c>
      <c r="I19" s="11" t="s">
        <v>2232</v>
      </c>
      <c r="J19" s="11" t="s">
        <v>6158</v>
      </c>
      <c r="K19" s="11" t="s">
        <v>6159</v>
      </c>
      <c r="L19" s="11" t="s">
        <v>708</v>
      </c>
      <c r="M19" s="11" t="s">
        <v>1812</v>
      </c>
      <c r="N19" s="11" t="s">
        <v>5938</v>
      </c>
      <c r="O19" s="11">
        <v>21550</v>
      </c>
      <c r="P19" s="11">
        <v>-569</v>
      </c>
      <c r="Q19" s="11">
        <v>-0.03</v>
      </c>
      <c r="R19" s="11" t="s">
        <v>5939</v>
      </c>
      <c r="S19" s="11" t="s">
        <v>6160</v>
      </c>
      <c r="T19" s="11">
        <v>356</v>
      </c>
      <c r="U19" s="11">
        <v>0.24</v>
      </c>
      <c r="V19" s="11">
        <v>7116</v>
      </c>
      <c r="W19" s="11" t="s">
        <v>2156</v>
      </c>
      <c r="X19" s="11">
        <v>1000</v>
      </c>
      <c r="Y19" s="11">
        <v>7</v>
      </c>
      <c r="Z19" s="11">
        <v>19.99</v>
      </c>
      <c r="AA19" s="11"/>
      <c r="AB19" s="11"/>
      <c r="AC19" s="11"/>
      <c r="AD19" s="11">
        <v>361</v>
      </c>
      <c r="AE19" s="11">
        <v>0</v>
      </c>
      <c r="AF19" s="11">
        <v>4.5</v>
      </c>
      <c r="AG19" s="11">
        <v>0</v>
      </c>
      <c r="AH19" s="11">
        <v>3.49</v>
      </c>
      <c r="AI19" s="11">
        <v>0.62</v>
      </c>
      <c r="AJ19" s="11"/>
      <c r="AK19" s="11" t="s">
        <v>366</v>
      </c>
      <c r="AL19" s="11">
        <v>555</v>
      </c>
      <c r="AM19" s="11" t="s">
        <v>209</v>
      </c>
      <c r="AN19" s="11" t="s">
        <v>5961</v>
      </c>
      <c r="AO19" s="11" t="s">
        <v>5962</v>
      </c>
      <c r="AP19" s="11"/>
      <c r="AQ19" s="11">
        <v>10</v>
      </c>
      <c r="AR19" s="11">
        <v>1</v>
      </c>
      <c r="AS19" s="11" t="s">
        <v>365</v>
      </c>
      <c r="AT19" s="11" t="s">
        <v>209</v>
      </c>
      <c r="AU19" s="11" t="s">
        <v>1844</v>
      </c>
      <c r="AV19" s="11" t="s">
        <v>6161</v>
      </c>
      <c r="AW19" s="11" t="s">
        <v>6162</v>
      </c>
      <c r="AX19" s="11" t="s">
        <v>686</v>
      </c>
      <c r="AY19" s="11" t="s">
        <v>2867</v>
      </c>
      <c r="AZ19" s="11" t="s">
        <v>686</v>
      </c>
      <c r="BA19" s="11" t="s">
        <v>686</v>
      </c>
      <c r="BB19" s="11" t="s">
        <v>686</v>
      </c>
      <c r="BC19" s="11" t="s">
        <v>2867</v>
      </c>
      <c r="BD19" s="11" t="s">
        <v>686</v>
      </c>
      <c r="BE19" s="11" t="s">
        <v>686</v>
      </c>
      <c r="BF19" s="11" t="s">
        <v>2867</v>
      </c>
      <c r="BG19" s="11" t="s">
        <v>686</v>
      </c>
      <c r="BH19" s="11" t="s">
        <v>686</v>
      </c>
      <c r="BI19" s="11" t="s">
        <v>5943</v>
      </c>
      <c r="BJ19" s="11" t="s">
        <v>2099</v>
      </c>
      <c r="BK19" s="11" t="s">
        <v>6163</v>
      </c>
      <c r="BL19" s="11" t="s">
        <v>6164</v>
      </c>
      <c r="BM19" s="11" t="s">
        <v>686</v>
      </c>
      <c r="BN19" s="11" t="s">
        <v>2099</v>
      </c>
      <c r="BO19" s="11" t="s">
        <v>6163</v>
      </c>
      <c r="BP19" s="11" t="s">
        <v>2229</v>
      </c>
      <c r="BQ19" s="11" t="s">
        <v>6165</v>
      </c>
      <c r="BR19" s="11" t="s">
        <v>5981</v>
      </c>
    </row>
    <row r="20" ht="22" customHeight="1" spans="1:70">
      <c r="A20" s="11">
        <v>19</v>
      </c>
      <c r="B20" s="11" t="s">
        <v>686</v>
      </c>
      <c r="C20" s="11" t="s">
        <v>476</v>
      </c>
      <c r="D20" s="11" t="s">
        <v>686</v>
      </c>
      <c r="E20" s="11" t="s">
        <v>2576</v>
      </c>
      <c r="F20" s="11" t="s">
        <v>477</v>
      </c>
      <c r="G20" s="11" t="s">
        <v>6166</v>
      </c>
      <c r="H20" s="11" t="s">
        <v>2575</v>
      </c>
      <c r="I20" s="11" t="s">
        <v>2577</v>
      </c>
      <c r="J20" s="11" t="s">
        <v>6167</v>
      </c>
      <c r="K20" s="11" t="s">
        <v>6168</v>
      </c>
      <c r="L20" s="11" t="s">
        <v>476</v>
      </c>
      <c r="M20" s="11" t="s">
        <v>1812</v>
      </c>
      <c r="N20" s="11" t="s">
        <v>5938</v>
      </c>
      <c r="O20" s="11">
        <v>21581</v>
      </c>
      <c r="P20" s="11">
        <v>1824</v>
      </c>
      <c r="Q20" s="11">
        <v>0.08</v>
      </c>
      <c r="R20" s="11" t="s">
        <v>5939</v>
      </c>
      <c r="S20" s="11" t="s">
        <v>6169</v>
      </c>
      <c r="T20" s="11">
        <v>241</v>
      </c>
      <c r="U20" s="11">
        <v>0.74</v>
      </c>
      <c r="V20" s="11">
        <v>2408</v>
      </c>
      <c r="W20" s="11" t="s">
        <v>1865</v>
      </c>
      <c r="X20" s="11">
        <v>980</v>
      </c>
      <c r="Y20" s="11">
        <v>1</v>
      </c>
      <c r="Z20" s="11">
        <v>9.99</v>
      </c>
      <c r="AA20" s="11"/>
      <c r="AB20" s="11"/>
      <c r="AC20" s="11"/>
      <c r="AD20" s="11">
        <v>293</v>
      </c>
      <c r="AE20" s="11">
        <v>15</v>
      </c>
      <c r="AF20" s="11">
        <v>4.2</v>
      </c>
      <c r="AG20" s="11">
        <v>0.0622</v>
      </c>
      <c r="AH20" s="11">
        <v>2.31</v>
      </c>
      <c r="AI20" s="11">
        <v>0.62</v>
      </c>
      <c r="AJ20" s="11"/>
      <c r="AK20" s="11" t="s">
        <v>479</v>
      </c>
      <c r="AL20" s="11">
        <v>646</v>
      </c>
      <c r="AM20" s="11" t="s">
        <v>209</v>
      </c>
      <c r="AN20" s="11" t="s">
        <v>5961</v>
      </c>
      <c r="AO20" s="11" t="s">
        <v>5962</v>
      </c>
      <c r="AP20" s="11"/>
      <c r="AQ20" s="11">
        <v>8</v>
      </c>
      <c r="AR20" s="11">
        <v>1</v>
      </c>
      <c r="AS20" s="11" t="s">
        <v>478</v>
      </c>
      <c r="AT20" s="11" t="s">
        <v>209</v>
      </c>
      <c r="AU20" s="11" t="s">
        <v>1844</v>
      </c>
      <c r="AV20" s="11" t="s">
        <v>6170</v>
      </c>
      <c r="AW20" s="11" t="s">
        <v>6171</v>
      </c>
      <c r="AX20" s="11" t="s">
        <v>686</v>
      </c>
      <c r="AY20" s="11" t="s">
        <v>2867</v>
      </c>
      <c r="AZ20" s="11" t="s">
        <v>686</v>
      </c>
      <c r="BA20" s="11" t="s">
        <v>686</v>
      </c>
      <c r="BB20" s="11" t="s">
        <v>686</v>
      </c>
      <c r="BC20" s="11" t="s">
        <v>686</v>
      </c>
      <c r="BD20" s="11" t="s">
        <v>686</v>
      </c>
      <c r="BE20" s="11" t="s">
        <v>686</v>
      </c>
      <c r="BF20" s="11" t="s">
        <v>686</v>
      </c>
      <c r="BG20" s="11" t="s">
        <v>686</v>
      </c>
      <c r="BH20" s="11" t="s">
        <v>686</v>
      </c>
      <c r="BI20" s="11" t="s">
        <v>6172</v>
      </c>
      <c r="BJ20" s="11" t="s">
        <v>2240</v>
      </c>
      <c r="BK20" s="11" t="s">
        <v>6173</v>
      </c>
      <c r="BL20" s="11" t="s">
        <v>6174</v>
      </c>
      <c r="BM20" s="11" t="s">
        <v>686</v>
      </c>
      <c r="BN20" s="11" t="s">
        <v>2240</v>
      </c>
      <c r="BO20" s="11" t="s">
        <v>6173</v>
      </c>
      <c r="BP20" s="11" t="s">
        <v>2574</v>
      </c>
      <c r="BQ20" s="11" t="s">
        <v>6175</v>
      </c>
      <c r="BR20" s="11" t="s">
        <v>5951</v>
      </c>
    </row>
    <row r="21" ht="22" customHeight="1" spans="1:70">
      <c r="A21" s="11">
        <v>20</v>
      </c>
      <c r="B21" s="11" t="s">
        <v>686</v>
      </c>
      <c r="C21" s="11" t="s">
        <v>710</v>
      </c>
      <c r="D21" s="11" t="s">
        <v>6176</v>
      </c>
      <c r="E21" s="11" t="s">
        <v>6177</v>
      </c>
      <c r="F21" s="11" t="s">
        <v>589</v>
      </c>
      <c r="G21" s="11" t="s">
        <v>6178</v>
      </c>
      <c r="H21" s="11" t="s">
        <v>4152</v>
      </c>
      <c r="I21" s="11" t="s">
        <v>6179</v>
      </c>
      <c r="J21" s="11" t="s">
        <v>6180</v>
      </c>
      <c r="K21" s="11" t="s">
        <v>6181</v>
      </c>
      <c r="L21" s="11" t="s">
        <v>709</v>
      </c>
      <c r="M21" s="11" t="s">
        <v>1812</v>
      </c>
      <c r="N21" s="11" t="s">
        <v>5938</v>
      </c>
      <c r="O21" s="11">
        <v>22277</v>
      </c>
      <c r="P21" s="11"/>
      <c r="Q21" s="11">
        <v>0</v>
      </c>
      <c r="R21" s="11" t="s">
        <v>5939</v>
      </c>
      <c r="S21" s="11" t="s">
        <v>6182</v>
      </c>
      <c r="T21" s="11">
        <v>53</v>
      </c>
      <c r="U21" s="11" t="s">
        <v>686</v>
      </c>
      <c r="V21" s="11">
        <v>1483</v>
      </c>
      <c r="W21" s="11" t="s">
        <v>686</v>
      </c>
      <c r="X21" s="11" t="s">
        <v>686</v>
      </c>
      <c r="Y21" s="11">
        <v>1</v>
      </c>
      <c r="Z21" s="11">
        <v>27.99</v>
      </c>
      <c r="AA21" s="11"/>
      <c r="AB21" s="11" t="s">
        <v>6183</v>
      </c>
      <c r="AC21" s="11"/>
      <c r="AD21" s="11">
        <v>17</v>
      </c>
      <c r="AE21" s="11">
        <v>15</v>
      </c>
      <c r="AF21" s="11">
        <v>5</v>
      </c>
      <c r="AG21" s="11">
        <v>0.283</v>
      </c>
      <c r="AH21" s="11">
        <v>3.99</v>
      </c>
      <c r="AI21" s="11">
        <v>0.71</v>
      </c>
      <c r="AJ21" s="11"/>
      <c r="AK21" s="11" t="s">
        <v>6184</v>
      </c>
      <c r="AL21" s="11">
        <v>51</v>
      </c>
      <c r="AM21" s="11" t="s">
        <v>209</v>
      </c>
      <c r="AN21" s="11" t="s">
        <v>5942</v>
      </c>
      <c r="AO21" s="11" t="s">
        <v>686</v>
      </c>
      <c r="AP21" s="11"/>
      <c r="AQ21" s="11">
        <v>9</v>
      </c>
      <c r="AR21" s="11">
        <v>1</v>
      </c>
      <c r="AS21" s="11" t="s">
        <v>590</v>
      </c>
      <c r="AT21" s="11" t="s">
        <v>209</v>
      </c>
      <c r="AU21" s="11" t="s">
        <v>1844</v>
      </c>
      <c r="AV21" s="11" t="s">
        <v>6185</v>
      </c>
      <c r="AW21" s="11" t="s">
        <v>6186</v>
      </c>
      <c r="AX21" s="11" t="s">
        <v>686</v>
      </c>
      <c r="AY21" s="11" t="s">
        <v>686</v>
      </c>
      <c r="AZ21" s="11" t="s">
        <v>686</v>
      </c>
      <c r="BA21" s="11" t="s">
        <v>686</v>
      </c>
      <c r="BB21" s="11" t="s">
        <v>686</v>
      </c>
      <c r="BC21" s="11" t="s">
        <v>2867</v>
      </c>
      <c r="BD21" s="11" t="s">
        <v>686</v>
      </c>
      <c r="BE21" s="11" t="s">
        <v>686</v>
      </c>
      <c r="BF21" s="11" t="s">
        <v>686</v>
      </c>
      <c r="BG21" s="11" t="s">
        <v>686</v>
      </c>
      <c r="BH21" s="11" t="s">
        <v>686</v>
      </c>
      <c r="BI21" s="11"/>
      <c r="BJ21" s="11" t="s">
        <v>6187</v>
      </c>
      <c r="BK21" s="11" t="s">
        <v>6188</v>
      </c>
      <c r="BL21" s="11" t="s">
        <v>6189</v>
      </c>
      <c r="BM21" s="11" t="s">
        <v>686</v>
      </c>
      <c r="BN21" s="11" t="s">
        <v>2076</v>
      </c>
      <c r="BO21" s="11" t="s">
        <v>6188</v>
      </c>
      <c r="BP21" s="11" t="s">
        <v>6190</v>
      </c>
      <c r="BQ21" s="11" t="s">
        <v>6191</v>
      </c>
      <c r="BR21" s="11" t="s">
        <v>5981</v>
      </c>
    </row>
    <row r="22" ht="22" customHeight="1" spans="1:70">
      <c r="A22" s="11">
        <v>21</v>
      </c>
      <c r="B22" s="11" t="s">
        <v>686</v>
      </c>
      <c r="C22" s="11" t="s">
        <v>712</v>
      </c>
      <c r="D22" s="11" t="s">
        <v>6192</v>
      </c>
      <c r="E22" s="11" t="s">
        <v>6193</v>
      </c>
      <c r="F22" s="11" t="s">
        <v>66</v>
      </c>
      <c r="G22" s="11" t="s">
        <v>6194</v>
      </c>
      <c r="H22" s="11" t="s">
        <v>6195</v>
      </c>
      <c r="I22" s="11" t="s">
        <v>6196</v>
      </c>
      <c r="J22" s="11" t="s">
        <v>6197</v>
      </c>
      <c r="K22" s="11" t="s">
        <v>6198</v>
      </c>
      <c r="L22" s="11" t="s">
        <v>711</v>
      </c>
      <c r="M22" s="11" t="s">
        <v>1812</v>
      </c>
      <c r="N22" s="11" t="s">
        <v>5938</v>
      </c>
      <c r="O22" s="11">
        <v>23307</v>
      </c>
      <c r="P22" s="11">
        <v>-17249</v>
      </c>
      <c r="Q22" s="11">
        <v>-1.03</v>
      </c>
      <c r="R22" s="11" t="s">
        <v>5939</v>
      </c>
      <c r="S22" s="11" t="s">
        <v>6199</v>
      </c>
      <c r="T22" s="11">
        <v>241</v>
      </c>
      <c r="U22" s="11">
        <v>0.77</v>
      </c>
      <c r="V22" s="11">
        <v>4095</v>
      </c>
      <c r="W22" s="11" t="s">
        <v>686</v>
      </c>
      <c r="X22" s="11" t="s">
        <v>686</v>
      </c>
      <c r="Y22" s="11">
        <v>7</v>
      </c>
      <c r="Z22" s="11">
        <v>16.99</v>
      </c>
      <c r="AA22" s="11"/>
      <c r="AB22" s="11"/>
      <c r="AC22" s="11"/>
      <c r="AD22" s="11">
        <v>2664</v>
      </c>
      <c r="AE22" s="11">
        <v>21</v>
      </c>
      <c r="AF22" s="11">
        <v>4.2</v>
      </c>
      <c r="AG22" s="11">
        <v>0.0871</v>
      </c>
      <c r="AH22" s="11">
        <v>4.61</v>
      </c>
      <c r="AI22" s="11">
        <v>0.58</v>
      </c>
      <c r="AJ22" s="11"/>
      <c r="AK22" s="11" t="s">
        <v>449</v>
      </c>
      <c r="AL22" s="11">
        <v>1552</v>
      </c>
      <c r="AM22" s="11" t="s">
        <v>812</v>
      </c>
      <c r="AN22" s="11" t="s">
        <v>5961</v>
      </c>
      <c r="AO22" s="11" t="s">
        <v>5962</v>
      </c>
      <c r="AP22" s="11"/>
      <c r="AQ22" s="11">
        <v>10</v>
      </c>
      <c r="AR22" s="11">
        <v>13</v>
      </c>
      <c r="AS22" s="11" t="s">
        <v>45</v>
      </c>
      <c r="AT22" s="11" t="s">
        <v>812</v>
      </c>
      <c r="AU22" s="11" t="s">
        <v>686</v>
      </c>
      <c r="AV22" s="11" t="s">
        <v>686</v>
      </c>
      <c r="AW22" s="11" t="s">
        <v>686</v>
      </c>
      <c r="AX22" s="11" t="s">
        <v>686</v>
      </c>
      <c r="AY22" s="11" t="s">
        <v>2867</v>
      </c>
      <c r="AZ22" s="11" t="s">
        <v>686</v>
      </c>
      <c r="BA22" s="11" t="s">
        <v>686</v>
      </c>
      <c r="BB22" s="11" t="s">
        <v>686</v>
      </c>
      <c r="BC22" s="11" t="s">
        <v>2867</v>
      </c>
      <c r="BD22" s="11" t="s">
        <v>686</v>
      </c>
      <c r="BE22" s="11" t="s">
        <v>686</v>
      </c>
      <c r="BF22" s="11" t="s">
        <v>686</v>
      </c>
      <c r="BG22" s="11" t="s">
        <v>686</v>
      </c>
      <c r="BH22" s="11" t="s">
        <v>686</v>
      </c>
      <c r="BI22" s="11" t="s">
        <v>5943</v>
      </c>
      <c r="BJ22" s="11" t="s">
        <v>6200</v>
      </c>
      <c r="BK22" s="11" t="s">
        <v>6201</v>
      </c>
      <c r="BL22" s="11" t="s">
        <v>6202</v>
      </c>
      <c r="BM22" s="11" t="s">
        <v>686</v>
      </c>
      <c r="BN22" s="11" t="s">
        <v>6203</v>
      </c>
      <c r="BO22" s="11" t="s">
        <v>6204</v>
      </c>
      <c r="BP22" s="11" t="s">
        <v>6205</v>
      </c>
      <c r="BQ22" s="11" t="s">
        <v>6206</v>
      </c>
      <c r="BR22" s="11" t="s">
        <v>5981</v>
      </c>
    </row>
    <row r="23" ht="22" customHeight="1" spans="1:70">
      <c r="A23" s="11">
        <v>22</v>
      </c>
      <c r="B23" s="11" t="s">
        <v>686</v>
      </c>
      <c r="C23" s="11" t="s">
        <v>539</v>
      </c>
      <c r="D23" s="11" t="s">
        <v>2637</v>
      </c>
      <c r="E23" s="11" t="s">
        <v>2646</v>
      </c>
      <c r="F23" s="11" t="s">
        <v>540</v>
      </c>
      <c r="G23" s="11" t="s">
        <v>6207</v>
      </c>
      <c r="H23" s="11" t="s">
        <v>542</v>
      </c>
      <c r="I23" s="11" t="s">
        <v>2647</v>
      </c>
      <c r="J23" s="11" t="s">
        <v>6208</v>
      </c>
      <c r="K23" s="11" t="s">
        <v>6209</v>
      </c>
      <c r="L23" s="11" t="s">
        <v>713</v>
      </c>
      <c r="M23" s="11" t="s">
        <v>1812</v>
      </c>
      <c r="N23" s="11" t="s">
        <v>6210</v>
      </c>
      <c r="O23" s="11">
        <v>7890</v>
      </c>
      <c r="P23" s="11">
        <v>22419</v>
      </c>
      <c r="Q23" s="11">
        <v>0.69</v>
      </c>
      <c r="R23" s="11" t="s">
        <v>6211</v>
      </c>
      <c r="S23" s="11" t="s">
        <v>6212</v>
      </c>
      <c r="T23" s="11">
        <v>117</v>
      </c>
      <c r="U23" s="11">
        <v>-0.23</v>
      </c>
      <c r="V23" s="11">
        <v>748</v>
      </c>
      <c r="W23" s="11" t="s">
        <v>2156</v>
      </c>
      <c r="X23" s="11">
        <v>578</v>
      </c>
      <c r="Y23" s="11">
        <v>4</v>
      </c>
      <c r="Z23" s="11">
        <v>6.39</v>
      </c>
      <c r="AA23" s="11"/>
      <c r="AB23" s="11"/>
      <c r="AC23" s="11"/>
      <c r="AD23" s="11">
        <v>618</v>
      </c>
      <c r="AE23" s="11">
        <v>5</v>
      </c>
      <c r="AF23" s="11">
        <v>4.4</v>
      </c>
      <c r="AG23" s="11">
        <v>0.0427</v>
      </c>
      <c r="AH23" s="11">
        <v>3.49</v>
      </c>
      <c r="AI23" s="11">
        <v>0.3</v>
      </c>
      <c r="AJ23" s="11"/>
      <c r="AK23" s="11" t="s">
        <v>541</v>
      </c>
      <c r="AL23" s="11">
        <v>1947</v>
      </c>
      <c r="AM23" s="11" t="s">
        <v>812</v>
      </c>
      <c r="AN23" s="11" t="s">
        <v>5961</v>
      </c>
      <c r="AO23" s="11" t="s">
        <v>5962</v>
      </c>
      <c r="AP23" s="11"/>
      <c r="AQ23" s="11">
        <v>10</v>
      </c>
      <c r="AR23" s="11">
        <v>1</v>
      </c>
      <c r="AS23" s="11" t="s">
        <v>45</v>
      </c>
      <c r="AT23" s="11" t="s">
        <v>812</v>
      </c>
      <c r="AU23" s="11" t="s">
        <v>686</v>
      </c>
      <c r="AV23" s="11" t="s">
        <v>686</v>
      </c>
      <c r="AW23" s="11" t="s">
        <v>686</v>
      </c>
      <c r="AX23" s="11" t="s">
        <v>686</v>
      </c>
      <c r="AY23" s="11" t="s">
        <v>2867</v>
      </c>
      <c r="AZ23" s="11" t="s">
        <v>686</v>
      </c>
      <c r="BA23" s="11" t="s">
        <v>686</v>
      </c>
      <c r="BB23" s="11" t="s">
        <v>686</v>
      </c>
      <c r="BC23" s="11" t="s">
        <v>2867</v>
      </c>
      <c r="BD23" s="11" t="s">
        <v>686</v>
      </c>
      <c r="BE23" s="11" t="s">
        <v>686</v>
      </c>
      <c r="BF23" s="11" t="s">
        <v>686</v>
      </c>
      <c r="BG23" s="11" t="s">
        <v>686</v>
      </c>
      <c r="BH23" s="11" t="s">
        <v>686</v>
      </c>
      <c r="BI23" s="11" t="s">
        <v>5943</v>
      </c>
      <c r="BJ23" s="11" t="s">
        <v>2645</v>
      </c>
      <c r="BK23" s="11" t="s">
        <v>6213</v>
      </c>
      <c r="BL23" s="11" t="s">
        <v>6214</v>
      </c>
      <c r="BM23" s="11" t="s">
        <v>686</v>
      </c>
      <c r="BN23" s="11" t="s">
        <v>2364</v>
      </c>
      <c r="BO23" s="11" t="s">
        <v>6215</v>
      </c>
      <c r="BP23" s="11" t="s">
        <v>2644</v>
      </c>
      <c r="BQ23" s="11" t="s">
        <v>6216</v>
      </c>
      <c r="BR23" s="11" t="s">
        <v>5981</v>
      </c>
    </row>
    <row r="24" ht="22" customHeight="1" spans="1:70">
      <c r="A24" s="11">
        <v>23</v>
      </c>
      <c r="B24" s="11" t="s">
        <v>686</v>
      </c>
      <c r="C24" s="11" t="s">
        <v>715</v>
      </c>
      <c r="D24" s="11" t="s">
        <v>6217</v>
      </c>
      <c r="E24" s="11" t="s">
        <v>6218</v>
      </c>
      <c r="F24" s="11" t="s">
        <v>820</v>
      </c>
      <c r="G24" s="11" t="s">
        <v>6219</v>
      </c>
      <c r="H24" s="11" t="s">
        <v>6220</v>
      </c>
      <c r="I24" s="11" t="s">
        <v>6221</v>
      </c>
      <c r="J24" s="11" t="s">
        <v>6222</v>
      </c>
      <c r="K24" s="11" t="s">
        <v>6223</v>
      </c>
      <c r="L24" s="11" t="s">
        <v>714</v>
      </c>
      <c r="M24" s="11" t="s">
        <v>1812</v>
      </c>
      <c r="N24" s="11" t="s">
        <v>5938</v>
      </c>
      <c r="O24" s="11">
        <v>23484</v>
      </c>
      <c r="P24" s="11">
        <v>-6512</v>
      </c>
      <c r="Q24" s="11">
        <v>-0.21</v>
      </c>
      <c r="R24" s="11" t="s">
        <v>5939</v>
      </c>
      <c r="S24" s="11" t="s">
        <v>6224</v>
      </c>
      <c r="T24" s="11">
        <v>202</v>
      </c>
      <c r="U24" s="11">
        <v>0.75</v>
      </c>
      <c r="V24" s="11">
        <v>3834</v>
      </c>
      <c r="W24" s="11" t="s">
        <v>1865</v>
      </c>
      <c r="X24" s="11">
        <v>1941</v>
      </c>
      <c r="Y24" s="11">
        <v>2</v>
      </c>
      <c r="Z24" s="11">
        <v>18.98</v>
      </c>
      <c r="AA24" s="11"/>
      <c r="AB24" s="11"/>
      <c r="AC24" s="11"/>
      <c r="AD24" s="11">
        <v>1913</v>
      </c>
      <c r="AE24" s="11">
        <v>35</v>
      </c>
      <c r="AF24" s="11">
        <v>4.6</v>
      </c>
      <c r="AG24" s="11">
        <v>0.1733</v>
      </c>
      <c r="AH24" s="11">
        <v>3.86</v>
      </c>
      <c r="AI24" s="11">
        <v>0.65</v>
      </c>
      <c r="AJ24" s="11"/>
      <c r="AK24" s="11" t="s">
        <v>6225</v>
      </c>
      <c r="AL24" s="11">
        <v>1889</v>
      </c>
      <c r="AM24" s="11" t="s">
        <v>209</v>
      </c>
      <c r="AN24" s="11" t="s">
        <v>5961</v>
      </c>
      <c r="AO24" s="11" t="s">
        <v>5962</v>
      </c>
      <c r="AP24" s="11"/>
      <c r="AQ24" s="11">
        <v>8</v>
      </c>
      <c r="AR24" s="11">
        <v>2</v>
      </c>
      <c r="AS24" s="11" t="s">
        <v>820</v>
      </c>
      <c r="AT24" s="11" t="s">
        <v>209</v>
      </c>
      <c r="AU24" s="11" t="s">
        <v>6226</v>
      </c>
      <c r="AV24" s="11" t="s">
        <v>6227</v>
      </c>
      <c r="AW24" s="11" t="s">
        <v>6228</v>
      </c>
      <c r="AX24" s="11" t="s">
        <v>686</v>
      </c>
      <c r="AY24" s="11" t="s">
        <v>2867</v>
      </c>
      <c r="AZ24" s="11" t="s">
        <v>686</v>
      </c>
      <c r="BA24" s="11" t="s">
        <v>686</v>
      </c>
      <c r="BB24" s="11" t="s">
        <v>686</v>
      </c>
      <c r="BC24" s="11" t="s">
        <v>686</v>
      </c>
      <c r="BD24" s="11" t="s">
        <v>686</v>
      </c>
      <c r="BE24" s="11" t="s">
        <v>686</v>
      </c>
      <c r="BF24" s="11" t="s">
        <v>686</v>
      </c>
      <c r="BG24" s="11" t="s">
        <v>686</v>
      </c>
      <c r="BH24" s="11" t="s">
        <v>686</v>
      </c>
      <c r="BI24" s="11" t="s">
        <v>5943</v>
      </c>
      <c r="BJ24" s="11" t="s">
        <v>6229</v>
      </c>
      <c r="BK24" s="11" t="s">
        <v>6230</v>
      </c>
      <c r="BL24" s="11" t="s">
        <v>6231</v>
      </c>
      <c r="BM24" s="11" t="s">
        <v>686</v>
      </c>
      <c r="BN24" s="11" t="s">
        <v>2251</v>
      </c>
      <c r="BO24" s="11" t="s">
        <v>6232</v>
      </c>
      <c r="BP24" s="11" t="s">
        <v>6233</v>
      </c>
      <c r="BQ24" s="11" t="s">
        <v>6234</v>
      </c>
      <c r="BR24" s="11" t="s">
        <v>5981</v>
      </c>
    </row>
    <row r="25" ht="22" customHeight="1" spans="1:70">
      <c r="A25" s="11">
        <v>24</v>
      </c>
      <c r="B25" s="11" t="s">
        <v>686</v>
      </c>
      <c r="C25" s="11" t="s">
        <v>502</v>
      </c>
      <c r="D25" s="11" t="s">
        <v>686</v>
      </c>
      <c r="E25" s="11" t="s">
        <v>2744</v>
      </c>
      <c r="F25" s="11" t="s">
        <v>503</v>
      </c>
      <c r="G25" s="11" t="s">
        <v>6235</v>
      </c>
      <c r="H25" s="11" t="s">
        <v>2743</v>
      </c>
      <c r="I25" s="11" t="s">
        <v>2745</v>
      </c>
      <c r="J25" s="11" t="s">
        <v>6236</v>
      </c>
      <c r="K25" s="11" t="s">
        <v>6237</v>
      </c>
      <c r="L25" s="11" t="s">
        <v>502</v>
      </c>
      <c r="M25" s="11" t="s">
        <v>1812</v>
      </c>
      <c r="N25" s="11" t="s">
        <v>5938</v>
      </c>
      <c r="O25" s="11">
        <v>24068</v>
      </c>
      <c r="P25" s="11">
        <v>-1336</v>
      </c>
      <c r="Q25" s="11">
        <v>-0.05</v>
      </c>
      <c r="R25" s="11" t="s">
        <v>5939</v>
      </c>
      <c r="S25" s="11" t="s">
        <v>6238</v>
      </c>
      <c r="T25" s="11">
        <v>239</v>
      </c>
      <c r="U25" s="11">
        <v>0.09</v>
      </c>
      <c r="V25" s="11">
        <v>4061</v>
      </c>
      <c r="W25" s="11" t="s">
        <v>1865</v>
      </c>
      <c r="X25" s="11">
        <v>1699</v>
      </c>
      <c r="Y25" s="11">
        <v>1</v>
      </c>
      <c r="Z25" s="11">
        <v>16.99</v>
      </c>
      <c r="AA25" s="11"/>
      <c r="AB25" s="11"/>
      <c r="AC25" s="11"/>
      <c r="AD25" s="11">
        <v>102</v>
      </c>
      <c r="AE25" s="11">
        <v>12</v>
      </c>
      <c r="AF25" s="11">
        <v>4.4</v>
      </c>
      <c r="AG25" s="11">
        <v>0.0502</v>
      </c>
      <c r="AH25" s="11">
        <v>3.99</v>
      </c>
      <c r="AI25" s="11">
        <v>0.62</v>
      </c>
      <c r="AJ25" s="11"/>
      <c r="AK25" s="11" t="s">
        <v>490</v>
      </c>
      <c r="AL25" s="11">
        <v>313</v>
      </c>
      <c r="AM25" s="11" t="s">
        <v>209</v>
      </c>
      <c r="AN25" s="11" t="s">
        <v>5961</v>
      </c>
      <c r="AO25" s="11" t="s">
        <v>5962</v>
      </c>
      <c r="AP25" s="11"/>
      <c r="AQ25" s="11">
        <v>10</v>
      </c>
      <c r="AR25" s="11">
        <v>2</v>
      </c>
      <c r="AS25" s="11" t="s">
        <v>504</v>
      </c>
      <c r="AT25" s="11" t="s">
        <v>209</v>
      </c>
      <c r="AU25" s="11" t="s">
        <v>1844</v>
      </c>
      <c r="AV25" s="11" t="s">
        <v>6239</v>
      </c>
      <c r="AW25" s="11" t="s">
        <v>6240</v>
      </c>
      <c r="AX25" s="11" t="s">
        <v>686</v>
      </c>
      <c r="AY25" s="11" t="s">
        <v>2867</v>
      </c>
      <c r="AZ25" s="11" t="s">
        <v>686</v>
      </c>
      <c r="BA25" s="11" t="s">
        <v>686</v>
      </c>
      <c r="BB25" s="11" t="s">
        <v>686</v>
      </c>
      <c r="BC25" s="11" t="s">
        <v>2867</v>
      </c>
      <c r="BD25" s="11" t="s">
        <v>686</v>
      </c>
      <c r="BE25" s="11" t="s">
        <v>686</v>
      </c>
      <c r="BF25" s="11" t="s">
        <v>686</v>
      </c>
      <c r="BG25" s="11" t="s">
        <v>686</v>
      </c>
      <c r="BH25" s="11" t="s">
        <v>686</v>
      </c>
      <c r="BI25" s="11" t="s">
        <v>5943</v>
      </c>
      <c r="BJ25" s="11" t="s">
        <v>2713</v>
      </c>
      <c r="BK25" s="11" t="s">
        <v>6241</v>
      </c>
      <c r="BL25" s="11" t="s">
        <v>6242</v>
      </c>
      <c r="BM25" s="11" t="s">
        <v>686</v>
      </c>
      <c r="BN25" s="11" t="s">
        <v>2713</v>
      </c>
      <c r="BO25" s="11" t="s">
        <v>6241</v>
      </c>
      <c r="BP25" s="11" t="s">
        <v>2742</v>
      </c>
      <c r="BQ25" s="11" t="s">
        <v>6243</v>
      </c>
      <c r="BR25" s="11" t="s">
        <v>5981</v>
      </c>
    </row>
    <row r="26" ht="22" customHeight="1" spans="1:70">
      <c r="A26" s="11">
        <v>25</v>
      </c>
      <c r="B26" s="11" t="s">
        <v>686</v>
      </c>
      <c r="C26" s="11" t="s">
        <v>716</v>
      </c>
      <c r="D26" s="11" t="s">
        <v>686</v>
      </c>
      <c r="E26" s="11" t="s">
        <v>6244</v>
      </c>
      <c r="F26" s="11" t="s">
        <v>6245</v>
      </c>
      <c r="G26" s="11" t="s">
        <v>6246</v>
      </c>
      <c r="H26" s="11" t="s">
        <v>3946</v>
      </c>
      <c r="I26" s="11" t="s">
        <v>6247</v>
      </c>
      <c r="J26" s="11" t="s">
        <v>6248</v>
      </c>
      <c r="K26" s="11" t="s">
        <v>6249</v>
      </c>
      <c r="L26" s="11" t="s">
        <v>716</v>
      </c>
      <c r="M26" s="11" t="s">
        <v>1812</v>
      </c>
      <c r="N26" s="11" t="s">
        <v>5938</v>
      </c>
      <c r="O26" s="11">
        <v>24135</v>
      </c>
      <c r="P26" s="11">
        <v>10336</v>
      </c>
      <c r="Q26" s="11">
        <v>0.45</v>
      </c>
      <c r="R26" s="11" t="s">
        <v>5939</v>
      </c>
      <c r="S26" s="11" t="s">
        <v>6250</v>
      </c>
      <c r="T26" s="11">
        <v>281</v>
      </c>
      <c r="U26" s="11">
        <v>0.64</v>
      </c>
      <c r="V26" s="11">
        <v>6179</v>
      </c>
      <c r="W26" s="11" t="s">
        <v>1865</v>
      </c>
      <c r="X26" s="11">
        <v>1904</v>
      </c>
      <c r="Y26" s="11">
        <v>1</v>
      </c>
      <c r="Z26" s="11">
        <v>21.99</v>
      </c>
      <c r="AA26" s="11"/>
      <c r="AB26" s="11"/>
      <c r="AC26" s="11"/>
      <c r="AD26" s="11">
        <v>43</v>
      </c>
      <c r="AE26" s="11">
        <v>10</v>
      </c>
      <c r="AF26" s="11">
        <v>3.6</v>
      </c>
      <c r="AG26" s="11">
        <v>0.0356</v>
      </c>
      <c r="AH26" s="11">
        <v>3.73</v>
      </c>
      <c r="AI26" s="11">
        <v>0.68</v>
      </c>
      <c r="AJ26" s="11"/>
      <c r="AK26" s="11" t="s">
        <v>6251</v>
      </c>
      <c r="AL26" s="11">
        <v>294</v>
      </c>
      <c r="AM26" s="11" t="s">
        <v>209</v>
      </c>
      <c r="AN26" s="11" t="s">
        <v>5961</v>
      </c>
      <c r="AO26" s="11" t="s">
        <v>6252</v>
      </c>
      <c r="AP26" s="11"/>
      <c r="AQ26" s="11">
        <v>9</v>
      </c>
      <c r="AR26" s="11">
        <v>1</v>
      </c>
      <c r="AS26" s="11" t="s">
        <v>821</v>
      </c>
      <c r="AT26" s="11" t="s">
        <v>209</v>
      </c>
      <c r="AU26" s="11" t="s">
        <v>1822</v>
      </c>
      <c r="AV26" s="11" t="s">
        <v>6253</v>
      </c>
      <c r="AW26" s="11" t="s">
        <v>6254</v>
      </c>
      <c r="AX26" s="11" t="s">
        <v>686</v>
      </c>
      <c r="AY26" s="11" t="s">
        <v>686</v>
      </c>
      <c r="AZ26" s="11" t="s">
        <v>686</v>
      </c>
      <c r="BA26" s="11" t="s">
        <v>686</v>
      </c>
      <c r="BB26" s="11" t="s">
        <v>686</v>
      </c>
      <c r="BC26" s="11" t="s">
        <v>2867</v>
      </c>
      <c r="BD26" s="11" t="s">
        <v>2867</v>
      </c>
      <c r="BE26" s="11" t="s">
        <v>686</v>
      </c>
      <c r="BF26" s="11" t="s">
        <v>2867</v>
      </c>
      <c r="BG26" s="11" t="s">
        <v>686</v>
      </c>
      <c r="BH26" s="11" t="s">
        <v>686</v>
      </c>
      <c r="BI26" s="11"/>
      <c r="BJ26" s="11" t="s">
        <v>6255</v>
      </c>
      <c r="BK26" s="11" t="s">
        <v>6256</v>
      </c>
      <c r="BL26" s="11" t="s">
        <v>6257</v>
      </c>
      <c r="BM26" s="11" t="s">
        <v>686</v>
      </c>
      <c r="BN26" s="11" t="s">
        <v>6256</v>
      </c>
      <c r="BO26" s="11" t="s">
        <v>6256</v>
      </c>
      <c r="BP26" s="11" t="s">
        <v>6258</v>
      </c>
      <c r="BQ26" s="11" t="s">
        <v>6259</v>
      </c>
      <c r="BR26" s="11" t="s">
        <v>5981</v>
      </c>
    </row>
    <row r="27" ht="22" customHeight="1" spans="1:70">
      <c r="A27" s="11">
        <v>26</v>
      </c>
      <c r="B27" s="11" t="s">
        <v>686</v>
      </c>
      <c r="C27" s="11" t="s">
        <v>378</v>
      </c>
      <c r="D27" s="11" t="s">
        <v>2113</v>
      </c>
      <c r="E27" s="11" t="s">
        <v>2154</v>
      </c>
      <c r="F27" s="11" t="s">
        <v>54</v>
      </c>
      <c r="G27" s="11" t="s">
        <v>6260</v>
      </c>
      <c r="H27" s="11" t="s">
        <v>2153</v>
      </c>
      <c r="I27" s="11" t="s">
        <v>2155</v>
      </c>
      <c r="J27" s="11" t="s">
        <v>6261</v>
      </c>
      <c r="K27" s="11" t="s">
        <v>6262</v>
      </c>
      <c r="L27" s="11" t="s">
        <v>717</v>
      </c>
      <c r="M27" s="11" t="s">
        <v>1812</v>
      </c>
      <c r="N27" s="11" t="s">
        <v>5938</v>
      </c>
      <c r="O27" s="11">
        <v>25157</v>
      </c>
      <c r="P27" s="11">
        <v>-12692</v>
      </c>
      <c r="Q27" s="11">
        <v>-1.37</v>
      </c>
      <c r="R27" s="11" t="s">
        <v>5939</v>
      </c>
      <c r="S27" s="11" t="s">
        <v>6263</v>
      </c>
      <c r="T27" s="11">
        <v>349</v>
      </c>
      <c r="U27" s="11">
        <v>0.18</v>
      </c>
      <c r="V27" s="11">
        <v>9769</v>
      </c>
      <c r="W27" s="11" t="s">
        <v>2156</v>
      </c>
      <c r="X27" s="11">
        <v>1390</v>
      </c>
      <c r="Y27" s="11">
        <v>4</v>
      </c>
      <c r="Z27" s="11">
        <v>27.99</v>
      </c>
      <c r="AA27" s="11"/>
      <c r="AB27" s="11"/>
      <c r="AC27" s="11"/>
      <c r="AD27" s="11">
        <v>112</v>
      </c>
      <c r="AE27" s="11">
        <v>0</v>
      </c>
      <c r="AF27" s="11">
        <v>4.4</v>
      </c>
      <c r="AG27" s="11">
        <v>0</v>
      </c>
      <c r="AH27" s="11">
        <v>3.08</v>
      </c>
      <c r="AI27" s="11">
        <v>0.74</v>
      </c>
      <c r="AJ27" s="11"/>
      <c r="AK27" s="11" t="s">
        <v>379</v>
      </c>
      <c r="AL27" s="11">
        <v>165</v>
      </c>
      <c r="AM27" s="11" t="s">
        <v>209</v>
      </c>
      <c r="AN27" s="11" t="s">
        <v>5961</v>
      </c>
      <c r="AO27" s="11" t="s">
        <v>5962</v>
      </c>
      <c r="AP27" s="11"/>
      <c r="AQ27" s="11">
        <v>8</v>
      </c>
      <c r="AR27" s="11">
        <v>1</v>
      </c>
      <c r="AS27" s="11" t="s">
        <v>53</v>
      </c>
      <c r="AT27" s="11" t="s">
        <v>209</v>
      </c>
      <c r="AU27" s="11" t="s">
        <v>1844</v>
      </c>
      <c r="AV27" s="11" t="s">
        <v>5989</v>
      </c>
      <c r="AW27" s="11" t="s">
        <v>5990</v>
      </c>
      <c r="AX27" s="11" t="s">
        <v>686</v>
      </c>
      <c r="AY27" s="11" t="s">
        <v>2867</v>
      </c>
      <c r="AZ27" s="11" t="s">
        <v>2867</v>
      </c>
      <c r="BA27" s="11" t="s">
        <v>5991</v>
      </c>
      <c r="BB27" s="11" t="s">
        <v>686</v>
      </c>
      <c r="BC27" s="11" t="s">
        <v>2867</v>
      </c>
      <c r="BD27" s="11" t="s">
        <v>2867</v>
      </c>
      <c r="BE27" s="11" t="s">
        <v>686</v>
      </c>
      <c r="BF27" s="11" t="s">
        <v>2867</v>
      </c>
      <c r="BG27" s="11" t="s">
        <v>686</v>
      </c>
      <c r="BH27" s="11" t="s">
        <v>686</v>
      </c>
      <c r="BI27" s="11" t="s">
        <v>5943</v>
      </c>
      <c r="BJ27" s="11" t="s">
        <v>6264</v>
      </c>
      <c r="BK27" s="11" t="s">
        <v>6265</v>
      </c>
      <c r="BL27" s="11" t="s">
        <v>2118</v>
      </c>
      <c r="BM27" s="11" t="s">
        <v>686</v>
      </c>
      <c r="BN27" s="11" t="s">
        <v>2151</v>
      </c>
      <c r="BO27" s="11" t="s">
        <v>6045</v>
      </c>
      <c r="BP27" s="11" t="s">
        <v>2150</v>
      </c>
      <c r="BQ27" s="11" t="s">
        <v>6266</v>
      </c>
      <c r="BR27" s="11" t="s">
        <v>5970</v>
      </c>
    </row>
    <row r="28" ht="22" customHeight="1" spans="1:70">
      <c r="A28" s="11">
        <v>27</v>
      </c>
      <c r="B28" s="11" t="s">
        <v>686</v>
      </c>
      <c r="C28" s="11" t="s">
        <v>719</v>
      </c>
      <c r="D28" s="11" t="s">
        <v>6267</v>
      </c>
      <c r="E28" s="11" t="s">
        <v>6268</v>
      </c>
      <c r="F28" s="11" t="s">
        <v>820</v>
      </c>
      <c r="G28" s="11" t="s">
        <v>6219</v>
      </c>
      <c r="H28" s="11" t="s">
        <v>6269</v>
      </c>
      <c r="I28" s="11" t="s">
        <v>6270</v>
      </c>
      <c r="J28" s="11" t="s">
        <v>6271</v>
      </c>
      <c r="K28" s="11" t="s">
        <v>6272</v>
      </c>
      <c r="L28" s="11" t="s">
        <v>718</v>
      </c>
      <c r="M28" s="11" t="s">
        <v>1812</v>
      </c>
      <c r="N28" s="11" t="s">
        <v>5938</v>
      </c>
      <c r="O28" s="11">
        <v>25423</v>
      </c>
      <c r="P28" s="11">
        <v>21684</v>
      </c>
      <c r="Q28" s="11">
        <v>0.54</v>
      </c>
      <c r="R28" s="11" t="s">
        <v>5939</v>
      </c>
      <c r="S28" s="11" t="s">
        <v>6273</v>
      </c>
      <c r="T28" s="11">
        <v>208</v>
      </c>
      <c r="U28" s="11">
        <v>0.35</v>
      </c>
      <c r="V28" s="11">
        <v>3948</v>
      </c>
      <c r="W28" s="11" t="s">
        <v>1865</v>
      </c>
      <c r="X28" s="11">
        <v>1912</v>
      </c>
      <c r="Y28" s="11">
        <v>2</v>
      </c>
      <c r="Z28" s="11">
        <v>18.98</v>
      </c>
      <c r="AA28" s="11"/>
      <c r="AB28" s="11"/>
      <c r="AC28" s="11"/>
      <c r="AD28" s="11">
        <v>935</v>
      </c>
      <c r="AE28" s="11">
        <v>14</v>
      </c>
      <c r="AF28" s="11">
        <v>4.6</v>
      </c>
      <c r="AG28" s="11">
        <v>0.0673</v>
      </c>
      <c r="AH28" s="11">
        <v>3.99</v>
      </c>
      <c r="AI28" s="11">
        <v>0.64</v>
      </c>
      <c r="AJ28" s="11"/>
      <c r="AK28" s="11" t="s">
        <v>6274</v>
      </c>
      <c r="AL28" s="11">
        <v>1593</v>
      </c>
      <c r="AM28" s="11" t="s">
        <v>209</v>
      </c>
      <c r="AN28" s="11" t="s">
        <v>5961</v>
      </c>
      <c r="AO28" s="11" t="s">
        <v>5962</v>
      </c>
      <c r="AP28" s="11"/>
      <c r="AQ28" s="11">
        <v>8</v>
      </c>
      <c r="AR28" s="11">
        <v>1</v>
      </c>
      <c r="AS28" s="11" t="s">
        <v>820</v>
      </c>
      <c r="AT28" s="11" t="s">
        <v>209</v>
      </c>
      <c r="AU28" s="11" t="s">
        <v>6226</v>
      </c>
      <c r="AV28" s="11" t="s">
        <v>6227</v>
      </c>
      <c r="AW28" s="11" t="s">
        <v>6228</v>
      </c>
      <c r="AX28" s="11" t="s">
        <v>686</v>
      </c>
      <c r="AY28" s="11" t="s">
        <v>2867</v>
      </c>
      <c r="AZ28" s="11" t="s">
        <v>686</v>
      </c>
      <c r="BA28" s="11" t="s">
        <v>686</v>
      </c>
      <c r="BB28" s="11" t="s">
        <v>686</v>
      </c>
      <c r="BC28" s="11" t="s">
        <v>686</v>
      </c>
      <c r="BD28" s="11" t="s">
        <v>686</v>
      </c>
      <c r="BE28" s="11" t="s">
        <v>686</v>
      </c>
      <c r="BF28" s="11" t="s">
        <v>686</v>
      </c>
      <c r="BG28" s="11" t="s">
        <v>686</v>
      </c>
      <c r="BH28" s="11" t="s">
        <v>686</v>
      </c>
      <c r="BI28" s="11" t="s">
        <v>5943</v>
      </c>
      <c r="BJ28" s="11" t="s">
        <v>6229</v>
      </c>
      <c r="BK28" s="11" t="s">
        <v>6230</v>
      </c>
      <c r="BL28" s="11" t="s">
        <v>6275</v>
      </c>
      <c r="BM28" s="11" t="s">
        <v>686</v>
      </c>
      <c r="BN28" s="11" t="s">
        <v>6276</v>
      </c>
      <c r="BO28" s="11" t="s">
        <v>6276</v>
      </c>
      <c r="BP28" s="11" t="s">
        <v>6277</v>
      </c>
      <c r="BQ28" s="11" t="s">
        <v>6278</v>
      </c>
      <c r="BR28" s="11" t="s">
        <v>5981</v>
      </c>
    </row>
    <row r="29" ht="22" customHeight="1" spans="1:70">
      <c r="A29" s="11">
        <v>28</v>
      </c>
      <c r="B29" s="11" t="s">
        <v>686</v>
      </c>
      <c r="C29" s="11" t="s">
        <v>435</v>
      </c>
      <c r="D29" s="11" t="s">
        <v>2541</v>
      </c>
      <c r="E29" s="11" t="s">
        <v>2549</v>
      </c>
      <c r="F29" s="11" t="s">
        <v>436</v>
      </c>
      <c r="G29" s="11" t="s">
        <v>6279</v>
      </c>
      <c r="H29" s="11" t="s">
        <v>2548</v>
      </c>
      <c r="I29" s="11" t="s">
        <v>2550</v>
      </c>
      <c r="J29" s="11" t="s">
        <v>6280</v>
      </c>
      <c r="K29" s="11" t="s">
        <v>6281</v>
      </c>
      <c r="L29" s="11" t="s">
        <v>720</v>
      </c>
      <c r="M29" s="11" t="s">
        <v>1812</v>
      </c>
      <c r="N29" s="11" t="s">
        <v>5938</v>
      </c>
      <c r="O29" s="11">
        <v>25466</v>
      </c>
      <c r="P29" s="11">
        <v>-5046</v>
      </c>
      <c r="Q29" s="11">
        <v>-0.27</v>
      </c>
      <c r="R29" s="11" t="s">
        <v>5939</v>
      </c>
      <c r="S29" s="11" t="s">
        <v>6282</v>
      </c>
      <c r="T29" s="11">
        <v>282</v>
      </c>
      <c r="U29" s="11">
        <v>3.71</v>
      </c>
      <c r="V29" s="11">
        <v>12123</v>
      </c>
      <c r="W29" s="11" t="s">
        <v>2156</v>
      </c>
      <c r="X29" s="11">
        <v>2073</v>
      </c>
      <c r="Y29" s="11">
        <v>2</v>
      </c>
      <c r="Z29" s="11">
        <v>42.99</v>
      </c>
      <c r="AA29" s="11"/>
      <c r="AB29" s="11"/>
      <c r="AC29" s="11"/>
      <c r="AD29" s="11">
        <v>177</v>
      </c>
      <c r="AE29" s="11">
        <v>26</v>
      </c>
      <c r="AF29" s="11">
        <v>4.2</v>
      </c>
      <c r="AG29" s="11">
        <v>0.0922</v>
      </c>
      <c r="AH29" s="11">
        <v>3.45</v>
      </c>
      <c r="AI29" s="11">
        <v>0.77</v>
      </c>
      <c r="AJ29" s="11"/>
      <c r="AK29" s="11" t="s">
        <v>438</v>
      </c>
      <c r="AL29" s="11">
        <v>268</v>
      </c>
      <c r="AM29" s="11" t="s">
        <v>209</v>
      </c>
      <c r="AN29" s="11" t="s">
        <v>5961</v>
      </c>
      <c r="AO29" s="11" t="s">
        <v>5962</v>
      </c>
      <c r="AP29" s="11"/>
      <c r="AQ29" s="11">
        <v>10</v>
      </c>
      <c r="AR29" s="11">
        <v>2</v>
      </c>
      <c r="AS29" s="11" t="s">
        <v>437</v>
      </c>
      <c r="AT29" s="11" t="s">
        <v>209</v>
      </c>
      <c r="AU29" s="11" t="s">
        <v>6226</v>
      </c>
      <c r="AV29" s="11" t="s">
        <v>6283</v>
      </c>
      <c r="AW29" s="11" t="s">
        <v>6284</v>
      </c>
      <c r="AX29" s="11" t="s">
        <v>686</v>
      </c>
      <c r="AY29" s="11" t="s">
        <v>2867</v>
      </c>
      <c r="AZ29" s="11" t="s">
        <v>686</v>
      </c>
      <c r="BA29" s="11" t="s">
        <v>686</v>
      </c>
      <c r="BB29" s="11" t="s">
        <v>686</v>
      </c>
      <c r="BC29" s="11" t="s">
        <v>2867</v>
      </c>
      <c r="BD29" s="11" t="s">
        <v>2867</v>
      </c>
      <c r="BE29" s="11" t="s">
        <v>686</v>
      </c>
      <c r="BF29" s="11" t="s">
        <v>2867</v>
      </c>
      <c r="BG29" s="11" t="s">
        <v>686</v>
      </c>
      <c r="BH29" s="11" t="s">
        <v>686</v>
      </c>
      <c r="BI29" s="11" t="s">
        <v>5943</v>
      </c>
      <c r="BJ29" s="11" t="s">
        <v>2419</v>
      </c>
      <c r="BK29" s="11" t="s">
        <v>6012</v>
      </c>
      <c r="BL29" s="11" t="s">
        <v>6285</v>
      </c>
      <c r="BM29" s="11" t="s">
        <v>686</v>
      </c>
      <c r="BN29" s="11" t="s">
        <v>1834</v>
      </c>
      <c r="BO29" s="11" t="s">
        <v>6286</v>
      </c>
      <c r="BP29" s="11" t="s">
        <v>2547</v>
      </c>
      <c r="BQ29" s="11" t="s">
        <v>6287</v>
      </c>
      <c r="BR29" s="11" t="s">
        <v>6141</v>
      </c>
    </row>
    <row r="30" ht="22" customHeight="1" spans="1:70">
      <c r="A30" s="11">
        <v>29</v>
      </c>
      <c r="B30" s="11" t="s">
        <v>686</v>
      </c>
      <c r="C30" s="11" t="s">
        <v>721</v>
      </c>
      <c r="D30" s="11" t="s">
        <v>686</v>
      </c>
      <c r="E30" s="11" t="s">
        <v>6288</v>
      </c>
      <c r="F30" s="11" t="s">
        <v>52</v>
      </c>
      <c r="G30" s="11" t="s">
        <v>6289</v>
      </c>
      <c r="H30" s="11" t="s">
        <v>6290</v>
      </c>
      <c r="I30" s="11" t="s">
        <v>6291</v>
      </c>
      <c r="J30" s="11" t="s">
        <v>6292</v>
      </c>
      <c r="K30" s="11" t="s">
        <v>6293</v>
      </c>
      <c r="L30" s="11" t="s">
        <v>721</v>
      </c>
      <c r="M30" s="11" t="s">
        <v>1812</v>
      </c>
      <c r="N30" s="11" t="s">
        <v>5938</v>
      </c>
      <c r="O30" s="11">
        <v>25734</v>
      </c>
      <c r="P30" s="11">
        <v>26033</v>
      </c>
      <c r="Q30" s="11">
        <v>0.47</v>
      </c>
      <c r="R30" s="11" t="s">
        <v>5939</v>
      </c>
      <c r="S30" s="11" t="s">
        <v>6294</v>
      </c>
      <c r="T30" s="11">
        <v>124</v>
      </c>
      <c r="U30" s="11">
        <v>0.15</v>
      </c>
      <c r="V30" s="11">
        <v>1924</v>
      </c>
      <c r="W30" s="11" t="s">
        <v>2156</v>
      </c>
      <c r="X30" s="11">
        <v>854</v>
      </c>
      <c r="Y30" s="11">
        <v>1</v>
      </c>
      <c r="Z30" s="11">
        <v>15.43</v>
      </c>
      <c r="AA30" s="11"/>
      <c r="AB30" s="11"/>
      <c r="AC30" s="11"/>
      <c r="AD30" s="11">
        <v>173</v>
      </c>
      <c r="AE30" s="11">
        <v>6</v>
      </c>
      <c r="AF30" s="11">
        <v>4.5</v>
      </c>
      <c r="AG30" s="11">
        <v>0.0484</v>
      </c>
      <c r="AH30" s="11">
        <v>5.02</v>
      </c>
      <c r="AI30" s="11">
        <v>0.53</v>
      </c>
      <c r="AJ30" s="11"/>
      <c r="AK30" s="11" t="s">
        <v>6295</v>
      </c>
      <c r="AL30" s="11">
        <v>1158</v>
      </c>
      <c r="AM30" s="11" t="s">
        <v>812</v>
      </c>
      <c r="AN30" s="11" t="s">
        <v>5961</v>
      </c>
      <c r="AO30" s="11" t="s">
        <v>6252</v>
      </c>
      <c r="AP30" s="11"/>
      <c r="AQ30" s="11">
        <v>10</v>
      </c>
      <c r="AR30" s="11">
        <v>7</v>
      </c>
      <c r="AS30" s="11" t="s">
        <v>45</v>
      </c>
      <c r="AT30" s="11" t="s">
        <v>812</v>
      </c>
      <c r="AU30" s="11" t="s">
        <v>686</v>
      </c>
      <c r="AV30" s="11" t="s">
        <v>686</v>
      </c>
      <c r="AW30" s="11" t="s">
        <v>686</v>
      </c>
      <c r="AX30" s="11" t="s">
        <v>686</v>
      </c>
      <c r="AY30" s="11" t="s">
        <v>2867</v>
      </c>
      <c r="AZ30" s="11" t="s">
        <v>686</v>
      </c>
      <c r="BA30" s="11" t="s">
        <v>686</v>
      </c>
      <c r="BB30" s="11" t="s">
        <v>686</v>
      </c>
      <c r="BC30" s="11" t="s">
        <v>2867</v>
      </c>
      <c r="BD30" s="11" t="s">
        <v>686</v>
      </c>
      <c r="BE30" s="11" t="s">
        <v>686</v>
      </c>
      <c r="BF30" s="11" t="s">
        <v>686</v>
      </c>
      <c r="BG30" s="11" t="s">
        <v>686</v>
      </c>
      <c r="BH30" s="11" t="s">
        <v>686</v>
      </c>
      <c r="BI30" s="11" t="s">
        <v>5943</v>
      </c>
      <c r="BJ30" s="11" t="s">
        <v>6296</v>
      </c>
      <c r="BK30" s="11" t="s">
        <v>6297</v>
      </c>
      <c r="BL30" s="11" t="s">
        <v>6298</v>
      </c>
      <c r="BM30" s="11" t="s">
        <v>686</v>
      </c>
      <c r="BN30" s="11" t="s">
        <v>6299</v>
      </c>
      <c r="BO30" s="11" t="s">
        <v>6297</v>
      </c>
      <c r="BP30" s="11" t="s">
        <v>6300</v>
      </c>
      <c r="BQ30" s="11" t="s">
        <v>6301</v>
      </c>
      <c r="BR30" s="11" t="s">
        <v>6005</v>
      </c>
    </row>
    <row r="31" ht="22" customHeight="1" spans="1:70">
      <c r="A31" s="11">
        <v>30</v>
      </c>
      <c r="B31" s="11" t="s">
        <v>686</v>
      </c>
      <c r="C31" s="11" t="s">
        <v>722</v>
      </c>
      <c r="D31" s="11" t="s">
        <v>686</v>
      </c>
      <c r="E31" s="11" t="s">
        <v>6302</v>
      </c>
      <c r="F31" s="11" t="s">
        <v>499</v>
      </c>
      <c r="G31" s="11" t="s">
        <v>6303</v>
      </c>
      <c r="H31" s="11" t="s">
        <v>4176</v>
      </c>
      <c r="I31" s="11" t="s">
        <v>6304</v>
      </c>
      <c r="J31" s="11" t="s">
        <v>6305</v>
      </c>
      <c r="K31" s="11" t="s">
        <v>6306</v>
      </c>
      <c r="L31" s="11" t="s">
        <v>722</v>
      </c>
      <c r="M31" s="11" t="s">
        <v>1812</v>
      </c>
      <c r="N31" s="11" t="s">
        <v>5938</v>
      </c>
      <c r="O31" s="11">
        <v>26062</v>
      </c>
      <c r="P31" s="11">
        <v>3777</v>
      </c>
      <c r="Q31" s="11">
        <v>0.09</v>
      </c>
      <c r="R31" s="11" t="s">
        <v>5939</v>
      </c>
      <c r="S31" s="11" t="s">
        <v>6307</v>
      </c>
      <c r="T31" s="11">
        <v>207</v>
      </c>
      <c r="U31" s="11">
        <v>-0.09</v>
      </c>
      <c r="V31" s="11">
        <v>4759</v>
      </c>
      <c r="W31" s="11" t="s">
        <v>1865</v>
      </c>
      <c r="X31" s="11">
        <v>2299</v>
      </c>
      <c r="Y31" s="11">
        <v>1</v>
      </c>
      <c r="Z31" s="11">
        <v>22.99</v>
      </c>
      <c r="AA31" s="11"/>
      <c r="AB31" s="11"/>
      <c r="AC31" s="11">
        <v>3</v>
      </c>
      <c r="AD31" s="11">
        <v>1477</v>
      </c>
      <c r="AE31" s="11">
        <v>4</v>
      </c>
      <c r="AF31" s="11">
        <v>4.6</v>
      </c>
      <c r="AG31" s="11">
        <v>0.0193</v>
      </c>
      <c r="AH31" s="11">
        <v>5.2</v>
      </c>
      <c r="AI31" s="11">
        <v>0.62</v>
      </c>
      <c r="AJ31" s="11"/>
      <c r="AK31" s="11" t="s">
        <v>6308</v>
      </c>
      <c r="AL31" s="11">
        <v>4283</v>
      </c>
      <c r="AM31" s="11" t="s">
        <v>812</v>
      </c>
      <c r="AN31" s="11" t="s">
        <v>6309</v>
      </c>
      <c r="AO31" s="11" t="s">
        <v>686</v>
      </c>
      <c r="AP31" s="11"/>
      <c r="AQ31" s="11">
        <v>10</v>
      </c>
      <c r="AR31" s="11">
        <v>6</v>
      </c>
      <c r="AS31" s="11" t="s">
        <v>45</v>
      </c>
      <c r="AT31" s="11" t="s">
        <v>812</v>
      </c>
      <c r="AU31" s="11" t="s">
        <v>686</v>
      </c>
      <c r="AV31" s="11" t="s">
        <v>686</v>
      </c>
      <c r="AW31" s="11" t="s">
        <v>686</v>
      </c>
      <c r="AX31" s="11" t="s">
        <v>686</v>
      </c>
      <c r="AY31" s="11" t="s">
        <v>2867</v>
      </c>
      <c r="AZ31" s="11" t="s">
        <v>686</v>
      </c>
      <c r="BA31" s="11" t="s">
        <v>686</v>
      </c>
      <c r="BB31" s="11" t="s">
        <v>686</v>
      </c>
      <c r="BC31" s="11" t="s">
        <v>2867</v>
      </c>
      <c r="BD31" s="11" t="s">
        <v>686</v>
      </c>
      <c r="BE31" s="11" t="s">
        <v>686</v>
      </c>
      <c r="BF31" s="11" t="s">
        <v>2867</v>
      </c>
      <c r="BG31" s="11" t="s">
        <v>686</v>
      </c>
      <c r="BH31" s="11" t="s">
        <v>686</v>
      </c>
      <c r="BI31" s="11" t="s">
        <v>5943</v>
      </c>
      <c r="BJ31" s="11" t="s">
        <v>6310</v>
      </c>
      <c r="BK31" s="11" t="s">
        <v>6311</v>
      </c>
      <c r="BL31" s="11" t="s">
        <v>6312</v>
      </c>
      <c r="BM31" s="11" t="s">
        <v>686</v>
      </c>
      <c r="BN31" s="11" t="s">
        <v>6313</v>
      </c>
      <c r="BO31" s="11" t="s">
        <v>6314</v>
      </c>
      <c r="BP31" s="11" t="s">
        <v>6315</v>
      </c>
      <c r="BQ31" s="11" t="s">
        <v>6316</v>
      </c>
      <c r="BR31" s="11" t="s">
        <v>6005</v>
      </c>
    </row>
    <row r="32" ht="22" customHeight="1" spans="1:70">
      <c r="A32" s="11">
        <v>31</v>
      </c>
      <c r="B32" s="11" t="s">
        <v>686</v>
      </c>
      <c r="C32" s="11" t="s">
        <v>724</v>
      </c>
      <c r="D32" s="11" t="s">
        <v>6317</v>
      </c>
      <c r="E32" s="11" t="s">
        <v>6318</v>
      </c>
      <c r="F32" s="11" t="s">
        <v>407</v>
      </c>
      <c r="G32" s="11" t="s">
        <v>6319</v>
      </c>
      <c r="H32" s="11" t="s">
        <v>6320</v>
      </c>
      <c r="I32" s="11" t="s">
        <v>6321</v>
      </c>
      <c r="J32" s="11" t="s">
        <v>6322</v>
      </c>
      <c r="K32" s="11" t="s">
        <v>6323</v>
      </c>
      <c r="L32" s="11" t="s">
        <v>723</v>
      </c>
      <c r="M32" s="11" t="s">
        <v>1812</v>
      </c>
      <c r="N32" s="11" t="s">
        <v>5938</v>
      </c>
      <c r="O32" s="11">
        <v>26187</v>
      </c>
      <c r="P32" s="11">
        <v>-9039</v>
      </c>
      <c r="Q32" s="11">
        <v>-0.53</v>
      </c>
      <c r="R32" s="11" t="s">
        <v>5939</v>
      </c>
      <c r="S32" s="11" t="s">
        <v>6324</v>
      </c>
      <c r="T32" s="11">
        <v>315</v>
      </c>
      <c r="U32" s="11">
        <v>-0.31</v>
      </c>
      <c r="V32" s="11">
        <v>12597</v>
      </c>
      <c r="W32" s="11" t="s">
        <v>2156</v>
      </c>
      <c r="X32" s="11">
        <v>2000</v>
      </c>
      <c r="Y32" s="11">
        <v>3</v>
      </c>
      <c r="Z32" s="11">
        <v>39.99</v>
      </c>
      <c r="AA32" s="11"/>
      <c r="AB32" s="11"/>
      <c r="AC32" s="11"/>
      <c r="AD32" s="11">
        <v>123</v>
      </c>
      <c r="AE32" s="11">
        <v>9</v>
      </c>
      <c r="AF32" s="11">
        <v>4.3</v>
      </c>
      <c r="AG32" s="11">
        <v>0.0286</v>
      </c>
      <c r="AH32" s="11">
        <v>3.99</v>
      </c>
      <c r="AI32" s="11">
        <v>0.75</v>
      </c>
      <c r="AJ32" s="11"/>
      <c r="AK32" s="11" t="s">
        <v>409</v>
      </c>
      <c r="AL32" s="11">
        <v>468</v>
      </c>
      <c r="AM32" s="11" t="s">
        <v>812</v>
      </c>
      <c r="AN32" s="11" t="s">
        <v>5961</v>
      </c>
      <c r="AO32" s="11" t="s">
        <v>5962</v>
      </c>
      <c r="AP32" s="11"/>
      <c r="AQ32" s="11">
        <v>10</v>
      </c>
      <c r="AR32" s="11">
        <v>9</v>
      </c>
      <c r="AS32" s="11" t="s">
        <v>45</v>
      </c>
      <c r="AT32" s="11" t="s">
        <v>812</v>
      </c>
      <c r="AU32" s="11" t="s">
        <v>686</v>
      </c>
      <c r="AV32" s="11" t="s">
        <v>686</v>
      </c>
      <c r="AW32" s="11" t="s">
        <v>686</v>
      </c>
      <c r="AX32" s="11" t="s">
        <v>686</v>
      </c>
      <c r="AY32" s="11" t="s">
        <v>686</v>
      </c>
      <c r="AZ32" s="11" t="s">
        <v>686</v>
      </c>
      <c r="BA32" s="11" t="s">
        <v>686</v>
      </c>
      <c r="BB32" s="11" t="s">
        <v>686</v>
      </c>
      <c r="BC32" s="11" t="s">
        <v>2867</v>
      </c>
      <c r="BD32" s="11" t="s">
        <v>2867</v>
      </c>
      <c r="BE32" s="11" t="s">
        <v>686</v>
      </c>
      <c r="BF32" s="11" t="s">
        <v>2867</v>
      </c>
      <c r="BG32" s="11" t="s">
        <v>686</v>
      </c>
      <c r="BH32" s="11" t="s">
        <v>686</v>
      </c>
      <c r="BI32" s="11"/>
      <c r="BJ32" s="11" t="s">
        <v>2656</v>
      </c>
      <c r="BK32" s="11" t="s">
        <v>2655</v>
      </c>
      <c r="BL32" s="11" t="s">
        <v>6164</v>
      </c>
      <c r="BM32" s="11" t="s">
        <v>686</v>
      </c>
      <c r="BN32" s="11" t="s">
        <v>2655</v>
      </c>
      <c r="BO32" s="11" t="s">
        <v>2655</v>
      </c>
      <c r="BP32" s="11" t="s">
        <v>6325</v>
      </c>
      <c r="BQ32" s="11" t="s">
        <v>6326</v>
      </c>
      <c r="BR32" s="11" t="s">
        <v>5981</v>
      </c>
    </row>
    <row r="33" ht="22" customHeight="1" spans="1:70">
      <c r="A33" s="11">
        <v>32</v>
      </c>
      <c r="B33" s="11" t="s">
        <v>686</v>
      </c>
      <c r="C33" s="11" t="s">
        <v>486</v>
      </c>
      <c r="D33" s="11" t="s">
        <v>2326</v>
      </c>
      <c r="E33" s="11" t="s">
        <v>2336</v>
      </c>
      <c r="F33" s="11" t="s">
        <v>54</v>
      </c>
      <c r="G33" s="11" t="s">
        <v>6327</v>
      </c>
      <c r="H33" s="11" t="s">
        <v>2335</v>
      </c>
      <c r="I33" s="11" t="s">
        <v>2337</v>
      </c>
      <c r="J33" s="11" t="s">
        <v>6328</v>
      </c>
      <c r="K33" s="11" t="s">
        <v>6329</v>
      </c>
      <c r="L33" s="11" t="s">
        <v>725</v>
      </c>
      <c r="M33" s="11" t="s">
        <v>1812</v>
      </c>
      <c r="N33" s="11" t="s">
        <v>5938</v>
      </c>
      <c r="O33" s="11">
        <v>26224</v>
      </c>
      <c r="P33" s="11">
        <v>-1655</v>
      </c>
      <c r="Q33" s="11">
        <v>-0.06</v>
      </c>
      <c r="R33" s="11" t="s">
        <v>5939</v>
      </c>
      <c r="S33" s="11" t="s">
        <v>6330</v>
      </c>
      <c r="T33" s="11">
        <v>192</v>
      </c>
      <c r="U33" s="11">
        <v>0.48</v>
      </c>
      <c r="V33" s="11">
        <v>13438</v>
      </c>
      <c r="W33" s="11" t="s">
        <v>2156</v>
      </c>
      <c r="X33" s="11">
        <v>3465</v>
      </c>
      <c r="Y33" s="11">
        <v>4</v>
      </c>
      <c r="Z33" s="11">
        <v>69.99</v>
      </c>
      <c r="AA33" s="11"/>
      <c r="AB33" s="11"/>
      <c r="AC33" s="11"/>
      <c r="AD33" s="11">
        <v>236</v>
      </c>
      <c r="AE33" s="11">
        <v>173</v>
      </c>
      <c r="AF33" s="11">
        <v>4</v>
      </c>
      <c r="AG33" s="11">
        <v>0.901</v>
      </c>
      <c r="AH33" s="11">
        <v>4.61</v>
      </c>
      <c r="AI33" s="11">
        <v>0.78</v>
      </c>
      <c r="AJ33" s="11"/>
      <c r="AK33" s="11" t="s">
        <v>487</v>
      </c>
      <c r="AL33" s="11">
        <v>301</v>
      </c>
      <c r="AM33" s="11" t="s">
        <v>209</v>
      </c>
      <c r="AN33" s="11" t="s">
        <v>5961</v>
      </c>
      <c r="AO33" s="11" t="s">
        <v>5962</v>
      </c>
      <c r="AP33" s="11"/>
      <c r="AQ33" s="11">
        <v>9</v>
      </c>
      <c r="AR33" s="11">
        <v>1</v>
      </c>
      <c r="AS33" s="11" t="s">
        <v>53</v>
      </c>
      <c r="AT33" s="11" t="s">
        <v>209</v>
      </c>
      <c r="AU33" s="11" t="s">
        <v>1844</v>
      </c>
      <c r="AV33" s="11" t="s">
        <v>5989</v>
      </c>
      <c r="AW33" s="11" t="s">
        <v>5990</v>
      </c>
      <c r="AX33" s="11" t="s">
        <v>686</v>
      </c>
      <c r="AY33" s="11" t="s">
        <v>686</v>
      </c>
      <c r="AZ33" s="11" t="s">
        <v>2867</v>
      </c>
      <c r="BA33" s="11" t="s">
        <v>5991</v>
      </c>
      <c r="BB33" s="11" t="s">
        <v>686</v>
      </c>
      <c r="BC33" s="11" t="s">
        <v>2867</v>
      </c>
      <c r="BD33" s="11" t="s">
        <v>2867</v>
      </c>
      <c r="BE33" s="11" t="s">
        <v>686</v>
      </c>
      <c r="BF33" s="11" t="s">
        <v>2867</v>
      </c>
      <c r="BG33" s="11" t="s">
        <v>686</v>
      </c>
      <c r="BH33" s="11" t="s">
        <v>686</v>
      </c>
      <c r="BI33" s="11"/>
      <c r="BJ33" s="11" t="s">
        <v>6331</v>
      </c>
      <c r="BK33" s="11" t="s">
        <v>2334</v>
      </c>
      <c r="BL33" s="11" t="s">
        <v>6189</v>
      </c>
      <c r="BM33" s="11" t="s">
        <v>686</v>
      </c>
      <c r="BN33" s="11" t="s">
        <v>2333</v>
      </c>
      <c r="BO33" s="11" t="s">
        <v>2333</v>
      </c>
      <c r="BP33" s="11" t="s">
        <v>2332</v>
      </c>
      <c r="BQ33" s="11" t="s">
        <v>6332</v>
      </c>
      <c r="BR33" s="11" t="s">
        <v>5981</v>
      </c>
    </row>
    <row r="34" ht="22" customHeight="1" spans="1:70">
      <c r="A34" s="11">
        <v>33</v>
      </c>
      <c r="B34" s="11" t="s">
        <v>686</v>
      </c>
      <c r="C34" s="11" t="s">
        <v>481</v>
      </c>
      <c r="D34" s="11" t="s">
        <v>2609</v>
      </c>
      <c r="E34" s="11" t="s">
        <v>686</v>
      </c>
      <c r="F34" s="11" t="s">
        <v>52</v>
      </c>
      <c r="G34" s="11" t="s">
        <v>6333</v>
      </c>
      <c r="H34" s="11" t="s">
        <v>2612</v>
      </c>
      <c r="I34" s="11" t="s">
        <v>2618</v>
      </c>
      <c r="J34" s="11" t="s">
        <v>6334</v>
      </c>
      <c r="K34" s="11" t="s">
        <v>6335</v>
      </c>
      <c r="L34" s="11" t="s">
        <v>726</v>
      </c>
      <c r="M34" s="11" t="s">
        <v>1812</v>
      </c>
      <c r="N34" s="11" t="s">
        <v>5938</v>
      </c>
      <c r="O34" s="11">
        <v>26332</v>
      </c>
      <c r="P34" s="11">
        <v>597</v>
      </c>
      <c r="Q34" s="11">
        <v>0.02</v>
      </c>
      <c r="R34" s="11" t="s">
        <v>5939</v>
      </c>
      <c r="S34" s="11" t="s">
        <v>6336</v>
      </c>
      <c r="T34" s="11">
        <v>218</v>
      </c>
      <c r="U34" s="11">
        <v>0.24</v>
      </c>
      <c r="V34" s="11">
        <v>1301</v>
      </c>
      <c r="W34" s="11" t="s">
        <v>686</v>
      </c>
      <c r="X34" s="11" t="s">
        <v>686</v>
      </c>
      <c r="Y34" s="11">
        <v>2</v>
      </c>
      <c r="Z34" s="11">
        <v>5.97</v>
      </c>
      <c r="AA34" s="11"/>
      <c r="AB34" s="11"/>
      <c r="AC34" s="11"/>
      <c r="AD34" s="11">
        <v>39</v>
      </c>
      <c r="AE34" s="11">
        <v>5</v>
      </c>
      <c r="AF34" s="11">
        <v>4.4</v>
      </c>
      <c r="AG34" s="11">
        <v>0.0229</v>
      </c>
      <c r="AH34" s="11">
        <v>3.49</v>
      </c>
      <c r="AI34" s="11">
        <v>0.27</v>
      </c>
      <c r="AJ34" s="11"/>
      <c r="AK34" s="11" t="s">
        <v>482</v>
      </c>
      <c r="AL34" s="11">
        <v>824</v>
      </c>
      <c r="AM34" s="11" t="s">
        <v>812</v>
      </c>
      <c r="AN34" s="11" t="s">
        <v>5961</v>
      </c>
      <c r="AO34" s="11" t="s">
        <v>6252</v>
      </c>
      <c r="AP34" s="11"/>
      <c r="AQ34" s="11">
        <v>9</v>
      </c>
      <c r="AR34" s="11">
        <v>4</v>
      </c>
      <c r="AS34" s="11" t="s">
        <v>45</v>
      </c>
      <c r="AT34" s="11" t="s">
        <v>812</v>
      </c>
      <c r="AU34" s="11" t="s">
        <v>686</v>
      </c>
      <c r="AV34" s="11" t="s">
        <v>686</v>
      </c>
      <c r="AW34" s="11" t="s">
        <v>686</v>
      </c>
      <c r="AX34" s="11" t="s">
        <v>686</v>
      </c>
      <c r="AY34" s="11" t="s">
        <v>686</v>
      </c>
      <c r="AZ34" s="11" t="s">
        <v>686</v>
      </c>
      <c r="BA34" s="11" t="s">
        <v>686</v>
      </c>
      <c r="BB34" s="11" t="s">
        <v>686</v>
      </c>
      <c r="BC34" s="11" t="s">
        <v>2867</v>
      </c>
      <c r="BD34" s="11" t="s">
        <v>686</v>
      </c>
      <c r="BE34" s="11" t="s">
        <v>686</v>
      </c>
      <c r="BF34" s="11" t="s">
        <v>686</v>
      </c>
      <c r="BG34" s="11" t="s">
        <v>686</v>
      </c>
      <c r="BH34" s="11" t="s">
        <v>686</v>
      </c>
      <c r="BI34" s="11"/>
      <c r="BJ34" s="11" t="s">
        <v>2617</v>
      </c>
      <c r="BK34" s="11" t="s">
        <v>6337</v>
      </c>
      <c r="BL34" s="11" t="s">
        <v>2614</v>
      </c>
      <c r="BM34" s="11" t="s">
        <v>6338</v>
      </c>
      <c r="BN34" s="11" t="s">
        <v>2616</v>
      </c>
      <c r="BO34" s="11" t="s">
        <v>6337</v>
      </c>
      <c r="BP34" s="11" t="s">
        <v>2615</v>
      </c>
      <c r="BQ34" s="11" t="s">
        <v>6338</v>
      </c>
      <c r="BR34" s="11" t="s">
        <v>5981</v>
      </c>
    </row>
    <row r="35" ht="22" customHeight="1" spans="1:70">
      <c r="A35" s="11">
        <v>34</v>
      </c>
      <c r="B35" s="11" t="s">
        <v>686</v>
      </c>
      <c r="C35" s="11" t="s">
        <v>543</v>
      </c>
      <c r="D35" s="11" t="s">
        <v>2706</v>
      </c>
      <c r="E35" s="11" t="s">
        <v>2716</v>
      </c>
      <c r="F35" s="11" t="s">
        <v>54</v>
      </c>
      <c r="G35" s="11" t="s">
        <v>6339</v>
      </c>
      <c r="H35" s="11" t="s">
        <v>2715</v>
      </c>
      <c r="I35" s="11" t="s">
        <v>2717</v>
      </c>
      <c r="J35" s="11" t="s">
        <v>6340</v>
      </c>
      <c r="K35" s="11" t="s">
        <v>6341</v>
      </c>
      <c r="L35" s="11" t="s">
        <v>727</v>
      </c>
      <c r="M35" s="11" t="s">
        <v>1812</v>
      </c>
      <c r="N35" s="11" t="s">
        <v>5938</v>
      </c>
      <c r="O35" s="11">
        <v>26426</v>
      </c>
      <c r="P35" s="11">
        <v>-582</v>
      </c>
      <c r="Q35" s="11">
        <v>-0.03</v>
      </c>
      <c r="R35" s="11" t="s">
        <v>5939</v>
      </c>
      <c r="S35" s="11" t="s">
        <v>6342</v>
      </c>
      <c r="T35" s="11">
        <v>140</v>
      </c>
      <c r="U35" s="11" t="s">
        <v>686</v>
      </c>
      <c r="V35" s="11">
        <v>6679</v>
      </c>
      <c r="W35" s="11" t="s">
        <v>2156</v>
      </c>
      <c r="X35" s="11">
        <v>2409</v>
      </c>
      <c r="Y35" s="11">
        <v>3</v>
      </c>
      <c r="Z35" s="11">
        <v>47.71</v>
      </c>
      <c r="AA35" s="11"/>
      <c r="AB35" s="11"/>
      <c r="AC35" s="11"/>
      <c r="AD35" s="11">
        <v>41</v>
      </c>
      <c r="AE35" s="11">
        <v>37</v>
      </c>
      <c r="AF35" s="11">
        <v>4.2</v>
      </c>
      <c r="AG35" s="11">
        <v>0.2643</v>
      </c>
      <c r="AH35" s="11">
        <v>3.46</v>
      </c>
      <c r="AI35" s="11">
        <v>0.78</v>
      </c>
      <c r="AJ35" s="11"/>
      <c r="AK35" s="11" t="s">
        <v>544</v>
      </c>
      <c r="AL35" s="11">
        <v>21</v>
      </c>
      <c r="AM35" s="11" t="s">
        <v>209</v>
      </c>
      <c r="AN35" s="11" t="s">
        <v>5961</v>
      </c>
      <c r="AO35" s="11" t="s">
        <v>5962</v>
      </c>
      <c r="AP35" s="11"/>
      <c r="AQ35" s="11">
        <v>10</v>
      </c>
      <c r="AR35" s="11">
        <v>1</v>
      </c>
      <c r="AS35" s="11" t="s">
        <v>53</v>
      </c>
      <c r="AT35" s="11" t="s">
        <v>209</v>
      </c>
      <c r="AU35" s="11" t="s">
        <v>1844</v>
      </c>
      <c r="AV35" s="11" t="s">
        <v>5989</v>
      </c>
      <c r="AW35" s="11" t="s">
        <v>5990</v>
      </c>
      <c r="AX35" s="11" t="s">
        <v>686</v>
      </c>
      <c r="AY35" s="11" t="s">
        <v>686</v>
      </c>
      <c r="AZ35" s="11" t="s">
        <v>2867</v>
      </c>
      <c r="BA35" s="11" t="s">
        <v>5991</v>
      </c>
      <c r="BB35" s="11" t="s">
        <v>686</v>
      </c>
      <c r="BC35" s="11" t="s">
        <v>2867</v>
      </c>
      <c r="BD35" s="11" t="s">
        <v>2867</v>
      </c>
      <c r="BE35" s="11" t="s">
        <v>686</v>
      </c>
      <c r="BF35" s="11" t="s">
        <v>2867</v>
      </c>
      <c r="BG35" s="11" t="s">
        <v>686</v>
      </c>
      <c r="BH35" s="11" t="s">
        <v>686</v>
      </c>
      <c r="BI35" s="11"/>
      <c r="BJ35" s="11" t="s">
        <v>2713</v>
      </c>
      <c r="BK35" s="11" t="s">
        <v>6241</v>
      </c>
      <c r="BL35" s="11" t="s">
        <v>6343</v>
      </c>
      <c r="BM35" s="11" t="s">
        <v>686</v>
      </c>
      <c r="BN35" s="11" t="s">
        <v>2713</v>
      </c>
      <c r="BO35" s="11" t="s">
        <v>6241</v>
      </c>
      <c r="BP35" s="11" t="s">
        <v>2712</v>
      </c>
      <c r="BQ35" s="11" t="s">
        <v>6344</v>
      </c>
      <c r="BR35" s="11" t="s">
        <v>6141</v>
      </c>
    </row>
    <row r="36" ht="22" customHeight="1" spans="1:70">
      <c r="A36" s="11">
        <v>35</v>
      </c>
      <c r="B36" s="11" t="s">
        <v>686</v>
      </c>
      <c r="C36" s="11" t="s">
        <v>550</v>
      </c>
      <c r="D36" s="11" t="s">
        <v>6345</v>
      </c>
      <c r="E36" s="11" t="s">
        <v>2178</v>
      </c>
      <c r="F36" s="11" t="s">
        <v>551</v>
      </c>
      <c r="G36" s="11" t="s">
        <v>6346</v>
      </c>
      <c r="H36" s="11" t="s">
        <v>554</v>
      </c>
      <c r="I36" s="11" t="s">
        <v>2179</v>
      </c>
      <c r="J36" s="11" t="s">
        <v>6347</v>
      </c>
      <c r="K36" s="11" t="s">
        <v>6348</v>
      </c>
      <c r="L36" s="11" t="s">
        <v>728</v>
      </c>
      <c r="M36" s="11" t="s">
        <v>1812</v>
      </c>
      <c r="N36" s="11" t="s">
        <v>5938</v>
      </c>
      <c r="O36" s="11">
        <v>26656</v>
      </c>
      <c r="P36" s="11">
        <v>2352</v>
      </c>
      <c r="Q36" s="11">
        <v>0.06</v>
      </c>
      <c r="R36" s="11" t="s">
        <v>5939</v>
      </c>
      <c r="S36" s="11" t="s">
        <v>6349</v>
      </c>
      <c r="T36" s="11">
        <v>146</v>
      </c>
      <c r="U36" s="11">
        <v>0</v>
      </c>
      <c r="V36" s="11">
        <v>7293</v>
      </c>
      <c r="W36" s="11" t="s">
        <v>686</v>
      </c>
      <c r="X36" s="11" t="s">
        <v>686</v>
      </c>
      <c r="Y36" s="11">
        <v>1</v>
      </c>
      <c r="Z36" s="11">
        <v>49.95</v>
      </c>
      <c r="AA36" s="11"/>
      <c r="AB36" s="11"/>
      <c r="AC36" s="11"/>
      <c r="AD36" s="11">
        <v>90</v>
      </c>
      <c r="AE36" s="11">
        <v>0</v>
      </c>
      <c r="AF36" s="11">
        <v>4.7</v>
      </c>
      <c r="AG36" s="11">
        <v>0</v>
      </c>
      <c r="AH36" s="11">
        <v>4.61</v>
      </c>
      <c r="AI36" s="11">
        <v>0.76</v>
      </c>
      <c r="AJ36" s="11"/>
      <c r="AK36" s="11" t="s">
        <v>553</v>
      </c>
      <c r="AL36" s="11">
        <v>28</v>
      </c>
      <c r="AM36" s="11" t="s">
        <v>209</v>
      </c>
      <c r="AN36" s="11" t="s">
        <v>5961</v>
      </c>
      <c r="AO36" s="11" t="s">
        <v>5962</v>
      </c>
      <c r="AP36" s="11"/>
      <c r="AQ36" s="11">
        <v>10</v>
      </c>
      <c r="AR36" s="11">
        <v>1</v>
      </c>
      <c r="AS36" s="11" t="s">
        <v>552</v>
      </c>
      <c r="AT36" s="11" t="s">
        <v>209</v>
      </c>
      <c r="AU36" s="11" t="s">
        <v>1844</v>
      </c>
      <c r="AV36" s="11" t="s">
        <v>6350</v>
      </c>
      <c r="AW36" s="11" t="s">
        <v>6351</v>
      </c>
      <c r="AX36" s="11" t="s">
        <v>686</v>
      </c>
      <c r="AY36" s="11" t="s">
        <v>686</v>
      </c>
      <c r="AZ36" s="11" t="s">
        <v>686</v>
      </c>
      <c r="BA36" s="11" t="s">
        <v>686</v>
      </c>
      <c r="BB36" s="11" t="s">
        <v>686</v>
      </c>
      <c r="BC36" s="11" t="s">
        <v>2867</v>
      </c>
      <c r="BD36" s="11" t="s">
        <v>686</v>
      </c>
      <c r="BE36" s="11" t="s">
        <v>686</v>
      </c>
      <c r="BF36" s="11" t="s">
        <v>686</v>
      </c>
      <c r="BG36" s="11" t="s">
        <v>686</v>
      </c>
      <c r="BH36" s="11" t="s">
        <v>2867</v>
      </c>
      <c r="BI36" s="11"/>
      <c r="BJ36" s="11" t="s">
        <v>2177</v>
      </c>
      <c r="BK36" s="11" t="s">
        <v>2175</v>
      </c>
      <c r="BL36" s="11" t="s">
        <v>6352</v>
      </c>
      <c r="BM36" s="11" t="s">
        <v>686</v>
      </c>
      <c r="BN36" s="11" t="s">
        <v>2175</v>
      </c>
      <c r="BO36" s="11" t="s">
        <v>2175</v>
      </c>
      <c r="BP36" s="11" t="s">
        <v>2174</v>
      </c>
      <c r="BQ36" s="11" t="s">
        <v>6353</v>
      </c>
      <c r="BR36" s="11" t="s">
        <v>5981</v>
      </c>
    </row>
    <row r="37" ht="22" customHeight="1" spans="1:70">
      <c r="A37" s="11">
        <v>36</v>
      </c>
      <c r="B37" s="11" t="s">
        <v>686</v>
      </c>
      <c r="C37" s="11" t="s">
        <v>509</v>
      </c>
      <c r="D37" s="11" t="s">
        <v>2402</v>
      </c>
      <c r="E37" s="11" t="s">
        <v>2411</v>
      </c>
      <c r="F37" s="11" t="s">
        <v>510</v>
      </c>
      <c r="G37" s="11" t="s">
        <v>6354</v>
      </c>
      <c r="H37" s="11" t="s">
        <v>2410</v>
      </c>
      <c r="I37" s="11" t="s">
        <v>2412</v>
      </c>
      <c r="J37" s="11" t="s">
        <v>6355</v>
      </c>
      <c r="K37" s="11" t="s">
        <v>6356</v>
      </c>
      <c r="L37" s="11" t="s">
        <v>729</v>
      </c>
      <c r="M37" s="11" t="s">
        <v>1812</v>
      </c>
      <c r="N37" s="11" t="s">
        <v>5938</v>
      </c>
      <c r="O37" s="11">
        <v>27150</v>
      </c>
      <c r="P37" s="11">
        <v>-2119</v>
      </c>
      <c r="Q37" s="11">
        <v>-0.08</v>
      </c>
      <c r="R37" s="11" t="s">
        <v>5939</v>
      </c>
      <c r="S37" s="11" t="s">
        <v>6357</v>
      </c>
      <c r="T37" s="11">
        <v>234</v>
      </c>
      <c r="U37" s="11">
        <v>0.84</v>
      </c>
      <c r="V37" s="11">
        <v>3372</v>
      </c>
      <c r="W37" s="11" t="s">
        <v>2156</v>
      </c>
      <c r="X37" s="11">
        <v>784</v>
      </c>
      <c r="Y37" s="11">
        <v>2</v>
      </c>
      <c r="Z37" s="11">
        <v>14.41</v>
      </c>
      <c r="AA37" s="11"/>
      <c r="AB37" s="11"/>
      <c r="AC37" s="11"/>
      <c r="AD37" s="11">
        <v>252</v>
      </c>
      <c r="AE37" s="11">
        <v>14</v>
      </c>
      <c r="AF37" s="11">
        <v>4.1</v>
      </c>
      <c r="AG37" s="11">
        <v>0.0598</v>
      </c>
      <c r="AH37" s="11">
        <v>3.45</v>
      </c>
      <c r="AI37" s="11">
        <v>0.61</v>
      </c>
      <c r="AJ37" s="11"/>
      <c r="AK37" s="11" t="s">
        <v>512</v>
      </c>
      <c r="AL37" s="11">
        <v>555</v>
      </c>
      <c r="AM37" s="11" t="s">
        <v>209</v>
      </c>
      <c r="AN37" s="11" t="s">
        <v>5961</v>
      </c>
      <c r="AO37" s="11" t="s">
        <v>5962</v>
      </c>
      <c r="AP37" s="11"/>
      <c r="AQ37" s="11">
        <v>10</v>
      </c>
      <c r="AR37" s="11">
        <v>1</v>
      </c>
      <c r="AS37" s="11" t="s">
        <v>511</v>
      </c>
      <c r="AT37" s="11" t="s">
        <v>209</v>
      </c>
      <c r="AU37" s="11" t="s">
        <v>1957</v>
      </c>
      <c r="AV37" s="11" t="s">
        <v>6358</v>
      </c>
      <c r="AW37" s="11" t="s">
        <v>6359</v>
      </c>
      <c r="AX37" s="11" t="s">
        <v>686</v>
      </c>
      <c r="AY37" s="11" t="s">
        <v>2867</v>
      </c>
      <c r="AZ37" s="11" t="s">
        <v>686</v>
      </c>
      <c r="BA37" s="11" t="s">
        <v>686</v>
      </c>
      <c r="BB37" s="11" t="s">
        <v>686</v>
      </c>
      <c r="BC37" s="11" t="s">
        <v>2867</v>
      </c>
      <c r="BD37" s="11" t="s">
        <v>686</v>
      </c>
      <c r="BE37" s="11" t="s">
        <v>686</v>
      </c>
      <c r="BF37" s="11" t="s">
        <v>686</v>
      </c>
      <c r="BG37" s="11" t="s">
        <v>686</v>
      </c>
      <c r="BH37" s="11" t="s">
        <v>2867</v>
      </c>
      <c r="BI37" s="11" t="s">
        <v>5943</v>
      </c>
      <c r="BJ37" s="11" t="s">
        <v>2409</v>
      </c>
      <c r="BK37" s="11" t="s">
        <v>6360</v>
      </c>
      <c r="BL37" s="11" t="s">
        <v>6361</v>
      </c>
      <c r="BM37" s="11" t="s">
        <v>686</v>
      </c>
      <c r="BN37" s="11" t="s">
        <v>2409</v>
      </c>
      <c r="BO37" s="11" t="s">
        <v>6360</v>
      </c>
      <c r="BP37" s="11" t="s">
        <v>2408</v>
      </c>
      <c r="BQ37" s="11" t="s">
        <v>6362</v>
      </c>
      <c r="BR37" s="11" t="s">
        <v>6141</v>
      </c>
    </row>
    <row r="38" ht="22" customHeight="1" spans="1:70">
      <c r="A38" s="11">
        <v>37</v>
      </c>
      <c r="B38" s="11" t="s">
        <v>686</v>
      </c>
      <c r="C38" s="11" t="s">
        <v>731</v>
      </c>
      <c r="D38" s="11" t="s">
        <v>6363</v>
      </c>
      <c r="E38" s="11" t="s">
        <v>6364</v>
      </c>
      <c r="F38" s="11" t="s">
        <v>44</v>
      </c>
      <c r="G38" s="11" t="s">
        <v>6365</v>
      </c>
      <c r="H38" s="11" t="s">
        <v>6366</v>
      </c>
      <c r="I38" s="11" t="s">
        <v>6367</v>
      </c>
      <c r="J38" s="11" t="s">
        <v>6368</v>
      </c>
      <c r="K38" s="11" t="s">
        <v>6369</v>
      </c>
      <c r="L38" s="11" t="s">
        <v>730</v>
      </c>
      <c r="M38" s="11" t="s">
        <v>1812</v>
      </c>
      <c r="N38" s="11" t="s">
        <v>5938</v>
      </c>
      <c r="O38" s="11">
        <v>27407</v>
      </c>
      <c r="P38" s="11">
        <v>12509</v>
      </c>
      <c r="Q38" s="11">
        <v>0.29</v>
      </c>
      <c r="R38" s="11" t="s">
        <v>5939</v>
      </c>
      <c r="S38" s="11" t="s">
        <v>6370</v>
      </c>
      <c r="T38" s="11">
        <v>158</v>
      </c>
      <c r="U38" s="11">
        <v>0.1</v>
      </c>
      <c r="V38" s="11">
        <v>3948</v>
      </c>
      <c r="W38" s="11" t="s">
        <v>686</v>
      </c>
      <c r="X38" s="11" t="s">
        <v>686</v>
      </c>
      <c r="Y38" s="11">
        <v>2</v>
      </c>
      <c r="Z38" s="11">
        <v>24.99</v>
      </c>
      <c r="AA38" s="11"/>
      <c r="AB38" s="11"/>
      <c r="AC38" s="11"/>
      <c r="AD38" s="11">
        <v>135</v>
      </c>
      <c r="AE38" s="11">
        <v>40</v>
      </c>
      <c r="AF38" s="11">
        <v>4.4</v>
      </c>
      <c r="AG38" s="11">
        <v>0.2532</v>
      </c>
      <c r="AH38" s="11">
        <v>5.16</v>
      </c>
      <c r="AI38" s="11">
        <v>0.64</v>
      </c>
      <c r="AJ38" s="11"/>
      <c r="AK38" s="11" t="s">
        <v>6371</v>
      </c>
      <c r="AL38" s="11">
        <v>93</v>
      </c>
      <c r="AM38" s="11" t="s">
        <v>209</v>
      </c>
      <c r="AN38" s="11" t="s">
        <v>5961</v>
      </c>
      <c r="AO38" s="11" t="s">
        <v>5962</v>
      </c>
      <c r="AP38" s="11"/>
      <c r="AQ38" s="11" t="s">
        <v>686</v>
      </c>
      <c r="AR38" s="11">
        <v>2</v>
      </c>
      <c r="AS38" s="11" t="s">
        <v>47</v>
      </c>
      <c r="AT38" s="11" t="s">
        <v>209</v>
      </c>
      <c r="AU38" s="11" t="s">
        <v>1957</v>
      </c>
      <c r="AV38" s="11" t="s">
        <v>6372</v>
      </c>
      <c r="AW38" s="11" t="s">
        <v>6373</v>
      </c>
      <c r="AX38" s="11" t="s">
        <v>686</v>
      </c>
      <c r="AY38" s="11" t="s">
        <v>2867</v>
      </c>
      <c r="AZ38" s="11" t="s">
        <v>686</v>
      </c>
      <c r="BA38" s="11" t="s">
        <v>686</v>
      </c>
      <c r="BB38" s="11" t="s">
        <v>686</v>
      </c>
      <c r="BC38" s="11" t="s">
        <v>686</v>
      </c>
      <c r="BD38" s="11" t="s">
        <v>686</v>
      </c>
      <c r="BE38" s="11" t="s">
        <v>686</v>
      </c>
      <c r="BF38" s="11" t="s">
        <v>686</v>
      </c>
      <c r="BG38" s="11" t="s">
        <v>686</v>
      </c>
      <c r="BH38" s="11" t="s">
        <v>686</v>
      </c>
      <c r="BI38" s="11" t="s">
        <v>5943</v>
      </c>
      <c r="BJ38" s="11" t="s">
        <v>6374</v>
      </c>
      <c r="BK38" s="11" t="s">
        <v>6375</v>
      </c>
      <c r="BL38" s="11" t="s">
        <v>6376</v>
      </c>
      <c r="BM38" s="11" t="s">
        <v>686</v>
      </c>
      <c r="BN38" s="11" t="s">
        <v>6375</v>
      </c>
      <c r="BO38" s="11" t="s">
        <v>6375</v>
      </c>
      <c r="BP38" s="11" t="s">
        <v>6377</v>
      </c>
      <c r="BQ38" s="11" t="s">
        <v>6378</v>
      </c>
      <c r="BR38" s="11" t="s">
        <v>5981</v>
      </c>
    </row>
    <row r="39" ht="22" customHeight="1" spans="1:70">
      <c r="A39" s="11">
        <v>38</v>
      </c>
      <c r="B39" s="11" t="s">
        <v>686</v>
      </c>
      <c r="C39" s="11" t="s">
        <v>440</v>
      </c>
      <c r="D39" s="11" t="s">
        <v>2686</v>
      </c>
      <c r="E39" s="11" t="s">
        <v>2694</v>
      </c>
      <c r="F39" s="11" t="s">
        <v>441</v>
      </c>
      <c r="G39" s="11" t="s">
        <v>6379</v>
      </c>
      <c r="H39" s="11" t="s">
        <v>444</v>
      </c>
      <c r="I39" s="11" t="s">
        <v>2695</v>
      </c>
      <c r="J39" s="11" t="s">
        <v>6380</v>
      </c>
      <c r="K39" s="11" t="s">
        <v>6381</v>
      </c>
      <c r="L39" s="11" t="s">
        <v>732</v>
      </c>
      <c r="M39" s="11" t="s">
        <v>1812</v>
      </c>
      <c r="N39" s="11" t="s">
        <v>5938</v>
      </c>
      <c r="O39" s="11">
        <v>27501</v>
      </c>
      <c r="P39" s="11">
        <v>-562</v>
      </c>
      <c r="Q39" s="11">
        <v>-0.02</v>
      </c>
      <c r="R39" s="11" t="s">
        <v>5939</v>
      </c>
      <c r="S39" s="11" t="s">
        <v>6382</v>
      </c>
      <c r="T39" s="11">
        <v>262</v>
      </c>
      <c r="U39" s="11">
        <v>0.02</v>
      </c>
      <c r="V39" s="11">
        <v>3403</v>
      </c>
      <c r="W39" s="11" t="s">
        <v>2156</v>
      </c>
      <c r="X39" s="11">
        <v>650</v>
      </c>
      <c r="Y39" s="11">
        <v>12</v>
      </c>
      <c r="Z39" s="11">
        <v>12.99</v>
      </c>
      <c r="AA39" s="11"/>
      <c r="AB39" s="11"/>
      <c r="AC39" s="11"/>
      <c r="AD39" s="11">
        <v>90</v>
      </c>
      <c r="AE39" s="11">
        <v>8</v>
      </c>
      <c r="AF39" s="11">
        <v>4.6</v>
      </c>
      <c r="AG39" s="11">
        <v>0.0305</v>
      </c>
      <c r="AH39" s="11">
        <v>2.72</v>
      </c>
      <c r="AI39" s="11">
        <v>0.64</v>
      </c>
      <c r="AJ39" s="11"/>
      <c r="AK39" s="11" t="s">
        <v>443</v>
      </c>
      <c r="AL39" s="11">
        <v>529</v>
      </c>
      <c r="AM39" s="11" t="s">
        <v>209</v>
      </c>
      <c r="AN39" s="11" t="s">
        <v>5961</v>
      </c>
      <c r="AO39" s="11" t="s">
        <v>5962</v>
      </c>
      <c r="AP39" s="11"/>
      <c r="AQ39" s="11">
        <v>10</v>
      </c>
      <c r="AR39" s="11">
        <v>1</v>
      </c>
      <c r="AS39" s="11" t="s">
        <v>442</v>
      </c>
      <c r="AT39" s="11" t="s">
        <v>209</v>
      </c>
      <c r="AU39" s="11" t="s">
        <v>1844</v>
      </c>
      <c r="AV39" s="11" t="s">
        <v>6383</v>
      </c>
      <c r="AW39" s="11" t="s">
        <v>6384</v>
      </c>
      <c r="AX39" s="11" t="s">
        <v>686</v>
      </c>
      <c r="AY39" s="11" t="s">
        <v>2867</v>
      </c>
      <c r="AZ39" s="11" t="s">
        <v>686</v>
      </c>
      <c r="BA39" s="11" t="s">
        <v>686</v>
      </c>
      <c r="BB39" s="11" t="s">
        <v>686</v>
      </c>
      <c r="BC39" s="11" t="s">
        <v>2867</v>
      </c>
      <c r="BD39" s="11" t="s">
        <v>2867</v>
      </c>
      <c r="BE39" s="11" t="s">
        <v>686</v>
      </c>
      <c r="BF39" s="11" t="s">
        <v>2867</v>
      </c>
      <c r="BG39" s="11" t="s">
        <v>686</v>
      </c>
      <c r="BH39" s="11" t="s">
        <v>686</v>
      </c>
      <c r="BI39" s="11" t="s">
        <v>5943</v>
      </c>
      <c r="BJ39" s="11" t="s">
        <v>2693</v>
      </c>
      <c r="BK39" s="11" t="s">
        <v>6385</v>
      </c>
      <c r="BL39" s="11" t="s">
        <v>6386</v>
      </c>
      <c r="BM39" s="11" t="s">
        <v>686</v>
      </c>
      <c r="BN39" s="11" t="s">
        <v>2221</v>
      </c>
      <c r="BO39" s="11" t="s">
        <v>6387</v>
      </c>
      <c r="BP39" s="11" t="s">
        <v>2692</v>
      </c>
      <c r="BQ39" s="11" t="s">
        <v>6388</v>
      </c>
      <c r="BR39" s="11" t="s">
        <v>5951</v>
      </c>
    </row>
    <row r="40" ht="22" customHeight="1" spans="1:70">
      <c r="A40" s="11">
        <v>39</v>
      </c>
      <c r="B40" s="11" t="s">
        <v>686</v>
      </c>
      <c r="C40" s="11" t="s">
        <v>734</v>
      </c>
      <c r="D40" s="11" t="s">
        <v>6389</v>
      </c>
      <c r="E40" s="11" t="s">
        <v>6390</v>
      </c>
      <c r="F40" s="11" t="s">
        <v>6051</v>
      </c>
      <c r="G40" s="11" t="s">
        <v>6052</v>
      </c>
      <c r="H40" s="11" t="s">
        <v>6391</v>
      </c>
      <c r="I40" s="11" t="s">
        <v>6392</v>
      </c>
      <c r="J40" s="11" t="s">
        <v>6393</v>
      </c>
      <c r="K40" s="11" t="s">
        <v>6394</v>
      </c>
      <c r="L40" s="11" t="s">
        <v>733</v>
      </c>
      <c r="M40" s="11" t="s">
        <v>1812</v>
      </c>
      <c r="N40" s="11" t="s">
        <v>5938</v>
      </c>
      <c r="O40" s="11">
        <v>27700</v>
      </c>
      <c r="P40" s="11">
        <v>-117</v>
      </c>
      <c r="Q40" s="11">
        <v>0</v>
      </c>
      <c r="R40" s="11" t="s">
        <v>5939</v>
      </c>
      <c r="S40" s="11" t="s">
        <v>6395</v>
      </c>
      <c r="T40" s="11">
        <v>260</v>
      </c>
      <c r="U40" s="11">
        <v>0.2</v>
      </c>
      <c r="V40" s="11">
        <v>12987</v>
      </c>
      <c r="W40" s="11" t="s">
        <v>1865</v>
      </c>
      <c r="X40" s="11">
        <v>4995</v>
      </c>
      <c r="Y40" s="11">
        <v>1</v>
      </c>
      <c r="Z40" s="11">
        <v>49.95</v>
      </c>
      <c r="AA40" s="11"/>
      <c r="AB40" s="11"/>
      <c r="AC40" s="11"/>
      <c r="AD40" s="11">
        <v>251</v>
      </c>
      <c r="AE40" s="11">
        <v>1</v>
      </c>
      <c r="AF40" s="11">
        <v>4.4</v>
      </c>
      <c r="AG40" s="11">
        <v>0.0038</v>
      </c>
      <c r="AH40" s="11">
        <v>4.97</v>
      </c>
      <c r="AI40" s="11">
        <v>0.75</v>
      </c>
      <c r="AJ40" s="11"/>
      <c r="AK40" s="11" t="s">
        <v>6396</v>
      </c>
      <c r="AL40" s="11">
        <v>637</v>
      </c>
      <c r="AM40" s="11" t="s">
        <v>209</v>
      </c>
      <c r="AN40" s="11" t="s">
        <v>5961</v>
      </c>
      <c r="AO40" s="11" t="s">
        <v>5962</v>
      </c>
      <c r="AP40" s="11"/>
      <c r="AQ40" s="11">
        <v>10</v>
      </c>
      <c r="AR40" s="11">
        <v>1</v>
      </c>
      <c r="AS40" s="11" t="s">
        <v>816</v>
      </c>
      <c r="AT40" s="11" t="s">
        <v>209</v>
      </c>
      <c r="AU40" s="11" t="s">
        <v>6059</v>
      </c>
      <c r="AV40" s="11" t="s">
        <v>6060</v>
      </c>
      <c r="AW40" s="11" t="s">
        <v>6061</v>
      </c>
      <c r="AX40" s="11" t="s">
        <v>686</v>
      </c>
      <c r="AY40" s="11" t="s">
        <v>2867</v>
      </c>
      <c r="AZ40" s="11" t="s">
        <v>686</v>
      </c>
      <c r="BA40" s="11" t="s">
        <v>686</v>
      </c>
      <c r="BB40" s="11" t="s">
        <v>686</v>
      </c>
      <c r="BC40" s="11" t="s">
        <v>2867</v>
      </c>
      <c r="BD40" s="11" t="s">
        <v>686</v>
      </c>
      <c r="BE40" s="11" t="s">
        <v>686</v>
      </c>
      <c r="BF40" s="11" t="s">
        <v>686</v>
      </c>
      <c r="BG40" s="11" t="s">
        <v>686</v>
      </c>
      <c r="BH40" s="11" t="s">
        <v>686</v>
      </c>
      <c r="BI40" s="11" t="s">
        <v>5943</v>
      </c>
      <c r="BJ40" s="11" t="s">
        <v>6397</v>
      </c>
      <c r="BK40" s="11" t="s">
        <v>6398</v>
      </c>
      <c r="BL40" s="11" t="s">
        <v>6399</v>
      </c>
      <c r="BM40" s="11" t="s">
        <v>686</v>
      </c>
      <c r="BN40" s="11" t="s">
        <v>6398</v>
      </c>
      <c r="BO40" s="11" t="s">
        <v>6398</v>
      </c>
      <c r="BP40" s="11" t="s">
        <v>6400</v>
      </c>
      <c r="BQ40" s="11" t="s">
        <v>6401</v>
      </c>
      <c r="BR40" s="11" t="s">
        <v>5981</v>
      </c>
    </row>
    <row r="41" ht="22" customHeight="1" spans="1:70">
      <c r="A41" s="11">
        <v>40</v>
      </c>
      <c r="B41" s="11" t="s">
        <v>686</v>
      </c>
      <c r="C41" s="11" t="s">
        <v>736</v>
      </c>
      <c r="D41" s="11" t="s">
        <v>6402</v>
      </c>
      <c r="E41" s="11" t="s">
        <v>6403</v>
      </c>
      <c r="F41" s="11" t="s">
        <v>62</v>
      </c>
      <c r="G41" s="11" t="s">
        <v>6404</v>
      </c>
      <c r="H41" s="11" t="s">
        <v>6405</v>
      </c>
      <c r="I41" s="11" t="s">
        <v>6406</v>
      </c>
      <c r="J41" s="11" t="s">
        <v>6407</v>
      </c>
      <c r="K41" s="11" t="s">
        <v>6408</v>
      </c>
      <c r="L41" s="11" t="s">
        <v>735</v>
      </c>
      <c r="M41" s="11" t="s">
        <v>1812</v>
      </c>
      <c r="N41" s="11" t="s">
        <v>5938</v>
      </c>
      <c r="O41" s="11">
        <v>28476</v>
      </c>
      <c r="P41" s="11">
        <v>-7766</v>
      </c>
      <c r="Q41" s="11">
        <v>-0.25</v>
      </c>
      <c r="R41" s="11" t="s">
        <v>5939</v>
      </c>
      <c r="S41" s="11" t="s">
        <v>6409</v>
      </c>
      <c r="T41" s="11">
        <v>172</v>
      </c>
      <c r="U41" s="11">
        <v>0.7</v>
      </c>
      <c r="V41" s="11">
        <v>2750</v>
      </c>
      <c r="W41" s="11" t="s">
        <v>2156</v>
      </c>
      <c r="X41" s="11">
        <v>800</v>
      </c>
      <c r="Y41" s="11">
        <v>2</v>
      </c>
      <c r="Z41" s="11">
        <v>15.99</v>
      </c>
      <c r="AA41" s="11"/>
      <c r="AB41" s="11"/>
      <c r="AC41" s="11"/>
      <c r="AD41" s="11">
        <v>81</v>
      </c>
      <c r="AE41" s="11">
        <v>6</v>
      </c>
      <c r="AF41" s="11">
        <v>4.5</v>
      </c>
      <c r="AG41" s="11">
        <v>0.0349</v>
      </c>
      <c r="AH41" s="11">
        <v>2.72</v>
      </c>
      <c r="AI41" s="11">
        <v>0.68</v>
      </c>
      <c r="AJ41" s="11"/>
      <c r="AK41" s="11" t="s">
        <v>6410</v>
      </c>
      <c r="AL41" s="11">
        <v>504</v>
      </c>
      <c r="AM41" s="11" t="s">
        <v>209</v>
      </c>
      <c r="AN41" s="11" t="s">
        <v>5961</v>
      </c>
      <c r="AO41" s="11" t="s">
        <v>5962</v>
      </c>
      <c r="AP41" s="11"/>
      <c r="AQ41" s="11">
        <v>10</v>
      </c>
      <c r="AR41" s="11">
        <v>1</v>
      </c>
      <c r="AS41" s="11" t="s">
        <v>59</v>
      </c>
      <c r="AT41" s="11" t="s">
        <v>209</v>
      </c>
      <c r="AU41" s="11" t="s">
        <v>1844</v>
      </c>
      <c r="AV41" s="11" t="s">
        <v>6109</v>
      </c>
      <c r="AW41" s="11" t="s">
        <v>6110</v>
      </c>
      <c r="AX41" s="11" t="s">
        <v>686</v>
      </c>
      <c r="AY41" s="11" t="s">
        <v>2867</v>
      </c>
      <c r="AZ41" s="11" t="s">
        <v>686</v>
      </c>
      <c r="BA41" s="11" t="s">
        <v>686</v>
      </c>
      <c r="BB41" s="11" t="s">
        <v>686</v>
      </c>
      <c r="BC41" s="11" t="s">
        <v>2867</v>
      </c>
      <c r="BD41" s="11" t="s">
        <v>686</v>
      </c>
      <c r="BE41" s="11" t="s">
        <v>686</v>
      </c>
      <c r="BF41" s="11" t="s">
        <v>2867</v>
      </c>
      <c r="BG41" s="11" t="s">
        <v>686</v>
      </c>
      <c r="BH41" s="11" t="s">
        <v>686</v>
      </c>
      <c r="BI41" s="11" t="s">
        <v>5943</v>
      </c>
      <c r="BJ41" s="11" t="s">
        <v>2786</v>
      </c>
      <c r="BK41" s="11" t="s">
        <v>6411</v>
      </c>
      <c r="BL41" s="11" t="s">
        <v>6412</v>
      </c>
      <c r="BM41" s="11" t="s">
        <v>686</v>
      </c>
      <c r="BN41" s="11" t="s">
        <v>6413</v>
      </c>
      <c r="BO41" s="11" t="s">
        <v>6414</v>
      </c>
      <c r="BP41" s="11" t="s">
        <v>6415</v>
      </c>
      <c r="BQ41" s="11" t="s">
        <v>6416</v>
      </c>
      <c r="BR41" s="11" t="s">
        <v>5951</v>
      </c>
    </row>
    <row r="42" ht="22" customHeight="1" spans="1:70">
      <c r="A42" s="11">
        <v>41</v>
      </c>
      <c r="B42" s="11" t="s">
        <v>686</v>
      </c>
      <c r="C42" s="11" t="s">
        <v>738</v>
      </c>
      <c r="D42" s="11" t="s">
        <v>6417</v>
      </c>
      <c r="E42" s="11" t="s">
        <v>6418</v>
      </c>
      <c r="F42" s="11" t="s">
        <v>6419</v>
      </c>
      <c r="G42" s="11" t="s">
        <v>6420</v>
      </c>
      <c r="H42" s="11" t="s">
        <v>6421</v>
      </c>
      <c r="I42" s="11" t="s">
        <v>6422</v>
      </c>
      <c r="J42" s="11" t="s">
        <v>6423</v>
      </c>
      <c r="K42" s="11" t="s">
        <v>6424</v>
      </c>
      <c r="L42" s="11" t="s">
        <v>737</v>
      </c>
      <c r="M42" s="11" t="s">
        <v>1812</v>
      </c>
      <c r="N42" s="11" t="s">
        <v>5938</v>
      </c>
      <c r="O42" s="11">
        <v>28546</v>
      </c>
      <c r="P42" s="11">
        <v>-2106</v>
      </c>
      <c r="Q42" s="11">
        <v>-0.08</v>
      </c>
      <c r="R42" s="11" t="s">
        <v>5939</v>
      </c>
      <c r="S42" s="11" t="s">
        <v>6425</v>
      </c>
      <c r="T42" s="11">
        <v>362</v>
      </c>
      <c r="U42" s="11">
        <v>1.43</v>
      </c>
      <c r="V42" s="11">
        <v>10132</v>
      </c>
      <c r="W42" s="11" t="s">
        <v>1914</v>
      </c>
      <c r="X42" s="11">
        <v>5598</v>
      </c>
      <c r="Y42" s="11">
        <v>3</v>
      </c>
      <c r="Z42" s="11">
        <v>27.99</v>
      </c>
      <c r="AA42" s="11"/>
      <c r="AB42" s="11"/>
      <c r="AC42" s="11"/>
      <c r="AD42" s="11">
        <v>90</v>
      </c>
      <c r="AE42" s="11">
        <v>17</v>
      </c>
      <c r="AF42" s="11">
        <v>4.2</v>
      </c>
      <c r="AG42" s="11">
        <v>0.047</v>
      </c>
      <c r="AH42" s="11">
        <v>4.81</v>
      </c>
      <c r="AI42" s="11">
        <v>0.68</v>
      </c>
      <c r="AJ42" s="11"/>
      <c r="AK42" s="11" t="s">
        <v>6426</v>
      </c>
      <c r="AL42" s="11">
        <v>348</v>
      </c>
      <c r="AM42" s="11" t="s">
        <v>209</v>
      </c>
      <c r="AN42" s="11" t="s">
        <v>5961</v>
      </c>
      <c r="AO42" s="11" t="s">
        <v>6252</v>
      </c>
      <c r="AP42" s="11"/>
      <c r="AQ42" s="11">
        <v>9</v>
      </c>
      <c r="AR42" s="11">
        <v>1</v>
      </c>
      <c r="AS42" s="11" t="s">
        <v>822</v>
      </c>
      <c r="AT42" s="11" t="s">
        <v>209</v>
      </c>
      <c r="AU42" s="11" t="s">
        <v>6427</v>
      </c>
      <c r="AV42" s="11" t="s">
        <v>6428</v>
      </c>
      <c r="AW42" s="11" t="s">
        <v>6429</v>
      </c>
      <c r="AX42" s="11" t="s">
        <v>686</v>
      </c>
      <c r="AY42" s="11" t="s">
        <v>2867</v>
      </c>
      <c r="AZ42" s="11" t="s">
        <v>686</v>
      </c>
      <c r="BA42" s="11" t="s">
        <v>686</v>
      </c>
      <c r="BB42" s="11" t="s">
        <v>686</v>
      </c>
      <c r="BC42" s="11" t="s">
        <v>686</v>
      </c>
      <c r="BD42" s="11" t="s">
        <v>2867</v>
      </c>
      <c r="BE42" s="11" t="s">
        <v>686</v>
      </c>
      <c r="BF42" s="11" t="s">
        <v>686</v>
      </c>
      <c r="BG42" s="11" t="s">
        <v>686</v>
      </c>
      <c r="BH42" s="11" t="s">
        <v>686</v>
      </c>
      <c r="BI42" s="11" t="s">
        <v>5943</v>
      </c>
      <c r="BJ42" s="11" t="s">
        <v>6430</v>
      </c>
      <c r="BK42" s="11" t="s">
        <v>1886</v>
      </c>
      <c r="BL42" s="11" t="s">
        <v>2624</v>
      </c>
      <c r="BM42" s="11" t="s">
        <v>686</v>
      </c>
      <c r="BN42" s="11" t="s">
        <v>1886</v>
      </c>
      <c r="BO42" s="11" t="s">
        <v>1886</v>
      </c>
      <c r="BP42" s="11" t="s">
        <v>6431</v>
      </c>
      <c r="BQ42" s="11" t="s">
        <v>6432</v>
      </c>
      <c r="BR42" s="11" t="s">
        <v>6433</v>
      </c>
    </row>
    <row r="43" ht="22" customHeight="1" spans="1:70">
      <c r="A43" s="11">
        <v>42</v>
      </c>
      <c r="B43" s="11" t="s">
        <v>686</v>
      </c>
      <c r="C43" s="11" t="s">
        <v>498</v>
      </c>
      <c r="D43" s="11" t="s">
        <v>686</v>
      </c>
      <c r="E43" s="11" t="s">
        <v>2735</v>
      </c>
      <c r="F43" s="11" t="s">
        <v>499</v>
      </c>
      <c r="G43" s="11" t="s">
        <v>6434</v>
      </c>
      <c r="H43" s="11" t="s">
        <v>501</v>
      </c>
      <c r="I43" s="11" t="s">
        <v>2736</v>
      </c>
      <c r="J43" s="11" t="s">
        <v>6435</v>
      </c>
      <c r="K43" s="11" t="s">
        <v>6436</v>
      </c>
      <c r="L43" s="11" t="s">
        <v>498</v>
      </c>
      <c r="M43" s="11" t="s">
        <v>1812</v>
      </c>
      <c r="N43" s="11" t="s">
        <v>5938</v>
      </c>
      <c r="O43" s="11">
        <v>28689</v>
      </c>
      <c r="P43" s="11">
        <v>-2552</v>
      </c>
      <c r="Q43" s="11">
        <v>-0.11</v>
      </c>
      <c r="R43" s="11" t="s">
        <v>5939</v>
      </c>
      <c r="S43" s="11" t="s">
        <v>6437</v>
      </c>
      <c r="T43" s="11">
        <v>224</v>
      </c>
      <c r="U43" s="11">
        <v>0.08</v>
      </c>
      <c r="V43" s="11">
        <v>4030</v>
      </c>
      <c r="W43" s="11" t="s">
        <v>1865</v>
      </c>
      <c r="X43" s="11">
        <v>1799</v>
      </c>
      <c r="Y43" s="11">
        <v>1</v>
      </c>
      <c r="Z43" s="11">
        <v>17.99</v>
      </c>
      <c r="AA43" s="11"/>
      <c r="AB43" s="11"/>
      <c r="AC43" s="11"/>
      <c r="AD43" s="11">
        <v>781</v>
      </c>
      <c r="AE43" s="11">
        <v>7</v>
      </c>
      <c r="AF43" s="11">
        <v>4.5</v>
      </c>
      <c r="AG43" s="11">
        <v>0.0313</v>
      </c>
      <c r="AH43" s="11">
        <v>4.81</v>
      </c>
      <c r="AI43" s="11">
        <v>0.58</v>
      </c>
      <c r="AJ43" s="11"/>
      <c r="AK43" s="11" t="s">
        <v>500</v>
      </c>
      <c r="AL43" s="11">
        <v>2380</v>
      </c>
      <c r="AM43" s="11" t="s">
        <v>812</v>
      </c>
      <c r="AN43" s="11" t="s">
        <v>5961</v>
      </c>
      <c r="AO43" s="11" t="s">
        <v>6252</v>
      </c>
      <c r="AP43" s="11"/>
      <c r="AQ43" s="11">
        <v>10</v>
      </c>
      <c r="AR43" s="11">
        <v>3</v>
      </c>
      <c r="AS43" s="11" t="s">
        <v>45</v>
      </c>
      <c r="AT43" s="11" t="s">
        <v>812</v>
      </c>
      <c r="AU43" s="11" t="s">
        <v>686</v>
      </c>
      <c r="AV43" s="11" t="s">
        <v>686</v>
      </c>
      <c r="AW43" s="11" t="s">
        <v>686</v>
      </c>
      <c r="AX43" s="11" t="s">
        <v>686</v>
      </c>
      <c r="AY43" s="11" t="s">
        <v>2867</v>
      </c>
      <c r="AZ43" s="11" t="s">
        <v>686</v>
      </c>
      <c r="BA43" s="11" t="s">
        <v>686</v>
      </c>
      <c r="BB43" s="11" t="s">
        <v>686</v>
      </c>
      <c r="BC43" s="11" t="s">
        <v>2867</v>
      </c>
      <c r="BD43" s="11" t="s">
        <v>2867</v>
      </c>
      <c r="BE43" s="11" t="s">
        <v>686</v>
      </c>
      <c r="BF43" s="11" t="s">
        <v>2867</v>
      </c>
      <c r="BG43" s="11" t="s">
        <v>686</v>
      </c>
      <c r="BH43" s="11" t="s">
        <v>686</v>
      </c>
      <c r="BI43" s="11" t="s">
        <v>5943</v>
      </c>
      <c r="BJ43" s="11" t="s">
        <v>5992</v>
      </c>
      <c r="BK43" s="11" t="s">
        <v>5993</v>
      </c>
      <c r="BL43" s="11" t="s">
        <v>6438</v>
      </c>
      <c r="BM43" s="11" t="s">
        <v>686</v>
      </c>
      <c r="BN43" s="11" t="s">
        <v>2734</v>
      </c>
      <c r="BO43" s="11" t="s">
        <v>2734</v>
      </c>
      <c r="BP43" s="11" t="s">
        <v>2733</v>
      </c>
      <c r="BQ43" s="11" t="s">
        <v>6439</v>
      </c>
      <c r="BR43" s="11" t="s">
        <v>6433</v>
      </c>
    </row>
    <row r="44" ht="22" customHeight="1" spans="1:70">
      <c r="A44" s="11">
        <v>43</v>
      </c>
      <c r="B44" s="11" t="s">
        <v>686</v>
      </c>
      <c r="C44" s="11" t="s">
        <v>740</v>
      </c>
      <c r="D44" s="11" t="s">
        <v>6440</v>
      </c>
      <c r="E44" s="11" t="s">
        <v>6441</v>
      </c>
      <c r="F44" s="11" t="s">
        <v>52</v>
      </c>
      <c r="G44" s="11" t="s">
        <v>6442</v>
      </c>
      <c r="H44" s="11" t="s">
        <v>6443</v>
      </c>
      <c r="I44" s="11" t="s">
        <v>6444</v>
      </c>
      <c r="J44" s="11" t="s">
        <v>6445</v>
      </c>
      <c r="K44" s="11" t="s">
        <v>6446</v>
      </c>
      <c r="L44" s="11" t="s">
        <v>739</v>
      </c>
      <c r="M44" s="11" t="s">
        <v>1812</v>
      </c>
      <c r="N44" s="11" t="s">
        <v>5938</v>
      </c>
      <c r="O44" s="11">
        <v>1976</v>
      </c>
      <c r="P44" s="11">
        <v>623</v>
      </c>
      <c r="Q44" s="11">
        <v>0.24</v>
      </c>
      <c r="R44" s="11" t="s">
        <v>5939</v>
      </c>
      <c r="S44" s="11" t="s">
        <v>6447</v>
      </c>
      <c r="T44" s="11">
        <v>1447</v>
      </c>
      <c r="U44" s="11">
        <v>0.19</v>
      </c>
      <c r="V44" s="11">
        <v>17509</v>
      </c>
      <c r="W44" s="11" t="s">
        <v>1865</v>
      </c>
      <c r="X44" s="11">
        <v>1210</v>
      </c>
      <c r="Y44" s="11">
        <v>6</v>
      </c>
      <c r="Z44" s="11">
        <v>12</v>
      </c>
      <c r="AA44" s="11"/>
      <c r="AB44" s="11"/>
      <c r="AC44" s="11">
        <v>88</v>
      </c>
      <c r="AD44" s="11">
        <v>2190</v>
      </c>
      <c r="AE44" s="11">
        <v>1</v>
      </c>
      <c r="AF44" s="11">
        <v>4.6</v>
      </c>
      <c r="AG44" s="11">
        <v>0.0007</v>
      </c>
      <c r="AH44" s="11">
        <v>5.2</v>
      </c>
      <c r="AI44" s="11">
        <v>0.45</v>
      </c>
      <c r="AJ44" s="11"/>
      <c r="AK44" s="11" t="s">
        <v>6448</v>
      </c>
      <c r="AL44" s="11">
        <v>3143</v>
      </c>
      <c r="AM44" s="11" t="s">
        <v>812</v>
      </c>
      <c r="AN44" s="11" t="s">
        <v>5961</v>
      </c>
      <c r="AO44" s="11" t="s">
        <v>6252</v>
      </c>
      <c r="AP44" s="11"/>
      <c r="AQ44" s="11">
        <v>8</v>
      </c>
      <c r="AR44" s="11">
        <v>8</v>
      </c>
      <c r="AS44" s="11" t="s">
        <v>45</v>
      </c>
      <c r="AT44" s="11" t="s">
        <v>812</v>
      </c>
      <c r="AU44" s="11" t="s">
        <v>686</v>
      </c>
      <c r="AV44" s="11" t="s">
        <v>686</v>
      </c>
      <c r="AW44" s="11" t="s">
        <v>686</v>
      </c>
      <c r="AX44" s="11" t="s">
        <v>686</v>
      </c>
      <c r="AY44" s="11" t="s">
        <v>2867</v>
      </c>
      <c r="AZ44" s="11" t="s">
        <v>686</v>
      </c>
      <c r="BA44" s="11" t="s">
        <v>686</v>
      </c>
      <c r="BB44" s="11" t="s">
        <v>686</v>
      </c>
      <c r="BC44" s="11" t="s">
        <v>2867</v>
      </c>
      <c r="BD44" s="11" t="s">
        <v>2867</v>
      </c>
      <c r="BE44" s="11" t="s">
        <v>686</v>
      </c>
      <c r="BF44" s="11" t="s">
        <v>686</v>
      </c>
      <c r="BG44" s="11" t="s">
        <v>686</v>
      </c>
      <c r="BH44" s="11" t="s">
        <v>686</v>
      </c>
      <c r="BI44" s="11" t="s">
        <v>5943</v>
      </c>
      <c r="BJ44" s="11" t="s">
        <v>6449</v>
      </c>
      <c r="BK44" s="11" t="s">
        <v>6450</v>
      </c>
      <c r="BL44" s="11" t="s">
        <v>6451</v>
      </c>
      <c r="BM44" s="11" t="s">
        <v>6452</v>
      </c>
      <c r="BN44" s="11" t="s">
        <v>6453</v>
      </c>
      <c r="BO44" s="11" t="s">
        <v>6454</v>
      </c>
      <c r="BP44" s="11" t="s">
        <v>6455</v>
      </c>
      <c r="BQ44" s="11" t="s">
        <v>6456</v>
      </c>
      <c r="BR44" s="11" t="s">
        <v>6005</v>
      </c>
    </row>
    <row r="45" ht="22" customHeight="1" spans="1:70">
      <c r="A45" s="11">
        <v>44</v>
      </c>
      <c r="B45" s="11" t="s">
        <v>686</v>
      </c>
      <c r="C45" s="11" t="s">
        <v>580</v>
      </c>
      <c r="D45" s="11" t="s">
        <v>686</v>
      </c>
      <c r="E45" s="11" t="s">
        <v>2635</v>
      </c>
      <c r="F45" s="11" t="s">
        <v>581</v>
      </c>
      <c r="G45" s="11" t="s">
        <v>6457</v>
      </c>
      <c r="H45" s="11" t="s">
        <v>584</v>
      </c>
      <c r="I45" s="11" t="s">
        <v>2636</v>
      </c>
      <c r="J45" s="11" t="s">
        <v>6458</v>
      </c>
      <c r="K45" s="11" t="s">
        <v>6459</v>
      </c>
      <c r="L45" s="11" t="s">
        <v>580</v>
      </c>
      <c r="M45" s="11" t="s">
        <v>1812</v>
      </c>
      <c r="N45" s="11" t="s">
        <v>5938</v>
      </c>
      <c r="O45" s="11">
        <v>29085</v>
      </c>
      <c r="P45" s="11">
        <v>31935</v>
      </c>
      <c r="Q45" s="11">
        <v>0.51</v>
      </c>
      <c r="R45" s="11" t="s">
        <v>5939</v>
      </c>
      <c r="S45" s="11" t="s">
        <v>6460</v>
      </c>
      <c r="T45" s="11">
        <v>160</v>
      </c>
      <c r="U45" s="11">
        <v>-0.4</v>
      </c>
      <c r="V45" s="11">
        <v>6398</v>
      </c>
      <c r="W45" s="11" t="s">
        <v>2156</v>
      </c>
      <c r="X45" s="11">
        <v>2304</v>
      </c>
      <c r="Y45" s="11">
        <v>1</v>
      </c>
      <c r="Z45" s="11">
        <v>39.99</v>
      </c>
      <c r="AA45" s="11"/>
      <c r="AB45" s="11"/>
      <c r="AC45" s="11"/>
      <c r="AD45" s="11">
        <v>164</v>
      </c>
      <c r="AE45" s="11">
        <v>21</v>
      </c>
      <c r="AF45" s="11">
        <v>4.3</v>
      </c>
      <c r="AG45" s="11">
        <v>0.1313</v>
      </c>
      <c r="AH45" s="11">
        <v>5.29</v>
      </c>
      <c r="AI45" s="11">
        <v>0.74</v>
      </c>
      <c r="AJ45" s="11"/>
      <c r="AK45" s="11" t="s">
        <v>583</v>
      </c>
      <c r="AL45" s="11">
        <v>139</v>
      </c>
      <c r="AM45" s="11" t="s">
        <v>209</v>
      </c>
      <c r="AN45" s="11" t="s">
        <v>5961</v>
      </c>
      <c r="AO45" s="11" t="s">
        <v>5962</v>
      </c>
      <c r="AP45" s="11"/>
      <c r="AQ45" s="11">
        <v>9</v>
      </c>
      <c r="AR45" s="11">
        <v>1</v>
      </c>
      <c r="AS45" s="11" t="s">
        <v>582</v>
      </c>
      <c r="AT45" s="11" t="s">
        <v>209</v>
      </c>
      <c r="AU45" s="11" t="s">
        <v>2633</v>
      </c>
      <c r="AV45" s="11" t="s">
        <v>6461</v>
      </c>
      <c r="AW45" s="11" t="s">
        <v>6462</v>
      </c>
      <c r="AX45" s="11" t="s">
        <v>686</v>
      </c>
      <c r="AY45" s="11" t="s">
        <v>2867</v>
      </c>
      <c r="AZ45" s="11" t="s">
        <v>686</v>
      </c>
      <c r="BA45" s="11" t="s">
        <v>686</v>
      </c>
      <c r="BB45" s="11" t="s">
        <v>686</v>
      </c>
      <c r="BC45" s="11" t="s">
        <v>2867</v>
      </c>
      <c r="BD45" s="11" t="s">
        <v>2867</v>
      </c>
      <c r="BE45" s="11" t="s">
        <v>686</v>
      </c>
      <c r="BF45" s="11" t="s">
        <v>686</v>
      </c>
      <c r="BG45" s="11" t="s">
        <v>686</v>
      </c>
      <c r="BH45" s="11" t="s">
        <v>2867</v>
      </c>
      <c r="BI45" s="11" t="s">
        <v>5943</v>
      </c>
      <c r="BJ45" s="11" t="s">
        <v>2634</v>
      </c>
      <c r="BK45" s="11" t="s">
        <v>2632</v>
      </c>
      <c r="BL45" s="11" t="s">
        <v>2630</v>
      </c>
      <c r="BM45" s="11" t="s">
        <v>686</v>
      </c>
      <c r="BN45" s="11" t="s">
        <v>2632</v>
      </c>
      <c r="BO45" s="11" t="s">
        <v>2632</v>
      </c>
      <c r="BP45" s="11" t="s">
        <v>2631</v>
      </c>
      <c r="BQ45" s="11" t="s">
        <v>6463</v>
      </c>
      <c r="BR45" s="11" t="s">
        <v>5981</v>
      </c>
    </row>
    <row r="46" ht="22" customHeight="1" spans="1:70">
      <c r="A46" s="11">
        <v>45</v>
      </c>
      <c r="B46" s="11" t="s">
        <v>686</v>
      </c>
      <c r="C46" s="11" t="s">
        <v>742</v>
      </c>
      <c r="D46" s="11" t="s">
        <v>6464</v>
      </c>
      <c r="E46" s="11" t="s">
        <v>6465</v>
      </c>
      <c r="F46" s="11" t="s">
        <v>382</v>
      </c>
      <c r="G46" s="11" t="s">
        <v>6466</v>
      </c>
      <c r="H46" s="11" t="s">
        <v>6467</v>
      </c>
      <c r="I46" s="11" t="s">
        <v>6468</v>
      </c>
      <c r="J46" s="11" t="s">
        <v>6469</v>
      </c>
      <c r="K46" s="11" t="s">
        <v>6470</v>
      </c>
      <c r="L46" s="11" t="s">
        <v>741</v>
      </c>
      <c r="M46" s="11" t="s">
        <v>1812</v>
      </c>
      <c r="N46" s="11" t="s">
        <v>5938</v>
      </c>
      <c r="O46" s="11">
        <v>29149</v>
      </c>
      <c r="P46" s="11">
        <v>3146</v>
      </c>
      <c r="Q46" s="11">
        <v>0.08</v>
      </c>
      <c r="R46" s="11" t="s">
        <v>5939</v>
      </c>
      <c r="S46" s="11" t="s">
        <v>6471</v>
      </c>
      <c r="T46" s="11">
        <v>178</v>
      </c>
      <c r="U46" s="11">
        <v>0.53</v>
      </c>
      <c r="V46" s="11">
        <v>4103</v>
      </c>
      <c r="W46" s="11" t="s">
        <v>686</v>
      </c>
      <c r="X46" s="11" t="s">
        <v>686</v>
      </c>
      <c r="Y46" s="11">
        <v>16</v>
      </c>
      <c r="Z46" s="11">
        <v>23.05</v>
      </c>
      <c r="AA46" s="11"/>
      <c r="AB46" s="11"/>
      <c r="AC46" s="11"/>
      <c r="AD46" s="11">
        <v>288</v>
      </c>
      <c r="AE46" s="11">
        <v>3</v>
      </c>
      <c r="AF46" s="11">
        <v>4.3</v>
      </c>
      <c r="AG46" s="11">
        <v>0.0169</v>
      </c>
      <c r="AH46" s="11">
        <v>5.02</v>
      </c>
      <c r="AI46" s="11">
        <v>0.63</v>
      </c>
      <c r="AJ46" s="11"/>
      <c r="AK46" s="11" t="s">
        <v>6472</v>
      </c>
      <c r="AL46" s="11">
        <v>3401</v>
      </c>
      <c r="AM46" s="11" t="s">
        <v>812</v>
      </c>
      <c r="AN46" s="11" t="s">
        <v>5961</v>
      </c>
      <c r="AO46" s="11" t="s">
        <v>6252</v>
      </c>
      <c r="AP46" s="11"/>
      <c r="AQ46" s="11">
        <v>9</v>
      </c>
      <c r="AR46" s="11">
        <v>11</v>
      </c>
      <c r="AS46" s="11" t="s">
        <v>45</v>
      </c>
      <c r="AT46" s="11" t="s">
        <v>812</v>
      </c>
      <c r="AU46" s="11" t="s">
        <v>686</v>
      </c>
      <c r="AV46" s="11" t="s">
        <v>686</v>
      </c>
      <c r="AW46" s="11" t="s">
        <v>686</v>
      </c>
      <c r="AX46" s="11" t="s">
        <v>686</v>
      </c>
      <c r="AY46" s="11" t="s">
        <v>2867</v>
      </c>
      <c r="AZ46" s="11" t="s">
        <v>686</v>
      </c>
      <c r="BA46" s="11" t="s">
        <v>686</v>
      </c>
      <c r="BB46" s="11" t="s">
        <v>686</v>
      </c>
      <c r="BC46" s="11" t="s">
        <v>2867</v>
      </c>
      <c r="BD46" s="11" t="s">
        <v>686</v>
      </c>
      <c r="BE46" s="11" t="s">
        <v>686</v>
      </c>
      <c r="BF46" s="11" t="s">
        <v>2867</v>
      </c>
      <c r="BG46" s="11" t="s">
        <v>686</v>
      </c>
      <c r="BH46" s="11" t="s">
        <v>686</v>
      </c>
      <c r="BI46" s="11" t="s">
        <v>5943</v>
      </c>
      <c r="BJ46" s="11" t="s">
        <v>6473</v>
      </c>
      <c r="BK46" s="11" t="s">
        <v>6474</v>
      </c>
      <c r="BL46" s="11" t="s">
        <v>6475</v>
      </c>
      <c r="BM46" s="11" t="s">
        <v>686</v>
      </c>
      <c r="BN46" s="11" t="s">
        <v>2303</v>
      </c>
      <c r="BO46" s="11" t="s">
        <v>6474</v>
      </c>
      <c r="BP46" s="11" t="s">
        <v>6476</v>
      </c>
      <c r="BQ46" s="11" t="s">
        <v>6477</v>
      </c>
      <c r="BR46" s="11" t="s">
        <v>6005</v>
      </c>
    </row>
    <row r="47" ht="22" customHeight="1" spans="1:70">
      <c r="A47" s="11">
        <v>46</v>
      </c>
      <c r="B47" s="11" t="s">
        <v>686</v>
      </c>
      <c r="C47" s="11" t="s">
        <v>331</v>
      </c>
      <c r="D47" s="11" t="s">
        <v>2045</v>
      </c>
      <c r="E47" s="11" t="s">
        <v>2055</v>
      </c>
      <c r="F47" s="11" t="s">
        <v>332</v>
      </c>
      <c r="G47" s="11" t="s">
        <v>6478</v>
      </c>
      <c r="H47" s="11" t="s">
        <v>2054</v>
      </c>
      <c r="I47" s="11" t="s">
        <v>2056</v>
      </c>
      <c r="J47" s="11" t="s">
        <v>6479</v>
      </c>
      <c r="K47" s="11" t="s">
        <v>6480</v>
      </c>
      <c r="L47" s="11" t="s">
        <v>743</v>
      </c>
      <c r="M47" s="11" t="s">
        <v>1812</v>
      </c>
      <c r="N47" s="11" t="s">
        <v>5938</v>
      </c>
      <c r="O47" s="11">
        <v>29769</v>
      </c>
      <c r="P47" s="11">
        <v>-10531</v>
      </c>
      <c r="Q47" s="11">
        <v>-1.37</v>
      </c>
      <c r="R47" s="11" t="s">
        <v>5939</v>
      </c>
      <c r="S47" s="11" t="s">
        <v>6481</v>
      </c>
      <c r="T47" s="11">
        <v>518</v>
      </c>
      <c r="U47" s="11">
        <v>0.28</v>
      </c>
      <c r="V47" s="11">
        <v>11753</v>
      </c>
      <c r="W47" s="11" t="s">
        <v>1914</v>
      </c>
      <c r="X47" s="11">
        <v>5162</v>
      </c>
      <c r="Y47" s="11">
        <v>4</v>
      </c>
      <c r="Z47" s="11">
        <v>22.69</v>
      </c>
      <c r="AA47" s="11"/>
      <c r="AB47" s="11"/>
      <c r="AC47" s="11"/>
      <c r="AD47" s="11">
        <v>258</v>
      </c>
      <c r="AE47" s="11">
        <v>53</v>
      </c>
      <c r="AF47" s="11">
        <v>4.1</v>
      </c>
      <c r="AG47" s="11">
        <v>0.1023</v>
      </c>
      <c r="AH47" s="11">
        <v>4.01</v>
      </c>
      <c r="AI47" s="11">
        <v>0.67</v>
      </c>
      <c r="AJ47" s="11"/>
      <c r="AK47" s="11" t="s">
        <v>333</v>
      </c>
      <c r="AL47" s="11">
        <v>571</v>
      </c>
      <c r="AM47" s="11" t="s">
        <v>209</v>
      </c>
      <c r="AN47" s="11" t="s">
        <v>5961</v>
      </c>
      <c r="AO47" s="11" t="s">
        <v>5962</v>
      </c>
      <c r="AP47" s="11"/>
      <c r="AQ47" s="11">
        <v>10</v>
      </c>
      <c r="AR47" s="11">
        <v>16</v>
      </c>
      <c r="AS47" s="11" t="s">
        <v>332</v>
      </c>
      <c r="AT47" s="11" t="s">
        <v>209</v>
      </c>
      <c r="AU47" s="11" t="s">
        <v>1844</v>
      </c>
      <c r="AV47" s="11" t="s">
        <v>6482</v>
      </c>
      <c r="AW47" s="11" t="s">
        <v>6483</v>
      </c>
      <c r="AX47" s="11" t="s">
        <v>686</v>
      </c>
      <c r="AY47" s="11" t="s">
        <v>2867</v>
      </c>
      <c r="AZ47" s="11" t="s">
        <v>686</v>
      </c>
      <c r="BA47" s="11" t="s">
        <v>686</v>
      </c>
      <c r="BB47" s="11" t="s">
        <v>686</v>
      </c>
      <c r="BC47" s="11" t="s">
        <v>2867</v>
      </c>
      <c r="BD47" s="11" t="s">
        <v>2867</v>
      </c>
      <c r="BE47" s="11" t="s">
        <v>686</v>
      </c>
      <c r="BF47" s="11" t="s">
        <v>2867</v>
      </c>
      <c r="BG47" s="11" t="s">
        <v>686</v>
      </c>
      <c r="BH47" s="11" t="s">
        <v>2867</v>
      </c>
      <c r="BI47" s="11" t="s">
        <v>5943</v>
      </c>
      <c r="BJ47" s="11" t="s">
        <v>6484</v>
      </c>
      <c r="BK47" s="11" t="s">
        <v>2053</v>
      </c>
      <c r="BL47" s="11" t="s">
        <v>6485</v>
      </c>
      <c r="BM47" s="11" t="s">
        <v>686</v>
      </c>
      <c r="BN47" s="11" t="s">
        <v>2052</v>
      </c>
      <c r="BO47" s="11" t="s">
        <v>2052</v>
      </c>
      <c r="BP47" s="11" t="s">
        <v>2051</v>
      </c>
      <c r="BQ47" s="11" t="s">
        <v>6486</v>
      </c>
      <c r="BR47" s="11" t="s">
        <v>5981</v>
      </c>
    </row>
    <row r="48" ht="22" customHeight="1" spans="1:70">
      <c r="A48" s="11">
        <v>47</v>
      </c>
      <c r="B48" s="11" t="s">
        <v>686</v>
      </c>
      <c r="C48" s="11" t="s">
        <v>471</v>
      </c>
      <c r="D48" s="11" t="s">
        <v>6487</v>
      </c>
      <c r="E48" s="11" t="s">
        <v>2667</v>
      </c>
      <c r="F48" s="11" t="s">
        <v>472</v>
      </c>
      <c r="G48" s="11" t="s">
        <v>6488</v>
      </c>
      <c r="H48" s="11" t="s">
        <v>2666</v>
      </c>
      <c r="I48" s="11" t="s">
        <v>2668</v>
      </c>
      <c r="J48" s="11" t="s">
        <v>6489</v>
      </c>
      <c r="K48" s="11" t="s">
        <v>6490</v>
      </c>
      <c r="L48" s="11" t="s">
        <v>744</v>
      </c>
      <c r="M48" s="11" t="s">
        <v>1812</v>
      </c>
      <c r="N48" s="11" t="s">
        <v>5938</v>
      </c>
      <c r="O48" s="11">
        <v>30246</v>
      </c>
      <c r="P48" s="11">
        <v>-13491</v>
      </c>
      <c r="Q48" s="11">
        <v>-0.86</v>
      </c>
      <c r="R48" s="11" t="s">
        <v>5939</v>
      </c>
      <c r="S48" s="11" t="s">
        <v>6491</v>
      </c>
      <c r="T48" s="11">
        <v>286</v>
      </c>
      <c r="U48" s="11">
        <v>0.46</v>
      </c>
      <c r="V48" s="11">
        <v>4573</v>
      </c>
      <c r="W48" s="11" t="s">
        <v>1865</v>
      </c>
      <c r="X48" s="11">
        <v>1599</v>
      </c>
      <c r="Y48" s="11">
        <v>1</v>
      </c>
      <c r="Z48" s="11">
        <v>15.99</v>
      </c>
      <c r="AA48" s="11"/>
      <c r="AB48" s="11"/>
      <c r="AC48" s="11"/>
      <c r="AD48" s="11">
        <v>155</v>
      </c>
      <c r="AE48" s="11">
        <v>4</v>
      </c>
      <c r="AF48" s="11">
        <v>4.4</v>
      </c>
      <c r="AG48" s="11">
        <v>0.014</v>
      </c>
      <c r="AH48" s="11">
        <v>3.46</v>
      </c>
      <c r="AI48" s="11">
        <v>0.63</v>
      </c>
      <c r="AJ48" s="11"/>
      <c r="AK48" s="11" t="s">
        <v>474</v>
      </c>
      <c r="AL48" s="11">
        <v>608</v>
      </c>
      <c r="AM48" s="11" t="s">
        <v>209</v>
      </c>
      <c r="AN48" s="11" t="s">
        <v>5961</v>
      </c>
      <c r="AO48" s="11" t="s">
        <v>5962</v>
      </c>
      <c r="AP48" s="11"/>
      <c r="AQ48" s="11">
        <v>10</v>
      </c>
      <c r="AR48" s="11">
        <v>1</v>
      </c>
      <c r="AS48" s="11" t="s">
        <v>473</v>
      </c>
      <c r="AT48" s="11" t="s">
        <v>209</v>
      </c>
      <c r="AU48" s="11" t="s">
        <v>1822</v>
      </c>
      <c r="AV48" s="11" t="s">
        <v>6492</v>
      </c>
      <c r="AW48" s="11" t="s">
        <v>6493</v>
      </c>
      <c r="AX48" s="11" t="s">
        <v>686</v>
      </c>
      <c r="AY48" s="11" t="s">
        <v>2867</v>
      </c>
      <c r="AZ48" s="11" t="s">
        <v>686</v>
      </c>
      <c r="BA48" s="11" t="s">
        <v>686</v>
      </c>
      <c r="BB48" s="11" t="s">
        <v>686</v>
      </c>
      <c r="BC48" s="11" t="s">
        <v>2867</v>
      </c>
      <c r="BD48" s="11" t="s">
        <v>686</v>
      </c>
      <c r="BE48" s="11" t="s">
        <v>686</v>
      </c>
      <c r="BF48" s="11" t="s">
        <v>2867</v>
      </c>
      <c r="BG48" s="11" t="s">
        <v>686</v>
      </c>
      <c r="BH48" s="11" t="s">
        <v>686</v>
      </c>
      <c r="BI48" s="11" t="s">
        <v>5943</v>
      </c>
      <c r="BJ48" s="11" t="s">
        <v>2142</v>
      </c>
      <c r="BK48" s="11" t="s">
        <v>2141</v>
      </c>
      <c r="BL48" s="11" t="s">
        <v>6494</v>
      </c>
      <c r="BM48" s="11" t="s">
        <v>686</v>
      </c>
      <c r="BN48" s="11" t="s">
        <v>2141</v>
      </c>
      <c r="BO48" s="11" t="s">
        <v>2141</v>
      </c>
      <c r="BP48" s="11" t="s">
        <v>2665</v>
      </c>
      <c r="BQ48" s="11" t="s">
        <v>6495</v>
      </c>
      <c r="BR48" s="11" t="s">
        <v>6141</v>
      </c>
    </row>
    <row r="49" ht="22" customHeight="1" spans="1:70">
      <c r="A49" s="11">
        <v>48</v>
      </c>
      <c r="B49" s="11" t="s">
        <v>686</v>
      </c>
      <c r="C49" s="11" t="s">
        <v>746</v>
      </c>
      <c r="D49" s="11" t="s">
        <v>6496</v>
      </c>
      <c r="E49" s="11" t="s">
        <v>6497</v>
      </c>
      <c r="F49" s="11" t="s">
        <v>52</v>
      </c>
      <c r="G49" s="11" t="s">
        <v>6498</v>
      </c>
      <c r="H49" s="11" t="s">
        <v>6499</v>
      </c>
      <c r="I49" s="11" t="s">
        <v>6500</v>
      </c>
      <c r="J49" s="11" t="s">
        <v>6501</v>
      </c>
      <c r="K49" s="11" t="s">
        <v>6502</v>
      </c>
      <c r="L49" s="11" t="s">
        <v>745</v>
      </c>
      <c r="M49" s="11" t="s">
        <v>1812</v>
      </c>
      <c r="N49" s="11" t="s">
        <v>5938</v>
      </c>
      <c r="O49" s="11">
        <v>22228</v>
      </c>
      <c r="P49" s="11">
        <v>2834</v>
      </c>
      <c r="Q49" s="11">
        <v>0.11</v>
      </c>
      <c r="R49" s="11" t="s">
        <v>5939</v>
      </c>
      <c r="S49" s="11" t="s">
        <v>6503</v>
      </c>
      <c r="T49" s="11">
        <v>203</v>
      </c>
      <c r="U49" s="11">
        <v>0.77</v>
      </c>
      <c r="V49" s="11">
        <v>1622</v>
      </c>
      <c r="W49" s="11" t="s">
        <v>686</v>
      </c>
      <c r="X49" s="11" t="s">
        <v>686</v>
      </c>
      <c r="Y49" s="11">
        <v>40</v>
      </c>
      <c r="Z49" s="11">
        <v>7.99</v>
      </c>
      <c r="AA49" s="11"/>
      <c r="AB49" s="11"/>
      <c r="AC49" s="11"/>
      <c r="AD49" s="11">
        <v>594</v>
      </c>
      <c r="AE49" s="11">
        <v>0</v>
      </c>
      <c r="AF49" s="11">
        <v>4.1</v>
      </c>
      <c r="AG49" s="11">
        <v>0</v>
      </c>
      <c r="AH49" s="11">
        <v>3.47</v>
      </c>
      <c r="AI49" s="11">
        <v>0.42</v>
      </c>
      <c r="AJ49" s="11"/>
      <c r="AK49" s="11" t="s">
        <v>484</v>
      </c>
      <c r="AL49" s="11">
        <v>5641</v>
      </c>
      <c r="AM49" s="11" t="s">
        <v>812</v>
      </c>
      <c r="AN49" s="11" t="s">
        <v>5942</v>
      </c>
      <c r="AO49" s="11" t="s">
        <v>686</v>
      </c>
      <c r="AP49" s="11"/>
      <c r="AQ49" s="11">
        <v>9</v>
      </c>
      <c r="AR49" s="11">
        <v>7</v>
      </c>
      <c r="AS49" s="11" t="s">
        <v>45</v>
      </c>
      <c r="AT49" s="11" t="s">
        <v>812</v>
      </c>
      <c r="AU49" s="11" t="s">
        <v>686</v>
      </c>
      <c r="AV49" s="11" t="s">
        <v>686</v>
      </c>
      <c r="AW49" s="11" t="s">
        <v>686</v>
      </c>
      <c r="AX49" s="11" t="s">
        <v>686</v>
      </c>
      <c r="AY49" s="11" t="s">
        <v>2867</v>
      </c>
      <c r="AZ49" s="11" t="s">
        <v>686</v>
      </c>
      <c r="BA49" s="11" t="s">
        <v>686</v>
      </c>
      <c r="BB49" s="11" t="s">
        <v>686</v>
      </c>
      <c r="BC49" s="11" t="s">
        <v>2867</v>
      </c>
      <c r="BD49" s="11" t="s">
        <v>686</v>
      </c>
      <c r="BE49" s="11" t="s">
        <v>686</v>
      </c>
      <c r="BF49" s="11" t="s">
        <v>686</v>
      </c>
      <c r="BG49" s="11" t="s">
        <v>686</v>
      </c>
      <c r="BH49" s="11" t="s">
        <v>686</v>
      </c>
      <c r="BI49" s="11" t="s">
        <v>5943</v>
      </c>
      <c r="BJ49" s="11" t="s">
        <v>6504</v>
      </c>
      <c r="BK49" s="11" t="s">
        <v>6505</v>
      </c>
      <c r="BL49" s="11" t="s">
        <v>6506</v>
      </c>
      <c r="BM49" s="11" t="s">
        <v>686</v>
      </c>
      <c r="BN49" s="11" t="s">
        <v>2221</v>
      </c>
      <c r="BO49" s="11" t="s">
        <v>6387</v>
      </c>
      <c r="BP49" s="11" t="s">
        <v>6507</v>
      </c>
      <c r="BQ49" s="11" t="s">
        <v>6508</v>
      </c>
      <c r="BR49" s="11" t="s">
        <v>5981</v>
      </c>
    </row>
    <row r="50" ht="22" customHeight="1" spans="1:70">
      <c r="A50" s="11">
        <v>49</v>
      </c>
      <c r="B50" s="11" t="s">
        <v>686</v>
      </c>
      <c r="C50" s="11" t="s">
        <v>747</v>
      </c>
      <c r="D50" s="11" t="s">
        <v>686</v>
      </c>
      <c r="E50" s="11" t="s">
        <v>6509</v>
      </c>
      <c r="F50" s="11" t="s">
        <v>52</v>
      </c>
      <c r="G50" s="11" t="s">
        <v>6510</v>
      </c>
      <c r="H50" s="11" t="s">
        <v>6511</v>
      </c>
      <c r="I50" s="11" t="s">
        <v>6512</v>
      </c>
      <c r="J50" s="11" t="s">
        <v>6513</v>
      </c>
      <c r="K50" s="11" t="s">
        <v>6514</v>
      </c>
      <c r="L50" s="11" t="s">
        <v>747</v>
      </c>
      <c r="M50" s="11" t="s">
        <v>1812</v>
      </c>
      <c r="N50" s="11" t="s">
        <v>5938</v>
      </c>
      <c r="O50" s="11">
        <v>30970</v>
      </c>
      <c r="P50" s="11">
        <v>4097</v>
      </c>
      <c r="Q50" s="11">
        <v>0.12</v>
      </c>
      <c r="R50" s="11" t="s">
        <v>5939</v>
      </c>
      <c r="S50" s="11" t="s">
        <v>6515</v>
      </c>
      <c r="T50" s="11">
        <v>150</v>
      </c>
      <c r="U50" s="11">
        <v>0.46</v>
      </c>
      <c r="V50" s="11">
        <v>1349</v>
      </c>
      <c r="W50" s="11" t="s">
        <v>2156</v>
      </c>
      <c r="X50" s="11">
        <v>617</v>
      </c>
      <c r="Y50" s="11">
        <v>1</v>
      </c>
      <c r="Z50" s="11">
        <v>8.99</v>
      </c>
      <c r="AA50" s="11"/>
      <c r="AB50" s="11"/>
      <c r="AC50" s="11"/>
      <c r="AD50" s="11">
        <v>352</v>
      </c>
      <c r="AE50" s="11">
        <v>0</v>
      </c>
      <c r="AF50" s="11">
        <v>4.4</v>
      </c>
      <c r="AG50" s="11">
        <v>0</v>
      </c>
      <c r="AH50" s="11">
        <v>3.47</v>
      </c>
      <c r="AI50" s="11">
        <v>0.46</v>
      </c>
      <c r="AJ50" s="11"/>
      <c r="AK50" s="11" t="s">
        <v>6516</v>
      </c>
      <c r="AL50" s="11">
        <v>3389</v>
      </c>
      <c r="AM50" s="11" t="s">
        <v>339</v>
      </c>
      <c r="AN50" s="11" t="s">
        <v>686</v>
      </c>
      <c r="AO50" s="11" t="s">
        <v>5962</v>
      </c>
      <c r="AP50" s="11"/>
      <c r="AQ50" s="11">
        <v>9</v>
      </c>
      <c r="AR50" s="11">
        <v>19</v>
      </c>
      <c r="AS50" s="11" t="s">
        <v>45</v>
      </c>
      <c r="AT50" s="11" t="s">
        <v>339</v>
      </c>
      <c r="AU50" s="11" t="s">
        <v>1822</v>
      </c>
      <c r="AV50" s="11" t="s">
        <v>6517</v>
      </c>
      <c r="AW50" s="11" t="s">
        <v>6518</v>
      </c>
      <c r="AX50" s="11" t="s">
        <v>686</v>
      </c>
      <c r="AY50" s="11" t="s">
        <v>2867</v>
      </c>
      <c r="AZ50" s="11" t="s">
        <v>686</v>
      </c>
      <c r="BA50" s="11" t="s">
        <v>686</v>
      </c>
      <c r="BB50" s="11" t="s">
        <v>686</v>
      </c>
      <c r="BC50" s="11" t="s">
        <v>2867</v>
      </c>
      <c r="BD50" s="11" t="s">
        <v>686</v>
      </c>
      <c r="BE50" s="11" t="s">
        <v>686</v>
      </c>
      <c r="BF50" s="11" t="s">
        <v>686</v>
      </c>
      <c r="BG50" s="11" t="s">
        <v>686</v>
      </c>
      <c r="BH50" s="11" t="s">
        <v>2867</v>
      </c>
      <c r="BI50" s="11" t="s">
        <v>5943</v>
      </c>
      <c r="BJ50" s="11" t="s">
        <v>6519</v>
      </c>
      <c r="BK50" s="11" t="s">
        <v>6520</v>
      </c>
      <c r="BL50" s="11" t="s">
        <v>6521</v>
      </c>
      <c r="BM50" s="11" t="s">
        <v>686</v>
      </c>
      <c r="BN50" s="11" t="s">
        <v>6519</v>
      </c>
      <c r="BO50" s="11" t="s">
        <v>6520</v>
      </c>
      <c r="BP50" s="11" t="s">
        <v>6522</v>
      </c>
      <c r="BQ50" s="11" t="s">
        <v>6523</v>
      </c>
      <c r="BR50" s="11" t="s">
        <v>6524</v>
      </c>
    </row>
    <row r="51" ht="22" customHeight="1" spans="1:70">
      <c r="A51" s="11">
        <v>50</v>
      </c>
      <c r="B51" s="11" t="s">
        <v>686</v>
      </c>
      <c r="C51" s="11" t="s">
        <v>593</v>
      </c>
      <c r="D51" s="11" t="s">
        <v>2283</v>
      </c>
      <c r="E51" s="11" t="s">
        <v>2292</v>
      </c>
      <c r="F51" s="11" t="s">
        <v>323</v>
      </c>
      <c r="G51" s="11" t="s">
        <v>6525</v>
      </c>
      <c r="H51" s="11" t="s">
        <v>594</v>
      </c>
      <c r="I51" s="11" t="s">
        <v>2293</v>
      </c>
      <c r="J51" s="11" t="s">
        <v>6526</v>
      </c>
      <c r="K51" s="11" t="s">
        <v>6527</v>
      </c>
      <c r="L51" s="11" t="s">
        <v>748</v>
      </c>
      <c r="M51" s="11" t="s">
        <v>1812</v>
      </c>
      <c r="N51" s="11" t="s">
        <v>5938</v>
      </c>
      <c r="O51" s="11">
        <v>31071</v>
      </c>
      <c r="P51" s="11">
        <v>100071</v>
      </c>
      <c r="Q51" s="11">
        <v>0.75</v>
      </c>
      <c r="R51" s="11" t="s">
        <v>5939</v>
      </c>
      <c r="S51" s="11" t="s">
        <v>1865</v>
      </c>
      <c r="T51" s="11">
        <v>61</v>
      </c>
      <c r="U51" s="11" t="s">
        <v>686</v>
      </c>
      <c r="V51" s="11">
        <v>1158</v>
      </c>
      <c r="W51" s="11" t="s">
        <v>686</v>
      </c>
      <c r="X51" s="11" t="s">
        <v>686</v>
      </c>
      <c r="Y51" s="11">
        <v>8</v>
      </c>
      <c r="Z51" s="11">
        <v>18.99</v>
      </c>
      <c r="AA51" s="11"/>
      <c r="AB51" s="11" t="s">
        <v>6528</v>
      </c>
      <c r="AC51" s="11"/>
      <c r="AD51" s="11">
        <v>1</v>
      </c>
      <c r="AE51" s="11">
        <v>0</v>
      </c>
      <c r="AF51" s="11">
        <v>5</v>
      </c>
      <c r="AG51" s="11">
        <v>0</v>
      </c>
      <c r="AH51" s="11">
        <v>3.45</v>
      </c>
      <c r="AI51" s="11">
        <v>0.67</v>
      </c>
      <c r="AJ51" s="11"/>
      <c r="AK51" s="11" t="s">
        <v>544</v>
      </c>
      <c r="AL51" s="11">
        <v>20</v>
      </c>
      <c r="AM51" s="11" t="s">
        <v>209</v>
      </c>
      <c r="AN51" s="11" t="s">
        <v>5961</v>
      </c>
      <c r="AO51" s="11" t="s">
        <v>5962</v>
      </c>
      <c r="AP51" s="11"/>
      <c r="AQ51" s="11">
        <v>8</v>
      </c>
      <c r="AR51" s="11">
        <v>1</v>
      </c>
      <c r="AS51" s="11" t="s">
        <v>324</v>
      </c>
      <c r="AT51" s="11" t="s">
        <v>209</v>
      </c>
      <c r="AU51" s="11" t="s">
        <v>1844</v>
      </c>
      <c r="AV51" s="11" t="s">
        <v>6529</v>
      </c>
      <c r="AW51" s="11" t="s">
        <v>6530</v>
      </c>
      <c r="AX51" s="11" t="s">
        <v>686</v>
      </c>
      <c r="AY51" s="11" t="s">
        <v>686</v>
      </c>
      <c r="AZ51" s="11" t="s">
        <v>686</v>
      </c>
      <c r="BA51" s="11" t="s">
        <v>686</v>
      </c>
      <c r="BB51" s="11" t="s">
        <v>686</v>
      </c>
      <c r="BC51" s="11" t="s">
        <v>686</v>
      </c>
      <c r="BD51" s="11" t="s">
        <v>686</v>
      </c>
      <c r="BE51" s="11" t="s">
        <v>686</v>
      </c>
      <c r="BF51" s="11" t="s">
        <v>686</v>
      </c>
      <c r="BG51" s="11" t="s">
        <v>686</v>
      </c>
      <c r="BH51" s="11" t="s">
        <v>686</v>
      </c>
      <c r="BI51" s="11"/>
      <c r="BJ51" s="11" t="s">
        <v>2291</v>
      </c>
      <c r="BK51" s="11" t="s">
        <v>6531</v>
      </c>
      <c r="BL51" s="11" t="s">
        <v>2289</v>
      </c>
      <c r="BM51" s="11" t="s">
        <v>6532</v>
      </c>
      <c r="BN51" s="11" t="s">
        <v>2291</v>
      </c>
      <c r="BO51" s="11" t="s">
        <v>6531</v>
      </c>
      <c r="BP51" s="11" t="s">
        <v>2290</v>
      </c>
      <c r="BQ51" s="11" t="s">
        <v>6533</v>
      </c>
      <c r="BR51" s="11" t="s">
        <v>6141</v>
      </c>
    </row>
    <row r="52" ht="22" customHeight="1" spans="1:70">
      <c r="A52" s="11">
        <v>51</v>
      </c>
      <c r="B52" s="11" t="s">
        <v>686</v>
      </c>
      <c r="C52" s="11" t="s">
        <v>750</v>
      </c>
      <c r="D52" s="11" t="s">
        <v>6534</v>
      </c>
      <c r="E52" s="11" t="s">
        <v>6535</v>
      </c>
      <c r="F52" s="11" t="s">
        <v>52</v>
      </c>
      <c r="G52" s="11" t="s">
        <v>6536</v>
      </c>
      <c r="H52" s="11" t="s">
        <v>3884</v>
      </c>
      <c r="I52" s="11" t="s">
        <v>6537</v>
      </c>
      <c r="J52" s="11" t="s">
        <v>6538</v>
      </c>
      <c r="K52" s="11" t="s">
        <v>6539</v>
      </c>
      <c r="L52" s="11" t="s">
        <v>749</v>
      </c>
      <c r="M52" s="11" t="s">
        <v>1812</v>
      </c>
      <c r="N52" s="11" t="s">
        <v>5938</v>
      </c>
      <c r="O52" s="11">
        <v>908</v>
      </c>
      <c r="P52" s="11">
        <v>-380</v>
      </c>
      <c r="Q52" s="11">
        <v>-0.69</v>
      </c>
      <c r="R52" s="11" t="s">
        <v>5939</v>
      </c>
      <c r="S52" s="11" t="s">
        <v>6540</v>
      </c>
      <c r="T52" s="11">
        <v>6111</v>
      </c>
      <c r="U52" s="11">
        <v>0.49</v>
      </c>
      <c r="V52" s="11">
        <v>85982</v>
      </c>
      <c r="W52" s="11" t="s">
        <v>6541</v>
      </c>
      <c r="X52" s="11">
        <v>7035</v>
      </c>
      <c r="Y52" s="11">
        <v>13</v>
      </c>
      <c r="Z52" s="11">
        <v>14.07</v>
      </c>
      <c r="AA52" s="11"/>
      <c r="AB52" s="11"/>
      <c r="AC52" s="11">
        <v>6</v>
      </c>
      <c r="AD52" s="11">
        <v>2385</v>
      </c>
      <c r="AE52" s="11">
        <v>45</v>
      </c>
      <c r="AF52" s="11">
        <v>4.4</v>
      </c>
      <c r="AG52" s="11">
        <v>0.0074</v>
      </c>
      <c r="AH52" s="11">
        <v>3.99</v>
      </c>
      <c r="AI52" s="11">
        <v>0.57</v>
      </c>
      <c r="AJ52" s="11"/>
      <c r="AK52" s="11" t="s">
        <v>6542</v>
      </c>
      <c r="AL52" s="11">
        <v>3225</v>
      </c>
      <c r="AM52" s="11" t="s">
        <v>812</v>
      </c>
      <c r="AN52" s="11" t="s">
        <v>5961</v>
      </c>
      <c r="AO52" s="11" t="s">
        <v>5962</v>
      </c>
      <c r="AP52" s="11"/>
      <c r="AQ52" s="11">
        <v>9</v>
      </c>
      <c r="AR52" s="11">
        <v>9</v>
      </c>
      <c r="AS52" s="11" t="s">
        <v>45</v>
      </c>
      <c r="AT52" s="11" t="s">
        <v>812</v>
      </c>
      <c r="AU52" s="11" t="s">
        <v>686</v>
      </c>
      <c r="AV52" s="11" t="s">
        <v>686</v>
      </c>
      <c r="AW52" s="11" t="s">
        <v>686</v>
      </c>
      <c r="AX52" s="11" t="s">
        <v>2867</v>
      </c>
      <c r="AY52" s="11" t="s">
        <v>2867</v>
      </c>
      <c r="AZ52" s="11" t="s">
        <v>686</v>
      </c>
      <c r="BA52" s="11" t="s">
        <v>686</v>
      </c>
      <c r="BB52" s="11" t="s">
        <v>686</v>
      </c>
      <c r="BC52" s="11" t="s">
        <v>2867</v>
      </c>
      <c r="BD52" s="11" t="s">
        <v>2867</v>
      </c>
      <c r="BE52" s="11" t="s">
        <v>686</v>
      </c>
      <c r="BF52" s="11" t="s">
        <v>686</v>
      </c>
      <c r="BG52" s="11" t="s">
        <v>686</v>
      </c>
      <c r="BH52" s="11" t="s">
        <v>686</v>
      </c>
      <c r="BI52" s="11" t="s">
        <v>5943</v>
      </c>
      <c r="BJ52" s="11" t="s">
        <v>2034</v>
      </c>
      <c r="BK52" s="11" t="s">
        <v>6543</v>
      </c>
      <c r="BL52" s="11" t="s">
        <v>6544</v>
      </c>
      <c r="BM52" s="11" t="s">
        <v>686</v>
      </c>
      <c r="BN52" s="11" t="s">
        <v>6545</v>
      </c>
      <c r="BO52" s="11" t="s">
        <v>6545</v>
      </c>
      <c r="BP52" s="11" t="s">
        <v>6546</v>
      </c>
      <c r="BQ52" s="11" t="s">
        <v>6547</v>
      </c>
      <c r="BR52" s="11" t="s">
        <v>5981</v>
      </c>
    </row>
    <row r="53" ht="22" customHeight="1" spans="1:70">
      <c r="A53" s="11">
        <v>52</v>
      </c>
      <c r="B53" s="11" t="s">
        <v>686</v>
      </c>
      <c r="C53" s="11" t="s">
        <v>215</v>
      </c>
      <c r="D53" s="11" t="s">
        <v>1890</v>
      </c>
      <c r="E53" s="11" t="s">
        <v>1899</v>
      </c>
      <c r="F53" s="11" t="s">
        <v>46</v>
      </c>
      <c r="G53" s="11" t="s">
        <v>6548</v>
      </c>
      <c r="H53" s="11" t="s">
        <v>218</v>
      </c>
      <c r="I53" s="11" t="s">
        <v>1900</v>
      </c>
      <c r="J53" s="11" t="s">
        <v>6549</v>
      </c>
      <c r="K53" s="11" t="s">
        <v>6550</v>
      </c>
      <c r="L53" s="11" t="s">
        <v>751</v>
      </c>
      <c r="M53" s="11" t="s">
        <v>1812</v>
      </c>
      <c r="N53" s="11" t="s">
        <v>5938</v>
      </c>
      <c r="O53" s="11">
        <v>1194</v>
      </c>
      <c r="P53" s="11">
        <v>430</v>
      </c>
      <c r="Q53" s="11">
        <v>0.26</v>
      </c>
      <c r="R53" s="11" t="s">
        <v>5939</v>
      </c>
      <c r="S53" s="11" t="s">
        <v>6551</v>
      </c>
      <c r="T53" s="11">
        <v>1856</v>
      </c>
      <c r="U53" s="11">
        <v>0.43</v>
      </c>
      <c r="V53" s="11">
        <v>66797</v>
      </c>
      <c r="W53" s="11" t="s">
        <v>1901</v>
      </c>
      <c r="X53" s="11">
        <v>28792</v>
      </c>
      <c r="Y53" s="11">
        <v>5</v>
      </c>
      <c r="Z53" s="11">
        <v>35.99</v>
      </c>
      <c r="AA53" s="11"/>
      <c r="AB53" s="11"/>
      <c r="AC53" s="11">
        <v>4</v>
      </c>
      <c r="AD53" s="11">
        <v>3852</v>
      </c>
      <c r="AE53" s="11">
        <v>16</v>
      </c>
      <c r="AF53" s="11">
        <v>4.6</v>
      </c>
      <c r="AG53" s="11">
        <v>0.0086</v>
      </c>
      <c r="AH53" s="11">
        <v>4.61</v>
      </c>
      <c r="AI53" s="11">
        <v>0.72</v>
      </c>
      <c r="AJ53" s="11"/>
      <c r="AK53" s="11" t="s">
        <v>216</v>
      </c>
      <c r="AL53" s="11">
        <v>2520</v>
      </c>
      <c r="AM53" s="11" t="s">
        <v>812</v>
      </c>
      <c r="AN53" s="11" t="s">
        <v>6309</v>
      </c>
      <c r="AO53" s="11" t="s">
        <v>686</v>
      </c>
      <c r="AP53" s="11"/>
      <c r="AQ53" s="11">
        <v>10</v>
      </c>
      <c r="AR53" s="11">
        <v>23</v>
      </c>
      <c r="AS53" s="11" t="s">
        <v>45</v>
      </c>
      <c r="AT53" s="11" t="s">
        <v>812</v>
      </c>
      <c r="AU53" s="11" t="s">
        <v>686</v>
      </c>
      <c r="AV53" s="11" t="s">
        <v>686</v>
      </c>
      <c r="AW53" s="11" t="s">
        <v>686</v>
      </c>
      <c r="AX53" s="11" t="s">
        <v>2867</v>
      </c>
      <c r="AY53" s="11" t="s">
        <v>2867</v>
      </c>
      <c r="AZ53" s="11" t="s">
        <v>686</v>
      </c>
      <c r="BA53" s="11" t="s">
        <v>686</v>
      </c>
      <c r="BB53" s="11" t="s">
        <v>686</v>
      </c>
      <c r="BC53" s="11" t="s">
        <v>2867</v>
      </c>
      <c r="BD53" s="11" t="s">
        <v>2867</v>
      </c>
      <c r="BE53" s="11" t="s">
        <v>686</v>
      </c>
      <c r="BF53" s="11" t="s">
        <v>2867</v>
      </c>
      <c r="BG53" s="11" t="s">
        <v>686</v>
      </c>
      <c r="BH53" s="11" t="s">
        <v>686</v>
      </c>
      <c r="BI53" s="11" t="s">
        <v>5943</v>
      </c>
      <c r="BJ53" s="11" t="s">
        <v>6552</v>
      </c>
      <c r="BK53" s="11" t="s">
        <v>1898</v>
      </c>
      <c r="BL53" s="11" t="s">
        <v>6553</v>
      </c>
      <c r="BM53" s="11" t="s">
        <v>686</v>
      </c>
      <c r="BN53" s="11" t="s">
        <v>1897</v>
      </c>
      <c r="BO53" s="11" t="s">
        <v>1897</v>
      </c>
      <c r="BP53" s="11" t="s">
        <v>1896</v>
      </c>
      <c r="BQ53" s="11" t="s">
        <v>6554</v>
      </c>
      <c r="BR53" s="11" t="s">
        <v>5981</v>
      </c>
    </row>
    <row r="54" ht="22" customHeight="1" spans="1:70">
      <c r="A54" s="11">
        <v>53</v>
      </c>
      <c r="B54" s="11" t="s">
        <v>686</v>
      </c>
      <c r="C54" s="11" t="s">
        <v>753</v>
      </c>
      <c r="D54" s="11" t="s">
        <v>6555</v>
      </c>
      <c r="E54" s="11" t="s">
        <v>6556</v>
      </c>
      <c r="F54" s="11" t="s">
        <v>56</v>
      </c>
      <c r="G54" s="11" t="s">
        <v>6557</v>
      </c>
      <c r="H54" s="11" t="s">
        <v>3862</v>
      </c>
      <c r="I54" s="11" t="s">
        <v>6558</v>
      </c>
      <c r="J54" s="11" t="s">
        <v>6559</v>
      </c>
      <c r="K54" s="11" t="s">
        <v>6560</v>
      </c>
      <c r="L54" s="11" t="s">
        <v>752</v>
      </c>
      <c r="M54" s="11" t="s">
        <v>1812</v>
      </c>
      <c r="N54" s="11" t="s">
        <v>5938</v>
      </c>
      <c r="O54" s="11">
        <v>1840</v>
      </c>
      <c r="P54" s="11">
        <v>1360</v>
      </c>
      <c r="Q54" s="11">
        <v>0.43</v>
      </c>
      <c r="R54" s="11" t="s">
        <v>5939</v>
      </c>
      <c r="S54" s="11" t="s">
        <v>6561</v>
      </c>
      <c r="T54" s="11">
        <v>1370</v>
      </c>
      <c r="U54" s="11">
        <v>0.31</v>
      </c>
      <c r="V54" s="11">
        <v>19783</v>
      </c>
      <c r="W54" s="11" t="s">
        <v>1865</v>
      </c>
      <c r="X54" s="11">
        <v>1444</v>
      </c>
      <c r="Y54" s="11">
        <v>9</v>
      </c>
      <c r="Z54" s="11">
        <v>14.44</v>
      </c>
      <c r="AA54" s="11"/>
      <c r="AB54" s="11"/>
      <c r="AC54" s="11"/>
      <c r="AD54" s="11">
        <v>392</v>
      </c>
      <c r="AE54" s="11">
        <v>21</v>
      </c>
      <c r="AF54" s="11">
        <v>4.3</v>
      </c>
      <c r="AG54" s="11">
        <v>0.0153</v>
      </c>
      <c r="AH54" s="11">
        <v>3.99</v>
      </c>
      <c r="AI54" s="11">
        <v>0.57</v>
      </c>
      <c r="AJ54" s="11"/>
      <c r="AK54" s="11" t="s">
        <v>387</v>
      </c>
      <c r="AL54" s="11">
        <v>644</v>
      </c>
      <c r="AM54" s="11" t="s">
        <v>209</v>
      </c>
      <c r="AN54" s="11" t="s">
        <v>5961</v>
      </c>
      <c r="AO54" s="11" t="s">
        <v>5962</v>
      </c>
      <c r="AP54" s="11"/>
      <c r="AQ54" s="11">
        <v>10</v>
      </c>
      <c r="AR54" s="11">
        <v>5</v>
      </c>
      <c r="AS54" s="11" t="s">
        <v>55</v>
      </c>
      <c r="AT54" s="11" t="s">
        <v>209</v>
      </c>
      <c r="AU54" s="11" t="s">
        <v>1822</v>
      </c>
      <c r="AV54" s="11" t="s">
        <v>6562</v>
      </c>
      <c r="AW54" s="11" t="s">
        <v>6563</v>
      </c>
      <c r="AX54" s="11" t="s">
        <v>686</v>
      </c>
      <c r="AY54" s="11" t="s">
        <v>2867</v>
      </c>
      <c r="AZ54" s="11" t="s">
        <v>686</v>
      </c>
      <c r="BA54" s="11" t="s">
        <v>686</v>
      </c>
      <c r="BB54" s="11" t="s">
        <v>686</v>
      </c>
      <c r="BC54" s="11" t="s">
        <v>2867</v>
      </c>
      <c r="BD54" s="11" t="s">
        <v>686</v>
      </c>
      <c r="BE54" s="11" t="s">
        <v>686</v>
      </c>
      <c r="BF54" s="11" t="s">
        <v>2867</v>
      </c>
      <c r="BG54" s="11" t="s">
        <v>686</v>
      </c>
      <c r="BH54" s="11" t="s">
        <v>2867</v>
      </c>
      <c r="BI54" s="11" t="s">
        <v>5943</v>
      </c>
      <c r="BJ54" s="11" t="s">
        <v>2263</v>
      </c>
      <c r="BK54" s="11" t="s">
        <v>6564</v>
      </c>
      <c r="BL54" s="11" t="s">
        <v>6565</v>
      </c>
      <c r="BM54" s="11" t="s">
        <v>686</v>
      </c>
      <c r="BN54" s="11" t="s">
        <v>2199</v>
      </c>
      <c r="BO54" s="11" t="s">
        <v>2199</v>
      </c>
      <c r="BP54" s="11" t="s">
        <v>6566</v>
      </c>
      <c r="BQ54" s="11" t="s">
        <v>6567</v>
      </c>
      <c r="BR54" s="11" t="s">
        <v>5981</v>
      </c>
    </row>
    <row r="55" ht="22" customHeight="1" spans="1:70">
      <c r="A55" s="11">
        <v>54</v>
      </c>
      <c r="B55" s="11" t="s">
        <v>686</v>
      </c>
      <c r="C55" s="11" t="s">
        <v>248</v>
      </c>
      <c r="D55" s="11" t="s">
        <v>1878</v>
      </c>
      <c r="E55" s="11" t="s">
        <v>1887</v>
      </c>
      <c r="F55" s="11" t="s">
        <v>56</v>
      </c>
      <c r="G55" s="11" t="s">
        <v>6568</v>
      </c>
      <c r="H55" s="11" t="s">
        <v>1881</v>
      </c>
      <c r="I55" s="11" t="s">
        <v>1888</v>
      </c>
      <c r="J55" s="11" t="s">
        <v>6569</v>
      </c>
      <c r="K55" s="11" t="s">
        <v>6570</v>
      </c>
      <c r="L55" s="11" t="s">
        <v>754</v>
      </c>
      <c r="M55" s="11" t="s">
        <v>1812</v>
      </c>
      <c r="N55" s="11" t="s">
        <v>5938</v>
      </c>
      <c r="O55" s="11">
        <v>1902</v>
      </c>
      <c r="P55" s="11">
        <v>-164</v>
      </c>
      <c r="Q55" s="11">
        <v>-0.1</v>
      </c>
      <c r="R55" s="11" t="s">
        <v>5939</v>
      </c>
      <c r="S55" s="11" t="s">
        <v>6571</v>
      </c>
      <c r="T55" s="11">
        <v>1738</v>
      </c>
      <c r="U55" s="11">
        <v>0.44</v>
      </c>
      <c r="V55" s="11">
        <v>26574</v>
      </c>
      <c r="W55" s="11" t="s">
        <v>1889</v>
      </c>
      <c r="X55" s="11">
        <v>11571</v>
      </c>
      <c r="Y55" s="11">
        <v>3</v>
      </c>
      <c r="Z55" s="11">
        <v>15.29</v>
      </c>
      <c r="AA55" s="11"/>
      <c r="AB55" s="11"/>
      <c r="AC55" s="11">
        <v>17</v>
      </c>
      <c r="AD55" s="11">
        <v>7051</v>
      </c>
      <c r="AE55" s="11">
        <v>63</v>
      </c>
      <c r="AF55" s="11">
        <v>4.6</v>
      </c>
      <c r="AG55" s="11">
        <v>0.0362</v>
      </c>
      <c r="AH55" s="11">
        <v>4.01</v>
      </c>
      <c r="AI55" s="11">
        <v>0.59</v>
      </c>
      <c r="AJ55" s="11"/>
      <c r="AK55" s="11" t="s">
        <v>249</v>
      </c>
      <c r="AL55" s="11">
        <v>3040</v>
      </c>
      <c r="AM55" s="11" t="s">
        <v>209</v>
      </c>
      <c r="AN55" s="11" t="s">
        <v>5961</v>
      </c>
      <c r="AO55" s="11" t="s">
        <v>5962</v>
      </c>
      <c r="AP55" s="11"/>
      <c r="AQ55" s="11">
        <v>10</v>
      </c>
      <c r="AR55" s="11">
        <v>5</v>
      </c>
      <c r="AS55" s="11" t="s">
        <v>55</v>
      </c>
      <c r="AT55" s="11" t="s">
        <v>209</v>
      </c>
      <c r="AU55" s="11" t="s">
        <v>1822</v>
      </c>
      <c r="AV55" s="11" t="s">
        <v>6562</v>
      </c>
      <c r="AW55" s="11" t="s">
        <v>6563</v>
      </c>
      <c r="AX55" s="11" t="s">
        <v>2867</v>
      </c>
      <c r="AY55" s="11" t="s">
        <v>2867</v>
      </c>
      <c r="AZ55" s="11" t="s">
        <v>686</v>
      </c>
      <c r="BA55" s="11" t="s">
        <v>686</v>
      </c>
      <c r="BB55" s="11" t="s">
        <v>686</v>
      </c>
      <c r="BC55" s="11" t="s">
        <v>2867</v>
      </c>
      <c r="BD55" s="11" t="s">
        <v>2867</v>
      </c>
      <c r="BE55" s="11" t="s">
        <v>686</v>
      </c>
      <c r="BF55" s="11" t="s">
        <v>686</v>
      </c>
      <c r="BG55" s="11" t="s">
        <v>686</v>
      </c>
      <c r="BH55" s="11" t="s">
        <v>2867</v>
      </c>
      <c r="BI55" s="11" t="s">
        <v>5943</v>
      </c>
      <c r="BJ55" s="11" t="s">
        <v>6430</v>
      </c>
      <c r="BK55" s="11" t="s">
        <v>1886</v>
      </c>
      <c r="BL55" s="11" t="s">
        <v>6572</v>
      </c>
      <c r="BM55" s="11" t="s">
        <v>686</v>
      </c>
      <c r="BN55" s="11" t="s">
        <v>1886</v>
      </c>
      <c r="BO55" s="11" t="s">
        <v>1886</v>
      </c>
      <c r="BP55" s="11" t="s">
        <v>1885</v>
      </c>
      <c r="BQ55" s="11" t="s">
        <v>6573</v>
      </c>
      <c r="BR55" s="11" t="s">
        <v>5981</v>
      </c>
    </row>
    <row r="56" ht="22" customHeight="1" spans="1:70">
      <c r="A56" s="11">
        <v>55</v>
      </c>
      <c r="B56" s="11" t="s">
        <v>686</v>
      </c>
      <c r="C56" s="11" t="s">
        <v>756</v>
      </c>
      <c r="D56" s="11" t="s">
        <v>2348</v>
      </c>
      <c r="E56" s="11" t="s">
        <v>6574</v>
      </c>
      <c r="F56" s="11" t="s">
        <v>58</v>
      </c>
      <c r="G56" s="11" t="s">
        <v>6575</v>
      </c>
      <c r="H56" s="11" t="s">
        <v>6576</v>
      </c>
      <c r="I56" s="11" t="s">
        <v>6577</v>
      </c>
      <c r="J56" s="11" t="s">
        <v>6578</v>
      </c>
      <c r="K56" s="11" t="s">
        <v>6579</v>
      </c>
      <c r="L56" s="11" t="s">
        <v>755</v>
      </c>
      <c r="M56" s="11" t="s">
        <v>1812</v>
      </c>
      <c r="N56" s="11" t="s">
        <v>5938</v>
      </c>
      <c r="O56" s="11">
        <v>1989</v>
      </c>
      <c r="P56" s="11">
        <v>4542</v>
      </c>
      <c r="Q56" s="11">
        <v>0.73</v>
      </c>
      <c r="R56" s="11" t="s">
        <v>5939</v>
      </c>
      <c r="S56" s="11" t="s">
        <v>6580</v>
      </c>
      <c r="T56" s="11">
        <v>875</v>
      </c>
      <c r="U56" s="11">
        <v>3.49</v>
      </c>
      <c r="V56" s="11">
        <v>12635</v>
      </c>
      <c r="W56" s="11" t="s">
        <v>1865</v>
      </c>
      <c r="X56" s="11">
        <v>1682</v>
      </c>
      <c r="Y56" s="11">
        <v>3</v>
      </c>
      <c r="Z56" s="11">
        <v>14.44</v>
      </c>
      <c r="AA56" s="11"/>
      <c r="AB56" s="11"/>
      <c r="AC56" s="11"/>
      <c r="AD56" s="11">
        <v>18</v>
      </c>
      <c r="AE56" s="11">
        <v>0</v>
      </c>
      <c r="AF56" s="11">
        <v>4.3</v>
      </c>
      <c r="AG56" s="11">
        <v>0</v>
      </c>
      <c r="AH56" s="11">
        <v>3.86</v>
      </c>
      <c r="AI56" s="11">
        <v>0.58</v>
      </c>
      <c r="AJ56" s="11"/>
      <c r="AK56" s="11" t="s">
        <v>6581</v>
      </c>
      <c r="AL56" s="11">
        <v>212</v>
      </c>
      <c r="AM56" s="11" t="s">
        <v>209</v>
      </c>
      <c r="AN56" s="11" t="s">
        <v>5961</v>
      </c>
      <c r="AO56" s="11" t="s">
        <v>5962</v>
      </c>
      <c r="AP56" s="11"/>
      <c r="AQ56" s="11">
        <v>10</v>
      </c>
      <c r="AR56" s="11">
        <v>1</v>
      </c>
      <c r="AS56" s="11" t="s">
        <v>57</v>
      </c>
      <c r="AT56" s="11" t="s">
        <v>209</v>
      </c>
      <c r="AU56" s="11" t="s">
        <v>1844</v>
      </c>
      <c r="AV56" s="11" t="s">
        <v>6582</v>
      </c>
      <c r="AW56" s="11" t="s">
        <v>6583</v>
      </c>
      <c r="AX56" s="11" t="s">
        <v>686</v>
      </c>
      <c r="AY56" s="11" t="s">
        <v>686</v>
      </c>
      <c r="AZ56" s="11" t="s">
        <v>686</v>
      </c>
      <c r="BA56" s="11" t="s">
        <v>686</v>
      </c>
      <c r="BB56" s="11" t="s">
        <v>686</v>
      </c>
      <c r="BC56" s="11" t="s">
        <v>2867</v>
      </c>
      <c r="BD56" s="11" t="s">
        <v>686</v>
      </c>
      <c r="BE56" s="11" t="s">
        <v>686</v>
      </c>
      <c r="BF56" s="11" t="s">
        <v>686</v>
      </c>
      <c r="BG56" s="11" t="s">
        <v>686</v>
      </c>
      <c r="BH56" s="11" t="s">
        <v>2867</v>
      </c>
      <c r="BI56" s="11"/>
      <c r="BJ56" s="11" t="s">
        <v>2713</v>
      </c>
      <c r="BK56" s="11" t="s">
        <v>6241</v>
      </c>
      <c r="BL56" s="11" t="s">
        <v>6584</v>
      </c>
      <c r="BM56" s="11" t="s">
        <v>686</v>
      </c>
      <c r="BN56" s="11" t="s">
        <v>2724</v>
      </c>
      <c r="BO56" s="11" t="s">
        <v>2724</v>
      </c>
      <c r="BP56" s="11" t="s">
        <v>6585</v>
      </c>
      <c r="BQ56" s="11" t="s">
        <v>6586</v>
      </c>
      <c r="BR56" s="11" t="s">
        <v>5981</v>
      </c>
    </row>
    <row r="57" ht="22" customHeight="1" spans="1:70">
      <c r="A57" s="11">
        <v>56</v>
      </c>
      <c r="B57" s="11" t="s">
        <v>686</v>
      </c>
      <c r="C57" s="11" t="s">
        <v>239</v>
      </c>
      <c r="D57" s="11" t="s">
        <v>686</v>
      </c>
      <c r="E57" s="11" t="s">
        <v>1848</v>
      </c>
      <c r="F57" s="11" t="s">
        <v>240</v>
      </c>
      <c r="G57" s="11" t="s">
        <v>6587</v>
      </c>
      <c r="H57" s="11" t="s">
        <v>1847</v>
      </c>
      <c r="I57" s="11" t="s">
        <v>1849</v>
      </c>
      <c r="J57" s="11" t="s">
        <v>6588</v>
      </c>
      <c r="K57" s="11" t="s">
        <v>6589</v>
      </c>
      <c r="L57" s="11" t="s">
        <v>239</v>
      </c>
      <c r="M57" s="11" t="s">
        <v>1812</v>
      </c>
      <c r="N57" s="11" t="s">
        <v>5938</v>
      </c>
      <c r="O57" s="11">
        <v>2197</v>
      </c>
      <c r="P57" s="11">
        <v>285</v>
      </c>
      <c r="Q57" s="11">
        <v>0.11</v>
      </c>
      <c r="R57" s="11" t="s">
        <v>5939</v>
      </c>
      <c r="S57" s="11" t="s">
        <v>6590</v>
      </c>
      <c r="T57" s="11">
        <v>1372</v>
      </c>
      <c r="U57" s="11">
        <v>0.71</v>
      </c>
      <c r="V57" s="11">
        <v>24669</v>
      </c>
      <c r="W57" s="11" t="s">
        <v>1850</v>
      </c>
      <c r="X57" s="11">
        <v>15759</v>
      </c>
      <c r="Y57" s="11">
        <v>1</v>
      </c>
      <c r="Z57" s="11">
        <v>17.98</v>
      </c>
      <c r="AA57" s="11"/>
      <c r="AB57" s="11"/>
      <c r="AC57" s="11"/>
      <c r="AD57" s="11">
        <v>623</v>
      </c>
      <c r="AE57" s="11">
        <v>14</v>
      </c>
      <c r="AF57" s="11">
        <v>4.5</v>
      </c>
      <c r="AG57" s="11">
        <v>0.0102</v>
      </c>
      <c r="AH57" s="11">
        <v>3.99</v>
      </c>
      <c r="AI57" s="11">
        <v>0.63</v>
      </c>
      <c r="AJ57" s="11"/>
      <c r="AK57" s="11" t="s">
        <v>242</v>
      </c>
      <c r="AL57" s="11">
        <v>1301</v>
      </c>
      <c r="AM57" s="11" t="s">
        <v>209</v>
      </c>
      <c r="AN57" s="11" t="s">
        <v>5961</v>
      </c>
      <c r="AO57" s="11" t="s">
        <v>5962</v>
      </c>
      <c r="AP57" s="11"/>
      <c r="AQ57" s="11">
        <v>10</v>
      </c>
      <c r="AR57" s="11">
        <v>2</v>
      </c>
      <c r="AS57" s="11" t="s">
        <v>241</v>
      </c>
      <c r="AT57" s="11" t="s">
        <v>209</v>
      </c>
      <c r="AU57" s="11" t="s">
        <v>1844</v>
      </c>
      <c r="AV57" s="11" t="s">
        <v>6591</v>
      </c>
      <c r="AW57" s="11" t="s">
        <v>6592</v>
      </c>
      <c r="AX57" s="11" t="s">
        <v>686</v>
      </c>
      <c r="AY57" s="11" t="s">
        <v>2867</v>
      </c>
      <c r="AZ57" s="11" t="s">
        <v>686</v>
      </c>
      <c r="BA57" s="11" t="s">
        <v>686</v>
      </c>
      <c r="BB57" s="11" t="s">
        <v>686</v>
      </c>
      <c r="BC57" s="11" t="s">
        <v>2867</v>
      </c>
      <c r="BD57" s="11" t="s">
        <v>2867</v>
      </c>
      <c r="BE57" s="11" t="s">
        <v>686</v>
      </c>
      <c r="BF57" s="11" t="s">
        <v>686</v>
      </c>
      <c r="BG57" s="11" t="s">
        <v>686</v>
      </c>
      <c r="BH57" s="11" t="s">
        <v>686</v>
      </c>
      <c r="BI57" s="11" t="s">
        <v>5943</v>
      </c>
      <c r="BJ57" s="11" t="s">
        <v>6593</v>
      </c>
      <c r="BK57" s="11" t="s">
        <v>6594</v>
      </c>
      <c r="BL57" s="11" t="s">
        <v>6595</v>
      </c>
      <c r="BM57" s="11" t="s">
        <v>686</v>
      </c>
      <c r="BN57" s="11" t="s">
        <v>1842</v>
      </c>
      <c r="BO57" s="11" t="s">
        <v>1842</v>
      </c>
      <c r="BP57" s="11" t="s">
        <v>1841</v>
      </c>
      <c r="BQ57" s="11" t="s">
        <v>6596</v>
      </c>
      <c r="BR57" s="11" t="s">
        <v>5981</v>
      </c>
    </row>
    <row r="58" ht="22" customHeight="1" spans="1:70">
      <c r="A58" s="11">
        <v>57</v>
      </c>
      <c r="B58" s="11" t="s">
        <v>686</v>
      </c>
      <c r="C58" s="11" t="s">
        <v>222</v>
      </c>
      <c r="D58" s="11" t="s">
        <v>1852</v>
      </c>
      <c r="E58" s="11" t="s">
        <v>1863</v>
      </c>
      <c r="F58" s="11" t="s">
        <v>48</v>
      </c>
      <c r="G58" s="11" t="s">
        <v>6597</v>
      </c>
      <c r="H58" s="11" t="s">
        <v>1862</v>
      </c>
      <c r="I58" s="11" t="s">
        <v>1864</v>
      </c>
      <c r="J58" s="11" t="s">
        <v>6598</v>
      </c>
      <c r="K58" s="11" t="s">
        <v>6599</v>
      </c>
      <c r="L58" s="11" t="s">
        <v>757</v>
      </c>
      <c r="M58" s="11" t="s">
        <v>1812</v>
      </c>
      <c r="N58" s="11" t="s">
        <v>5938</v>
      </c>
      <c r="O58" s="11">
        <v>2380</v>
      </c>
      <c r="P58" s="11">
        <v>-20</v>
      </c>
      <c r="Q58" s="11">
        <v>-0.01</v>
      </c>
      <c r="R58" s="11" t="s">
        <v>5939</v>
      </c>
      <c r="S58" s="11" t="s">
        <v>6600</v>
      </c>
      <c r="T58" s="11">
        <v>1494</v>
      </c>
      <c r="U58" s="11">
        <v>0.46</v>
      </c>
      <c r="V58" s="11">
        <v>59685</v>
      </c>
      <c r="W58" s="11" t="s">
        <v>1865</v>
      </c>
      <c r="X58" s="11">
        <v>3995</v>
      </c>
      <c r="Y58" s="11">
        <v>21</v>
      </c>
      <c r="Z58" s="11">
        <v>39.95</v>
      </c>
      <c r="AA58" s="11"/>
      <c r="AB58" s="11"/>
      <c r="AC58" s="11"/>
      <c r="AD58" s="11">
        <v>465</v>
      </c>
      <c r="AE58" s="11">
        <v>38</v>
      </c>
      <c r="AF58" s="11">
        <v>4.4</v>
      </c>
      <c r="AG58" s="11">
        <v>0.0254</v>
      </c>
      <c r="AH58" s="11">
        <v>5.39</v>
      </c>
      <c r="AI58" s="11">
        <v>0.72</v>
      </c>
      <c r="AJ58" s="11"/>
      <c r="AK58" s="11" t="s">
        <v>223</v>
      </c>
      <c r="AL58" s="11">
        <v>798</v>
      </c>
      <c r="AM58" s="11" t="s">
        <v>209</v>
      </c>
      <c r="AN58" s="11" t="s">
        <v>5961</v>
      </c>
      <c r="AO58" s="11" t="s">
        <v>686</v>
      </c>
      <c r="AP58" s="11"/>
      <c r="AQ58" s="11">
        <v>10</v>
      </c>
      <c r="AR58" s="11">
        <v>1</v>
      </c>
      <c r="AS58" s="11" t="s">
        <v>49</v>
      </c>
      <c r="AT58" s="11" t="s">
        <v>209</v>
      </c>
      <c r="AU58" s="11" t="s">
        <v>1822</v>
      </c>
      <c r="AV58" s="11" t="s">
        <v>6601</v>
      </c>
      <c r="AW58" s="11" t="s">
        <v>6602</v>
      </c>
      <c r="AX58" s="11" t="s">
        <v>686</v>
      </c>
      <c r="AY58" s="11" t="s">
        <v>686</v>
      </c>
      <c r="AZ58" s="11" t="s">
        <v>686</v>
      </c>
      <c r="BA58" s="11" t="s">
        <v>686</v>
      </c>
      <c r="BB58" s="11" t="s">
        <v>686</v>
      </c>
      <c r="BC58" s="11" t="s">
        <v>2867</v>
      </c>
      <c r="BD58" s="11" t="s">
        <v>686</v>
      </c>
      <c r="BE58" s="11" t="s">
        <v>686</v>
      </c>
      <c r="BF58" s="11" t="s">
        <v>2867</v>
      </c>
      <c r="BG58" s="11" t="s">
        <v>686</v>
      </c>
      <c r="BH58" s="11" t="s">
        <v>686</v>
      </c>
      <c r="BI58" s="11"/>
      <c r="BJ58" s="11" t="s">
        <v>6603</v>
      </c>
      <c r="BK58" s="11" t="s">
        <v>6604</v>
      </c>
      <c r="BL58" s="11" t="s">
        <v>6605</v>
      </c>
      <c r="BM58" s="11" t="s">
        <v>686</v>
      </c>
      <c r="BN58" s="11" t="s">
        <v>1860</v>
      </c>
      <c r="BO58" s="11" t="s">
        <v>1860</v>
      </c>
      <c r="BP58" s="11" t="s">
        <v>1859</v>
      </c>
      <c r="BQ58" s="11" t="s">
        <v>6606</v>
      </c>
      <c r="BR58" s="11" t="s">
        <v>6005</v>
      </c>
    </row>
    <row r="59" ht="22" customHeight="1" spans="1:70">
      <c r="A59" s="11">
        <v>58</v>
      </c>
      <c r="B59" s="11" t="s">
        <v>686</v>
      </c>
      <c r="C59" s="11" t="s">
        <v>219</v>
      </c>
      <c r="D59" s="11" t="s">
        <v>1866</v>
      </c>
      <c r="E59" s="11" t="s">
        <v>1875</v>
      </c>
      <c r="F59" s="11" t="s">
        <v>64</v>
      </c>
      <c r="G59" s="11" t="s">
        <v>6607</v>
      </c>
      <c r="H59" s="11" t="s">
        <v>1874</v>
      </c>
      <c r="I59" s="11" t="s">
        <v>1876</v>
      </c>
      <c r="J59" s="11" t="s">
        <v>6608</v>
      </c>
      <c r="K59" s="11" t="s">
        <v>6609</v>
      </c>
      <c r="L59" s="11" t="s">
        <v>758</v>
      </c>
      <c r="M59" s="11" t="s">
        <v>1812</v>
      </c>
      <c r="N59" s="11" t="s">
        <v>5938</v>
      </c>
      <c r="O59" s="11">
        <v>2420</v>
      </c>
      <c r="P59" s="11">
        <v>-640</v>
      </c>
      <c r="Q59" s="11">
        <v>-0.36</v>
      </c>
      <c r="R59" s="11" t="s">
        <v>5939</v>
      </c>
      <c r="S59" s="11" t="s">
        <v>6610</v>
      </c>
      <c r="T59" s="11">
        <v>1751</v>
      </c>
      <c r="U59" s="11">
        <v>0.17</v>
      </c>
      <c r="V59" s="11">
        <v>29749</v>
      </c>
      <c r="W59" s="11" t="s">
        <v>1877</v>
      </c>
      <c r="X59" s="11">
        <v>16190</v>
      </c>
      <c r="Y59" s="11">
        <v>2</v>
      </c>
      <c r="Z59" s="11">
        <v>16.99</v>
      </c>
      <c r="AA59" s="11"/>
      <c r="AB59" s="11"/>
      <c r="AC59" s="11"/>
      <c r="AD59" s="11">
        <v>9177</v>
      </c>
      <c r="AE59" s="11">
        <v>53</v>
      </c>
      <c r="AF59" s="11">
        <v>4.5</v>
      </c>
      <c r="AG59" s="11">
        <v>0.0303</v>
      </c>
      <c r="AH59" s="11">
        <v>3.99</v>
      </c>
      <c r="AI59" s="11">
        <v>0.62</v>
      </c>
      <c r="AJ59" s="11"/>
      <c r="AK59" s="11" t="s">
        <v>220</v>
      </c>
      <c r="AL59" s="11">
        <v>449</v>
      </c>
      <c r="AM59" s="11" t="s">
        <v>812</v>
      </c>
      <c r="AN59" s="11" t="s">
        <v>5961</v>
      </c>
      <c r="AO59" s="11" t="s">
        <v>5962</v>
      </c>
      <c r="AP59" s="11"/>
      <c r="AQ59" s="11">
        <v>10</v>
      </c>
      <c r="AR59" s="11">
        <v>2</v>
      </c>
      <c r="AS59" s="11" t="s">
        <v>45</v>
      </c>
      <c r="AT59" s="11" t="s">
        <v>812</v>
      </c>
      <c r="AU59" s="11" t="s">
        <v>686</v>
      </c>
      <c r="AV59" s="11" t="s">
        <v>686</v>
      </c>
      <c r="AW59" s="11" t="s">
        <v>686</v>
      </c>
      <c r="AX59" s="11" t="s">
        <v>686</v>
      </c>
      <c r="AY59" s="11" t="s">
        <v>2867</v>
      </c>
      <c r="AZ59" s="11" t="s">
        <v>686</v>
      </c>
      <c r="BA59" s="11" t="s">
        <v>686</v>
      </c>
      <c r="BB59" s="11" t="s">
        <v>686</v>
      </c>
      <c r="BC59" s="11" t="s">
        <v>2867</v>
      </c>
      <c r="BD59" s="11" t="s">
        <v>2867</v>
      </c>
      <c r="BE59" s="11" t="s">
        <v>686</v>
      </c>
      <c r="BF59" s="11" t="s">
        <v>2867</v>
      </c>
      <c r="BG59" s="11" t="s">
        <v>686</v>
      </c>
      <c r="BH59" s="11" t="s">
        <v>686</v>
      </c>
      <c r="BI59" s="11" t="s">
        <v>5943</v>
      </c>
      <c r="BJ59" s="11" t="s">
        <v>6611</v>
      </c>
      <c r="BK59" s="11" t="s">
        <v>1873</v>
      </c>
      <c r="BL59" s="11" t="s">
        <v>6612</v>
      </c>
      <c r="BM59" s="11" t="s">
        <v>686</v>
      </c>
      <c r="BN59" s="11" t="s">
        <v>1873</v>
      </c>
      <c r="BO59" s="11" t="s">
        <v>1873</v>
      </c>
      <c r="BP59" s="11" t="s">
        <v>1872</v>
      </c>
      <c r="BQ59" s="11" t="s">
        <v>6613</v>
      </c>
      <c r="BR59" s="11" t="s">
        <v>5981</v>
      </c>
    </row>
    <row r="60" ht="22" customHeight="1" spans="1:70">
      <c r="A60" s="11">
        <v>59</v>
      </c>
      <c r="B60" s="11" t="s">
        <v>686</v>
      </c>
      <c r="C60" s="11" t="s">
        <v>228</v>
      </c>
      <c r="D60" s="11" t="s">
        <v>1949</v>
      </c>
      <c r="E60" s="11" t="s">
        <v>1960</v>
      </c>
      <c r="F60" s="11" t="s">
        <v>229</v>
      </c>
      <c r="G60" s="11" t="s">
        <v>6614</v>
      </c>
      <c r="H60" s="11" t="s">
        <v>1959</v>
      </c>
      <c r="I60" s="11" t="s">
        <v>1961</v>
      </c>
      <c r="J60" s="11" t="s">
        <v>6615</v>
      </c>
      <c r="K60" s="11" t="s">
        <v>6616</v>
      </c>
      <c r="L60" s="11" t="s">
        <v>759</v>
      </c>
      <c r="M60" s="11" t="s">
        <v>1812</v>
      </c>
      <c r="N60" s="11" t="s">
        <v>5938</v>
      </c>
      <c r="O60" s="11">
        <v>2982</v>
      </c>
      <c r="P60" s="11">
        <v>-738</v>
      </c>
      <c r="Q60" s="11">
        <v>-0.29</v>
      </c>
      <c r="R60" s="11" t="s">
        <v>5939</v>
      </c>
      <c r="S60" s="11" t="s">
        <v>6617</v>
      </c>
      <c r="T60" s="11">
        <v>1215</v>
      </c>
      <c r="U60" s="11">
        <v>0.41</v>
      </c>
      <c r="V60" s="11">
        <v>23024</v>
      </c>
      <c r="W60" s="11" t="s">
        <v>1914</v>
      </c>
      <c r="X60" s="11">
        <v>3790</v>
      </c>
      <c r="Y60" s="11">
        <v>18</v>
      </c>
      <c r="Z60" s="11">
        <v>18.95</v>
      </c>
      <c r="AA60" s="11"/>
      <c r="AB60" s="11"/>
      <c r="AC60" s="11"/>
      <c r="AD60" s="11">
        <v>4804</v>
      </c>
      <c r="AE60" s="11">
        <v>132</v>
      </c>
      <c r="AF60" s="11">
        <v>4.6</v>
      </c>
      <c r="AG60" s="11">
        <v>0.1086</v>
      </c>
      <c r="AH60" s="11">
        <v>3.86</v>
      </c>
      <c r="AI60" s="11">
        <v>0.65</v>
      </c>
      <c r="AJ60" s="11"/>
      <c r="AK60" s="11" t="s">
        <v>230</v>
      </c>
      <c r="AL60" s="11">
        <v>1406</v>
      </c>
      <c r="AM60" s="11" t="s">
        <v>209</v>
      </c>
      <c r="AN60" s="11" t="s">
        <v>5961</v>
      </c>
      <c r="AO60" s="11" t="s">
        <v>5962</v>
      </c>
      <c r="AP60" s="11"/>
      <c r="AQ60" s="11">
        <v>10</v>
      </c>
      <c r="AR60" s="11">
        <v>3</v>
      </c>
      <c r="AS60" s="11" t="s">
        <v>823</v>
      </c>
      <c r="AT60" s="11" t="s">
        <v>209</v>
      </c>
      <c r="AU60" s="11" t="s">
        <v>1957</v>
      </c>
      <c r="AV60" s="11" t="s">
        <v>6618</v>
      </c>
      <c r="AW60" s="11" t="s">
        <v>6619</v>
      </c>
      <c r="AX60" s="11" t="s">
        <v>686</v>
      </c>
      <c r="AY60" s="11" t="s">
        <v>2867</v>
      </c>
      <c r="AZ60" s="11" t="s">
        <v>686</v>
      </c>
      <c r="BA60" s="11" t="s">
        <v>686</v>
      </c>
      <c r="BB60" s="11" t="s">
        <v>686</v>
      </c>
      <c r="BC60" s="11" t="s">
        <v>2867</v>
      </c>
      <c r="BD60" s="11" t="s">
        <v>2867</v>
      </c>
      <c r="BE60" s="11" t="s">
        <v>686</v>
      </c>
      <c r="BF60" s="11" t="s">
        <v>686</v>
      </c>
      <c r="BG60" s="11" t="s">
        <v>686</v>
      </c>
      <c r="BH60" s="11" t="s">
        <v>686</v>
      </c>
      <c r="BI60" s="11" t="s">
        <v>5943</v>
      </c>
      <c r="BJ60" s="11" t="s">
        <v>6620</v>
      </c>
      <c r="BK60" s="11" t="s">
        <v>1958</v>
      </c>
      <c r="BL60" s="11" t="s">
        <v>6064</v>
      </c>
      <c r="BM60" s="11" t="s">
        <v>686</v>
      </c>
      <c r="BN60" s="11" t="s">
        <v>1956</v>
      </c>
      <c r="BO60" s="11" t="s">
        <v>1956</v>
      </c>
      <c r="BP60" s="11" t="s">
        <v>1955</v>
      </c>
      <c r="BQ60" s="11" t="s">
        <v>6621</v>
      </c>
      <c r="BR60" s="11" t="s">
        <v>5981</v>
      </c>
    </row>
    <row r="61" ht="22" customHeight="1" spans="1:70">
      <c r="A61" s="11">
        <v>60</v>
      </c>
      <c r="B61" s="11" t="s">
        <v>686</v>
      </c>
      <c r="C61" s="11" t="s">
        <v>262</v>
      </c>
      <c r="D61" s="11" t="s">
        <v>1866</v>
      </c>
      <c r="E61" s="11" t="s">
        <v>2144</v>
      </c>
      <c r="F61" s="11" t="s">
        <v>50</v>
      </c>
      <c r="G61" s="11" t="s">
        <v>6622</v>
      </c>
      <c r="H61" s="11" t="s">
        <v>2143</v>
      </c>
      <c r="I61" s="11" t="s">
        <v>2145</v>
      </c>
      <c r="J61" s="11" t="s">
        <v>6623</v>
      </c>
      <c r="K61" s="11" t="s">
        <v>6624</v>
      </c>
      <c r="L61" s="11" t="s">
        <v>760</v>
      </c>
      <c r="M61" s="11" t="s">
        <v>1812</v>
      </c>
      <c r="N61" s="11" t="s">
        <v>5938</v>
      </c>
      <c r="O61" s="11">
        <v>3319</v>
      </c>
      <c r="P61" s="11">
        <v>383</v>
      </c>
      <c r="Q61" s="11">
        <v>0.12</v>
      </c>
      <c r="R61" s="11" t="s">
        <v>5939</v>
      </c>
      <c r="S61" s="11" t="s">
        <v>6625</v>
      </c>
      <c r="T61" s="11">
        <v>1202</v>
      </c>
      <c r="U61" s="11">
        <v>0.39</v>
      </c>
      <c r="V61" s="11">
        <v>68502</v>
      </c>
      <c r="W61" s="11" t="s">
        <v>1948</v>
      </c>
      <c r="X61" s="11">
        <v>16470</v>
      </c>
      <c r="Y61" s="11">
        <v>3</v>
      </c>
      <c r="Z61" s="11">
        <v>56.99</v>
      </c>
      <c r="AA61" s="11"/>
      <c r="AB61" s="11"/>
      <c r="AC61" s="11"/>
      <c r="AD61" s="11">
        <v>579</v>
      </c>
      <c r="AE61" s="11">
        <v>47</v>
      </c>
      <c r="AF61" s="11">
        <v>4</v>
      </c>
      <c r="AG61" s="11">
        <v>0.0391</v>
      </c>
      <c r="AH61" s="11">
        <v>3.86</v>
      </c>
      <c r="AI61" s="11">
        <v>0.78</v>
      </c>
      <c r="AJ61" s="11"/>
      <c r="AK61" s="11" t="s">
        <v>252</v>
      </c>
      <c r="AL61" s="11">
        <v>338</v>
      </c>
      <c r="AM61" s="11" t="s">
        <v>209</v>
      </c>
      <c r="AN61" s="11" t="s">
        <v>5961</v>
      </c>
      <c r="AO61" s="11" t="s">
        <v>5962</v>
      </c>
      <c r="AP61" s="11"/>
      <c r="AQ61" s="11">
        <v>10</v>
      </c>
      <c r="AR61" s="11">
        <v>1</v>
      </c>
      <c r="AS61" s="11" t="s">
        <v>51</v>
      </c>
      <c r="AT61" s="11" t="s">
        <v>209</v>
      </c>
      <c r="AU61" s="11" t="s">
        <v>1844</v>
      </c>
      <c r="AV61" s="11" t="s">
        <v>6626</v>
      </c>
      <c r="AW61" s="11" t="s">
        <v>6627</v>
      </c>
      <c r="AX61" s="11" t="s">
        <v>686</v>
      </c>
      <c r="AY61" s="11" t="s">
        <v>686</v>
      </c>
      <c r="AZ61" s="11" t="s">
        <v>2867</v>
      </c>
      <c r="BA61" s="11" t="s">
        <v>5991</v>
      </c>
      <c r="BB61" s="11" t="s">
        <v>686</v>
      </c>
      <c r="BC61" s="11" t="s">
        <v>2867</v>
      </c>
      <c r="BD61" s="11" t="s">
        <v>2867</v>
      </c>
      <c r="BE61" s="11" t="s">
        <v>686</v>
      </c>
      <c r="BF61" s="11" t="s">
        <v>2867</v>
      </c>
      <c r="BG61" s="11" t="s">
        <v>686</v>
      </c>
      <c r="BH61" s="11" t="s">
        <v>686</v>
      </c>
      <c r="BI61" s="11"/>
      <c r="BJ61" s="11" t="s">
        <v>2142</v>
      </c>
      <c r="BK61" s="11" t="s">
        <v>2141</v>
      </c>
      <c r="BL61" s="11" t="s">
        <v>6628</v>
      </c>
      <c r="BM61" s="11" t="s">
        <v>686</v>
      </c>
      <c r="BN61" s="11" t="s">
        <v>2141</v>
      </c>
      <c r="BO61" s="11" t="s">
        <v>2141</v>
      </c>
      <c r="BP61" s="11" t="s">
        <v>2140</v>
      </c>
      <c r="BQ61" s="11" t="s">
        <v>6629</v>
      </c>
      <c r="BR61" s="11" t="s">
        <v>5981</v>
      </c>
    </row>
    <row r="62" ht="22" customHeight="1" spans="1:70">
      <c r="A62" s="11">
        <v>61</v>
      </c>
      <c r="B62" s="11" t="s">
        <v>686</v>
      </c>
      <c r="C62" s="11" t="s">
        <v>270</v>
      </c>
      <c r="D62" s="11" t="s">
        <v>2205</v>
      </c>
      <c r="E62" s="11" t="s">
        <v>1934</v>
      </c>
      <c r="F62" s="11" t="s">
        <v>60</v>
      </c>
      <c r="G62" s="11" t="s">
        <v>6630</v>
      </c>
      <c r="H62" s="11" t="s">
        <v>272</v>
      </c>
      <c r="I62" s="11" t="s">
        <v>1935</v>
      </c>
      <c r="J62" s="11" t="s">
        <v>6631</v>
      </c>
      <c r="K62" s="11" t="s">
        <v>6632</v>
      </c>
      <c r="L62" s="11" t="s">
        <v>761</v>
      </c>
      <c r="M62" s="11" t="s">
        <v>1812</v>
      </c>
      <c r="N62" s="11" t="s">
        <v>5938</v>
      </c>
      <c r="O62" s="11">
        <v>3348</v>
      </c>
      <c r="P62" s="11">
        <v>1124</v>
      </c>
      <c r="Q62" s="11">
        <v>0.25</v>
      </c>
      <c r="R62" s="11" t="s">
        <v>5939</v>
      </c>
      <c r="S62" s="11" t="s">
        <v>6633</v>
      </c>
      <c r="T62" s="11">
        <v>955</v>
      </c>
      <c r="U62" s="11">
        <v>1.68</v>
      </c>
      <c r="V62" s="11">
        <v>26730</v>
      </c>
      <c r="W62" s="11" t="s">
        <v>1889</v>
      </c>
      <c r="X62" s="11">
        <v>18781</v>
      </c>
      <c r="Y62" s="11">
        <v>1</v>
      </c>
      <c r="Z62" s="11">
        <v>27.99</v>
      </c>
      <c r="AA62" s="11"/>
      <c r="AB62" s="11"/>
      <c r="AC62" s="11"/>
      <c r="AD62" s="11">
        <v>1071</v>
      </c>
      <c r="AE62" s="11">
        <v>76</v>
      </c>
      <c r="AF62" s="11">
        <v>4.2</v>
      </c>
      <c r="AG62" s="11">
        <v>0.0796</v>
      </c>
      <c r="AH62" s="11">
        <v>3.86</v>
      </c>
      <c r="AI62" s="11">
        <v>0.71</v>
      </c>
      <c r="AJ62" s="11"/>
      <c r="AK62" s="11" t="s">
        <v>271</v>
      </c>
      <c r="AL62" s="11">
        <v>482</v>
      </c>
      <c r="AM62" s="11" t="s">
        <v>209</v>
      </c>
      <c r="AN62" s="11" t="s">
        <v>5961</v>
      </c>
      <c r="AO62" s="11" t="s">
        <v>5962</v>
      </c>
      <c r="AP62" s="11"/>
      <c r="AQ62" s="11">
        <v>10</v>
      </c>
      <c r="AR62" s="11">
        <v>1</v>
      </c>
      <c r="AS62" s="11" t="s">
        <v>61</v>
      </c>
      <c r="AT62" s="11" t="s">
        <v>209</v>
      </c>
      <c r="AU62" s="11" t="s">
        <v>1844</v>
      </c>
      <c r="AV62" s="11" t="s">
        <v>6634</v>
      </c>
      <c r="AW62" s="11" t="s">
        <v>6635</v>
      </c>
      <c r="AX62" s="11" t="s">
        <v>686</v>
      </c>
      <c r="AY62" s="11" t="s">
        <v>2867</v>
      </c>
      <c r="AZ62" s="11" t="s">
        <v>686</v>
      </c>
      <c r="BA62" s="11" t="s">
        <v>686</v>
      </c>
      <c r="BB62" s="11" t="s">
        <v>686</v>
      </c>
      <c r="BC62" s="11" t="s">
        <v>2867</v>
      </c>
      <c r="BD62" s="11" t="s">
        <v>2867</v>
      </c>
      <c r="BE62" s="11" t="s">
        <v>686</v>
      </c>
      <c r="BF62" s="11" t="s">
        <v>2867</v>
      </c>
      <c r="BG62" s="11" t="s">
        <v>686</v>
      </c>
      <c r="BH62" s="11" t="s">
        <v>686</v>
      </c>
      <c r="BI62" s="11" t="s">
        <v>5943</v>
      </c>
      <c r="BJ62" s="11" t="s">
        <v>6636</v>
      </c>
      <c r="BK62" s="11" t="s">
        <v>1933</v>
      </c>
      <c r="BL62" s="11" t="s">
        <v>6637</v>
      </c>
      <c r="BM62" s="11" t="s">
        <v>686</v>
      </c>
      <c r="BN62" s="11" t="s">
        <v>1932</v>
      </c>
      <c r="BO62" s="11" t="s">
        <v>1932</v>
      </c>
      <c r="BP62" s="11" t="s">
        <v>1931</v>
      </c>
      <c r="BQ62" s="11" t="s">
        <v>6638</v>
      </c>
      <c r="BR62" s="11" t="s">
        <v>5981</v>
      </c>
    </row>
    <row r="63" ht="22" customHeight="1" spans="1:70">
      <c r="A63" s="11">
        <v>62</v>
      </c>
      <c r="B63" s="11" t="s">
        <v>686</v>
      </c>
      <c r="C63" s="11" t="s">
        <v>235</v>
      </c>
      <c r="D63" s="11" t="s">
        <v>1902</v>
      </c>
      <c r="E63" s="11" t="s">
        <v>1912</v>
      </c>
      <c r="F63" s="11" t="s">
        <v>236</v>
      </c>
      <c r="G63" s="11" t="s">
        <v>6639</v>
      </c>
      <c r="H63" s="11" t="s">
        <v>238</v>
      </c>
      <c r="I63" s="11" t="s">
        <v>1913</v>
      </c>
      <c r="J63" s="11" t="s">
        <v>6640</v>
      </c>
      <c r="K63" s="11" t="s">
        <v>6641</v>
      </c>
      <c r="L63" s="11" t="s">
        <v>762</v>
      </c>
      <c r="M63" s="11" t="s">
        <v>1812</v>
      </c>
      <c r="N63" s="11" t="s">
        <v>5938</v>
      </c>
      <c r="O63" s="11">
        <v>3917</v>
      </c>
      <c r="P63" s="11">
        <v>-701</v>
      </c>
      <c r="Q63" s="11">
        <v>-0.22</v>
      </c>
      <c r="R63" s="11" t="s">
        <v>5939</v>
      </c>
      <c r="S63" s="11" t="s">
        <v>6642</v>
      </c>
      <c r="T63" s="11">
        <v>1091</v>
      </c>
      <c r="U63" s="11">
        <v>0.21</v>
      </c>
      <c r="V63" s="11">
        <v>24744</v>
      </c>
      <c r="W63" s="11" t="s">
        <v>1914</v>
      </c>
      <c r="X63" s="11">
        <v>4964</v>
      </c>
      <c r="Y63" s="11">
        <v>6</v>
      </c>
      <c r="Z63" s="11">
        <v>26.99</v>
      </c>
      <c r="AA63" s="11"/>
      <c r="AB63" s="11"/>
      <c r="AC63" s="11">
        <v>4</v>
      </c>
      <c r="AD63" s="11">
        <v>4369</v>
      </c>
      <c r="AE63" s="11">
        <v>57</v>
      </c>
      <c r="AF63" s="11">
        <v>4.3</v>
      </c>
      <c r="AG63" s="11">
        <v>0.0522</v>
      </c>
      <c r="AH63" s="11">
        <v>3.49</v>
      </c>
      <c r="AI63" s="11">
        <v>0.7</v>
      </c>
      <c r="AJ63" s="11"/>
      <c r="AK63" s="11" t="s">
        <v>237</v>
      </c>
      <c r="AL63" s="11">
        <v>779</v>
      </c>
      <c r="AM63" s="11" t="s">
        <v>209</v>
      </c>
      <c r="AN63" s="11" t="s">
        <v>5942</v>
      </c>
      <c r="AO63" s="11" t="s">
        <v>686</v>
      </c>
      <c r="AP63" s="11"/>
      <c r="AQ63" s="11">
        <v>10</v>
      </c>
      <c r="AR63" s="11">
        <v>1</v>
      </c>
      <c r="AS63" s="11" t="s">
        <v>63</v>
      </c>
      <c r="AT63" s="11" t="s">
        <v>209</v>
      </c>
      <c r="AU63" s="11" t="s">
        <v>1844</v>
      </c>
      <c r="AV63" s="11" t="s">
        <v>6643</v>
      </c>
      <c r="AW63" s="11" t="s">
        <v>6644</v>
      </c>
      <c r="AX63" s="11" t="s">
        <v>686</v>
      </c>
      <c r="AY63" s="11" t="s">
        <v>2867</v>
      </c>
      <c r="AZ63" s="11" t="s">
        <v>686</v>
      </c>
      <c r="BA63" s="11" t="s">
        <v>686</v>
      </c>
      <c r="BB63" s="11" t="s">
        <v>686</v>
      </c>
      <c r="BC63" s="11" t="s">
        <v>2867</v>
      </c>
      <c r="BD63" s="11" t="s">
        <v>686</v>
      </c>
      <c r="BE63" s="11" t="s">
        <v>686</v>
      </c>
      <c r="BF63" s="11" t="s">
        <v>2867</v>
      </c>
      <c r="BG63" s="11" t="s">
        <v>686</v>
      </c>
      <c r="BH63" s="11" t="s">
        <v>686</v>
      </c>
      <c r="BI63" s="11" t="s">
        <v>5943</v>
      </c>
      <c r="BJ63" s="11" t="s">
        <v>1911</v>
      </c>
      <c r="BK63" s="11" t="s">
        <v>6645</v>
      </c>
      <c r="BL63" s="11" t="s">
        <v>6646</v>
      </c>
      <c r="BM63" s="11" t="s">
        <v>686</v>
      </c>
      <c r="BN63" s="11" t="s">
        <v>1909</v>
      </c>
      <c r="BO63" s="11" t="s">
        <v>6047</v>
      </c>
      <c r="BP63" s="11" t="s">
        <v>1908</v>
      </c>
      <c r="BQ63" s="11" t="s">
        <v>6647</v>
      </c>
      <c r="BR63" s="11" t="s">
        <v>5981</v>
      </c>
    </row>
    <row r="64" ht="22" customHeight="1" spans="1:70">
      <c r="A64" s="11">
        <v>63</v>
      </c>
      <c r="B64" s="11" t="s">
        <v>686</v>
      </c>
      <c r="C64" s="11" t="s">
        <v>244</v>
      </c>
      <c r="D64" s="11" t="s">
        <v>1915</v>
      </c>
      <c r="E64" s="11" t="s">
        <v>1924</v>
      </c>
      <c r="F64" s="11" t="s">
        <v>245</v>
      </c>
      <c r="G64" s="11" t="s">
        <v>6648</v>
      </c>
      <c r="H64" s="11" t="s">
        <v>247</v>
      </c>
      <c r="I64" s="11" t="s">
        <v>1925</v>
      </c>
      <c r="J64" s="11" t="s">
        <v>6649</v>
      </c>
      <c r="K64" s="11" t="s">
        <v>6650</v>
      </c>
      <c r="L64" s="11" t="s">
        <v>763</v>
      </c>
      <c r="M64" s="11" t="s">
        <v>1812</v>
      </c>
      <c r="N64" s="11" t="s">
        <v>5938</v>
      </c>
      <c r="O64" s="11">
        <v>3923</v>
      </c>
      <c r="P64" s="11">
        <v>-285</v>
      </c>
      <c r="Q64" s="11">
        <v>-0.07</v>
      </c>
      <c r="R64" s="11" t="s">
        <v>5939</v>
      </c>
      <c r="S64" s="11" t="s">
        <v>6651</v>
      </c>
      <c r="T64" s="11">
        <v>1038</v>
      </c>
      <c r="U64" s="11">
        <v>0.13</v>
      </c>
      <c r="V64" s="11">
        <v>16566</v>
      </c>
      <c r="W64" s="11" t="s">
        <v>1914</v>
      </c>
      <c r="X64" s="11">
        <v>3448</v>
      </c>
      <c r="Y64" s="11">
        <v>6</v>
      </c>
      <c r="Z64" s="11">
        <v>15.96</v>
      </c>
      <c r="AA64" s="11"/>
      <c r="AB64" s="11"/>
      <c r="AC64" s="11">
        <v>8</v>
      </c>
      <c r="AD64" s="11">
        <v>2452</v>
      </c>
      <c r="AE64" s="11">
        <v>11</v>
      </c>
      <c r="AF64" s="11">
        <v>4.5</v>
      </c>
      <c r="AG64" s="11">
        <v>0.0106</v>
      </c>
      <c r="AH64" s="11">
        <v>3.49</v>
      </c>
      <c r="AI64" s="11">
        <v>0.63</v>
      </c>
      <c r="AJ64" s="11"/>
      <c r="AK64" s="11" t="s">
        <v>246</v>
      </c>
      <c r="AL64" s="11">
        <v>4506</v>
      </c>
      <c r="AM64" s="11" t="s">
        <v>812</v>
      </c>
      <c r="AN64" s="11" t="s">
        <v>5961</v>
      </c>
      <c r="AO64" s="11" t="s">
        <v>5962</v>
      </c>
      <c r="AP64" s="11"/>
      <c r="AQ64" s="11">
        <v>10</v>
      </c>
      <c r="AR64" s="11">
        <v>12</v>
      </c>
      <c r="AS64" s="11" t="s">
        <v>45</v>
      </c>
      <c r="AT64" s="11" t="s">
        <v>812</v>
      </c>
      <c r="AU64" s="11" t="s">
        <v>686</v>
      </c>
      <c r="AV64" s="11" t="s">
        <v>686</v>
      </c>
      <c r="AW64" s="11" t="s">
        <v>686</v>
      </c>
      <c r="AX64" s="11" t="s">
        <v>686</v>
      </c>
      <c r="AY64" s="11" t="s">
        <v>2867</v>
      </c>
      <c r="AZ64" s="11" t="s">
        <v>686</v>
      </c>
      <c r="BA64" s="11" t="s">
        <v>686</v>
      </c>
      <c r="BB64" s="11" t="s">
        <v>686</v>
      </c>
      <c r="BC64" s="11" t="s">
        <v>2867</v>
      </c>
      <c r="BD64" s="11" t="s">
        <v>2867</v>
      </c>
      <c r="BE64" s="11" t="s">
        <v>686</v>
      </c>
      <c r="BF64" s="11" t="s">
        <v>2867</v>
      </c>
      <c r="BG64" s="11" t="s">
        <v>686</v>
      </c>
      <c r="BH64" s="11" t="s">
        <v>686</v>
      </c>
      <c r="BI64" s="11" t="s">
        <v>5943</v>
      </c>
      <c r="BJ64" s="11" t="s">
        <v>1923</v>
      </c>
      <c r="BK64" s="11" t="s">
        <v>6652</v>
      </c>
      <c r="BL64" s="11" t="s">
        <v>6653</v>
      </c>
      <c r="BM64" s="11" t="s">
        <v>686</v>
      </c>
      <c r="BN64" s="11" t="s">
        <v>1922</v>
      </c>
      <c r="BO64" s="11" t="s">
        <v>6654</v>
      </c>
      <c r="BP64" s="11" t="s">
        <v>1921</v>
      </c>
      <c r="BQ64" s="11" t="s">
        <v>6655</v>
      </c>
      <c r="BR64" s="11" t="s">
        <v>5981</v>
      </c>
    </row>
    <row r="65" ht="22" customHeight="1" spans="1:70">
      <c r="A65" s="11">
        <v>64</v>
      </c>
      <c r="B65" s="11" t="s">
        <v>686</v>
      </c>
      <c r="C65" s="11" t="s">
        <v>254</v>
      </c>
      <c r="D65" s="11" t="s">
        <v>686</v>
      </c>
      <c r="E65" s="11" t="s">
        <v>2025</v>
      </c>
      <c r="F65" s="11" t="s">
        <v>255</v>
      </c>
      <c r="G65" s="11" t="s">
        <v>6656</v>
      </c>
      <c r="H65" s="11" t="s">
        <v>258</v>
      </c>
      <c r="I65" s="11" t="s">
        <v>2026</v>
      </c>
      <c r="J65" s="11" t="s">
        <v>6657</v>
      </c>
      <c r="K65" s="11" t="s">
        <v>6658</v>
      </c>
      <c r="L65" s="11" t="s">
        <v>254</v>
      </c>
      <c r="M65" s="11" t="s">
        <v>1812</v>
      </c>
      <c r="N65" s="11" t="s">
        <v>5938</v>
      </c>
      <c r="O65" s="11">
        <v>4466</v>
      </c>
      <c r="P65" s="11">
        <v>-891</v>
      </c>
      <c r="Q65" s="11">
        <v>-0.26</v>
      </c>
      <c r="R65" s="11" t="s">
        <v>5939</v>
      </c>
      <c r="S65" s="11" t="s">
        <v>6659</v>
      </c>
      <c r="T65" s="11">
        <v>1163</v>
      </c>
      <c r="U65" s="11">
        <v>0.43</v>
      </c>
      <c r="V65" s="11">
        <v>23248</v>
      </c>
      <c r="W65" s="11" t="s">
        <v>1901</v>
      </c>
      <c r="X65" s="11">
        <v>15992</v>
      </c>
      <c r="Y65" s="11">
        <v>1</v>
      </c>
      <c r="Z65" s="11">
        <v>19.99</v>
      </c>
      <c r="AA65" s="11"/>
      <c r="AB65" s="11"/>
      <c r="AC65" s="11"/>
      <c r="AD65" s="11">
        <v>108</v>
      </c>
      <c r="AE65" s="11">
        <v>33</v>
      </c>
      <c r="AF65" s="11">
        <v>3.9</v>
      </c>
      <c r="AG65" s="11">
        <v>0.0284</v>
      </c>
      <c r="AH65" s="11">
        <v>4.01</v>
      </c>
      <c r="AI65" s="11">
        <v>0.65</v>
      </c>
      <c r="AJ65" s="11"/>
      <c r="AK65" s="11" t="s">
        <v>257</v>
      </c>
      <c r="AL65" s="11">
        <v>285</v>
      </c>
      <c r="AM65" s="11" t="s">
        <v>209</v>
      </c>
      <c r="AN65" s="11" t="s">
        <v>5961</v>
      </c>
      <c r="AO65" s="11" t="s">
        <v>5962</v>
      </c>
      <c r="AP65" s="11"/>
      <c r="AQ65" s="11">
        <v>10</v>
      </c>
      <c r="AR65" s="11">
        <v>1</v>
      </c>
      <c r="AS65" s="11" t="s">
        <v>256</v>
      </c>
      <c r="AT65" s="11" t="s">
        <v>209</v>
      </c>
      <c r="AU65" s="11" t="s">
        <v>1844</v>
      </c>
      <c r="AV65" s="11" t="s">
        <v>6660</v>
      </c>
      <c r="AW65" s="11" t="s">
        <v>6661</v>
      </c>
      <c r="AX65" s="11" t="s">
        <v>686</v>
      </c>
      <c r="AY65" s="11" t="s">
        <v>2867</v>
      </c>
      <c r="AZ65" s="11" t="s">
        <v>686</v>
      </c>
      <c r="BA65" s="11" t="s">
        <v>686</v>
      </c>
      <c r="BB65" s="11" t="s">
        <v>686</v>
      </c>
      <c r="BC65" s="11" t="s">
        <v>2867</v>
      </c>
      <c r="BD65" s="11" t="s">
        <v>2867</v>
      </c>
      <c r="BE65" s="11" t="s">
        <v>686</v>
      </c>
      <c r="BF65" s="11" t="s">
        <v>686</v>
      </c>
      <c r="BG65" s="11" t="s">
        <v>686</v>
      </c>
      <c r="BH65" s="11" t="s">
        <v>686</v>
      </c>
      <c r="BI65" s="11" t="s">
        <v>5943</v>
      </c>
      <c r="BJ65" s="11" t="s">
        <v>2024</v>
      </c>
      <c r="BK65" s="11" t="s">
        <v>1956</v>
      </c>
      <c r="BL65" s="11" t="s">
        <v>6662</v>
      </c>
      <c r="BM65" s="11" t="s">
        <v>686</v>
      </c>
      <c r="BN65" s="11" t="s">
        <v>1956</v>
      </c>
      <c r="BO65" s="11" t="s">
        <v>1956</v>
      </c>
      <c r="BP65" s="11" t="s">
        <v>2023</v>
      </c>
      <c r="BQ65" s="11" t="s">
        <v>6663</v>
      </c>
      <c r="BR65" s="11" t="s">
        <v>5981</v>
      </c>
    </row>
    <row r="66" ht="22" customHeight="1" spans="1:70">
      <c r="A66" s="11">
        <v>65</v>
      </c>
      <c r="B66" s="11" t="s">
        <v>686</v>
      </c>
      <c r="C66" s="11" t="s">
        <v>306</v>
      </c>
      <c r="D66" s="11" t="s">
        <v>2113</v>
      </c>
      <c r="E66" s="11" t="s">
        <v>2122</v>
      </c>
      <c r="F66" s="11" t="s">
        <v>54</v>
      </c>
      <c r="G66" s="11" t="s">
        <v>6664</v>
      </c>
      <c r="H66" s="11" t="s">
        <v>2121</v>
      </c>
      <c r="I66" s="11" t="s">
        <v>2123</v>
      </c>
      <c r="J66" s="11" t="s">
        <v>6665</v>
      </c>
      <c r="K66" s="11" t="s">
        <v>6666</v>
      </c>
      <c r="L66" s="11" t="s">
        <v>764</v>
      </c>
      <c r="M66" s="11" t="s">
        <v>1812</v>
      </c>
      <c r="N66" s="11" t="s">
        <v>5938</v>
      </c>
      <c r="O66" s="11">
        <v>4922</v>
      </c>
      <c r="P66" s="11">
        <v>8809</v>
      </c>
      <c r="Q66" s="11">
        <v>0.62</v>
      </c>
      <c r="R66" s="11" t="s">
        <v>5939</v>
      </c>
      <c r="S66" s="11" t="s">
        <v>6667</v>
      </c>
      <c r="T66" s="11">
        <v>468</v>
      </c>
      <c r="U66" s="11">
        <v>0.39</v>
      </c>
      <c r="V66" s="11">
        <v>10198</v>
      </c>
      <c r="W66" s="11" t="s">
        <v>1865</v>
      </c>
      <c r="X66" s="11">
        <v>2564</v>
      </c>
      <c r="Y66" s="11">
        <v>4</v>
      </c>
      <c r="Z66" s="11">
        <v>21.79</v>
      </c>
      <c r="AA66" s="11"/>
      <c r="AB66" s="11"/>
      <c r="AC66" s="11"/>
      <c r="AD66" s="11">
        <v>121</v>
      </c>
      <c r="AE66" s="11">
        <v>9</v>
      </c>
      <c r="AF66" s="11">
        <v>4.2</v>
      </c>
      <c r="AG66" s="11">
        <v>0.0192</v>
      </c>
      <c r="AH66" s="11">
        <v>3.08</v>
      </c>
      <c r="AI66" s="11">
        <v>0.71</v>
      </c>
      <c r="AJ66" s="11"/>
      <c r="AK66" s="11" t="s">
        <v>307</v>
      </c>
      <c r="AL66" s="11">
        <v>223</v>
      </c>
      <c r="AM66" s="11" t="s">
        <v>209</v>
      </c>
      <c r="AN66" s="11" t="s">
        <v>5961</v>
      </c>
      <c r="AO66" s="11" t="s">
        <v>5962</v>
      </c>
      <c r="AP66" s="11"/>
      <c r="AQ66" s="11">
        <v>10</v>
      </c>
      <c r="AR66" s="11">
        <v>1</v>
      </c>
      <c r="AS66" s="11" t="s">
        <v>53</v>
      </c>
      <c r="AT66" s="11" t="s">
        <v>209</v>
      </c>
      <c r="AU66" s="11" t="s">
        <v>1844</v>
      </c>
      <c r="AV66" s="11" t="s">
        <v>5989</v>
      </c>
      <c r="AW66" s="11" t="s">
        <v>5990</v>
      </c>
      <c r="AX66" s="11" t="s">
        <v>686</v>
      </c>
      <c r="AY66" s="11" t="s">
        <v>2867</v>
      </c>
      <c r="AZ66" s="11" t="s">
        <v>2867</v>
      </c>
      <c r="BA66" s="11" t="s">
        <v>5991</v>
      </c>
      <c r="BB66" s="11" t="s">
        <v>686</v>
      </c>
      <c r="BC66" s="11" t="s">
        <v>2867</v>
      </c>
      <c r="BD66" s="11" t="s">
        <v>2867</v>
      </c>
      <c r="BE66" s="11" t="s">
        <v>686</v>
      </c>
      <c r="BF66" s="11" t="s">
        <v>2867</v>
      </c>
      <c r="BG66" s="11" t="s">
        <v>686</v>
      </c>
      <c r="BH66" s="11" t="s">
        <v>2867</v>
      </c>
      <c r="BI66" s="11" t="s">
        <v>5943</v>
      </c>
      <c r="BJ66" s="11" t="s">
        <v>2120</v>
      </c>
      <c r="BK66" s="11" t="s">
        <v>6668</v>
      </c>
      <c r="BL66" s="11" t="s">
        <v>2118</v>
      </c>
      <c r="BM66" s="11" t="s">
        <v>686</v>
      </c>
      <c r="BN66" s="11" t="s">
        <v>2120</v>
      </c>
      <c r="BO66" s="11" t="s">
        <v>6668</v>
      </c>
      <c r="BP66" s="11" t="s">
        <v>2119</v>
      </c>
      <c r="BQ66" s="11" t="s">
        <v>6669</v>
      </c>
      <c r="BR66" s="11" t="s">
        <v>6141</v>
      </c>
    </row>
    <row r="67" ht="22" customHeight="1" spans="1:70">
      <c r="A67" s="11">
        <v>66</v>
      </c>
      <c r="B67" s="11" t="s">
        <v>686</v>
      </c>
      <c r="C67" s="11" t="s">
        <v>766</v>
      </c>
      <c r="D67" s="11" t="s">
        <v>6670</v>
      </c>
      <c r="E67" s="11" t="s">
        <v>6671</v>
      </c>
      <c r="F67" s="11" t="s">
        <v>62</v>
      </c>
      <c r="G67" s="11" t="s">
        <v>6672</v>
      </c>
      <c r="H67" s="11" t="s">
        <v>6673</v>
      </c>
      <c r="I67" s="11" t="s">
        <v>6674</v>
      </c>
      <c r="J67" s="11" t="s">
        <v>6675</v>
      </c>
      <c r="K67" s="11" t="s">
        <v>6676</v>
      </c>
      <c r="L67" s="11" t="s">
        <v>765</v>
      </c>
      <c r="M67" s="11" t="s">
        <v>1812</v>
      </c>
      <c r="N67" s="11" t="s">
        <v>5938</v>
      </c>
      <c r="O67" s="11">
        <v>5167</v>
      </c>
      <c r="P67" s="11">
        <v>-513</v>
      </c>
      <c r="Q67" s="11">
        <v>-0.12</v>
      </c>
      <c r="R67" s="11" t="s">
        <v>5939</v>
      </c>
      <c r="S67" s="11" t="s">
        <v>6677</v>
      </c>
      <c r="T67" s="11">
        <v>1232</v>
      </c>
      <c r="U67" s="11">
        <v>0.18</v>
      </c>
      <c r="V67" s="11">
        <v>19700</v>
      </c>
      <c r="W67" s="11" t="s">
        <v>1914</v>
      </c>
      <c r="X67" s="11">
        <v>3146</v>
      </c>
      <c r="Y67" s="11">
        <v>13</v>
      </c>
      <c r="Z67" s="11">
        <v>15.99</v>
      </c>
      <c r="AA67" s="11"/>
      <c r="AB67" s="11"/>
      <c r="AC67" s="11"/>
      <c r="AD67" s="11">
        <v>717</v>
      </c>
      <c r="AE67" s="11">
        <v>21</v>
      </c>
      <c r="AF67" s="11">
        <v>4.6</v>
      </c>
      <c r="AG67" s="11">
        <v>0.017</v>
      </c>
      <c r="AH67" s="11">
        <v>2.72</v>
      </c>
      <c r="AI67" s="11">
        <v>0.68</v>
      </c>
      <c r="AJ67" s="11"/>
      <c r="AK67" s="11" t="s">
        <v>6678</v>
      </c>
      <c r="AL67" s="11">
        <v>834</v>
      </c>
      <c r="AM67" s="11" t="s">
        <v>209</v>
      </c>
      <c r="AN67" s="11" t="s">
        <v>5961</v>
      </c>
      <c r="AO67" s="11" t="s">
        <v>5962</v>
      </c>
      <c r="AP67" s="11"/>
      <c r="AQ67" s="11">
        <v>10</v>
      </c>
      <c r="AR67" s="11">
        <v>3</v>
      </c>
      <c r="AS67" s="11" t="s">
        <v>59</v>
      </c>
      <c r="AT67" s="11" t="s">
        <v>209</v>
      </c>
      <c r="AU67" s="11" t="s">
        <v>1844</v>
      </c>
      <c r="AV67" s="11" t="s">
        <v>6109</v>
      </c>
      <c r="AW67" s="11" t="s">
        <v>6110</v>
      </c>
      <c r="AX67" s="11" t="s">
        <v>2867</v>
      </c>
      <c r="AY67" s="11" t="s">
        <v>2867</v>
      </c>
      <c r="AZ67" s="11" t="s">
        <v>686</v>
      </c>
      <c r="BA67" s="11" t="s">
        <v>686</v>
      </c>
      <c r="BB67" s="11" t="s">
        <v>686</v>
      </c>
      <c r="BC67" s="11" t="s">
        <v>2867</v>
      </c>
      <c r="BD67" s="11" t="s">
        <v>2867</v>
      </c>
      <c r="BE67" s="11" t="s">
        <v>686</v>
      </c>
      <c r="BF67" s="11" t="s">
        <v>2867</v>
      </c>
      <c r="BG67" s="11" t="s">
        <v>686</v>
      </c>
      <c r="BH67" s="11" t="s">
        <v>686</v>
      </c>
      <c r="BI67" s="11" t="s">
        <v>5943</v>
      </c>
      <c r="BJ67" s="11" t="s">
        <v>6679</v>
      </c>
      <c r="BK67" s="11" t="s">
        <v>6680</v>
      </c>
      <c r="BL67" s="11" t="s">
        <v>6681</v>
      </c>
      <c r="BM67" s="11" t="s">
        <v>686</v>
      </c>
      <c r="BN67" s="11" t="s">
        <v>2100</v>
      </c>
      <c r="BO67" s="11" t="s">
        <v>6682</v>
      </c>
      <c r="BP67" s="11" t="s">
        <v>1968</v>
      </c>
      <c r="BQ67" s="11" t="s">
        <v>6683</v>
      </c>
      <c r="BR67" s="11" t="s">
        <v>5951</v>
      </c>
    </row>
    <row r="68" ht="22" customHeight="1" spans="1:70">
      <c r="A68" s="11">
        <v>67</v>
      </c>
      <c r="B68" s="11" t="s">
        <v>686</v>
      </c>
      <c r="C68" s="11" t="s">
        <v>273</v>
      </c>
      <c r="D68" s="11" t="s">
        <v>2037</v>
      </c>
      <c r="E68" s="11" t="s">
        <v>2043</v>
      </c>
      <c r="F68" s="11" t="s">
        <v>62</v>
      </c>
      <c r="G68" s="11" t="s">
        <v>6684</v>
      </c>
      <c r="H68" s="11" t="s">
        <v>2042</v>
      </c>
      <c r="I68" s="11" t="s">
        <v>2044</v>
      </c>
      <c r="J68" s="11" t="s">
        <v>6685</v>
      </c>
      <c r="K68" s="11" t="s">
        <v>6686</v>
      </c>
      <c r="L68" s="11" t="s">
        <v>767</v>
      </c>
      <c r="M68" s="11" t="s">
        <v>1812</v>
      </c>
      <c r="N68" s="11" t="s">
        <v>5938</v>
      </c>
      <c r="O68" s="11">
        <v>5278</v>
      </c>
      <c r="P68" s="11">
        <v>465</v>
      </c>
      <c r="Q68" s="11">
        <v>0.08</v>
      </c>
      <c r="R68" s="11" t="s">
        <v>5939</v>
      </c>
      <c r="S68" s="11" t="s">
        <v>6687</v>
      </c>
      <c r="T68" s="11">
        <v>798</v>
      </c>
      <c r="U68" s="11">
        <v>0.13</v>
      </c>
      <c r="V68" s="11">
        <v>14356</v>
      </c>
      <c r="W68" s="11" t="s">
        <v>1865</v>
      </c>
      <c r="X68" s="11">
        <v>1799</v>
      </c>
      <c r="Y68" s="11">
        <v>12</v>
      </c>
      <c r="Z68" s="11">
        <v>17.99</v>
      </c>
      <c r="AA68" s="11"/>
      <c r="AB68" s="11"/>
      <c r="AC68" s="11"/>
      <c r="AD68" s="11">
        <v>407</v>
      </c>
      <c r="AE68" s="11">
        <v>18</v>
      </c>
      <c r="AF68" s="11">
        <v>4.6</v>
      </c>
      <c r="AG68" s="11">
        <v>0.0226</v>
      </c>
      <c r="AH68" s="11">
        <v>2.72</v>
      </c>
      <c r="AI68" s="11">
        <v>0.67</v>
      </c>
      <c r="AJ68" s="11"/>
      <c r="AK68" s="11" t="s">
        <v>274</v>
      </c>
      <c r="AL68" s="11">
        <v>408</v>
      </c>
      <c r="AM68" s="11" t="s">
        <v>209</v>
      </c>
      <c r="AN68" s="11" t="s">
        <v>5961</v>
      </c>
      <c r="AO68" s="11" t="s">
        <v>5962</v>
      </c>
      <c r="AP68" s="11"/>
      <c r="AQ68" s="11">
        <v>9</v>
      </c>
      <c r="AR68" s="11">
        <v>2</v>
      </c>
      <c r="AS68" s="11" t="s">
        <v>59</v>
      </c>
      <c r="AT68" s="11" t="s">
        <v>209</v>
      </c>
      <c r="AU68" s="11" t="s">
        <v>1844</v>
      </c>
      <c r="AV68" s="11" t="s">
        <v>6109</v>
      </c>
      <c r="AW68" s="11" t="s">
        <v>6110</v>
      </c>
      <c r="AX68" s="11" t="s">
        <v>686</v>
      </c>
      <c r="AY68" s="11" t="s">
        <v>2867</v>
      </c>
      <c r="AZ68" s="11" t="s">
        <v>686</v>
      </c>
      <c r="BA68" s="11" t="s">
        <v>686</v>
      </c>
      <c r="BB68" s="11" t="s">
        <v>686</v>
      </c>
      <c r="BC68" s="11" t="s">
        <v>2867</v>
      </c>
      <c r="BD68" s="11" t="s">
        <v>686</v>
      </c>
      <c r="BE68" s="11" t="s">
        <v>686</v>
      </c>
      <c r="BF68" s="11" t="s">
        <v>2867</v>
      </c>
      <c r="BG68" s="11" t="s">
        <v>686</v>
      </c>
      <c r="BH68" s="11" t="s">
        <v>686</v>
      </c>
      <c r="BI68" s="11" t="s">
        <v>5943</v>
      </c>
      <c r="BJ68" s="11" t="s">
        <v>1969</v>
      </c>
      <c r="BK68" s="11" t="s">
        <v>6688</v>
      </c>
      <c r="BL68" s="11" t="s">
        <v>6681</v>
      </c>
      <c r="BM68" s="11" t="s">
        <v>686</v>
      </c>
      <c r="BN68" s="11" t="s">
        <v>1969</v>
      </c>
      <c r="BO68" s="11" t="s">
        <v>6688</v>
      </c>
      <c r="BP68" s="11" t="s">
        <v>2041</v>
      </c>
      <c r="BQ68" s="11" t="s">
        <v>6689</v>
      </c>
      <c r="BR68" s="11" t="s">
        <v>5951</v>
      </c>
    </row>
    <row r="69" ht="22" customHeight="1" spans="1:70">
      <c r="A69" s="11">
        <v>68</v>
      </c>
      <c r="B69" s="11" t="s">
        <v>686</v>
      </c>
      <c r="C69" s="11" t="s">
        <v>281</v>
      </c>
      <c r="D69" s="11" t="s">
        <v>1936</v>
      </c>
      <c r="E69" s="11" t="s">
        <v>1946</v>
      </c>
      <c r="F69" s="11" t="s">
        <v>282</v>
      </c>
      <c r="G69" s="11" t="s">
        <v>6690</v>
      </c>
      <c r="H69" s="11" t="s">
        <v>1945</v>
      </c>
      <c r="I69" s="11" t="s">
        <v>1947</v>
      </c>
      <c r="J69" s="11" t="s">
        <v>6691</v>
      </c>
      <c r="K69" s="11" t="s">
        <v>6692</v>
      </c>
      <c r="L69" s="11" t="s">
        <v>768</v>
      </c>
      <c r="M69" s="11" t="s">
        <v>1812</v>
      </c>
      <c r="N69" s="11" t="s">
        <v>5938</v>
      </c>
      <c r="O69" s="11">
        <v>5840</v>
      </c>
      <c r="P69" s="11">
        <v>18682</v>
      </c>
      <c r="Q69" s="11">
        <v>0.79</v>
      </c>
      <c r="R69" s="11" t="s">
        <v>5939</v>
      </c>
      <c r="S69" s="11" t="s">
        <v>6693</v>
      </c>
      <c r="T69" s="11">
        <v>592</v>
      </c>
      <c r="U69" s="11">
        <v>2.4</v>
      </c>
      <c r="V69" s="11">
        <v>11538</v>
      </c>
      <c r="W69" s="11" t="s">
        <v>1948</v>
      </c>
      <c r="X69" s="11">
        <v>6813</v>
      </c>
      <c r="Y69" s="11">
        <v>3</v>
      </c>
      <c r="Z69" s="11">
        <v>19.49</v>
      </c>
      <c r="AA69" s="11"/>
      <c r="AB69" s="11"/>
      <c r="AC69" s="11"/>
      <c r="AD69" s="11">
        <v>241</v>
      </c>
      <c r="AE69" s="11">
        <v>25</v>
      </c>
      <c r="AF69" s="11">
        <v>3.8</v>
      </c>
      <c r="AG69" s="11">
        <v>0.0422</v>
      </c>
      <c r="AH69" s="11">
        <v>4.01</v>
      </c>
      <c r="AI69" s="11">
        <v>0.64</v>
      </c>
      <c r="AJ69" s="11"/>
      <c r="AK69" s="11" t="s">
        <v>284</v>
      </c>
      <c r="AL69" s="11">
        <v>112</v>
      </c>
      <c r="AM69" s="11" t="s">
        <v>209</v>
      </c>
      <c r="AN69" s="11" t="s">
        <v>5942</v>
      </c>
      <c r="AO69" s="11" t="s">
        <v>686</v>
      </c>
      <c r="AP69" s="11"/>
      <c r="AQ69" s="11">
        <v>9</v>
      </c>
      <c r="AR69" s="11">
        <v>1</v>
      </c>
      <c r="AS69" s="11" t="s">
        <v>283</v>
      </c>
      <c r="AT69" s="11" t="s">
        <v>209</v>
      </c>
      <c r="AU69" s="11" t="s">
        <v>1844</v>
      </c>
      <c r="AV69" s="11" t="s">
        <v>6694</v>
      </c>
      <c r="AW69" s="11" t="s">
        <v>6695</v>
      </c>
      <c r="AX69" s="11" t="s">
        <v>686</v>
      </c>
      <c r="AY69" s="11" t="s">
        <v>686</v>
      </c>
      <c r="AZ69" s="11" t="s">
        <v>686</v>
      </c>
      <c r="BA69" s="11" t="s">
        <v>686</v>
      </c>
      <c r="BB69" s="11" t="s">
        <v>686</v>
      </c>
      <c r="BC69" s="11" t="s">
        <v>2867</v>
      </c>
      <c r="BD69" s="11" t="s">
        <v>2867</v>
      </c>
      <c r="BE69" s="11" t="s">
        <v>686</v>
      </c>
      <c r="BF69" s="11" t="s">
        <v>2867</v>
      </c>
      <c r="BG69" s="11" t="s">
        <v>686</v>
      </c>
      <c r="BH69" s="11" t="s">
        <v>2867</v>
      </c>
      <c r="BI69" s="11"/>
      <c r="BJ69" s="11" t="s">
        <v>1944</v>
      </c>
      <c r="BK69" s="11" t="s">
        <v>6696</v>
      </c>
      <c r="BL69" s="11" t="s">
        <v>6697</v>
      </c>
      <c r="BM69" s="11" t="s">
        <v>686</v>
      </c>
      <c r="BN69" s="11" t="s">
        <v>1943</v>
      </c>
      <c r="BO69" s="11" t="s">
        <v>1943</v>
      </c>
      <c r="BP69" s="11" t="s">
        <v>1942</v>
      </c>
      <c r="BQ69" s="11" t="s">
        <v>6698</v>
      </c>
      <c r="BR69" s="11" t="s">
        <v>5981</v>
      </c>
    </row>
    <row r="70" ht="22" customHeight="1" spans="1:70">
      <c r="A70" s="11">
        <v>69</v>
      </c>
      <c r="B70" s="11" t="s">
        <v>686</v>
      </c>
      <c r="C70" s="11" t="s">
        <v>266</v>
      </c>
      <c r="D70" s="11" t="s">
        <v>2002</v>
      </c>
      <c r="E70" s="11" t="s">
        <v>2011</v>
      </c>
      <c r="F70" s="11" t="s">
        <v>267</v>
      </c>
      <c r="G70" s="11" t="s">
        <v>6699</v>
      </c>
      <c r="H70" s="11" t="s">
        <v>2010</v>
      </c>
      <c r="I70" s="11" t="s">
        <v>2012</v>
      </c>
      <c r="J70" s="11" t="s">
        <v>6700</v>
      </c>
      <c r="K70" s="11" t="s">
        <v>6701</v>
      </c>
      <c r="L70" s="11" t="s">
        <v>769</v>
      </c>
      <c r="M70" s="11" t="s">
        <v>1812</v>
      </c>
      <c r="N70" s="11" t="s">
        <v>5938</v>
      </c>
      <c r="O70" s="11">
        <v>6103</v>
      </c>
      <c r="P70" s="11">
        <v>-1324</v>
      </c>
      <c r="Q70" s="11">
        <v>-0.31</v>
      </c>
      <c r="R70" s="11" t="s">
        <v>5939</v>
      </c>
      <c r="S70" s="11" t="s">
        <v>6702</v>
      </c>
      <c r="T70" s="11">
        <v>878</v>
      </c>
      <c r="U70" s="11">
        <v>0.79</v>
      </c>
      <c r="V70" s="11">
        <v>13539</v>
      </c>
      <c r="W70" s="11" t="s">
        <v>1865</v>
      </c>
      <c r="X70" s="11">
        <v>1542</v>
      </c>
      <c r="Y70" s="11">
        <v>8</v>
      </c>
      <c r="Z70" s="11">
        <v>15.42</v>
      </c>
      <c r="AA70" s="11"/>
      <c r="AB70" s="11"/>
      <c r="AC70" s="11"/>
      <c r="AD70" s="11">
        <v>570</v>
      </c>
      <c r="AE70" s="11">
        <v>9</v>
      </c>
      <c r="AF70" s="11">
        <v>4</v>
      </c>
      <c r="AG70" s="11">
        <v>0.0103</v>
      </c>
      <c r="AH70" s="11">
        <v>2.6</v>
      </c>
      <c r="AI70" s="11">
        <v>0.68</v>
      </c>
      <c r="AJ70" s="11"/>
      <c r="AK70" s="11" t="s">
        <v>268</v>
      </c>
      <c r="AL70" s="11">
        <v>1637</v>
      </c>
      <c r="AM70" s="11" t="s">
        <v>812</v>
      </c>
      <c r="AN70" s="11" t="s">
        <v>5961</v>
      </c>
      <c r="AO70" s="11" t="s">
        <v>5962</v>
      </c>
      <c r="AP70" s="11"/>
      <c r="AQ70" s="11">
        <v>10</v>
      </c>
      <c r="AR70" s="11">
        <v>14</v>
      </c>
      <c r="AS70" s="11" t="s">
        <v>45</v>
      </c>
      <c r="AT70" s="11" t="s">
        <v>812</v>
      </c>
      <c r="AU70" s="11" t="s">
        <v>686</v>
      </c>
      <c r="AV70" s="11" t="s">
        <v>686</v>
      </c>
      <c r="AW70" s="11" t="s">
        <v>686</v>
      </c>
      <c r="AX70" s="11" t="s">
        <v>686</v>
      </c>
      <c r="AY70" s="11" t="s">
        <v>2867</v>
      </c>
      <c r="AZ70" s="11" t="s">
        <v>686</v>
      </c>
      <c r="BA70" s="11" t="s">
        <v>686</v>
      </c>
      <c r="BB70" s="11" t="s">
        <v>686</v>
      </c>
      <c r="BC70" s="11" t="s">
        <v>2867</v>
      </c>
      <c r="BD70" s="11" t="s">
        <v>2867</v>
      </c>
      <c r="BE70" s="11" t="s">
        <v>686</v>
      </c>
      <c r="BF70" s="11" t="s">
        <v>2867</v>
      </c>
      <c r="BG70" s="11" t="s">
        <v>686</v>
      </c>
      <c r="BH70" s="11" t="s">
        <v>686</v>
      </c>
      <c r="BI70" s="11" t="s">
        <v>5943</v>
      </c>
      <c r="BJ70" s="11" t="s">
        <v>2009</v>
      </c>
      <c r="BK70" s="11" t="s">
        <v>6703</v>
      </c>
      <c r="BL70" s="11" t="s">
        <v>6704</v>
      </c>
      <c r="BM70" s="11" t="s">
        <v>686</v>
      </c>
      <c r="BN70" s="11" t="s">
        <v>2009</v>
      </c>
      <c r="BO70" s="11" t="s">
        <v>6703</v>
      </c>
      <c r="BP70" s="11" t="s">
        <v>2008</v>
      </c>
      <c r="BQ70" s="11" t="s">
        <v>6705</v>
      </c>
      <c r="BR70" s="11" t="s">
        <v>5951</v>
      </c>
    </row>
    <row r="71" ht="22" customHeight="1" spans="1:70">
      <c r="A71" s="11">
        <v>70</v>
      </c>
      <c r="B71" s="11" t="s">
        <v>686</v>
      </c>
      <c r="C71" s="11" t="s">
        <v>286</v>
      </c>
      <c r="D71" s="11" t="s">
        <v>2027</v>
      </c>
      <c r="E71" s="11" t="s">
        <v>2035</v>
      </c>
      <c r="F71" s="11" t="s">
        <v>52</v>
      </c>
      <c r="G71" s="11" t="s">
        <v>6706</v>
      </c>
      <c r="H71" s="11" t="s">
        <v>288</v>
      </c>
      <c r="I71" s="11" t="s">
        <v>2036</v>
      </c>
      <c r="J71" s="11" t="s">
        <v>6707</v>
      </c>
      <c r="K71" s="11" t="s">
        <v>6708</v>
      </c>
      <c r="L71" s="11" t="s">
        <v>770</v>
      </c>
      <c r="M71" s="11" t="s">
        <v>1812</v>
      </c>
      <c r="N71" s="11" t="s">
        <v>5938</v>
      </c>
      <c r="O71" s="11">
        <v>6149</v>
      </c>
      <c r="P71" s="11">
        <v>-682</v>
      </c>
      <c r="Q71" s="11">
        <v>-0.12</v>
      </c>
      <c r="R71" s="11" t="s">
        <v>5939</v>
      </c>
      <c r="S71" s="11" t="s">
        <v>6709</v>
      </c>
      <c r="T71" s="11">
        <v>674</v>
      </c>
      <c r="U71" s="11">
        <v>0.11</v>
      </c>
      <c r="V71" s="11">
        <v>14633</v>
      </c>
      <c r="W71" s="11" t="s">
        <v>1948</v>
      </c>
      <c r="X71" s="11">
        <v>6828</v>
      </c>
      <c r="Y71" s="11">
        <v>3</v>
      </c>
      <c r="Z71" s="11">
        <v>21.71</v>
      </c>
      <c r="AA71" s="11"/>
      <c r="AB71" s="11"/>
      <c r="AC71" s="11"/>
      <c r="AD71" s="11">
        <v>289</v>
      </c>
      <c r="AE71" s="11">
        <v>10</v>
      </c>
      <c r="AF71" s="11">
        <v>4.2</v>
      </c>
      <c r="AG71" s="11">
        <v>0.0148</v>
      </c>
      <c r="AH71" s="11">
        <v>4.61</v>
      </c>
      <c r="AI71" s="11">
        <v>0.64</v>
      </c>
      <c r="AJ71" s="11"/>
      <c r="AK71" s="11" t="s">
        <v>287</v>
      </c>
      <c r="AL71" s="11">
        <v>3366</v>
      </c>
      <c r="AM71" s="11" t="s">
        <v>812</v>
      </c>
      <c r="AN71" s="11" t="s">
        <v>5961</v>
      </c>
      <c r="AO71" s="11" t="s">
        <v>5962</v>
      </c>
      <c r="AP71" s="11"/>
      <c r="AQ71" s="11">
        <v>9</v>
      </c>
      <c r="AR71" s="11">
        <v>11</v>
      </c>
      <c r="AS71" s="11" t="s">
        <v>45</v>
      </c>
      <c r="AT71" s="11" t="s">
        <v>812</v>
      </c>
      <c r="AU71" s="11" t="s">
        <v>686</v>
      </c>
      <c r="AV71" s="11" t="s">
        <v>686</v>
      </c>
      <c r="AW71" s="11" t="s">
        <v>686</v>
      </c>
      <c r="AX71" s="11" t="s">
        <v>686</v>
      </c>
      <c r="AY71" s="11" t="s">
        <v>2867</v>
      </c>
      <c r="AZ71" s="11" t="s">
        <v>686</v>
      </c>
      <c r="BA71" s="11" t="s">
        <v>686</v>
      </c>
      <c r="BB71" s="11" t="s">
        <v>686</v>
      </c>
      <c r="BC71" s="11" t="s">
        <v>2867</v>
      </c>
      <c r="BD71" s="11" t="s">
        <v>2867</v>
      </c>
      <c r="BE71" s="11" t="s">
        <v>686</v>
      </c>
      <c r="BF71" s="11" t="s">
        <v>686</v>
      </c>
      <c r="BG71" s="11" t="s">
        <v>686</v>
      </c>
      <c r="BH71" s="11" t="s">
        <v>686</v>
      </c>
      <c r="BI71" s="11" t="s">
        <v>5943</v>
      </c>
      <c r="BJ71" s="11" t="s">
        <v>2034</v>
      </c>
      <c r="BK71" s="11" t="s">
        <v>6543</v>
      </c>
      <c r="BL71" s="11" t="s">
        <v>6710</v>
      </c>
      <c r="BM71" s="11" t="s">
        <v>686</v>
      </c>
      <c r="BN71" s="11" t="s">
        <v>2033</v>
      </c>
      <c r="BO71" s="11" t="s">
        <v>2033</v>
      </c>
      <c r="BP71" s="11" t="s">
        <v>2032</v>
      </c>
      <c r="BQ71" s="11" t="s">
        <v>6711</v>
      </c>
      <c r="BR71" s="11" t="s">
        <v>5981</v>
      </c>
    </row>
    <row r="72" ht="22" customHeight="1" spans="1:70">
      <c r="A72" s="11">
        <v>71</v>
      </c>
      <c r="B72" s="11" t="s">
        <v>686</v>
      </c>
      <c r="C72" s="11" t="s">
        <v>398</v>
      </c>
      <c r="D72" s="11" t="s">
        <v>686</v>
      </c>
      <c r="E72" s="11" t="s">
        <v>2607</v>
      </c>
      <c r="F72" s="11" t="s">
        <v>52</v>
      </c>
      <c r="G72" s="11" t="s">
        <v>6712</v>
      </c>
      <c r="H72" s="11" t="s">
        <v>400</v>
      </c>
      <c r="I72" s="11" t="s">
        <v>2608</v>
      </c>
      <c r="J72" s="11" t="s">
        <v>6713</v>
      </c>
      <c r="K72" s="11" t="s">
        <v>6714</v>
      </c>
      <c r="L72" s="11" t="s">
        <v>398</v>
      </c>
      <c r="M72" s="11" t="s">
        <v>1812</v>
      </c>
      <c r="N72" s="11" t="s">
        <v>5938</v>
      </c>
      <c r="O72" s="11">
        <v>7108</v>
      </c>
      <c r="P72" s="11">
        <v>829</v>
      </c>
      <c r="Q72" s="11">
        <v>0.09</v>
      </c>
      <c r="R72" s="11" t="s">
        <v>5939</v>
      </c>
      <c r="S72" s="11" t="s">
        <v>6715</v>
      </c>
      <c r="T72" s="11">
        <v>275</v>
      </c>
      <c r="U72" s="11">
        <v>1.32</v>
      </c>
      <c r="V72" s="11">
        <v>3273</v>
      </c>
      <c r="W72" s="11" t="s">
        <v>1865</v>
      </c>
      <c r="X72" s="11">
        <v>1591</v>
      </c>
      <c r="Y72" s="11">
        <v>1</v>
      </c>
      <c r="Z72" s="11">
        <v>11.9</v>
      </c>
      <c r="AA72" s="11"/>
      <c r="AB72" s="11"/>
      <c r="AC72" s="11">
        <v>26</v>
      </c>
      <c r="AD72" s="11">
        <v>5459</v>
      </c>
      <c r="AE72" s="11">
        <v>12</v>
      </c>
      <c r="AF72" s="11">
        <v>4.5</v>
      </c>
      <c r="AG72" s="11">
        <v>0.0436</v>
      </c>
      <c r="AH72" s="11">
        <v>5.2</v>
      </c>
      <c r="AI72" s="11">
        <v>0.41</v>
      </c>
      <c r="AJ72" s="11"/>
      <c r="AK72" s="11" t="s">
        <v>399</v>
      </c>
      <c r="AL72" s="11">
        <v>5169</v>
      </c>
      <c r="AM72" s="11" t="s">
        <v>812</v>
      </c>
      <c r="AN72" s="11" t="s">
        <v>686</v>
      </c>
      <c r="AO72" s="11" t="s">
        <v>686</v>
      </c>
      <c r="AP72" s="11"/>
      <c r="AQ72" s="11">
        <v>10</v>
      </c>
      <c r="AR72" s="11">
        <v>6</v>
      </c>
      <c r="AS72" s="11" t="s">
        <v>45</v>
      </c>
      <c r="AT72" s="11" t="s">
        <v>812</v>
      </c>
      <c r="AU72" s="11" t="s">
        <v>686</v>
      </c>
      <c r="AV72" s="11" t="s">
        <v>686</v>
      </c>
      <c r="AW72" s="11" t="s">
        <v>686</v>
      </c>
      <c r="AX72" s="11" t="s">
        <v>686</v>
      </c>
      <c r="AY72" s="11" t="s">
        <v>2867</v>
      </c>
      <c r="AZ72" s="11" t="s">
        <v>686</v>
      </c>
      <c r="BA72" s="11" t="s">
        <v>686</v>
      </c>
      <c r="BB72" s="11" t="s">
        <v>686</v>
      </c>
      <c r="BC72" s="11" t="s">
        <v>2867</v>
      </c>
      <c r="BD72" s="11" t="s">
        <v>2867</v>
      </c>
      <c r="BE72" s="11" t="s">
        <v>686</v>
      </c>
      <c r="BF72" s="11" t="s">
        <v>686</v>
      </c>
      <c r="BG72" s="11" t="s">
        <v>686</v>
      </c>
      <c r="BH72" s="11" t="s">
        <v>686</v>
      </c>
      <c r="BI72" s="11" t="s">
        <v>5943</v>
      </c>
      <c r="BJ72" s="11" t="s">
        <v>6716</v>
      </c>
      <c r="BK72" s="11" t="s">
        <v>6717</v>
      </c>
      <c r="BL72" s="11" t="s">
        <v>6718</v>
      </c>
      <c r="BM72" s="11" t="s">
        <v>686</v>
      </c>
      <c r="BN72" s="11" t="s">
        <v>2604</v>
      </c>
      <c r="BO72" s="11" t="s">
        <v>2604</v>
      </c>
      <c r="BP72" s="11" t="s">
        <v>2603</v>
      </c>
      <c r="BQ72" s="11" t="s">
        <v>6719</v>
      </c>
      <c r="BR72" s="11" t="s">
        <v>6005</v>
      </c>
    </row>
    <row r="73" ht="22" customHeight="1" spans="1:70">
      <c r="A73" s="11">
        <v>72</v>
      </c>
      <c r="B73" s="11" t="s">
        <v>686</v>
      </c>
      <c r="C73" s="11" t="s">
        <v>276</v>
      </c>
      <c r="D73" s="11" t="s">
        <v>2068</v>
      </c>
      <c r="E73" s="11" t="s">
        <v>2078</v>
      </c>
      <c r="F73" s="11" t="s">
        <v>277</v>
      </c>
      <c r="G73" s="11" t="s">
        <v>6720</v>
      </c>
      <c r="H73" s="11" t="s">
        <v>2077</v>
      </c>
      <c r="I73" s="11" t="s">
        <v>2079</v>
      </c>
      <c r="J73" s="11" t="s">
        <v>6721</v>
      </c>
      <c r="K73" s="11" t="s">
        <v>6722</v>
      </c>
      <c r="L73" s="11" t="s">
        <v>771</v>
      </c>
      <c r="M73" s="11" t="s">
        <v>1812</v>
      </c>
      <c r="N73" s="11" t="s">
        <v>5938</v>
      </c>
      <c r="O73" s="11">
        <v>7952</v>
      </c>
      <c r="P73" s="11">
        <v>-7134</v>
      </c>
      <c r="Q73" s="11">
        <v>-1.79</v>
      </c>
      <c r="R73" s="11" t="s">
        <v>5939</v>
      </c>
      <c r="S73" s="11" t="s">
        <v>6723</v>
      </c>
      <c r="T73" s="11">
        <v>891</v>
      </c>
      <c r="U73" s="11">
        <v>0.59</v>
      </c>
      <c r="V73" s="11">
        <v>15940</v>
      </c>
      <c r="W73" s="11" t="s">
        <v>2080</v>
      </c>
      <c r="X73" s="11">
        <v>8292</v>
      </c>
      <c r="Y73" s="11">
        <v>4</v>
      </c>
      <c r="Z73" s="11">
        <v>13.29</v>
      </c>
      <c r="AA73" s="11"/>
      <c r="AB73" s="11"/>
      <c r="AC73" s="11"/>
      <c r="AD73" s="11">
        <v>1095</v>
      </c>
      <c r="AE73" s="11">
        <v>17</v>
      </c>
      <c r="AF73" s="11">
        <v>4.6</v>
      </c>
      <c r="AG73" s="11">
        <v>0.0191</v>
      </c>
      <c r="AH73" s="11">
        <v>3.99</v>
      </c>
      <c r="AI73" s="11">
        <v>0.63</v>
      </c>
      <c r="AJ73" s="11"/>
      <c r="AK73" s="11" t="s">
        <v>279</v>
      </c>
      <c r="AL73" s="11">
        <v>454</v>
      </c>
      <c r="AM73" s="11" t="s">
        <v>209</v>
      </c>
      <c r="AN73" s="11" t="s">
        <v>5961</v>
      </c>
      <c r="AO73" s="11" t="s">
        <v>5962</v>
      </c>
      <c r="AP73" s="11"/>
      <c r="AQ73" s="11">
        <v>10</v>
      </c>
      <c r="AR73" s="11">
        <v>1</v>
      </c>
      <c r="AS73" s="11" t="s">
        <v>278</v>
      </c>
      <c r="AT73" s="11" t="s">
        <v>209</v>
      </c>
      <c r="AU73" s="11" t="s">
        <v>1844</v>
      </c>
      <c r="AV73" s="11" t="s">
        <v>6724</v>
      </c>
      <c r="AW73" s="11" t="s">
        <v>6725</v>
      </c>
      <c r="AX73" s="11" t="s">
        <v>686</v>
      </c>
      <c r="AY73" s="11" t="s">
        <v>2867</v>
      </c>
      <c r="AZ73" s="11" t="s">
        <v>686</v>
      </c>
      <c r="BA73" s="11" t="s">
        <v>686</v>
      </c>
      <c r="BB73" s="11" t="s">
        <v>686</v>
      </c>
      <c r="BC73" s="11" t="s">
        <v>2867</v>
      </c>
      <c r="BD73" s="11" t="s">
        <v>2867</v>
      </c>
      <c r="BE73" s="11" t="s">
        <v>686</v>
      </c>
      <c r="BF73" s="11" t="s">
        <v>2867</v>
      </c>
      <c r="BG73" s="11" t="s">
        <v>686</v>
      </c>
      <c r="BH73" s="11" t="s">
        <v>686</v>
      </c>
      <c r="BI73" s="11" t="s">
        <v>5943</v>
      </c>
      <c r="BJ73" s="11" t="s">
        <v>6187</v>
      </c>
      <c r="BK73" s="11" t="s">
        <v>6188</v>
      </c>
      <c r="BL73" s="11" t="s">
        <v>6726</v>
      </c>
      <c r="BM73" s="11" t="s">
        <v>686</v>
      </c>
      <c r="BN73" s="11" t="s">
        <v>2075</v>
      </c>
      <c r="BO73" s="11" t="s">
        <v>2075</v>
      </c>
      <c r="BP73" s="11" t="s">
        <v>2074</v>
      </c>
      <c r="BQ73" s="11" t="s">
        <v>6727</v>
      </c>
      <c r="BR73" s="11" t="s">
        <v>5981</v>
      </c>
    </row>
    <row r="74" ht="22" customHeight="1" spans="1:70">
      <c r="A74" s="11">
        <v>73</v>
      </c>
      <c r="B74" s="11" t="s">
        <v>686</v>
      </c>
      <c r="C74" s="11" t="s">
        <v>506</v>
      </c>
      <c r="D74" s="11" t="s">
        <v>686</v>
      </c>
      <c r="E74" s="11" t="s">
        <v>1990</v>
      </c>
      <c r="F74" s="11" t="s">
        <v>386</v>
      </c>
      <c r="G74" s="11" t="s">
        <v>6728</v>
      </c>
      <c r="H74" s="11" t="s">
        <v>1989</v>
      </c>
      <c r="I74" s="11" t="s">
        <v>1991</v>
      </c>
      <c r="J74" s="11" t="s">
        <v>6729</v>
      </c>
      <c r="K74" s="11" t="s">
        <v>6730</v>
      </c>
      <c r="L74" s="11" t="s">
        <v>506</v>
      </c>
      <c r="M74" s="11" t="s">
        <v>1812</v>
      </c>
      <c r="N74" s="11" t="s">
        <v>5938</v>
      </c>
      <c r="O74" s="11">
        <v>8200</v>
      </c>
      <c r="P74" s="11">
        <v>32419</v>
      </c>
      <c r="Q74" s="11">
        <v>0.79</v>
      </c>
      <c r="R74" s="11" t="s">
        <v>5939</v>
      </c>
      <c r="S74" s="11" t="s">
        <v>6731</v>
      </c>
      <c r="T74" s="11">
        <v>143</v>
      </c>
      <c r="U74" s="11" t="s">
        <v>686</v>
      </c>
      <c r="V74" s="11">
        <v>5427</v>
      </c>
      <c r="W74" s="11" t="s">
        <v>1865</v>
      </c>
      <c r="X74" s="11">
        <v>4286</v>
      </c>
      <c r="Y74" s="11">
        <v>1</v>
      </c>
      <c r="Z74" s="11">
        <v>37.95</v>
      </c>
      <c r="AA74" s="11"/>
      <c r="AB74" s="11"/>
      <c r="AC74" s="11"/>
      <c r="AD74" s="11">
        <v>31</v>
      </c>
      <c r="AE74" s="11">
        <v>18</v>
      </c>
      <c r="AF74" s="11">
        <v>4.9</v>
      </c>
      <c r="AG74" s="11">
        <v>0.1259</v>
      </c>
      <c r="AH74" s="11">
        <v>5.16</v>
      </c>
      <c r="AI74" s="11">
        <v>0.71</v>
      </c>
      <c r="AJ74" s="11"/>
      <c r="AK74" s="11" t="s">
        <v>507</v>
      </c>
      <c r="AL74" s="11">
        <v>109</v>
      </c>
      <c r="AM74" s="11" t="s">
        <v>209</v>
      </c>
      <c r="AN74" s="11" t="s">
        <v>5961</v>
      </c>
      <c r="AO74" s="11" t="s">
        <v>5962</v>
      </c>
      <c r="AP74" s="11"/>
      <c r="AQ74" s="11">
        <v>10</v>
      </c>
      <c r="AR74" s="11">
        <v>1</v>
      </c>
      <c r="AS74" s="11" t="s">
        <v>67</v>
      </c>
      <c r="AT74" s="11" t="s">
        <v>209</v>
      </c>
      <c r="AU74" s="11" t="s">
        <v>1987</v>
      </c>
      <c r="AV74" s="11" t="s">
        <v>6732</v>
      </c>
      <c r="AW74" s="11" t="s">
        <v>6733</v>
      </c>
      <c r="AX74" s="11" t="s">
        <v>686</v>
      </c>
      <c r="AY74" s="11" t="s">
        <v>2867</v>
      </c>
      <c r="AZ74" s="11" t="s">
        <v>686</v>
      </c>
      <c r="BA74" s="11" t="s">
        <v>686</v>
      </c>
      <c r="BB74" s="11" t="s">
        <v>686</v>
      </c>
      <c r="BC74" s="11" t="s">
        <v>2867</v>
      </c>
      <c r="BD74" s="11" t="s">
        <v>2867</v>
      </c>
      <c r="BE74" s="11" t="s">
        <v>686</v>
      </c>
      <c r="BF74" s="11" t="s">
        <v>2867</v>
      </c>
      <c r="BG74" s="11" t="s">
        <v>686</v>
      </c>
      <c r="BH74" s="11" t="s">
        <v>2867</v>
      </c>
      <c r="BI74" s="11" t="s">
        <v>5943</v>
      </c>
      <c r="BJ74" s="11" t="s">
        <v>6734</v>
      </c>
      <c r="BK74" s="11" t="s">
        <v>1988</v>
      </c>
      <c r="BL74" s="11" t="s">
        <v>1984</v>
      </c>
      <c r="BM74" s="11" t="s">
        <v>6735</v>
      </c>
      <c r="BN74" s="11" t="s">
        <v>1986</v>
      </c>
      <c r="BO74" s="11" t="s">
        <v>1986</v>
      </c>
      <c r="BP74" s="11" t="s">
        <v>1985</v>
      </c>
      <c r="BQ74" s="11" t="s">
        <v>6736</v>
      </c>
      <c r="BR74" s="11" t="s">
        <v>5981</v>
      </c>
    </row>
    <row r="75" ht="22" customHeight="1" spans="1:70">
      <c r="A75" s="11">
        <v>74</v>
      </c>
      <c r="B75" s="11" t="s">
        <v>686</v>
      </c>
      <c r="C75" s="11" t="s">
        <v>345</v>
      </c>
      <c r="D75" s="11" t="s">
        <v>686</v>
      </c>
      <c r="E75" s="11" t="s">
        <v>2088</v>
      </c>
      <c r="F75" s="11" t="s">
        <v>346</v>
      </c>
      <c r="G75" s="11" t="s">
        <v>6737</v>
      </c>
      <c r="H75" s="11" t="s">
        <v>429</v>
      </c>
      <c r="I75" s="11" t="s">
        <v>2089</v>
      </c>
      <c r="J75" s="11" t="s">
        <v>6738</v>
      </c>
      <c r="K75" s="11" t="s">
        <v>6739</v>
      </c>
      <c r="L75" s="11" t="s">
        <v>345</v>
      </c>
      <c r="M75" s="11" t="s">
        <v>1812</v>
      </c>
      <c r="N75" s="11" t="s">
        <v>5938</v>
      </c>
      <c r="O75" s="11">
        <v>8429</v>
      </c>
      <c r="P75" s="11">
        <v>1044</v>
      </c>
      <c r="Q75" s="11">
        <v>0.11</v>
      </c>
      <c r="R75" s="11" t="s">
        <v>5939</v>
      </c>
      <c r="S75" s="11" t="s">
        <v>6740</v>
      </c>
      <c r="T75" s="11">
        <v>580</v>
      </c>
      <c r="U75" s="11">
        <v>1.4</v>
      </c>
      <c r="V75" s="11">
        <v>11594</v>
      </c>
      <c r="W75" s="11" t="s">
        <v>2090</v>
      </c>
      <c r="X75" s="11">
        <v>8252</v>
      </c>
      <c r="Y75" s="11">
        <v>1</v>
      </c>
      <c r="Z75" s="11">
        <v>19.99</v>
      </c>
      <c r="AA75" s="11"/>
      <c r="AB75" s="11"/>
      <c r="AC75" s="11"/>
      <c r="AD75" s="11">
        <v>37</v>
      </c>
      <c r="AE75" s="11">
        <v>5</v>
      </c>
      <c r="AF75" s="11">
        <v>4.5</v>
      </c>
      <c r="AG75" s="11">
        <v>0.0086</v>
      </c>
      <c r="AH75" s="11">
        <v>3.99</v>
      </c>
      <c r="AI75" s="11">
        <v>0.65</v>
      </c>
      <c r="AJ75" s="11"/>
      <c r="AK75" s="11" t="s">
        <v>348</v>
      </c>
      <c r="AL75" s="11">
        <v>194</v>
      </c>
      <c r="AM75" s="11" t="s">
        <v>209</v>
      </c>
      <c r="AN75" s="11" t="s">
        <v>5961</v>
      </c>
      <c r="AO75" s="11" t="s">
        <v>5962</v>
      </c>
      <c r="AP75" s="11"/>
      <c r="AQ75" s="11">
        <v>10</v>
      </c>
      <c r="AR75" s="11">
        <v>2</v>
      </c>
      <c r="AS75" s="11" t="s">
        <v>824</v>
      </c>
      <c r="AT75" s="11" t="s">
        <v>209</v>
      </c>
      <c r="AU75" s="11" t="s">
        <v>1844</v>
      </c>
      <c r="AV75" s="11" t="s">
        <v>6741</v>
      </c>
      <c r="AW75" s="11" t="s">
        <v>6742</v>
      </c>
      <c r="AX75" s="11" t="s">
        <v>686</v>
      </c>
      <c r="AY75" s="11" t="s">
        <v>2867</v>
      </c>
      <c r="AZ75" s="11" t="s">
        <v>686</v>
      </c>
      <c r="BA75" s="11" t="s">
        <v>686</v>
      </c>
      <c r="BB75" s="11" t="s">
        <v>686</v>
      </c>
      <c r="BC75" s="11" t="s">
        <v>2867</v>
      </c>
      <c r="BD75" s="11" t="s">
        <v>686</v>
      </c>
      <c r="BE75" s="11" t="s">
        <v>686</v>
      </c>
      <c r="BF75" s="11" t="s">
        <v>686</v>
      </c>
      <c r="BG75" s="11" t="s">
        <v>686</v>
      </c>
      <c r="BH75" s="11" t="s">
        <v>686</v>
      </c>
      <c r="BI75" s="11" t="s">
        <v>5943</v>
      </c>
      <c r="BJ75" s="11" t="s">
        <v>2087</v>
      </c>
      <c r="BK75" s="11" t="s">
        <v>6743</v>
      </c>
      <c r="BL75" s="11" t="s">
        <v>6064</v>
      </c>
      <c r="BM75" s="11" t="s">
        <v>686</v>
      </c>
      <c r="BN75" s="11" t="s">
        <v>2087</v>
      </c>
      <c r="BO75" s="11" t="s">
        <v>6743</v>
      </c>
      <c r="BP75" s="11" t="s">
        <v>2086</v>
      </c>
      <c r="BQ75" s="11" t="s">
        <v>6744</v>
      </c>
      <c r="BR75" s="11" t="s">
        <v>5981</v>
      </c>
    </row>
    <row r="76" ht="22" customHeight="1" spans="1:70">
      <c r="A76" s="11">
        <v>75</v>
      </c>
      <c r="B76" s="11" t="s">
        <v>686</v>
      </c>
      <c r="C76" s="11" t="s">
        <v>322</v>
      </c>
      <c r="D76" s="11" t="s">
        <v>2368</v>
      </c>
      <c r="E76" s="11" t="s">
        <v>2377</v>
      </c>
      <c r="F76" s="11" t="s">
        <v>323</v>
      </c>
      <c r="G76" s="11" t="s">
        <v>6745</v>
      </c>
      <c r="H76" s="11" t="s">
        <v>2376</v>
      </c>
      <c r="I76" s="11" t="s">
        <v>2378</v>
      </c>
      <c r="J76" s="11" t="s">
        <v>6746</v>
      </c>
      <c r="K76" s="11" t="s">
        <v>6747</v>
      </c>
      <c r="L76" s="11" t="s">
        <v>772</v>
      </c>
      <c r="M76" s="11" t="s">
        <v>1812</v>
      </c>
      <c r="N76" s="11" t="s">
        <v>5938</v>
      </c>
      <c r="O76" s="11">
        <v>8930</v>
      </c>
      <c r="P76" s="11">
        <v>-4554</v>
      </c>
      <c r="Q76" s="11">
        <v>-0.64</v>
      </c>
      <c r="R76" s="11" t="s">
        <v>5939</v>
      </c>
      <c r="S76" s="11" t="s">
        <v>6748</v>
      </c>
      <c r="T76" s="11">
        <v>463</v>
      </c>
      <c r="U76" s="11">
        <v>0.05</v>
      </c>
      <c r="V76" s="11">
        <v>3699</v>
      </c>
      <c r="W76" s="11" t="s">
        <v>1865</v>
      </c>
      <c r="X76" s="11">
        <v>926</v>
      </c>
      <c r="Y76" s="11">
        <v>7</v>
      </c>
      <c r="Z76" s="11">
        <v>9.99</v>
      </c>
      <c r="AA76" s="11"/>
      <c r="AB76" s="11"/>
      <c r="AC76" s="11"/>
      <c r="AD76" s="11">
        <v>50</v>
      </c>
      <c r="AE76" s="11">
        <v>8</v>
      </c>
      <c r="AF76" s="11">
        <v>4.7</v>
      </c>
      <c r="AG76" s="11">
        <v>0.0173</v>
      </c>
      <c r="AH76" s="11">
        <v>2.31</v>
      </c>
      <c r="AI76" s="11">
        <v>0.56</v>
      </c>
      <c r="AJ76" s="11"/>
      <c r="AK76" s="11" t="s">
        <v>325</v>
      </c>
      <c r="AL76" s="11">
        <v>77</v>
      </c>
      <c r="AM76" s="11" t="s">
        <v>209</v>
      </c>
      <c r="AN76" s="11" t="s">
        <v>5961</v>
      </c>
      <c r="AO76" s="11" t="s">
        <v>686</v>
      </c>
      <c r="AP76" s="11"/>
      <c r="AQ76" s="11">
        <v>8</v>
      </c>
      <c r="AR76" s="11">
        <v>1</v>
      </c>
      <c r="AS76" s="11" t="s">
        <v>324</v>
      </c>
      <c r="AT76" s="11" t="s">
        <v>209</v>
      </c>
      <c r="AU76" s="11" t="s">
        <v>1844</v>
      </c>
      <c r="AV76" s="11" t="s">
        <v>6529</v>
      </c>
      <c r="AW76" s="11" t="s">
        <v>6530</v>
      </c>
      <c r="AX76" s="11" t="s">
        <v>686</v>
      </c>
      <c r="AY76" s="11" t="s">
        <v>2867</v>
      </c>
      <c r="AZ76" s="11" t="s">
        <v>686</v>
      </c>
      <c r="BA76" s="11" t="s">
        <v>686</v>
      </c>
      <c r="BB76" s="11" t="s">
        <v>686</v>
      </c>
      <c r="BC76" s="11" t="s">
        <v>686</v>
      </c>
      <c r="BD76" s="11" t="s">
        <v>686</v>
      </c>
      <c r="BE76" s="11" t="s">
        <v>686</v>
      </c>
      <c r="BF76" s="11" t="s">
        <v>686</v>
      </c>
      <c r="BG76" s="11" t="s">
        <v>686</v>
      </c>
      <c r="BH76" s="11" t="s">
        <v>686</v>
      </c>
      <c r="BI76" s="11" t="s">
        <v>5943</v>
      </c>
      <c r="BJ76" s="11" t="s">
        <v>2375</v>
      </c>
      <c r="BK76" s="11" t="s">
        <v>6749</v>
      </c>
      <c r="BL76" s="11" t="s">
        <v>6750</v>
      </c>
      <c r="BM76" s="11" t="s">
        <v>686</v>
      </c>
      <c r="BN76" s="11" t="s">
        <v>2375</v>
      </c>
      <c r="BO76" s="11" t="s">
        <v>6749</v>
      </c>
      <c r="BP76" s="11" t="s">
        <v>2374</v>
      </c>
      <c r="BQ76" s="11" t="s">
        <v>6751</v>
      </c>
      <c r="BR76" s="11" t="s">
        <v>5951</v>
      </c>
    </row>
    <row r="77" ht="22" customHeight="1" spans="1:70">
      <c r="A77" s="11">
        <v>76</v>
      </c>
      <c r="B77" s="11" t="s">
        <v>686</v>
      </c>
      <c r="C77" s="11" t="s">
        <v>359</v>
      </c>
      <c r="D77" s="11" t="s">
        <v>1866</v>
      </c>
      <c r="E77" s="11" t="s">
        <v>2755</v>
      </c>
      <c r="F77" s="11" t="s">
        <v>360</v>
      </c>
      <c r="G77" s="11" t="s">
        <v>6752</v>
      </c>
      <c r="H77" s="11" t="s">
        <v>363</v>
      </c>
      <c r="I77" s="11" t="s">
        <v>2756</v>
      </c>
      <c r="J77" s="11" t="s">
        <v>6753</v>
      </c>
      <c r="K77" s="11" t="s">
        <v>6754</v>
      </c>
      <c r="L77" s="11" t="s">
        <v>773</v>
      </c>
      <c r="M77" s="11" t="s">
        <v>1812</v>
      </c>
      <c r="N77" s="11" t="s">
        <v>5938</v>
      </c>
      <c r="O77" s="11">
        <v>9820</v>
      </c>
      <c r="P77" s="11">
        <v>26943</v>
      </c>
      <c r="Q77" s="11">
        <v>0.65</v>
      </c>
      <c r="R77" s="11" t="s">
        <v>5939</v>
      </c>
      <c r="S77" s="11" t="s">
        <v>6755</v>
      </c>
      <c r="T77" s="11">
        <v>350</v>
      </c>
      <c r="U77" s="11">
        <v>0.6</v>
      </c>
      <c r="V77" s="11">
        <v>5933</v>
      </c>
      <c r="W77" s="11" t="s">
        <v>1865</v>
      </c>
      <c r="X77" s="11">
        <v>1962</v>
      </c>
      <c r="Y77" s="11">
        <v>2</v>
      </c>
      <c r="Z77" s="11">
        <v>16.95</v>
      </c>
      <c r="AA77" s="11"/>
      <c r="AB77" s="11"/>
      <c r="AC77" s="11"/>
      <c r="AD77" s="11">
        <v>1033</v>
      </c>
      <c r="AE77" s="11">
        <v>19</v>
      </c>
      <c r="AF77" s="11">
        <v>4.4</v>
      </c>
      <c r="AG77" s="11">
        <v>0.0543</v>
      </c>
      <c r="AH77" s="11">
        <v>3.49</v>
      </c>
      <c r="AI77" s="11">
        <v>0.64</v>
      </c>
      <c r="AJ77" s="11"/>
      <c r="AK77" s="11" t="s">
        <v>362</v>
      </c>
      <c r="AL77" s="11">
        <v>337</v>
      </c>
      <c r="AM77" s="11" t="s">
        <v>209</v>
      </c>
      <c r="AN77" s="11" t="s">
        <v>6756</v>
      </c>
      <c r="AO77" s="11" t="s">
        <v>686</v>
      </c>
      <c r="AP77" s="11"/>
      <c r="AQ77" s="11">
        <v>10</v>
      </c>
      <c r="AR77" s="11">
        <v>9</v>
      </c>
      <c r="AS77" s="11" t="s">
        <v>825</v>
      </c>
      <c r="AT77" s="11" t="s">
        <v>209</v>
      </c>
      <c r="AU77" s="11" t="s">
        <v>1957</v>
      </c>
      <c r="AV77" s="11" t="s">
        <v>6757</v>
      </c>
      <c r="AW77" s="11" t="s">
        <v>6758</v>
      </c>
      <c r="AX77" s="11" t="s">
        <v>686</v>
      </c>
      <c r="AY77" s="11" t="s">
        <v>686</v>
      </c>
      <c r="AZ77" s="11" t="s">
        <v>686</v>
      </c>
      <c r="BA77" s="11" t="s">
        <v>686</v>
      </c>
      <c r="BB77" s="11" t="s">
        <v>686</v>
      </c>
      <c r="BC77" s="11" t="s">
        <v>2867</v>
      </c>
      <c r="BD77" s="11" t="s">
        <v>686</v>
      </c>
      <c r="BE77" s="11" t="s">
        <v>686</v>
      </c>
      <c r="BF77" s="11" t="s">
        <v>686</v>
      </c>
      <c r="BG77" s="11" t="s">
        <v>686</v>
      </c>
      <c r="BH77" s="11" t="s">
        <v>2867</v>
      </c>
      <c r="BI77" s="11"/>
      <c r="BJ77" s="11" t="s">
        <v>2754</v>
      </c>
      <c r="BK77" s="11" t="s">
        <v>6759</v>
      </c>
      <c r="BL77" s="11" t="s">
        <v>6760</v>
      </c>
      <c r="BM77" s="11" t="s">
        <v>686</v>
      </c>
      <c r="BN77" s="11" t="s">
        <v>2752</v>
      </c>
      <c r="BO77" s="11" t="s">
        <v>6761</v>
      </c>
      <c r="BP77" s="11" t="s">
        <v>2751</v>
      </c>
      <c r="BQ77" s="11" t="s">
        <v>6762</v>
      </c>
      <c r="BR77" s="11" t="s">
        <v>5981</v>
      </c>
    </row>
    <row r="78" ht="22" customHeight="1" spans="1:70">
      <c r="A78" s="11">
        <v>77</v>
      </c>
      <c r="B78" s="11" t="s">
        <v>686</v>
      </c>
      <c r="C78" s="11" t="s">
        <v>212</v>
      </c>
      <c r="D78" s="11" t="s">
        <v>2124</v>
      </c>
      <c r="E78" s="11" t="s">
        <v>2134</v>
      </c>
      <c r="F78" s="11" t="s">
        <v>44</v>
      </c>
      <c r="G78" s="11" t="s">
        <v>6365</v>
      </c>
      <c r="H78" s="11" t="s">
        <v>2133</v>
      </c>
      <c r="I78" s="11" t="s">
        <v>2135</v>
      </c>
      <c r="J78" s="11" t="s">
        <v>6763</v>
      </c>
      <c r="K78" s="11" t="s">
        <v>6764</v>
      </c>
      <c r="L78" s="11" t="s">
        <v>774</v>
      </c>
      <c r="M78" s="11" t="s">
        <v>1812</v>
      </c>
      <c r="N78" s="11" t="s">
        <v>5938</v>
      </c>
      <c r="O78" s="11">
        <v>266</v>
      </c>
      <c r="P78" s="11">
        <v>446</v>
      </c>
      <c r="Q78" s="11">
        <v>0.65</v>
      </c>
      <c r="R78" s="11" t="s">
        <v>5939</v>
      </c>
      <c r="S78" s="11" t="s">
        <v>6765</v>
      </c>
      <c r="T78" s="11">
        <v>2926</v>
      </c>
      <c r="U78" s="11">
        <v>0.43</v>
      </c>
      <c r="V78" s="11">
        <v>42164</v>
      </c>
      <c r="W78" s="11" t="s">
        <v>1865</v>
      </c>
      <c r="X78" s="11">
        <v>1441</v>
      </c>
      <c r="Y78" s="11">
        <v>6</v>
      </c>
      <c r="Z78" s="11">
        <v>14.41</v>
      </c>
      <c r="AA78" s="11"/>
      <c r="AB78" s="11"/>
      <c r="AC78" s="11"/>
      <c r="AD78" s="11">
        <v>7775</v>
      </c>
      <c r="AE78" s="11">
        <v>7132</v>
      </c>
      <c r="AF78" s="11">
        <v>4.6</v>
      </c>
      <c r="AG78" s="11">
        <v>0</v>
      </c>
      <c r="AH78" s="11">
        <v>4.01</v>
      </c>
      <c r="AI78" s="11">
        <v>0.57</v>
      </c>
      <c r="AJ78" s="11"/>
      <c r="AK78" s="11" t="s">
        <v>213</v>
      </c>
      <c r="AL78" s="11">
        <v>1821</v>
      </c>
      <c r="AM78" s="11" t="s">
        <v>209</v>
      </c>
      <c r="AN78" s="11" t="s">
        <v>5961</v>
      </c>
      <c r="AO78" s="11" t="s">
        <v>5962</v>
      </c>
      <c r="AP78" s="11"/>
      <c r="AQ78" s="11">
        <v>10</v>
      </c>
      <c r="AR78" s="11">
        <v>1</v>
      </c>
      <c r="AS78" s="11" t="s">
        <v>47</v>
      </c>
      <c r="AT78" s="11" t="s">
        <v>209</v>
      </c>
      <c r="AU78" s="11" t="s">
        <v>1957</v>
      </c>
      <c r="AV78" s="11" t="s">
        <v>6372</v>
      </c>
      <c r="AW78" s="11" t="s">
        <v>6373</v>
      </c>
      <c r="AX78" s="11" t="s">
        <v>2867</v>
      </c>
      <c r="AY78" s="11" t="s">
        <v>2867</v>
      </c>
      <c r="AZ78" s="11" t="s">
        <v>686</v>
      </c>
      <c r="BA78" s="11" t="s">
        <v>686</v>
      </c>
      <c r="BB78" s="11" t="s">
        <v>686</v>
      </c>
      <c r="BC78" s="11" t="s">
        <v>2867</v>
      </c>
      <c r="BD78" s="11" t="s">
        <v>2867</v>
      </c>
      <c r="BE78" s="11" t="s">
        <v>686</v>
      </c>
      <c r="BF78" s="11" t="s">
        <v>2867</v>
      </c>
      <c r="BG78" s="11" t="s">
        <v>686</v>
      </c>
      <c r="BH78" s="11" t="s">
        <v>2867</v>
      </c>
      <c r="BI78" s="11" t="s">
        <v>5943</v>
      </c>
      <c r="BJ78" s="11" t="s">
        <v>6766</v>
      </c>
      <c r="BK78" s="11" t="s">
        <v>2132</v>
      </c>
      <c r="BL78" s="11" t="s">
        <v>6767</v>
      </c>
      <c r="BM78" s="11" t="s">
        <v>686</v>
      </c>
      <c r="BN78" s="11" t="s">
        <v>2132</v>
      </c>
      <c r="BO78" s="11" t="s">
        <v>2132</v>
      </c>
      <c r="BP78" s="11" t="s">
        <v>2131</v>
      </c>
      <c r="BQ78" s="11" t="s">
        <v>6768</v>
      </c>
      <c r="BR78" s="11" t="s">
        <v>5981</v>
      </c>
    </row>
    <row r="79" ht="22" customHeight="1" spans="1:70">
      <c r="A79" s="11">
        <v>78</v>
      </c>
      <c r="B79" s="11" t="s">
        <v>686</v>
      </c>
      <c r="C79" s="11" t="s">
        <v>289</v>
      </c>
      <c r="D79" s="11" t="s">
        <v>2103</v>
      </c>
      <c r="E79" s="11" t="s">
        <v>2111</v>
      </c>
      <c r="F79" s="11" t="s">
        <v>290</v>
      </c>
      <c r="G79" s="11" t="s">
        <v>6769</v>
      </c>
      <c r="H79" s="11" t="s">
        <v>292</v>
      </c>
      <c r="I79" s="11" t="s">
        <v>2112</v>
      </c>
      <c r="J79" s="11" t="s">
        <v>6770</v>
      </c>
      <c r="K79" s="11" t="s">
        <v>6771</v>
      </c>
      <c r="L79" s="11" t="s">
        <v>775</v>
      </c>
      <c r="M79" s="11" t="s">
        <v>1812</v>
      </c>
      <c r="N79" s="11" t="s">
        <v>5938</v>
      </c>
      <c r="O79" s="11">
        <v>10565</v>
      </c>
      <c r="P79" s="11">
        <v>-4429</v>
      </c>
      <c r="Q79" s="11">
        <v>-0.64</v>
      </c>
      <c r="R79" s="11" t="s">
        <v>5939</v>
      </c>
      <c r="S79" s="11" t="s">
        <v>6772</v>
      </c>
      <c r="T79" s="11">
        <v>599</v>
      </c>
      <c r="U79" s="11">
        <v>-0.17</v>
      </c>
      <c r="V79" s="11">
        <v>3247</v>
      </c>
      <c r="W79" s="11" t="s">
        <v>1865</v>
      </c>
      <c r="X79" s="11">
        <v>562</v>
      </c>
      <c r="Y79" s="11">
        <v>9</v>
      </c>
      <c r="Z79" s="11">
        <v>5.34</v>
      </c>
      <c r="AA79" s="11"/>
      <c r="AB79" s="11"/>
      <c r="AC79" s="11"/>
      <c r="AD79" s="11">
        <v>4851</v>
      </c>
      <c r="AE79" s="11">
        <v>60</v>
      </c>
      <c r="AF79" s="11">
        <v>4.3</v>
      </c>
      <c r="AG79" s="11">
        <v>0.1002</v>
      </c>
      <c r="AH79" s="11">
        <v>3.47</v>
      </c>
      <c r="AI79" s="11">
        <v>0.21</v>
      </c>
      <c r="AJ79" s="11"/>
      <c r="AK79" s="11" t="s">
        <v>291</v>
      </c>
      <c r="AL79" s="11">
        <v>2817</v>
      </c>
      <c r="AM79" s="11" t="s">
        <v>812</v>
      </c>
      <c r="AN79" s="11" t="s">
        <v>5961</v>
      </c>
      <c r="AO79" s="11" t="s">
        <v>5962</v>
      </c>
      <c r="AP79" s="11"/>
      <c r="AQ79" s="11">
        <v>10</v>
      </c>
      <c r="AR79" s="11">
        <v>1</v>
      </c>
      <c r="AS79" s="11" t="s">
        <v>45</v>
      </c>
      <c r="AT79" s="11" t="s">
        <v>812</v>
      </c>
      <c r="AU79" s="11" t="s">
        <v>686</v>
      </c>
      <c r="AV79" s="11" t="s">
        <v>686</v>
      </c>
      <c r="AW79" s="11" t="s">
        <v>686</v>
      </c>
      <c r="AX79" s="11" t="s">
        <v>686</v>
      </c>
      <c r="AY79" s="11" t="s">
        <v>2867</v>
      </c>
      <c r="AZ79" s="11" t="s">
        <v>686</v>
      </c>
      <c r="BA79" s="11" t="s">
        <v>686</v>
      </c>
      <c r="BB79" s="11" t="s">
        <v>686</v>
      </c>
      <c r="BC79" s="11" t="s">
        <v>2867</v>
      </c>
      <c r="BD79" s="11" t="s">
        <v>686</v>
      </c>
      <c r="BE79" s="11" t="s">
        <v>686</v>
      </c>
      <c r="BF79" s="11" t="s">
        <v>2867</v>
      </c>
      <c r="BG79" s="11" t="s">
        <v>686</v>
      </c>
      <c r="BH79" s="11" t="s">
        <v>686</v>
      </c>
      <c r="BI79" s="11" t="s">
        <v>5943</v>
      </c>
      <c r="BJ79" s="11" t="s">
        <v>2110</v>
      </c>
      <c r="BK79" s="11" t="s">
        <v>6773</v>
      </c>
      <c r="BL79" s="11" t="s">
        <v>6774</v>
      </c>
      <c r="BM79" s="11" t="s">
        <v>686</v>
      </c>
      <c r="BN79" s="11" t="s">
        <v>2109</v>
      </c>
      <c r="BO79" s="11" t="s">
        <v>6775</v>
      </c>
      <c r="BP79" s="11" t="s">
        <v>2108</v>
      </c>
      <c r="BQ79" s="11" t="s">
        <v>6776</v>
      </c>
      <c r="BR79" s="11" t="s">
        <v>5981</v>
      </c>
    </row>
    <row r="80" ht="22" customHeight="1" spans="1:70">
      <c r="A80" s="11">
        <v>79</v>
      </c>
      <c r="B80" s="11" t="s">
        <v>686</v>
      </c>
      <c r="C80" s="11" t="s">
        <v>298</v>
      </c>
      <c r="D80" s="11" t="s">
        <v>2192</v>
      </c>
      <c r="E80" s="11" t="s">
        <v>2202</v>
      </c>
      <c r="F80" s="11" t="s">
        <v>299</v>
      </c>
      <c r="G80" s="11" t="s">
        <v>6777</v>
      </c>
      <c r="H80" s="11" t="s">
        <v>2201</v>
      </c>
      <c r="I80" s="11" t="s">
        <v>2203</v>
      </c>
      <c r="J80" s="11" t="s">
        <v>6778</v>
      </c>
      <c r="K80" s="11" t="s">
        <v>6779</v>
      </c>
      <c r="L80" s="11" t="s">
        <v>776</v>
      </c>
      <c r="M80" s="11" t="s">
        <v>1812</v>
      </c>
      <c r="N80" s="11" t="s">
        <v>5938</v>
      </c>
      <c r="O80" s="11">
        <v>10831</v>
      </c>
      <c r="P80" s="11">
        <v>-2228</v>
      </c>
      <c r="Q80" s="11">
        <v>-0.26</v>
      </c>
      <c r="R80" s="11" t="s">
        <v>5939</v>
      </c>
      <c r="S80" s="11" t="s">
        <v>6780</v>
      </c>
      <c r="T80" s="11">
        <v>560</v>
      </c>
      <c r="U80" s="11">
        <v>0.27</v>
      </c>
      <c r="V80" s="11">
        <v>6692</v>
      </c>
      <c r="W80" s="11" t="s">
        <v>1914</v>
      </c>
      <c r="X80" s="11">
        <v>2390</v>
      </c>
      <c r="Y80" s="11">
        <v>5</v>
      </c>
      <c r="Z80" s="11">
        <v>11.95</v>
      </c>
      <c r="AA80" s="11"/>
      <c r="AB80" s="11"/>
      <c r="AC80" s="11"/>
      <c r="AD80" s="11">
        <v>301</v>
      </c>
      <c r="AE80" s="11">
        <v>82</v>
      </c>
      <c r="AF80" s="11">
        <v>4.7</v>
      </c>
      <c r="AG80" s="11">
        <v>0.1464</v>
      </c>
      <c r="AH80" s="11">
        <v>3.99</v>
      </c>
      <c r="AI80" s="11">
        <v>0.52</v>
      </c>
      <c r="AJ80" s="11"/>
      <c r="AK80" s="11" t="s">
        <v>2753</v>
      </c>
      <c r="AL80" s="11">
        <v>338</v>
      </c>
      <c r="AM80" s="11" t="s">
        <v>209</v>
      </c>
      <c r="AN80" s="11" t="s">
        <v>5961</v>
      </c>
      <c r="AO80" s="11" t="s">
        <v>5962</v>
      </c>
      <c r="AP80" s="11"/>
      <c r="AQ80" s="11">
        <v>10</v>
      </c>
      <c r="AR80" s="11">
        <v>2</v>
      </c>
      <c r="AS80" s="11" t="s">
        <v>299</v>
      </c>
      <c r="AT80" s="11" t="s">
        <v>209</v>
      </c>
      <c r="AU80" s="11" t="s">
        <v>1957</v>
      </c>
      <c r="AV80" s="11" t="s">
        <v>6781</v>
      </c>
      <c r="AW80" s="11" t="s">
        <v>6782</v>
      </c>
      <c r="AX80" s="11" t="s">
        <v>686</v>
      </c>
      <c r="AY80" s="11" t="s">
        <v>2867</v>
      </c>
      <c r="AZ80" s="11" t="s">
        <v>686</v>
      </c>
      <c r="BA80" s="11" t="s">
        <v>686</v>
      </c>
      <c r="BB80" s="11" t="s">
        <v>686</v>
      </c>
      <c r="BC80" s="11" t="s">
        <v>2867</v>
      </c>
      <c r="BD80" s="11" t="s">
        <v>686</v>
      </c>
      <c r="BE80" s="11" t="s">
        <v>686</v>
      </c>
      <c r="BF80" s="11" t="s">
        <v>686</v>
      </c>
      <c r="BG80" s="11" t="s">
        <v>686</v>
      </c>
      <c r="BH80" s="11" t="s">
        <v>686</v>
      </c>
      <c r="BI80" s="11" t="s">
        <v>5943</v>
      </c>
      <c r="BJ80" s="11" t="s">
        <v>6783</v>
      </c>
      <c r="BK80" s="11" t="s">
        <v>2200</v>
      </c>
      <c r="BL80" s="11" t="s">
        <v>6784</v>
      </c>
      <c r="BM80" s="11" t="s">
        <v>686</v>
      </c>
      <c r="BN80" s="11" t="s">
        <v>2199</v>
      </c>
      <c r="BO80" s="11" t="s">
        <v>2199</v>
      </c>
      <c r="BP80" s="11" t="s">
        <v>2198</v>
      </c>
      <c r="BQ80" s="11" t="s">
        <v>6785</v>
      </c>
      <c r="BR80" s="11" t="s">
        <v>5981</v>
      </c>
    </row>
    <row r="81" ht="22" customHeight="1" spans="1:70">
      <c r="A81" s="11">
        <v>80</v>
      </c>
      <c r="B81" s="11" t="s">
        <v>686</v>
      </c>
      <c r="C81" s="11" t="s">
        <v>414</v>
      </c>
      <c r="D81" s="11" t="s">
        <v>686</v>
      </c>
      <c r="E81" s="11" t="s">
        <v>2281</v>
      </c>
      <c r="F81" s="11" t="s">
        <v>323</v>
      </c>
      <c r="G81" s="11" t="s">
        <v>6786</v>
      </c>
      <c r="H81" s="11" t="s">
        <v>416</v>
      </c>
      <c r="I81" s="11" t="s">
        <v>2282</v>
      </c>
      <c r="J81" s="11" t="s">
        <v>6787</v>
      </c>
      <c r="K81" s="11" t="s">
        <v>6788</v>
      </c>
      <c r="L81" s="11" t="s">
        <v>414</v>
      </c>
      <c r="M81" s="11" t="s">
        <v>1812</v>
      </c>
      <c r="N81" s="11" t="s">
        <v>5938</v>
      </c>
      <c r="O81" s="11">
        <v>11284</v>
      </c>
      <c r="P81" s="11">
        <v>4694</v>
      </c>
      <c r="Q81" s="11">
        <v>0.25</v>
      </c>
      <c r="R81" s="11" t="s">
        <v>5939</v>
      </c>
      <c r="S81" s="11" t="s">
        <v>6789</v>
      </c>
      <c r="T81" s="11">
        <v>348</v>
      </c>
      <c r="U81" s="11">
        <v>5.48</v>
      </c>
      <c r="V81" s="11">
        <v>7305</v>
      </c>
      <c r="W81" s="11" t="s">
        <v>1914</v>
      </c>
      <c r="X81" s="11">
        <v>4216</v>
      </c>
      <c r="Y81" s="11">
        <v>1</v>
      </c>
      <c r="Z81" s="11">
        <v>20.99</v>
      </c>
      <c r="AA81" s="11"/>
      <c r="AB81" s="11"/>
      <c r="AC81" s="11"/>
      <c r="AD81" s="11">
        <v>9</v>
      </c>
      <c r="AE81" s="11">
        <v>2</v>
      </c>
      <c r="AF81" s="11">
        <v>4.8</v>
      </c>
      <c r="AG81" s="11">
        <v>0.0057</v>
      </c>
      <c r="AH81" s="11">
        <v>3.45</v>
      </c>
      <c r="AI81" s="11">
        <v>0.69</v>
      </c>
      <c r="AJ81" s="11"/>
      <c r="AK81" s="11" t="s">
        <v>415</v>
      </c>
      <c r="AL81" s="11">
        <v>90</v>
      </c>
      <c r="AM81" s="11" t="s">
        <v>209</v>
      </c>
      <c r="AN81" s="11" t="s">
        <v>5961</v>
      </c>
      <c r="AO81" s="11" t="s">
        <v>5962</v>
      </c>
      <c r="AP81" s="11"/>
      <c r="AQ81" s="11">
        <v>8</v>
      </c>
      <c r="AR81" s="11">
        <v>1</v>
      </c>
      <c r="AS81" s="11" t="s">
        <v>324</v>
      </c>
      <c r="AT81" s="11" t="s">
        <v>209</v>
      </c>
      <c r="AU81" s="11" t="s">
        <v>1844</v>
      </c>
      <c r="AV81" s="11" t="s">
        <v>6529</v>
      </c>
      <c r="AW81" s="11" t="s">
        <v>6530</v>
      </c>
      <c r="AX81" s="11" t="s">
        <v>686</v>
      </c>
      <c r="AY81" s="11" t="s">
        <v>2867</v>
      </c>
      <c r="AZ81" s="11" t="s">
        <v>686</v>
      </c>
      <c r="BA81" s="11" t="s">
        <v>686</v>
      </c>
      <c r="BB81" s="11" t="s">
        <v>686</v>
      </c>
      <c r="BC81" s="11" t="s">
        <v>686</v>
      </c>
      <c r="BD81" s="11" t="s">
        <v>686</v>
      </c>
      <c r="BE81" s="11" t="s">
        <v>686</v>
      </c>
      <c r="BF81" s="11" t="s">
        <v>686</v>
      </c>
      <c r="BG81" s="11" t="s">
        <v>686</v>
      </c>
      <c r="BH81" s="11" t="s">
        <v>686</v>
      </c>
      <c r="BI81" s="11" t="s">
        <v>5943</v>
      </c>
      <c r="BJ81" s="11" t="s">
        <v>2280</v>
      </c>
      <c r="BK81" s="11" t="s">
        <v>6790</v>
      </c>
      <c r="BL81" s="11" t="s">
        <v>2278</v>
      </c>
      <c r="BM81" s="11" t="s">
        <v>6791</v>
      </c>
      <c r="BN81" s="11" t="s">
        <v>2280</v>
      </c>
      <c r="BO81" s="11" t="s">
        <v>6790</v>
      </c>
      <c r="BP81" s="11" t="s">
        <v>2279</v>
      </c>
      <c r="BQ81" s="11" t="s">
        <v>6792</v>
      </c>
      <c r="BR81" s="11" t="s">
        <v>6141</v>
      </c>
    </row>
    <row r="82" ht="22" customHeight="1" spans="1:70">
      <c r="A82" s="11">
        <v>81</v>
      </c>
      <c r="B82" s="11" t="s">
        <v>686</v>
      </c>
      <c r="C82" s="11" t="s">
        <v>302</v>
      </c>
      <c r="D82" s="11" t="s">
        <v>2091</v>
      </c>
      <c r="E82" s="11" t="s">
        <v>2101</v>
      </c>
      <c r="F82" s="11" t="s">
        <v>303</v>
      </c>
      <c r="G82" s="11" t="s">
        <v>6793</v>
      </c>
      <c r="H82" s="11" t="s">
        <v>305</v>
      </c>
      <c r="I82" s="11" t="s">
        <v>2102</v>
      </c>
      <c r="J82" s="11" t="s">
        <v>6794</v>
      </c>
      <c r="K82" s="11" t="s">
        <v>6795</v>
      </c>
      <c r="L82" s="11" t="s">
        <v>777</v>
      </c>
      <c r="M82" s="11" t="s">
        <v>1812</v>
      </c>
      <c r="N82" s="11" t="s">
        <v>5938</v>
      </c>
      <c r="O82" s="11">
        <v>10848</v>
      </c>
      <c r="P82" s="11">
        <v>-2304</v>
      </c>
      <c r="Q82" s="11">
        <v>-0.27</v>
      </c>
      <c r="R82" s="11" t="s">
        <v>5939</v>
      </c>
      <c r="S82" s="11" t="s">
        <v>6796</v>
      </c>
      <c r="T82" s="11">
        <v>526</v>
      </c>
      <c r="U82" s="11">
        <v>0</v>
      </c>
      <c r="V82" s="11">
        <v>6833</v>
      </c>
      <c r="W82" s="11" t="s">
        <v>1865</v>
      </c>
      <c r="X82" s="11">
        <v>1315</v>
      </c>
      <c r="Y82" s="11">
        <v>8</v>
      </c>
      <c r="Z82" s="11">
        <v>12.99</v>
      </c>
      <c r="AA82" s="11"/>
      <c r="AB82" s="11"/>
      <c r="AC82" s="11"/>
      <c r="AD82" s="11">
        <v>785</v>
      </c>
      <c r="AE82" s="11">
        <v>3</v>
      </c>
      <c r="AF82" s="11">
        <v>4.3</v>
      </c>
      <c r="AG82" s="11">
        <v>0.0057</v>
      </c>
      <c r="AH82" s="11">
        <v>3.08</v>
      </c>
      <c r="AI82" s="11">
        <v>0.61</v>
      </c>
      <c r="AJ82" s="11"/>
      <c r="AK82" s="11" t="s">
        <v>304</v>
      </c>
      <c r="AL82" s="11">
        <v>1834</v>
      </c>
      <c r="AM82" s="11" t="s">
        <v>812</v>
      </c>
      <c r="AN82" s="11" t="s">
        <v>5961</v>
      </c>
      <c r="AO82" s="11" t="s">
        <v>5962</v>
      </c>
      <c r="AP82" s="11"/>
      <c r="AQ82" s="11">
        <v>10</v>
      </c>
      <c r="AR82" s="11">
        <v>3</v>
      </c>
      <c r="AS82" s="11" t="s">
        <v>45</v>
      </c>
      <c r="AT82" s="11" t="s">
        <v>812</v>
      </c>
      <c r="AU82" s="11" t="s">
        <v>686</v>
      </c>
      <c r="AV82" s="11" t="s">
        <v>686</v>
      </c>
      <c r="AW82" s="11" t="s">
        <v>686</v>
      </c>
      <c r="AX82" s="11" t="s">
        <v>686</v>
      </c>
      <c r="AY82" s="11" t="s">
        <v>2867</v>
      </c>
      <c r="AZ82" s="11" t="s">
        <v>686</v>
      </c>
      <c r="BA82" s="11" t="s">
        <v>686</v>
      </c>
      <c r="BB82" s="11" t="s">
        <v>686</v>
      </c>
      <c r="BC82" s="11" t="s">
        <v>2867</v>
      </c>
      <c r="BD82" s="11" t="s">
        <v>686</v>
      </c>
      <c r="BE82" s="11" t="s">
        <v>686</v>
      </c>
      <c r="BF82" s="11" t="s">
        <v>2867</v>
      </c>
      <c r="BG82" s="11" t="s">
        <v>686</v>
      </c>
      <c r="BH82" s="11" t="s">
        <v>686</v>
      </c>
      <c r="BI82" s="11" t="s">
        <v>5943</v>
      </c>
      <c r="BJ82" s="11" t="s">
        <v>2100</v>
      </c>
      <c r="BK82" s="11" t="s">
        <v>6682</v>
      </c>
      <c r="BL82" s="11" t="s">
        <v>6011</v>
      </c>
      <c r="BM82" s="11" t="s">
        <v>686</v>
      </c>
      <c r="BN82" s="11" t="s">
        <v>2099</v>
      </c>
      <c r="BO82" s="11" t="s">
        <v>6163</v>
      </c>
      <c r="BP82" s="11" t="s">
        <v>2098</v>
      </c>
      <c r="BQ82" s="11" t="s">
        <v>6797</v>
      </c>
      <c r="BR82" s="11" t="s">
        <v>5970</v>
      </c>
    </row>
    <row r="83" ht="22" customHeight="1" spans="1:70">
      <c r="A83" s="11">
        <v>82</v>
      </c>
      <c r="B83" s="11" t="s">
        <v>686</v>
      </c>
      <c r="C83" s="11" t="s">
        <v>353</v>
      </c>
      <c r="D83" s="11" t="s">
        <v>2294</v>
      </c>
      <c r="E83" s="11" t="s">
        <v>2304</v>
      </c>
      <c r="F83" s="11" t="s">
        <v>66</v>
      </c>
      <c r="G83" s="11" t="s">
        <v>6798</v>
      </c>
      <c r="H83" s="11" t="s">
        <v>355</v>
      </c>
      <c r="I83" s="11" t="s">
        <v>2305</v>
      </c>
      <c r="J83" s="11" t="s">
        <v>6799</v>
      </c>
      <c r="K83" s="11" t="s">
        <v>6800</v>
      </c>
      <c r="L83" s="11" t="s">
        <v>778</v>
      </c>
      <c r="M83" s="11" t="s">
        <v>1812</v>
      </c>
      <c r="N83" s="11" t="s">
        <v>5938</v>
      </c>
      <c r="O83" s="11">
        <v>12133</v>
      </c>
      <c r="P83" s="11">
        <v>-781</v>
      </c>
      <c r="Q83" s="11">
        <v>-0.09</v>
      </c>
      <c r="R83" s="11" t="s">
        <v>5939</v>
      </c>
      <c r="S83" s="11" t="s">
        <v>6801</v>
      </c>
      <c r="T83" s="11">
        <v>347</v>
      </c>
      <c r="U83" s="11">
        <v>0.66</v>
      </c>
      <c r="V83" s="11">
        <v>20893</v>
      </c>
      <c r="W83" s="11" t="s">
        <v>1865</v>
      </c>
      <c r="X83" s="11">
        <v>5632</v>
      </c>
      <c r="Y83" s="11">
        <v>6</v>
      </c>
      <c r="Z83" s="11">
        <v>60.21</v>
      </c>
      <c r="AA83" s="11"/>
      <c r="AB83" s="11"/>
      <c r="AC83" s="11">
        <v>4</v>
      </c>
      <c r="AD83" s="11">
        <v>3227</v>
      </c>
      <c r="AE83" s="11">
        <v>5</v>
      </c>
      <c r="AF83" s="11">
        <v>4.6</v>
      </c>
      <c r="AG83" s="11">
        <v>0.0144</v>
      </c>
      <c r="AH83" s="11">
        <v>4.43</v>
      </c>
      <c r="AI83" s="11">
        <v>0.78</v>
      </c>
      <c r="AJ83" s="11"/>
      <c r="AK83" s="11" t="s">
        <v>354</v>
      </c>
      <c r="AL83" s="11">
        <v>2411</v>
      </c>
      <c r="AM83" s="11" t="s">
        <v>812</v>
      </c>
      <c r="AN83" s="11" t="s">
        <v>5942</v>
      </c>
      <c r="AO83" s="11" t="s">
        <v>686</v>
      </c>
      <c r="AP83" s="11"/>
      <c r="AQ83" s="11">
        <v>10</v>
      </c>
      <c r="AR83" s="11">
        <v>18</v>
      </c>
      <c r="AS83" s="11" t="s">
        <v>45</v>
      </c>
      <c r="AT83" s="11" t="s">
        <v>812</v>
      </c>
      <c r="AU83" s="11" t="s">
        <v>686</v>
      </c>
      <c r="AV83" s="11" t="s">
        <v>686</v>
      </c>
      <c r="AW83" s="11" t="s">
        <v>686</v>
      </c>
      <c r="AX83" s="11" t="s">
        <v>686</v>
      </c>
      <c r="AY83" s="11" t="s">
        <v>2867</v>
      </c>
      <c r="AZ83" s="11" t="s">
        <v>686</v>
      </c>
      <c r="BA83" s="11" t="s">
        <v>686</v>
      </c>
      <c r="BB83" s="11" t="s">
        <v>686</v>
      </c>
      <c r="BC83" s="11" t="s">
        <v>2867</v>
      </c>
      <c r="BD83" s="11" t="s">
        <v>2867</v>
      </c>
      <c r="BE83" s="11" t="s">
        <v>686</v>
      </c>
      <c r="BF83" s="11" t="s">
        <v>686</v>
      </c>
      <c r="BG83" s="11" t="s">
        <v>686</v>
      </c>
      <c r="BH83" s="11" t="s">
        <v>686</v>
      </c>
      <c r="BI83" s="11" t="s">
        <v>5943</v>
      </c>
      <c r="BJ83" s="11" t="s">
        <v>6473</v>
      </c>
      <c r="BK83" s="11" t="s">
        <v>6474</v>
      </c>
      <c r="BL83" s="11" t="s">
        <v>6802</v>
      </c>
      <c r="BM83" s="11" t="s">
        <v>686</v>
      </c>
      <c r="BN83" s="11" t="s">
        <v>2301</v>
      </c>
      <c r="BO83" s="11" t="s">
        <v>6803</v>
      </c>
      <c r="BP83" s="11" t="s">
        <v>2300</v>
      </c>
      <c r="BQ83" s="11" t="s">
        <v>6804</v>
      </c>
      <c r="BR83" s="11" t="s">
        <v>5981</v>
      </c>
    </row>
    <row r="84" ht="22" customHeight="1" spans="1:70">
      <c r="A84" s="11">
        <v>83</v>
      </c>
      <c r="B84" s="11" t="s">
        <v>686</v>
      </c>
      <c r="C84" s="11" t="s">
        <v>780</v>
      </c>
      <c r="D84" s="11" t="s">
        <v>686</v>
      </c>
      <c r="E84" s="11" t="s">
        <v>6805</v>
      </c>
      <c r="F84" s="11" t="s">
        <v>240</v>
      </c>
      <c r="G84" s="11" t="s">
        <v>6587</v>
      </c>
      <c r="H84" s="11" t="s">
        <v>6806</v>
      </c>
      <c r="I84" s="11" t="s">
        <v>6807</v>
      </c>
      <c r="J84" s="11" t="s">
        <v>6808</v>
      </c>
      <c r="K84" s="11" t="s">
        <v>6809</v>
      </c>
      <c r="L84" s="11" t="s">
        <v>779</v>
      </c>
      <c r="M84" s="11" t="s">
        <v>1812</v>
      </c>
      <c r="N84" s="11" t="s">
        <v>5938</v>
      </c>
      <c r="O84" s="11">
        <v>12267</v>
      </c>
      <c r="P84" s="11">
        <v>6138</v>
      </c>
      <c r="Q84" s="11">
        <v>0.4</v>
      </c>
      <c r="R84" s="11" t="s">
        <v>5939</v>
      </c>
      <c r="S84" s="11" t="s">
        <v>6810</v>
      </c>
      <c r="T84" s="11">
        <v>252</v>
      </c>
      <c r="U84" s="11" t="s">
        <v>686</v>
      </c>
      <c r="V84" s="11">
        <v>8563</v>
      </c>
      <c r="W84" s="11" t="s">
        <v>1865</v>
      </c>
      <c r="X84" s="11">
        <v>3777</v>
      </c>
      <c r="Y84" s="11">
        <v>1</v>
      </c>
      <c r="Z84" s="11">
        <v>33.98</v>
      </c>
      <c r="AA84" s="11"/>
      <c r="AB84" s="11"/>
      <c r="AC84" s="11"/>
      <c r="AD84" s="11">
        <v>22</v>
      </c>
      <c r="AE84" s="11">
        <v>21</v>
      </c>
      <c r="AF84" s="11">
        <v>4.8</v>
      </c>
      <c r="AG84" s="11">
        <v>0.0833</v>
      </c>
      <c r="AH84" s="11">
        <v>5.39</v>
      </c>
      <c r="AI84" s="11">
        <v>0.69</v>
      </c>
      <c r="AJ84" s="11"/>
      <c r="AK84" s="11" t="s">
        <v>569</v>
      </c>
      <c r="AL84" s="11">
        <v>103</v>
      </c>
      <c r="AM84" s="11" t="s">
        <v>826</v>
      </c>
      <c r="AN84" s="11" t="s">
        <v>686</v>
      </c>
      <c r="AO84" s="11" t="s">
        <v>686</v>
      </c>
      <c r="AP84" s="11"/>
      <c r="AQ84" s="11">
        <v>10</v>
      </c>
      <c r="AR84" s="11">
        <v>1</v>
      </c>
      <c r="AS84" s="11" t="s">
        <v>241</v>
      </c>
      <c r="AT84" s="11" t="s">
        <v>826</v>
      </c>
      <c r="AU84" s="11" t="s">
        <v>1844</v>
      </c>
      <c r="AV84" s="11" t="s">
        <v>6591</v>
      </c>
      <c r="AW84" s="11" t="s">
        <v>6592</v>
      </c>
      <c r="AX84" s="11" t="s">
        <v>686</v>
      </c>
      <c r="AY84" s="11" t="s">
        <v>2867</v>
      </c>
      <c r="AZ84" s="11" t="s">
        <v>686</v>
      </c>
      <c r="BA84" s="11" t="s">
        <v>686</v>
      </c>
      <c r="BB84" s="11" t="s">
        <v>686</v>
      </c>
      <c r="BC84" s="11" t="s">
        <v>2867</v>
      </c>
      <c r="BD84" s="11" t="s">
        <v>2867</v>
      </c>
      <c r="BE84" s="11" t="s">
        <v>686</v>
      </c>
      <c r="BF84" s="11" t="s">
        <v>686</v>
      </c>
      <c r="BG84" s="11" t="s">
        <v>686</v>
      </c>
      <c r="BH84" s="11" t="s">
        <v>686</v>
      </c>
      <c r="BI84" s="11" t="s">
        <v>5943</v>
      </c>
      <c r="BJ84" s="11" t="s">
        <v>6811</v>
      </c>
      <c r="BK84" s="11" t="s">
        <v>6812</v>
      </c>
      <c r="BL84" s="11" t="s">
        <v>6813</v>
      </c>
      <c r="BM84" s="11" t="s">
        <v>686</v>
      </c>
      <c r="BN84" s="11" t="s">
        <v>6814</v>
      </c>
      <c r="BO84" s="11" t="s">
        <v>6814</v>
      </c>
      <c r="BP84" s="11" t="s">
        <v>6815</v>
      </c>
      <c r="BQ84" s="11" t="s">
        <v>6816</v>
      </c>
      <c r="BR84" s="11" t="s">
        <v>6005</v>
      </c>
    </row>
    <row r="85" ht="22" customHeight="1" spans="1:70">
      <c r="A85" s="11">
        <v>84</v>
      </c>
      <c r="B85" s="11" t="s">
        <v>686</v>
      </c>
      <c r="C85" s="11" t="s">
        <v>782</v>
      </c>
      <c r="D85" s="11" t="s">
        <v>6817</v>
      </c>
      <c r="E85" s="11" t="s">
        <v>6818</v>
      </c>
      <c r="F85" s="11" t="s">
        <v>374</v>
      </c>
      <c r="G85" s="11" t="s">
        <v>6819</v>
      </c>
      <c r="H85" s="11" t="s">
        <v>6820</v>
      </c>
      <c r="I85" s="11" t="s">
        <v>6821</v>
      </c>
      <c r="J85" s="11" t="s">
        <v>6822</v>
      </c>
      <c r="K85" s="11" t="s">
        <v>6823</v>
      </c>
      <c r="L85" s="11" t="s">
        <v>781</v>
      </c>
      <c r="M85" s="11" t="s">
        <v>1812</v>
      </c>
      <c r="N85" s="11" t="s">
        <v>5938</v>
      </c>
      <c r="O85" s="11">
        <v>12325</v>
      </c>
      <c r="P85" s="11">
        <v>7852</v>
      </c>
      <c r="Q85" s="11">
        <v>0.39</v>
      </c>
      <c r="R85" s="11" t="s">
        <v>5939</v>
      </c>
      <c r="S85" s="11" t="s">
        <v>6824</v>
      </c>
      <c r="T85" s="11">
        <v>311</v>
      </c>
      <c r="U85" s="11">
        <v>-0.08</v>
      </c>
      <c r="V85" s="11">
        <v>3418</v>
      </c>
      <c r="W85" s="11" t="s">
        <v>686</v>
      </c>
      <c r="X85" s="11" t="s">
        <v>686</v>
      </c>
      <c r="Y85" s="11">
        <v>7</v>
      </c>
      <c r="Z85" s="11">
        <v>10.99</v>
      </c>
      <c r="AA85" s="11"/>
      <c r="AB85" s="11"/>
      <c r="AC85" s="11"/>
      <c r="AD85" s="11">
        <v>274</v>
      </c>
      <c r="AE85" s="11">
        <v>9</v>
      </c>
      <c r="AF85" s="11">
        <v>4.5</v>
      </c>
      <c r="AG85" s="11">
        <v>0.0289</v>
      </c>
      <c r="AH85" s="11">
        <v>2.72</v>
      </c>
      <c r="AI85" s="11">
        <v>0.6</v>
      </c>
      <c r="AJ85" s="11"/>
      <c r="AK85" s="11" t="s">
        <v>6825</v>
      </c>
      <c r="AL85" s="11">
        <v>870</v>
      </c>
      <c r="AM85" s="11" t="s">
        <v>209</v>
      </c>
      <c r="AN85" s="11" t="s">
        <v>5961</v>
      </c>
      <c r="AO85" s="11" t="s">
        <v>5962</v>
      </c>
      <c r="AP85" s="11"/>
      <c r="AQ85" s="11">
        <v>10</v>
      </c>
      <c r="AR85" s="11">
        <v>1</v>
      </c>
      <c r="AS85" s="11" t="s">
        <v>375</v>
      </c>
      <c r="AT85" s="11" t="s">
        <v>209</v>
      </c>
      <c r="AU85" s="11" t="s">
        <v>1844</v>
      </c>
      <c r="AV85" s="11" t="s">
        <v>6826</v>
      </c>
      <c r="AW85" s="11" t="s">
        <v>6827</v>
      </c>
      <c r="AX85" s="11" t="s">
        <v>686</v>
      </c>
      <c r="AY85" s="11" t="s">
        <v>2867</v>
      </c>
      <c r="AZ85" s="11" t="s">
        <v>686</v>
      </c>
      <c r="BA85" s="11" t="s">
        <v>686</v>
      </c>
      <c r="BB85" s="11" t="s">
        <v>686</v>
      </c>
      <c r="BC85" s="11" t="s">
        <v>2867</v>
      </c>
      <c r="BD85" s="11" t="s">
        <v>2867</v>
      </c>
      <c r="BE85" s="11" t="s">
        <v>686</v>
      </c>
      <c r="BF85" s="11" t="s">
        <v>2867</v>
      </c>
      <c r="BG85" s="11" t="s">
        <v>686</v>
      </c>
      <c r="BH85" s="11" t="s">
        <v>2867</v>
      </c>
      <c r="BI85" s="11" t="s">
        <v>5943</v>
      </c>
      <c r="BJ85" s="11" t="s">
        <v>2222</v>
      </c>
      <c r="BK85" s="11" t="s">
        <v>6828</v>
      </c>
      <c r="BL85" s="11" t="s">
        <v>6829</v>
      </c>
      <c r="BM85" s="11" t="s">
        <v>686</v>
      </c>
      <c r="BN85" s="11" t="s">
        <v>6830</v>
      </c>
      <c r="BO85" s="11" t="s">
        <v>6831</v>
      </c>
      <c r="BP85" s="11" t="s">
        <v>2220</v>
      </c>
      <c r="BQ85" s="11" t="s">
        <v>6832</v>
      </c>
      <c r="BR85" s="11" t="s">
        <v>5951</v>
      </c>
    </row>
    <row r="86" ht="22" customHeight="1" spans="1:70">
      <c r="A86" s="11">
        <v>85</v>
      </c>
      <c r="B86" s="11" t="s">
        <v>686</v>
      </c>
      <c r="C86" s="11" t="s">
        <v>784</v>
      </c>
      <c r="D86" s="11" t="s">
        <v>6833</v>
      </c>
      <c r="E86" s="11" t="s">
        <v>6834</v>
      </c>
      <c r="F86" s="11" t="s">
        <v>303</v>
      </c>
      <c r="G86" s="11" t="s">
        <v>6835</v>
      </c>
      <c r="H86" s="11" t="s">
        <v>6836</v>
      </c>
      <c r="I86" s="11" t="s">
        <v>6837</v>
      </c>
      <c r="J86" s="11" t="s">
        <v>6838</v>
      </c>
      <c r="K86" s="11" t="s">
        <v>6839</v>
      </c>
      <c r="L86" s="11" t="s">
        <v>783</v>
      </c>
      <c r="M86" s="11" t="s">
        <v>1812</v>
      </c>
      <c r="N86" s="11" t="s">
        <v>5938</v>
      </c>
      <c r="O86" s="11">
        <v>7359</v>
      </c>
      <c r="P86" s="11">
        <v>1999</v>
      </c>
      <c r="Q86" s="11">
        <v>0.21</v>
      </c>
      <c r="R86" s="11" t="s">
        <v>5939</v>
      </c>
      <c r="S86" s="11" t="s">
        <v>6840</v>
      </c>
      <c r="T86" s="11">
        <v>462</v>
      </c>
      <c r="U86" s="11">
        <v>0.08</v>
      </c>
      <c r="V86" s="11">
        <v>13855</v>
      </c>
      <c r="W86" s="11" t="s">
        <v>2156</v>
      </c>
      <c r="X86" s="11">
        <v>1500</v>
      </c>
      <c r="Y86" s="11">
        <v>4</v>
      </c>
      <c r="Z86" s="11">
        <v>29.99</v>
      </c>
      <c r="AA86" s="11"/>
      <c r="AB86" s="11"/>
      <c r="AC86" s="11">
        <v>4</v>
      </c>
      <c r="AD86" s="11">
        <v>2202</v>
      </c>
      <c r="AE86" s="11">
        <v>3</v>
      </c>
      <c r="AF86" s="11">
        <v>4.2</v>
      </c>
      <c r="AG86" s="11">
        <v>0.0065</v>
      </c>
      <c r="AH86" s="11">
        <v>3.48</v>
      </c>
      <c r="AI86" s="11">
        <v>0.73</v>
      </c>
      <c r="AJ86" s="11"/>
      <c r="AK86" s="11" t="s">
        <v>6841</v>
      </c>
      <c r="AL86" s="11">
        <v>1784</v>
      </c>
      <c r="AM86" s="11" t="s">
        <v>209</v>
      </c>
      <c r="AN86" s="11" t="s">
        <v>5961</v>
      </c>
      <c r="AO86" s="11" t="s">
        <v>5962</v>
      </c>
      <c r="AP86" s="11"/>
      <c r="AQ86" s="11">
        <v>10</v>
      </c>
      <c r="AR86" s="11">
        <v>4</v>
      </c>
      <c r="AS86" s="11" t="s">
        <v>572</v>
      </c>
      <c r="AT86" s="11" t="s">
        <v>209</v>
      </c>
      <c r="AU86" s="11" t="s">
        <v>1822</v>
      </c>
      <c r="AV86" s="11" t="s">
        <v>6842</v>
      </c>
      <c r="AW86" s="11" t="s">
        <v>6843</v>
      </c>
      <c r="AX86" s="11" t="s">
        <v>686</v>
      </c>
      <c r="AY86" s="11" t="s">
        <v>2867</v>
      </c>
      <c r="AZ86" s="11" t="s">
        <v>686</v>
      </c>
      <c r="BA86" s="11" t="s">
        <v>686</v>
      </c>
      <c r="BB86" s="11" t="s">
        <v>686</v>
      </c>
      <c r="BC86" s="11" t="s">
        <v>2867</v>
      </c>
      <c r="BD86" s="11" t="s">
        <v>686</v>
      </c>
      <c r="BE86" s="11" t="s">
        <v>686</v>
      </c>
      <c r="BF86" s="11" t="s">
        <v>2867</v>
      </c>
      <c r="BG86" s="11" t="s">
        <v>686</v>
      </c>
      <c r="BH86" s="11" t="s">
        <v>686</v>
      </c>
      <c r="BI86" s="11" t="s">
        <v>5943</v>
      </c>
      <c r="BJ86" s="11" t="s">
        <v>6844</v>
      </c>
      <c r="BK86" s="11" t="s">
        <v>6845</v>
      </c>
      <c r="BL86" s="11" t="s">
        <v>6846</v>
      </c>
      <c r="BM86" s="11" t="s">
        <v>686</v>
      </c>
      <c r="BN86" s="11" t="s">
        <v>6847</v>
      </c>
      <c r="BO86" s="11" t="s">
        <v>6847</v>
      </c>
      <c r="BP86" s="11" t="s">
        <v>6848</v>
      </c>
      <c r="BQ86" s="11" t="s">
        <v>6849</v>
      </c>
      <c r="BR86" s="11" t="s">
        <v>6141</v>
      </c>
    </row>
    <row r="87" ht="22" customHeight="1" spans="1:70">
      <c r="A87" s="11">
        <v>86</v>
      </c>
      <c r="B87" s="11" t="s">
        <v>686</v>
      </c>
      <c r="C87" s="11" t="s">
        <v>381</v>
      </c>
      <c r="D87" s="11" t="s">
        <v>2157</v>
      </c>
      <c r="E87" s="11" t="s">
        <v>2167</v>
      </c>
      <c r="F87" s="11" t="s">
        <v>382</v>
      </c>
      <c r="G87" s="11" t="s">
        <v>6850</v>
      </c>
      <c r="H87" s="11" t="s">
        <v>2166</v>
      </c>
      <c r="I87" s="11" t="s">
        <v>2168</v>
      </c>
      <c r="J87" s="11" t="s">
        <v>6851</v>
      </c>
      <c r="K87" s="11" t="s">
        <v>6852</v>
      </c>
      <c r="L87" s="11" t="s">
        <v>785</v>
      </c>
      <c r="M87" s="11" t="s">
        <v>1812</v>
      </c>
      <c r="N87" s="11" t="s">
        <v>5938</v>
      </c>
      <c r="O87" s="11">
        <v>12800</v>
      </c>
      <c r="P87" s="11">
        <v>-3722</v>
      </c>
      <c r="Q87" s="11">
        <v>-0.41</v>
      </c>
      <c r="R87" s="11" t="s">
        <v>5939</v>
      </c>
      <c r="S87" s="11" t="s">
        <v>6853</v>
      </c>
      <c r="T87" s="11">
        <v>463</v>
      </c>
      <c r="U87" s="11">
        <v>0.23</v>
      </c>
      <c r="V87" s="11">
        <v>5672</v>
      </c>
      <c r="W87" s="11" t="s">
        <v>2156</v>
      </c>
      <c r="X87" s="11">
        <v>613</v>
      </c>
      <c r="Y87" s="11">
        <v>14</v>
      </c>
      <c r="Z87" s="11">
        <v>12.25</v>
      </c>
      <c r="AA87" s="11"/>
      <c r="AB87" s="11"/>
      <c r="AC87" s="11"/>
      <c r="AD87" s="11">
        <v>346</v>
      </c>
      <c r="AE87" s="11">
        <v>14</v>
      </c>
      <c r="AF87" s="11">
        <v>4.3</v>
      </c>
      <c r="AG87" s="11">
        <v>0.0302</v>
      </c>
      <c r="AH87" s="11">
        <v>4.81</v>
      </c>
      <c r="AI87" s="11">
        <v>0.46</v>
      </c>
      <c r="AJ87" s="11"/>
      <c r="AK87" s="11" t="s">
        <v>383</v>
      </c>
      <c r="AL87" s="11">
        <v>2571</v>
      </c>
      <c r="AM87" s="11" t="s">
        <v>812</v>
      </c>
      <c r="AN87" s="11" t="s">
        <v>5961</v>
      </c>
      <c r="AO87" s="11" t="s">
        <v>5962</v>
      </c>
      <c r="AP87" s="11"/>
      <c r="AQ87" s="11">
        <v>9</v>
      </c>
      <c r="AR87" s="11">
        <v>8</v>
      </c>
      <c r="AS87" s="11" t="s">
        <v>45</v>
      </c>
      <c r="AT87" s="11" t="s">
        <v>812</v>
      </c>
      <c r="AU87" s="11" t="s">
        <v>686</v>
      </c>
      <c r="AV87" s="11" t="s">
        <v>686</v>
      </c>
      <c r="AW87" s="11" t="s">
        <v>686</v>
      </c>
      <c r="AX87" s="11" t="s">
        <v>686</v>
      </c>
      <c r="AY87" s="11" t="s">
        <v>2867</v>
      </c>
      <c r="AZ87" s="11" t="s">
        <v>686</v>
      </c>
      <c r="BA87" s="11" t="s">
        <v>686</v>
      </c>
      <c r="BB87" s="11" t="s">
        <v>686</v>
      </c>
      <c r="BC87" s="11" t="s">
        <v>2867</v>
      </c>
      <c r="BD87" s="11" t="s">
        <v>686</v>
      </c>
      <c r="BE87" s="11" t="s">
        <v>686</v>
      </c>
      <c r="BF87" s="11" t="s">
        <v>2867</v>
      </c>
      <c r="BG87" s="11" t="s">
        <v>686</v>
      </c>
      <c r="BH87" s="11" t="s">
        <v>686</v>
      </c>
      <c r="BI87" s="11" t="s">
        <v>5943</v>
      </c>
      <c r="BJ87" s="11" t="s">
        <v>2024</v>
      </c>
      <c r="BK87" s="11" t="s">
        <v>1956</v>
      </c>
      <c r="BL87" s="11" t="s">
        <v>6572</v>
      </c>
      <c r="BM87" s="11" t="s">
        <v>686</v>
      </c>
      <c r="BN87" s="11" t="s">
        <v>2164</v>
      </c>
      <c r="BO87" s="11" t="s">
        <v>2164</v>
      </c>
      <c r="BP87" s="11" t="s">
        <v>2163</v>
      </c>
      <c r="BQ87" s="11" t="s">
        <v>6854</v>
      </c>
      <c r="BR87" s="11" t="s">
        <v>6433</v>
      </c>
    </row>
    <row r="88" ht="22" customHeight="1" spans="1:70">
      <c r="A88" s="11">
        <v>87</v>
      </c>
      <c r="B88" s="11" t="s">
        <v>686</v>
      </c>
      <c r="C88" s="11" t="s">
        <v>546</v>
      </c>
      <c r="D88" s="11" t="s">
        <v>2505</v>
      </c>
      <c r="E88" s="11" t="s">
        <v>2515</v>
      </c>
      <c r="F88" s="11" t="s">
        <v>547</v>
      </c>
      <c r="G88" s="11" t="s">
        <v>6855</v>
      </c>
      <c r="H88" s="11" t="s">
        <v>2514</v>
      </c>
      <c r="I88" s="11" t="s">
        <v>2516</v>
      </c>
      <c r="J88" s="11" t="s">
        <v>6856</v>
      </c>
      <c r="K88" s="11" t="s">
        <v>6857</v>
      </c>
      <c r="L88" s="11" t="s">
        <v>786</v>
      </c>
      <c r="M88" s="11" t="s">
        <v>1812</v>
      </c>
      <c r="N88" s="11" t="s">
        <v>5938</v>
      </c>
      <c r="O88" s="11">
        <v>12913</v>
      </c>
      <c r="P88" s="11">
        <v>11739</v>
      </c>
      <c r="Q88" s="11">
        <v>0.48</v>
      </c>
      <c r="R88" s="11" t="s">
        <v>5939</v>
      </c>
      <c r="S88" s="11" t="s">
        <v>6858</v>
      </c>
      <c r="T88" s="11">
        <v>141</v>
      </c>
      <c r="U88" s="11" t="s">
        <v>686</v>
      </c>
      <c r="V88" s="11">
        <v>3665</v>
      </c>
      <c r="W88" s="11" t="s">
        <v>686</v>
      </c>
      <c r="X88" s="11" t="s">
        <v>686</v>
      </c>
      <c r="Y88" s="11">
        <v>2</v>
      </c>
      <c r="Z88" s="11">
        <v>25.99</v>
      </c>
      <c r="AA88" s="11"/>
      <c r="AB88" s="11"/>
      <c r="AC88" s="11"/>
      <c r="AD88" s="11">
        <v>1</v>
      </c>
      <c r="AE88" s="11">
        <v>0</v>
      </c>
      <c r="AF88" s="11">
        <v>3</v>
      </c>
      <c r="AG88" s="11">
        <v>0</v>
      </c>
      <c r="AH88" s="11">
        <v>5.02</v>
      </c>
      <c r="AI88" s="11">
        <v>0.66</v>
      </c>
      <c r="AJ88" s="11"/>
      <c r="AK88" s="11" t="s">
        <v>548</v>
      </c>
      <c r="AL88" s="11">
        <v>17</v>
      </c>
      <c r="AM88" s="11" t="s">
        <v>209</v>
      </c>
      <c r="AN88" s="11" t="s">
        <v>5961</v>
      </c>
      <c r="AO88" s="11" t="s">
        <v>6252</v>
      </c>
      <c r="AP88" s="11"/>
      <c r="AQ88" s="11">
        <v>8</v>
      </c>
      <c r="AR88" s="11">
        <v>1</v>
      </c>
      <c r="AS88" s="11" t="s">
        <v>547</v>
      </c>
      <c r="AT88" s="11" t="s">
        <v>209</v>
      </c>
      <c r="AU88" s="11" t="s">
        <v>1844</v>
      </c>
      <c r="AV88" s="11" t="s">
        <v>6859</v>
      </c>
      <c r="AW88" s="11" t="s">
        <v>6860</v>
      </c>
      <c r="AX88" s="11" t="s">
        <v>686</v>
      </c>
      <c r="AY88" s="11" t="s">
        <v>686</v>
      </c>
      <c r="AZ88" s="11" t="s">
        <v>686</v>
      </c>
      <c r="BA88" s="11" t="s">
        <v>686</v>
      </c>
      <c r="BB88" s="11" t="s">
        <v>686</v>
      </c>
      <c r="BC88" s="11" t="s">
        <v>2867</v>
      </c>
      <c r="BD88" s="11" t="s">
        <v>686</v>
      </c>
      <c r="BE88" s="11" t="s">
        <v>686</v>
      </c>
      <c r="BF88" s="11" t="s">
        <v>2867</v>
      </c>
      <c r="BG88" s="11" t="s">
        <v>686</v>
      </c>
      <c r="BH88" s="11" t="s">
        <v>686</v>
      </c>
      <c r="BI88" s="11"/>
      <c r="BJ88" s="11" t="s">
        <v>6861</v>
      </c>
      <c r="BK88" s="11" t="s">
        <v>2513</v>
      </c>
      <c r="BL88" s="11" t="s">
        <v>6862</v>
      </c>
      <c r="BM88" s="11" t="s">
        <v>686</v>
      </c>
      <c r="BN88" s="11" t="s">
        <v>2512</v>
      </c>
      <c r="BO88" s="11" t="s">
        <v>2512</v>
      </c>
      <c r="BP88" s="11" t="s">
        <v>2511</v>
      </c>
      <c r="BQ88" s="11" t="s">
        <v>6863</v>
      </c>
      <c r="BR88" s="11" t="s">
        <v>6005</v>
      </c>
    </row>
    <row r="89" ht="22" customHeight="1" spans="1:70">
      <c r="A89" s="11">
        <v>88</v>
      </c>
      <c r="B89" s="11" t="s">
        <v>686</v>
      </c>
      <c r="C89" s="11" t="s">
        <v>293</v>
      </c>
      <c r="D89" s="11" t="s">
        <v>2244</v>
      </c>
      <c r="E89" s="11" t="s">
        <v>2253</v>
      </c>
      <c r="F89" s="11" t="s">
        <v>294</v>
      </c>
      <c r="G89" s="11" t="s">
        <v>6864</v>
      </c>
      <c r="H89" s="11" t="s">
        <v>297</v>
      </c>
      <c r="I89" s="11" t="s">
        <v>2254</v>
      </c>
      <c r="J89" s="11" t="s">
        <v>6865</v>
      </c>
      <c r="K89" s="11" t="s">
        <v>6866</v>
      </c>
      <c r="L89" s="11" t="s">
        <v>787</v>
      </c>
      <c r="M89" s="11" t="s">
        <v>1812</v>
      </c>
      <c r="N89" s="11" t="s">
        <v>5938</v>
      </c>
      <c r="O89" s="11">
        <v>8480</v>
      </c>
      <c r="P89" s="11">
        <v>-180</v>
      </c>
      <c r="Q89" s="11">
        <v>-0.02</v>
      </c>
      <c r="R89" s="11" t="s">
        <v>5939</v>
      </c>
      <c r="S89" s="11" t="s">
        <v>6867</v>
      </c>
      <c r="T89" s="11">
        <v>482</v>
      </c>
      <c r="U89" s="11">
        <v>0.89</v>
      </c>
      <c r="V89" s="11">
        <v>6724</v>
      </c>
      <c r="W89" s="11" t="s">
        <v>1914</v>
      </c>
      <c r="X89" s="11">
        <v>2740</v>
      </c>
      <c r="Y89" s="11">
        <v>3</v>
      </c>
      <c r="Z89" s="11">
        <v>13.95</v>
      </c>
      <c r="AA89" s="11"/>
      <c r="AB89" s="11"/>
      <c r="AC89" s="11"/>
      <c r="AD89" s="11">
        <v>259</v>
      </c>
      <c r="AE89" s="11">
        <v>15</v>
      </c>
      <c r="AF89" s="11">
        <v>4</v>
      </c>
      <c r="AG89" s="11">
        <v>0.0311</v>
      </c>
      <c r="AH89" s="11">
        <v>3.38</v>
      </c>
      <c r="AI89" s="11">
        <v>0.61</v>
      </c>
      <c r="AJ89" s="11"/>
      <c r="AK89" s="11" t="s">
        <v>296</v>
      </c>
      <c r="AL89" s="11">
        <v>1540</v>
      </c>
      <c r="AM89" s="11" t="s">
        <v>209</v>
      </c>
      <c r="AN89" s="11" t="s">
        <v>5961</v>
      </c>
      <c r="AO89" s="11" t="s">
        <v>6252</v>
      </c>
      <c r="AP89" s="11"/>
      <c r="AQ89" s="11">
        <v>10</v>
      </c>
      <c r="AR89" s="11">
        <v>2</v>
      </c>
      <c r="AS89" s="11" t="s">
        <v>295</v>
      </c>
      <c r="AT89" s="11" t="s">
        <v>209</v>
      </c>
      <c r="AU89" s="11" t="s">
        <v>1822</v>
      </c>
      <c r="AV89" s="11" t="s">
        <v>6868</v>
      </c>
      <c r="AW89" s="11" t="s">
        <v>6869</v>
      </c>
      <c r="AX89" s="11" t="s">
        <v>686</v>
      </c>
      <c r="AY89" s="11" t="s">
        <v>2867</v>
      </c>
      <c r="AZ89" s="11" t="s">
        <v>2867</v>
      </c>
      <c r="BA89" s="11" t="s">
        <v>6870</v>
      </c>
      <c r="BB89" s="11" t="s">
        <v>686</v>
      </c>
      <c r="BC89" s="11" t="s">
        <v>2867</v>
      </c>
      <c r="BD89" s="11" t="s">
        <v>2867</v>
      </c>
      <c r="BE89" s="11" t="s">
        <v>686</v>
      </c>
      <c r="BF89" s="11" t="s">
        <v>2867</v>
      </c>
      <c r="BG89" s="11" t="s">
        <v>686</v>
      </c>
      <c r="BH89" s="11" t="s">
        <v>686</v>
      </c>
      <c r="BI89" s="11" t="s">
        <v>5943</v>
      </c>
      <c r="BJ89" s="11" t="s">
        <v>2252</v>
      </c>
      <c r="BK89" s="11" t="s">
        <v>6871</v>
      </c>
      <c r="BL89" s="11" t="s">
        <v>6872</v>
      </c>
      <c r="BM89" s="11" t="s">
        <v>686</v>
      </c>
      <c r="BN89" s="11" t="s">
        <v>2251</v>
      </c>
      <c r="BO89" s="11" t="s">
        <v>6232</v>
      </c>
      <c r="BP89" s="11" t="s">
        <v>2250</v>
      </c>
      <c r="BQ89" s="11" t="s">
        <v>6873</v>
      </c>
      <c r="BR89" s="11" t="s">
        <v>5981</v>
      </c>
    </row>
    <row r="90" ht="22" customHeight="1" spans="1:70">
      <c r="A90" s="11">
        <v>89</v>
      </c>
      <c r="B90" s="11" t="s">
        <v>686</v>
      </c>
      <c r="C90" s="11" t="s">
        <v>417</v>
      </c>
      <c r="D90" s="11" t="s">
        <v>2517</v>
      </c>
      <c r="E90" s="11" t="s">
        <v>2525</v>
      </c>
      <c r="F90" s="11" t="s">
        <v>56</v>
      </c>
      <c r="G90" s="11" t="s">
        <v>6874</v>
      </c>
      <c r="H90" s="11" t="s">
        <v>419</v>
      </c>
      <c r="I90" s="11" t="s">
        <v>2526</v>
      </c>
      <c r="J90" s="11" t="s">
        <v>6875</v>
      </c>
      <c r="K90" s="11" t="s">
        <v>6876</v>
      </c>
      <c r="L90" s="11" t="s">
        <v>788</v>
      </c>
      <c r="M90" s="11" t="s">
        <v>1812</v>
      </c>
      <c r="N90" s="11" t="s">
        <v>5938</v>
      </c>
      <c r="O90" s="11">
        <v>13047</v>
      </c>
      <c r="P90" s="11">
        <v>13620</v>
      </c>
      <c r="Q90" s="11">
        <v>0.5</v>
      </c>
      <c r="R90" s="11" t="s">
        <v>5939</v>
      </c>
      <c r="S90" s="11" t="s">
        <v>6877</v>
      </c>
      <c r="T90" s="11">
        <v>256</v>
      </c>
      <c r="U90" s="11">
        <v>0.51</v>
      </c>
      <c r="V90" s="11">
        <v>3261</v>
      </c>
      <c r="W90" s="11" t="s">
        <v>1865</v>
      </c>
      <c r="X90" s="11">
        <v>1391</v>
      </c>
      <c r="Y90" s="11">
        <v>2</v>
      </c>
      <c r="Z90" s="11">
        <v>12.74</v>
      </c>
      <c r="AA90" s="11"/>
      <c r="AB90" s="11"/>
      <c r="AC90" s="11">
        <v>10</v>
      </c>
      <c r="AD90" s="11">
        <v>396</v>
      </c>
      <c r="AE90" s="11">
        <v>5</v>
      </c>
      <c r="AF90" s="11">
        <v>4.6</v>
      </c>
      <c r="AG90" s="11">
        <v>0.0195</v>
      </c>
      <c r="AH90" s="11">
        <v>3.46</v>
      </c>
      <c r="AI90" s="11">
        <v>0.58</v>
      </c>
      <c r="AJ90" s="11"/>
      <c r="AK90" s="11" t="s">
        <v>418</v>
      </c>
      <c r="AL90" s="11">
        <v>629</v>
      </c>
      <c r="AM90" s="11" t="s">
        <v>209</v>
      </c>
      <c r="AN90" s="11" t="s">
        <v>5961</v>
      </c>
      <c r="AO90" s="11" t="s">
        <v>6252</v>
      </c>
      <c r="AP90" s="11"/>
      <c r="AQ90" s="11">
        <v>10</v>
      </c>
      <c r="AR90" s="11">
        <v>5</v>
      </c>
      <c r="AS90" s="11" t="s">
        <v>55</v>
      </c>
      <c r="AT90" s="11" t="s">
        <v>209</v>
      </c>
      <c r="AU90" s="11" t="s">
        <v>1822</v>
      </c>
      <c r="AV90" s="11" t="s">
        <v>6562</v>
      </c>
      <c r="AW90" s="11" t="s">
        <v>6563</v>
      </c>
      <c r="AX90" s="11" t="s">
        <v>2867</v>
      </c>
      <c r="AY90" s="11" t="s">
        <v>2867</v>
      </c>
      <c r="AZ90" s="11" t="s">
        <v>686</v>
      </c>
      <c r="BA90" s="11" t="s">
        <v>686</v>
      </c>
      <c r="BB90" s="11" t="s">
        <v>686</v>
      </c>
      <c r="BC90" s="11" t="s">
        <v>2867</v>
      </c>
      <c r="BD90" s="11" t="s">
        <v>686</v>
      </c>
      <c r="BE90" s="11" t="s">
        <v>686</v>
      </c>
      <c r="BF90" s="11" t="s">
        <v>2867</v>
      </c>
      <c r="BG90" s="11" t="s">
        <v>686</v>
      </c>
      <c r="BH90" s="11" t="s">
        <v>2867</v>
      </c>
      <c r="BI90" s="11" t="s">
        <v>5943</v>
      </c>
      <c r="BJ90" s="11" t="s">
        <v>2524</v>
      </c>
      <c r="BK90" s="11" t="s">
        <v>2075</v>
      </c>
      <c r="BL90" s="11" t="s">
        <v>6878</v>
      </c>
      <c r="BM90" s="11" t="s">
        <v>686</v>
      </c>
      <c r="BN90" s="11" t="s">
        <v>2075</v>
      </c>
      <c r="BO90" s="11" t="s">
        <v>2075</v>
      </c>
      <c r="BP90" s="11" t="s">
        <v>2523</v>
      </c>
      <c r="BQ90" s="11" t="s">
        <v>6879</v>
      </c>
      <c r="BR90" s="11" t="s">
        <v>6141</v>
      </c>
    </row>
    <row r="91" ht="22" customHeight="1" spans="1:70">
      <c r="A91" s="11">
        <v>90</v>
      </c>
      <c r="B91" s="11" t="s">
        <v>686</v>
      </c>
      <c r="C91" s="11" t="s">
        <v>327</v>
      </c>
      <c r="D91" s="11" t="s">
        <v>2315</v>
      </c>
      <c r="E91" s="11" t="s">
        <v>2324</v>
      </c>
      <c r="F91" s="11" t="s">
        <v>328</v>
      </c>
      <c r="G91" s="11" t="s">
        <v>6880</v>
      </c>
      <c r="H91" s="11" t="s">
        <v>2323</v>
      </c>
      <c r="I91" s="11" t="s">
        <v>2325</v>
      </c>
      <c r="J91" s="11" t="s">
        <v>6881</v>
      </c>
      <c r="K91" s="11" t="s">
        <v>6882</v>
      </c>
      <c r="L91" s="11" t="s">
        <v>789</v>
      </c>
      <c r="M91" s="11" t="s">
        <v>1812</v>
      </c>
      <c r="N91" s="11" t="s">
        <v>5938</v>
      </c>
      <c r="O91" s="11">
        <v>13235</v>
      </c>
      <c r="P91" s="11">
        <v>479</v>
      </c>
      <c r="Q91" s="11">
        <v>0.04</v>
      </c>
      <c r="R91" s="11" t="s">
        <v>5939</v>
      </c>
      <c r="S91" s="11" t="s">
        <v>6883</v>
      </c>
      <c r="T91" s="11">
        <v>475</v>
      </c>
      <c r="U91" s="11">
        <v>-0.31</v>
      </c>
      <c r="V91" s="11">
        <v>12806</v>
      </c>
      <c r="W91" s="11" t="s">
        <v>1865</v>
      </c>
      <c r="X91" s="11">
        <v>2935</v>
      </c>
      <c r="Y91" s="11">
        <v>6</v>
      </c>
      <c r="Z91" s="11">
        <v>26.96</v>
      </c>
      <c r="AA91" s="11"/>
      <c r="AB91" s="11"/>
      <c r="AC91" s="11"/>
      <c r="AD91" s="11">
        <v>54</v>
      </c>
      <c r="AE91" s="11">
        <v>0</v>
      </c>
      <c r="AF91" s="11">
        <v>4.4</v>
      </c>
      <c r="AG91" s="11">
        <v>0</v>
      </c>
      <c r="AH91" s="11">
        <v>3.45</v>
      </c>
      <c r="AI91" s="11">
        <v>0.72</v>
      </c>
      <c r="AJ91" s="11"/>
      <c r="AK91" s="11" t="s">
        <v>329</v>
      </c>
      <c r="AL91" s="11">
        <v>194</v>
      </c>
      <c r="AM91" s="11" t="s">
        <v>209</v>
      </c>
      <c r="AN91" s="11" t="s">
        <v>5961</v>
      </c>
      <c r="AO91" s="11" t="s">
        <v>5962</v>
      </c>
      <c r="AP91" s="11"/>
      <c r="AQ91" s="11">
        <v>9</v>
      </c>
      <c r="AR91" s="11">
        <v>1</v>
      </c>
      <c r="AS91" s="11" t="s">
        <v>328</v>
      </c>
      <c r="AT91" s="11" t="s">
        <v>209</v>
      </c>
      <c r="AU91" s="11" t="s">
        <v>1822</v>
      </c>
      <c r="AV91" s="11" t="s">
        <v>6884</v>
      </c>
      <c r="AW91" s="11" t="s">
        <v>6885</v>
      </c>
      <c r="AX91" s="11" t="s">
        <v>686</v>
      </c>
      <c r="AY91" s="11" t="s">
        <v>2867</v>
      </c>
      <c r="AZ91" s="11" t="s">
        <v>686</v>
      </c>
      <c r="BA91" s="11" t="s">
        <v>686</v>
      </c>
      <c r="BB91" s="11" t="s">
        <v>686</v>
      </c>
      <c r="BC91" s="11" t="s">
        <v>2867</v>
      </c>
      <c r="BD91" s="11" t="s">
        <v>686</v>
      </c>
      <c r="BE91" s="11" t="s">
        <v>686</v>
      </c>
      <c r="BF91" s="11" t="s">
        <v>2867</v>
      </c>
      <c r="BG91" s="11" t="s">
        <v>686</v>
      </c>
      <c r="BH91" s="11" t="s">
        <v>686</v>
      </c>
      <c r="BI91" s="11" t="s">
        <v>5943</v>
      </c>
      <c r="BJ91" s="11" t="s">
        <v>2322</v>
      </c>
      <c r="BK91" s="11" t="s">
        <v>6886</v>
      </c>
      <c r="BL91" s="11" t="s">
        <v>6887</v>
      </c>
      <c r="BM91" s="11" t="s">
        <v>686</v>
      </c>
      <c r="BN91" s="11" t="s">
        <v>2322</v>
      </c>
      <c r="BO91" s="11" t="s">
        <v>6886</v>
      </c>
      <c r="BP91" s="11" t="s">
        <v>2321</v>
      </c>
      <c r="BQ91" s="11" t="s">
        <v>6888</v>
      </c>
      <c r="BR91" s="11" t="s">
        <v>5981</v>
      </c>
    </row>
    <row r="92" ht="22" customHeight="1" spans="1:70">
      <c r="A92" s="11">
        <v>91</v>
      </c>
      <c r="B92" s="11" t="s">
        <v>686</v>
      </c>
      <c r="C92" s="11" t="s">
        <v>385</v>
      </c>
      <c r="D92" s="11" t="s">
        <v>6889</v>
      </c>
      <c r="E92" s="11" t="s">
        <v>2190</v>
      </c>
      <c r="F92" s="11" t="s">
        <v>386</v>
      </c>
      <c r="G92" s="11" t="s">
        <v>6890</v>
      </c>
      <c r="H92" s="11" t="s">
        <v>2189</v>
      </c>
      <c r="I92" s="11" t="s">
        <v>2191</v>
      </c>
      <c r="J92" s="11" t="s">
        <v>6891</v>
      </c>
      <c r="K92" s="11" t="s">
        <v>6892</v>
      </c>
      <c r="L92" s="11" t="s">
        <v>790</v>
      </c>
      <c r="M92" s="11" t="s">
        <v>1812</v>
      </c>
      <c r="N92" s="11" t="s">
        <v>5938</v>
      </c>
      <c r="O92" s="11">
        <v>13360</v>
      </c>
      <c r="P92" s="11">
        <v>-3100</v>
      </c>
      <c r="Q92" s="11">
        <v>-0.34</v>
      </c>
      <c r="R92" s="11" t="s">
        <v>5939</v>
      </c>
      <c r="S92" s="11" t="s">
        <v>6893</v>
      </c>
      <c r="T92" s="11">
        <v>366</v>
      </c>
      <c r="U92" s="11">
        <v>1.09</v>
      </c>
      <c r="V92" s="11">
        <v>18282</v>
      </c>
      <c r="W92" s="11" t="s">
        <v>1914</v>
      </c>
      <c r="X92" s="11">
        <v>10156</v>
      </c>
      <c r="Y92" s="11">
        <v>1</v>
      </c>
      <c r="Z92" s="11">
        <v>49.95</v>
      </c>
      <c r="AA92" s="11"/>
      <c r="AB92" s="11"/>
      <c r="AC92" s="11"/>
      <c r="AD92" s="11">
        <v>592</v>
      </c>
      <c r="AE92" s="11">
        <v>28</v>
      </c>
      <c r="AF92" s="11">
        <v>4.5</v>
      </c>
      <c r="AG92" s="11">
        <v>0.0765</v>
      </c>
      <c r="AH92" s="11">
        <v>5.29</v>
      </c>
      <c r="AI92" s="11">
        <v>0.74</v>
      </c>
      <c r="AJ92" s="11"/>
      <c r="AK92" s="11" t="s">
        <v>387</v>
      </c>
      <c r="AL92" s="11">
        <v>645</v>
      </c>
      <c r="AM92" s="11" t="s">
        <v>209</v>
      </c>
      <c r="AN92" s="11" t="s">
        <v>5961</v>
      </c>
      <c r="AO92" s="11" t="s">
        <v>5962</v>
      </c>
      <c r="AP92" s="11"/>
      <c r="AQ92" s="11">
        <v>10</v>
      </c>
      <c r="AR92" s="11">
        <v>1</v>
      </c>
      <c r="AS92" s="11" t="s">
        <v>67</v>
      </c>
      <c r="AT92" s="11" t="s">
        <v>209</v>
      </c>
      <c r="AU92" s="11" t="s">
        <v>1987</v>
      </c>
      <c r="AV92" s="11" t="s">
        <v>6732</v>
      </c>
      <c r="AW92" s="11" t="s">
        <v>6733</v>
      </c>
      <c r="AX92" s="11" t="s">
        <v>686</v>
      </c>
      <c r="AY92" s="11" t="s">
        <v>2867</v>
      </c>
      <c r="AZ92" s="11" t="s">
        <v>686</v>
      </c>
      <c r="BA92" s="11" t="s">
        <v>686</v>
      </c>
      <c r="BB92" s="11" t="s">
        <v>686</v>
      </c>
      <c r="BC92" s="11" t="s">
        <v>2867</v>
      </c>
      <c r="BD92" s="11" t="s">
        <v>2867</v>
      </c>
      <c r="BE92" s="11" t="s">
        <v>686</v>
      </c>
      <c r="BF92" s="11" t="s">
        <v>2867</v>
      </c>
      <c r="BG92" s="11" t="s">
        <v>686</v>
      </c>
      <c r="BH92" s="11" t="s">
        <v>686</v>
      </c>
      <c r="BI92" s="11" t="s">
        <v>5943</v>
      </c>
      <c r="BJ92" s="11" t="s">
        <v>6894</v>
      </c>
      <c r="BK92" s="11" t="s">
        <v>2188</v>
      </c>
      <c r="BL92" s="11" t="s">
        <v>6895</v>
      </c>
      <c r="BM92" s="11" t="s">
        <v>686</v>
      </c>
      <c r="BN92" s="11" t="s">
        <v>2186</v>
      </c>
      <c r="BO92" s="11" t="s">
        <v>2186</v>
      </c>
      <c r="BP92" s="11" t="s">
        <v>2185</v>
      </c>
      <c r="BQ92" s="11" t="s">
        <v>6896</v>
      </c>
      <c r="BR92" s="11" t="s">
        <v>5981</v>
      </c>
    </row>
    <row r="93" ht="22" customHeight="1" spans="1:70">
      <c r="A93" s="11">
        <v>92</v>
      </c>
      <c r="B93" s="11" t="s">
        <v>686</v>
      </c>
      <c r="C93" s="11" t="s">
        <v>309</v>
      </c>
      <c r="D93" s="11" t="s">
        <v>2233</v>
      </c>
      <c r="E93" s="11" t="s">
        <v>2242</v>
      </c>
      <c r="F93" s="11" t="s">
        <v>310</v>
      </c>
      <c r="G93" s="11" t="s">
        <v>6067</v>
      </c>
      <c r="H93" s="11" t="s">
        <v>2241</v>
      </c>
      <c r="I93" s="11" t="s">
        <v>2243</v>
      </c>
      <c r="J93" s="11" t="s">
        <v>6897</v>
      </c>
      <c r="K93" s="11" t="s">
        <v>6898</v>
      </c>
      <c r="L93" s="11" t="s">
        <v>791</v>
      </c>
      <c r="M93" s="11" t="s">
        <v>1812</v>
      </c>
      <c r="N93" s="11" t="s">
        <v>5938</v>
      </c>
      <c r="O93" s="11">
        <v>13680</v>
      </c>
      <c r="P93" s="11">
        <v>-4446</v>
      </c>
      <c r="Q93" s="11">
        <v>-0.52</v>
      </c>
      <c r="R93" s="11" t="s">
        <v>5939</v>
      </c>
      <c r="S93" s="11" t="s">
        <v>6899</v>
      </c>
      <c r="T93" s="11">
        <v>483</v>
      </c>
      <c r="U93" s="11">
        <v>0.08</v>
      </c>
      <c r="V93" s="11">
        <v>6086</v>
      </c>
      <c r="W93" s="11" t="s">
        <v>1914</v>
      </c>
      <c r="X93" s="11">
        <v>2902</v>
      </c>
      <c r="Y93" s="11">
        <v>4</v>
      </c>
      <c r="Z93" s="11">
        <v>14.99</v>
      </c>
      <c r="AA93" s="11"/>
      <c r="AB93" s="11"/>
      <c r="AC93" s="11"/>
      <c r="AD93" s="11">
        <v>94</v>
      </c>
      <c r="AE93" s="11">
        <v>0</v>
      </c>
      <c r="AF93" s="11">
        <v>4.8</v>
      </c>
      <c r="AG93" s="11">
        <v>0</v>
      </c>
      <c r="AH93" s="11">
        <v>2.72</v>
      </c>
      <c r="AI93" s="11">
        <v>0.63</v>
      </c>
      <c r="AJ93" s="11"/>
      <c r="AK93" s="11" t="s">
        <v>312</v>
      </c>
      <c r="AL93" s="11">
        <v>559</v>
      </c>
      <c r="AM93" s="11" t="s">
        <v>209</v>
      </c>
      <c r="AN93" s="11" t="s">
        <v>5961</v>
      </c>
      <c r="AO93" s="11" t="s">
        <v>5962</v>
      </c>
      <c r="AP93" s="11"/>
      <c r="AQ93" s="11">
        <v>10</v>
      </c>
      <c r="AR93" s="11">
        <v>1</v>
      </c>
      <c r="AS93" s="11" t="s">
        <v>311</v>
      </c>
      <c r="AT93" s="11" t="s">
        <v>209</v>
      </c>
      <c r="AU93" s="11" t="s">
        <v>1844</v>
      </c>
      <c r="AV93" s="11" t="s">
        <v>6071</v>
      </c>
      <c r="AW93" s="11" t="s">
        <v>6072</v>
      </c>
      <c r="AX93" s="11" t="s">
        <v>686</v>
      </c>
      <c r="AY93" s="11" t="s">
        <v>2867</v>
      </c>
      <c r="AZ93" s="11" t="s">
        <v>686</v>
      </c>
      <c r="BA93" s="11" t="s">
        <v>686</v>
      </c>
      <c r="BB93" s="11" t="s">
        <v>686</v>
      </c>
      <c r="BC93" s="11" t="s">
        <v>2867</v>
      </c>
      <c r="BD93" s="11" t="s">
        <v>686</v>
      </c>
      <c r="BE93" s="11" t="s">
        <v>686</v>
      </c>
      <c r="BF93" s="11" t="s">
        <v>2867</v>
      </c>
      <c r="BG93" s="11" t="s">
        <v>686</v>
      </c>
      <c r="BH93" s="11" t="s">
        <v>686</v>
      </c>
      <c r="BI93" s="11" t="s">
        <v>5943</v>
      </c>
      <c r="BJ93" s="11" t="s">
        <v>2240</v>
      </c>
      <c r="BK93" s="11" t="s">
        <v>6173</v>
      </c>
      <c r="BL93" s="11" t="s">
        <v>6900</v>
      </c>
      <c r="BM93" s="11" t="s">
        <v>686</v>
      </c>
      <c r="BN93" s="11" t="s">
        <v>2240</v>
      </c>
      <c r="BO93" s="11" t="s">
        <v>6173</v>
      </c>
      <c r="BP93" s="11" t="s">
        <v>2239</v>
      </c>
      <c r="BQ93" s="11" t="s">
        <v>6901</v>
      </c>
      <c r="BR93" s="11" t="s">
        <v>5951</v>
      </c>
    </row>
    <row r="94" ht="22" customHeight="1" spans="1:70">
      <c r="A94" s="11">
        <v>93</v>
      </c>
      <c r="B94" s="11" t="s">
        <v>686</v>
      </c>
      <c r="C94" s="11" t="s">
        <v>456</v>
      </c>
      <c r="D94" s="11" t="s">
        <v>2306</v>
      </c>
      <c r="E94" s="11" t="s">
        <v>2313</v>
      </c>
      <c r="F94" s="11" t="s">
        <v>457</v>
      </c>
      <c r="G94" s="11" t="s">
        <v>6902</v>
      </c>
      <c r="H94" s="11" t="s">
        <v>460</v>
      </c>
      <c r="I94" s="11" t="s">
        <v>2314</v>
      </c>
      <c r="J94" s="11" t="s">
        <v>6903</v>
      </c>
      <c r="K94" s="11" t="s">
        <v>6904</v>
      </c>
      <c r="L94" s="11" t="s">
        <v>792</v>
      </c>
      <c r="M94" s="11" t="s">
        <v>1812</v>
      </c>
      <c r="N94" s="11" t="s">
        <v>5938</v>
      </c>
      <c r="O94" s="11">
        <v>13632</v>
      </c>
      <c r="P94" s="11">
        <v>4085</v>
      </c>
      <c r="Q94" s="11">
        <v>0.23</v>
      </c>
      <c r="R94" s="11" t="s">
        <v>5939</v>
      </c>
      <c r="S94" s="11" t="s">
        <v>6905</v>
      </c>
      <c r="T94" s="11">
        <v>427</v>
      </c>
      <c r="U94" s="11">
        <v>5.35</v>
      </c>
      <c r="V94" s="11">
        <v>7682</v>
      </c>
      <c r="W94" s="11" t="s">
        <v>1865</v>
      </c>
      <c r="X94" s="11">
        <v>1799</v>
      </c>
      <c r="Y94" s="11">
        <v>14</v>
      </c>
      <c r="Z94" s="11">
        <v>17.99</v>
      </c>
      <c r="AA94" s="11"/>
      <c r="AB94" s="11"/>
      <c r="AC94" s="11"/>
      <c r="AD94" s="11">
        <v>11</v>
      </c>
      <c r="AE94" s="11">
        <v>8</v>
      </c>
      <c r="AF94" s="11">
        <v>5</v>
      </c>
      <c r="AG94" s="11">
        <v>0.0187</v>
      </c>
      <c r="AH94" s="11">
        <v>2.72</v>
      </c>
      <c r="AI94" s="11">
        <v>0.7</v>
      </c>
      <c r="AJ94" s="11"/>
      <c r="AK94" s="11" t="s">
        <v>459</v>
      </c>
      <c r="AL94" s="11">
        <v>102</v>
      </c>
      <c r="AM94" s="11" t="s">
        <v>209</v>
      </c>
      <c r="AN94" s="11" t="s">
        <v>5961</v>
      </c>
      <c r="AO94" s="11" t="s">
        <v>5962</v>
      </c>
      <c r="AP94" s="11"/>
      <c r="AQ94" s="11">
        <v>10</v>
      </c>
      <c r="AR94" s="11">
        <v>1</v>
      </c>
      <c r="AS94" s="11" t="s">
        <v>458</v>
      </c>
      <c r="AT94" s="11" t="s">
        <v>209</v>
      </c>
      <c r="AU94" s="11" t="s">
        <v>1844</v>
      </c>
      <c r="AV94" s="11" t="s">
        <v>6906</v>
      </c>
      <c r="AW94" s="11" t="s">
        <v>6907</v>
      </c>
      <c r="AX94" s="11" t="s">
        <v>686</v>
      </c>
      <c r="AY94" s="11" t="s">
        <v>2867</v>
      </c>
      <c r="AZ94" s="11" t="s">
        <v>686</v>
      </c>
      <c r="BA94" s="11" t="s">
        <v>686</v>
      </c>
      <c r="BB94" s="11" t="s">
        <v>686</v>
      </c>
      <c r="BC94" s="11" t="s">
        <v>2867</v>
      </c>
      <c r="BD94" s="11" t="s">
        <v>686</v>
      </c>
      <c r="BE94" s="11" t="s">
        <v>686</v>
      </c>
      <c r="BF94" s="11" t="s">
        <v>2867</v>
      </c>
      <c r="BG94" s="11" t="s">
        <v>686</v>
      </c>
      <c r="BH94" s="11" t="s">
        <v>686</v>
      </c>
      <c r="BI94" s="11" t="s">
        <v>5943</v>
      </c>
      <c r="BJ94" s="11" t="s">
        <v>1970</v>
      </c>
      <c r="BK94" s="11" t="s">
        <v>5964</v>
      </c>
      <c r="BL94" s="11" t="s">
        <v>2311</v>
      </c>
      <c r="BM94" s="11" t="s">
        <v>6908</v>
      </c>
      <c r="BN94" s="11" t="s">
        <v>1970</v>
      </c>
      <c r="BO94" s="11" t="s">
        <v>5964</v>
      </c>
      <c r="BP94" s="11" t="s">
        <v>2312</v>
      </c>
      <c r="BQ94" s="11" t="s">
        <v>6909</v>
      </c>
      <c r="BR94" s="11" t="s">
        <v>5951</v>
      </c>
    </row>
    <row r="95" ht="22" customHeight="1" spans="1:70">
      <c r="A95" s="11">
        <v>94</v>
      </c>
      <c r="B95" s="11" t="s">
        <v>686</v>
      </c>
      <c r="C95" s="11" t="s">
        <v>430</v>
      </c>
      <c r="D95" s="11" t="s">
        <v>2453</v>
      </c>
      <c r="E95" s="11" t="s">
        <v>2462</v>
      </c>
      <c r="F95" s="11" t="s">
        <v>431</v>
      </c>
      <c r="G95" s="11" t="s">
        <v>6910</v>
      </c>
      <c r="H95" s="11" t="s">
        <v>2461</v>
      </c>
      <c r="I95" s="11" t="s">
        <v>2463</v>
      </c>
      <c r="J95" s="11" t="s">
        <v>6911</v>
      </c>
      <c r="K95" s="11" t="s">
        <v>6912</v>
      </c>
      <c r="L95" s="11" t="s">
        <v>793</v>
      </c>
      <c r="M95" s="11" t="s">
        <v>1812</v>
      </c>
      <c r="N95" s="11" t="s">
        <v>5938</v>
      </c>
      <c r="O95" s="11">
        <v>13713</v>
      </c>
      <c r="P95" s="11">
        <v>525</v>
      </c>
      <c r="Q95" s="11">
        <v>0.03</v>
      </c>
      <c r="R95" s="11" t="s">
        <v>5939</v>
      </c>
      <c r="S95" s="11" t="s">
        <v>6913</v>
      </c>
      <c r="T95" s="11">
        <v>289</v>
      </c>
      <c r="U95" s="11">
        <v>0.56</v>
      </c>
      <c r="V95" s="11">
        <v>6933</v>
      </c>
      <c r="W95" s="11" t="s">
        <v>2156</v>
      </c>
      <c r="X95" s="11">
        <v>1200</v>
      </c>
      <c r="Y95" s="11">
        <v>4</v>
      </c>
      <c r="Z95" s="11">
        <v>23.99</v>
      </c>
      <c r="AA95" s="11"/>
      <c r="AB95" s="11"/>
      <c r="AC95" s="11"/>
      <c r="AD95" s="11">
        <v>7</v>
      </c>
      <c r="AE95" s="11">
        <v>5</v>
      </c>
      <c r="AF95" s="11">
        <v>3.7</v>
      </c>
      <c r="AG95" s="11">
        <v>0.0173</v>
      </c>
      <c r="AH95" s="11">
        <v>2.7</v>
      </c>
      <c r="AI95" s="11">
        <v>0.74</v>
      </c>
      <c r="AJ95" s="11"/>
      <c r="AK95" s="11" t="s">
        <v>433</v>
      </c>
      <c r="AL95" s="11">
        <v>78</v>
      </c>
      <c r="AM95" s="11" t="s">
        <v>209</v>
      </c>
      <c r="AN95" s="11" t="s">
        <v>5961</v>
      </c>
      <c r="AO95" s="11" t="s">
        <v>5962</v>
      </c>
      <c r="AP95" s="11"/>
      <c r="AQ95" s="11">
        <v>8</v>
      </c>
      <c r="AR95" s="11">
        <v>2</v>
      </c>
      <c r="AS95" s="11" t="s">
        <v>432</v>
      </c>
      <c r="AT95" s="11" t="s">
        <v>209</v>
      </c>
      <c r="AU95" s="11" t="s">
        <v>1844</v>
      </c>
      <c r="AV95" s="11" t="s">
        <v>6914</v>
      </c>
      <c r="AW95" s="11" t="s">
        <v>6915</v>
      </c>
      <c r="AX95" s="11" t="s">
        <v>686</v>
      </c>
      <c r="AY95" s="11" t="s">
        <v>686</v>
      </c>
      <c r="AZ95" s="11" t="s">
        <v>686</v>
      </c>
      <c r="BA95" s="11" t="s">
        <v>686</v>
      </c>
      <c r="BB95" s="11" t="s">
        <v>686</v>
      </c>
      <c r="BC95" s="11" t="s">
        <v>686</v>
      </c>
      <c r="BD95" s="11" t="s">
        <v>2867</v>
      </c>
      <c r="BE95" s="11" t="s">
        <v>686</v>
      </c>
      <c r="BF95" s="11" t="s">
        <v>686</v>
      </c>
      <c r="BG95" s="11" t="s">
        <v>686</v>
      </c>
      <c r="BH95" s="11" t="s">
        <v>686</v>
      </c>
      <c r="BI95" s="11"/>
      <c r="BJ95" s="11" t="s">
        <v>2460</v>
      </c>
      <c r="BK95" s="11" t="s">
        <v>6916</v>
      </c>
      <c r="BL95" s="11" t="s">
        <v>6917</v>
      </c>
      <c r="BM95" s="11" t="s">
        <v>686</v>
      </c>
      <c r="BN95" s="11" t="s">
        <v>2460</v>
      </c>
      <c r="BO95" s="11" t="s">
        <v>6916</v>
      </c>
      <c r="BP95" s="11" t="s">
        <v>2459</v>
      </c>
      <c r="BQ95" s="11" t="s">
        <v>6918</v>
      </c>
      <c r="BR95" s="11" t="s">
        <v>5951</v>
      </c>
    </row>
    <row r="96" ht="22" customHeight="1" spans="1:70">
      <c r="A96" s="11">
        <v>95</v>
      </c>
      <c r="B96" s="11" t="s">
        <v>686</v>
      </c>
      <c r="C96" s="11" t="s">
        <v>466</v>
      </c>
      <c r="D96" s="11" t="s">
        <v>686</v>
      </c>
      <c r="E96" s="11" t="s">
        <v>2366</v>
      </c>
      <c r="F96" s="11" t="s">
        <v>467</v>
      </c>
      <c r="G96" s="11" t="s">
        <v>6919</v>
      </c>
      <c r="H96" s="11" t="s">
        <v>470</v>
      </c>
      <c r="I96" s="11" t="s">
        <v>2367</v>
      </c>
      <c r="J96" s="11" t="s">
        <v>6920</v>
      </c>
      <c r="K96" s="11" t="s">
        <v>6921</v>
      </c>
      <c r="L96" s="11" t="s">
        <v>466</v>
      </c>
      <c r="M96" s="11" t="s">
        <v>1812</v>
      </c>
      <c r="N96" s="11" t="s">
        <v>5938</v>
      </c>
      <c r="O96" s="11">
        <v>14151</v>
      </c>
      <c r="P96" s="11">
        <v>4527</v>
      </c>
      <c r="Q96" s="11">
        <v>0.22</v>
      </c>
      <c r="R96" s="11" t="s">
        <v>5939</v>
      </c>
      <c r="S96" s="11" t="s">
        <v>6922</v>
      </c>
      <c r="T96" s="11">
        <v>248</v>
      </c>
      <c r="U96" s="11">
        <v>0.45</v>
      </c>
      <c r="V96" s="11">
        <v>2726</v>
      </c>
      <c r="W96" s="11" t="s">
        <v>1865</v>
      </c>
      <c r="X96" s="11">
        <v>1099</v>
      </c>
      <c r="Y96" s="11">
        <v>1</v>
      </c>
      <c r="Z96" s="11">
        <v>10.99</v>
      </c>
      <c r="AA96" s="11"/>
      <c r="AB96" s="11"/>
      <c r="AC96" s="11"/>
      <c r="AD96" s="11">
        <v>236</v>
      </c>
      <c r="AE96" s="11">
        <v>7</v>
      </c>
      <c r="AF96" s="11">
        <v>4.4</v>
      </c>
      <c r="AG96" s="11">
        <v>0.0282</v>
      </c>
      <c r="AH96" s="11">
        <v>2.66</v>
      </c>
      <c r="AI96" s="11">
        <v>0.61</v>
      </c>
      <c r="AJ96" s="11"/>
      <c r="AK96" s="11" t="s">
        <v>469</v>
      </c>
      <c r="AL96" s="11">
        <v>597</v>
      </c>
      <c r="AM96" s="11" t="s">
        <v>209</v>
      </c>
      <c r="AN96" s="11" t="s">
        <v>5961</v>
      </c>
      <c r="AO96" s="11" t="s">
        <v>5962</v>
      </c>
      <c r="AP96" s="11"/>
      <c r="AQ96" s="11">
        <v>8</v>
      </c>
      <c r="AR96" s="11">
        <v>1</v>
      </c>
      <c r="AS96" s="11" t="s">
        <v>468</v>
      </c>
      <c r="AT96" s="11" t="s">
        <v>209</v>
      </c>
      <c r="AU96" s="11" t="s">
        <v>6226</v>
      </c>
      <c r="AV96" s="11" t="s">
        <v>6923</v>
      </c>
      <c r="AW96" s="11" t="s">
        <v>6924</v>
      </c>
      <c r="AX96" s="11" t="s">
        <v>686</v>
      </c>
      <c r="AY96" s="11" t="s">
        <v>2867</v>
      </c>
      <c r="AZ96" s="11" t="s">
        <v>686</v>
      </c>
      <c r="BA96" s="11" t="s">
        <v>686</v>
      </c>
      <c r="BB96" s="11" t="s">
        <v>686</v>
      </c>
      <c r="BC96" s="11" t="s">
        <v>686</v>
      </c>
      <c r="BD96" s="11" t="s">
        <v>686</v>
      </c>
      <c r="BE96" s="11" t="s">
        <v>686</v>
      </c>
      <c r="BF96" s="11" t="s">
        <v>686</v>
      </c>
      <c r="BG96" s="11" t="s">
        <v>686</v>
      </c>
      <c r="BH96" s="11" t="s">
        <v>686</v>
      </c>
      <c r="BI96" s="11" t="s">
        <v>5943</v>
      </c>
      <c r="BJ96" s="11" t="s">
        <v>2364</v>
      </c>
      <c r="BK96" s="11" t="s">
        <v>6215</v>
      </c>
      <c r="BL96" s="11" t="s">
        <v>6925</v>
      </c>
      <c r="BM96" s="11" t="s">
        <v>686</v>
      </c>
      <c r="BN96" s="11" t="s">
        <v>2364</v>
      </c>
      <c r="BO96" s="11" t="s">
        <v>6215</v>
      </c>
      <c r="BP96" s="11" t="s">
        <v>2363</v>
      </c>
      <c r="BQ96" s="11" t="s">
        <v>6926</v>
      </c>
      <c r="BR96" s="11" t="s">
        <v>6524</v>
      </c>
    </row>
    <row r="97" ht="22" customHeight="1" spans="1:70">
      <c r="A97" s="11">
        <v>96</v>
      </c>
      <c r="B97" s="11" t="s">
        <v>686</v>
      </c>
      <c r="C97" s="11" t="s">
        <v>560</v>
      </c>
      <c r="D97" s="11" t="s">
        <v>2348</v>
      </c>
      <c r="E97" s="11" t="s">
        <v>2356</v>
      </c>
      <c r="F97" s="11" t="s">
        <v>561</v>
      </c>
      <c r="G97" s="11" t="s">
        <v>6927</v>
      </c>
      <c r="H97" s="11" t="s">
        <v>2355</v>
      </c>
      <c r="I97" s="11" t="s">
        <v>2357</v>
      </c>
      <c r="J97" s="11" t="s">
        <v>6928</v>
      </c>
      <c r="K97" s="11" t="s">
        <v>6929</v>
      </c>
      <c r="L97" s="11" t="s">
        <v>794</v>
      </c>
      <c r="M97" s="11" t="s">
        <v>1812</v>
      </c>
      <c r="N97" s="11" t="s">
        <v>5938</v>
      </c>
      <c r="O97" s="11">
        <v>14579</v>
      </c>
      <c r="P97" s="11">
        <v>-1391</v>
      </c>
      <c r="Q97" s="11">
        <v>-0.08</v>
      </c>
      <c r="R97" s="11" t="s">
        <v>5939</v>
      </c>
      <c r="S97" s="11" t="s">
        <v>6930</v>
      </c>
      <c r="T97" s="11">
        <v>179</v>
      </c>
      <c r="U97" s="11">
        <v>18.75</v>
      </c>
      <c r="V97" s="11">
        <v>10738</v>
      </c>
      <c r="W97" s="11" t="s">
        <v>2156</v>
      </c>
      <c r="X97" s="11">
        <v>3000</v>
      </c>
      <c r="Y97" s="11">
        <v>3</v>
      </c>
      <c r="Z97" s="11">
        <v>59.99</v>
      </c>
      <c r="AA97" s="11"/>
      <c r="AB97" s="11"/>
      <c r="AC97" s="11"/>
      <c r="AD97" s="11">
        <v>25</v>
      </c>
      <c r="AE97" s="11">
        <v>0</v>
      </c>
      <c r="AF97" s="11">
        <v>4.9</v>
      </c>
      <c r="AG97" s="11">
        <v>0</v>
      </c>
      <c r="AH97" s="11">
        <v>4.43</v>
      </c>
      <c r="AI97" s="11">
        <v>0.78</v>
      </c>
      <c r="AJ97" s="11"/>
      <c r="AK97" s="11" t="s">
        <v>563</v>
      </c>
      <c r="AL97" s="11">
        <v>450</v>
      </c>
      <c r="AM97" s="11" t="s">
        <v>209</v>
      </c>
      <c r="AN97" s="11" t="s">
        <v>5961</v>
      </c>
      <c r="AO97" s="11" t="s">
        <v>5962</v>
      </c>
      <c r="AP97" s="11"/>
      <c r="AQ97" s="11">
        <v>10</v>
      </c>
      <c r="AR97" s="11">
        <v>1</v>
      </c>
      <c r="AS97" s="11" t="s">
        <v>562</v>
      </c>
      <c r="AT97" s="11" t="s">
        <v>209</v>
      </c>
      <c r="AU97" s="11" t="s">
        <v>686</v>
      </c>
      <c r="AV97" s="11" t="s">
        <v>686</v>
      </c>
      <c r="AW97" s="11" t="s">
        <v>6931</v>
      </c>
      <c r="AX97" s="11" t="s">
        <v>686</v>
      </c>
      <c r="AY97" s="11" t="s">
        <v>686</v>
      </c>
      <c r="AZ97" s="11" t="s">
        <v>686</v>
      </c>
      <c r="BA97" s="11" t="s">
        <v>686</v>
      </c>
      <c r="BB97" s="11" t="s">
        <v>686</v>
      </c>
      <c r="BC97" s="11" t="s">
        <v>2867</v>
      </c>
      <c r="BD97" s="11" t="s">
        <v>686</v>
      </c>
      <c r="BE97" s="11" t="s">
        <v>686</v>
      </c>
      <c r="BF97" s="11" t="s">
        <v>686</v>
      </c>
      <c r="BG97" s="11" t="s">
        <v>686</v>
      </c>
      <c r="BH97" s="11" t="s">
        <v>686</v>
      </c>
      <c r="BI97" s="11"/>
      <c r="BJ97" s="11" t="s">
        <v>6932</v>
      </c>
      <c r="BK97" s="11" t="s">
        <v>2354</v>
      </c>
      <c r="BL97" s="11" t="s">
        <v>6584</v>
      </c>
      <c r="BM97" s="11" t="s">
        <v>686</v>
      </c>
      <c r="BN97" s="11" t="s">
        <v>2334</v>
      </c>
      <c r="BO97" s="11" t="s">
        <v>2334</v>
      </c>
      <c r="BP97" s="11" t="s">
        <v>2353</v>
      </c>
      <c r="BQ97" s="11" t="s">
        <v>6933</v>
      </c>
      <c r="BR97" s="11" t="s">
        <v>5981</v>
      </c>
    </row>
    <row r="98" ht="22" customHeight="1" spans="1:70">
      <c r="A98" s="11">
        <v>97</v>
      </c>
      <c r="B98" s="11" t="s">
        <v>686</v>
      </c>
      <c r="C98" s="11" t="s">
        <v>341</v>
      </c>
      <c r="D98" s="11" t="s">
        <v>2255</v>
      </c>
      <c r="E98" s="11" t="s">
        <v>2264</v>
      </c>
      <c r="F98" s="11" t="s">
        <v>342</v>
      </c>
      <c r="G98" s="11" t="s">
        <v>6934</v>
      </c>
      <c r="H98" s="11" t="s">
        <v>344</v>
      </c>
      <c r="I98" s="11" t="s">
        <v>2265</v>
      </c>
      <c r="J98" s="11" t="s">
        <v>6935</v>
      </c>
      <c r="K98" s="11" t="s">
        <v>6936</v>
      </c>
      <c r="L98" s="11" t="s">
        <v>795</v>
      </c>
      <c r="M98" s="11" t="s">
        <v>1812</v>
      </c>
      <c r="N98" s="11" t="s">
        <v>5938</v>
      </c>
      <c r="O98" s="11">
        <v>14793</v>
      </c>
      <c r="P98" s="11">
        <v>1720</v>
      </c>
      <c r="Q98" s="11">
        <v>0.11</v>
      </c>
      <c r="R98" s="11" t="s">
        <v>5939</v>
      </c>
      <c r="S98" s="11" t="s">
        <v>6937</v>
      </c>
      <c r="T98" s="11">
        <v>387</v>
      </c>
      <c r="U98" s="11">
        <v>0.51</v>
      </c>
      <c r="V98" s="11">
        <v>5012</v>
      </c>
      <c r="W98" s="11" t="s">
        <v>1914</v>
      </c>
      <c r="X98" s="11">
        <v>2590</v>
      </c>
      <c r="Y98" s="11">
        <v>3</v>
      </c>
      <c r="Z98" s="11">
        <v>12.95</v>
      </c>
      <c r="AA98" s="11"/>
      <c r="AB98" s="11"/>
      <c r="AC98" s="11"/>
      <c r="AD98" s="11">
        <v>5917</v>
      </c>
      <c r="AE98" s="11">
        <v>106</v>
      </c>
      <c r="AF98" s="11">
        <v>4.5</v>
      </c>
      <c r="AG98" s="11">
        <v>0.2739</v>
      </c>
      <c r="AH98" s="11">
        <v>3.08</v>
      </c>
      <c r="AI98" s="11">
        <v>0.61</v>
      </c>
      <c r="AJ98" s="11"/>
      <c r="AK98" s="11" t="s">
        <v>291</v>
      </c>
      <c r="AL98" s="11">
        <v>2817</v>
      </c>
      <c r="AM98" s="11" t="s">
        <v>209</v>
      </c>
      <c r="AN98" s="11" t="s">
        <v>5961</v>
      </c>
      <c r="AO98" s="11" t="s">
        <v>5962</v>
      </c>
      <c r="AP98" s="11"/>
      <c r="AQ98" s="11">
        <v>10</v>
      </c>
      <c r="AR98" s="11">
        <v>4</v>
      </c>
      <c r="AS98" s="11" t="s">
        <v>343</v>
      </c>
      <c r="AT98" s="11" t="s">
        <v>209</v>
      </c>
      <c r="AU98" s="11" t="s">
        <v>1822</v>
      </c>
      <c r="AV98" s="11" t="s">
        <v>6938</v>
      </c>
      <c r="AW98" s="11" t="s">
        <v>6939</v>
      </c>
      <c r="AX98" s="11" t="s">
        <v>686</v>
      </c>
      <c r="AY98" s="11" t="s">
        <v>2867</v>
      </c>
      <c r="AZ98" s="11" t="s">
        <v>686</v>
      </c>
      <c r="BA98" s="11" t="s">
        <v>686</v>
      </c>
      <c r="BB98" s="11" t="s">
        <v>686</v>
      </c>
      <c r="BC98" s="11" t="s">
        <v>2867</v>
      </c>
      <c r="BD98" s="11" t="s">
        <v>2867</v>
      </c>
      <c r="BE98" s="11" t="s">
        <v>686</v>
      </c>
      <c r="BF98" s="11" t="s">
        <v>686</v>
      </c>
      <c r="BG98" s="11" t="s">
        <v>686</v>
      </c>
      <c r="BH98" s="11" t="s">
        <v>686</v>
      </c>
      <c r="BI98" s="11" t="s">
        <v>5943</v>
      </c>
      <c r="BJ98" s="11" t="s">
        <v>2263</v>
      </c>
      <c r="BK98" s="11" t="s">
        <v>6564</v>
      </c>
      <c r="BL98" s="11" t="s">
        <v>6940</v>
      </c>
      <c r="BM98" s="11" t="s">
        <v>686</v>
      </c>
      <c r="BN98" s="11" t="s">
        <v>2262</v>
      </c>
      <c r="BO98" s="11" t="s">
        <v>6941</v>
      </c>
      <c r="BP98" s="11" t="s">
        <v>2261</v>
      </c>
      <c r="BQ98" s="11" t="s">
        <v>6942</v>
      </c>
      <c r="BR98" s="11" t="s">
        <v>6524</v>
      </c>
    </row>
    <row r="99" ht="22" customHeight="1" spans="1:70">
      <c r="A99" s="11">
        <v>98</v>
      </c>
      <c r="B99" s="11" t="s">
        <v>686</v>
      </c>
      <c r="C99" s="11" t="s">
        <v>796</v>
      </c>
      <c r="D99" s="11" t="s">
        <v>686</v>
      </c>
      <c r="E99" s="11" t="s">
        <v>6943</v>
      </c>
      <c r="F99" s="11" t="s">
        <v>6944</v>
      </c>
      <c r="G99" s="11" t="s">
        <v>6945</v>
      </c>
      <c r="H99" s="11" t="s">
        <v>4621</v>
      </c>
      <c r="I99" s="11" t="s">
        <v>6946</v>
      </c>
      <c r="J99" s="11" t="s">
        <v>6947</v>
      </c>
      <c r="K99" s="11" t="s">
        <v>6948</v>
      </c>
      <c r="L99" s="11" t="s">
        <v>796</v>
      </c>
      <c r="M99" s="11" t="s">
        <v>1812</v>
      </c>
      <c r="N99" s="11" t="s">
        <v>5938</v>
      </c>
      <c r="O99" s="11">
        <v>15427</v>
      </c>
      <c r="P99" s="11">
        <v>-36</v>
      </c>
      <c r="Q99" s="11">
        <v>0</v>
      </c>
      <c r="R99" s="11" t="s">
        <v>5939</v>
      </c>
      <c r="S99" s="11" t="s">
        <v>6949</v>
      </c>
      <c r="T99" s="11">
        <v>237</v>
      </c>
      <c r="U99" s="11">
        <v>0.22</v>
      </c>
      <c r="V99" s="11">
        <v>6461</v>
      </c>
      <c r="W99" s="11" t="s">
        <v>1865</v>
      </c>
      <c r="X99" s="11">
        <v>2371</v>
      </c>
      <c r="Y99" s="11">
        <v>1</v>
      </c>
      <c r="Z99" s="11">
        <v>24.96</v>
      </c>
      <c r="AA99" s="11"/>
      <c r="AB99" s="11"/>
      <c r="AC99" s="11"/>
      <c r="AD99" s="11">
        <v>843</v>
      </c>
      <c r="AE99" s="11">
        <v>37</v>
      </c>
      <c r="AF99" s="11">
        <v>4.6</v>
      </c>
      <c r="AG99" s="11">
        <v>0.1561</v>
      </c>
      <c r="AH99" s="11">
        <v>4.94</v>
      </c>
      <c r="AI99" s="11">
        <v>0.67</v>
      </c>
      <c r="AJ99" s="11"/>
      <c r="AK99" s="11" t="s">
        <v>6950</v>
      </c>
      <c r="AL99" s="11">
        <v>1239</v>
      </c>
      <c r="AM99" s="11" t="s">
        <v>339</v>
      </c>
      <c r="AN99" s="11" t="s">
        <v>686</v>
      </c>
      <c r="AO99" s="11" t="s">
        <v>686</v>
      </c>
      <c r="AP99" s="11"/>
      <c r="AQ99" s="11">
        <v>8</v>
      </c>
      <c r="AR99" s="11">
        <v>5</v>
      </c>
      <c r="AS99" s="11" t="s">
        <v>827</v>
      </c>
      <c r="AT99" s="11" t="s">
        <v>339</v>
      </c>
      <c r="AU99" s="11" t="s">
        <v>6951</v>
      </c>
      <c r="AV99" s="11" t="s">
        <v>6952</v>
      </c>
      <c r="AW99" s="11" t="s">
        <v>6953</v>
      </c>
      <c r="AX99" s="11" t="s">
        <v>686</v>
      </c>
      <c r="AY99" s="11" t="s">
        <v>2867</v>
      </c>
      <c r="AZ99" s="11" t="s">
        <v>686</v>
      </c>
      <c r="BA99" s="11" t="s">
        <v>686</v>
      </c>
      <c r="BB99" s="11" t="s">
        <v>686</v>
      </c>
      <c r="BC99" s="11" t="s">
        <v>686</v>
      </c>
      <c r="BD99" s="11" t="s">
        <v>686</v>
      </c>
      <c r="BE99" s="11" t="s">
        <v>686</v>
      </c>
      <c r="BF99" s="11" t="s">
        <v>686</v>
      </c>
      <c r="BG99" s="11" t="s">
        <v>686</v>
      </c>
      <c r="BH99" s="11" t="s">
        <v>686</v>
      </c>
      <c r="BI99" s="11" t="s">
        <v>5943</v>
      </c>
      <c r="BJ99" s="11" t="s">
        <v>6954</v>
      </c>
      <c r="BK99" s="11" t="s">
        <v>6955</v>
      </c>
      <c r="BL99" s="11" t="s">
        <v>6956</v>
      </c>
      <c r="BM99" s="11" t="s">
        <v>686</v>
      </c>
      <c r="BN99" s="11" t="s">
        <v>6955</v>
      </c>
      <c r="BO99" s="11" t="s">
        <v>6955</v>
      </c>
      <c r="BP99" s="11" t="s">
        <v>6957</v>
      </c>
      <c r="BQ99" s="11" t="s">
        <v>6958</v>
      </c>
      <c r="BR99" s="11" t="s">
        <v>6005</v>
      </c>
    </row>
    <row r="100" ht="22" customHeight="1" spans="1:70">
      <c r="A100" s="11">
        <v>99</v>
      </c>
      <c r="B100" s="11" t="s">
        <v>686</v>
      </c>
      <c r="C100" s="11" t="s">
        <v>451</v>
      </c>
      <c r="D100" s="11" t="s">
        <v>2648</v>
      </c>
      <c r="E100" s="11" t="s">
        <v>2658</v>
      </c>
      <c r="F100" s="11" t="s">
        <v>452</v>
      </c>
      <c r="G100" s="11" t="s">
        <v>6959</v>
      </c>
      <c r="H100" s="11" t="s">
        <v>2657</v>
      </c>
      <c r="I100" s="11" t="s">
        <v>2659</v>
      </c>
      <c r="J100" s="11" t="s">
        <v>6960</v>
      </c>
      <c r="K100" s="11" t="s">
        <v>6961</v>
      </c>
      <c r="L100" s="11" t="s">
        <v>797</v>
      </c>
      <c r="M100" s="11" t="s">
        <v>1812</v>
      </c>
      <c r="N100" s="11" t="s">
        <v>5938</v>
      </c>
      <c r="O100" s="11">
        <v>15867</v>
      </c>
      <c r="P100" s="11">
        <v>5786</v>
      </c>
      <c r="Q100" s="11">
        <v>0.32</v>
      </c>
      <c r="R100" s="11" t="s">
        <v>5939</v>
      </c>
      <c r="S100" s="11" t="s">
        <v>6962</v>
      </c>
      <c r="T100" s="11">
        <v>201</v>
      </c>
      <c r="U100" s="11">
        <v>8.47</v>
      </c>
      <c r="V100" s="11">
        <v>2410</v>
      </c>
      <c r="W100" s="11" t="s">
        <v>1865</v>
      </c>
      <c r="X100" s="11">
        <v>1103</v>
      </c>
      <c r="Y100" s="11">
        <v>2</v>
      </c>
      <c r="Z100" s="11">
        <v>12.99</v>
      </c>
      <c r="AA100" s="11"/>
      <c r="AB100" s="11"/>
      <c r="AC100" s="11"/>
      <c r="AD100" s="11">
        <v>37</v>
      </c>
      <c r="AE100" s="11">
        <v>25</v>
      </c>
      <c r="AF100" s="11">
        <v>4</v>
      </c>
      <c r="AG100" s="11">
        <v>0.1244</v>
      </c>
      <c r="AH100" s="11">
        <v>3.99</v>
      </c>
      <c r="AI100" s="11">
        <v>0.52</v>
      </c>
      <c r="AJ100" s="11"/>
      <c r="AK100" s="11" t="s">
        <v>454</v>
      </c>
      <c r="AL100" s="11">
        <v>61</v>
      </c>
      <c r="AM100" s="11" t="s">
        <v>209</v>
      </c>
      <c r="AN100" s="11" t="s">
        <v>5961</v>
      </c>
      <c r="AO100" s="11" t="s">
        <v>6252</v>
      </c>
      <c r="AP100" s="11"/>
      <c r="AQ100" s="11">
        <v>10</v>
      </c>
      <c r="AR100" s="11">
        <v>1</v>
      </c>
      <c r="AS100" s="11" t="s">
        <v>453</v>
      </c>
      <c r="AT100" s="11" t="s">
        <v>209</v>
      </c>
      <c r="AU100" s="11" t="s">
        <v>1844</v>
      </c>
      <c r="AV100" s="11" t="s">
        <v>6634</v>
      </c>
      <c r="AW100" s="11" t="s">
        <v>6963</v>
      </c>
      <c r="AX100" s="11" t="s">
        <v>686</v>
      </c>
      <c r="AY100" s="11" t="s">
        <v>2867</v>
      </c>
      <c r="AZ100" s="11" t="s">
        <v>686</v>
      </c>
      <c r="BA100" s="11" t="s">
        <v>686</v>
      </c>
      <c r="BB100" s="11" t="s">
        <v>686</v>
      </c>
      <c r="BC100" s="11" t="s">
        <v>2867</v>
      </c>
      <c r="BD100" s="11" t="s">
        <v>686</v>
      </c>
      <c r="BE100" s="11" t="s">
        <v>686</v>
      </c>
      <c r="BF100" s="11" t="s">
        <v>686</v>
      </c>
      <c r="BG100" s="11" t="s">
        <v>686</v>
      </c>
      <c r="BH100" s="11" t="s">
        <v>686</v>
      </c>
      <c r="BI100" s="11" t="s">
        <v>5943</v>
      </c>
      <c r="BJ100" s="11" t="s">
        <v>2656</v>
      </c>
      <c r="BK100" s="11" t="s">
        <v>2655</v>
      </c>
      <c r="BL100" s="11" t="s">
        <v>6964</v>
      </c>
      <c r="BM100" s="11" t="s">
        <v>686</v>
      </c>
      <c r="BN100" s="11" t="s">
        <v>2655</v>
      </c>
      <c r="BO100" s="11" t="s">
        <v>2655</v>
      </c>
      <c r="BP100" s="11" t="s">
        <v>2654</v>
      </c>
      <c r="BQ100" s="11" t="s">
        <v>6965</v>
      </c>
      <c r="BR100" s="11" t="s">
        <v>5981</v>
      </c>
    </row>
    <row r="101" ht="22" customHeight="1" spans="1:70">
      <c r="A101" s="11">
        <v>100</v>
      </c>
      <c r="B101" s="11" t="s">
        <v>686</v>
      </c>
      <c r="C101" s="11" t="s">
        <v>799</v>
      </c>
      <c r="D101" s="11" t="s">
        <v>6966</v>
      </c>
      <c r="E101" s="11" t="s">
        <v>6967</v>
      </c>
      <c r="F101" s="11" t="s">
        <v>6968</v>
      </c>
      <c r="G101" s="11" t="s">
        <v>6969</v>
      </c>
      <c r="H101" s="11" t="s">
        <v>6970</v>
      </c>
      <c r="I101" s="11" t="s">
        <v>6971</v>
      </c>
      <c r="J101" s="11" t="s">
        <v>6972</v>
      </c>
      <c r="K101" s="11" t="s">
        <v>6973</v>
      </c>
      <c r="L101" s="11" t="s">
        <v>798</v>
      </c>
      <c r="M101" s="11" t="s">
        <v>1812</v>
      </c>
      <c r="N101" s="11" t="s">
        <v>5938</v>
      </c>
      <c r="O101" s="11">
        <v>15907</v>
      </c>
      <c r="P101" s="11">
        <v>7033</v>
      </c>
      <c r="Q101" s="11">
        <v>0.31</v>
      </c>
      <c r="R101" s="11" t="s">
        <v>5939</v>
      </c>
      <c r="S101" s="11" t="s">
        <v>2156</v>
      </c>
      <c r="T101" s="11">
        <v>291</v>
      </c>
      <c r="U101" s="11">
        <v>0.74</v>
      </c>
      <c r="V101" s="11">
        <v>12789</v>
      </c>
      <c r="W101" s="11" t="s">
        <v>686</v>
      </c>
      <c r="X101" s="11" t="s">
        <v>686</v>
      </c>
      <c r="Y101" s="11">
        <v>5</v>
      </c>
      <c r="Z101" s="11">
        <v>43.95</v>
      </c>
      <c r="AA101" s="11"/>
      <c r="AB101" s="11"/>
      <c r="AC101" s="11"/>
      <c r="AD101" s="11">
        <v>188</v>
      </c>
      <c r="AE101" s="11">
        <v>8</v>
      </c>
      <c r="AF101" s="11">
        <v>4.4</v>
      </c>
      <c r="AG101" s="11">
        <v>0.0275</v>
      </c>
      <c r="AH101" s="11">
        <v>4.94</v>
      </c>
      <c r="AI101" s="11">
        <v>0.85</v>
      </c>
      <c r="AJ101" s="11"/>
      <c r="AK101" s="11" t="s">
        <v>6974</v>
      </c>
      <c r="AL101" s="11">
        <v>1075</v>
      </c>
      <c r="AM101" s="11" t="s">
        <v>339</v>
      </c>
      <c r="AN101" s="11" t="s">
        <v>686</v>
      </c>
      <c r="AO101" s="11" t="s">
        <v>686</v>
      </c>
      <c r="AP101" s="11"/>
      <c r="AQ101" s="11">
        <v>8</v>
      </c>
      <c r="AR101" s="11">
        <v>1</v>
      </c>
      <c r="AS101" s="11" t="s">
        <v>828</v>
      </c>
      <c r="AT101" s="11" t="s">
        <v>339</v>
      </c>
      <c r="AU101" s="11" t="s">
        <v>1822</v>
      </c>
      <c r="AV101" s="11" t="s">
        <v>6975</v>
      </c>
      <c r="AW101" s="11" t="s">
        <v>6976</v>
      </c>
      <c r="AX101" s="11" t="s">
        <v>686</v>
      </c>
      <c r="AY101" s="11" t="s">
        <v>686</v>
      </c>
      <c r="AZ101" s="11" t="s">
        <v>686</v>
      </c>
      <c r="BA101" s="11" t="s">
        <v>686</v>
      </c>
      <c r="BB101" s="11" t="s">
        <v>686</v>
      </c>
      <c r="BC101" s="11" t="s">
        <v>2867</v>
      </c>
      <c r="BD101" s="11" t="s">
        <v>2867</v>
      </c>
      <c r="BE101" s="11" t="s">
        <v>686</v>
      </c>
      <c r="BF101" s="11" t="s">
        <v>2867</v>
      </c>
      <c r="BG101" s="11" t="s">
        <v>686</v>
      </c>
      <c r="BH101" s="11" t="s">
        <v>686</v>
      </c>
      <c r="BI101" s="11"/>
      <c r="BJ101" s="11" t="s">
        <v>6977</v>
      </c>
      <c r="BK101" s="11" t="s">
        <v>6803</v>
      </c>
      <c r="BL101" s="11" t="s">
        <v>6978</v>
      </c>
      <c r="BM101" s="11" t="s">
        <v>686</v>
      </c>
      <c r="BN101" s="11"/>
      <c r="BO101" s="11" t="s">
        <v>686</v>
      </c>
      <c r="BP101" s="11"/>
      <c r="BQ101" s="11" t="s">
        <v>686</v>
      </c>
      <c r="BR101" s="11"/>
    </row>
  </sheetData>
  <pageMargins left="0.7" right="0.7" top="0.75" bottom="0.75" header="0.3" footer="0.3"/>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101"/>
  <sheetViews>
    <sheetView workbookViewId="0">
      <pane ySplit="1" topLeftCell="A2" activePane="bottomLeft" state="frozen"/>
      <selection/>
      <selection pane="bottomLeft" activeCell="A1" sqref="A1"/>
    </sheetView>
  </sheetViews>
  <sheetFormatPr defaultColWidth="9" defaultRowHeight="13.5"/>
  <cols>
    <col min="1" max="35" width="18" customWidth="1"/>
  </cols>
  <sheetData>
    <row r="1" ht="42" customHeight="1" spans="1:35">
      <c r="A1" s="10" t="s">
        <v>1736</v>
      </c>
      <c r="B1" s="10" t="s">
        <v>3395</v>
      </c>
      <c r="C1" s="10" t="s">
        <v>3498</v>
      </c>
      <c r="D1" s="10" t="s">
        <v>6979</v>
      </c>
      <c r="E1" s="10" t="s">
        <v>6980</v>
      </c>
      <c r="F1" s="10" t="s">
        <v>205</v>
      </c>
      <c r="G1" s="10" t="s">
        <v>5888</v>
      </c>
      <c r="H1" s="10" t="s">
        <v>676</v>
      </c>
      <c r="I1" s="10" t="s">
        <v>196</v>
      </c>
      <c r="J1" s="10" t="s">
        <v>195</v>
      </c>
      <c r="K1" s="10" t="s">
        <v>194</v>
      </c>
      <c r="L1" s="10" t="s">
        <v>193</v>
      </c>
      <c r="M1" s="10" t="s">
        <v>192</v>
      </c>
      <c r="N1" s="10" t="s">
        <v>191</v>
      </c>
      <c r="O1" s="10" t="s">
        <v>190</v>
      </c>
      <c r="P1" s="10" t="s">
        <v>189</v>
      </c>
      <c r="Q1" s="10" t="s">
        <v>188</v>
      </c>
      <c r="R1" s="10" t="s">
        <v>187</v>
      </c>
      <c r="S1" s="10" t="s">
        <v>186</v>
      </c>
      <c r="T1" s="10" t="s">
        <v>185</v>
      </c>
      <c r="U1" s="10" t="s">
        <v>184</v>
      </c>
      <c r="V1" s="10" t="s">
        <v>183</v>
      </c>
      <c r="W1" s="10" t="s">
        <v>182</v>
      </c>
      <c r="X1" s="10" t="s">
        <v>181</v>
      </c>
      <c r="Y1" s="10" t="s">
        <v>180</v>
      </c>
      <c r="Z1" s="10" t="s">
        <v>179</v>
      </c>
      <c r="AA1" s="10" t="s">
        <v>178</v>
      </c>
      <c r="AB1" s="10" t="s">
        <v>177</v>
      </c>
      <c r="AC1" s="10" t="s">
        <v>176</v>
      </c>
      <c r="AD1" s="10" t="s">
        <v>175</v>
      </c>
      <c r="AE1" s="10" t="s">
        <v>174</v>
      </c>
      <c r="AF1" s="10" t="s">
        <v>172</v>
      </c>
      <c r="AG1" s="10" t="s">
        <v>675</v>
      </c>
      <c r="AH1" s="10" t="s">
        <v>671</v>
      </c>
      <c r="AI1" s="10" t="s">
        <v>669</v>
      </c>
    </row>
    <row r="2" ht="22" customHeight="1" spans="1:35">
      <c r="A2" s="11" t="s">
        <v>686</v>
      </c>
      <c r="B2" s="11" t="s">
        <v>683</v>
      </c>
      <c r="C2" s="11" t="s">
        <v>5931</v>
      </c>
      <c r="D2" s="11" t="s">
        <v>5936</v>
      </c>
      <c r="E2" s="11" t="s">
        <v>1812</v>
      </c>
      <c r="F2" s="11" t="s">
        <v>4088</v>
      </c>
      <c r="G2" s="11" t="s">
        <v>682</v>
      </c>
      <c r="H2" s="11">
        <v>360</v>
      </c>
      <c r="I2" s="11">
        <v>201</v>
      </c>
      <c r="J2" s="11">
        <v>197</v>
      </c>
      <c r="K2" s="11">
        <v>169</v>
      </c>
      <c r="L2" s="11">
        <v>218</v>
      </c>
      <c r="M2" s="11">
        <v>175</v>
      </c>
      <c r="N2" s="11">
        <v>194</v>
      </c>
      <c r="O2" s="11">
        <v>133</v>
      </c>
      <c r="P2" s="11">
        <v>112</v>
      </c>
      <c r="Q2" s="11">
        <v>300</v>
      </c>
      <c r="R2" s="11">
        <v>216</v>
      </c>
      <c r="S2" s="11">
        <v>103</v>
      </c>
      <c r="T2" s="11">
        <v>97</v>
      </c>
      <c r="U2" s="11">
        <v>103</v>
      </c>
      <c r="V2" s="11">
        <v>138</v>
      </c>
      <c r="W2" s="11">
        <v>81</v>
      </c>
      <c r="X2" s="11"/>
      <c r="Y2" s="11"/>
      <c r="Z2" s="11">
        <v>32</v>
      </c>
      <c r="AA2" s="11">
        <v>49</v>
      </c>
      <c r="AB2" s="11">
        <v>49</v>
      </c>
      <c r="AC2" s="11">
        <v>156</v>
      </c>
      <c r="AD2" s="11">
        <v>26</v>
      </c>
      <c r="AE2" s="11">
        <v>26</v>
      </c>
      <c r="AF2" s="11">
        <v>26</v>
      </c>
      <c r="AG2" s="11">
        <v>26</v>
      </c>
      <c r="AH2" s="11">
        <v>26</v>
      </c>
      <c r="AI2" s="11">
        <v>26</v>
      </c>
    </row>
    <row r="3" ht="22" customHeight="1" spans="1:35">
      <c r="A3" s="11" t="s">
        <v>686</v>
      </c>
      <c r="B3" s="11" t="s">
        <v>685</v>
      </c>
      <c r="C3" s="11" t="s">
        <v>5952</v>
      </c>
      <c r="D3" s="11" t="s">
        <v>5957</v>
      </c>
      <c r="E3" s="11" t="s">
        <v>1812</v>
      </c>
      <c r="F3" s="11" t="s">
        <v>5955</v>
      </c>
      <c r="G3" s="11" t="s">
        <v>684</v>
      </c>
      <c r="H3" s="11">
        <v>210</v>
      </c>
      <c r="I3" s="11">
        <v>221</v>
      </c>
      <c r="J3" s="11">
        <v>179</v>
      </c>
      <c r="K3" s="11">
        <v>228</v>
      </c>
      <c r="L3" s="11">
        <v>248</v>
      </c>
      <c r="M3" s="11">
        <v>135</v>
      </c>
      <c r="N3" s="11">
        <v>57</v>
      </c>
      <c r="O3" s="11">
        <v>224</v>
      </c>
      <c r="P3" s="11">
        <v>250</v>
      </c>
      <c r="Q3" s="11">
        <v>486</v>
      </c>
      <c r="R3" s="11">
        <v>165</v>
      </c>
      <c r="S3" s="11">
        <v>110</v>
      </c>
      <c r="T3" s="11" t="s">
        <v>686</v>
      </c>
      <c r="U3" s="11" t="s">
        <v>686</v>
      </c>
      <c r="V3" s="11" t="s">
        <v>686</v>
      </c>
      <c r="W3" s="11" t="s">
        <v>686</v>
      </c>
      <c r="X3" s="11" t="s">
        <v>686</v>
      </c>
      <c r="Y3" s="11" t="s">
        <v>686</v>
      </c>
      <c r="Z3" s="11" t="s">
        <v>686</v>
      </c>
      <c r="AA3" s="11" t="s">
        <v>686</v>
      </c>
      <c r="AB3" s="11" t="s">
        <v>686</v>
      </c>
      <c r="AC3" s="11" t="s">
        <v>686</v>
      </c>
      <c r="AD3" s="11" t="s">
        <v>686</v>
      </c>
      <c r="AE3" s="11" t="s">
        <v>686</v>
      </c>
      <c r="AF3" s="11" t="s">
        <v>686</v>
      </c>
      <c r="AG3" s="11" t="s">
        <v>686</v>
      </c>
      <c r="AH3" s="11" t="s">
        <v>686</v>
      </c>
      <c r="AI3" s="11" t="s">
        <v>686</v>
      </c>
    </row>
    <row r="4" ht="22" customHeight="1" spans="1:35">
      <c r="A4" s="11" t="s">
        <v>686</v>
      </c>
      <c r="B4" s="11" t="s">
        <v>401</v>
      </c>
      <c r="C4" s="11" t="s">
        <v>686</v>
      </c>
      <c r="D4" s="11" t="s">
        <v>5972</v>
      </c>
      <c r="E4" s="11" t="s">
        <v>1812</v>
      </c>
      <c r="F4" s="11" t="s">
        <v>405</v>
      </c>
      <c r="G4" s="11" t="s">
        <v>401</v>
      </c>
      <c r="H4" s="11">
        <v>330</v>
      </c>
      <c r="I4" s="11">
        <v>403</v>
      </c>
      <c r="J4" s="11">
        <v>166</v>
      </c>
      <c r="K4" s="11">
        <v>164</v>
      </c>
      <c r="L4" s="11">
        <v>169</v>
      </c>
      <c r="M4" s="11">
        <v>30</v>
      </c>
      <c r="N4" s="11">
        <v>27</v>
      </c>
      <c r="O4" s="11">
        <v>36</v>
      </c>
      <c r="P4" s="11">
        <v>97</v>
      </c>
      <c r="Q4" s="11">
        <v>124</v>
      </c>
      <c r="R4" s="11">
        <v>51</v>
      </c>
      <c r="S4" s="11">
        <v>94</v>
      </c>
      <c r="T4" s="11">
        <v>12</v>
      </c>
      <c r="U4" s="11">
        <v>6</v>
      </c>
      <c r="V4" s="11" t="s">
        <v>686</v>
      </c>
      <c r="W4" s="11" t="s">
        <v>686</v>
      </c>
      <c r="X4" s="11" t="s">
        <v>686</v>
      </c>
      <c r="Y4" s="11" t="s">
        <v>686</v>
      </c>
      <c r="Z4" s="11" t="s">
        <v>686</v>
      </c>
      <c r="AA4" s="11" t="s">
        <v>686</v>
      </c>
      <c r="AB4" s="11" t="s">
        <v>686</v>
      </c>
      <c r="AC4" s="11" t="s">
        <v>686</v>
      </c>
      <c r="AD4" s="11" t="s">
        <v>686</v>
      </c>
      <c r="AE4" s="11" t="s">
        <v>686</v>
      </c>
      <c r="AF4" s="11" t="s">
        <v>686</v>
      </c>
      <c r="AG4" s="11" t="s">
        <v>686</v>
      </c>
      <c r="AH4" s="11" t="s">
        <v>686</v>
      </c>
      <c r="AI4" s="11" t="s">
        <v>686</v>
      </c>
    </row>
    <row r="5" ht="22" customHeight="1" spans="1:35">
      <c r="A5" s="11" t="s">
        <v>686</v>
      </c>
      <c r="B5" s="11" t="s">
        <v>688</v>
      </c>
      <c r="C5" s="11" t="s">
        <v>5982</v>
      </c>
      <c r="D5" s="11" t="s">
        <v>5986</v>
      </c>
      <c r="E5" s="11" t="s">
        <v>1812</v>
      </c>
      <c r="F5" s="11" t="s">
        <v>2995</v>
      </c>
      <c r="G5" s="11" t="s">
        <v>687</v>
      </c>
      <c r="H5" s="11">
        <v>180</v>
      </c>
      <c r="I5" s="11">
        <v>99</v>
      </c>
      <c r="J5" s="11">
        <v>0</v>
      </c>
      <c r="K5" s="11" t="s">
        <v>686</v>
      </c>
      <c r="L5" s="11" t="s">
        <v>686</v>
      </c>
      <c r="M5" s="11" t="s">
        <v>686</v>
      </c>
      <c r="N5" s="11" t="s">
        <v>686</v>
      </c>
      <c r="O5" s="11" t="s">
        <v>686</v>
      </c>
      <c r="P5" s="11" t="s">
        <v>686</v>
      </c>
      <c r="Q5" s="11" t="s">
        <v>686</v>
      </c>
      <c r="R5" s="11" t="s">
        <v>686</v>
      </c>
      <c r="S5" s="11" t="s">
        <v>686</v>
      </c>
      <c r="T5" s="11" t="s">
        <v>686</v>
      </c>
      <c r="U5" s="11" t="s">
        <v>686</v>
      </c>
      <c r="V5" s="11" t="s">
        <v>686</v>
      </c>
      <c r="W5" s="11" t="s">
        <v>686</v>
      </c>
      <c r="X5" s="11" t="s">
        <v>686</v>
      </c>
      <c r="Y5" s="11" t="s">
        <v>686</v>
      </c>
      <c r="Z5" s="11" t="s">
        <v>686</v>
      </c>
      <c r="AA5" s="11" t="s">
        <v>686</v>
      </c>
      <c r="AB5" s="11" t="s">
        <v>686</v>
      </c>
      <c r="AC5" s="11" t="s">
        <v>686</v>
      </c>
      <c r="AD5" s="11" t="s">
        <v>686</v>
      </c>
      <c r="AE5" s="11" t="s">
        <v>686</v>
      </c>
      <c r="AF5" s="11" t="s">
        <v>686</v>
      </c>
      <c r="AG5" s="11" t="s">
        <v>686</v>
      </c>
      <c r="AH5" s="11" t="s">
        <v>686</v>
      </c>
      <c r="AI5" s="11" t="s">
        <v>686</v>
      </c>
    </row>
    <row r="6" ht="22" customHeight="1" spans="1:35">
      <c r="A6" s="11" t="s">
        <v>686</v>
      </c>
      <c r="B6" s="11" t="s">
        <v>368</v>
      </c>
      <c r="C6" s="11" t="s">
        <v>2696</v>
      </c>
      <c r="D6" s="11" t="s">
        <v>5999</v>
      </c>
      <c r="E6" s="11" t="s">
        <v>1812</v>
      </c>
      <c r="F6" s="11" t="s">
        <v>2699</v>
      </c>
      <c r="G6" s="11" t="s">
        <v>689</v>
      </c>
      <c r="H6" s="11">
        <v>390</v>
      </c>
      <c r="I6" s="11">
        <v>343</v>
      </c>
      <c r="J6" s="11">
        <v>308</v>
      </c>
      <c r="K6" s="11">
        <v>586</v>
      </c>
      <c r="L6" s="11">
        <v>39</v>
      </c>
      <c r="M6" s="11">
        <v>525</v>
      </c>
      <c r="N6" s="11">
        <v>691</v>
      </c>
      <c r="O6" s="11">
        <v>577</v>
      </c>
      <c r="P6" s="11">
        <v>613</v>
      </c>
      <c r="Q6" s="11">
        <v>1157</v>
      </c>
      <c r="R6" s="11">
        <v>254</v>
      </c>
      <c r="S6" s="11">
        <v>264</v>
      </c>
      <c r="T6" s="11">
        <v>237</v>
      </c>
      <c r="U6" s="11">
        <v>199</v>
      </c>
      <c r="V6" s="11">
        <v>196</v>
      </c>
      <c r="W6" s="11">
        <v>164</v>
      </c>
      <c r="X6" s="11">
        <v>153</v>
      </c>
      <c r="Y6" s="11">
        <v>442</v>
      </c>
      <c r="Z6" s="11">
        <v>426</v>
      </c>
      <c r="AA6" s="11">
        <v>172</v>
      </c>
      <c r="AB6" s="11">
        <v>178</v>
      </c>
      <c r="AC6" s="11">
        <v>175</v>
      </c>
      <c r="AD6" s="11">
        <v>194</v>
      </c>
      <c r="AE6" s="11">
        <v>210</v>
      </c>
      <c r="AF6" s="11">
        <v>164</v>
      </c>
      <c r="AG6" s="11">
        <v>204</v>
      </c>
      <c r="AH6" s="11">
        <v>222</v>
      </c>
      <c r="AI6" s="11">
        <v>174</v>
      </c>
    </row>
    <row r="7" ht="22" customHeight="1" spans="1:35">
      <c r="A7" s="11" t="s">
        <v>686</v>
      </c>
      <c r="B7" s="11" t="s">
        <v>370</v>
      </c>
      <c r="C7" s="11" t="s">
        <v>2413</v>
      </c>
      <c r="D7" s="11" t="s">
        <v>6007</v>
      </c>
      <c r="E7" s="11" t="s">
        <v>1812</v>
      </c>
      <c r="F7" s="11" t="s">
        <v>372</v>
      </c>
      <c r="G7" s="11" t="s">
        <v>690</v>
      </c>
      <c r="H7" s="11">
        <v>390</v>
      </c>
      <c r="I7" s="11">
        <v>287</v>
      </c>
      <c r="J7" s="11">
        <v>233</v>
      </c>
      <c r="K7" s="11">
        <v>348</v>
      </c>
      <c r="L7" s="11">
        <v>224</v>
      </c>
      <c r="M7" s="11">
        <v>268</v>
      </c>
      <c r="N7" s="11">
        <v>394</v>
      </c>
      <c r="O7" s="11">
        <v>350</v>
      </c>
      <c r="P7" s="11">
        <v>382</v>
      </c>
      <c r="Q7" s="11">
        <v>512</v>
      </c>
      <c r="R7" s="11">
        <v>445</v>
      </c>
      <c r="S7" s="11">
        <v>359</v>
      </c>
      <c r="T7" s="11">
        <v>316</v>
      </c>
      <c r="U7" s="11">
        <v>324</v>
      </c>
      <c r="V7" s="11">
        <v>263</v>
      </c>
      <c r="W7" s="11">
        <v>241</v>
      </c>
      <c r="X7" s="11">
        <v>270</v>
      </c>
      <c r="Y7" s="11">
        <v>198</v>
      </c>
      <c r="Z7" s="11">
        <v>256</v>
      </c>
      <c r="AA7" s="11">
        <v>379</v>
      </c>
      <c r="AB7" s="11">
        <v>302</v>
      </c>
      <c r="AC7" s="11">
        <v>312</v>
      </c>
      <c r="AD7" s="11">
        <v>300</v>
      </c>
      <c r="AE7" s="11">
        <v>258</v>
      </c>
      <c r="AF7" s="11">
        <v>238</v>
      </c>
      <c r="AG7" s="11">
        <v>401</v>
      </c>
      <c r="AH7" s="11">
        <v>398</v>
      </c>
      <c r="AI7" s="11">
        <v>328</v>
      </c>
    </row>
    <row r="8" ht="22" customHeight="1" spans="1:35">
      <c r="A8" s="11" t="s">
        <v>686</v>
      </c>
      <c r="B8" s="11" t="s">
        <v>692</v>
      </c>
      <c r="C8" s="11" t="s">
        <v>6014</v>
      </c>
      <c r="D8" s="11" t="s">
        <v>6019</v>
      </c>
      <c r="E8" s="11" t="s">
        <v>1812</v>
      </c>
      <c r="F8" s="11" t="s">
        <v>6017</v>
      </c>
      <c r="G8" s="11" t="s">
        <v>691</v>
      </c>
      <c r="H8" s="11">
        <v>300</v>
      </c>
      <c r="I8" s="11">
        <v>300</v>
      </c>
      <c r="J8" s="11">
        <v>255</v>
      </c>
      <c r="K8" s="11">
        <v>303</v>
      </c>
      <c r="L8" s="11">
        <v>320</v>
      </c>
      <c r="M8" s="11">
        <v>226</v>
      </c>
      <c r="N8" s="11">
        <v>218</v>
      </c>
      <c r="O8" s="11">
        <v>242</v>
      </c>
      <c r="P8" s="11">
        <v>303</v>
      </c>
      <c r="Q8" s="11">
        <v>1088</v>
      </c>
      <c r="R8" s="11">
        <v>430</v>
      </c>
      <c r="S8" s="11">
        <v>253</v>
      </c>
      <c r="T8" s="11">
        <v>143</v>
      </c>
      <c r="U8" s="11">
        <v>220</v>
      </c>
      <c r="V8" s="11">
        <v>253</v>
      </c>
      <c r="W8" s="11">
        <v>279</v>
      </c>
      <c r="X8" s="11">
        <v>325</v>
      </c>
      <c r="Y8" s="11">
        <v>322</v>
      </c>
      <c r="Z8" s="11">
        <v>314</v>
      </c>
      <c r="AA8" s="11">
        <v>319</v>
      </c>
      <c r="AB8" s="11">
        <v>610</v>
      </c>
      <c r="AC8" s="11">
        <v>1722</v>
      </c>
      <c r="AD8" s="11">
        <v>1212</v>
      </c>
      <c r="AE8" s="11">
        <v>193</v>
      </c>
      <c r="AF8" s="11">
        <v>188</v>
      </c>
      <c r="AG8" s="11">
        <v>284</v>
      </c>
      <c r="AH8" s="11">
        <v>1323</v>
      </c>
      <c r="AI8" s="11">
        <v>0</v>
      </c>
    </row>
    <row r="9" ht="22" customHeight="1" spans="1:35">
      <c r="A9" s="11" t="s">
        <v>686</v>
      </c>
      <c r="B9" s="11" t="s">
        <v>393</v>
      </c>
      <c r="C9" s="11" t="s">
        <v>2379</v>
      </c>
      <c r="D9" s="11" t="s">
        <v>6033</v>
      </c>
      <c r="E9" s="11" t="s">
        <v>1812</v>
      </c>
      <c r="F9" s="11" t="s">
        <v>397</v>
      </c>
      <c r="G9" s="11" t="s">
        <v>693</v>
      </c>
      <c r="H9" s="11">
        <v>360</v>
      </c>
      <c r="I9" s="11">
        <v>320</v>
      </c>
      <c r="J9" s="11">
        <v>277</v>
      </c>
      <c r="K9" s="11">
        <v>399</v>
      </c>
      <c r="L9" s="11">
        <v>536</v>
      </c>
      <c r="M9" s="11">
        <v>503</v>
      </c>
      <c r="N9" s="11">
        <v>609</v>
      </c>
      <c r="O9" s="11">
        <v>741</v>
      </c>
      <c r="P9" s="11">
        <v>884</v>
      </c>
      <c r="Q9" s="11">
        <v>742</v>
      </c>
      <c r="R9" s="11">
        <v>617</v>
      </c>
      <c r="S9" s="11">
        <v>792</v>
      </c>
      <c r="T9" s="11">
        <v>818</v>
      </c>
      <c r="U9" s="11">
        <v>415</v>
      </c>
      <c r="V9" s="11">
        <v>477</v>
      </c>
      <c r="W9" s="11">
        <v>360</v>
      </c>
      <c r="X9" s="11">
        <v>429</v>
      </c>
      <c r="Y9" s="11">
        <v>616</v>
      </c>
      <c r="Z9" s="11">
        <v>653</v>
      </c>
      <c r="AA9" s="11">
        <v>860</v>
      </c>
      <c r="AB9" s="11">
        <v>776</v>
      </c>
      <c r="AC9" s="11">
        <v>534</v>
      </c>
      <c r="AD9" s="11">
        <v>687</v>
      </c>
      <c r="AE9" s="11">
        <v>496</v>
      </c>
      <c r="AF9" s="11">
        <v>117</v>
      </c>
      <c r="AG9" s="11">
        <v>479</v>
      </c>
      <c r="AH9" s="11">
        <v>572</v>
      </c>
      <c r="AI9" s="11">
        <v>535</v>
      </c>
    </row>
    <row r="10" ht="22" customHeight="1" spans="1:35">
      <c r="A10" s="11" t="s">
        <v>686</v>
      </c>
      <c r="B10" s="11" t="s">
        <v>695</v>
      </c>
      <c r="C10" s="11" t="s">
        <v>2806</v>
      </c>
      <c r="D10" s="11" t="s">
        <v>6042</v>
      </c>
      <c r="E10" s="11" t="s">
        <v>1812</v>
      </c>
      <c r="F10" s="11" t="s">
        <v>2809</v>
      </c>
      <c r="G10" s="11" t="s">
        <v>694</v>
      </c>
      <c r="H10" s="11">
        <v>300</v>
      </c>
      <c r="I10" s="11">
        <v>196</v>
      </c>
      <c r="J10" s="11">
        <v>176</v>
      </c>
      <c r="K10" s="11">
        <v>287</v>
      </c>
      <c r="L10" s="11">
        <v>1471</v>
      </c>
      <c r="M10" s="11">
        <v>1335</v>
      </c>
      <c r="N10" s="11">
        <v>1151</v>
      </c>
      <c r="O10" s="11">
        <v>206</v>
      </c>
      <c r="P10" s="11">
        <v>275</v>
      </c>
      <c r="Q10" s="11">
        <v>270</v>
      </c>
      <c r="R10" s="11">
        <v>162</v>
      </c>
      <c r="S10" s="11">
        <v>137</v>
      </c>
      <c r="T10" s="11">
        <v>109</v>
      </c>
      <c r="U10" s="11">
        <v>134</v>
      </c>
      <c r="V10" s="11">
        <v>187</v>
      </c>
      <c r="W10" s="11">
        <v>129</v>
      </c>
      <c r="X10" s="11">
        <v>172</v>
      </c>
      <c r="Y10" s="11">
        <v>112</v>
      </c>
      <c r="Z10" s="11">
        <v>34</v>
      </c>
      <c r="AA10" s="11">
        <v>57</v>
      </c>
      <c r="AB10" s="11">
        <v>239</v>
      </c>
      <c r="AC10" s="11">
        <v>188</v>
      </c>
      <c r="AD10" s="11">
        <v>106</v>
      </c>
      <c r="AE10" s="11">
        <v>103</v>
      </c>
      <c r="AF10" s="11">
        <v>101</v>
      </c>
      <c r="AG10" s="11">
        <v>117</v>
      </c>
      <c r="AH10" s="11">
        <v>133</v>
      </c>
      <c r="AI10" s="11">
        <v>144</v>
      </c>
    </row>
    <row r="11" ht="22" customHeight="1" spans="1:35">
      <c r="A11" s="11" t="s">
        <v>686</v>
      </c>
      <c r="B11" s="11" t="s">
        <v>697</v>
      </c>
      <c r="C11" s="11" t="s">
        <v>6049</v>
      </c>
      <c r="D11" s="11" t="s">
        <v>6055</v>
      </c>
      <c r="E11" s="11" t="s">
        <v>1812</v>
      </c>
      <c r="F11" s="11" t="s">
        <v>6053</v>
      </c>
      <c r="G11" s="11" t="s">
        <v>696</v>
      </c>
      <c r="H11" s="11">
        <v>300</v>
      </c>
      <c r="I11" s="11">
        <v>308</v>
      </c>
      <c r="J11" s="11">
        <v>219</v>
      </c>
      <c r="K11" s="11">
        <v>30</v>
      </c>
      <c r="L11" s="11">
        <v>162</v>
      </c>
      <c r="M11" s="11">
        <v>252</v>
      </c>
      <c r="N11" s="11">
        <v>297</v>
      </c>
      <c r="O11" s="11">
        <v>363</v>
      </c>
      <c r="P11" s="11">
        <v>29</v>
      </c>
      <c r="Q11" s="11">
        <v>49</v>
      </c>
      <c r="R11" s="11">
        <v>262</v>
      </c>
      <c r="S11" s="11">
        <v>128</v>
      </c>
      <c r="T11" s="11">
        <v>161</v>
      </c>
      <c r="U11" s="11">
        <v>161</v>
      </c>
      <c r="V11" s="11">
        <v>184</v>
      </c>
      <c r="W11" s="11">
        <v>69</v>
      </c>
      <c r="X11" s="11">
        <v>70</v>
      </c>
      <c r="Y11" s="11">
        <v>0</v>
      </c>
      <c r="Z11" s="11"/>
      <c r="AA11" s="11">
        <v>4</v>
      </c>
      <c r="AB11" s="11">
        <v>4</v>
      </c>
      <c r="AC11" s="11">
        <v>160</v>
      </c>
      <c r="AD11" s="11">
        <v>211</v>
      </c>
      <c r="AE11" s="11">
        <v>216</v>
      </c>
      <c r="AF11" s="11">
        <v>0</v>
      </c>
      <c r="AG11" s="11" t="s">
        <v>686</v>
      </c>
      <c r="AH11" s="11" t="s">
        <v>686</v>
      </c>
      <c r="AI11" s="11" t="s">
        <v>686</v>
      </c>
    </row>
    <row r="12" ht="22" customHeight="1" spans="1:35">
      <c r="A12" s="11" t="s">
        <v>686</v>
      </c>
      <c r="B12" s="11" t="s">
        <v>411</v>
      </c>
      <c r="C12" s="11" t="s">
        <v>2391</v>
      </c>
      <c r="D12" s="11" t="s">
        <v>6068</v>
      </c>
      <c r="E12" s="11" t="s">
        <v>1812</v>
      </c>
      <c r="F12" s="11" t="s">
        <v>2399</v>
      </c>
      <c r="G12" s="11" t="s">
        <v>698</v>
      </c>
      <c r="H12" s="11">
        <v>270</v>
      </c>
      <c r="I12" s="11">
        <v>306</v>
      </c>
      <c r="J12" s="11">
        <v>281</v>
      </c>
      <c r="K12" s="11">
        <v>371</v>
      </c>
      <c r="L12" s="11">
        <v>1324</v>
      </c>
      <c r="M12" s="11">
        <v>459</v>
      </c>
      <c r="N12" s="11">
        <v>438</v>
      </c>
      <c r="O12" s="11">
        <v>502</v>
      </c>
      <c r="P12" s="11">
        <v>342</v>
      </c>
      <c r="Q12" s="11">
        <v>2784</v>
      </c>
      <c r="R12" s="11">
        <v>740</v>
      </c>
      <c r="S12" s="11">
        <v>361</v>
      </c>
      <c r="T12" s="11">
        <v>342</v>
      </c>
      <c r="U12" s="11">
        <v>300</v>
      </c>
      <c r="V12" s="11">
        <v>404</v>
      </c>
      <c r="W12" s="11">
        <v>680</v>
      </c>
      <c r="X12" s="11">
        <v>1107</v>
      </c>
      <c r="Y12" s="11">
        <v>295</v>
      </c>
      <c r="Z12" s="11">
        <v>316</v>
      </c>
      <c r="AA12" s="11">
        <v>398</v>
      </c>
      <c r="AB12" s="11">
        <v>444</v>
      </c>
      <c r="AC12" s="11">
        <v>2555</v>
      </c>
      <c r="AD12" s="11">
        <v>771</v>
      </c>
      <c r="AE12" s="11">
        <v>234</v>
      </c>
      <c r="AF12" s="11">
        <v>231</v>
      </c>
      <c r="AG12" s="11">
        <v>220</v>
      </c>
      <c r="AH12" s="11">
        <v>144</v>
      </c>
      <c r="AI12" s="11">
        <v>200</v>
      </c>
    </row>
    <row r="13" ht="22" customHeight="1" spans="1:35">
      <c r="A13" s="11" t="s">
        <v>686</v>
      </c>
      <c r="B13" s="11" t="s">
        <v>700</v>
      </c>
      <c r="C13" s="11" t="s">
        <v>6076</v>
      </c>
      <c r="D13" s="11" t="s">
        <v>6082</v>
      </c>
      <c r="E13" s="11" t="s">
        <v>1812</v>
      </c>
      <c r="F13" s="11" t="s">
        <v>6080</v>
      </c>
      <c r="G13" s="11" t="s">
        <v>699</v>
      </c>
      <c r="H13" s="11">
        <v>300</v>
      </c>
      <c r="I13" s="11">
        <v>117</v>
      </c>
      <c r="J13" s="11">
        <v>77</v>
      </c>
      <c r="K13" s="11">
        <v>28</v>
      </c>
      <c r="L13" s="11">
        <v>44</v>
      </c>
      <c r="M13" s="11">
        <v>12</v>
      </c>
      <c r="N13" s="11">
        <v>34</v>
      </c>
      <c r="O13" s="11">
        <v>10</v>
      </c>
      <c r="P13" s="11" t="s">
        <v>686</v>
      </c>
      <c r="Q13" s="11" t="s">
        <v>686</v>
      </c>
      <c r="R13" s="11" t="s">
        <v>686</v>
      </c>
      <c r="S13" s="11" t="s">
        <v>686</v>
      </c>
      <c r="T13" s="11" t="s">
        <v>686</v>
      </c>
      <c r="U13" s="11" t="s">
        <v>686</v>
      </c>
      <c r="V13" s="11" t="s">
        <v>686</v>
      </c>
      <c r="W13" s="11" t="s">
        <v>686</v>
      </c>
      <c r="X13" s="11" t="s">
        <v>686</v>
      </c>
      <c r="Y13" s="11" t="s">
        <v>686</v>
      </c>
      <c r="Z13" s="11" t="s">
        <v>686</v>
      </c>
      <c r="AA13" s="11" t="s">
        <v>686</v>
      </c>
      <c r="AB13" s="11" t="s">
        <v>686</v>
      </c>
      <c r="AC13" s="11" t="s">
        <v>686</v>
      </c>
      <c r="AD13" s="11" t="s">
        <v>686</v>
      </c>
      <c r="AE13" s="11" t="s">
        <v>686</v>
      </c>
      <c r="AF13" s="11" t="s">
        <v>686</v>
      </c>
      <c r="AG13" s="11" t="s">
        <v>686</v>
      </c>
      <c r="AH13" s="11" t="s">
        <v>686</v>
      </c>
      <c r="AI13" s="11" t="s">
        <v>686</v>
      </c>
    </row>
    <row r="14" ht="22" customHeight="1" spans="1:35">
      <c r="A14" s="11" t="s">
        <v>686</v>
      </c>
      <c r="B14" s="11" t="s">
        <v>317</v>
      </c>
      <c r="C14" s="11" t="s">
        <v>2439</v>
      </c>
      <c r="D14" s="11" t="s">
        <v>6094</v>
      </c>
      <c r="E14" s="11" t="s">
        <v>1812</v>
      </c>
      <c r="F14" s="11" t="s">
        <v>2448</v>
      </c>
      <c r="G14" s="11" t="s">
        <v>701</v>
      </c>
      <c r="H14" s="11">
        <v>390</v>
      </c>
      <c r="I14" s="11">
        <v>585</v>
      </c>
      <c r="J14" s="11">
        <v>581</v>
      </c>
      <c r="K14" s="11">
        <v>728</v>
      </c>
      <c r="L14" s="11">
        <v>844</v>
      </c>
      <c r="M14" s="11">
        <v>970</v>
      </c>
      <c r="N14" s="11">
        <v>825</v>
      </c>
      <c r="O14" s="11">
        <v>872</v>
      </c>
      <c r="P14" s="11">
        <v>893</v>
      </c>
      <c r="Q14" s="11">
        <v>1073</v>
      </c>
      <c r="R14" s="11">
        <v>948</v>
      </c>
      <c r="S14" s="11">
        <v>1095</v>
      </c>
      <c r="T14" s="11">
        <v>1022</v>
      </c>
      <c r="U14" s="11">
        <v>1256</v>
      </c>
      <c r="V14" s="11">
        <v>2297</v>
      </c>
      <c r="W14" s="11">
        <v>630</v>
      </c>
      <c r="X14" s="11">
        <v>931</v>
      </c>
      <c r="Y14" s="11">
        <v>1253</v>
      </c>
      <c r="Z14" s="11">
        <v>1955</v>
      </c>
      <c r="AA14" s="11">
        <v>2279</v>
      </c>
      <c r="AB14" s="11">
        <v>2123</v>
      </c>
      <c r="AC14" s="11">
        <v>1828</v>
      </c>
      <c r="AD14" s="11">
        <v>2432</v>
      </c>
      <c r="AE14" s="11">
        <v>1996</v>
      </c>
      <c r="AF14" s="11">
        <v>667</v>
      </c>
      <c r="AG14" s="11">
        <v>898</v>
      </c>
      <c r="AH14" s="11">
        <v>1492</v>
      </c>
      <c r="AI14" s="11">
        <v>1577</v>
      </c>
    </row>
    <row r="15" ht="22" customHeight="1" spans="1:35">
      <c r="A15" s="11" t="s">
        <v>686</v>
      </c>
      <c r="B15" s="11" t="s">
        <v>703</v>
      </c>
      <c r="C15" s="11" t="s">
        <v>6101</v>
      </c>
      <c r="D15" s="11" t="s">
        <v>6106</v>
      </c>
      <c r="E15" s="11" t="s">
        <v>1812</v>
      </c>
      <c r="F15" s="11" t="s">
        <v>6104</v>
      </c>
      <c r="G15" s="11" t="s">
        <v>702</v>
      </c>
      <c r="H15" s="11">
        <v>300</v>
      </c>
      <c r="I15" s="11">
        <v>342</v>
      </c>
      <c r="J15" s="11">
        <v>267</v>
      </c>
      <c r="K15" s="11">
        <v>247</v>
      </c>
      <c r="L15" s="11">
        <v>647</v>
      </c>
      <c r="M15" s="11">
        <v>339</v>
      </c>
      <c r="N15" s="11">
        <v>275</v>
      </c>
      <c r="O15" s="11">
        <v>189</v>
      </c>
      <c r="P15" s="11">
        <v>262</v>
      </c>
      <c r="Q15" s="11">
        <v>1434</v>
      </c>
      <c r="R15" s="11">
        <v>326</v>
      </c>
      <c r="S15" s="11">
        <v>332</v>
      </c>
      <c r="T15" s="11">
        <v>396</v>
      </c>
      <c r="U15" s="11">
        <v>399</v>
      </c>
      <c r="V15" s="11">
        <v>455</v>
      </c>
      <c r="W15" s="11">
        <v>505</v>
      </c>
      <c r="X15" s="11">
        <v>1361</v>
      </c>
      <c r="Y15" s="11">
        <v>498</v>
      </c>
      <c r="Z15" s="11">
        <v>376</v>
      </c>
      <c r="AA15" s="11">
        <v>271</v>
      </c>
      <c r="AB15" s="11" t="s">
        <v>686</v>
      </c>
      <c r="AC15" s="11" t="s">
        <v>686</v>
      </c>
      <c r="AD15" s="11" t="s">
        <v>686</v>
      </c>
      <c r="AE15" s="11" t="s">
        <v>686</v>
      </c>
      <c r="AF15" s="11" t="s">
        <v>686</v>
      </c>
      <c r="AG15" s="11" t="s">
        <v>686</v>
      </c>
      <c r="AH15" s="11" t="s">
        <v>686</v>
      </c>
      <c r="AI15" s="11" t="s">
        <v>686</v>
      </c>
    </row>
    <row r="16" ht="22" customHeight="1" spans="1:35">
      <c r="A16" s="11" t="s">
        <v>686</v>
      </c>
      <c r="B16" s="11" t="s">
        <v>425</v>
      </c>
      <c r="C16" s="11" t="s">
        <v>2718</v>
      </c>
      <c r="D16" s="11" t="s">
        <v>6115</v>
      </c>
      <c r="E16" s="11" t="s">
        <v>1812</v>
      </c>
      <c r="F16" s="11" t="s">
        <v>429</v>
      </c>
      <c r="G16" s="11" t="s">
        <v>704</v>
      </c>
      <c r="H16" s="11">
        <v>300</v>
      </c>
      <c r="I16" s="11">
        <v>274</v>
      </c>
      <c r="J16" s="11">
        <v>163</v>
      </c>
      <c r="K16" s="11">
        <v>238</v>
      </c>
      <c r="L16" s="11">
        <v>335</v>
      </c>
      <c r="M16" s="11">
        <v>426</v>
      </c>
      <c r="N16" s="11">
        <v>221</v>
      </c>
      <c r="O16" s="11">
        <v>605</v>
      </c>
      <c r="P16" s="11">
        <v>424</v>
      </c>
      <c r="Q16" s="11">
        <v>355</v>
      </c>
      <c r="R16" s="11">
        <v>262</v>
      </c>
      <c r="S16" s="11">
        <v>288</v>
      </c>
      <c r="T16" s="11">
        <v>215</v>
      </c>
      <c r="U16" s="11">
        <v>193</v>
      </c>
      <c r="V16" s="11">
        <v>207</v>
      </c>
      <c r="W16" s="11">
        <v>189</v>
      </c>
      <c r="X16" s="11">
        <v>167</v>
      </c>
      <c r="Y16" s="11">
        <v>145</v>
      </c>
      <c r="Z16" s="11">
        <v>150</v>
      </c>
      <c r="AA16" s="11">
        <v>127</v>
      </c>
      <c r="AB16" s="11">
        <v>152</v>
      </c>
      <c r="AC16" s="11">
        <v>174</v>
      </c>
      <c r="AD16" s="11">
        <v>134</v>
      </c>
      <c r="AE16" s="11">
        <v>162</v>
      </c>
      <c r="AF16" s="11">
        <v>122</v>
      </c>
      <c r="AG16" s="11">
        <v>85</v>
      </c>
      <c r="AH16" s="11">
        <v>88</v>
      </c>
      <c r="AI16" s="11">
        <v>57</v>
      </c>
    </row>
    <row r="17" ht="22" customHeight="1" spans="1:35">
      <c r="A17" s="11" t="s">
        <v>686</v>
      </c>
      <c r="B17" s="11" t="s">
        <v>706</v>
      </c>
      <c r="C17" s="11" t="s">
        <v>6123</v>
      </c>
      <c r="D17" s="11" t="s">
        <v>6129</v>
      </c>
      <c r="E17" s="11" t="s">
        <v>1812</v>
      </c>
      <c r="F17" s="11" t="s">
        <v>6127</v>
      </c>
      <c r="G17" s="11" t="s">
        <v>705</v>
      </c>
      <c r="H17" s="11">
        <v>150</v>
      </c>
      <c r="I17" s="11">
        <v>57</v>
      </c>
      <c r="J17" s="11">
        <v>18</v>
      </c>
      <c r="K17" s="11">
        <v>11</v>
      </c>
      <c r="L17" s="11">
        <v>21</v>
      </c>
      <c r="M17" s="11">
        <v>40</v>
      </c>
      <c r="N17" s="11">
        <v>56</v>
      </c>
      <c r="O17" s="11">
        <v>57</v>
      </c>
      <c r="P17" s="11">
        <v>78</v>
      </c>
      <c r="Q17" s="11">
        <v>103</v>
      </c>
      <c r="R17" s="11">
        <v>27</v>
      </c>
      <c r="S17" s="11">
        <v>26</v>
      </c>
      <c r="T17" s="11">
        <v>33</v>
      </c>
      <c r="U17" s="11">
        <v>47</v>
      </c>
      <c r="V17" s="11">
        <v>63</v>
      </c>
      <c r="W17" s="11">
        <v>1</v>
      </c>
      <c r="X17" s="11">
        <v>0</v>
      </c>
      <c r="Y17" s="11" t="s">
        <v>686</v>
      </c>
      <c r="Z17" s="11" t="s">
        <v>686</v>
      </c>
      <c r="AA17" s="11" t="s">
        <v>686</v>
      </c>
      <c r="AB17" s="11" t="s">
        <v>686</v>
      </c>
      <c r="AC17" s="11" t="s">
        <v>686</v>
      </c>
      <c r="AD17" s="11" t="s">
        <v>686</v>
      </c>
      <c r="AE17" s="11" t="s">
        <v>686</v>
      </c>
      <c r="AF17" s="11" t="s">
        <v>686</v>
      </c>
      <c r="AG17" s="11" t="s">
        <v>686</v>
      </c>
      <c r="AH17" s="11" t="s">
        <v>686</v>
      </c>
      <c r="AI17" s="11" t="s">
        <v>686</v>
      </c>
    </row>
    <row r="18" ht="22" customHeight="1" spans="1:35">
      <c r="A18" s="11" t="s">
        <v>686</v>
      </c>
      <c r="B18" s="11" t="s">
        <v>707</v>
      </c>
      <c r="C18" s="11" t="s">
        <v>686</v>
      </c>
      <c r="D18" s="11" t="s">
        <v>6147</v>
      </c>
      <c r="E18" s="11" t="s">
        <v>1812</v>
      </c>
      <c r="F18" s="11" t="s">
        <v>6145</v>
      </c>
      <c r="G18" s="11" t="s">
        <v>707</v>
      </c>
      <c r="H18" s="11">
        <v>300</v>
      </c>
      <c r="I18" s="11">
        <v>156</v>
      </c>
      <c r="J18" s="11">
        <v>46</v>
      </c>
      <c r="K18" s="11">
        <v>58</v>
      </c>
      <c r="L18" s="11">
        <v>29</v>
      </c>
      <c r="M18" s="11">
        <v>9</v>
      </c>
      <c r="N18" s="11">
        <v>0</v>
      </c>
      <c r="O18" s="11" t="s">
        <v>686</v>
      </c>
      <c r="P18" s="11" t="s">
        <v>686</v>
      </c>
      <c r="Q18" s="11" t="s">
        <v>686</v>
      </c>
      <c r="R18" s="11" t="s">
        <v>686</v>
      </c>
      <c r="S18" s="11" t="s">
        <v>686</v>
      </c>
      <c r="T18" s="11" t="s">
        <v>686</v>
      </c>
      <c r="U18" s="11" t="s">
        <v>686</v>
      </c>
      <c r="V18" s="11" t="s">
        <v>686</v>
      </c>
      <c r="W18" s="11" t="s">
        <v>686</v>
      </c>
      <c r="X18" s="11" t="s">
        <v>686</v>
      </c>
      <c r="Y18" s="11" t="s">
        <v>686</v>
      </c>
      <c r="Z18" s="11" t="s">
        <v>686</v>
      </c>
      <c r="AA18" s="11" t="s">
        <v>686</v>
      </c>
      <c r="AB18" s="11" t="s">
        <v>686</v>
      </c>
      <c r="AC18" s="11" t="s">
        <v>686</v>
      </c>
      <c r="AD18" s="11" t="s">
        <v>686</v>
      </c>
      <c r="AE18" s="11" t="s">
        <v>686</v>
      </c>
      <c r="AF18" s="11" t="s">
        <v>686</v>
      </c>
      <c r="AG18" s="11" t="s">
        <v>686</v>
      </c>
      <c r="AH18" s="11" t="s">
        <v>686</v>
      </c>
      <c r="AI18" s="11" t="s">
        <v>686</v>
      </c>
    </row>
    <row r="19" ht="22" customHeight="1" spans="1:35">
      <c r="A19" s="11" t="s">
        <v>686</v>
      </c>
      <c r="B19" s="11" t="s">
        <v>364</v>
      </c>
      <c r="C19" s="11" t="s">
        <v>2223</v>
      </c>
      <c r="D19" s="11" t="s">
        <v>6158</v>
      </c>
      <c r="E19" s="11" t="s">
        <v>1812</v>
      </c>
      <c r="F19" s="11" t="s">
        <v>2230</v>
      </c>
      <c r="G19" s="11" t="s">
        <v>708</v>
      </c>
      <c r="H19" s="11">
        <v>2310</v>
      </c>
      <c r="I19" s="11">
        <v>376</v>
      </c>
      <c r="J19" s="11">
        <v>300</v>
      </c>
      <c r="K19" s="11">
        <v>473</v>
      </c>
      <c r="L19" s="11">
        <v>481</v>
      </c>
      <c r="M19" s="11">
        <v>561</v>
      </c>
      <c r="N19" s="11">
        <v>670</v>
      </c>
      <c r="O19" s="11">
        <v>702</v>
      </c>
      <c r="P19" s="11">
        <v>934</v>
      </c>
      <c r="Q19" s="11">
        <v>388</v>
      </c>
      <c r="R19" s="11">
        <v>487</v>
      </c>
      <c r="S19" s="11">
        <v>699</v>
      </c>
      <c r="T19" s="11">
        <v>759</v>
      </c>
      <c r="U19" s="11">
        <v>747</v>
      </c>
      <c r="V19" s="11">
        <v>1079</v>
      </c>
      <c r="W19" s="11">
        <v>575</v>
      </c>
      <c r="X19" s="11">
        <v>614</v>
      </c>
      <c r="Y19" s="11">
        <v>432</v>
      </c>
      <c r="Z19" s="11">
        <v>1010</v>
      </c>
      <c r="AA19" s="11" t="s">
        <v>686</v>
      </c>
      <c r="AB19" s="11" t="s">
        <v>686</v>
      </c>
      <c r="AC19" s="11" t="s">
        <v>686</v>
      </c>
      <c r="AD19" s="11" t="s">
        <v>686</v>
      </c>
      <c r="AE19" s="11" t="s">
        <v>686</v>
      </c>
      <c r="AF19" s="11" t="s">
        <v>686</v>
      </c>
      <c r="AG19" s="11" t="s">
        <v>686</v>
      </c>
      <c r="AH19" s="11" t="s">
        <v>686</v>
      </c>
      <c r="AI19" s="11" t="s">
        <v>686</v>
      </c>
    </row>
    <row r="20" ht="22" customHeight="1" spans="1:35">
      <c r="A20" s="11" t="s">
        <v>686</v>
      </c>
      <c r="B20" s="11" t="s">
        <v>476</v>
      </c>
      <c r="C20" s="11" t="s">
        <v>686</v>
      </c>
      <c r="D20" s="11" t="s">
        <v>6167</v>
      </c>
      <c r="E20" s="11" t="s">
        <v>1812</v>
      </c>
      <c r="F20" s="11" t="s">
        <v>2575</v>
      </c>
      <c r="G20" s="11" t="s">
        <v>476</v>
      </c>
      <c r="H20" s="11">
        <v>270</v>
      </c>
      <c r="I20" s="11">
        <v>251</v>
      </c>
      <c r="J20" s="11">
        <v>142</v>
      </c>
      <c r="K20" s="11">
        <v>290</v>
      </c>
      <c r="L20" s="11">
        <v>166</v>
      </c>
      <c r="M20" s="11">
        <v>170</v>
      </c>
      <c r="N20" s="11">
        <v>172</v>
      </c>
      <c r="O20" s="11">
        <v>217</v>
      </c>
      <c r="P20" s="11">
        <v>295</v>
      </c>
      <c r="Q20" s="11">
        <v>480</v>
      </c>
      <c r="R20" s="11">
        <v>378</v>
      </c>
      <c r="S20" s="11">
        <v>246</v>
      </c>
      <c r="T20" s="11">
        <v>296</v>
      </c>
      <c r="U20" s="11">
        <v>314</v>
      </c>
      <c r="V20" s="11">
        <v>303</v>
      </c>
      <c r="W20" s="11">
        <v>343</v>
      </c>
      <c r="X20" s="11">
        <v>231</v>
      </c>
      <c r="Y20" s="11">
        <v>189</v>
      </c>
      <c r="Z20" s="11">
        <v>174</v>
      </c>
      <c r="AA20" s="11">
        <v>150</v>
      </c>
      <c r="AB20" s="11">
        <v>62</v>
      </c>
      <c r="AC20" s="11">
        <v>1</v>
      </c>
      <c r="AD20" s="11">
        <v>6</v>
      </c>
      <c r="AE20" s="11" t="s">
        <v>686</v>
      </c>
      <c r="AF20" s="11" t="s">
        <v>686</v>
      </c>
      <c r="AG20" s="11" t="s">
        <v>686</v>
      </c>
      <c r="AH20" s="11" t="s">
        <v>686</v>
      </c>
      <c r="AI20" s="11" t="s">
        <v>686</v>
      </c>
    </row>
    <row r="21" ht="22" customHeight="1" spans="1:35">
      <c r="A21" s="11" t="s">
        <v>686</v>
      </c>
      <c r="B21" s="11" t="s">
        <v>710</v>
      </c>
      <c r="C21" s="11" t="s">
        <v>6176</v>
      </c>
      <c r="D21" s="11" t="s">
        <v>6180</v>
      </c>
      <c r="E21" s="11" t="s">
        <v>1812</v>
      </c>
      <c r="F21" s="11" t="s">
        <v>4152</v>
      </c>
      <c r="G21" s="11" t="s">
        <v>709</v>
      </c>
      <c r="H21" s="11">
        <v>270</v>
      </c>
      <c r="I21" s="11">
        <v>60</v>
      </c>
      <c r="J21" s="11">
        <v>0</v>
      </c>
      <c r="K21" s="11" t="s">
        <v>686</v>
      </c>
      <c r="L21" s="11" t="s">
        <v>686</v>
      </c>
      <c r="M21" s="11" t="s">
        <v>686</v>
      </c>
      <c r="N21" s="11" t="s">
        <v>686</v>
      </c>
      <c r="O21" s="11" t="s">
        <v>686</v>
      </c>
      <c r="P21" s="11" t="s">
        <v>686</v>
      </c>
      <c r="Q21" s="11" t="s">
        <v>686</v>
      </c>
      <c r="R21" s="11" t="s">
        <v>686</v>
      </c>
      <c r="S21" s="11" t="s">
        <v>686</v>
      </c>
      <c r="T21" s="11" t="s">
        <v>686</v>
      </c>
      <c r="U21" s="11" t="s">
        <v>686</v>
      </c>
      <c r="V21" s="11" t="s">
        <v>686</v>
      </c>
      <c r="W21" s="11" t="s">
        <v>686</v>
      </c>
      <c r="X21" s="11" t="s">
        <v>686</v>
      </c>
      <c r="Y21" s="11" t="s">
        <v>686</v>
      </c>
      <c r="Z21" s="11" t="s">
        <v>686</v>
      </c>
      <c r="AA21" s="11" t="s">
        <v>686</v>
      </c>
      <c r="AB21" s="11" t="s">
        <v>686</v>
      </c>
      <c r="AC21" s="11" t="s">
        <v>686</v>
      </c>
      <c r="AD21" s="11" t="s">
        <v>686</v>
      </c>
      <c r="AE21" s="11" t="s">
        <v>686</v>
      </c>
      <c r="AF21" s="11" t="s">
        <v>686</v>
      </c>
      <c r="AG21" s="11" t="s">
        <v>686</v>
      </c>
      <c r="AH21" s="11" t="s">
        <v>686</v>
      </c>
      <c r="AI21" s="11" t="s">
        <v>686</v>
      </c>
    </row>
    <row r="22" ht="22" customHeight="1" spans="1:35">
      <c r="A22" s="11" t="s">
        <v>686</v>
      </c>
      <c r="B22" s="11" t="s">
        <v>712</v>
      </c>
      <c r="C22" s="11" t="s">
        <v>6192</v>
      </c>
      <c r="D22" s="11" t="s">
        <v>6197</v>
      </c>
      <c r="E22" s="11" t="s">
        <v>1812</v>
      </c>
      <c r="F22" s="11" t="s">
        <v>6195</v>
      </c>
      <c r="G22" s="11" t="s">
        <v>711</v>
      </c>
      <c r="H22" s="11">
        <v>240</v>
      </c>
      <c r="I22" s="11">
        <v>252</v>
      </c>
      <c r="J22" s="11">
        <v>141</v>
      </c>
      <c r="K22" s="11">
        <v>165</v>
      </c>
      <c r="L22" s="11">
        <v>194</v>
      </c>
      <c r="M22" s="11">
        <v>229</v>
      </c>
      <c r="N22" s="11">
        <v>247</v>
      </c>
      <c r="O22" s="11">
        <v>232</v>
      </c>
      <c r="P22" s="11">
        <v>274</v>
      </c>
      <c r="Q22" s="11">
        <v>370</v>
      </c>
      <c r="R22" s="11">
        <v>331</v>
      </c>
      <c r="S22" s="11">
        <v>257</v>
      </c>
      <c r="T22" s="11">
        <v>230</v>
      </c>
      <c r="U22" s="11">
        <v>188</v>
      </c>
      <c r="V22" s="11">
        <v>234</v>
      </c>
      <c r="W22" s="11">
        <v>223</v>
      </c>
      <c r="X22" s="11">
        <v>280</v>
      </c>
      <c r="Y22" s="11">
        <v>264</v>
      </c>
      <c r="Z22" s="11">
        <v>340</v>
      </c>
      <c r="AA22" s="11">
        <v>346</v>
      </c>
      <c r="AB22" s="11">
        <v>415</v>
      </c>
      <c r="AC22" s="11">
        <v>463</v>
      </c>
      <c r="AD22" s="11">
        <v>380</v>
      </c>
      <c r="AE22" s="11">
        <v>437</v>
      </c>
      <c r="AF22" s="11">
        <v>278</v>
      </c>
      <c r="AG22" s="11">
        <v>396</v>
      </c>
      <c r="AH22" s="11">
        <v>375</v>
      </c>
      <c r="AI22" s="11">
        <v>291</v>
      </c>
    </row>
    <row r="23" ht="22" customHeight="1" spans="1:35">
      <c r="A23" s="11" t="s">
        <v>686</v>
      </c>
      <c r="B23" s="11" t="s">
        <v>539</v>
      </c>
      <c r="C23" s="11" t="s">
        <v>2637</v>
      </c>
      <c r="D23" s="11" t="s">
        <v>6208</v>
      </c>
      <c r="E23" s="11" t="s">
        <v>1812</v>
      </c>
      <c r="F23" s="11" t="s">
        <v>542</v>
      </c>
      <c r="G23" s="11" t="s">
        <v>713</v>
      </c>
      <c r="H23" s="11">
        <v>150</v>
      </c>
      <c r="I23" s="11">
        <v>128</v>
      </c>
      <c r="J23" s="11">
        <v>163</v>
      </c>
      <c r="K23" s="11">
        <v>235</v>
      </c>
      <c r="L23" s="11">
        <v>143</v>
      </c>
      <c r="M23" s="11">
        <v>254</v>
      </c>
      <c r="N23" s="11">
        <v>267</v>
      </c>
      <c r="O23" s="11">
        <v>313</v>
      </c>
      <c r="P23" s="11">
        <v>564</v>
      </c>
      <c r="Q23" s="11">
        <v>226</v>
      </c>
      <c r="R23" s="11">
        <v>304</v>
      </c>
      <c r="S23" s="11">
        <v>414</v>
      </c>
      <c r="T23" s="11">
        <v>360</v>
      </c>
      <c r="U23" s="11">
        <v>402</v>
      </c>
      <c r="V23" s="11">
        <v>267</v>
      </c>
      <c r="W23" s="11">
        <v>401</v>
      </c>
      <c r="X23" s="11">
        <v>444</v>
      </c>
      <c r="Y23" s="11">
        <v>494</v>
      </c>
      <c r="Z23" s="11">
        <v>508</v>
      </c>
      <c r="AA23" s="11">
        <v>74</v>
      </c>
      <c r="AB23" s="11">
        <v>139</v>
      </c>
      <c r="AC23" s="11">
        <v>774</v>
      </c>
      <c r="AD23" s="11">
        <v>943</v>
      </c>
      <c r="AE23" s="11">
        <v>406</v>
      </c>
      <c r="AF23" s="11">
        <v>379</v>
      </c>
      <c r="AG23" s="11">
        <v>183</v>
      </c>
      <c r="AH23" s="11">
        <v>185</v>
      </c>
      <c r="AI23" s="11">
        <v>132</v>
      </c>
    </row>
    <row r="24" ht="22" customHeight="1" spans="1:35">
      <c r="A24" s="11" t="s">
        <v>686</v>
      </c>
      <c r="B24" s="11" t="s">
        <v>715</v>
      </c>
      <c r="C24" s="11" t="s">
        <v>6217</v>
      </c>
      <c r="D24" s="11" t="s">
        <v>6222</v>
      </c>
      <c r="E24" s="11" t="s">
        <v>1812</v>
      </c>
      <c r="F24" s="11" t="s">
        <v>6220</v>
      </c>
      <c r="G24" s="11" t="s">
        <v>714</v>
      </c>
      <c r="H24" s="11">
        <v>210</v>
      </c>
      <c r="I24" s="11">
        <v>212</v>
      </c>
      <c r="J24" s="11">
        <v>120</v>
      </c>
      <c r="K24" s="11">
        <v>124</v>
      </c>
      <c r="L24" s="11">
        <v>29</v>
      </c>
      <c r="M24" s="11">
        <v>28</v>
      </c>
      <c r="N24" s="11">
        <v>82</v>
      </c>
      <c r="O24" s="11">
        <v>122</v>
      </c>
      <c r="P24" s="11">
        <v>148</v>
      </c>
      <c r="Q24" s="11">
        <v>157</v>
      </c>
      <c r="R24" s="11">
        <v>176</v>
      </c>
      <c r="S24" s="11">
        <v>140</v>
      </c>
      <c r="T24" s="11">
        <v>151</v>
      </c>
      <c r="U24" s="11">
        <v>157</v>
      </c>
      <c r="V24" s="11">
        <v>167</v>
      </c>
      <c r="W24" s="11">
        <v>149</v>
      </c>
      <c r="X24" s="11">
        <v>144</v>
      </c>
      <c r="Y24" s="11">
        <v>118</v>
      </c>
      <c r="Z24" s="11">
        <v>119</v>
      </c>
      <c r="AA24" s="11">
        <v>133</v>
      </c>
      <c r="AB24" s="11">
        <v>109</v>
      </c>
      <c r="AC24" s="11">
        <v>156</v>
      </c>
      <c r="AD24" s="11">
        <v>100</v>
      </c>
      <c r="AE24" s="11">
        <v>113</v>
      </c>
      <c r="AF24" s="11">
        <v>79</v>
      </c>
      <c r="AG24" s="11">
        <v>20</v>
      </c>
      <c r="AH24" s="11">
        <v>94</v>
      </c>
      <c r="AI24" s="11">
        <v>103</v>
      </c>
    </row>
    <row r="25" ht="22" customHeight="1" spans="1:35">
      <c r="A25" s="11" t="s">
        <v>686</v>
      </c>
      <c r="B25" s="11" t="s">
        <v>502</v>
      </c>
      <c r="C25" s="11" t="s">
        <v>686</v>
      </c>
      <c r="D25" s="11" t="s">
        <v>6236</v>
      </c>
      <c r="E25" s="11" t="s">
        <v>1812</v>
      </c>
      <c r="F25" s="11" t="s">
        <v>2743</v>
      </c>
      <c r="G25" s="11" t="s">
        <v>502</v>
      </c>
      <c r="H25" s="11">
        <v>240</v>
      </c>
      <c r="I25" s="11">
        <v>243</v>
      </c>
      <c r="J25" s="11">
        <v>221</v>
      </c>
      <c r="K25" s="11">
        <v>156</v>
      </c>
      <c r="L25" s="11">
        <v>84</v>
      </c>
      <c r="M25" s="11">
        <v>131</v>
      </c>
      <c r="N25" s="11">
        <v>141</v>
      </c>
      <c r="O25" s="11">
        <v>52</v>
      </c>
      <c r="P25" s="11">
        <v>50</v>
      </c>
      <c r="Q25" s="11">
        <v>41</v>
      </c>
      <c r="R25" s="11" t="s">
        <v>686</v>
      </c>
      <c r="S25" s="11" t="s">
        <v>686</v>
      </c>
      <c r="T25" s="11" t="s">
        <v>686</v>
      </c>
      <c r="U25" s="11" t="s">
        <v>686</v>
      </c>
      <c r="V25" s="11" t="s">
        <v>686</v>
      </c>
      <c r="W25" s="11" t="s">
        <v>686</v>
      </c>
      <c r="X25" s="11" t="s">
        <v>686</v>
      </c>
      <c r="Y25" s="11" t="s">
        <v>686</v>
      </c>
      <c r="Z25" s="11" t="s">
        <v>686</v>
      </c>
      <c r="AA25" s="11" t="s">
        <v>686</v>
      </c>
      <c r="AB25" s="11" t="s">
        <v>686</v>
      </c>
      <c r="AC25" s="11" t="s">
        <v>686</v>
      </c>
      <c r="AD25" s="11" t="s">
        <v>686</v>
      </c>
      <c r="AE25" s="11" t="s">
        <v>686</v>
      </c>
      <c r="AF25" s="11" t="s">
        <v>686</v>
      </c>
      <c r="AG25" s="11" t="s">
        <v>686</v>
      </c>
      <c r="AH25" s="11" t="s">
        <v>686</v>
      </c>
      <c r="AI25" s="11" t="s">
        <v>686</v>
      </c>
    </row>
    <row r="26" ht="22" customHeight="1" spans="1:35">
      <c r="A26" s="11" t="s">
        <v>686</v>
      </c>
      <c r="B26" s="11" t="s">
        <v>716</v>
      </c>
      <c r="C26" s="11" t="s">
        <v>686</v>
      </c>
      <c r="D26" s="11" t="s">
        <v>6248</v>
      </c>
      <c r="E26" s="11" t="s">
        <v>1812</v>
      </c>
      <c r="F26" s="11" t="s">
        <v>3946</v>
      </c>
      <c r="G26" s="11" t="s">
        <v>716</v>
      </c>
      <c r="H26" s="11">
        <v>360</v>
      </c>
      <c r="I26" s="11">
        <v>289</v>
      </c>
      <c r="J26" s="11">
        <v>173</v>
      </c>
      <c r="K26" s="11">
        <v>372</v>
      </c>
      <c r="L26" s="11">
        <v>52</v>
      </c>
      <c r="M26" s="11">
        <v>33</v>
      </c>
      <c r="N26" s="11">
        <v>318</v>
      </c>
      <c r="O26" s="11">
        <v>128</v>
      </c>
      <c r="P26" s="11">
        <v>26</v>
      </c>
      <c r="Q26" s="11">
        <v>28</v>
      </c>
      <c r="R26" s="11" t="s">
        <v>686</v>
      </c>
      <c r="S26" s="11" t="s">
        <v>686</v>
      </c>
      <c r="T26" s="11" t="s">
        <v>686</v>
      </c>
      <c r="U26" s="11" t="s">
        <v>686</v>
      </c>
      <c r="V26" s="11" t="s">
        <v>686</v>
      </c>
      <c r="W26" s="11" t="s">
        <v>686</v>
      </c>
      <c r="X26" s="11" t="s">
        <v>686</v>
      </c>
      <c r="Y26" s="11" t="s">
        <v>686</v>
      </c>
      <c r="Z26" s="11" t="s">
        <v>686</v>
      </c>
      <c r="AA26" s="11" t="s">
        <v>686</v>
      </c>
      <c r="AB26" s="11" t="s">
        <v>686</v>
      </c>
      <c r="AC26" s="11" t="s">
        <v>686</v>
      </c>
      <c r="AD26" s="11" t="s">
        <v>686</v>
      </c>
      <c r="AE26" s="11" t="s">
        <v>686</v>
      </c>
      <c r="AF26" s="11" t="s">
        <v>686</v>
      </c>
      <c r="AG26" s="11" t="s">
        <v>686</v>
      </c>
      <c r="AH26" s="11" t="s">
        <v>686</v>
      </c>
      <c r="AI26" s="11" t="s">
        <v>686</v>
      </c>
    </row>
    <row r="27" ht="22" customHeight="1" spans="1:35">
      <c r="A27" s="11" t="s">
        <v>686</v>
      </c>
      <c r="B27" s="11" t="s">
        <v>378</v>
      </c>
      <c r="C27" s="11" t="s">
        <v>2113</v>
      </c>
      <c r="D27" s="11" t="s">
        <v>6261</v>
      </c>
      <c r="E27" s="11" t="s">
        <v>1812</v>
      </c>
      <c r="F27" s="11" t="s">
        <v>2153</v>
      </c>
      <c r="G27" s="11" t="s">
        <v>717</v>
      </c>
      <c r="H27" s="11">
        <v>300</v>
      </c>
      <c r="I27" s="11">
        <v>381</v>
      </c>
      <c r="J27" s="11">
        <v>321</v>
      </c>
      <c r="K27" s="11">
        <v>459</v>
      </c>
      <c r="L27" s="11">
        <v>441</v>
      </c>
      <c r="M27" s="11">
        <v>451</v>
      </c>
      <c r="N27" s="11">
        <v>329</v>
      </c>
      <c r="O27" s="11" t="s">
        <v>686</v>
      </c>
      <c r="P27" s="11" t="s">
        <v>686</v>
      </c>
      <c r="Q27" s="11" t="s">
        <v>686</v>
      </c>
      <c r="R27" s="11" t="s">
        <v>686</v>
      </c>
      <c r="S27" s="11" t="s">
        <v>686</v>
      </c>
      <c r="T27" s="11" t="s">
        <v>686</v>
      </c>
      <c r="U27" s="11" t="s">
        <v>686</v>
      </c>
      <c r="V27" s="11" t="s">
        <v>686</v>
      </c>
      <c r="W27" s="11" t="s">
        <v>686</v>
      </c>
      <c r="X27" s="11" t="s">
        <v>686</v>
      </c>
      <c r="Y27" s="11" t="s">
        <v>686</v>
      </c>
      <c r="Z27" s="11" t="s">
        <v>686</v>
      </c>
      <c r="AA27" s="11" t="s">
        <v>686</v>
      </c>
      <c r="AB27" s="11" t="s">
        <v>686</v>
      </c>
      <c r="AC27" s="11" t="s">
        <v>686</v>
      </c>
      <c r="AD27" s="11" t="s">
        <v>686</v>
      </c>
      <c r="AE27" s="11" t="s">
        <v>686</v>
      </c>
      <c r="AF27" s="11" t="s">
        <v>686</v>
      </c>
      <c r="AG27" s="11" t="s">
        <v>686</v>
      </c>
      <c r="AH27" s="11" t="s">
        <v>686</v>
      </c>
      <c r="AI27" s="11" t="s">
        <v>686</v>
      </c>
    </row>
    <row r="28" ht="22" customHeight="1" spans="1:35">
      <c r="A28" s="11" t="s">
        <v>686</v>
      </c>
      <c r="B28" s="11" t="s">
        <v>719</v>
      </c>
      <c r="C28" s="11" t="s">
        <v>6267</v>
      </c>
      <c r="D28" s="11" t="s">
        <v>6271</v>
      </c>
      <c r="E28" s="11" t="s">
        <v>1812</v>
      </c>
      <c r="F28" s="11" t="s">
        <v>6269</v>
      </c>
      <c r="G28" s="11" t="s">
        <v>718</v>
      </c>
      <c r="H28" s="11">
        <v>270</v>
      </c>
      <c r="I28" s="11">
        <v>209</v>
      </c>
      <c r="J28" s="11">
        <v>155</v>
      </c>
      <c r="K28" s="11">
        <v>138</v>
      </c>
      <c r="L28" s="11">
        <v>31</v>
      </c>
      <c r="M28" s="11">
        <v>30</v>
      </c>
      <c r="N28" s="11">
        <v>58</v>
      </c>
      <c r="O28" s="11">
        <v>154</v>
      </c>
      <c r="P28" s="11">
        <v>144</v>
      </c>
      <c r="Q28" s="11">
        <v>242</v>
      </c>
      <c r="R28" s="11">
        <v>198</v>
      </c>
      <c r="S28" s="11">
        <v>226</v>
      </c>
      <c r="T28" s="11">
        <v>227</v>
      </c>
      <c r="U28" s="11">
        <v>211</v>
      </c>
      <c r="V28" s="11">
        <v>277</v>
      </c>
      <c r="W28" s="11">
        <v>203</v>
      </c>
      <c r="X28" s="11">
        <v>228</v>
      </c>
      <c r="Y28" s="11">
        <v>151</v>
      </c>
      <c r="Z28" s="11">
        <v>242</v>
      </c>
      <c r="AA28" s="11">
        <v>204</v>
      </c>
      <c r="AB28" s="11">
        <v>226</v>
      </c>
      <c r="AC28" s="11">
        <v>276</v>
      </c>
      <c r="AD28" s="11">
        <v>155</v>
      </c>
      <c r="AE28" s="11">
        <v>145</v>
      </c>
      <c r="AF28" s="11">
        <v>77</v>
      </c>
      <c r="AG28" s="11">
        <v>110</v>
      </c>
      <c r="AH28" s="11">
        <v>125</v>
      </c>
      <c r="AI28" s="11">
        <v>167</v>
      </c>
    </row>
    <row r="29" ht="22" customHeight="1" spans="1:35">
      <c r="A29" s="11" t="s">
        <v>686</v>
      </c>
      <c r="B29" s="11" t="s">
        <v>435</v>
      </c>
      <c r="C29" s="11" t="s">
        <v>2541</v>
      </c>
      <c r="D29" s="11" t="s">
        <v>6280</v>
      </c>
      <c r="E29" s="11" t="s">
        <v>1812</v>
      </c>
      <c r="F29" s="11" t="s">
        <v>2548</v>
      </c>
      <c r="G29" s="11" t="s">
        <v>720</v>
      </c>
      <c r="H29" s="11">
        <v>300</v>
      </c>
      <c r="I29" s="11">
        <v>304</v>
      </c>
      <c r="J29" s="11">
        <v>63</v>
      </c>
      <c r="K29" s="11">
        <v>88</v>
      </c>
      <c r="L29" s="11">
        <v>96</v>
      </c>
      <c r="M29" s="11">
        <v>88</v>
      </c>
      <c r="N29" s="11">
        <v>61</v>
      </c>
      <c r="O29" s="11">
        <v>152</v>
      </c>
      <c r="P29" s="11">
        <v>95</v>
      </c>
      <c r="Q29" s="11" t="s">
        <v>686</v>
      </c>
      <c r="R29" s="11" t="s">
        <v>686</v>
      </c>
      <c r="S29" s="11" t="s">
        <v>686</v>
      </c>
      <c r="T29" s="11" t="s">
        <v>686</v>
      </c>
      <c r="U29" s="11" t="s">
        <v>686</v>
      </c>
      <c r="V29" s="11" t="s">
        <v>686</v>
      </c>
      <c r="W29" s="11" t="s">
        <v>686</v>
      </c>
      <c r="X29" s="11" t="s">
        <v>686</v>
      </c>
      <c r="Y29" s="11" t="s">
        <v>686</v>
      </c>
      <c r="Z29" s="11" t="s">
        <v>686</v>
      </c>
      <c r="AA29" s="11" t="s">
        <v>686</v>
      </c>
      <c r="AB29" s="11" t="s">
        <v>686</v>
      </c>
      <c r="AC29" s="11" t="s">
        <v>686</v>
      </c>
      <c r="AD29" s="11" t="s">
        <v>686</v>
      </c>
      <c r="AE29" s="11" t="s">
        <v>686</v>
      </c>
      <c r="AF29" s="11" t="s">
        <v>686</v>
      </c>
      <c r="AG29" s="11" t="s">
        <v>686</v>
      </c>
      <c r="AH29" s="11" t="s">
        <v>686</v>
      </c>
      <c r="AI29" s="11" t="s">
        <v>686</v>
      </c>
    </row>
    <row r="30" ht="22" customHeight="1" spans="1:35">
      <c r="A30" s="11" t="s">
        <v>686</v>
      </c>
      <c r="B30" s="11" t="s">
        <v>721</v>
      </c>
      <c r="C30" s="11" t="s">
        <v>686</v>
      </c>
      <c r="D30" s="11" t="s">
        <v>6292</v>
      </c>
      <c r="E30" s="11" t="s">
        <v>1812</v>
      </c>
      <c r="F30" s="11" t="s">
        <v>6290</v>
      </c>
      <c r="G30" s="11" t="s">
        <v>721</v>
      </c>
      <c r="H30" s="11">
        <v>180</v>
      </c>
      <c r="I30" s="11">
        <v>121</v>
      </c>
      <c r="J30" s="11">
        <v>109</v>
      </c>
      <c r="K30" s="11">
        <v>99</v>
      </c>
      <c r="L30" s="11">
        <v>91</v>
      </c>
      <c r="M30" s="11">
        <v>78</v>
      </c>
      <c r="N30" s="11">
        <v>41</v>
      </c>
      <c r="O30" s="11">
        <v>63</v>
      </c>
      <c r="P30" s="11">
        <v>203</v>
      </c>
      <c r="Q30" s="11">
        <v>164</v>
      </c>
      <c r="R30" s="11">
        <v>246</v>
      </c>
      <c r="S30" s="11">
        <v>98</v>
      </c>
      <c r="T30" s="11">
        <v>156</v>
      </c>
      <c r="U30" s="11">
        <v>122</v>
      </c>
      <c r="V30" s="11">
        <v>123</v>
      </c>
      <c r="W30" s="11">
        <v>88</v>
      </c>
      <c r="X30" s="11">
        <v>62</v>
      </c>
      <c r="Y30" s="11">
        <v>58</v>
      </c>
      <c r="Z30" s="11">
        <v>12</v>
      </c>
      <c r="AA30" s="11">
        <v>47</v>
      </c>
      <c r="AB30" s="11">
        <v>176</v>
      </c>
      <c r="AC30" s="11">
        <v>213</v>
      </c>
      <c r="AD30" s="11">
        <v>52</v>
      </c>
      <c r="AE30" s="11">
        <v>61</v>
      </c>
      <c r="AF30" s="11">
        <v>37</v>
      </c>
      <c r="AG30" s="11">
        <v>38</v>
      </c>
      <c r="AH30" s="11">
        <v>27</v>
      </c>
      <c r="AI30" s="11">
        <v>18</v>
      </c>
    </row>
    <row r="31" ht="22" customHeight="1" spans="1:35">
      <c r="A31" s="11" t="s">
        <v>686</v>
      </c>
      <c r="B31" s="11" t="s">
        <v>722</v>
      </c>
      <c r="C31" s="11" t="s">
        <v>686</v>
      </c>
      <c r="D31" s="11" t="s">
        <v>6305</v>
      </c>
      <c r="E31" s="11" t="s">
        <v>1812</v>
      </c>
      <c r="F31" s="11" t="s">
        <v>4176</v>
      </c>
      <c r="G31" s="11" t="s">
        <v>722</v>
      </c>
      <c r="H31" s="11">
        <v>180</v>
      </c>
      <c r="I31" s="11">
        <v>221</v>
      </c>
      <c r="J31" s="11">
        <v>239</v>
      </c>
      <c r="K31" s="11">
        <v>181</v>
      </c>
      <c r="L31" s="11">
        <v>322</v>
      </c>
      <c r="M31" s="11">
        <v>223</v>
      </c>
      <c r="N31" s="11">
        <v>266</v>
      </c>
      <c r="O31" s="11">
        <v>305</v>
      </c>
      <c r="P31" s="11">
        <v>312</v>
      </c>
      <c r="Q31" s="11">
        <v>400</v>
      </c>
      <c r="R31" s="11">
        <v>264</v>
      </c>
      <c r="S31" s="11">
        <v>200</v>
      </c>
      <c r="T31" s="11">
        <v>233</v>
      </c>
      <c r="U31" s="11">
        <v>243</v>
      </c>
      <c r="V31" s="11">
        <v>224</v>
      </c>
      <c r="W31" s="11">
        <v>207</v>
      </c>
      <c r="X31" s="11">
        <v>250</v>
      </c>
      <c r="Y31" s="11">
        <v>200</v>
      </c>
      <c r="Z31" s="11">
        <v>226</v>
      </c>
      <c r="AA31" s="11">
        <v>245</v>
      </c>
      <c r="AB31" s="11">
        <v>413</v>
      </c>
      <c r="AC31" s="11">
        <v>470</v>
      </c>
      <c r="AD31" s="11">
        <v>443</v>
      </c>
      <c r="AE31" s="11">
        <v>191</v>
      </c>
      <c r="AF31" s="11">
        <v>137</v>
      </c>
      <c r="AG31" s="11">
        <v>50</v>
      </c>
      <c r="AH31" s="11">
        <v>160</v>
      </c>
      <c r="AI31" s="11">
        <v>310</v>
      </c>
    </row>
    <row r="32" ht="22" customHeight="1" spans="1:35">
      <c r="A32" s="11" t="s">
        <v>686</v>
      </c>
      <c r="B32" s="11" t="s">
        <v>724</v>
      </c>
      <c r="C32" s="11" t="s">
        <v>6317</v>
      </c>
      <c r="D32" s="11" t="s">
        <v>6322</v>
      </c>
      <c r="E32" s="11" t="s">
        <v>1812</v>
      </c>
      <c r="F32" s="11" t="s">
        <v>6320</v>
      </c>
      <c r="G32" s="11" t="s">
        <v>723</v>
      </c>
      <c r="H32" s="11">
        <v>210</v>
      </c>
      <c r="I32" s="11">
        <v>352</v>
      </c>
      <c r="J32" s="11">
        <v>514</v>
      </c>
      <c r="K32" s="11">
        <v>371</v>
      </c>
      <c r="L32" s="11">
        <v>311</v>
      </c>
      <c r="M32" s="11">
        <v>175</v>
      </c>
      <c r="N32" s="11">
        <v>115</v>
      </c>
      <c r="O32" s="11">
        <v>102</v>
      </c>
      <c r="P32" s="11">
        <v>522</v>
      </c>
      <c r="Q32" s="11">
        <v>684</v>
      </c>
      <c r="R32" s="11">
        <v>456</v>
      </c>
      <c r="S32" s="11">
        <v>188</v>
      </c>
      <c r="T32" s="11">
        <v>153</v>
      </c>
      <c r="U32" s="11">
        <v>82</v>
      </c>
      <c r="V32" s="11">
        <v>84</v>
      </c>
      <c r="W32" s="11">
        <v>13</v>
      </c>
      <c r="X32" s="11">
        <v>0</v>
      </c>
      <c r="Y32" s="11" t="s">
        <v>686</v>
      </c>
      <c r="Z32" s="11" t="s">
        <v>686</v>
      </c>
      <c r="AA32" s="11" t="s">
        <v>686</v>
      </c>
      <c r="AB32" s="11" t="s">
        <v>686</v>
      </c>
      <c r="AC32" s="11" t="s">
        <v>686</v>
      </c>
      <c r="AD32" s="11" t="s">
        <v>686</v>
      </c>
      <c r="AE32" s="11" t="s">
        <v>686</v>
      </c>
      <c r="AF32" s="11" t="s">
        <v>686</v>
      </c>
      <c r="AG32" s="11" t="s">
        <v>686</v>
      </c>
      <c r="AH32" s="11" t="s">
        <v>686</v>
      </c>
      <c r="AI32" s="11" t="s">
        <v>686</v>
      </c>
    </row>
    <row r="33" ht="22" customHeight="1" spans="1:35">
      <c r="A33" s="11" t="s">
        <v>686</v>
      </c>
      <c r="B33" s="11" t="s">
        <v>486</v>
      </c>
      <c r="C33" s="11" t="s">
        <v>2326</v>
      </c>
      <c r="D33" s="11" t="s">
        <v>6328</v>
      </c>
      <c r="E33" s="11" t="s">
        <v>1812</v>
      </c>
      <c r="F33" s="11" t="s">
        <v>2335</v>
      </c>
      <c r="G33" s="11" t="s">
        <v>725</v>
      </c>
      <c r="H33" s="11">
        <v>210</v>
      </c>
      <c r="I33" s="11">
        <v>190</v>
      </c>
      <c r="J33" s="11">
        <v>126</v>
      </c>
      <c r="K33" s="11">
        <v>261</v>
      </c>
      <c r="L33" s="11">
        <v>235</v>
      </c>
      <c r="M33" s="11">
        <v>222</v>
      </c>
      <c r="N33" s="11">
        <v>339</v>
      </c>
      <c r="O33" s="11">
        <v>373</v>
      </c>
      <c r="P33" s="11">
        <v>341</v>
      </c>
      <c r="Q33" s="11" t="s">
        <v>686</v>
      </c>
      <c r="R33" s="11" t="s">
        <v>686</v>
      </c>
      <c r="S33" s="11" t="s">
        <v>686</v>
      </c>
      <c r="T33" s="11" t="s">
        <v>686</v>
      </c>
      <c r="U33" s="11" t="s">
        <v>686</v>
      </c>
      <c r="V33" s="11" t="s">
        <v>686</v>
      </c>
      <c r="W33" s="11" t="s">
        <v>686</v>
      </c>
      <c r="X33" s="11" t="s">
        <v>686</v>
      </c>
      <c r="Y33" s="11" t="s">
        <v>686</v>
      </c>
      <c r="Z33" s="11" t="s">
        <v>686</v>
      </c>
      <c r="AA33" s="11" t="s">
        <v>686</v>
      </c>
      <c r="AB33" s="11" t="s">
        <v>686</v>
      </c>
      <c r="AC33" s="11" t="s">
        <v>686</v>
      </c>
      <c r="AD33" s="11" t="s">
        <v>686</v>
      </c>
      <c r="AE33" s="11" t="s">
        <v>686</v>
      </c>
      <c r="AF33" s="11" t="s">
        <v>686</v>
      </c>
      <c r="AG33" s="11" t="s">
        <v>686</v>
      </c>
      <c r="AH33" s="11" t="s">
        <v>686</v>
      </c>
      <c r="AI33" s="11" t="s">
        <v>686</v>
      </c>
    </row>
    <row r="34" ht="22" customHeight="1" spans="1:35">
      <c r="A34" s="11" t="s">
        <v>686</v>
      </c>
      <c r="B34" s="11" t="s">
        <v>481</v>
      </c>
      <c r="C34" s="11" t="s">
        <v>2609</v>
      </c>
      <c r="D34" s="11" t="s">
        <v>6334</v>
      </c>
      <c r="E34" s="11" t="s">
        <v>1812</v>
      </c>
      <c r="F34" s="11" t="s">
        <v>2612</v>
      </c>
      <c r="G34" s="11" t="s">
        <v>726</v>
      </c>
      <c r="H34" s="11">
        <v>180</v>
      </c>
      <c r="I34" s="11">
        <v>231</v>
      </c>
      <c r="J34" s="11">
        <v>184</v>
      </c>
      <c r="K34" s="11">
        <v>227</v>
      </c>
      <c r="L34" s="11">
        <v>148</v>
      </c>
      <c r="M34" s="11">
        <v>74</v>
      </c>
      <c r="N34" s="11">
        <v>98</v>
      </c>
      <c r="O34" s="11">
        <v>113</v>
      </c>
      <c r="P34" s="11">
        <v>93</v>
      </c>
      <c r="Q34" s="11">
        <v>193</v>
      </c>
      <c r="R34" s="11">
        <v>70</v>
      </c>
      <c r="S34" s="11">
        <v>53</v>
      </c>
      <c r="T34" s="11">
        <v>102</v>
      </c>
      <c r="U34" s="11">
        <v>103</v>
      </c>
      <c r="V34" s="11">
        <v>47</v>
      </c>
      <c r="W34" s="11">
        <v>25</v>
      </c>
      <c r="X34" s="11"/>
      <c r="Y34" s="11"/>
      <c r="Z34" s="11"/>
      <c r="AA34" s="11"/>
      <c r="AB34" s="11">
        <v>11</v>
      </c>
      <c r="AC34" s="11">
        <v>11</v>
      </c>
      <c r="AD34" s="11">
        <v>4</v>
      </c>
      <c r="AE34" s="11" t="s">
        <v>686</v>
      </c>
      <c r="AF34" s="11" t="s">
        <v>686</v>
      </c>
      <c r="AG34" s="11" t="s">
        <v>686</v>
      </c>
      <c r="AH34" s="11" t="s">
        <v>686</v>
      </c>
      <c r="AI34" s="11" t="s">
        <v>686</v>
      </c>
    </row>
    <row r="35" ht="22" customHeight="1" spans="1:35">
      <c r="A35" s="11" t="s">
        <v>686</v>
      </c>
      <c r="B35" s="11" t="s">
        <v>543</v>
      </c>
      <c r="C35" s="11" t="s">
        <v>2706</v>
      </c>
      <c r="D35" s="11" t="s">
        <v>6340</v>
      </c>
      <c r="E35" s="11" t="s">
        <v>1812</v>
      </c>
      <c r="F35" s="11" t="s">
        <v>2715</v>
      </c>
      <c r="G35" s="11" t="s">
        <v>727</v>
      </c>
      <c r="H35" s="11">
        <v>270</v>
      </c>
      <c r="I35" s="11">
        <v>127</v>
      </c>
      <c r="J35" s="11" t="s">
        <v>686</v>
      </c>
      <c r="K35" s="11" t="s">
        <v>686</v>
      </c>
      <c r="L35" s="11" t="s">
        <v>686</v>
      </c>
      <c r="M35" s="11" t="s">
        <v>686</v>
      </c>
      <c r="N35" s="11" t="s">
        <v>686</v>
      </c>
      <c r="O35" s="11" t="s">
        <v>686</v>
      </c>
      <c r="P35" s="11" t="s">
        <v>686</v>
      </c>
      <c r="Q35" s="11" t="s">
        <v>686</v>
      </c>
      <c r="R35" s="11" t="s">
        <v>686</v>
      </c>
      <c r="S35" s="11" t="s">
        <v>686</v>
      </c>
      <c r="T35" s="11" t="s">
        <v>686</v>
      </c>
      <c r="U35" s="11" t="s">
        <v>686</v>
      </c>
      <c r="V35" s="11" t="s">
        <v>686</v>
      </c>
      <c r="W35" s="11" t="s">
        <v>686</v>
      </c>
      <c r="X35" s="11" t="s">
        <v>686</v>
      </c>
      <c r="Y35" s="11" t="s">
        <v>686</v>
      </c>
      <c r="Z35" s="11" t="s">
        <v>686</v>
      </c>
      <c r="AA35" s="11" t="s">
        <v>686</v>
      </c>
      <c r="AB35" s="11" t="s">
        <v>686</v>
      </c>
      <c r="AC35" s="11" t="s">
        <v>686</v>
      </c>
      <c r="AD35" s="11" t="s">
        <v>686</v>
      </c>
      <c r="AE35" s="11" t="s">
        <v>686</v>
      </c>
      <c r="AF35" s="11" t="s">
        <v>686</v>
      </c>
      <c r="AG35" s="11" t="s">
        <v>686</v>
      </c>
      <c r="AH35" s="11" t="s">
        <v>686</v>
      </c>
      <c r="AI35" s="11" t="s">
        <v>686</v>
      </c>
    </row>
    <row r="36" ht="22" customHeight="1" spans="1:35">
      <c r="A36" s="11" t="s">
        <v>686</v>
      </c>
      <c r="B36" s="11" t="s">
        <v>550</v>
      </c>
      <c r="C36" s="11" t="s">
        <v>6345</v>
      </c>
      <c r="D36" s="11" t="s">
        <v>6347</v>
      </c>
      <c r="E36" s="11" t="s">
        <v>1812</v>
      </c>
      <c r="F36" s="11" t="s">
        <v>554</v>
      </c>
      <c r="G36" s="11" t="s">
        <v>728</v>
      </c>
      <c r="H36" s="11">
        <v>180</v>
      </c>
      <c r="I36" s="11">
        <v>135</v>
      </c>
      <c r="J36" s="11" t="s">
        <v>686</v>
      </c>
      <c r="K36" s="11" t="s">
        <v>686</v>
      </c>
      <c r="L36" s="11" t="s">
        <v>686</v>
      </c>
      <c r="M36" s="11" t="s">
        <v>686</v>
      </c>
      <c r="N36" s="11" t="s">
        <v>686</v>
      </c>
      <c r="O36" s="11" t="s">
        <v>686</v>
      </c>
      <c r="P36" s="11" t="s">
        <v>686</v>
      </c>
      <c r="Q36" s="11" t="s">
        <v>686</v>
      </c>
      <c r="R36" s="11" t="s">
        <v>686</v>
      </c>
      <c r="S36" s="11" t="s">
        <v>686</v>
      </c>
      <c r="T36" s="11" t="s">
        <v>686</v>
      </c>
      <c r="U36" s="11" t="s">
        <v>686</v>
      </c>
      <c r="V36" s="11" t="s">
        <v>686</v>
      </c>
      <c r="W36" s="11" t="s">
        <v>686</v>
      </c>
      <c r="X36" s="11" t="s">
        <v>686</v>
      </c>
      <c r="Y36" s="11" t="s">
        <v>686</v>
      </c>
      <c r="Z36" s="11" t="s">
        <v>686</v>
      </c>
      <c r="AA36" s="11" t="s">
        <v>686</v>
      </c>
      <c r="AB36" s="11" t="s">
        <v>686</v>
      </c>
      <c r="AC36" s="11" t="s">
        <v>686</v>
      </c>
      <c r="AD36" s="11" t="s">
        <v>686</v>
      </c>
      <c r="AE36" s="11" t="s">
        <v>686</v>
      </c>
      <c r="AF36" s="11" t="s">
        <v>686</v>
      </c>
      <c r="AG36" s="11" t="s">
        <v>686</v>
      </c>
      <c r="AH36" s="11" t="s">
        <v>686</v>
      </c>
      <c r="AI36" s="11" t="s">
        <v>686</v>
      </c>
    </row>
    <row r="37" ht="22" customHeight="1" spans="1:35">
      <c r="A37" s="11" t="s">
        <v>686</v>
      </c>
      <c r="B37" s="11" t="s">
        <v>509</v>
      </c>
      <c r="C37" s="11" t="s">
        <v>2402</v>
      </c>
      <c r="D37" s="11" t="s">
        <v>6355</v>
      </c>
      <c r="E37" s="11" t="s">
        <v>1812</v>
      </c>
      <c r="F37" s="11" t="s">
        <v>2410</v>
      </c>
      <c r="G37" s="11" t="s">
        <v>729</v>
      </c>
      <c r="H37" s="11">
        <v>210</v>
      </c>
      <c r="I37" s="11">
        <v>239</v>
      </c>
      <c r="J37" s="11">
        <v>132</v>
      </c>
      <c r="K37" s="11">
        <v>372</v>
      </c>
      <c r="L37" s="11">
        <v>311</v>
      </c>
      <c r="M37" s="11">
        <v>380</v>
      </c>
      <c r="N37" s="11">
        <v>402</v>
      </c>
      <c r="O37" s="11">
        <v>386</v>
      </c>
      <c r="P37" s="11">
        <v>326</v>
      </c>
      <c r="Q37" s="11">
        <v>225</v>
      </c>
      <c r="R37" s="11">
        <v>242</v>
      </c>
      <c r="S37" s="11">
        <v>231</v>
      </c>
      <c r="T37" s="11">
        <v>329</v>
      </c>
      <c r="U37" s="11">
        <v>321</v>
      </c>
      <c r="V37" s="11">
        <v>342</v>
      </c>
      <c r="W37" s="11">
        <v>188</v>
      </c>
      <c r="X37" s="11">
        <v>284</v>
      </c>
      <c r="Y37" s="11">
        <v>126</v>
      </c>
      <c r="Z37" s="11">
        <v>113</v>
      </c>
      <c r="AA37" s="11">
        <v>4</v>
      </c>
      <c r="AB37" s="11" t="s">
        <v>686</v>
      </c>
      <c r="AC37" s="11" t="s">
        <v>686</v>
      </c>
      <c r="AD37" s="11" t="s">
        <v>686</v>
      </c>
      <c r="AE37" s="11" t="s">
        <v>686</v>
      </c>
      <c r="AF37" s="11" t="s">
        <v>686</v>
      </c>
      <c r="AG37" s="11" t="s">
        <v>686</v>
      </c>
      <c r="AH37" s="11" t="s">
        <v>686</v>
      </c>
      <c r="AI37" s="11" t="s">
        <v>686</v>
      </c>
    </row>
    <row r="38" ht="22" customHeight="1" spans="1:35">
      <c r="A38" s="11" t="s">
        <v>686</v>
      </c>
      <c r="B38" s="11" t="s">
        <v>731</v>
      </c>
      <c r="C38" s="11" t="s">
        <v>6363</v>
      </c>
      <c r="D38" s="11" t="s">
        <v>6368</v>
      </c>
      <c r="E38" s="11" t="s">
        <v>1812</v>
      </c>
      <c r="F38" s="11" t="s">
        <v>6366</v>
      </c>
      <c r="G38" s="11" t="s">
        <v>730</v>
      </c>
      <c r="H38" s="11">
        <v>0</v>
      </c>
      <c r="I38" s="11">
        <v>165</v>
      </c>
      <c r="J38" s="11">
        <v>180</v>
      </c>
      <c r="K38" s="11">
        <v>146</v>
      </c>
      <c r="L38" s="11" t="s">
        <v>686</v>
      </c>
      <c r="M38" s="11" t="s">
        <v>686</v>
      </c>
      <c r="N38" s="11" t="s">
        <v>686</v>
      </c>
      <c r="O38" s="11" t="s">
        <v>686</v>
      </c>
      <c r="P38" s="11" t="s">
        <v>686</v>
      </c>
      <c r="Q38" s="11" t="s">
        <v>686</v>
      </c>
      <c r="R38" s="11" t="s">
        <v>686</v>
      </c>
      <c r="S38" s="11" t="s">
        <v>686</v>
      </c>
      <c r="T38" s="11" t="s">
        <v>686</v>
      </c>
      <c r="U38" s="11" t="s">
        <v>686</v>
      </c>
      <c r="V38" s="11" t="s">
        <v>686</v>
      </c>
      <c r="W38" s="11" t="s">
        <v>686</v>
      </c>
      <c r="X38" s="11" t="s">
        <v>686</v>
      </c>
      <c r="Y38" s="11" t="s">
        <v>686</v>
      </c>
      <c r="Z38" s="11" t="s">
        <v>686</v>
      </c>
      <c r="AA38" s="11" t="s">
        <v>686</v>
      </c>
      <c r="AB38" s="11" t="s">
        <v>686</v>
      </c>
      <c r="AC38" s="11" t="s">
        <v>686</v>
      </c>
      <c r="AD38" s="11" t="s">
        <v>686</v>
      </c>
      <c r="AE38" s="11" t="s">
        <v>686</v>
      </c>
      <c r="AF38" s="11" t="s">
        <v>686</v>
      </c>
      <c r="AG38" s="11" t="s">
        <v>686</v>
      </c>
      <c r="AH38" s="11" t="s">
        <v>686</v>
      </c>
      <c r="AI38" s="11" t="s">
        <v>686</v>
      </c>
    </row>
    <row r="39" ht="22" customHeight="1" spans="1:35">
      <c r="A39" s="11" t="s">
        <v>686</v>
      </c>
      <c r="B39" s="11" t="s">
        <v>440</v>
      </c>
      <c r="C39" s="11" t="s">
        <v>2686</v>
      </c>
      <c r="D39" s="11" t="s">
        <v>6380</v>
      </c>
      <c r="E39" s="11" t="s">
        <v>1812</v>
      </c>
      <c r="F39" s="11" t="s">
        <v>444</v>
      </c>
      <c r="G39" s="11" t="s">
        <v>732</v>
      </c>
      <c r="H39" s="11">
        <v>240</v>
      </c>
      <c r="I39" s="11">
        <v>288</v>
      </c>
      <c r="J39" s="11">
        <v>279</v>
      </c>
      <c r="K39" s="11">
        <v>360</v>
      </c>
      <c r="L39" s="11">
        <v>523</v>
      </c>
      <c r="M39" s="11">
        <v>243</v>
      </c>
      <c r="N39" s="11">
        <v>244</v>
      </c>
      <c r="O39" s="11">
        <v>258</v>
      </c>
      <c r="P39" s="11">
        <v>181</v>
      </c>
      <c r="Q39" s="11">
        <v>474</v>
      </c>
      <c r="R39" s="11">
        <v>222</v>
      </c>
      <c r="S39" s="11">
        <v>230</v>
      </c>
      <c r="T39" s="11">
        <v>247</v>
      </c>
      <c r="U39" s="11">
        <v>200</v>
      </c>
      <c r="V39" s="11">
        <v>111</v>
      </c>
      <c r="W39" s="11">
        <v>52</v>
      </c>
      <c r="X39" s="11">
        <v>19</v>
      </c>
      <c r="Y39" s="11">
        <v>22</v>
      </c>
      <c r="Z39" s="11">
        <v>6</v>
      </c>
      <c r="AA39" s="11">
        <v>0</v>
      </c>
      <c r="AB39" s="11" t="s">
        <v>686</v>
      </c>
      <c r="AC39" s="11" t="s">
        <v>686</v>
      </c>
      <c r="AD39" s="11" t="s">
        <v>686</v>
      </c>
      <c r="AE39" s="11" t="s">
        <v>686</v>
      </c>
      <c r="AF39" s="11" t="s">
        <v>686</v>
      </c>
      <c r="AG39" s="11" t="s">
        <v>686</v>
      </c>
      <c r="AH39" s="11" t="s">
        <v>686</v>
      </c>
      <c r="AI39" s="11" t="s">
        <v>686</v>
      </c>
    </row>
    <row r="40" ht="22" customHeight="1" spans="1:35">
      <c r="A40" s="11" t="s">
        <v>686</v>
      </c>
      <c r="B40" s="11" t="s">
        <v>734</v>
      </c>
      <c r="C40" s="11" t="s">
        <v>6389</v>
      </c>
      <c r="D40" s="11" t="s">
        <v>6393</v>
      </c>
      <c r="E40" s="11" t="s">
        <v>1812</v>
      </c>
      <c r="F40" s="11" t="s">
        <v>6391</v>
      </c>
      <c r="G40" s="11" t="s">
        <v>733</v>
      </c>
      <c r="H40" s="11">
        <v>210</v>
      </c>
      <c r="I40" s="11">
        <v>290</v>
      </c>
      <c r="J40" s="11">
        <v>241</v>
      </c>
      <c r="K40" s="11">
        <v>275</v>
      </c>
      <c r="L40" s="11">
        <v>351</v>
      </c>
      <c r="M40" s="11">
        <v>323</v>
      </c>
      <c r="N40" s="11">
        <v>415</v>
      </c>
      <c r="O40" s="11">
        <v>294</v>
      </c>
      <c r="P40" s="11">
        <v>375</v>
      </c>
      <c r="Q40" s="11">
        <v>477</v>
      </c>
      <c r="R40" s="11">
        <v>329</v>
      </c>
      <c r="S40" s="11">
        <v>217</v>
      </c>
      <c r="T40" s="11">
        <v>195</v>
      </c>
      <c r="U40" s="11">
        <v>228</v>
      </c>
      <c r="V40" s="11">
        <v>241</v>
      </c>
      <c r="W40" s="11">
        <v>188</v>
      </c>
      <c r="X40" s="11">
        <v>125</v>
      </c>
      <c r="Y40" s="11">
        <v>107</v>
      </c>
      <c r="Z40" s="11">
        <v>226</v>
      </c>
      <c r="AA40" s="11">
        <v>368</v>
      </c>
      <c r="AB40" s="11">
        <v>313</v>
      </c>
      <c r="AC40" s="11">
        <v>464</v>
      </c>
      <c r="AD40" s="11" t="s">
        <v>686</v>
      </c>
      <c r="AE40" s="11" t="s">
        <v>686</v>
      </c>
      <c r="AF40" s="11" t="s">
        <v>686</v>
      </c>
      <c r="AG40" s="11" t="s">
        <v>686</v>
      </c>
      <c r="AH40" s="11" t="s">
        <v>686</v>
      </c>
      <c r="AI40" s="11" t="s">
        <v>686</v>
      </c>
    </row>
    <row r="41" ht="22" customHeight="1" spans="1:35">
      <c r="A41" s="11" t="s">
        <v>686</v>
      </c>
      <c r="B41" s="11" t="s">
        <v>736</v>
      </c>
      <c r="C41" s="11" t="s">
        <v>6402</v>
      </c>
      <c r="D41" s="11" t="s">
        <v>6407</v>
      </c>
      <c r="E41" s="11" t="s">
        <v>1812</v>
      </c>
      <c r="F41" s="11" t="s">
        <v>6405</v>
      </c>
      <c r="G41" s="11" t="s">
        <v>735</v>
      </c>
      <c r="H41" s="11">
        <v>180</v>
      </c>
      <c r="I41" s="11">
        <v>176</v>
      </c>
      <c r="J41" s="11">
        <v>105</v>
      </c>
      <c r="K41" s="11">
        <v>183</v>
      </c>
      <c r="L41" s="11">
        <v>150</v>
      </c>
      <c r="M41" s="11">
        <v>136</v>
      </c>
      <c r="N41" s="11">
        <v>99</v>
      </c>
      <c r="O41" s="11">
        <v>128</v>
      </c>
      <c r="P41" s="11">
        <v>95</v>
      </c>
      <c r="Q41" s="11">
        <v>136</v>
      </c>
      <c r="R41" s="11">
        <v>128</v>
      </c>
      <c r="S41" s="11">
        <v>148</v>
      </c>
      <c r="T41" s="11">
        <v>195</v>
      </c>
      <c r="U41" s="11">
        <v>235</v>
      </c>
      <c r="V41" s="11">
        <v>143</v>
      </c>
      <c r="W41" s="11">
        <v>3</v>
      </c>
      <c r="X41" s="11">
        <v>0</v>
      </c>
      <c r="Y41" s="11" t="s">
        <v>686</v>
      </c>
      <c r="Z41" s="11" t="s">
        <v>686</v>
      </c>
      <c r="AA41" s="11" t="s">
        <v>686</v>
      </c>
      <c r="AB41" s="11" t="s">
        <v>686</v>
      </c>
      <c r="AC41" s="11" t="s">
        <v>686</v>
      </c>
      <c r="AD41" s="11" t="s">
        <v>686</v>
      </c>
      <c r="AE41" s="11" t="s">
        <v>686</v>
      </c>
      <c r="AF41" s="11" t="s">
        <v>686</v>
      </c>
      <c r="AG41" s="11" t="s">
        <v>686</v>
      </c>
      <c r="AH41" s="11" t="s">
        <v>686</v>
      </c>
      <c r="AI41" s="11" t="s">
        <v>686</v>
      </c>
    </row>
    <row r="42" ht="22" customHeight="1" spans="1:35">
      <c r="A42" s="11" t="s">
        <v>686</v>
      </c>
      <c r="B42" s="11" t="s">
        <v>738</v>
      </c>
      <c r="C42" s="11" t="s">
        <v>6417</v>
      </c>
      <c r="D42" s="11" t="s">
        <v>6423</v>
      </c>
      <c r="E42" s="11" t="s">
        <v>1812</v>
      </c>
      <c r="F42" s="11" t="s">
        <v>6421</v>
      </c>
      <c r="G42" s="11" t="s">
        <v>737</v>
      </c>
      <c r="H42" s="11">
        <v>210</v>
      </c>
      <c r="I42" s="11">
        <v>384</v>
      </c>
      <c r="J42" s="11">
        <v>161</v>
      </c>
      <c r="K42" s="11">
        <v>176</v>
      </c>
      <c r="L42" s="11">
        <v>262</v>
      </c>
      <c r="M42" s="11">
        <v>19</v>
      </c>
      <c r="N42" s="11">
        <v>158</v>
      </c>
      <c r="O42" s="11">
        <v>32</v>
      </c>
      <c r="P42" s="11">
        <v>64</v>
      </c>
      <c r="Q42" s="11">
        <v>98</v>
      </c>
      <c r="R42" s="11">
        <v>58</v>
      </c>
      <c r="S42" s="11">
        <v>55</v>
      </c>
      <c r="T42" s="11">
        <v>4</v>
      </c>
      <c r="U42" s="11">
        <v>0</v>
      </c>
      <c r="V42" s="11" t="s">
        <v>686</v>
      </c>
      <c r="W42" s="11" t="s">
        <v>686</v>
      </c>
      <c r="X42" s="11" t="s">
        <v>686</v>
      </c>
      <c r="Y42" s="11" t="s">
        <v>686</v>
      </c>
      <c r="Z42" s="11" t="s">
        <v>686</v>
      </c>
      <c r="AA42" s="11" t="s">
        <v>686</v>
      </c>
      <c r="AB42" s="11" t="s">
        <v>686</v>
      </c>
      <c r="AC42" s="11" t="s">
        <v>686</v>
      </c>
      <c r="AD42" s="11" t="s">
        <v>686</v>
      </c>
      <c r="AE42" s="11" t="s">
        <v>686</v>
      </c>
      <c r="AF42" s="11" t="s">
        <v>686</v>
      </c>
      <c r="AG42" s="11" t="s">
        <v>686</v>
      </c>
      <c r="AH42" s="11" t="s">
        <v>686</v>
      </c>
      <c r="AI42" s="11" t="s">
        <v>686</v>
      </c>
    </row>
    <row r="43" ht="22" customHeight="1" spans="1:35">
      <c r="A43" s="11" t="s">
        <v>686</v>
      </c>
      <c r="B43" s="11" t="s">
        <v>498</v>
      </c>
      <c r="C43" s="11" t="s">
        <v>686</v>
      </c>
      <c r="D43" s="11" t="s">
        <v>6435</v>
      </c>
      <c r="E43" s="11" t="s">
        <v>1812</v>
      </c>
      <c r="F43" s="11" t="s">
        <v>501</v>
      </c>
      <c r="G43" s="11" t="s">
        <v>498</v>
      </c>
      <c r="H43" s="11">
        <v>210</v>
      </c>
      <c r="I43" s="11">
        <v>231</v>
      </c>
      <c r="J43" s="11">
        <v>214</v>
      </c>
      <c r="K43" s="11">
        <v>218</v>
      </c>
      <c r="L43" s="11">
        <v>241</v>
      </c>
      <c r="M43" s="11">
        <v>243</v>
      </c>
      <c r="N43" s="11">
        <v>201</v>
      </c>
      <c r="O43" s="11">
        <v>218</v>
      </c>
      <c r="P43" s="11">
        <v>291</v>
      </c>
      <c r="Q43" s="11">
        <v>408</v>
      </c>
      <c r="R43" s="11">
        <v>358</v>
      </c>
      <c r="S43" s="11">
        <v>337</v>
      </c>
      <c r="T43" s="11">
        <v>317</v>
      </c>
      <c r="U43" s="11">
        <v>379</v>
      </c>
      <c r="V43" s="11">
        <v>370</v>
      </c>
      <c r="W43" s="11">
        <v>217</v>
      </c>
      <c r="X43" s="11">
        <v>263</v>
      </c>
      <c r="Y43" s="11">
        <v>447</v>
      </c>
      <c r="Z43" s="11">
        <v>575</v>
      </c>
      <c r="AA43" s="11">
        <v>552</v>
      </c>
      <c r="AB43" s="11">
        <v>299</v>
      </c>
      <c r="AC43" s="11">
        <v>161</v>
      </c>
      <c r="AD43" s="11">
        <v>568</v>
      </c>
      <c r="AE43" s="11">
        <v>405</v>
      </c>
      <c r="AF43" s="11">
        <v>333</v>
      </c>
      <c r="AG43" s="11">
        <v>346</v>
      </c>
      <c r="AH43" s="11">
        <v>53</v>
      </c>
      <c r="AI43" s="11">
        <v>69</v>
      </c>
    </row>
    <row r="44" ht="22" customHeight="1" spans="1:35">
      <c r="A44" s="11" t="s">
        <v>686</v>
      </c>
      <c r="B44" s="11" t="s">
        <v>740</v>
      </c>
      <c r="C44" s="11" t="s">
        <v>6440</v>
      </c>
      <c r="D44" s="11" t="s">
        <v>6445</v>
      </c>
      <c r="E44" s="11" t="s">
        <v>1812</v>
      </c>
      <c r="F44" s="11" t="s">
        <v>6443</v>
      </c>
      <c r="G44" s="11" t="s">
        <v>739</v>
      </c>
      <c r="H44" s="11">
        <v>1650</v>
      </c>
      <c r="I44" s="11">
        <v>1501</v>
      </c>
      <c r="J44" s="11">
        <v>1269</v>
      </c>
      <c r="K44" s="11">
        <v>78</v>
      </c>
      <c r="L44" s="11">
        <v>48</v>
      </c>
      <c r="M44" s="11">
        <v>1549</v>
      </c>
      <c r="N44" s="11">
        <v>1417</v>
      </c>
      <c r="O44" s="11">
        <v>1916</v>
      </c>
      <c r="P44" s="11">
        <v>2265</v>
      </c>
      <c r="Q44" s="11">
        <v>41</v>
      </c>
      <c r="R44" s="11">
        <v>188</v>
      </c>
      <c r="S44" s="11">
        <v>115</v>
      </c>
      <c r="T44" s="11">
        <v>344</v>
      </c>
      <c r="U44" s="11">
        <v>396</v>
      </c>
      <c r="V44" s="11">
        <v>517</v>
      </c>
      <c r="W44" s="11">
        <v>313</v>
      </c>
      <c r="X44" s="11">
        <v>261</v>
      </c>
      <c r="Y44" s="11">
        <v>199</v>
      </c>
      <c r="Z44" s="11">
        <v>194</v>
      </c>
      <c r="AA44" s="11">
        <v>234</v>
      </c>
      <c r="AB44" s="11">
        <v>323</v>
      </c>
      <c r="AC44" s="11">
        <v>264</v>
      </c>
      <c r="AD44" s="11">
        <v>260</v>
      </c>
      <c r="AE44" s="11">
        <v>232</v>
      </c>
      <c r="AF44" s="11">
        <v>287</v>
      </c>
      <c r="AG44" s="11">
        <v>275</v>
      </c>
      <c r="AH44" s="11">
        <v>243</v>
      </c>
      <c r="AI44" s="11">
        <v>62</v>
      </c>
    </row>
    <row r="45" ht="22" customHeight="1" spans="1:35">
      <c r="A45" s="11" t="s">
        <v>686</v>
      </c>
      <c r="B45" s="11" t="s">
        <v>580</v>
      </c>
      <c r="C45" s="11" t="s">
        <v>686</v>
      </c>
      <c r="D45" s="11" t="s">
        <v>6458</v>
      </c>
      <c r="E45" s="11" t="s">
        <v>1812</v>
      </c>
      <c r="F45" s="11" t="s">
        <v>584</v>
      </c>
      <c r="G45" s="11" t="s">
        <v>580</v>
      </c>
      <c r="H45" s="11">
        <v>0</v>
      </c>
      <c r="I45" s="11">
        <v>165</v>
      </c>
      <c r="J45" s="11">
        <v>189</v>
      </c>
      <c r="K45" s="11">
        <v>314</v>
      </c>
      <c r="L45" s="11">
        <v>15</v>
      </c>
      <c r="M45" s="11" t="s">
        <v>686</v>
      </c>
      <c r="N45" s="11" t="s">
        <v>686</v>
      </c>
      <c r="O45" s="11" t="s">
        <v>686</v>
      </c>
      <c r="P45" s="11" t="s">
        <v>686</v>
      </c>
      <c r="Q45" s="11" t="s">
        <v>686</v>
      </c>
      <c r="R45" s="11" t="s">
        <v>686</v>
      </c>
      <c r="S45" s="11" t="s">
        <v>686</v>
      </c>
      <c r="T45" s="11" t="s">
        <v>686</v>
      </c>
      <c r="U45" s="11" t="s">
        <v>686</v>
      </c>
      <c r="V45" s="11" t="s">
        <v>686</v>
      </c>
      <c r="W45" s="11" t="s">
        <v>686</v>
      </c>
      <c r="X45" s="11" t="s">
        <v>686</v>
      </c>
      <c r="Y45" s="11" t="s">
        <v>686</v>
      </c>
      <c r="Z45" s="11" t="s">
        <v>686</v>
      </c>
      <c r="AA45" s="11" t="s">
        <v>686</v>
      </c>
      <c r="AB45" s="11" t="s">
        <v>686</v>
      </c>
      <c r="AC45" s="11" t="s">
        <v>686</v>
      </c>
      <c r="AD45" s="11" t="s">
        <v>686</v>
      </c>
      <c r="AE45" s="11" t="s">
        <v>686</v>
      </c>
      <c r="AF45" s="11" t="s">
        <v>686</v>
      </c>
      <c r="AG45" s="11" t="s">
        <v>686</v>
      </c>
      <c r="AH45" s="11" t="s">
        <v>686</v>
      </c>
      <c r="AI45" s="11" t="s">
        <v>686</v>
      </c>
    </row>
    <row r="46" ht="22" customHeight="1" spans="1:35">
      <c r="A46" s="11" t="s">
        <v>686</v>
      </c>
      <c r="B46" s="11" t="s">
        <v>742</v>
      </c>
      <c r="C46" s="11" t="s">
        <v>6464</v>
      </c>
      <c r="D46" s="11" t="s">
        <v>6469</v>
      </c>
      <c r="E46" s="11" t="s">
        <v>1812</v>
      </c>
      <c r="F46" s="11" t="s">
        <v>6467</v>
      </c>
      <c r="G46" s="11" t="s">
        <v>741</v>
      </c>
      <c r="H46" s="11">
        <v>0</v>
      </c>
      <c r="I46" s="11">
        <v>104</v>
      </c>
      <c r="J46" s="11">
        <v>111</v>
      </c>
      <c r="K46" s="11">
        <v>21</v>
      </c>
      <c r="L46" s="11">
        <v>0</v>
      </c>
      <c r="M46" s="11">
        <v>0</v>
      </c>
      <c r="N46" s="11">
        <v>160</v>
      </c>
      <c r="O46" s="11">
        <v>160</v>
      </c>
      <c r="P46" s="11">
        <v>181</v>
      </c>
      <c r="Q46" s="11">
        <v>146</v>
      </c>
      <c r="R46" s="11">
        <v>146</v>
      </c>
      <c r="S46" s="11">
        <v>133</v>
      </c>
      <c r="T46" s="11">
        <v>136</v>
      </c>
      <c r="U46" s="11">
        <v>144</v>
      </c>
      <c r="V46" s="11">
        <v>137</v>
      </c>
      <c r="W46" s="11">
        <v>128</v>
      </c>
      <c r="X46" s="11">
        <v>143</v>
      </c>
      <c r="Y46" s="11">
        <v>121</v>
      </c>
      <c r="Z46" s="11">
        <v>129</v>
      </c>
      <c r="AA46" s="11">
        <v>169</v>
      </c>
      <c r="AB46" s="11">
        <v>166</v>
      </c>
      <c r="AC46" s="11">
        <v>180</v>
      </c>
      <c r="AD46" s="11">
        <v>221</v>
      </c>
      <c r="AE46" s="11">
        <v>335</v>
      </c>
      <c r="AF46" s="11">
        <v>273</v>
      </c>
      <c r="AG46" s="11">
        <v>173</v>
      </c>
      <c r="AH46" s="11">
        <v>73</v>
      </c>
      <c r="AI46" s="11">
        <v>76</v>
      </c>
    </row>
    <row r="47" ht="22" customHeight="1" spans="1:35">
      <c r="A47" s="11" t="s">
        <v>686</v>
      </c>
      <c r="B47" s="11" t="s">
        <v>331</v>
      </c>
      <c r="C47" s="11" t="s">
        <v>2045</v>
      </c>
      <c r="D47" s="11" t="s">
        <v>6479</v>
      </c>
      <c r="E47" s="11" t="s">
        <v>1812</v>
      </c>
      <c r="F47" s="11" t="s">
        <v>2054</v>
      </c>
      <c r="G47" s="11" t="s">
        <v>743</v>
      </c>
      <c r="H47" s="11">
        <v>360</v>
      </c>
      <c r="I47" s="11">
        <v>599</v>
      </c>
      <c r="J47" s="11">
        <v>474</v>
      </c>
      <c r="K47" s="11">
        <v>859</v>
      </c>
      <c r="L47" s="11">
        <v>551</v>
      </c>
      <c r="M47" s="11">
        <v>583</v>
      </c>
      <c r="N47" s="11">
        <v>860</v>
      </c>
      <c r="O47" s="11">
        <v>1002</v>
      </c>
      <c r="P47" s="11">
        <v>1199</v>
      </c>
      <c r="Q47" s="11">
        <v>809</v>
      </c>
      <c r="R47" s="11">
        <v>678</v>
      </c>
      <c r="S47" s="11">
        <v>327</v>
      </c>
      <c r="T47" s="11">
        <v>210</v>
      </c>
      <c r="U47" s="11">
        <v>170</v>
      </c>
      <c r="V47" s="11">
        <v>65</v>
      </c>
      <c r="W47" s="11">
        <v>0</v>
      </c>
      <c r="X47" s="11">
        <v>46</v>
      </c>
      <c r="Y47" s="11">
        <v>41</v>
      </c>
      <c r="Z47" s="11">
        <v>0</v>
      </c>
      <c r="AA47" s="11">
        <v>0</v>
      </c>
      <c r="AB47" s="11" t="s">
        <v>686</v>
      </c>
      <c r="AC47" s="11" t="s">
        <v>686</v>
      </c>
      <c r="AD47" s="11" t="s">
        <v>686</v>
      </c>
      <c r="AE47" s="11" t="s">
        <v>686</v>
      </c>
      <c r="AF47" s="11" t="s">
        <v>686</v>
      </c>
      <c r="AG47" s="11" t="s">
        <v>686</v>
      </c>
      <c r="AH47" s="11" t="s">
        <v>686</v>
      </c>
      <c r="AI47" s="11" t="s">
        <v>686</v>
      </c>
    </row>
    <row r="48" ht="22" customHeight="1" spans="1:35">
      <c r="A48" s="11" t="s">
        <v>686</v>
      </c>
      <c r="B48" s="11" t="s">
        <v>471</v>
      </c>
      <c r="C48" s="11" t="s">
        <v>6487</v>
      </c>
      <c r="D48" s="11" t="s">
        <v>6489</v>
      </c>
      <c r="E48" s="11" t="s">
        <v>1812</v>
      </c>
      <c r="F48" s="11" t="s">
        <v>2666</v>
      </c>
      <c r="G48" s="11" t="s">
        <v>744</v>
      </c>
      <c r="H48" s="11">
        <v>210</v>
      </c>
      <c r="I48" s="11">
        <v>289</v>
      </c>
      <c r="J48" s="11">
        <v>203</v>
      </c>
      <c r="K48" s="11">
        <v>229</v>
      </c>
      <c r="L48" s="11">
        <v>233</v>
      </c>
      <c r="M48" s="11">
        <v>778</v>
      </c>
      <c r="N48" s="11">
        <v>402</v>
      </c>
      <c r="O48" s="11">
        <v>296</v>
      </c>
      <c r="P48" s="11">
        <v>68</v>
      </c>
      <c r="Q48" s="11">
        <v>58</v>
      </c>
      <c r="R48" s="11">
        <v>57</v>
      </c>
      <c r="S48" s="11">
        <v>70</v>
      </c>
      <c r="T48" s="11">
        <v>82</v>
      </c>
      <c r="U48" s="11">
        <v>120</v>
      </c>
      <c r="V48" s="11">
        <v>142</v>
      </c>
      <c r="W48" s="11">
        <v>94</v>
      </c>
      <c r="X48" s="11">
        <v>105</v>
      </c>
      <c r="Y48" s="11">
        <v>141</v>
      </c>
      <c r="Z48" s="11">
        <v>250</v>
      </c>
      <c r="AA48" s="11">
        <v>390</v>
      </c>
      <c r="AB48" s="11">
        <v>587</v>
      </c>
      <c r="AC48" s="11">
        <v>0</v>
      </c>
      <c r="AD48" s="11" t="s">
        <v>686</v>
      </c>
      <c r="AE48" s="11" t="s">
        <v>686</v>
      </c>
      <c r="AF48" s="11" t="s">
        <v>686</v>
      </c>
      <c r="AG48" s="11" t="s">
        <v>686</v>
      </c>
      <c r="AH48" s="11" t="s">
        <v>686</v>
      </c>
      <c r="AI48" s="11" t="s">
        <v>686</v>
      </c>
    </row>
    <row r="49" ht="22" customHeight="1" spans="1:35">
      <c r="A49" s="11" t="s">
        <v>686</v>
      </c>
      <c r="B49" s="11" t="s">
        <v>746</v>
      </c>
      <c r="C49" s="11" t="s">
        <v>6496</v>
      </c>
      <c r="D49" s="11" t="s">
        <v>6501</v>
      </c>
      <c r="E49" s="11" t="s">
        <v>1812</v>
      </c>
      <c r="F49" s="11" t="s">
        <v>6499</v>
      </c>
      <c r="G49" s="11" t="s">
        <v>745</v>
      </c>
      <c r="H49" s="11">
        <v>0</v>
      </c>
      <c r="I49" s="11">
        <v>140</v>
      </c>
      <c r="J49" s="11">
        <v>115</v>
      </c>
      <c r="K49" s="11">
        <v>125</v>
      </c>
      <c r="L49" s="11">
        <v>134</v>
      </c>
      <c r="M49" s="11">
        <v>107</v>
      </c>
      <c r="N49" s="11">
        <v>139</v>
      </c>
      <c r="O49" s="11">
        <v>165</v>
      </c>
      <c r="P49" s="11">
        <v>184</v>
      </c>
      <c r="Q49" s="11">
        <v>256</v>
      </c>
      <c r="R49" s="11">
        <v>2</v>
      </c>
      <c r="S49" s="11">
        <v>365</v>
      </c>
      <c r="T49" s="11">
        <v>219</v>
      </c>
      <c r="U49" s="11">
        <v>12</v>
      </c>
      <c r="V49" s="11">
        <v>88</v>
      </c>
      <c r="W49" s="11">
        <v>75</v>
      </c>
      <c r="X49" s="11">
        <v>13</v>
      </c>
      <c r="Y49" s="11">
        <v>42</v>
      </c>
      <c r="Z49" s="11">
        <v>108</v>
      </c>
      <c r="AA49" s="11">
        <v>122</v>
      </c>
      <c r="AB49" s="11">
        <v>140</v>
      </c>
      <c r="AC49" s="11">
        <v>171</v>
      </c>
      <c r="AD49" s="11">
        <v>142</v>
      </c>
      <c r="AE49" s="11">
        <v>230</v>
      </c>
      <c r="AF49" s="11">
        <v>203</v>
      </c>
      <c r="AG49" s="11">
        <v>183</v>
      </c>
      <c r="AH49" s="11">
        <v>1</v>
      </c>
      <c r="AI49" s="11">
        <v>120</v>
      </c>
    </row>
    <row r="50" ht="22" customHeight="1" spans="1:35">
      <c r="A50" s="11" t="s">
        <v>686</v>
      </c>
      <c r="B50" s="11" t="s">
        <v>747</v>
      </c>
      <c r="C50" s="11" t="s">
        <v>686</v>
      </c>
      <c r="D50" s="11" t="s">
        <v>6513</v>
      </c>
      <c r="E50" s="11" t="s">
        <v>1812</v>
      </c>
      <c r="F50" s="11" t="s">
        <v>6511</v>
      </c>
      <c r="G50" s="11" t="s">
        <v>747</v>
      </c>
      <c r="H50" s="11">
        <v>210</v>
      </c>
      <c r="I50" s="11">
        <v>154</v>
      </c>
      <c r="J50" s="11">
        <v>104</v>
      </c>
      <c r="K50" s="11">
        <v>215</v>
      </c>
      <c r="L50" s="11">
        <v>402</v>
      </c>
      <c r="M50" s="11">
        <v>310</v>
      </c>
      <c r="N50" s="11">
        <v>87</v>
      </c>
      <c r="O50" s="11">
        <v>28</v>
      </c>
      <c r="P50" s="11">
        <v>30</v>
      </c>
      <c r="Q50" s="11">
        <v>64</v>
      </c>
      <c r="R50" s="11">
        <v>98</v>
      </c>
      <c r="S50" s="11">
        <v>113</v>
      </c>
      <c r="T50" s="11">
        <v>78</v>
      </c>
      <c r="U50" s="11">
        <v>205</v>
      </c>
      <c r="V50" s="11">
        <v>349</v>
      </c>
      <c r="W50" s="11">
        <v>374</v>
      </c>
      <c r="X50" s="11">
        <v>452</v>
      </c>
      <c r="Y50" s="11">
        <v>298</v>
      </c>
      <c r="Z50" s="11">
        <v>114</v>
      </c>
      <c r="AA50" s="11">
        <v>32</v>
      </c>
      <c r="AB50" s="11">
        <v>38</v>
      </c>
      <c r="AC50" s="11">
        <v>74</v>
      </c>
      <c r="AD50" s="11">
        <v>144</v>
      </c>
      <c r="AE50" s="11">
        <v>50</v>
      </c>
      <c r="AF50" s="11"/>
      <c r="AG50" s="11">
        <v>29</v>
      </c>
      <c r="AH50" s="11">
        <v>21</v>
      </c>
      <c r="AI50" s="11">
        <v>18</v>
      </c>
    </row>
    <row r="51" ht="22" customHeight="1" spans="1:35">
      <c r="A51" s="11" t="s">
        <v>686</v>
      </c>
      <c r="B51" s="11" t="s">
        <v>593</v>
      </c>
      <c r="C51" s="11" t="s">
        <v>2283</v>
      </c>
      <c r="D51" s="11" t="s">
        <v>6526</v>
      </c>
      <c r="E51" s="11" t="s">
        <v>1812</v>
      </c>
      <c r="F51" s="11" t="s">
        <v>594</v>
      </c>
      <c r="G51" s="11" t="s">
        <v>748</v>
      </c>
      <c r="H51" s="11">
        <v>210</v>
      </c>
      <c r="I51" s="11">
        <v>51</v>
      </c>
      <c r="J51" s="11" t="s">
        <v>686</v>
      </c>
      <c r="K51" s="11" t="s">
        <v>686</v>
      </c>
      <c r="L51" s="11" t="s">
        <v>686</v>
      </c>
      <c r="M51" s="11" t="s">
        <v>686</v>
      </c>
      <c r="N51" s="11" t="s">
        <v>686</v>
      </c>
      <c r="O51" s="11" t="s">
        <v>686</v>
      </c>
      <c r="P51" s="11" t="s">
        <v>686</v>
      </c>
      <c r="Q51" s="11" t="s">
        <v>686</v>
      </c>
      <c r="R51" s="11" t="s">
        <v>686</v>
      </c>
      <c r="S51" s="11" t="s">
        <v>686</v>
      </c>
      <c r="T51" s="11" t="s">
        <v>686</v>
      </c>
      <c r="U51" s="11" t="s">
        <v>686</v>
      </c>
      <c r="V51" s="11" t="s">
        <v>686</v>
      </c>
      <c r="W51" s="11" t="s">
        <v>686</v>
      </c>
      <c r="X51" s="11" t="s">
        <v>686</v>
      </c>
      <c r="Y51" s="11" t="s">
        <v>686</v>
      </c>
      <c r="Z51" s="11" t="s">
        <v>686</v>
      </c>
      <c r="AA51" s="11" t="s">
        <v>686</v>
      </c>
      <c r="AB51" s="11" t="s">
        <v>686</v>
      </c>
      <c r="AC51" s="11" t="s">
        <v>686</v>
      </c>
      <c r="AD51" s="11" t="s">
        <v>686</v>
      </c>
      <c r="AE51" s="11" t="s">
        <v>686</v>
      </c>
      <c r="AF51" s="11" t="s">
        <v>686</v>
      </c>
      <c r="AG51" s="11" t="s">
        <v>686</v>
      </c>
      <c r="AH51" s="11" t="s">
        <v>686</v>
      </c>
      <c r="AI51" s="11" t="s">
        <v>686</v>
      </c>
    </row>
    <row r="52" ht="22" customHeight="1" spans="1:35">
      <c r="A52" s="11" t="s">
        <v>686</v>
      </c>
      <c r="B52" s="11" t="s">
        <v>750</v>
      </c>
      <c r="C52" s="11" t="s">
        <v>6534</v>
      </c>
      <c r="D52" s="11" t="s">
        <v>6538</v>
      </c>
      <c r="E52" s="11" t="s">
        <v>1812</v>
      </c>
      <c r="F52" s="11" t="s">
        <v>3884</v>
      </c>
      <c r="G52" s="11" t="s">
        <v>749</v>
      </c>
      <c r="H52" s="11">
        <v>2790</v>
      </c>
      <c r="I52" s="11">
        <v>5886</v>
      </c>
      <c r="J52" s="11">
        <v>4235</v>
      </c>
      <c r="K52" s="11">
        <v>2050</v>
      </c>
      <c r="L52" s="11">
        <v>2351</v>
      </c>
      <c r="M52" s="11">
        <v>1621</v>
      </c>
      <c r="N52" s="11">
        <v>2974</v>
      </c>
      <c r="O52" s="11">
        <v>2760</v>
      </c>
      <c r="P52" s="11">
        <v>3004</v>
      </c>
      <c r="Q52" s="11">
        <v>4994</v>
      </c>
      <c r="R52" s="11">
        <v>5472</v>
      </c>
      <c r="S52" s="11">
        <v>682</v>
      </c>
      <c r="T52" s="11">
        <v>611</v>
      </c>
      <c r="U52" s="11">
        <v>540</v>
      </c>
      <c r="V52" s="11">
        <v>944</v>
      </c>
      <c r="W52" s="11">
        <v>632</v>
      </c>
      <c r="X52" s="11">
        <v>970</v>
      </c>
      <c r="Y52" s="11">
        <v>228</v>
      </c>
      <c r="Z52" s="11">
        <v>490</v>
      </c>
      <c r="AA52" s="11">
        <v>1004</v>
      </c>
      <c r="AB52" s="11">
        <v>592</v>
      </c>
      <c r="AC52" s="11">
        <v>1141</v>
      </c>
      <c r="AD52" s="11">
        <v>748</v>
      </c>
      <c r="AE52" s="11">
        <v>379</v>
      </c>
      <c r="AF52" s="11">
        <v>346</v>
      </c>
      <c r="AG52" s="11">
        <v>193</v>
      </c>
      <c r="AH52" s="11">
        <v>234</v>
      </c>
      <c r="AI52" s="11">
        <v>168</v>
      </c>
    </row>
    <row r="53" ht="22" customHeight="1" spans="1:35">
      <c r="A53" s="11" t="s">
        <v>686</v>
      </c>
      <c r="B53" s="11" t="s">
        <v>215</v>
      </c>
      <c r="C53" s="11" t="s">
        <v>1890</v>
      </c>
      <c r="D53" s="11" t="s">
        <v>6549</v>
      </c>
      <c r="E53" s="11" t="s">
        <v>1812</v>
      </c>
      <c r="F53" s="11" t="s">
        <v>218</v>
      </c>
      <c r="G53" s="11" t="s">
        <v>751</v>
      </c>
      <c r="H53" s="11">
        <v>2250</v>
      </c>
      <c r="I53" s="11">
        <v>1784</v>
      </c>
      <c r="J53" s="11">
        <v>1255</v>
      </c>
      <c r="K53" s="11">
        <v>2118</v>
      </c>
      <c r="L53" s="11">
        <v>2161</v>
      </c>
      <c r="M53" s="11">
        <v>1280</v>
      </c>
      <c r="N53" s="11">
        <v>957</v>
      </c>
      <c r="O53" s="11">
        <v>597</v>
      </c>
      <c r="P53" s="11">
        <v>850</v>
      </c>
      <c r="Q53" s="11">
        <v>2384</v>
      </c>
      <c r="R53" s="11">
        <v>1738</v>
      </c>
      <c r="S53" s="11">
        <v>948</v>
      </c>
      <c r="T53" s="11">
        <v>766</v>
      </c>
      <c r="U53" s="11">
        <v>544</v>
      </c>
      <c r="V53" s="11">
        <v>529</v>
      </c>
      <c r="W53" s="11">
        <v>198</v>
      </c>
      <c r="X53" s="11">
        <v>83</v>
      </c>
      <c r="Y53" s="11">
        <v>112</v>
      </c>
      <c r="Z53" s="11">
        <v>817</v>
      </c>
      <c r="AA53" s="11">
        <v>181</v>
      </c>
      <c r="AB53" s="11">
        <v>46</v>
      </c>
      <c r="AC53" s="11">
        <v>380</v>
      </c>
      <c r="AD53" s="11">
        <v>1114</v>
      </c>
      <c r="AE53" s="11">
        <v>628</v>
      </c>
      <c r="AF53" s="11">
        <v>134</v>
      </c>
      <c r="AG53" s="11">
        <v>495</v>
      </c>
      <c r="AH53" s="11">
        <v>545</v>
      </c>
      <c r="AI53" s="11">
        <v>517</v>
      </c>
    </row>
    <row r="54" ht="22" customHeight="1" spans="1:35">
      <c r="A54" s="11" t="s">
        <v>686</v>
      </c>
      <c r="B54" s="11" t="s">
        <v>753</v>
      </c>
      <c r="C54" s="11" t="s">
        <v>6555</v>
      </c>
      <c r="D54" s="11" t="s">
        <v>6559</v>
      </c>
      <c r="E54" s="11" t="s">
        <v>1812</v>
      </c>
      <c r="F54" s="11" t="s">
        <v>3862</v>
      </c>
      <c r="G54" s="11" t="s">
        <v>752</v>
      </c>
      <c r="H54" s="11">
        <v>2100</v>
      </c>
      <c r="I54" s="11">
        <v>1450</v>
      </c>
      <c r="J54" s="11">
        <v>1073</v>
      </c>
      <c r="K54" s="11">
        <v>1209</v>
      </c>
      <c r="L54" s="11">
        <v>836</v>
      </c>
      <c r="M54" s="11">
        <v>974</v>
      </c>
      <c r="N54" s="11">
        <v>974</v>
      </c>
      <c r="O54" s="11">
        <v>1294</v>
      </c>
      <c r="P54" s="11">
        <v>1901</v>
      </c>
      <c r="Q54" s="11">
        <v>1731</v>
      </c>
      <c r="R54" s="11">
        <v>2173</v>
      </c>
      <c r="S54" s="11">
        <v>898</v>
      </c>
      <c r="T54" s="11">
        <v>448</v>
      </c>
      <c r="U54" s="11">
        <v>458</v>
      </c>
      <c r="V54" s="11">
        <v>576</v>
      </c>
      <c r="W54" s="11">
        <v>565</v>
      </c>
      <c r="X54" s="11">
        <v>1017</v>
      </c>
      <c r="Y54" s="11">
        <v>1318</v>
      </c>
      <c r="Z54" s="11">
        <v>279</v>
      </c>
      <c r="AA54" s="11">
        <v>0</v>
      </c>
      <c r="AB54" s="11" t="s">
        <v>686</v>
      </c>
      <c r="AC54" s="11" t="s">
        <v>686</v>
      </c>
      <c r="AD54" s="11" t="s">
        <v>686</v>
      </c>
      <c r="AE54" s="11" t="s">
        <v>686</v>
      </c>
      <c r="AF54" s="11" t="s">
        <v>686</v>
      </c>
      <c r="AG54" s="11" t="s">
        <v>686</v>
      </c>
      <c r="AH54" s="11" t="s">
        <v>686</v>
      </c>
      <c r="AI54" s="11" t="s">
        <v>686</v>
      </c>
    </row>
    <row r="55" ht="22" customHeight="1" spans="1:35">
      <c r="A55" s="11" t="s">
        <v>686</v>
      </c>
      <c r="B55" s="11" t="s">
        <v>248</v>
      </c>
      <c r="C55" s="11" t="s">
        <v>1878</v>
      </c>
      <c r="D55" s="11" t="s">
        <v>6569</v>
      </c>
      <c r="E55" s="11" t="s">
        <v>1812</v>
      </c>
      <c r="F55" s="11" t="s">
        <v>1881</v>
      </c>
      <c r="G55" s="11" t="s">
        <v>754</v>
      </c>
      <c r="H55" s="11">
        <v>1800</v>
      </c>
      <c r="I55" s="11">
        <v>1864</v>
      </c>
      <c r="J55" s="11">
        <v>1297</v>
      </c>
      <c r="K55" s="11">
        <v>1955</v>
      </c>
      <c r="L55" s="11">
        <v>1728</v>
      </c>
      <c r="M55" s="11">
        <v>1992</v>
      </c>
      <c r="N55" s="11">
        <v>2123</v>
      </c>
      <c r="O55" s="11">
        <v>1900</v>
      </c>
      <c r="P55" s="11">
        <v>1484</v>
      </c>
      <c r="Q55" s="11">
        <v>2176</v>
      </c>
      <c r="R55" s="11">
        <v>2554</v>
      </c>
      <c r="S55" s="11">
        <v>2266</v>
      </c>
      <c r="T55" s="11">
        <v>1296</v>
      </c>
      <c r="U55" s="11">
        <v>1944</v>
      </c>
      <c r="V55" s="11">
        <v>2912</v>
      </c>
      <c r="W55" s="11">
        <v>1786</v>
      </c>
      <c r="X55" s="11">
        <v>2233</v>
      </c>
      <c r="Y55" s="11">
        <v>2121</v>
      </c>
      <c r="Z55" s="11">
        <v>2453</v>
      </c>
      <c r="AA55" s="11">
        <v>1843</v>
      </c>
      <c r="AB55" s="11">
        <v>2167</v>
      </c>
      <c r="AC55" s="11">
        <v>1410</v>
      </c>
      <c r="AD55" s="11">
        <v>592</v>
      </c>
      <c r="AE55" s="11">
        <v>2510</v>
      </c>
      <c r="AF55" s="11">
        <v>2580</v>
      </c>
      <c r="AG55" s="11">
        <v>1539</v>
      </c>
      <c r="AH55" s="11">
        <v>781</v>
      </c>
      <c r="AI55" s="11">
        <v>1285</v>
      </c>
    </row>
    <row r="56" ht="22" customHeight="1" spans="1:35">
      <c r="A56" s="11" t="s">
        <v>686</v>
      </c>
      <c r="B56" s="11" t="s">
        <v>756</v>
      </c>
      <c r="C56" s="11" t="s">
        <v>2348</v>
      </c>
      <c r="D56" s="11" t="s">
        <v>6578</v>
      </c>
      <c r="E56" s="11" t="s">
        <v>1812</v>
      </c>
      <c r="F56" s="11" t="s">
        <v>6576</v>
      </c>
      <c r="G56" s="11" t="s">
        <v>755</v>
      </c>
      <c r="H56" s="11">
        <v>1710</v>
      </c>
      <c r="I56" s="11">
        <v>943</v>
      </c>
      <c r="J56" s="11">
        <v>202</v>
      </c>
      <c r="K56" s="11">
        <v>0</v>
      </c>
      <c r="L56" s="11">
        <v>13</v>
      </c>
      <c r="M56" s="11">
        <v>27</v>
      </c>
      <c r="N56" s="11">
        <v>388</v>
      </c>
      <c r="O56" s="11">
        <v>108</v>
      </c>
      <c r="P56" s="11"/>
      <c r="Q56" s="11" t="s">
        <v>686</v>
      </c>
      <c r="R56" s="11" t="s">
        <v>686</v>
      </c>
      <c r="S56" s="11" t="s">
        <v>686</v>
      </c>
      <c r="T56" s="11" t="s">
        <v>686</v>
      </c>
      <c r="U56" s="11" t="s">
        <v>686</v>
      </c>
      <c r="V56" s="11" t="s">
        <v>686</v>
      </c>
      <c r="W56" s="11" t="s">
        <v>686</v>
      </c>
      <c r="X56" s="11" t="s">
        <v>686</v>
      </c>
      <c r="Y56" s="11" t="s">
        <v>686</v>
      </c>
      <c r="Z56" s="11" t="s">
        <v>686</v>
      </c>
      <c r="AA56" s="11" t="s">
        <v>686</v>
      </c>
      <c r="AB56" s="11" t="s">
        <v>686</v>
      </c>
      <c r="AC56" s="11" t="s">
        <v>686</v>
      </c>
      <c r="AD56" s="11" t="s">
        <v>686</v>
      </c>
      <c r="AE56" s="11" t="s">
        <v>686</v>
      </c>
      <c r="AF56" s="11" t="s">
        <v>686</v>
      </c>
      <c r="AG56" s="11" t="s">
        <v>686</v>
      </c>
      <c r="AH56" s="11" t="s">
        <v>686</v>
      </c>
      <c r="AI56" s="11" t="s">
        <v>686</v>
      </c>
    </row>
    <row r="57" ht="22" customHeight="1" spans="1:35">
      <c r="A57" s="11" t="s">
        <v>686</v>
      </c>
      <c r="B57" s="11" t="s">
        <v>239</v>
      </c>
      <c r="C57" s="11" t="s">
        <v>686</v>
      </c>
      <c r="D57" s="11" t="s">
        <v>6588</v>
      </c>
      <c r="E57" s="11" t="s">
        <v>1812</v>
      </c>
      <c r="F57" s="11" t="s">
        <v>1847</v>
      </c>
      <c r="G57" s="11" t="s">
        <v>239</v>
      </c>
      <c r="H57" s="11">
        <v>1590</v>
      </c>
      <c r="I57" s="11">
        <v>1416</v>
      </c>
      <c r="J57" s="11">
        <v>829</v>
      </c>
      <c r="K57" s="11">
        <v>1570</v>
      </c>
      <c r="L57" s="11">
        <v>1154</v>
      </c>
      <c r="M57" s="11">
        <v>404</v>
      </c>
      <c r="N57" s="11">
        <v>559</v>
      </c>
      <c r="O57" s="11">
        <v>1459</v>
      </c>
      <c r="P57" s="11">
        <v>1102</v>
      </c>
      <c r="Q57" s="11">
        <v>785</v>
      </c>
      <c r="R57" s="11">
        <v>1220</v>
      </c>
      <c r="S57" s="11">
        <v>767</v>
      </c>
      <c r="T57" s="11">
        <v>852</v>
      </c>
      <c r="U57" s="11">
        <v>602</v>
      </c>
      <c r="V57" s="11">
        <v>944</v>
      </c>
      <c r="W57" s="11">
        <v>980</v>
      </c>
      <c r="X57" s="11">
        <v>840</v>
      </c>
      <c r="Y57" s="11">
        <v>937</v>
      </c>
      <c r="Z57" s="11">
        <v>915</v>
      </c>
      <c r="AA57" s="11">
        <v>822</v>
      </c>
      <c r="AB57" s="11">
        <v>480</v>
      </c>
      <c r="AC57" s="11">
        <v>567</v>
      </c>
      <c r="AD57" s="11">
        <v>1137</v>
      </c>
      <c r="AE57" s="11">
        <v>839</v>
      </c>
      <c r="AF57" s="11">
        <v>364</v>
      </c>
      <c r="AG57" s="11">
        <v>594</v>
      </c>
      <c r="AH57" s="11">
        <v>565</v>
      </c>
      <c r="AI57" s="11">
        <v>588</v>
      </c>
    </row>
    <row r="58" ht="22" customHeight="1" spans="1:35">
      <c r="A58" s="11" t="s">
        <v>686</v>
      </c>
      <c r="B58" s="11" t="s">
        <v>222</v>
      </c>
      <c r="C58" s="11" t="s">
        <v>1852</v>
      </c>
      <c r="D58" s="11" t="s">
        <v>6598</v>
      </c>
      <c r="E58" s="11" t="s">
        <v>1812</v>
      </c>
      <c r="F58" s="11" t="s">
        <v>1862</v>
      </c>
      <c r="G58" s="11" t="s">
        <v>757</v>
      </c>
      <c r="H58" s="11">
        <v>1680</v>
      </c>
      <c r="I58" s="11">
        <v>1589</v>
      </c>
      <c r="J58" s="11">
        <v>1081</v>
      </c>
      <c r="K58" s="11">
        <v>785</v>
      </c>
      <c r="L58" s="11">
        <v>889</v>
      </c>
      <c r="M58" s="11">
        <v>1003</v>
      </c>
      <c r="N58" s="11">
        <v>884</v>
      </c>
      <c r="O58" s="11">
        <v>744</v>
      </c>
      <c r="P58" s="11">
        <v>901</v>
      </c>
      <c r="Q58" s="11">
        <v>1085</v>
      </c>
      <c r="R58" s="11">
        <v>983</v>
      </c>
      <c r="S58" s="11">
        <v>567</v>
      </c>
      <c r="T58" s="11">
        <v>668</v>
      </c>
      <c r="U58" s="11">
        <v>668</v>
      </c>
      <c r="V58" s="11">
        <v>701</v>
      </c>
      <c r="W58" s="11">
        <v>620</v>
      </c>
      <c r="X58" s="11">
        <v>582</v>
      </c>
      <c r="Y58" s="11">
        <v>306</v>
      </c>
      <c r="Z58" s="11"/>
      <c r="AA58" s="11"/>
      <c r="AB58" s="11"/>
      <c r="AC58" s="11"/>
      <c r="AD58" s="11">
        <v>315</v>
      </c>
      <c r="AE58" s="11">
        <v>0</v>
      </c>
      <c r="AF58" s="11">
        <v>283</v>
      </c>
      <c r="AG58" s="11">
        <v>471</v>
      </c>
      <c r="AH58" s="11">
        <v>428</v>
      </c>
      <c r="AI58" s="11">
        <v>20</v>
      </c>
    </row>
    <row r="59" ht="22" customHeight="1" spans="1:35">
      <c r="A59" s="11" t="s">
        <v>686</v>
      </c>
      <c r="B59" s="11" t="s">
        <v>219</v>
      </c>
      <c r="C59" s="11" t="s">
        <v>1866</v>
      </c>
      <c r="D59" s="11" t="s">
        <v>6608</v>
      </c>
      <c r="E59" s="11" t="s">
        <v>1812</v>
      </c>
      <c r="F59" s="11" t="s">
        <v>1874</v>
      </c>
      <c r="G59" s="11" t="s">
        <v>758</v>
      </c>
      <c r="H59" s="11">
        <v>1410</v>
      </c>
      <c r="I59" s="11">
        <v>1895</v>
      </c>
      <c r="J59" s="11">
        <v>1622</v>
      </c>
      <c r="K59" s="11">
        <v>1908</v>
      </c>
      <c r="L59" s="11">
        <v>1390</v>
      </c>
      <c r="M59" s="11">
        <v>1577</v>
      </c>
      <c r="N59" s="11">
        <v>1762</v>
      </c>
      <c r="O59" s="11">
        <v>781</v>
      </c>
      <c r="P59" s="11">
        <v>545</v>
      </c>
      <c r="Q59" s="11">
        <v>317</v>
      </c>
      <c r="R59" s="11">
        <v>1576</v>
      </c>
      <c r="S59" s="11">
        <v>999</v>
      </c>
      <c r="T59" s="11">
        <v>391</v>
      </c>
      <c r="U59" s="11">
        <v>513</v>
      </c>
      <c r="V59" s="11">
        <v>45</v>
      </c>
      <c r="W59" s="11">
        <v>0</v>
      </c>
      <c r="X59" s="11" t="s">
        <v>686</v>
      </c>
      <c r="Y59" s="11" t="s">
        <v>686</v>
      </c>
      <c r="Z59" s="11" t="s">
        <v>686</v>
      </c>
      <c r="AA59" s="11" t="s">
        <v>686</v>
      </c>
      <c r="AB59" s="11" t="s">
        <v>686</v>
      </c>
      <c r="AC59" s="11" t="s">
        <v>686</v>
      </c>
      <c r="AD59" s="11" t="s">
        <v>686</v>
      </c>
      <c r="AE59" s="11" t="s">
        <v>686</v>
      </c>
      <c r="AF59" s="11" t="s">
        <v>686</v>
      </c>
      <c r="AG59" s="11" t="s">
        <v>686</v>
      </c>
      <c r="AH59" s="11" t="s">
        <v>686</v>
      </c>
      <c r="AI59" s="11" t="s">
        <v>686</v>
      </c>
    </row>
    <row r="60" ht="22" customHeight="1" spans="1:35">
      <c r="A60" s="11" t="s">
        <v>686</v>
      </c>
      <c r="B60" s="11" t="s">
        <v>228</v>
      </c>
      <c r="C60" s="11" t="s">
        <v>1949</v>
      </c>
      <c r="D60" s="11" t="s">
        <v>6615</v>
      </c>
      <c r="E60" s="11" t="s">
        <v>1812</v>
      </c>
      <c r="F60" s="11" t="s">
        <v>1959</v>
      </c>
      <c r="G60" s="11" t="s">
        <v>759</v>
      </c>
      <c r="H60" s="11">
        <v>1200</v>
      </c>
      <c r="I60" s="11">
        <v>1292</v>
      </c>
      <c r="J60" s="11">
        <v>920</v>
      </c>
      <c r="K60" s="11">
        <v>1014</v>
      </c>
      <c r="L60" s="11">
        <v>971</v>
      </c>
      <c r="M60" s="11">
        <v>996</v>
      </c>
      <c r="N60" s="11">
        <v>1069</v>
      </c>
      <c r="O60" s="11">
        <v>1405</v>
      </c>
      <c r="P60" s="11">
        <v>1509</v>
      </c>
      <c r="Q60" s="11">
        <v>1436</v>
      </c>
      <c r="R60" s="11">
        <v>1297</v>
      </c>
      <c r="S60" s="11">
        <v>1004</v>
      </c>
      <c r="T60" s="11">
        <v>960</v>
      </c>
      <c r="U60" s="11">
        <v>1037</v>
      </c>
      <c r="V60" s="11">
        <v>1134</v>
      </c>
      <c r="W60" s="11">
        <v>914</v>
      </c>
      <c r="X60" s="11">
        <v>949</v>
      </c>
      <c r="Y60" s="11">
        <v>1039</v>
      </c>
      <c r="Z60" s="11">
        <v>1305</v>
      </c>
      <c r="AA60" s="11">
        <v>967</v>
      </c>
      <c r="AB60" s="11">
        <v>1165</v>
      </c>
      <c r="AC60" s="11">
        <v>1319</v>
      </c>
      <c r="AD60" s="11">
        <v>1316</v>
      </c>
      <c r="AE60" s="11">
        <v>1129</v>
      </c>
      <c r="AF60" s="11">
        <v>1093</v>
      </c>
      <c r="AG60" s="11">
        <v>1080</v>
      </c>
      <c r="AH60" s="11">
        <v>404</v>
      </c>
      <c r="AI60" s="11">
        <v>534</v>
      </c>
    </row>
    <row r="61" ht="22" customHeight="1" spans="1:35">
      <c r="A61" s="11" t="s">
        <v>686</v>
      </c>
      <c r="B61" s="11" t="s">
        <v>262</v>
      </c>
      <c r="C61" s="11" t="s">
        <v>1866</v>
      </c>
      <c r="D61" s="11" t="s">
        <v>6623</v>
      </c>
      <c r="E61" s="11" t="s">
        <v>1812</v>
      </c>
      <c r="F61" s="11" t="s">
        <v>2143</v>
      </c>
      <c r="G61" s="11" t="s">
        <v>760</v>
      </c>
      <c r="H61" s="11">
        <v>1470</v>
      </c>
      <c r="I61" s="11">
        <v>1215</v>
      </c>
      <c r="J61" s="11">
        <v>864</v>
      </c>
      <c r="K61" s="11">
        <v>1192</v>
      </c>
      <c r="L61" s="11">
        <v>866</v>
      </c>
      <c r="M61" s="11">
        <v>688</v>
      </c>
      <c r="N61" s="11">
        <v>699</v>
      </c>
      <c r="O61" s="11">
        <v>596</v>
      </c>
      <c r="P61" s="11">
        <v>586</v>
      </c>
      <c r="Q61" s="11">
        <v>250</v>
      </c>
      <c r="R61" s="11">
        <v>384</v>
      </c>
      <c r="S61" s="11">
        <v>175</v>
      </c>
      <c r="T61" s="11">
        <v>1</v>
      </c>
      <c r="U61" s="11" t="s">
        <v>686</v>
      </c>
      <c r="V61" s="11" t="s">
        <v>686</v>
      </c>
      <c r="W61" s="11" t="s">
        <v>686</v>
      </c>
      <c r="X61" s="11" t="s">
        <v>686</v>
      </c>
      <c r="Y61" s="11" t="s">
        <v>686</v>
      </c>
      <c r="Z61" s="11" t="s">
        <v>686</v>
      </c>
      <c r="AA61" s="11" t="s">
        <v>686</v>
      </c>
      <c r="AB61" s="11" t="s">
        <v>686</v>
      </c>
      <c r="AC61" s="11" t="s">
        <v>686</v>
      </c>
      <c r="AD61" s="11" t="s">
        <v>686</v>
      </c>
      <c r="AE61" s="11" t="s">
        <v>686</v>
      </c>
      <c r="AF61" s="11" t="s">
        <v>686</v>
      </c>
      <c r="AG61" s="11" t="s">
        <v>686</v>
      </c>
      <c r="AH61" s="11" t="s">
        <v>686</v>
      </c>
      <c r="AI61" s="11" t="s">
        <v>686</v>
      </c>
    </row>
    <row r="62" ht="22" customHeight="1" spans="1:35">
      <c r="A62" s="11" t="s">
        <v>686</v>
      </c>
      <c r="B62" s="11" t="s">
        <v>270</v>
      </c>
      <c r="C62" s="11" t="s">
        <v>2205</v>
      </c>
      <c r="D62" s="11" t="s">
        <v>6631</v>
      </c>
      <c r="E62" s="11" t="s">
        <v>1812</v>
      </c>
      <c r="F62" s="11" t="s">
        <v>272</v>
      </c>
      <c r="G62" s="11" t="s">
        <v>761</v>
      </c>
      <c r="H62" s="11">
        <v>1200</v>
      </c>
      <c r="I62" s="11">
        <v>1025</v>
      </c>
      <c r="J62" s="11">
        <v>377</v>
      </c>
      <c r="K62" s="11">
        <v>379</v>
      </c>
      <c r="L62" s="11">
        <v>736</v>
      </c>
      <c r="M62" s="11">
        <v>761</v>
      </c>
      <c r="N62" s="11">
        <v>290</v>
      </c>
      <c r="O62" s="11">
        <v>1025</v>
      </c>
      <c r="P62" s="11">
        <v>961</v>
      </c>
      <c r="Q62" s="11">
        <v>1073</v>
      </c>
      <c r="R62" s="11">
        <v>717</v>
      </c>
      <c r="S62" s="11">
        <v>486</v>
      </c>
      <c r="T62" s="11">
        <v>202</v>
      </c>
      <c r="U62" s="11">
        <v>307</v>
      </c>
      <c r="V62" s="11">
        <v>86</v>
      </c>
      <c r="W62" s="11">
        <v>0</v>
      </c>
      <c r="X62" s="11" t="s">
        <v>686</v>
      </c>
      <c r="Y62" s="11" t="s">
        <v>686</v>
      </c>
      <c r="Z62" s="11" t="s">
        <v>686</v>
      </c>
      <c r="AA62" s="11" t="s">
        <v>686</v>
      </c>
      <c r="AB62" s="11" t="s">
        <v>686</v>
      </c>
      <c r="AC62" s="11" t="s">
        <v>686</v>
      </c>
      <c r="AD62" s="11" t="s">
        <v>686</v>
      </c>
      <c r="AE62" s="11" t="s">
        <v>686</v>
      </c>
      <c r="AF62" s="11" t="s">
        <v>686</v>
      </c>
      <c r="AG62" s="11" t="s">
        <v>686</v>
      </c>
      <c r="AH62" s="11" t="s">
        <v>686</v>
      </c>
      <c r="AI62" s="11" t="s">
        <v>686</v>
      </c>
    </row>
    <row r="63" ht="22" customHeight="1" spans="1:35">
      <c r="A63" s="11" t="s">
        <v>686</v>
      </c>
      <c r="B63" s="11" t="s">
        <v>235</v>
      </c>
      <c r="C63" s="11" t="s">
        <v>1902</v>
      </c>
      <c r="D63" s="11" t="s">
        <v>6640</v>
      </c>
      <c r="E63" s="11" t="s">
        <v>1812</v>
      </c>
      <c r="F63" s="11" t="s">
        <v>238</v>
      </c>
      <c r="G63" s="11" t="s">
        <v>762</v>
      </c>
      <c r="H63" s="11">
        <v>1260</v>
      </c>
      <c r="I63" s="11">
        <v>1160</v>
      </c>
      <c r="J63" s="11">
        <v>952</v>
      </c>
      <c r="K63" s="11">
        <v>1280</v>
      </c>
      <c r="L63" s="11">
        <v>800</v>
      </c>
      <c r="M63" s="11">
        <v>920</v>
      </c>
      <c r="N63" s="11">
        <v>842</v>
      </c>
      <c r="O63" s="11">
        <v>777</v>
      </c>
      <c r="P63" s="11">
        <v>824</v>
      </c>
      <c r="Q63" s="11">
        <v>817</v>
      </c>
      <c r="R63" s="11">
        <v>909</v>
      </c>
      <c r="S63" s="11">
        <v>819</v>
      </c>
      <c r="T63" s="11">
        <v>565</v>
      </c>
      <c r="U63" s="11">
        <v>1010</v>
      </c>
      <c r="V63" s="11">
        <v>1087</v>
      </c>
      <c r="W63" s="11">
        <v>651</v>
      </c>
      <c r="X63" s="11">
        <v>692</v>
      </c>
      <c r="Y63" s="11">
        <v>633</v>
      </c>
      <c r="Z63" s="11">
        <v>650</v>
      </c>
      <c r="AA63" s="11">
        <v>851</v>
      </c>
      <c r="AB63" s="11">
        <v>1074</v>
      </c>
      <c r="AC63" s="11">
        <v>974</v>
      </c>
      <c r="AD63" s="11">
        <v>1342</v>
      </c>
      <c r="AE63" s="11">
        <v>1110</v>
      </c>
      <c r="AF63" s="11">
        <v>1030</v>
      </c>
      <c r="AG63" s="11"/>
      <c r="AH63" s="11">
        <v>1078</v>
      </c>
      <c r="AI63" s="11" t="s">
        <v>686</v>
      </c>
    </row>
    <row r="64" ht="22" customHeight="1" spans="1:35">
      <c r="A64" s="11" t="s">
        <v>686</v>
      </c>
      <c r="B64" s="11" t="s">
        <v>244</v>
      </c>
      <c r="C64" s="11" t="s">
        <v>1915</v>
      </c>
      <c r="D64" s="11" t="s">
        <v>6649</v>
      </c>
      <c r="E64" s="11" t="s">
        <v>1812</v>
      </c>
      <c r="F64" s="11" t="s">
        <v>247</v>
      </c>
      <c r="G64" s="11" t="s">
        <v>763</v>
      </c>
      <c r="H64" s="11">
        <v>1080</v>
      </c>
      <c r="I64" s="11">
        <v>1088</v>
      </c>
      <c r="J64" s="11">
        <v>954</v>
      </c>
      <c r="K64" s="11">
        <v>1136</v>
      </c>
      <c r="L64" s="11">
        <v>1471</v>
      </c>
      <c r="M64" s="11">
        <v>1341</v>
      </c>
      <c r="N64" s="11">
        <v>1151</v>
      </c>
      <c r="O64" s="11">
        <v>869</v>
      </c>
      <c r="P64" s="11">
        <v>1003</v>
      </c>
      <c r="Q64" s="11">
        <v>1089</v>
      </c>
      <c r="R64" s="11">
        <v>642</v>
      </c>
      <c r="S64" s="11">
        <v>968</v>
      </c>
      <c r="T64" s="11">
        <v>454</v>
      </c>
      <c r="U64" s="11">
        <v>56</v>
      </c>
      <c r="V64" s="11">
        <v>51</v>
      </c>
      <c r="W64" s="11">
        <v>164</v>
      </c>
      <c r="X64" s="11">
        <v>353</v>
      </c>
      <c r="Y64" s="11">
        <v>242</v>
      </c>
      <c r="Z64" s="11">
        <v>275</v>
      </c>
      <c r="AA64" s="11">
        <v>355</v>
      </c>
      <c r="AB64" s="11">
        <v>563</v>
      </c>
      <c r="AC64" s="11">
        <v>281</v>
      </c>
      <c r="AD64" s="11">
        <v>369</v>
      </c>
      <c r="AE64" s="11">
        <v>347</v>
      </c>
      <c r="AF64" s="11">
        <v>114</v>
      </c>
      <c r="AG64" s="11">
        <v>316</v>
      </c>
      <c r="AH64" s="11">
        <v>251</v>
      </c>
      <c r="AI64" s="11">
        <v>200</v>
      </c>
    </row>
    <row r="65" ht="22" customHeight="1" spans="1:35">
      <c r="A65" s="11" t="s">
        <v>686</v>
      </c>
      <c r="B65" s="11" t="s">
        <v>254</v>
      </c>
      <c r="C65" s="11" t="s">
        <v>686</v>
      </c>
      <c r="D65" s="11" t="s">
        <v>6657</v>
      </c>
      <c r="E65" s="11" t="s">
        <v>1812</v>
      </c>
      <c r="F65" s="11" t="s">
        <v>258</v>
      </c>
      <c r="G65" s="11" t="s">
        <v>254</v>
      </c>
      <c r="H65" s="11">
        <v>1080</v>
      </c>
      <c r="I65" s="11">
        <v>1273</v>
      </c>
      <c r="J65" s="11">
        <v>884</v>
      </c>
      <c r="K65" s="11">
        <v>664</v>
      </c>
      <c r="L65" s="11">
        <v>405</v>
      </c>
      <c r="M65" s="11">
        <v>414</v>
      </c>
      <c r="N65" s="11">
        <v>193</v>
      </c>
      <c r="O65" s="11">
        <v>169</v>
      </c>
      <c r="P65" s="11">
        <v>258</v>
      </c>
      <c r="Q65" s="11">
        <v>105</v>
      </c>
      <c r="R65" s="11">
        <v>65</v>
      </c>
      <c r="S65" s="11" t="s">
        <v>686</v>
      </c>
      <c r="T65" s="11" t="s">
        <v>686</v>
      </c>
      <c r="U65" s="11" t="s">
        <v>686</v>
      </c>
      <c r="V65" s="11" t="s">
        <v>686</v>
      </c>
      <c r="W65" s="11" t="s">
        <v>686</v>
      </c>
      <c r="X65" s="11" t="s">
        <v>686</v>
      </c>
      <c r="Y65" s="11" t="s">
        <v>686</v>
      </c>
      <c r="Z65" s="11" t="s">
        <v>686</v>
      </c>
      <c r="AA65" s="11" t="s">
        <v>686</v>
      </c>
      <c r="AB65" s="11" t="s">
        <v>686</v>
      </c>
      <c r="AC65" s="11" t="s">
        <v>686</v>
      </c>
      <c r="AD65" s="11" t="s">
        <v>686</v>
      </c>
      <c r="AE65" s="11" t="s">
        <v>686</v>
      </c>
      <c r="AF65" s="11" t="s">
        <v>686</v>
      </c>
      <c r="AG65" s="11" t="s">
        <v>686</v>
      </c>
      <c r="AH65" s="11" t="s">
        <v>686</v>
      </c>
      <c r="AI65" s="11" t="s">
        <v>686</v>
      </c>
    </row>
    <row r="66" ht="22" customHeight="1" spans="1:35">
      <c r="A66" s="11" t="s">
        <v>686</v>
      </c>
      <c r="B66" s="11" t="s">
        <v>306</v>
      </c>
      <c r="C66" s="11" t="s">
        <v>2113</v>
      </c>
      <c r="D66" s="11" t="s">
        <v>6665</v>
      </c>
      <c r="E66" s="11" t="s">
        <v>1812</v>
      </c>
      <c r="F66" s="11" t="s">
        <v>2121</v>
      </c>
      <c r="G66" s="11" t="s">
        <v>764</v>
      </c>
      <c r="H66" s="11">
        <v>660</v>
      </c>
      <c r="I66" s="11">
        <v>495</v>
      </c>
      <c r="J66" s="11">
        <v>356</v>
      </c>
      <c r="K66" s="11">
        <v>482</v>
      </c>
      <c r="L66" s="11">
        <v>489</v>
      </c>
      <c r="M66" s="11">
        <v>69</v>
      </c>
      <c r="N66" s="11">
        <v>30</v>
      </c>
      <c r="O66" s="11">
        <v>540</v>
      </c>
      <c r="P66" s="11" t="s">
        <v>686</v>
      </c>
      <c r="Q66" s="11" t="s">
        <v>686</v>
      </c>
      <c r="R66" s="11" t="s">
        <v>686</v>
      </c>
      <c r="S66" s="11" t="s">
        <v>686</v>
      </c>
      <c r="T66" s="11" t="s">
        <v>686</v>
      </c>
      <c r="U66" s="11" t="s">
        <v>686</v>
      </c>
      <c r="V66" s="11" t="s">
        <v>686</v>
      </c>
      <c r="W66" s="11" t="s">
        <v>686</v>
      </c>
      <c r="X66" s="11" t="s">
        <v>686</v>
      </c>
      <c r="Y66" s="11" t="s">
        <v>686</v>
      </c>
      <c r="Z66" s="11" t="s">
        <v>686</v>
      </c>
      <c r="AA66" s="11" t="s">
        <v>686</v>
      </c>
      <c r="AB66" s="11" t="s">
        <v>686</v>
      </c>
      <c r="AC66" s="11" t="s">
        <v>686</v>
      </c>
      <c r="AD66" s="11" t="s">
        <v>686</v>
      </c>
      <c r="AE66" s="11" t="s">
        <v>686</v>
      </c>
      <c r="AF66" s="11" t="s">
        <v>686</v>
      </c>
      <c r="AG66" s="11" t="s">
        <v>686</v>
      </c>
      <c r="AH66" s="11" t="s">
        <v>686</v>
      </c>
      <c r="AI66" s="11" t="s">
        <v>686</v>
      </c>
    </row>
    <row r="67" ht="22" customHeight="1" spans="1:35">
      <c r="A67" s="11" t="s">
        <v>686</v>
      </c>
      <c r="B67" s="11" t="s">
        <v>766</v>
      </c>
      <c r="C67" s="11" t="s">
        <v>6670</v>
      </c>
      <c r="D67" s="11" t="s">
        <v>6675</v>
      </c>
      <c r="E67" s="11" t="s">
        <v>1812</v>
      </c>
      <c r="F67" s="11" t="s">
        <v>6673</v>
      </c>
      <c r="G67" s="11" t="s">
        <v>765</v>
      </c>
      <c r="H67" s="11">
        <v>900</v>
      </c>
      <c r="I67" s="11">
        <v>1353</v>
      </c>
      <c r="J67" s="11">
        <v>1143</v>
      </c>
      <c r="K67" s="11">
        <v>1310</v>
      </c>
      <c r="L67" s="11">
        <v>4621</v>
      </c>
      <c r="M67" s="11">
        <v>1346</v>
      </c>
      <c r="N67" s="11">
        <v>1357</v>
      </c>
      <c r="O67" s="11">
        <v>1188</v>
      </c>
      <c r="P67" s="11">
        <v>1343</v>
      </c>
      <c r="Q67" s="11">
        <v>5071</v>
      </c>
      <c r="R67" s="11">
        <v>1532</v>
      </c>
      <c r="S67" s="11">
        <v>1090</v>
      </c>
      <c r="T67" s="11">
        <v>1286</v>
      </c>
      <c r="U67" s="11">
        <v>1255</v>
      </c>
      <c r="V67" s="11">
        <v>1384</v>
      </c>
      <c r="W67" s="11">
        <v>1444</v>
      </c>
      <c r="X67" s="11">
        <v>4268</v>
      </c>
      <c r="Y67" s="11">
        <v>1354</v>
      </c>
      <c r="Z67" s="11">
        <v>1017</v>
      </c>
      <c r="AA67" s="11">
        <v>771</v>
      </c>
      <c r="AB67" s="11">
        <v>809</v>
      </c>
      <c r="AC67" s="11">
        <v>4658</v>
      </c>
      <c r="AD67" s="11">
        <v>1369</v>
      </c>
      <c r="AE67" s="11">
        <v>299</v>
      </c>
      <c r="AF67" s="11">
        <v>352</v>
      </c>
      <c r="AG67" s="11">
        <v>0</v>
      </c>
      <c r="AH67" s="11">
        <v>225</v>
      </c>
      <c r="AI67" s="11">
        <v>116</v>
      </c>
    </row>
    <row r="68" ht="22" customHeight="1" spans="1:35">
      <c r="A68" s="11" t="s">
        <v>686</v>
      </c>
      <c r="B68" s="11" t="s">
        <v>273</v>
      </c>
      <c r="C68" s="11" t="s">
        <v>2037</v>
      </c>
      <c r="D68" s="11" t="s">
        <v>6685</v>
      </c>
      <c r="E68" s="11" t="s">
        <v>1812</v>
      </c>
      <c r="F68" s="11" t="s">
        <v>2042</v>
      </c>
      <c r="G68" s="11" t="s">
        <v>767</v>
      </c>
      <c r="H68" s="11">
        <v>900</v>
      </c>
      <c r="I68" s="11">
        <v>844</v>
      </c>
      <c r="J68" s="11">
        <v>730</v>
      </c>
      <c r="K68" s="11">
        <v>967</v>
      </c>
      <c r="L68" s="11">
        <v>1388</v>
      </c>
      <c r="M68" s="11">
        <v>994</v>
      </c>
      <c r="N68" s="11">
        <v>1189</v>
      </c>
      <c r="O68" s="11">
        <v>1036</v>
      </c>
      <c r="P68" s="11">
        <v>1026</v>
      </c>
      <c r="Q68" s="11">
        <v>1833</v>
      </c>
      <c r="R68" s="11">
        <v>757</v>
      </c>
      <c r="S68" s="11">
        <v>613</v>
      </c>
      <c r="T68" s="11">
        <v>23</v>
      </c>
      <c r="U68" s="11">
        <v>367</v>
      </c>
      <c r="V68" s="11">
        <v>203</v>
      </c>
      <c r="W68" s="11" t="s">
        <v>686</v>
      </c>
      <c r="X68" s="11" t="s">
        <v>686</v>
      </c>
      <c r="Y68" s="11" t="s">
        <v>686</v>
      </c>
      <c r="Z68" s="11" t="s">
        <v>686</v>
      </c>
      <c r="AA68" s="11" t="s">
        <v>686</v>
      </c>
      <c r="AB68" s="11" t="s">
        <v>686</v>
      </c>
      <c r="AC68" s="11" t="s">
        <v>686</v>
      </c>
      <c r="AD68" s="11" t="s">
        <v>686</v>
      </c>
      <c r="AE68" s="11" t="s">
        <v>686</v>
      </c>
      <c r="AF68" s="11" t="s">
        <v>686</v>
      </c>
      <c r="AG68" s="11" t="s">
        <v>686</v>
      </c>
      <c r="AH68" s="11" t="s">
        <v>686</v>
      </c>
      <c r="AI68" s="11" t="s">
        <v>686</v>
      </c>
    </row>
    <row r="69" ht="22" customHeight="1" spans="1:35">
      <c r="A69" s="11" t="s">
        <v>686</v>
      </c>
      <c r="B69" s="11" t="s">
        <v>281</v>
      </c>
      <c r="C69" s="11" t="s">
        <v>1936</v>
      </c>
      <c r="D69" s="11" t="s">
        <v>6691</v>
      </c>
      <c r="E69" s="11" t="s">
        <v>1812</v>
      </c>
      <c r="F69" s="11" t="s">
        <v>1945</v>
      </c>
      <c r="G69" s="11" t="s">
        <v>768</v>
      </c>
      <c r="H69" s="11">
        <v>780</v>
      </c>
      <c r="I69" s="11">
        <v>593</v>
      </c>
      <c r="J69" s="11">
        <v>171</v>
      </c>
      <c r="K69" s="11">
        <v>369</v>
      </c>
      <c r="L69" s="11">
        <v>116</v>
      </c>
      <c r="M69" s="11" t="s">
        <v>686</v>
      </c>
      <c r="N69" s="11" t="s">
        <v>686</v>
      </c>
      <c r="O69" s="11" t="s">
        <v>686</v>
      </c>
      <c r="P69" s="11" t="s">
        <v>686</v>
      </c>
      <c r="Q69" s="11" t="s">
        <v>686</v>
      </c>
      <c r="R69" s="11" t="s">
        <v>686</v>
      </c>
      <c r="S69" s="11" t="s">
        <v>686</v>
      </c>
      <c r="T69" s="11" t="s">
        <v>686</v>
      </c>
      <c r="U69" s="11" t="s">
        <v>686</v>
      </c>
      <c r="V69" s="11" t="s">
        <v>686</v>
      </c>
      <c r="W69" s="11" t="s">
        <v>686</v>
      </c>
      <c r="X69" s="11" t="s">
        <v>686</v>
      </c>
      <c r="Y69" s="11" t="s">
        <v>686</v>
      </c>
      <c r="Z69" s="11" t="s">
        <v>686</v>
      </c>
      <c r="AA69" s="11" t="s">
        <v>686</v>
      </c>
      <c r="AB69" s="11" t="s">
        <v>686</v>
      </c>
      <c r="AC69" s="11" t="s">
        <v>686</v>
      </c>
      <c r="AD69" s="11" t="s">
        <v>686</v>
      </c>
      <c r="AE69" s="11" t="s">
        <v>686</v>
      </c>
      <c r="AF69" s="11" t="s">
        <v>686</v>
      </c>
      <c r="AG69" s="11" t="s">
        <v>686</v>
      </c>
      <c r="AH69" s="11" t="s">
        <v>686</v>
      </c>
      <c r="AI69" s="11" t="s">
        <v>686</v>
      </c>
    </row>
    <row r="70" ht="22" customHeight="1" spans="1:35">
      <c r="A70" s="11" t="s">
        <v>686</v>
      </c>
      <c r="B70" s="11" t="s">
        <v>266</v>
      </c>
      <c r="C70" s="11" t="s">
        <v>2002</v>
      </c>
      <c r="D70" s="11" t="s">
        <v>6700</v>
      </c>
      <c r="E70" s="11" t="s">
        <v>1812</v>
      </c>
      <c r="F70" s="11" t="s">
        <v>2010</v>
      </c>
      <c r="G70" s="11" t="s">
        <v>769</v>
      </c>
      <c r="H70" s="11">
        <v>900</v>
      </c>
      <c r="I70" s="11">
        <v>885</v>
      </c>
      <c r="J70" s="11">
        <v>493</v>
      </c>
      <c r="K70" s="11">
        <v>432</v>
      </c>
      <c r="L70" s="11">
        <v>409</v>
      </c>
      <c r="M70" s="11">
        <v>376</v>
      </c>
      <c r="N70" s="11">
        <v>424</v>
      </c>
      <c r="O70" s="11">
        <v>456</v>
      </c>
      <c r="P70" s="11">
        <v>561</v>
      </c>
      <c r="Q70" s="11">
        <v>602</v>
      </c>
      <c r="R70" s="11">
        <v>491</v>
      </c>
      <c r="S70" s="11">
        <v>420</v>
      </c>
      <c r="T70" s="11">
        <v>351</v>
      </c>
      <c r="U70" s="11">
        <v>318</v>
      </c>
      <c r="V70" s="11">
        <v>433</v>
      </c>
      <c r="W70" s="11">
        <v>269</v>
      </c>
      <c r="X70" s="11">
        <v>242</v>
      </c>
      <c r="Y70" s="11">
        <v>213</v>
      </c>
      <c r="Z70" s="11">
        <v>374</v>
      </c>
      <c r="AA70" s="11">
        <v>224</v>
      </c>
      <c r="AB70" s="11">
        <v>223</v>
      </c>
      <c r="AC70" s="11">
        <v>259</v>
      </c>
      <c r="AD70" s="11">
        <v>191</v>
      </c>
      <c r="AE70" s="11">
        <v>230</v>
      </c>
      <c r="AF70" s="11">
        <v>146</v>
      </c>
      <c r="AG70" s="11">
        <v>152</v>
      </c>
      <c r="AH70" s="11">
        <v>142</v>
      </c>
      <c r="AI70" s="11">
        <v>157</v>
      </c>
    </row>
    <row r="71" ht="22" customHeight="1" spans="1:35">
      <c r="A71" s="11" t="s">
        <v>686</v>
      </c>
      <c r="B71" s="11" t="s">
        <v>286</v>
      </c>
      <c r="C71" s="11" t="s">
        <v>2027</v>
      </c>
      <c r="D71" s="11" t="s">
        <v>6707</v>
      </c>
      <c r="E71" s="11" t="s">
        <v>1812</v>
      </c>
      <c r="F71" s="11" t="s">
        <v>288</v>
      </c>
      <c r="G71" s="11" t="s">
        <v>770</v>
      </c>
      <c r="H71" s="11">
        <v>720</v>
      </c>
      <c r="I71" s="11">
        <v>760</v>
      </c>
      <c r="J71" s="11">
        <v>678</v>
      </c>
      <c r="K71" s="11">
        <v>548</v>
      </c>
      <c r="L71" s="11">
        <v>434</v>
      </c>
      <c r="M71" s="11">
        <v>324</v>
      </c>
      <c r="N71" s="11">
        <v>400</v>
      </c>
      <c r="O71" s="11">
        <v>149</v>
      </c>
      <c r="P71" s="11">
        <v>282</v>
      </c>
      <c r="Q71" s="11">
        <v>680</v>
      </c>
      <c r="R71" s="11">
        <v>575</v>
      </c>
      <c r="S71" s="11">
        <v>382</v>
      </c>
      <c r="T71" s="11">
        <v>142</v>
      </c>
      <c r="U71" s="11">
        <v>102</v>
      </c>
      <c r="V71" s="11">
        <v>136</v>
      </c>
      <c r="W71" s="11">
        <v>233</v>
      </c>
      <c r="X71" s="11">
        <v>233</v>
      </c>
      <c r="Y71" s="11">
        <v>228</v>
      </c>
      <c r="Z71" s="11">
        <v>258</v>
      </c>
      <c r="AA71" s="11">
        <v>573</v>
      </c>
      <c r="AB71" s="11">
        <v>346</v>
      </c>
      <c r="AC71" s="11">
        <v>599</v>
      </c>
      <c r="AD71" s="11">
        <v>142</v>
      </c>
      <c r="AE71" s="11">
        <v>162</v>
      </c>
      <c r="AF71" s="11">
        <v>41</v>
      </c>
      <c r="AG71" s="11"/>
      <c r="AH71" s="11">
        <v>46</v>
      </c>
      <c r="AI71" s="11">
        <v>35</v>
      </c>
    </row>
    <row r="72" ht="22" customHeight="1" spans="1:35">
      <c r="A72" s="11" t="s">
        <v>686</v>
      </c>
      <c r="B72" s="11" t="s">
        <v>398</v>
      </c>
      <c r="C72" s="11" t="s">
        <v>686</v>
      </c>
      <c r="D72" s="11" t="s">
        <v>6713</v>
      </c>
      <c r="E72" s="11" t="s">
        <v>1812</v>
      </c>
      <c r="F72" s="11" t="s">
        <v>400</v>
      </c>
      <c r="G72" s="11" t="s">
        <v>398</v>
      </c>
      <c r="H72" s="11">
        <v>570</v>
      </c>
      <c r="I72" s="11">
        <v>284</v>
      </c>
      <c r="J72" s="11">
        <v>117</v>
      </c>
      <c r="K72" s="11">
        <v>155</v>
      </c>
      <c r="L72" s="11">
        <v>167</v>
      </c>
      <c r="M72" s="11">
        <v>233</v>
      </c>
      <c r="N72" s="11">
        <v>132</v>
      </c>
      <c r="O72" s="11">
        <v>132</v>
      </c>
      <c r="P72" s="11">
        <v>2378</v>
      </c>
      <c r="Q72" s="11">
        <v>40</v>
      </c>
      <c r="R72" s="11">
        <v>787</v>
      </c>
      <c r="S72" s="11">
        <v>705</v>
      </c>
      <c r="T72" s="11">
        <v>634</v>
      </c>
      <c r="U72" s="11">
        <v>244</v>
      </c>
      <c r="V72" s="11">
        <v>299</v>
      </c>
      <c r="W72" s="11">
        <v>134</v>
      </c>
      <c r="X72" s="11">
        <v>181</v>
      </c>
      <c r="Y72" s="11">
        <v>104</v>
      </c>
      <c r="Z72" s="11">
        <v>708</v>
      </c>
      <c r="AA72" s="11">
        <v>204</v>
      </c>
      <c r="AB72" s="11">
        <v>141</v>
      </c>
      <c r="AC72" s="11">
        <v>932</v>
      </c>
      <c r="AD72" s="11">
        <v>616</v>
      </c>
      <c r="AE72" s="11">
        <v>278</v>
      </c>
      <c r="AF72" s="11">
        <v>415</v>
      </c>
      <c r="AG72" s="11">
        <v>297</v>
      </c>
      <c r="AH72" s="11">
        <v>190</v>
      </c>
      <c r="AI72" s="11">
        <v>62</v>
      </c>
    </row>
    <row r="73" ht="22" customHeight="1" spans="1:35">
      <c r="A73" s="11" t="s">
        <v>686</v>
      </c>
      <c r="B73" s="11" t="s">
        <v>276</v>
      </c>
      <c r="C73" s="11" t="s">
        <v>2068</v>
      </c>
      <c r="D73" s="11" t="s">
        <v>6721</v>
      </c>
      <c r="E73" s="11" t="s">
        <v>1812</v>
      </c>
      <c r="F73" s="11" t="s">
        <v>2077</v>
      </c>
      <c r="G73" s="11" t="s">
        <v>771</v>
      </c>
      <c r="H73" s="11">
        <v>570</v>
      </c>
      <c r="I73" s="11">
        <v>930</v>
      </c>
      <c r="J73" s="11">
        <v>589</v>
      </c>
      <c r="K73" s="11">
        <v>734</v>
      </c>
      <c r="L73" s="11">
        <v>716</v>
      </c>
      <c r="M73" s="11">
        <v>633</v>
      </c>
      <c r="N73" s="11">
        <v>685</v>
      </c>
      <c r="O73" s="11">
        <v>672</v>
      </c>
      <c r="P73" s="11">
        <v>665</v>
      </c>
      <c r="Q73" s="11">
        <v>583</v>
      </c>
      <c r="R73" s="11">
        <v>139</v>
      </c>
      <c r="S73" s="11">
        <v>66</v>
      </c>
      <c r="T73" s="11">
        <v>56</v>
      </c>
      <c r="U73" s="11">
        <v>57</v>
      </c>
      <c r="V73" s="11">
        <v>13</v>
      </c>
      <c r="W73" s="11">
        <v>7</v>
      </c>
      <c r="X73" s="11" t="s">
        <v>686</v>
      </c>
      <c r="Y73" s="11" t="s">
        <v>686</v>
      </c>
      <c r="Z73" s="11" t="s">
        <v>686</v>
      </c>
      <c r="AA73" s="11" t="s">
        <v>686</v>
      </c>
      <c r="AB73" s="11" t="s">
        <v>686</v>
      </c>
      <c r="AC73" s="11" t="s">
        <v>686</v>
      </c>
      <c r="AD73" s="11" t="s">
        <v>686</v>
      </c>
      <c r="AE73" s="11" t="s">
        <v>686</v>
      </c>
      <c r="AF73" s="11" t="s">
        <v>686</v>
      </c>
      <c r="AG73" s="11" t="s">
        <v>686</v>
      </c>
      <c r="AH73" s="11" t="s">
        <v>686</v>
      </c>
      <c r="AI73" s="11" t="s">
        <v>686</v>
      </c>
    </row>
    <row r="74" ht="22" customHeight="1" spans="1:35">
      <c r="A74" s="11" t="s">
        <v>686</v>
      </c>
      <c r="B74" s="11" t="s">
        <v>506</v>
      </c>
      <c r="C74" s="11" t="s">
        <v>686</v>
      </c>
      <c r="D74" s="11" t="s">
        <v>6729</v>
      </c>
      <c r="E74" s="11" t="s">
        <v>1812</v>
      </c>
      <c r="F74" s="11" t="s">
        <v>1989</v>
      </c>
      <c r="G74" s="11" t="s">
        <v>506</v>
      </c>
      <c r="H74" s="11">
        <v>540</v>
      </c>
      <c r="I74" s="11">
        <v>115</v>
      </c>
      <c r="J74" s="11" t="s">
        <v>686</v>
      </c>
      <c r="K74" s="11" t="s">
        <v>686</v>
      </c>
      <c r="L74" s="11" t="s">
        <v>686</v>
      </c>
      <c r="M74" s="11" t="s">
        <v>686</v>
      </c>
      <c r="N74" s="11" t="s">
        <v>686</v>
      </c>
      <c r="O74" s="11" t="s">
        <v>686</v>
      </c>
      <c r="P74" s="11" t="s">
        <v>686</v>
      </c>
      <c r="Q74" s="11" t="s">
        <v>686</v>
      </c>
      <c r="R74" s="11" t="s">
        <v>686</v>
      </c>
      <c r="S74" s="11" t="s">
        <v>686</v>
      </c>
      <c r="T74" s="11" t="s">
        <v>686</v>
      </c>
      <c r="U74" s="11" t="s">
        <v>686</v>
      </c>
      <c r="V74" s="11" t="s">
        <v>686</v>
      </c>
      <c r="W74" s="11" t="s">
        <v>686</v>
      </c>
      <c r="X74" s="11" t="s">
        <v>686</v>
      </c>
      <c r="Y74" s="11" t="s">
        <v>686</v>
      </c>
      <c r="Z74" s="11" t="s">
        <v>686</v>
      </c>
      <c r="AA74" s="11" t="s">
        <v>686</v>
      </c>
      <c r="AB74" s="11" t="s">
        <v>686</v>
      </c>
      <c r="AC74" s="11" t="s">
        <v>686</v>
      </c>
      <c r="AD74" s="11" t="s">
        <v>686</v>
      </c>
      <c r="AE74" s="11" t="s">
        <v>686</v>
      </c>
      <c r="AF74" s="11" t="s">
        <v>686</v>
      </c>
      <c r="AG74" s="11" t="s">
        <v>686</v>
      </c>
      <c r="AH74" s="11" t="s">
        <v>686</v>
      </c>
      <c r="AI74" s="11" t="s">
        <v>686</v>
      </c>
    </row>
    <row r="75" ht="22" customHeight="1" spans="1:35">
      <c r="A75" s="11" t="s">
        <v>686</v>
      </c>
      <c r="B75" s="11" t="s">
        <v>345</v>
      </c>
      <c r="C75" s="11" t="s">
        <v>686</v>
      </c>
      <c r="D75" s="11" t="s">
        <v>6738</v>
      </c>
      <c r="E75" s="11" t="s">
        <v>1812</v>
      </c>
      <c r="F75" s="11" t="s">
        <v>429</v>
      </c>
      <c r="G75" s="11" t="s">
        <v>345</v>
      </c>
      <c r="H75" s="11">
        <v>570</v>
      </c>
      <c r="I75" s="11">
        <v>596</v>
      </c>
      <c r="J75" s="11">
        <v>243</v>
      </c>
      <c r="K75" s="11">
        <v>165</v>
      </c>
      <c r="L75" s="11">
        <v>223</v>
      </c>
      <c r="M75" s="11">
        <v>186</v>
      </c>
      <c r="N75" s="11">
        <v>165</v>
      </c>
      <c r="O75" s="11">
        <v>0</v>
      </c>
      <c r="P75" s="11" t="s">
        <v>686</v>
      </c>
      <c r="Q75" s="11" t="s">
        <v>686</v>
      </c>
      <c r="R75" s="11" t="s">
        <v>686</v>
      </c>
      <c r="S75" s="11" t="s">
        <v>686</v>
      </c>
      <c r="T75" s="11" t="s">
        <v>686</v>
      </c>
      <c r="U75" s="11" t="s">
        <v>686</v>
      </c>
      <c r="V75" s="11" t="s">
        <v>686</v>
      </c>
      <c r="W75" s="11" t="s">
        <v>686</v>
      </c>
      <c r="X75" s="11" t="s">
        <v>686</v>
      </c>
      <c r="Y75" s="11" t="s">
        <v>686</v>
      </c>
      <c r="Z75" s="11" t="s">
        <v>686</v>
      </c>
      <c r="AA75" s="11" t="s">
        <v>686</v>
      </c>
      <c r="AB75" s="11" t="s">
        <v>686</v>
      </c>
      <c r="AC75" s="11" t="s">
        <v>686</v>
      </c>
      <c r="AD75" s="11" t="s">
        <v>686</v>
      </c>
      <c r="AE75" s="11" t="s">
        <v>686</v>
      </c>
      <c r="AF75" s="11" t="s">
        <v>686</v>
      </c>
      <c r="AG75" s="11" t="s">
        <v>686</v>
      </c>
      <c r="AH75" s="11" t="s">
        <v>686</v>
      </c>
      <c r="AI75" s="11" t="s">
        <v>686</v>
      </c>
    </row>
    <row r="76" ht="22" customHeight="1" spans="1:35">
      <c r="A76" s="11" t="s">
        <v>686</v>
      </c>
      <c r="B76" s="11" t="s">
        <v>322</v>
      </c>
      <c r="C76" s="11" t="s">
        <v>2368</v>
      </c>
      <c r="D76" s="11" t="s">
        <v>6746</v>
      </c>
      <c r="E76" s="11" t="s">
        <v>1812</v>
      </c>
      <c r="F76" s="11" t="s">
        <v>2376</v>
      </c>
      <c r="G76" s="11" t="s">
        <v>772</v>
      </c>
      <c r="H76" s="11">
        <v>510</v>
      </c>
      <c r="I76" s="11">
        <v>460</v>
      </c>
      <c r="J76" s="11">
        <v>430</v>
      </c>
      <c r="K76" s="11">
        <v>386</v>
      </c>
      <c r="L76" s="11" t="s">
        <v>686</v>
      </c>
      <c r="M76" s="11" t="s">
        <v>686</v>
      </c>
      <c r="N76" s="11" t="s">
        <v>686</v>
      </c>
      <c r="O76" s="11" t="s">
        <v>686</v>
      </c>
      <c r="P76" s="11" t="s">
        <v>686</v>
      </c>
      <c r="Q76" s="11" t="s">
        <v>686</v>
      </c>
      <c r="R76" s="11" t="s">
        <v>686</v>
      </c>
      <c r="S76" s="11" t="s">
        <v>686</v>
      </c>
      <c r="T76" s="11" t="s">
        <v>686</v>
      </c>
      <c r="U76" s="11" t="s">
        <v>686</v>
      </c>
      <c r="V76" s="11" t="s">
        <v>686</v>
      </c>
      <c r="W76" s="11" t="s">
        <v>686</v>
      </c>
      <c r="X76" s="11" t="s">
        <v>686</v>
      </c>
      <c r="Y76" s="11" t="s">
        <v>686</v>
      </c>
      <c r="Z76" s="11" t="s">
        <v>686</v>
      </c>
      <c r="AA76" s="11" t="s">
        <v>686</v>
      </c>
      <c r="AB76" s="11" t="s">
        <v>686</v>
      </c>
      <c r="AC76" s="11" t="s">
        <v>686</v>
      </c>
      <c r="AD76" s="11" t="s">
        <v>686</v>
      </c>
      <c r="AE76" s="11" t="s">
        <v>686</v>
      </c>
      <c r="AF76" s="11" t="s">
        <v>686</v>
      </c>
      <c r="AG76" s="11" t="s">
        <v>686</v>
      </c>
      <c r="AH76" s="11" t="s">
        <v>686</v>
      </c>
      <c r="AI76" s="11" t="s">
        <v>686</v>
      </c>
    </row>
    <row r="77" ht="22" customHeight="1" spans="1:35">
      <c r="A77" s="11" t="s">
        <v>686</v>
      </c>
      <c r="B77" s="11" t="s">
        <v>359</v>
      </c>
      <c r="C77" s="11" t="s">
        <v>1866</v>
      </c>
      <c r="D77" s="11" t="s">
        <v>6753</v>
      </c>
      <c r="E77" s="11" t="s">
        <v>1812</v>
      </c>
      <c r="F77" s="11" t="s">
        <v>363</v>
      </c>
      <c r="G77" s="11" t="s">
        <v>773</v>
      </c>
      <c r="H77" s="11">
        <v>390</v>
      </c>
      <c r="I77" s="11">
        <v>353</v>
      </c>
      <c r="J77" s="11">
        <v>214</v>
      </c>
      <c r="K77" s="11">
        <v>140</v>
      </c>
      <c r="L77" s="11">
        <v>119</v>
      </c>
      <c r="M77" s="11">
        <v>156</v>
      </c>
      <c r="N77" s="11">
        <v>157</v>
      </c>
      <c r="O77" s="11">
        <v>170</v>
      </c>
      <c r="P77" s="11">
        <v>189</v>
      </c>
      <c r="Q77" s="11">
        <v>802</v>
      </c>
      <c r="R77" s="11">
        <v>319</v>
      </c>
      <c r="S77" s="11">
        <v>90</v>
      </c>
      <c r="T77" s="11">
        <v>0</v>
      </c>
      <c r="U77" s="11" t="s">
        <v>686</v>
      </c>
      <c r="V77" s="11" t="s">
        <v>686</v>
      </c>
      <c r="W77" s="11" t="s">
        <v>686</v>
      </c>
      <c r="X77" s="11" t="s">
        <v>686</v>
      </c>
      <c r="Y77" s="11" t="s">
        <v>686</v>
      </c>
      <c r="Z77" s="11" t="s">
        <v>686</v>
      </c>
      <c r="AA77" s="11" t="s">
        <v>686</v>
      </c>
      <c r="AB77" s="11" t="s">
        <v>686</v>
      </c>
      <c r="AC77" s="11" t="s">
        <v>686</v>
      </c>
      <c r="AD77" s="11" t="s">
        <v>686</v>
      </c>
      <c r="AE77" s="11" t="s">
        <v>686</v>
      </c>
      <c r="AF77" s="11" t="s">
        <v>686</v>
      </c>
      <c r="AG77" s="11" t="s">
        <v>686</v>
      </c>
      <c r="AH77" s="11" t="s">
        <v>686</v>
      </c>
      <c r="AI77" s="11" t="s">
        <v>686</v>
      </c>
    </row>
    <row r="78" ht="22" customHeight="1" spans="1:35">
      <c r="A78" s="11" t="s">
        <v>686</v>
      </c>
      <c r="B78" s="11" t="s">
        <v>212</v>
      </c>
      <c r="C78" s="11" t="s">
        <v>2124</v>
      </c>
      <c r="D78" s="11" t="s">
        <v>6763</v>
      </c>
      <c r="E78" s="11" t="s">
        <v>1812</v>
      </c>
      <c r="F78" s="11" t="s">
        <v>2133</v>
      </c>
      <c r="G78" s="11" t="s">
        <v>774</v>
      </c>
      <c r="H78" s="11">
        <v>5580</v>
      </c>
      <c r="I78" s="11">
        <v>1863</v>
      </c>
      <c r="J78" s="11">
        <v>2541</v>
      </c>
      <c r="K78" s="11">
        <v>2458</v>
      </c>
      <c r="L78" s="11">
        <v>1213</v>
      </c>
      <c r="M78" s="11">
        <v>1152</v>
      </c>
      <c r="N78" s="11">
        <v>1515</v>
      </c>
      <c r="O78" s="11">
        <v>1875</v>
      </c>
      <c r="P78" s="11">
        <v>1520</v>
      </c>
      <c r="Q78" s="11">
        <v>3033</v>
      </c>
      <c r="R78" s="11">
        <v>2000</v>
      </c>
      <c r="S78" s="11">
        <v>1056</v>
      </c>
      <c r="T78" s="11">
        <v>1372</v>
      </c>
      <c r="U78" s="11">
        <v>1033</v>
      </c>
      <c r="V78" s="11">
        <v>1327</v>
      </c>
      <c r="W78" s="11">
        <v>351</v>
      </c>
      <c r="X78" s="11">
        <v>30</v>
      </c>
      <c r="Y78" s="11"/>
      <c r="Z78" s="11">
        <v>35</v>
      </c>
      <c r="AA78" s="11">
        <v>48</v>
      </c>
      <c r="AB78" s="11">
        <v>46</v>
      </c>
      <c r="AC78" s="11">
        <v>299</v>
      </c>
      <c r="AD78" s="11">
        <v>1534</v>
      </c>
      <c r="AE78" s="11">
        <v>976</v>
      </c>
      <c r="AF78" s="11"/>
      <c r="AG78" s="11">
        <v>2611</v>
      </c>
      <c r="AH78" s="11">
        <v>2870</v>
      </c>
      <c r="AI78" s="11">
        <v>0</v>
      </c>
    </row>
    <row r="79" ht="22" customHeight="1" spans="1:35">
      <c r="A79" s="11" t="s">
        <v>686</v>
      </c>
      <c r="B79" s="11" t="s">
        <v>289</v>
      </c>
      <c r="C79" s="11" t="s">
        <v>2103</v>
      </c>
      <c r="D79" s="11" t="s">
        <v>6770</v>
      </c>
      <c r="E79" s="11" t="s">
        <v>1812</v>
      </c>
      <c r="F79" s="11" t="s">
        <v>292</v>
      </c>
      <c r="G79" s="11" t="s">
        <v>775</v>
      </c>
      <c r="H79" s="11">
        <v>540</v>
      </c>
      <c r="I79" s="11">
        <v>625</v>
      </c>
      <c r="J79" s="11">
        <v>753</v>
      </c>
      <c r="K79" s="11">
        <v>720</v>
      </c>
      <c r="L79" s="11">
        <v>566</v>
      </c>
      <c r="M79" s="11">
        <v>421</v>
      </c>
      <c r="N79" s="11">
        <v>368</v>
      </c>
      <c r="O79" s="11">
        <v>300</v>
      </c>
      <c r="P79" s="11">
        <v>258</v>
      </c>
      <c r="Q79" s="11">
        <v>225</v>
      </c>
      <c r="R79" s="11">
        <v>203</v>
      </c>
      <c r="S79" s="11">
        <v>0</v>
      </c>
      <c r="T79" s="11">
        <v>80</v>
      </c>
      <c r="U79" s="11">
        <v>232</v>
      </c>
      <c r="V79" s="11">
        <v>356</v>
      </c>
      <c r="W79" s="11">
        <v>324</v>
      </c>
      <c r="X79" s="11">
        <v>278</v>
      </c>
      <c r="Y79" s="11">
        <v>77</v>
      </c>
      <c r="Z79" s="11"/>
      <c r="AA79" s="11">
        <v>6</v>
      </c>
      <c r="AB79" s="11"/>
      <c r="AC79" s="11"/>
      <c r="AD79" s="11"/>
      <c r="AE79" s="11"/>
      <c r="AF79" s="11"/>
      <c r="AG79" s="11"/>
      <c r="AH79" s="11">
        <v>100</v>
      </c>
      <c r="AI79" s="11">
        <v>247</v>
      </c>
    </row>
    <row r="80" ht="22" customHeight="1" spans="1:35">
      <c r="A80" s="11" t="s">
        <v>686</v>
      </c>
      <c r="B80" s="11" t="s">
        <v>298</v>
      </c>
      <c r="C80" s="11" t="s">
        <v>2192</v>
      </c>
      <c r="D80" s="11" t="s">
        <v>6778</v>
      </c>
      <c r="E80" s="11" t="s">
        <v>1812</v>
      </c>
      <c r="F80" s="11" t="s">
        <v>2201</v>
      </c>
      <c r="G80" s="11" t="s">
        <v>776</v>
      </c>
      <c r="H80" s="11">
        <v>600</v>
      </c>
      <c r="I80" s="11">
        <v>566</v>
      </c>
      <c r="J80" s="11">
        <v>437</v>
      </c>
      <c r="K80" s="11">
        <v>837</v>
      </c>
      <c r="L80" s="11">
        <v>286</v>
      </c>
      <c r="M80" s="11">
        <v>12</v>
      </c>
      <c r="N80" s="11">
        <v>31</v>
      </c>
      <c r="O80" s="11">
        <v>39</v>
      </c>
      <c r="P80" s="11" t="s">
        <v>686</v>
      </c>
      <c r="Q80" s="11" t="s">
        <v>686</v>
      </c>
      <c r="R80" s="11" t="s">
        <v>686</v>
      </c>
      <c r="S80" s="11" t="s">
        <v>686</v>
      </c>
      <c r="T80" s="11" t="s">
        <v>686</v>
      </c>
      <c r="U80" s="11" t="s">
        <v>686</v>
      </c>
      <c r="V80" s="11" t="s">
        <v>686</v>
      </c>
      <c r="W80" s="11" t="s">
        <v>686</v>
      </c>
      <c r="X80" s="11" t="s">
        <v>686</v>
      </c>
      <c r="Y80" s="11" t="s">
        <v>686</v>
      </c>
      <c r="Z80" s="11" t="s">
        <v>686</v>
      </c>
      <c r="AA80" s="11" t="s">
        <v>686</v>
      </c>
      <c r="AB80" s="11" t="s">
        <v>686</v>
      </c>
      <c r="AC80" s="11" t="s">
        <v>686</v>
      </c>
      <c r="AD80" s="11" t="s">
        <v>686</v>
      </c>
      <c r="AE80" s="11" t="s">
        <v>686</v>
      </c>
      <c r="AF80" s="11" t="s">
        <v>686</v>
      </c>
      <c r="AG80" s="11" t="s">
        <v>686</v>
      </c>
      <c r="AH80" s="11" t="s">
        <v>686</v>
      </c>
      <c r="AI80" s="11" t="s">
        <v>686</v>
      </c>
    </row>
    <row r="81" ht="22" customHeight="1" spans="1:35">
      <c r="A81" s="11" t="s">
        <v>686</v>
      </c>
      <c r="B81" s="11" t="s">
        <v>414</v>
      </c>
      <c r="C81" s="11" t="s">
        <v>686</v>
      </c>
      <c r="D81" s="11" t="s">
        <v>6787</v>
      </c>
      <c r="E81" s="11" t="s">
        <v>1812</v>
      </c>
      <c r="F81" s="11" t="s">
        <v>416</v>
      </c>
      <c r="G81" s="11" t="s">
        <v>414</v>
      </c>
      <c r="H81" s="11">
        <v>420</v>
      </c>
      <c r="I81" s="11">
        <v>341</v>
      </c>
      <c r="J81" s="11">
        <v>52</v>
      </c>
      <c r="K81" s="11">
        <v>290</v>
      </c>
      <c r="L81" s="11" t="s">
        <v>686</v>
      </c>
      <c r="M81" s="11" t="s">
        <v>686</v>
      </c>
      <c r="N81" s="11" t="s">
        <v>686</v>
      </c>
      <c r="O81" s="11" t="s">
        <v>686</v>
      </c>
      <c r="P81" s="11" t="s">
        <v>686</v>
      </c>
      <c r="Q81" s="11" t="s">
        <v>686</v>
      </c>
      <c r="R81" s="11" t="s">
        <v>686</v>
      </c>
      <c r="S81" s="11" t="s">
        <v>686</v>
      </c>
      <c r="T81" s="11" t="s">
        <v>686</v>
      </c>
      <c r="U81" s="11" t="s">
        <v>686</v>
      </c>
      <c r="V81" s="11" t="s">
        <v>686</v>
      </c>
      <c r="W81" s="11" t="s">
        <v>686</v>
      </c>
      <c r="X81" s="11" t="s">
        <v>686</v>
      </c>
      <c r="Y81" s="11" t="s">
        <v>686</v>
      </c>
      <c r="Z81" s="11" t="s">
        <v>686</v>
      </c>
      <c r="AA81" s="11" t="s">
        <v>686</v>
      </c>
      <c r="AB81" s="11" t="s">
        <v>686</v>
      </c>
      <c r="AC81" s="11" t="s">
        <v>686</v>
      </c>
      <c r="AD81" s="11" t="s">
        <v>686</v>
      </c>
      <c r="AE81" s="11" t="s">
        <v>686</v>
      </c>
      <c r="AF81" s="11" t="s">
        <v>686</v>
      </c>
      <c r="AG81" s="11" t="s">
        <v>686</v>
      </c>
      <c r="AH81" s="11" t="s">
        <v>686</v>
      </c>
      <c r="AI81" s="11" t="s">
        <v>686</v>
      </c>
    </row>
    <row r="82" ht="22" customHeight="1" spans="1:35">
      <c r="A82" s="11" t="s">
        <v>686</v>
      </c>
      <c r="B82" s="11" t="s">
        <v>302</v>
      </c>
      <c r="C82" s="11" t="s">
        <v>2091</v>
      </c>
      <c r="D82" s="11" t="s">
        <v>6794</v>
      </c>
      <c r="E82" s="11" t="s">
        <v>1812</v>
      </c>
      <c r="F82" s="11" t="s">
        <v>305</v>
      </c>
      <c r="G82" s="11" t="s">
        <v>777</v>
      </c>
      <c r="H82" s="11">
        <v>510</v>
      </c>
      <c r="I82" s="11">
        <v>561</v>
      </c>
      <c r="J82" s="11">
        <v>561</v>
      </c>
      <c r="K82" s="11">
        <v>691</v>
      </c>
      <c r="L82" s="11">
        <v>576</v>
      </c>
      <c r="M82" s="11">
        <v>494</v>
      </c>
      <c r="N82" s="11">
        <v>856</v>
      </c>
      <c r="O82" s="11">
        <v>1377</v>
      </c>
      <c r="P82" s="11">
        <v>1213</v>
      </c>
      <c r="Q82" s="11">
        <v>1624</v>
      </c>
      <c r="R82" s="11">
        <v>1199</v>
      </c>
      <c r="S82" s="11">
        <v>1134</v>
      </c>
      <c r="T82" s="11">
        <v>1085</v>
      </c>
      <c r="U82" s="11">
        <v>1215</v>
      </c>
      <c r="V82" s="11">
        <v>1097</v>
      </c>
      <c r="W82" s="11">
        <v>760</v>
      </c>
      <c r="X82" s="11">
        <v>625</v>
      </c>
      <c r="Y82" s="11">
        <v>788</v>
      </c>
      <c r="Z82" s="11">
        <v>965</v>
      </c>
      <c r="AA82" s="11">
        <v>1170</v>
      </c>
      <c r="AB82" s="11">
        <v>1529</v>
      </c>
      <c r="AC82" s="11">
        <v>1454</v>
      </c>
      <c r="AD82" s="11">
        <v>1853</v>
      </c>
      <c r="AE82" s="11">
        <v>1987</v>
      </c>
      <c r="AF82" s="11">
        <v>1695</v>
      </c>
      <c r="AG82" s="11">
        <v>1633</v>
      </c>
      <c r="AH82" s="11">
        <v>1639</v>
      </c>
      <c r="AI82" s="11">
        <v>1740</v>
      </c>
    </row>
    <row r="83" ht="22" customHeight="1" spans="1:35">
      <c r="A83" s="11" t="s">
        <v>686</v>
      </c>
      <c r="B83" s="11" t="s">
        <v>353</v>
      </c>
      <c r="C83" s="11" t="s">
        <v>2294</v>
      </c>
      <c r="D83" s="11" t="s">
        <v>6799</v>
      </c>
      <c r="E83" s="11" t="s">
        <v>1812</v>
      </c>
      <c r="F83" s="11" t="s">
        <v>355</v>
      </c>
      <c r="G83" s="11" t="s">
        <v>778</v>
      </c>
      <c r="H83" s="11">
        <v>510</v>
      </c>
      <c r="I83" s="11">
        <v>352</v>
      </c>
      <c r="J83" s="11">
        <v>209</v>
      </c>
      <c r="K83" s="11">
        <v>315</v>
      </c>
      <c r="L83" s="11">
        <v>252</v>
      </c>
      <c r="M83" s="11">
        <v>228</v>
      </c>
      <c r="N83" s="11">
        <v>238</v>
      </c>
      <c r="O83" s="11">
        <v>259</v>
      </c>
      <c r="P83" s="11">
        <v>297</v>
      </c>
      <c r="Q83" s="11">
        <v>636</v>
      </c>
      <c r="R83" s="11">
        <v>404</v>
      </c>
      <c r="S83" s="11">
        <v>191</v>
      </c>
      <c r="T83" s="11">
        <v>188</v>
      </c>
      <c r="U83" s="11">
        <v>165</v>
      </c>
      <c r="V83" s="11">
        <v>384</v>
      </c>
      <c r="W83" s="11">
        <v>239</v>
      </c>
      <c r="X83" s="11">
        <v>238</v>
      </c>
      <c r="Y83" s="11">
        <v>196</v>
      </c>
      <c r="Z83" s="11">
        <v>234</v>
      </c>
      <c r="AA83" s="11">
        <v>233</v>
      </c>
      <c r="AB83" s="11">
        <v>274</v>
      </c>
      <c r="AC83" s="11">
        <v>429</v>
      </c>
      <c r="AD83" s="11">
        <v>550</v>
      </c>
      <c r="AE83" s="11">
        <v>260</v>
      </c>
      <c r="AF83" s="11">
        <v>244</v>
      </c>
      <c r="AG83" s="11">
        <v>275</v>
      </c>
      <c r="AH83" s="11">
        <v>235</v>
      </c>
      <c r="AI83" s="11">
        <v>235</v>
      </c>
    </row>
    <row r="84" ht="22" customHeight="1" spans="1:35">
      <c r="A84" s="11" t="s">
        <v>686</v>
      </c>
      <c r="B84" s="11" t="s">
        <v>780</v>
      </c>
      <c r="C84" s="11" t="s">
        <v>686</v>
      </c>
      <c r="D84" s="11" t="s">
        <v>6808</v>
      </c>
      <c r="E84" s="11" t="s">
        <v>1812</v>
      </c>
      <c r="F84" s="11" t="s">
        <v>6806</v>
      </c>
      <c r="G84" s="11" t="s">
        <v>779</v>
      </c>
      <c r="H84" s="11">
        <v>600</v>
      </c>
      <c r="I84" s="11">
        <v>225</v>
      </c>
      <c r="J84" s="11" t="s">
        <v>686</v>
      </c>
      <c r="K84" s="11" t="s">
        <v>686</v>
      </c>
      <c r="L84" s="11" t="s">
        <v>686</v>
      </c>
      <c r="M84" s="11" t="s">
        <v>686</v>
      </c>
      <c r="N84" s="11" t="s">
        <v>686</v>
      </c>
      <c r="O84" s="11" t="s">
        <v>686</v>
      </c>
      <c r="P84" s="11" t="s">
        <v>686</v>
      </c>
      <c r="Q84" s="11" t="s">
        <v>686</v>
      </c>
      <c r="R84" s="11" t="s">
        <v>686</v>
      </c>
      <c r="S84" s="11" t="s">
        <v>686</v>
      </c>
      <c r="T84" s="11" t="s">
        <v>686</v>
      </c>
      <c r="U84" s="11" t="s">
        <v>686</v>
      </c>
      <c r="V84" s="11" t="s">
        <v>686</v>
      </c>
      <c r="W84" s="11" t="s">
        <v>686</v>
      </c>
      <c r="X84" s="11" t="s">
        <v>686</v>
      </c>
      <c r="Y84" s="11" t="s">
        <v>686</v>
      </c>
      <c r="Z84" s="11" t="s">
        <v>686</v>
      </c>
      <c r="AA84" s="11" t="s">
        <v>686</v>
      </c>
      <c r="AB84" s="11" t="s">
        <v>686</v>
      </c>
      <c r="AC84" s="11" t="s">
        <v>686</v>
      </c>
      <c r="AD84" s="11" t="s">
        <v>686</v>
      </c>
      <c r="AE84" s="11" t="s">
        <v>686</v>
      </c>
      <c r="AF84" s="11" t="s">
        <v>686</v>
      </c>
      <c r="AG84" s="11" t="s">
        <v>686</v>
      </c>
      <c r="AH84" s="11" t="s">
        <v>686</v>
      </c>
      <c r="AI84" s="11" t="s">
        <v>686</v>
      </c>
    </row>
    <row r="85" ht="22" customHeight="1" spans="1:35">
      <c r="A85" s="11" t="s">
        <v>686</v>
      </c>
      <c r="B85" s="11" t="s">
        <v>782</v>
      </c>
      <c r="C85" s="11" t="s">
        <v>6817</v>
      </c>
      <c r="D85" s="11" t="s">
        <v>6822</v>
      </c>
      <c r="E85" s="11" t="s">
        <v>1812</v>
      </c>
      <c r="F85" s="11" t="s">
        <v>6820</v>
      </c>
      <c r="G85" s="11" t="s">
        <v>781</v>
      </c>
      <c r="H85" s="11">
        <v>360</v>
      </c>
      <c r="I85" s="11">
        <v>315</v>
      </c>
      <c r="J85" s="11">
        <v>345</v>
      </c>
      <c r="K85" s="11">
        <v>461</v>
      </c>
      <c r="L85" s="11">
        <v>1186</v>
      </c>
      <c r="M85" s="11">
        <v>577</v>
      </c>
      <c r="N85" s="11">
        <v>362</v>
      </c>
      <c r="O85" s="11">
        <v>240</v>
      </c>
      <c r="P85" s="11">
        <v>244</v>
      </c>
      <c r="Q85" s="11">
        <v>1922</v>
      </c>
      <c r="R85" s="11">
        <v>657</v>
      </c>
      <c r="S85" s="11">
        <v>370</v>
      </c>
      <c r="T85" s="11">
        <v>321</v>
      </c>
      <c r="U85" s="11">
        <v>61</v>
      </c>
      <c r="V85" s="11">
        <v>42</v>
      </c>
      <c r="W85" s="11">
        <v>144</v>
      </c>
      <c r="X85" s="11">
        <v>170</v>
      </c>
      <c r="Y85" s="11">
        <v>49</v>
      </c>
      <c r="Z85" s="11">
        <v>47</v>
      </c>
      <c r="AA85" s="11">
        <v>5</v>
      </c>
      <c r="AB85" s="11">
        <v>0</v>
      </c>
      <c r="AC85" s="11"/>
      <c r="AD85" s="11"/>
      <c r="AE85" s="11">
        <v>0</v>
      </c>
      <c r="AF85" s="11">
        <v>0</v>
      </c>
      <c r="AG85" s="11">
        <v>0</v>
      </c>
      <c r="AH85" s="11">
        <v>12</v>
      </c>
      <c r="AI85" s="11">
        <v>1</v>
      </c>
    </row>
    <row r="86" ht="22" customHeight="1" spans="1:35">
      <c r="A86" s="11" t="s">
        <v>686</v>
      </c>
      <c r="B86" s="11" t="s">
        <v>784</v>
      </c>
      <c r="C86" s="11" t="s">
        <v>6833</v>
      </c>
      <c r="D86" s="11" t="s">
        <v>6838</v>
      </c>
      <c r="E86" s="11" t="s">
        <v>1812</v>
      </c>
      <c r="F86" s="11" t="s">
        <v>6836</v>
      </c>
      <c r="G86" s="11" t="s">
        <v>783</v>
      </c>
      <c r="H86" s="11">
        <v>750</v>
      </c>
      <c r="I86" s="11">
        <v>472</v>
      </c>
      <c r="J86" s="11">
        <v>424</v>
      </c>
      <c r="K86" s="11">
        <v>594</v>
      </c>
      <c r="L86" s="11">
        <v>745</v>
      </c>
      <c r="M86" s="11">
        <v>675</v>
      </c>
      <c r="N86" s="11">
        <v>616</v>
      </c>
      <c r="O86" s="11">
        <v>678</v>
      </c>
      <c r="P86" s="11">
        <v>832</v>
      </c>
      <c r="Q86" s="11">
        <v>1681</v>
      </c>
      <c r="R86" s="11">
        <v>766</v>
      </c>
      <c r="S86" s="11">
        <v>580</v>
      </c>
      <c r="T86" s="11">
        <v>554</v>
      </c>
      <c r="U86" s="11">
        <v>515</v>
      </c>
      <c r="V86" s="11">
        <v>395</v>
      </c>
      <c r="W86" s="11">
        <v>344</v>
      </c>
      <c r="X86" s="11">
        <v>314</v>
      </c>
      <c r="Y86" s="11">
        <v>325</v>
      </c>
      <c r="Z86" s="11">
        <v>520</v>
      </c>
      <c r="AA86" s="11">
        <v>595</v>
      </c>
      <c r="AB86" s="11">
        <v>703</v>
      </c>
      <c r="AC86" s="11">
        <v>1053</v>
      </c>
      <c r="AD86" s="11">
        <v>1046</v>
      </c>
      <c r="AE86" s="11">
        <v>709</v>
      </c>
      <c r="AF86" s="11">
        <v>614</v>
      </c>
      <c r="AG86" s="11">
        <v>522</v>
      </c>
      <c r="AH86" s="11">
        <v>657</v>
      </c>
      <c r="AI86" s="11">
        <v>457</v>
      </c>
    </row>
    <row r="87" ht="22" customHeight="1" spans="1:35">
      <c r="A87" s="11" t="s">
        <v>686</v>
      </c>
      <c r="B87" s="11" t="s">
        <v>381</v>
      </c>
      <c r="C87" s="11" t="s">
        <v>2157</v>
      </c>
      <c r="D87" s="11" t="s">
        <v>6851</v>
      </c>
      <c r="E87" s="11" t="s">
        <v>1812</v>
      </c>
      <c r="F87" s="11" t="s">
        <v>2166</v>
      </c>
      <c r="G87" s="11" t="s">
        <v>785</v>
      </c>
      <c r="H87" s="11">
        <v>480</v>
      </c>
      <c r="I87" s="11">
        <v>481</v>
      </c>
      <c r="J87" s="11">
        <v>393</v>
      </c>
      <c r="K87" s="11">
        <v>459</v>
      </c>
      <c r="L87" s="11">
        <v>356</v>
      </c>
      <c r="M87" s="11">
        <v>447</v>
      </c>
      <c r="N87" s="11">
        <v>395</v>
      </c>
      <c r="O87" s="11">
        <v>452</v>
      </c>
      <c r="P87" s="11">
        <v>501</v>
      </c>
      <c r="Q87" s="11">
        <v>455</v>
      </c>
      <c r="R87" s="11">
        <v>446</v>
      </c>
      <c r="S87" s="11">
        <v>426</v>
      </c>
      <c r="T87" s="11">
        <v>374</v>
      </c>
      <c r="U87" s="11">
        <v>349</v>
      </c>
      <c r="V87" s="11">
        <v>456</v>
      </c>
      <c r="W87" s="11">
        <v>320</v>
      </c>
      <c r="X87" s="11">
        <v>413</v>
      </c>
      <c r="Y87" s="11">
        <v>239</v>
      </c>
      <c r="Z87" s="11">
        <v>157</v>
      </c>
      <c r="AA87" s="11">
        <v>180</v>
      </c>
      <c r="AB87" s="11">
        <v>166</v>
      </c>
      <c r="AC87" s="11">
        <v>111</v>
      </c>
      <c r="AD87" s="11">
        <v>140</v>
      </c>
      <c r="AE87" s="11">
        <v>151</v>
      </c>
      <c r="AF87" s="11">
        <v>117</v>
      </c>
      <c r="AG87" s="11">
        <v>97</v>
      </c>
      <c r="AH87" s="11">
        <v>120</v>
      </c>
      <c r="AI87" s="11">
        <v>111</v>
      </c>
    </row>
    <row r="88" ht="22" customHeight="1" spans="1:35">
      <c r="A88" s="11" t="s">
        <v>686</v>
      </c>
      <c r="B88" s="11" t="s">
        <v>546</v>
      </c>
      <c r="C88" s="11" t="s">
        <v>2505</v>
      </c>
      <c r="D88" s="11" t="s">
        <v>6856</v>
      </c>
      <c r="E88" s="11" t="s">
        <v>1812</v>
      </c>
      <c r="F88" s="11" t="s">
        <v>2514</v>
      </c>
      <c r="G88" s="11" t="s">
        <v>786</v>
      </c>
      <c r="H88" s="11">
        <v>450</v>
      </c>
      <c r="I88" s="11">
        <v>109</v>
      </c>
      <c r="J88" s="11" t="s">
        <v>686</v>
      </c>
      <c r="K88" s="11" t="s">
        <v>686</v>
      </c>
      <c r="L88" s="11" t="s">
        <v>686</v>
      </c>
      <c r="M88" s="11" t="s">
        <v>686</v>
      </c>
      <c r="N88" s="11" t="s">
        <v>686</v>
      </c>
      <c r="O88" s="11" t="s">
        <v>686</v>
      </c>
      <c r="P88" s="11" t="s">
        <v>686</v>
      </c>
      <c r="Q88" s="11" t="s">
        <v>686</v>
      </c>
      <c r="R88" s="11" t="s">
        <v>686</v>
      </c>
      <c r="S88" s="11" t="s">
        <v>686</v>
      </c>
      <c r="T88" s="11" t="s">
        <v>686</v>
      </c>
      <c r="U88" s="11" t="s">
        <v>686</v>
      </c>
      <c r="V88" s="11" t="s">
        <v>686</v>
      </c>
      <c r="W88" s="11" t="s">
        <v>686</v>
      </c>
      <c r="X88" s="11" t="s">
        <v>686</v>
      </c>
      <c r="Y88" s="11" t="s">
        <v>686</v>
      </c>
      <c r="Z88" s="11" t="s">
        <v>686</v>
      </c>
      <c r="AA88" s="11" t="s">
        <v>686</v>
      </c>
      <c r="AB88" s="11" t="s">
        <v>686</v>
      </c>
      <c r="AC88" s="11" t="s">
        <v>686</v>
      </c>
      <c r="AD88" s="11" t="s">
        <v>686</v>
      </c>
      <c r="AE88" s="11" t="s">
        <v>686</v>
      </c>
      <c r="AF88" s="11" t="s">
        <v>686</v>
      </c>
      <c r="AG88" s="11" t="s">
        <v>686</v>
      </c>
      <c r="AH88" s="11" t="s">
        <v>686</v>
      </c>
      <c r="AI88" s="11" t="s">
        <v>686</v>
      </c>
    </row>
    <row r="89" ht="22" customHeight="1" spans="1:35">
      <c r="A89" s="11" t="s">
        <v>686</v>
      </c>
      <c r="B89" s="11" t="s">
        <v>293</v>
      </c>
      <c r="C89" s="11" t="s">
        <v>2244</v>
      </c>
      <c r="D89" s="11" t="s">
        <v>6865</v>
      </c>
      <c r="E89" s="11" t="s">
        <v>1812</v>
      </c>
      <c r="F89" s="11" t="s">
        <v>297</v>
      </c>
      <c r="G89" s="11" t="s">
        <v>787</v>
      </c>
      <c r="H89" s="11">
        <v>540</v>
      </c>
      <c r="I89" s="11">
        <v>451</v>
      </c>
      <c r="J89" s="11">
        <v>235</v>
      </c>
      <c r="K89" s="11">
        <v>467</v>
      </c>
      <c r="L89" s="11">
        <v>552</v>
      </c>
      <c r="M89" s="11">
        <v>574</v>
      </c>
      <c r="N89" s="11">
        <v>417</v>
      </c>
      <c r="O89" s="11">
        <v>430</v>
      </c>
      <c r="P89" s="11">
        <v>416</v>
      </c>
      <c r="Q89" s="11">
        <v>505</v>
      </c>
      <c r="R89" s="11">
        <v>187</v>
      </c>
      <c r="S89" s="11">
        <v>105</v>
      </c>
      <c r="T89" s="11">
        <v>98</v>
      </c>
      <c r="U89" s="11">
        <v>159</v>
      </c>
      <c r="V89" s="11">
        <v>310</v>
      </c>
      <c r="W89" s="11">
        <v>260</v>
      </c>
      <c r="X89" s="11">
        <v>707</v>
      </c>
      <c r="Y89" s="11">
        <v>676</v>
      </c>
      <c r="Z89" s="11">
        <v>160</v>
      </c>
      <c r="AA89" s="11">
        <v>130</v>
      </c>
      <c r="AB89" s="11">
        <v>92</v>
      </c>
      <c r="AC89" s="11">
        <v>0</v>
      </c>
      <c r="AD89" s="11">
        <v>0</v>
      </c>
      <c r="AE89" s="11">
        <v>0</v>
      </c>
      <c r="AF89" s="11">
        <v>0</v>
      </c>
      <c r="AG89" s="11">
        <v>1482</v>
      </c>
      <c r="AH89" s="11">
        <v>0</v>
      </c>
      <c r="AI89" s="11">
        <v>0</v>
      </c>
    </row>
    <row r="90" ht="22" customHeight="1" spans="1:35">
      <c r="A90" s="11" t="s">
        <v>686</v>
      </c>
      <c r="B90" s="11" t="s">
        <v>417</v>
      </c>
      <c r="C90" s="11" t="s">
        <v>2517</v>
      </c>
      <c r="D90" s="11" t="s">
        <v>6875</v>
      </c>
      <c r="E90" s="11" t="s">
        <v>1812</v>
      </c>
      <c r="F90" s="11" t="s">
        <v>419</v>
      </c>
      <c r="G90" s="11" t="s">
        <v>788</v>
      </c>
      <c r="H90" s="11">
        <v>360</v>
      </c>
      <c r="I90" s="11">
        <v>271</v>
      </c>
      <c r="J90" s="11">
        <v>173</v>
      </c>
      <c r="K90" s="11">
        <v>298</v>
      </c>
      <c r="L90" s="11">
        <v>238</v>
      </c>
      <c r="M90" s="11">
        <v>137</v>
      </c>
      <c r="N90" s="11">
        <v>359</v>
      </c>
      <c r="O90" s="11">
        <v>612</v>
      </c>
      <c r="P90" s="11">
        <v>503</v>
      </c>
      <c r="Q90" s="11">
        <v>721</v>
      </c>
      <c r="R90" s="11">
        <v>742</v>
      </c>
      <c r="S90" s="11">
        <v>764</v>
      </c>
      <c r="T90" s="11">
        <v>150</v>
      </c>
      <c r="U90" s="11">
        <v>363</v>
      </c>
      <c r="V90" s="11">
        <v>316</v>
      </c>
      <c r="W90" s="11">
        <v>412</v>
      </c>
      <c r="X90" s="11">
        <v>324</v>
      </c>
      <c r="Y90" s="11">
        <v>0</v>
      </c>
      <c r="Z90" s="11" t="s">
        <v>686</v>
      </c>
      <c r="AA90" s="11" t="s">
        <v>686</v>
      </c>
      <c r="AB90" s="11" t="s">
        <v>686</v>
      </c>
      <c r="AC90" s="11" t="s">
        <v>686</v>
      </c>
      <c r="AD90" s="11" t="s">
        <v>686</v>
      </c>
      <c r="AE90" s="11" t="s">
        <v>686</v>
      </c>
      <c r="AF90" s="11" t="s">
        <v>686</v>
      </c>
      <c r="AG90" s="11" t="s">
        <v>686</v>
      </c>
      <c r="AH90" s="11" t="s">
        <v>686</v>
      </c>
      <c r="AI90" s="11" t="s">
        <v>686</v>
      </c>
    </row>
    <row r="91" ht="22" customHeight="1" spans="1:35">
      <c r="A91" s="11" t="s">
        <v>686</v>
      </c>
      <c r="B91" s="11" t="s">
        <v>327</v>
      </c>
      <c r="C91" s="11" t="s">
        <v>2315</v>
      </c>
      <c r="D91" s="11" t="s">
        <v>6881</v>
      </c>
      <c r="E91" s="11" t="s">
        <v>1812</v>
      </c>
      <c r="F91" s="11" t="s">
        <v>2323</v>
      </c>
      <c r="G91" s="11" t="s">
        <v>789</v>
      </c>
      <c r="H91" s="11">
        <v>450</v>
      </c>
      <c r="I91" s="11">
        <v>522</v>
      </c>
      <c r="J91" s="11">
        <v>749</v>
      </c>
      <c r="K91" s="11">
        <v>973</v>
      </c>
      <c r="L91" s="11">
        <v>588</v>
      </c>
      <c r="M91" s="11">
        <v>331</v>
      </c>
      <c r="N91" s="11">
        <v>177</v>
      </c>
      <c r="O91" s="11">
        <v>2</v>
      </c>
      <c r="P91" s="11" t="s">
        <v>686</v>
      </c>
      <c r="Q91" s="11" t="s">
        <v>686</v>
      </c>
      <c r="R91" s="11" t="s">
        <v>686</v>
      </c>
      <c r="S91" s="11" t="s">
        <v>686</v>
      </c>
      <c r="T91" s="11" t="s">
        <v>686</v>
      </c>
      <c r="U91" s="11" t="s">
        <v>686</v>
      </c>
      <c r="V91" s="11" t="s">
        <v>686</v>
      </c>
      <c r="W91" s="11" t="s">
        <v>686</v>
      </c>
      <c r="X91" s="11" t="s">
        <v>686</v>
      </c>
      <c r="Y91" s="11" t="s">
        <v>686</v>
      </c>
      <c r="Z91" s="11" t="s">
        <v>686</v>
      </c>
      <c r="AA91" s="11" t="s">
        <v>686</v>
      </c>
      <c r="AB91" s="11" t="s">
        <v>686</v>
      </c>
      <c r="AC91" s="11" t="s">
        <v>686</v>
      </c>
      <c r="AD91" s="11" t="s">
        <v>686</v>
      </c>
      <c r="AE91" s="11" t="s">
        <v>686</v>
      </c>
      <c r="AF91" s="11" t="s">
        <v>686</v>
      </c>
      <c r="AG91" s="11" t="s">
        <v>686</v>
      </c>
      <c r="AH91" s="11" t="s">
        <v>686</v>
      </c>
      <c r="AI91" s="11" t="s">
        <v>686</v>
      </c>
    </row>
    <row r="92" ht="22" customHeight="1" spans="1:35">
      <c r="A92" s="11" t="s">
        <v>686</v>
      </c>
      <c r="B92" s="11" t="s">
        <v>385</v>
      </c>
      <c r="C92" s="11" t="s">
        <v>6889</v>
      </c>
      <c r="D92" s="11" t="s">
        <v>6891</v>
      </c>
      <c r="E92" s="11" t="s">
        <v>1812</v>
      </c>
      <c r="F92" s="11" t="s">
        <v>2189</v>
      </c>
      <c r="G92" s="11" t="s">
        <v>790</v>
      </c>
      <c r="H92" s="11">
        <v>510</v>
      </c>
      <c r="I92" s="11">
        <v>354</v>
      </c>
      <c r="J92" s="11">
        <v>170</v>
      </c>
      <c r="K92" s="11">
        <v>623</v>
      </c>
      <c r="L92" s="11">
        <v>384</v>
      </c>
      <c r="M92" s="11">
        <v>825</v>
      </c>
      <c r="N92" s="11">
        <v>639</v>
      </c>
      <c r="O92" s="11">
        <v>601</v>
      </c>
      <c r="P92" s="11">
        <v>461</v>
      </c>
      <c r="Q92" s="11">
        <v>947</v>
      </c>
      <c r="R92" s="11">
        <v>655</v>
      </c>
      <c r="S92" s="11">
        <v>932</v>
      </c>
      <c r="T92" s="11">
        <v>396</v>
      </c>
      <c r="U92" s="11">
        <v>616</v>
      </c>
      <c r="V92" s="11">
        <v>667</v>
      </c>
      <c r="W92" s="11">
        <v>578</v>
      </c>
      <c r="X92" s="11">
        <v>816</v>
      </c>
      <c r="Y92" s="11">
        <v>637</v>
      </c>
      <c r="Z92" s="11">
        <v>2</v>
      </c>
      <c r="AA92" s="11">
        <v>0</v>
      </c>
      <c r="AB92" s="11" t="s">
        <v>686</v>
      </c>
      <c r="AC92" s="11" t="s">
        <v>686</v>
      </c>
      <c r="AD92" s="11" t="s">
        <v>686</v>
      </c>
      <c r="AE92" s="11" t="s">
        <v>686</v>
      </c>
      <c r="AF92" s="11" t="s">
        <v>686</v>
      </c>
      <c r="AG92" s="11" t="s">
        <v>686</v>
      </c>
      <c r="AH92" s="11" t="s">
        <v>686</v>
      </c>
      <c r="AI92" s="11" t="s">
        <v>686</v>
      </c>
    </row>
    <row r="93" ht="22" customHeight="1" spans="1:35">
      <c r="A93" s="11" t="s">
        <v>686</v>
      </c>
      <c r="B93" s="11" t="s">
        <v>309</v>
      </c>
      <c r="C93" s="11" t="s">
        <v>2233</v>
      </c>
      <c r="D93" s="11" t="s">
        <v>6897</v>
      </c>
      <c r="E93" s="11" t="s">
        <v>1812</v>
      </c>
      <c r="F93" s="11" t="s">
        <v>2241</v>
      </c>
      <c r="G93" s="11" t="s">
        <v>791</v>
      </c>
      <c r="H93" s="11">
        <v>390</v>
      </c>
      <c r="I93" s="11">
        <v>512</v>
      </c>
      <c r="J93" s="11">
        <v>473</v>
      </c>
      <c r="K93" s="11">
        <v>734</v>
      </c>
      <c r="L93" s="11">
        <v>371</v>
      </c>
      <c r="M93" s="11">
        <v>352</v>
      </c>
      <c r="N93" s="11">
        <v>300</v>
      </c>
      <c r="O93" s="11">
        <v>225</v>
      </c>
      <c r="P93" s="11">
        <v>233</v>
      </c>
      <c r="Q93" s="11">
        <v>349</v>
      </c>
      <c r="R93" s="11">
        <v>232</v>
      </c>
      <c r="S93" s="11">
        <v>188</v>
      </c>
      <c r="T93" s="11">
        <v>248</v>
      </c>
      <c r="U93" s="11">
        <v>169</v>
      </c>
      <c r="V93" s="11">
        <v>270</v>
      </c>
      <c r="W93" s="11">
        <v>232</v>
      </c>
      <c r="X93" s="11">
        <v>119</v>
      </c>
      <c r="Y93" s="11">
        <v>125</v>
      </c>
      <c r="Z93" s="11">
        <v>131</v>
      </c>
      <c r="AA93" s="11">
        <v>6</v>
      </c>
      <c r="AB93" s="11">
        <v>0</v>
      </c>
      <c r="AC93" s="11" t="s">
        <v>686</v>
      </c>
      <c r="AD93" s="11" t="s">
        <v>686</v>
      </c>
      <c r="AE93" s="11" t="s">
        <v>686</v>
      </c>
      <c r="AF93" s="11" t="s">
        <v>686</v>
      </c>
      <c r="AG93" s="11" t="s">
        <v>686</v>
      </c>
      <c r="AH93" s="11" t="s">
        <v>686</v>
      </c>
      <c r="AI93" s="11" t="s">
        <v>686</v>
      </c>
    </row>
    <row r="94" ht="22" customHeight="1" spans="1:35">
      <c r="A94" s="11" t="s">
        <v>686</v>
      </c>
      <c r="B94" s="11" t="s">
        <v>456</v>
      </c>
      <c r="C94" s="11" t="s">
        <v>2306</v>
      </c>
      <c r="D94" s="11" t="s">
        <v>6903</v>
      </c>
      <c r="E94" s="11" t="s">
        <v>1812</v>
      </c>
      <c r="F94" s="11" t="s">
        <v>460</v>
      </c>
      <c r="G94" s="11" t="s">
        <v>792</v>
      </c>
      <c r="H94" s="11">
        <v>390</v>
      </c>
      <c r="I94" s="11">
        <v>451</v>
      </c>
      <c r="J94" s="11">
        <v>71</v>
      </c>
      <c r="K94" s="11">
        <v>83</v>
      </c>
      <c r="L94" s="11" t="s">
        <v>686</v>
      </c>
      <c r="M94" s="11" t="s">
        <v>686</v>
      </c>
      <c r="N94" s="11" t="s">
        <v>686</v>
      </c>
      <c r="O94" s="11" t="s">
        <v>686</v>
      </c>
      <c r="P94" s="11" t="s">
        <v>686</v>
      </c>
      <c r="Q94" s="11" t="s">
        <v>686</v>
      </c>
      <c r="R94" s="11" t="s">
        <v>686</v>
      </c>
      <c r="S94" s="11" t="s">
        <v>686</v>
      </c>
      <c r="T94" s="11" t="s">
        <v>686</v>
      </c>
      <c r="U94" s="11" t="s">
        <v>686</v>
      </c>
      <c r="V94" s="11" t="s">
        <v>686</v>
      </c>
      <c r="W94" s="11" t="s">
        <v>686</v>
      </c>
      <c r="X94" s="11" t="s">
        <v>686</v>
      </c>
      <c r="Y94" s="11" t="s">
        <v>686</v>
      </c>
      <c r="Z94" s="11" t="s">
        <v>686</v>
      </c>
      <c r="AA94" s="11" t="s">
        <v>686</v>
      </c>
      <c r="AB94" s="11" t="s">
        <v>686</v>
      </c>
      <c r="AC94" s="11" t="s">
        <v>686</v>
      </c>
      <c r="AD94" s="11" t="s">
        <v>686</v>
      </c>
      <c r="AE94" s="11" t="s">
        <v>686</v>
      </c>
      <c r="AF94" s="11" t="s">
        <v>686</v>
      </c>
      <c r="AG94" s="11" t="s">
        <v>686</v>
      </c>
      <c r="AH94" s="11" t="s">
        <v>686</v>
      </c>
      <c r="AI94" s="11" t="s">
        <v>686</v>
      </c>
    </row>
    <row r="95" ht="22" customHeight="1" spans="1:35">
      <c r="A95" s="11" t="s">
        <v>686</v>
      </c>
      <c r="B95" s="11" t="s">
        <v>430</v>
      </c>
      <c r="C95" s="11" t="s">
        <v>2453</v>
      </c>
      <c r="D95" s="11" t="s">
        <v>6911</v>
      </c>
      <c r="E95" s="11" t="s">
        <v>1812</v>
      </c>
      <c r="F95" s="11" t="s">
        <v>2461</v>
      </c>
      <c r="G95" s="11" t="s">
        <v>793</v>
      </c>
      <c r="H95" s="11">
        <v>270</v>
      </c>
      <c r="I95" s="11">
        <v>312</v>
      </c>
      <c r="J95" s="11">
        <v>200</v>
      </c>
      <c r="K95" s="11" t="s">
        <v>686</v>
      </c>
      <c r="L95" s="11" t="s">
        <v>686</v>
      </c>
      <c r="M95" s="11" t="s">
        <v>686</v>
      </c>
      <c r="N95" s="11" t="s">
        <v>686</v>
      </c>
      <c r="O95" s="11" t="s">
        <v>686</v>
      </c>
      <c r="P95" s="11" t="s">
        <v>686</v>
      </c>
      <c r="Q95" s="11" t="s">
        <v>686</v>
      </c>
      <c r="R95" s="11" t="s">
        <v>686</v>
      </c>
      <c r="S95" s="11" t="s">
        <v>686</v>
      </c>
      <c r="T95" s="11" t="s">
        <v>686</v>
      </c>
      <c r="U95" s="11" t="s">
        <v>686</v>
      </c>
      <c r="V95" s="11" t="s">
        <v>686</v>
      </c>
      <c r="W95" s="11" t="s">
        <v>686</v>
      </c>
      <c r="X95" s="11" t="s">
        <v>686</v>
      </c>
      <c r="Y95" s="11" t="s">
        <v>686</v>
      </c>
      <c r="Z95" s="11" t="s">
        <v>686</v>
      </c>
      <c r="AA95" s="11" t="s">
        <v>686</v>
      </c>
      <c r="AB95" s="11" t="s">
        <v>686</v>
      </c>
      <c r="AC95" s="11" t="s">
        <v>686</v>
      </c>
      <c r="AD95" s="11" t="s">
        <v>686</v>
      </c>
      <c r="AE95" s="11" t="s">
        <v>686</v>
      </c>
      <c r="AF95" s="11" t="s">
        <v>686</v>
      </c>
      <c r="AG95" s="11" t="s">
        <v>686</v>
      </c>
      <c r="AH95" s="11" t="s">
        <v>686</v>
      </c>
      <c r="AI95" s="11" t="s">
        <v>686</v>
      </c>
    </row>
    <row r="96" ht="22" customHeight="1" spans="1:35">
      <c r="A96" s="11" t="s">
        <v>686</v>
      </c>
      <c r="B96" s="11" t="s">
        <v>466</v>
      </c>
      <c r="C96" s="11" t="s">
        <v>686</v>
      </c>
      <c r="D96" s="11" t="s">
        <v>6920</v>
      </c>
      <c r="E96" s="11" t="s">
        <v>1812</v>
      </c>
      <c r="F96" s="11" t="s">
        <v>470</v>
      </c>
      <c r="G96" s="11" t="s">
        <v>466</v>
      </c>
      <c r="H96" s="11">
        <v>330</v>
      </c>
      <c r="I96" s="11">
        <v>228</v>
      </c>
      <c r="J96" s="11">
        <v>161</v>
      </c>
      <c r="K96" s="11">
        <v>278</v>
      </c>
      <c r="L96" s="11">
        <v>321</v>
      </c>
      <c r="M96" s="11">
        <v>406</v>
      </c>
      <c r="N96" s="11">
        <v>430</v>
      </c>
      <c r="O96" s="11">
        <v>411</v>
      </c>
      <c r="P96" s="11">
        <v>320</v>
      </c>
      <c r="Q96" s="11">
        <v>246</v>
      </c>
      <c r="R96" s="11">
        <v>464</v>
      </c>
      <c r="S96" s="11">
        <v>539</v>
      </c>
      <c r="T96" s="11">
        <v>315</v>
      </c>
      <c r="U96" s="11">
        <v>453</v>
      </c>
      <c r="V96" s="11">
        <v>182</v>
      </c>
      <c r="W96" s="11">
        <v>31</v>
      </c>
      <c r="X96" s="11">
        <v>167</v>
      </c>
      <c r="Y96" s="11">
        <v>180</v>
      </c>
      <c r="Z96" s="11">
        <v>25</v>
      </c>
      <c r="AA96" s="11">
        <v>0</v>
      </c>
      <c r="AB96" s="11" t="s">
        <v>686</v>
      </c>
      <c r="AC96" s="11" t="s">
        <v>686</v>
      </c>
      <c r="AD96" s="11" t="s">
        <v>686</v>
      </c>
      <c r="AE96" s="11" t="s">
        <v>686</v>
      </c>
      <c r="AF96" s="11" t="s">
        <v>686</v>
      </c>
      <c r="AG96" s="11" t="s">
        <v>686</v>
      </c>
      <c r="AH96" s="11" t="s">
        <v>686</v>
      </c>
      <c r="AI96" s="11" t="s">
        <v>686</v>
      </c>
    </row>
    <row r="97" ht="22" customHeight="1" spans="1:35">
      <c r="A97" s="11" t="s">
        <v>686</v>
      </c>
      <c r="B97" s="11" t="s">
        <v>560</v>
      </c>
      <c r="C97" s="11" t="s">
        <v>2348</v>
      </c>
      <c r="D97" s="11" t="s">
        <v>6928</v>
      </c>
      <c r="E97" s="11" t="s">
        <v>1812</v>
      </c>
      <c r="F97" s="11" t="s">
        <v>2355</v>
      </c>
      <c r="G97" s="11" t="s">
        <v>794</v>
      </c>
      <c r="H97" s="11">
        <v>330</v>
      </c>
      <c r="I97" s="11">
        <v>163</v>
      </c>
      <c r="J97" s="11">
        <v>9</v>
      </c>
      <c r="K97" s="11">
        <v>0</v>
      </c>
      <c r="L97" s="11">
        <v>0</v>
      </c>
      <c r="M97" s="11">
        <v>0</v>
      </c>
      <c r="N97" s="11">
        <v>2</v>
      </c>
      <c r="O97" s="11">
        <v>53</v>
      </c>
      <c r="P97" s="11">
        <v>269</v>
      </c>
      <c r="Q97" s="11">
        <v>285</v>
      </c>
      <c r="R97" s="11">
        <v>0</v>
      </c>
      <c r="S97" s="11">
        <v>5</v>
      </c>
      <c r="T97" s="11">
        <v>13</v>
      </c>
      <c r="U97" s="11">
        <v>51</v>
      </c>
      <c r="V97" s="11">
        <v>68</v>
      </c>
      <c r="W97" s="11">
        <v>4</v>
      </c>
      <c r="X97" s="11">
        <v>0</v>
      </c>
      <c r="Y97" s="11" t="s">
        <v>686</v>
      </c>
      <c r="Z97" s="11" t="s">
        <v>686</v>
      </c>
      <c r="AA97" s="11" t="s">
        <v>686</v>
      </c>
      <c r="AB97" s="11" t="s">
        <v>686</v>
      </c>
      <c r="AC97" s="11" t="s">
        <v>686</v>
      </c>
      <c r="AD97" s="11" t="s">
        <v>686</v>
      </c>
      <c r="AE97" s="11" t="s">
        <v>686</v>
      </c>
      <c r="AF97" s="11" t="s">
        <v>686</v>
      </c>
      <c r="AG97" s="11" t="s">
        <v>686</v>
      </c>
      <c r="AH97" s="11" t="s">
        <v>686</v>
      </c>
      <c r="AI97" s="11" t="s">
        <v>686</v>
      </c>
    </row>
    <row r="98" ht="22" customHeight="1" spans="1:35">
      <c r="A98" s="11" t="s">
        <v>686</v>
      </c>
      <c r="B98" s="11" t="s">
        <v>341</v>
      </c>
      <c r="C98" s="11" t="s">
        <v>2255</v>
      </c>
      <c r="D98" s="11" t="s">
        <v>6935</v>
      </c>
      <c r="E98" s="11" t="s">
        <v>1812</v>
      </c>
      <c r="F98" s="11" t="s">
        <v>344</v>
      </c>
      <c r="G98" s="11" t="s">
        <v>795</v>
      </c>
      <c r="H98" s="11">
        <v>420</v>
      </c>
      <c r="I98" s="11">
        <v>410</v>
      </c>
      <c r="J98" s="11">
        <v>268</v>
      </c>
      <c r="K98" s="11">
        <v>434</v>
      </c>
      <c r="L98" s="11">
        <v>414</v>
      </c>
      <c r="M98" s="11">
        <v>377</v>
      </c>
      <c r="N98" s="11">
        <v>551</v>
      </c>
      <c r="O98" s="11">
        <v>543</v>
      </c>
      <c r="P98" s="11">
        <v>1055</v>
      </c>
      <c r="Q98" s="11">
        <v>2058</v>
      </c>
      <c r="R98" s="11">
        <v>1347</v>
      </c>
      <c r="S98" s="11">
        <v>845</v>
      </c>
      <c r="T98" s="11">
        <v>976</v>
      </c>
      <c r="U98" s="11">
        <v>1032</v>
      </c>
      <c r="V98" s="11">
        <v>979</v>
      </c>
      <c r="W98" s="11">
        <v>637</v>
      </c>
      <c r="X98" s="11">
        <v>1059</v>
      </c>
      <c r="Y98" s="11">
        <v>852</v>
      </c>
      <c r="Z98" s="11">
        <v>814</v>
      </c>
      <c r="AA98" s="11">
        <v>455</v>
      </c>
      <c r="AB98" s="11">
        <v>272</v>
      </c>
      <c r="AC98" s="11">
        <v>114</v>
      </c>
      <c r="AD98" s="11">
        <v>432</v>
      </c>
      <c r="AE98" s="11">
        <v>23</v>
      </c>
      <c r="AF98" s="11">
        <v>28</v>
      </c>
      <c r="AG98" s="11">
        <v>27</v>
      </c>
      <c r="AH98" s="11">
        <v>31</v>
      </c>
      <c r="AI98" s="11" t="s">
        <v>686</v>
      </c>
    </row>
    <row r="99" ht="22" customHeight="1" spans="1:35">
      <c r="A99" s="11" t="s">
        <v>686</v>
      </c>
      <c r="B99" s="11" t="s">
        <v>796</v>
      </c>
      <c r="C99" s="11" t="s">
        <v>686</v>
      </c>
      <c r="D99" s="11" t="s">
        <v>6947</v>
      </c>
      <c r="E99" s="11" t="s">
        <v>1812</v>
      </c>
      <c r="F99" s="11" t="s">
        <v>4621</v>
      </c>
      <c r="G99" s="11" t="s">
        <v>796</v>
      </c>
      <c r="H99" s="11">
        <v>300</v>
      </c>
      <c r="I99" s="11">
        <v>253</v>
      </c>
      <c r="J99" s="11">
        <v>200</v>
      </c>
      <c r="K99" s="11">
        <v>230</v>
      </c>
      <c r="L99" s="11">
        <v>187</v>
      </c>
      <c r="M99" s="11">
        <v>94</v>
      </c>
      <c r="N99" s="11">
        <v>92</v>
      </c>
      <c r="O99" s="11">
        <v>227</v>
      </c>
      <c r="P99" s="11">
        <v>209</v>
      </c>
      <c r="Q99" s="11">
        <v>137</v>
      </c>
      <c r="R99" s="11">
        <v>137</v>
      </c>
      <c r="S99" s="11">
        <v>96</v>
      </c>
      <c r="T99" s="11">
        <v>108</v>
      </c>
      <c r="U99" s="11">
        <v>69</v>
      </c>
      <c r="V99" s="11">
        <v>92</v>
      </c>
      <c r="W99" s="11">
        <v>85</v>
      </c>
      <c r="X99" s="11">
        <v>119</v>
      </c>
      <c r="Y99" s="11">
        <v>60</v>
      </c>
      <c r="Z99" s="11">
        <v>22</v>
      </c>
      <c r="AA99" s="11">
        <v>8</v>
      </c>
      <c r="AB99" s="11">
        <v>72</v>
      </c>
      <c r="AC99" s="11">
        <v>51</v>
      </c>
      <c r="AD99" s="11">
        <v>59</v>
      </c>
      <c r="AE99" s="11">
        <v>47</v>
      </c>
      <c r="AF99" s="11">
        <v>42</v>
      </c>
      <c r="AG99" s="11" t="s">
        <v>686</v>
      </c>
      <c r="AH99" s="11" t="s">
        <v>686</v>
      </c>
      <c r="AI99" s="11" t="s">
        <v>686</v>
      </c>
    </row>
    <row r="100" ht="22" customHeight="1" spans="1:35">
      <c r="A100" s="11" t="s">
        <v>686</v>
      </c>
      <c r="B100" s="11" t="s">
        <v>451</v>
      </c>
      <c r="C100" s="11" t="s">
        <v>2648</v>
      </c>
      <c r="D100" s="11" t="s">
        <v>6960</v>
      </c>
      <c r="E100" s="11" t="s">
        <v>1812</v>
      </c>
      <c r="F100" s="11" t="s">
        <v>2657</v>
      </c>
      <c r="G100" s="11" t="s">
        <v>797</v>
      </c>
      <c r="H100" s="11">
        <v>390</v>
      </c>
      <c r="I100" s="11">
        <v>185</v>
      </c>
      <c r="J100" s="11">
        <v>19</v>
      </c>
      <c r="K100" s="11"/>
      <c r="L100" s="11" t="s">
        <v>686</v>
      </c>
      <c r="M100" s="11" t="s">
        <v>686</v>
      </c>
      <c r="N100" s="11" t="s">
        <v>686</v>
      </c>
      <c r="O100" s="11" t="s">
        <v>686</v>
      </c>
      <c r="P100" s="11" t="s">
        <v>686</v>
      </c>
      <c r="Q100" s="11" t="s">
        <v>686</v>
      </c>
      <c r="R100" s="11" t="s">
        <v>686</v>
      </c>
      <c r="S100" s="11" t="s">
        <v>686</v>
      </c>
      <c r="T100" s="11" t="s">
        <v>686</v>
      </c>
      <c r="U100" s="11" t="s">
        <v>686</v>
      </c>
      <c r="V100" s="11" t="s">
        <v>686</v>
      </c>
      <c r="W100" s="11" t="s">
        <v>686</v>
      </c>
      <c r="X100" s="11" t="s">
        <v>686</v>
      </c>
      <c r="Y100" s="11" t="s">
        <v>686</v>
      </c>
      <c r="Z100" s="11" t="s">
        <v>686</v>
      </c>
      <c r="AA100" s="11" t="s">
        <v>686</v>
      </c>
      <c r="AB100" s="11" t="s">
        <v>686</v>
      </c>
      <c r="AC100" s="11" t="s">
        <v>686</v>
      </c>
      <c r="AD100" s="11" t="s">
        <v>686</v>
      </c>
      <c r="AE100" s="11" t="s">
        <v>686</v>
      </c>
      <c r="AF100" s="11" t="s">
        <v>686</v>
      </c>
      <c r="AG100" s="11" t="s">
        <v>686</v>
      </c>
      <c r="AH100" s="11" t="s">
        <v>686</v>
      </c>
      <c r="AI100" s="11" t="s">
        <v>686</v>
      </c>
    </row>
    <row r="101" ht="22" customHeight="1" spans="1:35">
      <c r="A101" s="11" t="s">
        <v>686</v>
      </c>
      <c r="B101" s="11" t="s">
        <v>799</v>
      </c>
      <c r="C101" s="11" t="s">
        <v>6966</v>
      </c>
      <c r="D101" s="11" t="s">
        <v>6972</v>
      </c>
      <c r="E101" s="11" t="s">
        <v>1812</v>
      </c>
      <c r="F101" s="11" t="s">
        <v>6970</v>
      </c>
      <c r="G101" s="11" t="s">
        <v>798</v>
      </c>
      <c r="H101" s="11">
        <v>360</v>
      </c>
      <c r="I101" s="11">
        <v>297</v>
      </c>
      <c r="J101" s="11">
        <v>170</v>
      </c>
      <c r="K101" s="11">
        <v>157</v>
      </c>
      <c r="L101" s="11">
        <v>515</v>
      </c>
      <c r="M101" s="11">
        <v>684</v>
      </c>
      <c r="N101" s="11">
        <v>441</v>
      </c>
      <c r="O101" s="11">
        <v>376</v>
      </c>
      <c r="P101" s="11">
        <v>165</v>
      </c>
      <c r="Q101" s="11">
        <v>115</v>
      </c>
      <c r="R101" s="11">
        <v>27</v>
      </c>
      <c r="S101" s="11">
        <v>0</v>
      </c>
      <c r="T101" s="11">
        <v>5</v>
      </c>
      <c r="U101" s="11">
        <v>5</v>
      </c>
      <c r="V101" s="11">
        <v>5</v>
      </c>
      <c r="W101" s="11">
        <v>5</v>
      </c>
      <c r="X101" s="11">
        <v>1</v>
      </c>
      <c r="Y101" s="11">
        <v>9</v>
      </c>
      <c r="Z101" s="11">
        <v>4</v>
      </c>
      <c r="AA101" s="11"/>
      <c r="AB101" s="11">
        <v>2</v>
      </c>
      <c r="AC101" s="11">
        <v>11</v>
      </c>
      <c r="AD101" s="11" t="s">
        <v>686</v>
      </c>
      <c r="AE101" s="11" t="s">
        <v>686</v>
      </c>
      <c r="AF101" s="11" t="s">
        <v>686</v>
      </c>
      <c r="AG101" s="11" t="s">
        <v>686</v>
      </c>
      <c r="AH101" s="11" t="s">
        <v>686</v>
      </c>
      <c r="AI101" s="11" t="s">
        <v>686</v>
      </c>
    </row>
  </sheetData>
  <pageMargins left="0.7" right="0.7" top="0.75" bottom="0.75" header="0.3" footer="0.3"/>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101"/>
  <sheetViews>
    <sheetView workbookViewId="0">
      <pane ySplit="1" topLeftCell="A2" activePane="bottomLeft" state="frozen"/>
      <selection/>
      <selection pane="bottomLeft" activeCell="A1" sqref="A1"/>
    </sheetView>
  </sheetViews>
  <sheetFormatPr defaultColWidth="9" defaultRowHeight="13.5"/>
  <cols>
    <col min="1" max="35" width="18" customWidth="1"/>
  </cols>
  <sheetData>
    <row r="1" ht="42" customHeight="1" spans="1:35">
      <c r="A1" s="10" t="s">
        <v>1736</v>
      </c>
      <c r="B1" s="10" t="s">
        <v>3395</v>
      </c>
      <c r="C1" s="10" t="s">
        <v>3498</v>
      </c>
      <c r="D1" s="10" t="s">
        <v>6979</v>
      </c>
      <c r="E1" s="10" t="s">
        <v>6980</v>
      </c>
      <c r="F1" s="10" t="s">
        <v>205</v>
      </c>
      <c r="G1" s="10" t="s">
        <v>5888</v>
      </c>
      <c r="H1" s="10" t="s">
        <v>6981</v>
      </c>
      <c r="I1" s="10" t="s">
        <v>6982</v>
      </c>
      <c r="J1" s="10" t="s">
        <v>6983</v>
      </c>
      <c r="K1" s="10" t="s">
        <v>6984</v>
      </c>
      <c r="L1" s="10" t="s">
        <v>6985</v>
      </c>
      <c r="M1" s="10" t="s">
        <v>6986</v>
      </c>
      <c r="N1" s="10" t="s">
        <v>6987</v>
      </c>
      <c r="O1" s="10" t="s">
        <v>6988</v>
      </c>
      <c r="P1" s="10" t="s">
        <v>6989</v>
      </c>
      <c r="Q1" s="10" t="s">
        <v>6990</v>
      </c>
      <c r="R1" s="10" t="s">
        <v>6991</v>
      </c>
      <c r="S1" s="10" t="s">
        <v>6992</v>
      </c>
      <c r="T1" s="10" t="s">
        <v>6993</v>
      </c>
      <c r="U1" s="10" t="s">
        <v>6994</v>
      </c>
      <c r="V1" s="10" t="s">
        <v>6995</v>
      </c>
      <c r="W1" s="10" t="s">
        <v>6996</v>
      </c>
      <c r="X1" s="10" t="s">
        <v>6997</v>
      </c>
      <c r="Y1" s="10" t="s">
        <v>6998</v>
      </c>
      <c r="Z1" s="10" t="s">
        <v>6999</v>
      </c>
      <c r="AA1" s="10" t="s">
        <v>7000</v>
      </c>
      <c r="AB1" s="10" t="s">
        <v>7001</v>
      </c>
      <c r="AC1" s="10" t="s">
        <v>7002</v>
      </c>
      <c r="AD1" s="10" t="s">
        <v>7003</v>
      </c>
      <c r="AE1" s="10" t="s">
        <v>7004</v>
      </c>
      <c r="AF1" s="10" t="s">
        <v>7005</v>
      </c>
      <c r="AG1" s="10" t="s">
        <v>7006</v>
      </c>
      <c r="AH1" s="10" t="s">
        <v>7007</v>
      </c>
      <c r="AI1" s="10" t="s">
        <v>7008</v>
      </c>
    </row>
    <row r="2" ht="22" customHeight="1" spans="1:35">
      <c r="A2" s="11" t="s">
        <v>686</v>
      </c>
      <c r="B2" s="11" t="s">
        <v>683</v>
      </c>
      <c r="C2" s="11" t="s">
        <v>5931</v>
      </c>
      <c r="D2" s="11" t="s">
        <v>5936</v>
      </c>
      <c r="E2" s="11" t="s">
        <v>1812</v>
      </c>
      <c r="F2" s="11" t="s">
        <v>4088</v>
      </c>
      <c r="G2" s="11" t="s">
        <v>682</v>
      </c>
      <c r="H2" s="11">
        <v>3560</v>
      </c>
      <c r="I2" s="11">
        <v>3158</v>
      </c>
      <c r="J2" s="11">
        <v>2797</v>
      </c>
      <c r="K2" s="11">
        <v>3233</v>
      </c>
      <c r="L2" s="11">
        <v>3318</v>
      </c>
      <c r="M2" s="11">
        <v>1967</v>
      </c>
      <c r="N2" s="11">
        <v>3160</v>
      </c>
      <c r="O2" s="11">
        <v>1649</v>
      </c>
      <c r="P2" s="11">
        <v>2112</v>
      </c>
      <c r="Q2" s="11">
        <v>3318</v>
      </c>
      <c r="R2" s="11">
        <v>2242</v>
      </c>
      <c r="S2" s="11">
        <v>1334</v>
      </c>
      <c r="T2" s="11">
        <v>1829</v>
      </c>
      <c r="U2" s="11">
        <v>1268</v>
      </c>
      <c r="V2" s="11">
        <v>1860</v>
      </c>
      <c r="W2" s="11">
        <v>985</v>
      </c>
      <c r="X2" s="11"/>
      <c r="Y2" s="11"/>
      <c r="Z2" s="11">
        <v>408</v>
      </c>
      <c r="AA2" s="11">
        <v>935</v>
      </c>
      <c r="AB2" s="11">
        <v>713</v>
      </c>
      <c r="AC2" s="11">
        <v>1513</v>
      </c>
      <c r="AD2" s="11">
        <v>318</v>
      </c>
      <c r="AE2" s="11">
        <v>378</v>
      </c>
      <c r="AF2" s="11">
        <v>314</v>
      </c>
      <c r="AG2" s="11">
        <v>370</v>
      </c>
      <c r="AH2" s="11">
        <v>370</v>
      </c>
      <c r="AI2" s="11">
        <v>370</v>
      </c>
    </row>
    <row r="3" ht="22" customHeight="1" spans="1:35">
      <c r="A3" s="11" t="s">
        <v>686</v>
      </c>
      <c r="B3" s="11" t="s">
        <v>685</v>
      </c>
      <c r="C3" s="11" t="s">
        <v>5952</v>
      </c>
      <c r="D3" s="11" t="s">
        <v>5957</v>
      </c>
      <c r="E3" s="11" t="s">
        <v>1812</v>
      </c>
      <c r="F3" s="11" t="s">
        <v>5955</v>
      </c>
      <c r="G3" s="11" t="s">
        <v>684</v>
      </c>
      <c r="H3" s="11">
        <v>3350</v>
      </c>
      <c r="I3" s="11">
        <v>3525</v>
      </c>
      <c r="J3" s="11">
        <v>2855</v>
      </c>
      <c r="K3" s="11">
        <v>3637</v>
      </c>
      <c r="L3" s="11">
        <v>4047</v>
      </c>
      <c r="M3" s="11">
        <v>2115</v>
      </c>
      <c r="N3" s="11">
        <v>852</v>
      </c>
      <c r="O3" s="11">
        <v>3349</v>
      </c>
      <c r="P3" s="11">
        <v>3738</v>
      </c>
      <c r="Q3" s="11">
        <v>8913</v>
      </c>
      <c r="R3" s="11">
        <v>2097</v>
      </c>
      <c r="S3" s="11">
        <v>1645</v>
      </c>
      <c r="T3" s="11" t="s">
        <v>686</v>
      </c>
      <c r="U3" s="11" t="s">
        <v>686</v>
      </c>
      <c r="V3" s="11" t="s">
        <v>686</v>
      </c>
      <c r="W3" s="11" t="s">
        <v>686</v>
      </c>
      <c r="X3" s="11" t="s">
        <v>686</v>
      </c>
      <c r="Y3" s="11" t="s">
        <v>686</v>
      </c>
      <c r="Z3" s="11" t="s">
        <v>686</v>
      </c>
      <c r="AA3" s="11" t="s">
        <v>686</v>
      </c>
      <c r="AB3" s="11" t="s">
        <v>686</v>
      </c>
      <c r="AC3" s="11" t="s">
        <v>686</v>
      </c>
      <c r="AD3" s="11" t="s">
        <v>686</v>
      </c>
      <c r="AE3" s="11" t="s">
        <v>686</v>
      </c>
      <c r="AF3" s="11" t="s">
        <v>686</v>
      </c>
      <c r="AG3" s="11" t="s">
        <v>686</v>
      </c>
      <c r="AH3" s="11" t="s">
        <v>686</v>
      </c>
      <c r="AI3" s="11" t="s">
        <v>686</v>
      </c>
    </row>
    <row r="4" ht="22" customHeight="1" spans="1:35">
      <c r="A4" s="11" t="s">
        <v>686</v>
      </c>
      <c r="B4" s="11" t="s">
        <v>401</v>
      </c>
      <c r="C4" s="11" t="s">
        <v>686</v>
      </c>
      <c r="D4" s="11" t="s">
        <v>5972</v>
      </c>
      <c r="E4" s="11" t="s">
        <v>1812</v>
      </c>
      <c r="F4" s="11" t="s">
        <v>405</v>
      </c>
      <c r="G4" s="11" t="s">
        <v>401</v>
      </c>
      <c r="H4" s="11">
        <v>12830</v>
      </c>
      <c r="I4" s="11">
        <v>15761</v>
      </c>
      <c r="J4" s="11">
        <v>6637</v>
      </c>
      <c r="K4" s="11">
        <v>8044</v>
      </c>
      <c r="L4" s="11">
        <v>7818</v>
      </c>
      <c r="M4" s="11">
        <v>1500</v>
      </c>
      <c r="N4" s="11">
        <v>1426</v>
      </c>
      <c r="O4" s="11">
        <v>1865</v>
      </c>
      <c r="P4" s="11">
        <v>5043</v>
      </c>
      <c r="Q4" s="11">
        <v>6284</v>
      </c>
      <c r="R4" s="11">
        <v>2549</v>
      </c>
      <c r="S4" s="11">
        <v>4580</v>
      </c>
      <c r="T4" s="11">
        <v>480</v>
      </c>
      <c r="U4" s="11">
        <v>240</v>
      </c>
      <c r="V4" s="11" t="s">
        <v>686</v>
      </c>
      <c r="W4" s="11" t="s">
        <v>686</v>
      </c>
      <c r="X4" s="11" t="s">
        <v>686</v>
      </c>
      <c r="Y4" s="11" t="s">
        <v>686</v>
      </c>
      <c r="Z4" s="11" t="s">
        <v>686</v>
      </c>
      <c r="AA4" s="11" t="s">
        <v>686</v>
      </c>
      <c r="AB4" s="11" t="s">
        <v>686</v>
      </c>
      <c r="AC4" s="11" t="s">
        <v>686</v>
      </c>
      <c r="AD4" s="11" t="s">
        <v>686</v>
      </c>
      <c r="AE4" s="11" t="s">
        <v>686</v>
      </c>
      <c r="AF4" s="11" t="s">
        <v>686</v>
      </c>
      <c r="AG4" s="11" t="s">
        <v>686</v>
      </c>
      <c r="AH4" s="11" t="s">
        <v>686</v>
      </c>
      <c r="AI4" s="11" t="s">
        <v>686</v>
      </c>
    </row>
    <row r="5" ht="22" customHeight="1" spans="1:35">
      <c r="A5" s="11" t="s">
        <v>686</v>
      </c>
      <c r="B5" s="11" t="s">
        <v>688</v>
      </c>
      <c r="C5" s="11" t="s">
        <v>5982</v>
      </c>
      <c r="D5" s="11" t="s">
        <v>5986</v>
      </c>
      <c r="E5" s="11" t="s">
        <v>1812</v>
      </c>
      <c r="F5" s="11" t="s">
        <v>2995</v>
      </c>
      <c r="G5" s="11" t="s">
        <v>687</v>
      </c>
      <c r="H5" s="11">
        <v>8284</v>
      </c>
      <c r="I5" s="11">
        <v>5461</v>
      </c>
      <c r="J5" s="11">
        <v>0</v>
      </c>
      <c r="K5" s="11" t="s">
        <v>686</v>
      </c>
      <c r="L5" s="11" t="s">
        <v>686</v>
      </c>
      <c r="M5" s="11" t="s">
        <v>686</v>
      </c>
      <c r="N5" s="11" t="s">
        <v>686</v>
      </c>
      <c r="O5" s="11" t="s">
        <v>686</v>
      </c>
      <c r="P5" s="11" t="s">
        <v>686</v>
      </c>
      <c r="Q5" s="11" t="s">
        <v>686</v>
      </c>
      <c r="R5" s="11" t="s">
        <v>686</v>
      </c>
      <c r="S5" s="11" t="s">
        <v>686</v>
      </c>
      <c r="T5" s="11" t="s">
        <v>686</v>
      </c>
      <c r="U5" s="11" t="s">
        <v>686</v>
      </c>
      <c r="V5" s="11" t="s">
        <v>686</v>
      </c>
      <c r="W5" s="11" t="s">
        <v>686</v>
      </c>
      <c r="X5" s="11" t="s">
        <v>686</v>
      </c>
      <c r="Y5" s="11" t="s">
        <v>686</v>
      </c>
      <c r="Z5" s="11" t="s">
        <v>686</v>
      </c>
      <c r="AA5" s="11" t="s">
        <v>686</v>
      </c>
      <c r="AB5" s="11" t="s">
        <v>686</v>
      </c>
      <c r="AC5" s="11" t="s">
        <v>686</v>
      </c>
      <c r="AD5" s="11" t="s">
        <v>686</v>
      </c>
      <c r="AE5" s="11" t="s">
        <v>686</v>
      </c>
      <c r="AF5" s="11" t="s">
        <v>686</v>
      </c>
      <c r="AG5" s="11" t="s">
        <v>686</v>
      </c>
      <c r="AH5" s="11" t="s">
        <v>686</v>
      </c>
      <c r="AI5" s="11" t="s">
        <v>686</v>
      </c>
    </row>
    <row r="6" ht="22" customHeight="1" spans="1:35">
      <c r="A6" s="11" t="s">
        <v>686</v>
      </c>
      <c r="B6" s="11" t="s">
        <v>368</v>
      </c>
      <c r="C6" s="11" t="s">
        <v>2696</v>
      </c>
      <c r="D6" s="11" t="s">
        <v>5999</v>
      </c>
      <c r="E6" s="11" t="s">
        <v>1812</v>
      </c>
      <c r="F6" s="11" t="s">
        <v>2699</v>
      </c>
      <c r="G6" s="11" t="s">
        <v>689</v>
      </c>
      <c r="H6" s="11">
        <v>4512</v>
      </c>
      <c r="I6" s="11">
        <v>4068</v>
      </c>
      <c r="J6" s="11">
        <v>3610</v>
      </c>
      <c r="K6" s="11">
        <v>6956</v>
      </c>
      <c r="L6" s="11">
        <v>482</v>
      </c>
      <c r="M6" s="11">
        <v>6657</v>
      </c>
      <c r="N6" s="11">
        <v>8527</v>
      </c>
      <c r="O6" s="11">
        <v>8459</v>
      </c>
      <c r="P6" s="11">
        <v>7761</v>
      </c>
      <c r="Q6" s="11">
        <v>12611</v>
      </c>
      <c r="R6" s="11">
        <v>2786</v>
      </c>
      <c r="S6" s="11">
        <v>2849</v>
      </c>
      <c r="T6" s="11">
        <v>2560</v>
      </c>
      <c r="U6" s="11">
        <v>2163</v>
      </c>
      <c r="V6" s="11">
        <v>2013</v>
      </c>
      <c r="W6" s="11">
        <v>1778</v>
      </c>
      <c r="X6" s="11">
        <v>1691</v>
      </c>
      <c r="Y6" s="11">
        <v>4813</v>
      </c>
      <c r="Z6" s="11">
        <v>5014</v>
      </c>
      <c r="AA6" s="11">
        <v>1899</v>
      </c>
      <c r="AB6" s="11">
        <v>2305</v>
      </c>
      <c r="AC6" s="11">
        <v>2177</v>
      </c>
      <c r="AD6" s="11">
        <v>2076</v>
      </c>
      <c r="AE6" s="11">
        <v>2094</v>
      </c>
      <c r="AF6" s="11">
        <v>1866</v>
      </c>
      <c r="AG6" s="11">
        <v>2018</v>
      </c>
      <c r="AH6" s="11">
        <v>2169</v>
      </c>
      <c r="AI6" s="11">
        <v>1703</v>
      </c>
    </row>
    <row r="7" ht="22" customHeight="1" spans="1:35">
      <c r="A7" s="11" t="s">
        <v>686</v>
      </c>
      <c r="B7" s="11" t="s">
        <v>370</v>
      </c>
      <c r="C7" s="11" t="s">
        <v>2413</v>
      </c>
      <c r="D7" s="11" t="s">
        <v>6007</v>
      </c>
      <c r="E7" s="11" t="s">
        <v>1812</v>
      </c>
      <c r="F7" s="11" t="s">
        <v>372</v>
      </c>
      <c r="G7" s="11" t="s">
        <v>690</v>
      </c>
      <c r="H7" s="11">
        <v>5152</v>
      </c>
      <c r="I7" s="11">
        <v>4064</v>
      </c>
      <c r="J7" s="11">
        <v>3493</v>
      </c>
      <c r="K7" s="11">
        <v>5157</v>
      </c>
      <c r="L7" s="11">
        <v>3324</v>
      </c>
      <c r="M7" s="11">
        <v>3889</v>
      </c>
      <c r="N7" s="11">
        <v>5165</v>
      </c>
      <c r="O7" s="11">
        <v>5212</v>
      </c>
      <c r="P7" s="11">
        <v>5413</v>
      </c>
      <c r="Q7" s="11">
        <v>7096</v>
      </c>
      <c r="R7" s="11">
        <v>6679</v>
      </c>
      <c r="S7" s="11">
        <v>5227</v>
      </c>
      <c r="T7" s="11">
        <v>4765</v>
      </c>
      <c r="U7" s="11">
        <v>4886</v>
      </c>
      <c r="V7" s="11">
        <v>3987</v>
      </c>
      <c r="W7" s="11">
        <v>3661</v>
      </c>
      <c r="X7" s="11">
        <v>4088</v>
      </c>
      <c r="Y7" s="11">
        <v>3004</v>
      </c>
      <c r="Z7" s="11">
        <v>3891</v>
      </c>
      <c r="AA7" s="11">
        <v>5912</v>
      </c>
      <c r="AB7" s="11">
        <v>4506</v>
      </c>
      <c r="AC7" s="11">
        <v>4911</v>
      </c>
      <c r="AD7" s="11">
        <v>4665</v>
      </c>
      <c r="AE7" s="11">
        <v>4048</v>
      </c>
      <c r="AF7" s="11">
        <v>3539</v>
      </c>
      <c r="AG7" s="11">
        <v>5414</v>
      </c>
      <c r="AH7" s="11">
        <v>5373</v>
      </c>
      <c r="AI7" s="11">
        <v>4428</v>
      </c>
    </row>
    <row r="8" ht="22" customHeight="1" spans="1:35">
      <c r="A8" s="11" t="s">
        <v>686</v>
      </c>
      <c r="B8" s="11" t="s">
        <v>692</v>
      </c>
      <c r="C8" s="11" t="s">
        <v>6014</v>
      </c>
      <c r="D8" s="11" t="s">
        <v>6019</v>
      </c>
      <c r="E8" s="11" t="s">
        <v>1812</v>
      </c>
      <c r="F8" s="11" t="s">
        <v>6017</v>
      </c>
      <c r="G8" s="11" t="s">
        <v>691</v>
      </c>
      <c r="H8" s="11">
        <v>9870</v>
      </c>
      <c r="I8" s="11">
        <v>9870</v>
      </c>
      <c r="J8" s="11">
        <v>8390</v>
      </c>
      <c r="K8" s="11">
        <v>9969</v>
      </c>
      <c r="L8" s="11">
        <v>10528</v>
      </c>
      <c r="M8" s="11">
        <v>7435</v>
      </c>
      <c r="N8" s="11">
        <v>6858</v>
      </c>
      <c r="O8" s="11">
        <v>7962</v>
      </c>
      <c r="P8" s="11">
        <v>9969</v>
      </c>
      <c r="Q8" s="11">
        <v>35926</v>
      </c>
      <c r="R8" s="11">
        <v>14216</v>
      </c>
      <c r="S8" s="11">
        <v>8830</v>
      </c>
      <c r="T8" s="11">
        <v>4952</v>
      </c>
      <c r="U8" s="11">
        <v>5920</v>
      </c>
      <c r="V8" s="11">
        <v>8830</v>
      </c>
      <c r="W8" s="11">
        <v>9737</v>
      </c>
      <c r="X8" s="11">
        <v>10881</v>
      </c>
      <c r="Y8" s="11">
        <v>11218</v>
      </c>
      <c r="Z8" s="11">
        <v>10657</v>
      </c>
      <c r="AA8" s="11">
        <v>11133</v>
      </c>
      <c r="AB8" s="11">
        <v>21289</v>
      </c>
      <c r="AC8" s="11">
        <v>57067</v>
      </c>
      <c r="AD8" s="11">
        <v>39923</v>
      </c>
      <c r="AE8" s="11">
        <v>6736</v>
      </c>
      <c r="AF8" s="11">
        <v>5249</v>
      </c>
      <c r="AG8" s="11">
        <v>9912</v>
      </c>
      <c r="AH8" s="11">
        <v>46173</v>
      </c>
      <c r="AI8" s="11">
        <v>0</v>
      </c>
    </row>
    <row r="9" ht="22" customHeight="1" spans="1:35">
      <c r="A9" s="11" t="s">
        <v>686</v>
      </c>
      <c r="B9" s="11" t="s">
        <v>393</v>
      </c>
      <c r="C9" s="11" t="s">
        <v>2379</v>
      </c>
      <c r="D9" s="11" t="s">
        <v>6033</v>
      </c>
      <c r="E9" s="11" t="s">
        <v>1812</v>
      </c>
      <c r="F9" s="11" t="s">
        <v>397</v>
      </c>
      <c r="G9" s="11" t="s">
        <v>693</v>
      </c>
      <c r="H9" s="11">
        <v>2812</v>
      </c>
      <c r="I9" s="11">
        <v>2506</v>
      </c>
      <c r="J9" s="11">
        <v>2108</v>
      </c>
      <c r="K9" s="11">
        <v>3032</v>
      </c>
      <c r="L9" s="11">
        <v>4342</v>
      </c>
      <c r="M9" s="11">
        <v>4316</v>
      </c>
      <c r="N9" s="11">
        <v>5578</v>
      </c>
      <c r="O9" s="11">
        <v>6528</v>
      </c>
      <c r="P9" s="11">
        <v>7620</v>
      </c>
      <c r="Q9" s="11">
        <v>7101</v>
      </c>
      <c r="R9" s="11">
        <v>5090</v>
      </c>
      <c r="S9" s="11">
        <v>5211</v>
      </c>
      <c r="T9" s="11">
        <v>5031</v>
      </c>
      <c r="U9" s="11">
        <v>2552</v>
      </c>
      <c r="V9" s="11">
        <v>2976</v>
      </c>
      <c r="W9" s="11">
        <v>2920</v>
      </c>
      <c r="X9" s="11">
        <v>3136</v>
      </c>
      <c r="Y9" s="11">
        <v>3844</v>
      </c>
      <c r="Z9" s="11">
        <v>6589</v>
      </c>
      <c r="AA9" s="11">
        <v>6519</v>
      </c>
      <c r="AB9" s="11">
        <v>6255</v>
      </c>
      <c r="AC9" s="11">
        <v>4651</v>
      </c>
      <c r="AD9" s="11">
        <v>5469</v>
      </c>
      <c r="AE9" s="11">
        <v>5183</v>
      </c>
      <c r="AF9" s="11">
        <v>1197</v>
      </c>
      <c r="AG9" s="11">
        <v>4191</v>
      </c>
      <c r="AH9" s="11">
        <v>4547</v>
      </c>
      <c r="AI9" s="11">
        <v>4253</v>
      </c>
    </row>
    <row r="10" ht="22" customHeight="1" spans="1:35">
      <c r="A10" s="11" t="s">
        <v>686</v>
      </c>
      <c r="B10" s="11" t="s">
        <v>695</v>
      </c>
      <c r="C10" s="11" t="s">
        <v>2806</v>
      </c>
      <c r="D10" s="11" t="s">
        <v>6042</v>
      </c>
      <c r="E10" s="11" t="s">
        <v>1812</v>
      </c>
      <c r="F10" s="11" t="s">
        <v>2809</v>
      </c>
      <c r="G10" s="11" t="s">
        <v>694</v>
      </c>
      <c r="H10" s="11">
        <v>4257</v>
      </c>
      <c r="I10" s="11">
        <v>2885</v>
      </c>
      <c r="J10" s="11">
        <v>2589</v>
      </c>
      <c r="K10" s="11">
        <v>4159</v>
      </c>
      <c r="L10" s="11">
        <v>22565</v>
      </c>
      <c r="M10" s="11">
        <v>20986</v>
      </c>
      <c r="N10" s="11">
        <v>18174</v>
      </c>
      <c r="O10" s="11">
        <v>3261</v>
      </c>
      <c r="P10" s="11">
        <v>4397</v>
      </c>
      <c r="Q10" s="11">
        <v>4317</v>
      </c>
      <c r="R10" s="11">
        <v>2529</v>
      </c>
      <c r="S10" s="11">
        <v>2197</v>
      </c>
      <c r="T10" s="11">
        <v>2090</v>
      </c>
      <c r="U10" s="11">
        <v>2298</v>
      </c>
      <c r="V10" s="11">
        <v>3097</v>
      </c>
      <c r="W10" s="11">
        <v>2207</v>
      </c>
      <c r="X10" s="11">
        <v>2626</v>
      </c>
      <c r="Y10" s="11">
        <v>1859</v>
      </c>
      <c r="Z10" s="11">
        <v>710</v>
      </c>
      <c r="AA10" s="11">
        <v>1076</v>
      </c>
      <c r="AB10" s="11">
        <v>4025</v>
      </c>
      <c r="AC10" s="11">
        <v>3183</v>
      </c>
      <c r="AD10" s="11">
        <v>1788</v>
      </c>
      <c r="AE10" s="11">
        <v>1689</v>
      </c>
      <c r="AF10" s="11">
        <v>1699</v>
      </c>
      <c r="AG10" s="11">
        <v>2003</v>
      </c>
      <c r="AH10" s="11">
        <v>2236</v>
      </c>
      <c r="AI10" s="11">
        <v>2363</v>
      </c>
    </row>
    <row r="11" ht="22" customHeight="1" spans="1:35">
      <c r="A11" s="11" t="s">
        <v>686</v>
      </c>
      <c r="B11" s="11" t="s">
        <v>697</v>
      </c>
      <c r="C11" s="11" t="s">
        <v>6049</v>
      </c>
      <c r="D11" s="11" t="s">
        <v>6055</v>
      </c>
      <c r="E11" s="11" t="s">
        <v>1812</v>
      </c>
      <c r="F11" s="11" t="s">
        <v>6053</v>
      </c>
      <c r="G11" s="11" t="s">
        <v>696</v>
      </c>
      <c r="H11" s="11">
        <v>13485</v>
      </c>
      <c r="I11" s="11">
        <v>13845</v>
      </c>
      <c r="J11" s="11">
        <v>9007</v>
      </c>
      <c r="K11" s="11">
        <v>1499</v>
      </c>
      <c r="L11" s="11">
        <v>8092</v>
      </c>
      <c r="M11" s="11">
        <v>12587</v>
      </c>
      <c r="N11" s="11">
        <v>14835</v>
      </c>
      <c r="O11" s="11">
        <v>16197</v>
      </c>
      <c r="P11" s="11">
        <v>1449</v>
      </c>
      <c r="Q11" s="11">
        <v>2448</v>
      </c>
      <c r="R11" s="11">
        <v>12104</v>
      </c>
      <c r="S11" s="11">
        <v>6040</v>
      </c>
      <c r="T11" s="11">
        <v>7237</v>
      </c>
      <c r="U11" s="11">
        <v>7044</v>
      </c>
      <c r="V11" s="11">
        <v>7535</v>
      </c>
      <c r="W11" s="11">
        <v>2826</v>
      </c>
      <c r="X11" s="11">
        <v>2885</v>
      </c>
      <c r="Y11" s="11">
        <v>0</v>
      </c>
      <c r="Z11" s="11"/>
      <c r="AA11" s="11">
        <v>200</v>
      </c>
      <c r="AB11" s="11">
        <v>200</v>
      </c>
      <c r="AC11" s="11">
        <v>7992</v>
      </c>
      <c r="AD11" s="11">
        <v>10539</v>
      </c>
      <c r="AE11" s="11">
        <v>10305</v>
      </c>
      <c r="AF11" s="11">
        <v>0</v>
      </c>
      <c r="AG11" s="11" t="s">
        <v>686</v>
      </c>
      <c r="AH11" s="11" t="s">
        <v>686</v>
      </c>
      <c r="AI11" s="11" t="s">
        <v>686</v>
      </c>
    </row>
    <row r="12" ht="22" customHeight="1" spans="1:35">
      <c r="A12" s="11" t="s">
        <v>686</v>
      </c>
      <c r="B12" s="11" t="s">
        <v>411</v>
      </c>
      <c r="C12" s="11" t="s">
        <v>2391</v>
      </c>
      <c r="D12" s="11" t="s">
        <v>6068</v>
      </c>
      <c r="E12" s="11" t="s">
        <v>1812</v>
      </c>
      <c r="F12" s="11" t="s">
        <v>2399</v>
      </c>
      <c r="G12" s="11" t="s">
        <v>698</v>
      </c>
      <c r="H12" s="11">
        <v>3507</v>
      </c>
      <c r="I12" s="11">
        <v>3880</v>
      </c>
      <c r="J12" s="11">
        <v>3650</v>
      </c>
      <c r="K12" s="11">
        <v>4819</v>
      </c>
      <c r="L12" s="11">
        <v>17689</v>
      </c>
      <c r="M12" s="11">
        <v>6022</v>
      </c>
      <c r="N12" s="11">
        <v>6228</v>
      </c>
      <c r="O12" s="11">
        <v>6908</v>
      </c>
      <c r="P12" s="11">
        <v>5168</v>
      </c>
      <c r="Q12" s="11">
        <v>54288</v>
      </c>
      <c r="R12" s="11">
        <v>9731</v>
      </c>
      <c r="S12" s="11">
        <v>4787</v>
      </c>
      <c r="T12" s="11">
        <v>4932</v>
      </c>
      <c r="U12" s="11">
        <v>4497</v>
      </c>
      <c r="V12" s="11">
        <v>6056</v>
      </c>
      <c r="W12" s="11">
        <v>10193</v>
      </c>
      <c r="X12" s="11">
        <v>15575</v>
      </c>
      <c r="Y12" s="11">
        <v>4508</v>
      </c>
      <c r="Z12" s="11">
        <v>5053</v>
      </c>
      <c r="AA12" s="11">
        <v>6384</v>
      </c>
      <c r="AB12" s="11">
        <v>8414</v>
      </c>
      <c r="AC12" s="11">
        <v>56414</v>
      </c>
      <c r="AD12" s="11">
        <v>12321</v>
      </c>
      <c r="AE12" s="11">
        <v>3739</v>
      </c>
      <c r="AF12" s="11">
        <v>3691</v>
      </c>
      <c r="AG12" s="11">
        <v>3518</v>
      </c>
      <c r="AH12" s="11">
        <v>2375</v>
      </c>
      <c r="AI12" s="11">
        <v>3304</v>
      </c>
    </row>
    <row r="13" ht="22" customHeight="1" spans="1:35">
      <c r="A13" s="11" t="s">
        <v>686</v>
      </c>
      <c r="B13" s="11" t="s">
        <v>700</v>
      </c>
      <c r="C13" s="11" t="s">
        <v>6076</v>
      </c>
      <c r="D13" s="11" t="s">
        <v>6082</v>
      </c>
      <c r="E13" s="11" t="s">
        <v>1812</v>
      </c>
      <c r="F13" s="11" t="s">
        <v>6080</v>
      </c>
      <c r="G13" s="11" t="s">
        <v>699</v>
      </c>
      <c r="H13" s="11">
        <v>11697</v>
      </c>
      <c r="I13" s="11">
        <v>4845</v>
      </c>
      <c r="J13" s="11">
        <v>3278</v>
      </c>
      <c r="K13" s="11">
        <v>1185</v>
      </c>
      <c r="L13" s="11">
        <v>2288</v>
      </c>
      <c r="M13" s="11">
        <v>618</v>
      </c>
      <c r="N13" s="11">
        <v>1682</v>
      </c>
      <c r="O13" s="11">
        <v>475</v>
      </c>
      <c r="P13" s="11" t="s">
        <v>686</v>
      </c>
      <c r="Q13" s="11" t="s">
        <v>686</v>
      </c>
      <c r="R13" s="11" t="s">
        <v>686</v>
      </c>
      <c r="S13" s="11" t="s">
        <v>686</v>
      </c>
      <c r="T13" s="11" t="s">
        <v>686</v>
      </c>
      <c r="U13" s="11" t="s">
        <v>686</v>
      </c>
      <c r="V13" s="11" t="s">
        <v>686</v>
      </c>
      <c r="W13" s="11" t="s">
        <v>686</v>
      </c>
      <c r="X13" s="11" t="s">
        <v>686</v>
      </c>
      <c r="Y13" s="11" t="s">
        <v>686</v>
      </c>
      <c r="Z13" s="11" t="s">
        <v>686</v>
      </c>
      <c r="AA13" s="11" t="s">
        <v>686</v>
      </c>
      <c r="AB13" s="11" t="s">
        <v>686</v>
      </c>
      <c r="AC13" s="11" t="s">
        <v>686</v>
      </c>
      <c r="AD13" s="11" t="s">
        <v>686</v>
      </c>
      <c r="AE13" s="11" t="s">
        <v>686</v>
      </c>
      <c r="AF13" s="11" t="s">
        <v>686</v>
      </c>
      <c r="AG13" s="11" t="s">
        <v>686</v>
      </c>
      <c r="AH13" s="11" t="s">
        <v>686</v>
      </c>
      <c r="AI13" s="11" t="s">
        <v>686</v>
      </c>
    </row>
    <row r="14" ht="22" customHeight="1" spans="1:35">
      <c r="A14" s="11" t="s">
        <v>686</v>
      </c>
      <c r="B14" s="11" t="s">
        <v>317</v>
      </c>
      <c r="C14" s="11" t="s">
        <v>2439</v>
      </c>
      <c r="D14" s="11" t="s">
        <v>6094</v>
      </c>
      <c r="E14" s="11" t="s">
        <v>1812</v>
      </c>
      <c r="F14" s="11" t="s">
        <v>2448</v>
      </c>
      <c r="G14" s="11" t="s">
        <v>701</v>
      </c>
      <c r="H14" s="11">
        <v>5846</v>
      </c>
      <c r="I14" s="11">
        <v>8488</v>
      </c>
      <c r="J14" s="11">
        <v>8070</v>
      </c>
      <c r="K14" s="11">
        <v>10753</v>
      </c>
      <c r="L14" s="11">
        <v>12652</v>
      </c>
      <c r="M14" s="11">
        <v>14540</v>
      </c>
      <c r="N14" s="11">
        <v>12367</v>
      </c>
      <c r="O14" s="11">
        <v>13071</v>
      </c>
      <c r="P14" s="11">
        <v>13386</v>
      </c>
      <c r="Q14" s="11">
        <v>16084</v>
      </c>
      <c r="R14" s="11">
        <v>13471</v>
      </c>
      <c r="S14" s="11">
        <v>15341</v>
      </c>
      <c r="T14" s="11">
        <v>15504</v>
      </c>
      <c r="U14" s="11">
        <v>17697</v>
      </c>
      <c r="V14" s="11">
        <v>31974</v>
      </c>
      <c r="W14" s="11">
        <v>10389</v>
      </c>
      <c r="X14" s="11">
        <v>14300</v>
      </c>
      <c r="Y14" s="11">
        <v>21000</v>
      </c>
      <c r="Z14" s="11">
        <v>32688</v>
      </c>
      <c r="AA14" s="11">
        <v>38675</v>
      </c>
      <c r="AB14" s="11">
        <v>36898</v>
      </c>
      <c r="AC14" s="11">
        <v>34110</v>
      </c>
      <c r="AD14" s="11">
        <v>51485</v>
      </c>
      <c r="AE14" s="11">
        <v>35848</v>
      </c>
      <c r="AF14" s="11">
        <v>12026</v>
      </c>
      <c r="AG14" s="11">
        <v>14880</v>
      </c>
      <c r="AH14" s="11">
        <v>26453</v>
      </c>
      <c r="AI14" s="11">
        <v>27282</v>
      </c>
    </row>
    <row r="15" ht="22" customHeight="1" spans="1:35">
      <c r="A15" s="11" t="s">
        <v>686</v>
      </c>
      <c r="B15" s="11" t="s">
        <v>703</v>
      </c>
      <c r="C15" s="11" t="s">
        <v>6101</v>
      </c>
      <c r="D15" s="11" t="s">
        <v>6106</v>
      </c>
      <c r="E15" s="11" t="s">
        <v>1812</v>
      </c>
      <c r="F15" s="11" t="s">
        <v>6104</v>
      </c>
      <c r="G15" s="11" t="s">
        <v>702</v>
      </c>
      <c r="H15" s="11">
        <v>5997</v>
      </c>
      <c r="I15" s="11">
        <v>6837</v>
      </c>
      <c r="J15" s="11">
        <v>5607</v>
      </c>
      <c r="K15" s="11">
        <v>6173</v>
      </c>
      <c r="L15" s="11">
        <v>15858</v>
      </c>
      <c r="M15" s="11">
        <v>6594</v>
      </c>
      <c r="N15" s="11">
        <v>5233</v>
      </c>
      <c r="O15" s="11">
        <v>3837</v>
      </c>
      <c r="P15" s="11">
        <v>5761</v>
      </c>
      <c r="Q15" s="11">
        <v>30429</v>
      </c>
      <c r="R15" s="11">
        <v>6474</v>
      </c>
      <c r="S15" s="11">
        <v>6726</v>
      </c>
      <c r="T15" s="11">
        <v>8977</v>
      </c>
      <c r="U15" s="11">
        <v>9412</v>
      </c>
      <c r="V15" s="11">
        <v>9732</v>
      </c>
      <c r="W15" s="11">
        <v>8731</v>
      </c>
      <c r="X15" s="11">
        <v>27519</v>
      </c>
      <c r="Y15" s="11">
        <v>8322</v>
      </c>
      <c r="Z15" s="11">
        <v>6012</v>
      </c>
      <c r="AA15" s="11">
        <v>4333</v>
      </c>
      <c r="AB15" s="11" t="s">
        <v>686</v>
      </c>
      <c r="AC15" s="11" t="s">
        <v>686</v>
      </c>
      <c r="AD15" s="11" t="s">
        <v>686</v>
      </c>
      <c r="AE15" s="11" t="s">
        <v>686</v>
      </c>
      <c r="AF15" s="11" t="s">
        <v>686</v>
      </c>
      <c r="AG15" s="11" t="s">
        <v>686</v>
      </c>
      <c r="AH15" s="11" t="s">
        <v>686</v>
      </c>
      <c r="AI15" s="11" t="s">
        <v>686</v>
      </c>
    </row>
    <row r="16" ht="22" customHeight="1" spans="1:35">
      <c r="A16" s="11" t="s">
        <v>686</v>
      </c>
      <c r="B16" s="11" t="s">
        <v>425</v>
      </c>
      <c r="C16" s="11" t="s">
        <v>2718</v>
      </c>
      <c r="D16" s="11" t="s">
        <v>6115</v>
      </c>
      <c r="E16" s="11" t="s">
        <v>1812</v>
      </c>
      <c r="F16" s="11" t="s">
        <v>429</v>
      </c>
      <c r="G16" s="11" t="s">
        <v>704</v>
      </c>
      <c r="H16" s="11">
        <v>6594</v>
      </c>
      <c r="I16" s="11">
        <v>6023</v>
      </c>
      <c r="J16" s="11">
        <v>3583</v>
      </c>
      <c r="K16" s="11">
        <v>5100</v>
      </c>
      <c r="L16" s="11">
        <v>9578</v>
      </c>
      <c r="M16" s="11">
        <v>12064</v>
      </c>
      <c r="N16" s="11">
        <v>7059</v>
      </c>
      <c r="O16" s="11">
        <v>12741</v>
      </c>
      <c r="P16" s="11">
        <v>8429</v>
      </c>
      <c r="Q16" s="11">
        <v>7086</v>
      </c>
      <c r="R16" s="11">
        <v>4802</v>
      </c>
      <c r="S16" s="11">
        <v>5253</v>
      </c>
      <c r="T16" s="11">
        <v>3859</v>
      </c>
      <c r="U16" s="11">
        <v>3489</v>
      </c>
      <c r="V16" s="11">
        <v>3699</v>
      </c>
      <c r="W16" s="11">
        <v>2778</v>
      </c>
      <c r="X16" s="11">
        <v>2824</v>
      </c>
      <c r="Y16" s="11">
        <v>2978</v>
      </c>
      <c r="Z16" s="11">
        <v>3429</v>
      </c>
      <c r="AA16" s="11">
        <v>3339</v>
      </c>
      <c r="AB16" s="11">
        <v>4101</v>
      </c>
      <c r="AC16" s="11">
        <v>4769</v>
      </c>
      <c r="AD16" s="11">
        <v>3347</v>
      </c>
      <c r="AE16" s="11">
        <v>4047</v>
      </c>
      <c r="AF16" s="11">
        <v>3176</v>
      </c>
      <c r="AG16" s="11">
        <v>2226</v>
      </c>
      <c r="AH16" s="11">
        <v>2496</v>
      </c>
      <c r="AI16" s="11">
        <v>1253</v>
      </c>
    </row>
    <row r="17" ht="22" customHeight="1" spans="1:35">
      <c r="A17" s="11" t="s">
        <v>686</v>
      </c>
      <c r="B17" s="11" t="s">
        <v>706</v>
      </c>
      <c r="C17" s="11" t="s">
        <v>6123</v>
      </c>
      <c r="D17" s="11" t="s">
        <v>6129</v>
      </c>
      <c r="E17" s="11" t="s">
        <v>1812</v>
      </c>
      <c r="F17" s="11" t="s">
        <v>6127</v>
      </c>
      <c r="G17" s="11" t="s">
        <v>705</v>
      </c>
      <c r="H17" s="11">
        <v>898</v>
      </c>
      <c r="I17" s="11">
        <v>433</v>
      </c>
      <c r="J17" s="11">
        <v>198</v>
      </c>
      <c r="K17" s="11">
        <v>121</v>
      </c>
      <c r="L17" s="11">
        <v>231</v>
      </c>
      <c r="M17" s="11">
        <v>440</v>
      </c>
      <c r="N17" s="11">
        <v>615</v>
      </c>
      <c r="O17" s="11">
        <v>626</v>
      </c>
      <c r="P17" s="11">
        <v>892</v>
      </c>
      <c r="Q17" s="11">
        <v>1479</v>
      </c>
      <c r="R17" s="11">
        <v>402</v>
      </c>
      <c r="S17" s="11">
        <v>390</v>
      </c>
      <c r="T17" s="11">
        <v>495</v>
      </c>
      <c r="U17" s="11">
        <v>705</v>
      </c>
      <c r="V17" s="11">
        <v>944</v>
      </c>
      <c r="W17" s="11">
        <v>15</v>
      </c>
      <c r="X17" s="11">
        <v>0</v>
      </c>
      <c r="Y17" s="11" t="s">
        <v>686</v>
      </c>
      <c r="Z17" s="11" t="s">
        <v>686</v>
      </c>
      <c r="AA17" s="11" t="s">
        <v>686</v>
      </c>
      <c r="AB17" s="11" t="s">
        <v>686</v>
      </c>
      <c r="AC17" s="11" t="s">
        <v>686</v>
      </c>
      <c r="AD17" s="11" t="s">
        <v>686</v>
      </c>
      <c r="AE17" s="11" t="s">
        <v>686</v>
      </c>
      <c r="AF17" s="11" t="s">
        <v>686</v>
      </c>
      <c r="AG17" s="11" t="s">
        <v>686</v>
      </c>
      <c r="AH17" s="11" t="s">
        <v>686</v>
      </c>
      <c r="AI17" s="11" t="s">
        <v>686</v>
      </c>
    </row>
    <row r="18" ht="22" customHeight="1" spans="1:35">
      <c r="A18" s="11" t="s">
        <v>686</v>
      </c>
      <c r="B18" s="11" t="s">
        <v>707</v>
      </c>
      <c r="C18" s="11" t="s">
        <v>686</v>
      </c>
      <c r="D18" s="11" t="s">
        <v>6147</v>
      </c>
      <c r="E18" s="11" t="s">
        <v>1812</v>
      </c>
      <c r="F18" s="11" t="s">
        <v>6145</v>
      </c>
      <c r="G18" s="11" t="s">
        <v>707</v>
      </c>
      <c r="H18" s="11">
        <v>6198</v>
      </c>
      <c r="I18" s="11">
        <v>2967</v>
      </c>
      <c r="J18" s="11">
        <v>874</v>
      </c>
      <c r="K18" s="11">
        <v>1101</v>
      </c>
      <c r="L18" s="11">
        <v>580</v>
      </c>
      <c r="M18" s="11">
        <v>225</v>
      </c>
      <c r="N18" s="11">
        <v>0</v>
      </c>
      <c r="O18" s="11" t="s">
        <v>686</v>
      </c>
      <c r="P18" s="11" t="s">
        <v>686</v>
      </c>
      <c r="Q18" s="11" t="s">
        <v>686</v>
      </c>
      <c r="R18" s="11" t="s">
        <v>686</v>
      </c>
      <c r="S18" s="11" t="s">
        <v>686</v>
      </c>
      <c r="T18" s="11" t="s">
        <v>686</v>
      </c>
      <c r="U18" s="11" t="s">
        <v>686</v>
      </c>
      <c r="V18" s="11" t="s">
        <v>686</v>
      </c>
      <c r="W18" s="11" t="s">
        <v>686</v>
      </c>
      <c r="X18" s="11" t="s">
        <v>686</v>
      </c>
      <c r="Y18" s="11" t="s">
        <v>686</v>
      </c>
      <c r="Z18" s="11" t="s">
        <v>686</v>
      </c>
      <c r="AA18" s="11" t="s">
        <v>686</v>
      </c>
      <c r="AB18" s="11" t="s">
        <v>686</v>
      </c>
      <c r="AC18" s="11" t="s">
        <v>686</v>
      </c>
      <c r="AD18" s="11" t="s">
        <v>686</v>
      </c>
      <c r="AE18" s="11" t="s">
        <v>686</v>
      </c>
      <c r="AF18" s="11" t="s">
        <v>686</v>
      </c>
      <c r="AG18" s="11" t="s">
        <v>686</v>
      </c>
      <c r="AH18" s="11" t="s">
        <v>686</v>
      </c>
      <c r="AI18" s="11" t="s">
        <v>686</v>
      </c>
    </row>
    <row r="19" ht="22" customHeight="1" spans="1:35">
      <c r="A19" s="11" t="s">
        <v>686</v>
      </c>
      <c r="B19" s="11" t="s">
        <v>364</v>
      </c>
      <c r="C19" s="11" t="s">
        <v>2223</v>
      </c>
      <c r="D19" s="11" t="s">
        <v>6158</v>
      </c>
      <c r="E19" s="11" t="s">
        <v>1812</v>
      </c>
      <c r="F19" s="11" t="s">
        <v>2230</v>
      </c>
      <c r="G19" s="11" t="s">
        <v>708</v>
      </c>
      <c r="H19" s="11">
        <v>46177</v>
      </c>
      <c r="I19" s="11">
        <v>7031</v>
      </c>
      <c r="J19" s="11">
        <v>5421</v>
      </c>
      <c r="K19" s="11">
        <v>9086</v>
      </c>
      <c r="L19" s="11">
        <v>8706</v>
      </c>
      <c r="M19" s="11">
        <v>10278</v>
      </c>
      <c r="N19" s="11">
        <v>12408</v>
      </c>
      <c r="O19" s="11">
        <v>13921</v>
      </c>
      <c r="P19" s="11">
        <v>16476</v>
      </c>
      <c r="Q19" s="11">
        <v>7252</v>
      </c>
      <c r="R19" s="11">
        <v>9448</v>
      </c>
      <c r="S19" s="11">
        <v>13805</v>
      </c>
      <c r="T19" s="11">
        <v>13966</v>
      </c>
      <c r="U19" s="11">
        <v>14454</v>
      </c>
      <c r="V19" s="11">
        <v>20954</v>
      </c>
      <c r="W19" s="11">
        <v>10488</v>
      </c>
      <c r="X19" s="11">
        <v>11948</v>
      </c>
      <c r="Y19" s="11">
        <v>8636</v>
      </c>
      <c r="Z19" s="11">
        <v>16887</v>
      </c>
      <c r="AA19" s="11" t="s">
        <v>686</v>
      </c>
      <c r="AB19" s="11" t="s">
        <v>686</v>
      </c>
      <c r="AC19" s="11" t="s">
        <v>686</v>
      </c>
      <c r="AD19" s="11" t="s">
        <v>686</v>
      </c>
      <c r="AE19" s="11" t="s">
        <v>686</v>
      </c>
      <c r="AF19" s="11" t="s">
        <v>686</v>
      </c>
      <c r="AG19" s="11" t="s">
        <v>686</v>
      </c>
      <c r="AH19" s="11" t="s">
        <v>686</v>
      </c>
      <c r="AI19" s="11" t="s">
        <v>686</v>
      </c>
    </row>
    <row r="20" ht="22" customHeight="1" spans="1:35">
      <c r="A20" s="11" t="s">
        <v>686</v>
      </c>
      <c r="B20" s="11" t="s">
        <v>476</v>
      </c>
      <c r="C20" s="11" t="s">
        <v>686</v>
      </c>
      <c r="D20" s="11" t="s">
        <v>6167</v>
      </c>
      <c r="E20" s="11" t="s">
        <v>1812</v>
      </c>
      <c r="F20" s="11" t="s">
        <v>2575</v>
      </c>
      <c r="G20" s="11" t="s">
        <v>476</v>
      </c>
      <c r="H20" s="11">
        <v>2697</v>
      </c>
      <c r="I20" s="11">
        <v>2445</v>
      </c>
      <c r="J20" s="11">
        <v>1345</v>
      </c>
      <c r="K20" s="11">
        <v>2714</v>
      </c>
      <c r="L20" s="11">
        <v>1584</v>
      </c>
      <c r="M20" s="11">
        <v>1698</v>
      </c>
      <c r="N20" s="11">
        <v>1718</v>
      </c>
      <c r="O20" s="11">
        <v>2341</v>
      </c>
      <c r="P20" s="11">
        <v>3741</v>
      </c>
      <c r="Q20" s="11">
        <v>5688</v>
      </c>
      <c r="R20" s="11">
        <v>4585</v>
      </c>
      <c r="S20" s="11">
        <v>3353</v>
      </c>
      <c r="T20" s="11">
        <v>4141</v>
      </c>
      <c r="U20" s="11">
        <v>4393</v>
      </c>
      <c r="V20" s="11">
        <v>4027</v>
      </c>
      <c r="W20" s="11">
        <v>3862</v>
      </c>
      <c r="X20" s="11">
        <v>2539</v>
      </c>
      <c r="Y20" s="11">
        <v>2077</v>
      </c>
      <c r="Z20" s="11">
        <v>1963</v>
      </c>
      <c r="AA20" s="11">
        <v>1815</v>
      </c>
      <c r="AB20" s="11">
        <v>681</v>
      </c>
      <c r="AC20" s="11">
        <v>11</v>
      </c>
      <c r="AD20" s="11">
        <v>66</v>
      </c>
      <c r="AE20" s="11" t="s">
        <v>686</v>
      </c>
      <c r="AF20" s="11" t="s">
        <v>686</v>
      </c>
      <c r="AG20" s="11" t="s">
        <v>686</v>
      </c>
      <c r="AH20" s="11" t="s">
        <v>686</v>
      </c>
      <c r="AI20" s="11" t="s">
        <v>686</v>
      </c>
    </row>
    <row r="21" ht="22" customHeight="1" spans="1:35">
      <c r="A21" s="11" t="s">
        <v>686</v>
      </c>
      <c r="B21" s="11" t="s">
        <v>710</v>
      </c>
      <c r="C21" s="11" t="s">
        <v>6176</v>
      </c>
      <c r="D21" s="11" t="s">
        <v>6180</v>
      </c>
      <c r="E21" s="11" t="s">
        <v>1812</v>
      </c>
      <c r="F21" s="11" t="s">
        <v>4152</v>
      </c>
      <c r="G21" s="11" t="s">
        <v>709</v>
      </c>
      <c r="H21" s="11">
        <v>7557</v>
      </c>
      <c r="I21" s="11">
        <v>1756</v>
      </c>
      <c r="J21" s="11">
        <v>0</v>
      </c>
      <c r="K21" s="11" t="s">
        <v>686</v>
      </c>
      <c r="L21" s="11" t="s">
        <v>686</v>
      </c>
      <c r="M21" s="11" t="s">
        <v>686</v>
      </c>
      <c r="N21" s="11" t="s">
        <v>686</v>
      </c>
      <c r="O21" s="11" t="s">
        <v>686</v>
      </c>
      <c r="P21" s="11" t="s">
        <v>686</v>
      </c>
      <c r="Q21" s="11" t="s">
        <v>686</v>
      </c>
      <c r="R21" s="11" t="s">
        <v>686</v>
      </c>
      <c r="S21" s="11" t="s">
        <v>686</v>
      </c>
      <c r="T21" s="11" t="s">
        <v>686</v>
      </c>
      <c r="U21" s="11" t="s">
        <v>686</v>
      </c>
      <c r="V21" s="11" t="s">
        <v>686</v>
      </c>
      <c r="W21" s="11" t="s">
        <v>686</v>
      </c>
      <c r="X21" s="11" t="s">
        <v>686</v>
      </c>
      <c r="Y21" s="11" t="s">
        <v>686</v>
      </c>
      <c r="Z21" s="11" t="s">
        <v>686</v>
      </c>
      <c r="AA21" s="11" t="s">
        <v>686</v>
      </c>
      <c r="AB21" s="11" t="s">
        <v>686</v>
      </c>
      <c r="AC21" s="11" t="s">
        <v>686</v>
      </c>
      <c r="AD21" s="11" t="s">
        <v>686</v>
      </c>
      <c r="AE21" s="11" t="s">
        <v>686</v>
      </c>
      <c r="AF21" s="11" t="s">
        <v>686</v>
      </c>
      <c r="AG21" s="11" t="s">
        <v>686</v>
      </c>
      <c r="AH21" s="11" t="s">
        <v>686</v>
      </c>
      <c r="AI21" s="11" t="s">
        <v>686</v>
      </c>
    </row>
    <row r="22" ht="22" customHeight="1" spans="1:35">
      <c r="A22" s="11" t="s">
        <v>686</v>
      </c>
      <c r="B22" s="11" t="s">
        <v>712</v>
      </c>
      <c r="C22" s="11" t="s">
        <v>6192</v>
      </c>
      <c r="D22" s="11" t="s">
        <v>6197</v>
      </c>
      <c r="E22" s="11" t="s">
        <v>1812</v>
      </c>
      <c r="F22" s="11" t="s">
        <v>6195</v>
      </c>
      <c r="G22" s="11" t="s">
        <v>711</v>
      </c>
      <c r="H22" s="11">
        <v>4078</v>
      </c>
      <c r="I22" s="11">
        <v>4281</v>
      </c>
      <c r="J22" s="11">
        <v>2396</v>
      </c>
      <c r="K22" s="11">
        <v>2803</v>
      </c>
      <c r="L22" s="11">
        <v>3296</v>
      </c>
      <c r="M22" s="11">
        <v>4445</v>
      </c>
      <c r="N22" s="11">
        <v>4809</v>
      </c>
      <c r="O22" s="11">
        <v>3990</v>
      </c>
      <c r="P22" s="11">
        <v>4480</v>
      </c>
      <c r="Q22" s="11">
        <v>5942</v>
      </c>
      <c r="R22" s="11">
        <v>5144</v>
      </c>
      <c r="S22" s="11">
        <v>4356</v>
      </c>
      <c r="T22" s="11">
        <v>3899</v>
      </c>
      <c r="U22" s="11">
        <v>3187</v>
      </c>
      <c r="V22" s="11">
        <v>3971</v>
      </c>
      <c r="W22" s="11">
        <v>3947</v>
      </c>
      <c r="X22" s="11">
        <v>4578</v>
      </c>
      <c r="Y22" s="11">
        <v>3957</v>
      </c>
      <c r="Z22" s="11">
        <v>5097</v>
      </c>
      <c r="AA22" s="11">
        <v>5135</v>
      </c>
      <c r="AB22" s="11">
        <v>6221</v>
      </c>
      <c r="AC22" s="11">
        <v>7575</v>
      </c>
      <c r="AD22" s="11">
        <v>5989</v>
      </c>
      <c r="AE22" s="11">
        <v>6551</v>
      </c>
      <c r="AF22" s="11">
        <v>4217</v>
      </c>
      <c r="AG22" s="11">
        <v>5936</v>
      </c>
      <c r="AH22" s="11">
        <v>5621</v>
      </c>
      <c r="AI22" s="11">
        <v>4519</v>
      </c>
    </row>
    <row r="23" ht="22" customHeight="1" spans="1:35">
      <c r="A23" s="11" t="s">
        <v>686</v>
      </c>
      <c r="B23" s="11" t="s">
        <v>539</v>
      </c>
      <c r="C23" s="11" t="s">
        <v>2637</v>
      </c>
      <c r="D23" s="11" t="s">
        <v>6208</v>
      </c>
      <c r="E23" s="11" t="s">
        <v>1812</v>
      </c>
      <c r="F23" s="11" t="s">
        <v>542</v>
      </c>
      <c r="G23" s="11" t="s">
        <v>713</v>
      </c>
      <c r="H23" s="11">
        <v>959</v>
      </c>
      <c r="I23" s="11">
        <v>1485</v>
      </c>
      <c r="J23" s="11">
        <v>1302</v>
      </c>
      <c r="K23" s="11">
        <v>1878</v>
      </c>
      <c r="L23" s="11">
        <v>1004</v>
      </c>
      <c r="M23" s="11">
        <v>2057</v>
      </c>
      <c r="N23" s="11">
        <v>2253</v>
      </c>
      <c r="O23" s="11">
        <v>2995</v>
      </c>
      <c r="P23" s="11">
        <v>3982</v>
      </c>
      <c r="Q23" s="11">
        <v>2240</v>
      </c>
      <c r="R23" s="11">
        <v>3073</v>
      </c>
      <c r="S23" s="11">
        <v>3308</v>
      </c>
      <c r="T23" s="11">
        <v>2876</v>
      </c>
      <c r="U23" s="11">
        <v>3212</v>
      </c>
      <c r="V23" s="11">
        <v>2157</v>
      </c>
      <c r="W23" s="11">
        <v>3204</v>
      </c>
      <c r="X23" s="11">
        <v>3605</v>
      </c>
      <c r="Y23" s="11">
        <v>4155</v>
      </c>
      <c r="Z23" s="11">
        <v>4069</v>
      </c>
      <c r="AA23" s="11">
        <v>591</v>
      </c>
      <c r="AB23" s="11">
        <v>1083</v>
      </c>
      <c r="AC23" s="11">
        <v>6463</v>
      </c>
      <c r="AD23" s="11">
        <v>8676</v>
      </c>
      <c r="AE23" s="11">
        <v>4105</v>
      </c>
      <c r="AF23" s="11">
        <v>3847</v>
      </c>
      <c r="AG23" s="11">
        <v>2066</v>
      </c>
      <c r="AH23" s="11">
        <v>2218</v>
      </c>
      <c r="AI23" s="11">
        <v>1437</v>
      </c>
    </row>
    <row r="24" ht="22" customHeight="1" spans="1:35">
      <c r="A24" s="11" t="s">
        <v>686</v>
      </c>
      <c r="B24" s="11" t="s">
        <v>715</v>
      </c>
      <c r="C24" s="11" t="s">
        <v>6217</v>
      </c>
      <c r="D24" s="11" t="s">
        <v>6222</v>
      </c>
      <c r="E24" s="11" t="s">
        <v>1812</v>
      </c>
      <c r="F24" s="11" t="s">
        <v>6220</v>
      </c>
      <c r="G24" s="11" t="s">
        <v>714</v>
      </c>
      <c r="H24" s="11">
        <v>3986</v>
      </c>
      <c r="I24" s="11">
        <v>4140</v>
      </c>
      <c r="J24" s="11">
        <v>2348</v>
      </c>
      <c r="K24" s="11">
        <v>2396</v>
      </c>
      <c r="L24" s="11">
        <v>900</v>
      </c>
      <c r="M24" s="11">
        <v>865</v>
      </c>
      <c r="N24" s="11">
        <v>2317</v>
      </c>
      <c r="O24" s="11">
        <v>2439</v>
      </c>
      <c r="P24" s="11">
        <v>2862</v>
      </c>
      <c r="Q24" s="11">
        <v>3109</v>
      </c>
      <c r="R24" s="11">
        <v>3284</v>
      </c>
      <c r="S24" s="11">
        <v>2727</v>
      </c>
      <c r="T24" s="11">
        <v>2914</v>
      </c>
      <c r="U24" s="11">
        <v>3138</v>
      </c>
      <c r="V24" s="11">
        <v>3243</v>
      </c>
      <c r="W24" s="11">
        <v>2724</v>
      </c>
      <c r="X24" s="11">
        <v>2802</v>
      </c>
      <c r="Y24" s="11">
        <v>2338</v>
      </c>
      <c r="Z24" s="11">
        <v>2369</v>
      </c>
      <c r="AA24" s="11">
        <v>2627</v>
      </c>
      <c r="AB24" s="11">
        <v>1538</v>
      </c>
      <c r="AC24" s="11">
        <v>3070</v>
      </c>
      <c r="AD24" s="11">
        <v>1542</v>
      </c>
      <c r="AE24" s="11">
        <v>1886</v>
      </c>
      <c r="AF24" s="11">
        <v>1494</v>
      </c>
      <c r="AG24" s="11">
        <v>417</v>
      </c>
      <c r="AH24" s="11">
        <v>1785</v>
      </c>
      <c r="AI24" s="11">
        <v>1990</v>
      </c>
    </row>
    <row r="25" ht="22" customHeight="1" spans="1:35">
      <c r="A25" s="11" t="s">
        <v>686</v>
      </c>
      <c r="B25" s="11" t="s">
        <v>502</v>
      </c>
      <c r="C25" s="11" t="s">
        <v>686</v>
      </c>
      <c r="D25" s="11" t="s">
        <v>6236</v>
      </c>
      <c r="E25" s="11" t="s">
        <v>1812</v>
      </c>
      <c r="F25" s="11" t="s">
        <v>2743</v>
      </c>
      <c r="G25" s="11" t="s">
        <v>502</v>
      </c>
      <c r="H25" s="11">
        <v>4078</v>
      </c>
      <c r="I25" s="11">
        <v>4129</v>
      </c>
      <c r="J25" s="11">
        <v>3755</v>
      </c>
      <c r="K25" s="11">
        <v>2771</v>
      </c>
      <c r="L25" s="11">
        <v>1562</v>
      </c>
      <c r="M25" s="11">
        <v>2435</v>
      </c>
      <c r="N25" s="11">
        <v>2621</v>
      </c>
      <c r="O25" s="11">
        <v>937</v>
      </c>
      <c r="P25" s="11">
        <v>892</v>
      </c>
      <c r="Q25" s="11">
        <v>697</v>
      </c>
      <c r="R25" s="11" t="s">
        <v>686</v>
      </c>
      <c r="S25" s="11" t="s">
        <v>686</v>
      </c>
      <c r="T25" s="11" t="s">
        <v>686</v>
      </c>
      <c r="U25" s="11" t="s">
        <v>686</v>
      </c>
      <c r="V25" s="11" t="s">
        <v>686</v>
      </c>
      <c r="W25" s="11" t="s">
        <v>686</v>
      </c>
      <c r="X25" s="11" t="s">
        <v>686</v>
      </c>
      <c r="Y25" s="11" t="s">
        <v>686</v>
      </c>
      <c r="Z25" s="11" t="s">
        <v>686</v>
      </c>
      <c r="AA25" s="11" t="s">
        <v>686</v>
      </c>
      <c r="AB25" s="11" t="s">
        <v>686</v>
      </c>
      <c r="AC25" s="11" t="s">
        <v>686</v>
      </c>
      <c r="AD25" s="11" t="s">
        <v>686</v>
      </c>
      <c r="AE25" s="11" t="s">
        <v>686</v>
      </c>
      <c r="AF25" s="11" t="s">
        <v>686</v>
      </c>
      <c r="AG25" s="11" t="s">
        <v>686</v>
      </c>
      <c r="AH25" s="11" t="s">
        <v>686</v>
      </c>
      <c r="AI25" s="11" t="s">
        <v>686</v>
      </c>
    </row>
    <row r="26" ht="22" customHeight="1" spans="1:35">
      <c r="A26" s="11" t="s">
        <v>686</v>
      </c>
      <c r="B26" s="11" t="s">
        <v>716</v>
      </c>
      <c r="C26" s="11" t="s">
        <v>686</v>
      </c>
      <c r="D26" s="11" t="s">
        <v>6248</v>
      </c>
      <c r="E26" s="11" t="s">
        <v>1812</v>
      </c>
      <c r="F26" s="11" t="s">
        <v>3946</v>
      </c>
      <c r="G26" s="11" t="s">
        <v>716</v>
      </c>
      <c r="H26" s="11">
        <v>7420</v>
      </c>
      <c r="I26" s="11">
        <v>5488</v>
      </c>
      <c r="J26" s="11">
        <v>3285</v>
      </c>
      <c r="K26" s="11">
        <v>7027</v>
      </c>
      <c r="L26" s="11">
        <v>932</v>
      </c>
      <c r="M26" s="11">
        <v>643</v>
      </c>
      <c r="N26" s="11">
        <v>6611</v>
      </c>
      <c r="O26" s="11">
        <v>2559</v>
      </c>
      <c r="P26" s="11">
        <v>520</v>
      </c>
      <c r="Q26" s="11">
        <v>588</v>
      </c>
      <c r="R26" s="11" t="s">
        <v>686</v>
      </c>
      <c r="S26" s="11" t="s">
        <v>686</v>
      </c>
      <c r="T26" s="11" t="s">
        <v>686</v>
      </c>
      <c r="U26" s="11" t="s">
        <v>686</v>
      </c>
      <c r="V26" s="11" t="s">
        <v>686</v>
      </c>
      <c r="W26" s="11" t="s">
        <v>686</v>
      </c>
      <c r="X26" s="11" t="s">
        <v>686</v>
      </c>
      <c r="Y26" s="11" t="s">
        <v>686</v>
      </c>
      <c r="Z26" s="11" t="s">
        <v>686</v>
      </c>
      <c r="AA26" s="11" t="s">
        <v>686</v>
      </c>
      <c r="AB26" s="11" t="s">
        <v>686</v>
      </c>
      <c r="AC26" s="11" t="s">
        <v>686</v>
      </c>
      <c r="AD26" s="11" t="s">
        <v>686</v>
      </c>
      <c r="AE26" s="11" t="s">
        <v>686</v>
      </c>
      <c r="AF26" s="11" t="s">
        <v>686</v>
      </c>
      <c r="AG26" s="11" t="s">
        <v>686</v>
      </c>
      <c r="AH26" s="11" t="s">
        <v>686</v>
      </c>
      <c r="AI26" s="11" t="s">
        <v>686</v>
      </c>
    </row>
    <row r="27" ht="22" customHeight="1" spans="1:35">
      <c r="A27" s="11" t="s">
        <v>686</v>
      </c>
      <c r="B27" s="11" t="s">
        <v>378</v>
      </c>
      <c r="C27" s="11" t="s">
        <v>2113</v>
      </c>
      <c r="D27" s="11" t="s">
        <v>6261</v>
      </c>
      <c r="E27" s="11" t="s">
        <v>1812</v>
      </c>
      <c r="F27" s="11" t="s">
        <v>2153</v>
      </c>
      <c r="G27" s="11" t="s">
        <v>717</v>
      </c>
      <c r="H27" s="11">
        <v>8376</v>
      </c>
      <c r="I27" s="11">
        <v>10615</v>
      </c>
      <c r="J27" s="11">
        <v>8654</v>
      </c>
      <c r="K27" s="11">
        <v>13022</v>
      </c>
      <c r="L27" s="11">
        <v>11832</v>
      </c>
      <c r="M27" s="11">
        <v>12263</v>
      </c>
      <c r="N27" s="11">
        <v>9538</v>
      </c>
      <c r="O27" s="11" t="s">
        <v>686</v>
      </c>
      <c r="P27" s="11" t="s">
        <v>686</v>
      </c>
      <c r="Q27" s="11" t="s">
        <v>686</v>
      </c>
      <c r="R27" s="11" t="s">
        <v>686</v>
      </c>
      <c r="S27" s="11" t="s">
        <v>686</v>
      </c>
      <c r="T27" s="11" t="s">
        <v>686</v>
      </c>
      <c r="U27" s="11" t="s">
        <v>686</v>
      </c>
      <c r="V27" s="11" t="s">
        <v>686</v>
      </c>
      <c r="W27" s="11" t="s">
        <v>686</v>
      </c>
      <c r="X27" s="11" t="s">
        <v>686</v>
      </c>
      <c r="Y27" s="11" t="s">
        <v>686</v>
      </c>
      <c r="Z27" s="11" t="s">
        <v>686</v>
      </c>
      <c r="AA27" s="11" t="s">
        <v>686</v>
      </c>
      <c r="AB27" s="11" t="s">
        <v>686</v>
      </c>
      <c r="AC27" s="11" t="s">
        <v>686</v>
      </c>
      <c r="AD27" s="11" t="s">
        <v>686</v>
      </c>
      <c r="AE27" s="11" t="s">
        <v>686</v>
      </c>
      <c r="AF27" s="11" t="s">
        <v>686</v>
      </c>
      <c r="AG27" s="11" t="s">
        <v>686</v>
      </c>
      <c r="AH27" s="11" t="s">
        <v>686</v>
      </c>
      <c r="AI27" s="11" t="s">
        <v>686</v>
      </c>
    </row>
    <row r="28" ht="22" customHeight="1" spans="1:35">
      <c r="A28" s="11" t="s">
        <v>686</v>
      </c>
      <c r="B28" s="11" t="s">
        <v>719</v>
      </c>
      <c r="C28" s="11" t="s">
        <v>6267</v>
      </c>
      <c r="D28" s="11" t="s">
        <v>6271</v>
      </c>
      <c r="E28" s="11" t="s">
        <v>1812</v>
      </c>
      <c r="F28" s="11" t="s">
        <v>6269</v>
      </c>
      <c r="G28" s="11" t="s">
        <v>718</v>
      </c>
      <c r="H28" s="11">
        <v>5125</v>
      </c>
      <c r="I28" s="11">
        <v>4013</v>
      </c>
      <c r="J28" s="11">
        <v>3024</v>
      </c>
      <c r="K28" s="11">
        <v>2669</v>
      </c>
      <c r="L28" s="11">
        <v>999</v>
      </c>
      <c r="M28" s="11">
        <v>944</v>
      </c>
      <c r="N28" s="11">
        <v>1946</v>
      </c>
      <c r="O28" s="11">
        <v>3078</v>
      </c>
      <c r="P28" s="11">
        <v>2786</v>
      </c>
      <c r="Q28" s="11">
        <v>4881</v>
      </c>
      <c r="R28" s="11">
        <v>3677</v>
      </c>
      <c r="S28" s="11">
        <v>4412</v>
      </c>
      <c r="T28" s="11">
        <v>4538</v>
      </c>
      <c r="U28" s="11">
        <v>4163</v>
      </c>
      <c r="V28" s="11">
        <v>5498</v>
      </c>
      <c r="W28" s="11">
        <v>4058</v>
      </c>
      <c r="X28" s="11">
        <v>4505</v>
      </c>
      <c r="Y28" s="11">
        <v>2987</v>
      </c>
      <c r="Z28" s="11">
        <v>4838</v>
      </c>
      <c r="AA28" s="11">
        <v>4078</v>
      </c>
      <c r="AB28" s="11">
        <v>4518</v>
      </c>
      <c r="AC28" s="11">
        <v>5517</v>
      </c>
      <c r="AD28" s="11">
        <v>3098</v>
      </c>
      <c r="AE28" s="11">
        <v>2838</v>
      </c>
      <c r="AF28" s="11">
        <v>1796</v>
      </c>
      <c r="AG28" s="11">
        <v>2250</v>
      </c>
      <c r="AH28" s="11">
        <v>2499</v>
      </c>
      <c r="AI28" s="11">
        <v>3388</v>
      </c>
    </row>
    <row r="29" ht="22" customHeight="1" spans="1:35">
      <c r="A29" s="11" t="s">
        <v>686</v>
      </c>
      <c r="B29" s="11" t="s">
        <v>435</v>
      </c>
      <c r="C29" s="11" t="s">
        <v>2541</v>
      </c>
      <c r="D29" s="11" t="s">
        <v>6280</v>
      </c>
      <c r="E29" s="11" t="s">
        <v>1812</v>
      </c>
      <c r="F29" s="11" t="s">
        <v>2548</v>
      </c>
      <c r="G29" s="11" t="s">
        <v>720</v>
      </c>
      <c r="H29" s="11">
        <v>12897</v>
      </c>
      <c r="I29" s="11">
        <v>12543</v>
      </c>
      <c r="J29" s="11">
        <v>2560</v>
      </c>
      <c r="K29" s="11">
        <v>4336</v>
      </c>
      <c r="L29" s="11">
        <v>4472</v>
      </c>
      <c r="M29" s="11">
        <v>4565</v>
      </c>
      <c r="N29" s="11">
        <v>3354</v>
      </c>
      <c r="O29" s="11">
        <v>8251</v>
      </c>
      <c r="P29" s="11">
        <v>5129</v>
      </c>
      <c r="Q29" s="11" t="s">
        <v>686</v>
      </c>
      <c r="R29" s="11" t="s">
        <v>686</v>
      </c>
      <c r="S29" s="11" t="s">
        <v>686</v>
      </c>
      <c r="T29" s="11" t="s">
        <v>686</v>
      </c>
      <c r="U29" s="11" t="s">
        <v>686</v>
      </c>
      <c r="V29" s="11" t="s">
        <v>686</v>
      </c>
      <c r="W29" s="11" t="s">
        <v>686</v>
      </c>
      <c r="X29" s="11" t="s">
        <v>686</v>
      </c>
      <c r="Y29" s="11" t="s">
        <v>686</v>
      </c>
      <c r="Z29" s="11" t="s">
        <v>686</v>
      </c>
      <c r="AA29" s="11" t="s">
        <v>686</v>
      </c>
      <c r="AB29" s="11" t="s">
        <v>686</v>
      </c>
      <c r="AC29" s="11" t="s">
        <v>686</v>
      </c>
      <c r="AD29" s="11" t="s">
        <v>686</v>
      </c>
      <c r="AE29" s="11" t="s">
        <v>686</v>
      </c>
      <c r="AF29" s="11" t="s">
        <v>686</v>
      </c>
      <c r="AG29" s="11" t="s">
        <v>686</v>
      </c>
      <c r="AH29" s="11" t="s">
        <v>686</v>
      </c>
      <c r="AI29" s="11" t="s">
        <v>686</v>
      </c>
    </row>
    <row r="30" ht="22" customHeight="1" spans="1:35">
      <c r="A30" s="11" t="s">
        <v>686</v>
      </c>
      <c r="B30" s="11" t="s">
        <v>721</v>
      </c>
      <c r="C30" s="11" t="s">
        <v>686</v>
      </c>
      <c r="D30" s="11" t="s">
        <v>6292</v>
      </c>
      <c r="E30" s="11" t="s">
        <v>1812</v>
      </c>
      <c r="F30" s="11" t="s">
        <v>6290</v>
      </c>
      <c r="G30" s="11" t="s">
        <v>721</v>
      </c>
      <c r="H30" s="11">
        <v>2794</v>
      </c>
      <c r="I30" s="11">
        <v>2086</v>
      </c>
      <c r="J30" s="11">
        <v>1926</v>
      </c>
      <c r="K30" s="11">
        <v>1747</v>
      </c>
      <c r="L30" s="11">
        <v>1663</v>
      </c>
      <c r="M30" s="11">
        <v>1556</v>
      </c>
      <c r="N30" s="11">
        <v>1063</v>
      </c>
      <c r="O30" s="11">
        <v>1420</v>
      </c>
      <c r="P30" s="11">
        <v>3849</v>
      </c>
      <c r="Q30" s="11">
        <v>2927</v>
      </c>
      <c r="R30" s="11">
        <v>4248</v>
      </c>
      <c r="S30" s="11">
        <v>1860</v>
      </c>
      <c r="T30" s="11">
        <v>2888</v>
      </c>
      <c r="U30" s="11">
        <v>2317</v>
      </c>
      <c r="V30" s="11">
        <v>2336</v>
      </c>
      <c r="W30" s="11">
        <v>1671</v>
      </c>
      <c r="X30" s="11">
        <v>1172</v>
      </c>
      <c r="Y30" s="11">
        <v>1104</v>
      </c>
      <c r="Z30" s="11">
        <v>405</v>
      </c>
      <c r="AA30" s="11">
        <v>999</v>
      </c>
      <c r="AB30" s="11">
        <v>3502</v>
      </c>
      <c r="AC30" s="11">
        <v>4269</v>
      </c>
      <c r="AD30" s="11">
        <v>1032</v>
      </c>
      <c r="AE30" s="11">
        <v>1249</v>
      </c>
      <c r="AF30" s="11">
        <v>712</v>
      </c>
      <c r="AG30" s="11">
        <v>734</v>
      </c>
      <c r="AH30" s="11">
        <v>519</v>
      </c>
      <c r="AI30" s="11">
        <v>349</v>
      </c>
    </row>
    <row r="31" ht="22" customHeight="1" spans="1:35">
      <c r="A31" s="11" t="s">
        <v>686</v>
      </c>
      <c r="B31" s="11" t="s">
        <v>722</v>
      </c>
      <c r="C31" s="11" t="s">
        <v>686</v>
      </c>
      <c r="D31" s="11" t="s">
        <v>6305</v>
      </c>
      <c r="E31" s="11" t="s">
        <v>1812</v>
      </c>
      <c r="F31" s="11" t="s">
        <v>4176</v>
      </c>
      <c r="G31" s="11" t="s">
        <v>722</v>
      </c>
      <c r="H31" s="11">
        <v>4138</v>
      </c>
      <c r="I31" s="11">
        <v>5081</v>
      </c>
      <c r="J31" s="11">
        <v>5495</v>
      </c>
      <c r="K31" s="11">
        <v>4161</v>
      </c>
      <c r="L31" s="11">
        <v>6112</v>
      </c>
      <c r="M31" s="11">
        <v>5069</v>
      </c>
      <c r="N31" s="11">
        <v>6115</v>
      </c>
      <c r="O31" s="11">
        <v>6841</v>
      </c>
      <c r="P31" s="11">
        <v>5613</v>
      </c>
      <c r="Q31" s="11">
        <v>7196</v>
      </c>
      <c r="R31" s="11">
        <v>4749</v>
      </c>
      <c r="S31" s="11">
        <v>3598</v>
      </c>
      <c r="T31" s="11">
        <v>4208</v>
      </c>
      <c r="U31" s="11">
        <v>4372</v>
      </c>
      <c r="V31" s="11">
        <v>4030</v>
      </c>
      <c r="W31" s="11">
        <v>3724</v>
      </c>
      <c r="X31" s="11">
        <v>4693</v>
      </c>
      <c r="Y31" s="11">
        <v>3998</v>
      </c>
      <c r="Z31" s="11">
        <v>4518</v>
      </c>
      <c r="AA31" s="11">
        <v>4898</v>
      </c>
      <c r="AB31" s="11">
        <v>8528</v>
      </c>
      <c r="AC31" s="11">
        <v>10204</v>
      </c>
      <c r="AD31" s="11">
        <v>10012</v>
      </c>
      <c r="AE31" s="11">
        <v>4170</v>
      </c>
      <c r="AF31" s="11">
        <v>2739</v>
      </c>
      <c r="AG31" s="11">
        <v>958</v>
      </c>
      <c r="AH31" s="11">
        <v>3014</v>
      </c>
      <c r="AI31" s="11">
        <v>6256</v>
      </c>
    </row>
    <row r="32" ht="22" customHeight="1" spans="1:35">
      <c r="A32" s="11" t="s">
        <v>686</v>
      </c>
      <c r="B32" s="11" t="s">
        <v>724</v>
      </c>
      <c r="C32" s="11" t="s">
        <v>6317</v>
      </c>
      <c r="D32" s="11" t="s">
        <v>6322</v>
      </c>
      <c r="E32" s="11" t="s">
        <v>1812</v>
      </c>
      <c r="F32" s="11" t="s">
        <v>6320</v>
      </c>
      <c r="G32" s="11" t="s">
        <v>723</v>
      </c>
      <c r="H32" s="11">
        <v>8398</v>
      </c>
      <c r="I32" s="11">
        <v>14080</v>
      </c>
      <c r="J32" s="11">
        <v>18478</v>
      </c>
      <c r="K32" s="11">
        <v>13337</v>
      </c>
      <c r="L32" s="11">
        <v>11653</v>
      </c>
      <c r="M32" s="11">
        <v>7175</v>
      </c>
      <c r="N32" s="11">
        <v>4869</v>
      </c>
      <c r="O32" s="11">
        <v>5167</v>
      </c>
      <c r="P32" s="11">
        <v>22733</v>
      </c>
      <c r="Q32" s="11">
        <v>23906</v>
      </c>
      <c r="R32" s="11">
        <v>16275</v>
      </c>
      <c r="S32" s="11">
        <v>8443</v>
      </c>
      <c r="T32" s="11">
        <v>6853</v>
      </c>
      <c r="U32" s="11">
        <v>3675</v>
      </c>
      <c r="V32" s="11">
        <v>3774</v>
      </c>
      <c r="W32" s="11">
        <v>584</v>
      </c>
      <c r="X32" s="11">
        <v>0</v>
      </c>
      <c r="Y32" s="11" t="s">
        <v>686</v>
      </c>
      <c r="Z32" s="11" t="s">
        <v>686</v>
      </c>
      <c r="AA32" s="11" t="s">
        <v>686</v>
      </c>
      <c r="AB32" s="11" t="s">
        <v>686</v>
      </c>
      <c r="AC32" s="11" t="s">
        <v>686</v>
      </c>
      <c r="AD32" s="11" t="s">
        <v>686</v>
      </c>
      <c r="AE32" s="11" t="s">
        <v>686</v>
      </c>
      <c r="AF32" s="11" t="s">
        <v>686</v>
      </c>
      <c r="AG32" s="11" t="s">
        <v>686</v>
      </c>
      <c r="AH32" s="11" t="s">
        <v>686</v>
      </c>
      <c r="AI32" s="11" t="s">
        <v>686</v>
      </c>
    </row>
    <row r="33" ht="22" customHeight="1" spans="1:35">
      <c r="A33" s="11" t="s">
        <v>686</v>
      </c>
      <c r="B33" s="11" t="s">
        <v>486</v>
      </c>
      <c r="C33" s="11" t="s">
        <v>2326</v>
      </c>
      <c r="D33" s="11" t="s">
        <v>6328</v>
      </c>
      <c r="E33" s="11" t="s">
        <v>1812</v>
      </c>
      <c r="F33" s="11" t="s">
        <v>2335</v>
      </c>
      <c r="G33" s="11" t="s">
        <v>725</v>
      </c>
      <c r="H33" s="11">
        <v>14698</v>
      </c>
      <c r="I33" s="11">
        <v>13247</v>
      </c>
      <c r="J33" s="11">
        <v>9841</v>
      </c>
      <c r="K33" s="11">
        <v>21794</v>
      </c>
      <c r="L33" s="11">
        <v>18227</v>
      </c>
      <c r="M33" s="11">
        <v>17667</v>
      </c>
      <c r="N33" s="11">
        <v>27137</v>
      </c>
      <c r="O33" s="11">
        <v>28486</v>
      </c>
      <c r="P33" s="11">
        <v>28982</v>
      </c>
      <c r="Q33" s="11" t="s">
        <v>686</v>
      </c>
      <c r="R33" s="11" t="s">
        <v>686</v>
      </c>
      <c r="S33" s="11" t="s">
        <v>686</v>
      </c>
      <c r="T33" s="11" t="s">
        <v>686</v>
      </c>
      <c r="U33" s="11" t="s">
        <v>686</v>
      </c>
      <c r="V33" s="11" t="s">
        <v>686</v>
      </c>
      <c r="W33" s="11" t="s">
        <v>686</v>
      </c>
      <c r="X33" s="11" t="s">
        <v>686</v>
      </c>
      <c r="Y33" s="11" t="s">
        <v>686</v>
      </c>
      <c r="Z33" s="11" t="s">
        <v>686</v>
      </c>
      <c r="AA33" s="11" t="s">
        <v>686</v>
      </c>
      <c r="AB33" s="11" t="s">
        <v>686</v>
      </c>
      <c r="AC33" s="11" t="s">
        <v>686</v>
      </c>
      <c r="AD33" s="11" t="s">
        <v>686</v>
      </c>
      <c r="AE33" s="11" t="s">
        <v>686</v>
      </c>
      <c r="AF33" s="11" t="s">
        <v>686</v>
      </c>
      <c r="AG33" s="11" t="s">
        <v>686</v>
      </c>
      <c r="AH33" s="11" t="s">
        <v>686</v>
      </c>
      <c r="AI33" s="11" t="s">
        <v>686</v>
      </c>
    </row>
    <row r="34" ht="22" customHeight="1" spans="1:35">
      <c r="A34" s="11" t="s">
        <v>686</v>
      </c>
      <c r="B34" s="11" t="s">
        <v>481</v>
      </c>
      <c r="C34" s="11" t="s">
        <v>2609</v>
      </c>
      <c r="D34" s="11" t="s">
        <v>6334</v>
      </c>
      <c r="E34" s="11" t="s">
        <v>1812</v>
      </c>
      <c r="F34" s="11" t="s">
        <v>2612</v>
      </c>
      <c r="G34" s="11" t="s">
        <v>726</v>
      </c>
      <c r="H34" s="11">
        <v>1075</v>
      </c>
      <c r="I34" s="11">
        <v>1381</v>
      </c>
      <c r="J34" s="11">
        <v>1102</v>
      </c>
      <c r="K34" s="11">
        <v>1357</v>
      </c>
      <c r="L34" s="11">
        <v>887</v>
      </c>
      <c r="M34" s="11">
        <v>554</v>
      </c>
      <c r="N34" s="11">
        <v>631</v>
      </c>
      <c r="O34" s="11">
        <v>626</v>
      </c>
      <c r="P34" s="11">
        <v>463</v>
      </c>
      <c r="Q34" s="11">
        <v>961</v>
      </c>
      <c r="R34" s="11">
        <v>349</v>
      </c>
      <c r="S34" s="11">
        <v>264</v>
      </c>
      <c r="T34" s="11">
        <v>508</v>
      </c>
      <c r="U34" s="11">
        <v>513</v>
      </c>
      <c r="V34" s="11">
        <v>288</v>
      </c>
      <c r="W34" s="11">
        <v>127</v>
      </c>
      <c r="X34" s="11"/>
      <c r="Y34" s="11"/>
      <c r="Z34" s="11"/>
      <c r="AA34" s="11"/>
      <c r="AB34" s="11">
        <v>132</v>
      </c>
      <c r="AC34" s="11">
        <v>58</v>
      </c>
      <c r="AD34" s="11">
        <v>21</v>
      </c>
      <c r="AE34" s="11" t="s">
        <v>686</v>
      </c>
      <c r="AF34" s="11" t="s">
        <v>686</v>
      </c>
      <c r="AG34" s="11" t="s">
        <v>686</v>
      </c>
      <c r="AH34" s="11" t="s">
        <v>686</v>
      </c>
      <c r="AI34" s="11" t="s">
        <v>686</v>
      </c>
    </row>
    <row r="35" ht="22" customHeight="1" spans="1:35">
      <c r="A35" s="11" t="s">
        <v>686</v>
      </c>
      <c r="B35" s="11" t="s">
        <v>543</v>
      </c>
      <c r="C35" s="11" t="s">
        <v>2706</v>
      </c>
      <c r="D35" s="11" t="s">
        <v>6340</v>
      </c>
      <c r="E35" s="11" t="s">
        <v>1812</v>
      </c>
      <c r="F35" s="11" t="s">
        <v>2715</v>
      </c>
      <c r="G35" s="11" t="s">
        <v>727</v>
      </c>
      <c r="H35" s="11">
        <v>12882</v>
      </c>
      <c r="I35" s="11">
        <v>6124</v>
      </c>
      <c r="J35" s="11" t="s">
        <v>686</v>
      </c>
      <c r="K35" s="11" t="s">
        <v>686</v>
      </c>
      <c r="L35" s="11" t="s">
        <v>686</v>
      </c>
      <c r="M35" s="11" t="s">
        <v>686</v>
      </c>
      <c r="N35" s="11" t="s">
        <v>686</v>
      </c>
      <c r="O35" s="11" t="s">
        <v>686</v>
      </c>
      <c r="P35" s="11" t="s">
        <v>686</v>
      </c>
      <c r="Q35" s="11" t="s">
        <v>686</v>
      </c>
      <c r="R35" s="11" t="s">
        <v>686</v>
      </c>
      <c r="S35" s="11" t="s">
        <v>686</v>
      </c>
      <c r="T35" s="11" t="s">
        <v>686</v>
      </c>
      <c r="U35" s="11" t="s">
        <v>686</v>
      </c>
      <c r="V35" s="11" t="s">
        <v>686</v>
      </c>
      <c r="W35" s="11" t="s">
        <v>686</v>
      </c>
      <c r="X35" s="11" t="s">
        <v>686</v>
      </c>
      <c r="Y35" s="11" t="s">
        <v>686</v>
      </c>
      <c r="Z35" s="11" t="s">
        <v>686</v>
      </c>
      <c r="AA35" s="11" t="s">
        <v>686</v>
      </c>
      <c r="AB35" s="11" t="s">
        <v>686</v>
      </c>
      <c r="AC35" s="11" t="s">
        <v>686</v>
      </c>
      <c r="AD35" s="11" t="s">
        <v>686</v>
      </c>
      <c r="AE35" s="11" t="s">
        <v>686</v>
      </c>
      <c r="AF35" s="11" t="s">
        <v>686</v>
      </c>
      <c r="AG35" s="11" t="s">
        <v>686</v>
      </c>
      <c r="AH35" s="11" t="s">
        <v>686</v>
      </c>
      <c r="AI35" s="11" t="s">
        <v>686</v>
      </c>
    </row>
    <row r="36" ht="22" customHeight="1" spans="1:35">
      <c r="A36" s="11" t="s">
        <v>686</v>
      </c>
      <c r="B36" s="11" t="s">
        <v>550</v>
      </c>
      <c r="C36" s="11" t="s">
        <v>6345</v>
      </c>
      <c r="D36" s="11" t="s">
        <v>6347</v>
      </c>
      <c r="E36" s="11" t="s">
        <v>1812</v>
      </c>
      <c r="F36" s="11" t="s">
        <v>554</v>
      </c>
      <c r="G36" s="11" t="s">
        <v>728</v>
      </c>
      <c r="H36" s="11">
        <v>9040</v>
      </c>
      <c r="I36" s="11">
        <v>7402</v>
      </c>
      <c r="J36" s="11" t="s">
        <v>686</v>
      </c>
      <c r="K36" s="11" t="s">
        <v>686</v>
      </c>
      <c r="L36" s="11" t="s">
        <v>686</v>
      </c>
      <c r="M36" s="11" t="s">
        <v>686</v>
      </c>
      <c r="N36" s="11" t="s">
        <v>686</v>
      </c>
      <c r="O36" s="11" t="s">
        <v>686</v>
      </c>
      <c r="P36" s="11" t="s">
        <v>686</v>
      </c>
      <c r="Q36" s="11" t="s">
        <v>686</v>
      </c>
      <c r="R36" s="11" t="s">
        <v>686</v>
      </c>
      <c r="S36" s="11" t="s">
        <v>686</v>
      </c>
      <c r="T36" s="11" t="s">
        <v>686</v>
      </c>
      <c r="U36" s="11" t="s">
        <v>686</v>
      </c>
      <c r="V36" s="11" t="s">
        <v>686</v>
      </c>
      <c r="W36" s="11" t="s">
        <v>686</v>
      </c>
      <c r="X36" s="11" t="s">
        <v>686</v>
      </c>
      <c r="Y36" s="11" t="s">
        <v>686</v>
      </c>
      <c r="Z36" s="11" t="s">
        <v>686</v>
      </c>
      <c r="AA36" s="11" t="s">
        <v>686</v>
      </c>
      <c r="AB36" s="11" t="s">
        <v>686</v>
      </c>
      <c r="AC36" s="11" t="s">
        <v>686</v>
      </c>
      <c r="AD36" s="11" t="s">
        <v>686</v>
      </c>
      <c r="AE36" s="11" t="s">
        <v>686</v>
      </c>
      <c r="AF36" s="11" t="s">
        <v>686</v>
      </c>
      <c r="AG36" s="11" t="s">
        <v>686</v>
      </c>
      <c r="AH36" s="11" t="s">
        <v>686</v>
      </c>
      <c r="AI36" s="11" t="s">
        <v>686</v>
      </c>
    </row>
    <row r="37" ht="22" customHeight="1" spans="1:35">
      <c r="A37" s="11" t="s">
        <v>686</v>
      </c>
      <c r="B37" s="11" t="s">
        <v>509</v>
      </c>
      <c r="C37" s="11" t="s">
        <v>2402</v>
      </c>
      <c r="D37" s="11" t="s">
        <v>6355</v>
      </c>
      <c r="E37" s="11" t="s">
        <v>1812</v>
      </c>
      <c r="F37" s="11" t="s">
        <v>2410</v>
      </c>
      <c r="G37" s="11" t="s">
        <v>729</v>
      </c>
      <c r="H37" s="11">
        <v>3047</v>
      </c>
      <c r="I37" s="11">
        <v>3752</v>
      </c>
      <c r="J37" s="11">
        <v>2165</v>
      </c>
      <c r="K37" s="11">
        <v>6116</v>
      </c>
      <c r="L37" s="11">
        <v>5032</v>
      </c>
      <c r="M37" s="11">
        <v>5879</v>
      </c>
      <c r="N37" s="11">
        <v>6279</v>
      </c>
      <c r="O37" s="11">
        <v>6296</v>
      </c>
      <c r="P37" s="11">
        <v>5725</v>
      </c>
      <c r="Q37" s="11">
        <v>3814</v>
      </c>
      <c r="R37" s="11">
        <v>4102</v>
      </c>
      <c r="S37" s="11">
        <v>3915</v>
      </c>
      <c r="T37" s="11">
        <v>5679</v>
      </c>
      <c r="U37" s="11">
        <v>5585</v>
      </c>
      <c r="V37" s="11">
        <v>6043</v>
      </c>
      <c r="W37" s="11">
        <v>3570</v>
      </c>
      <c r="X37" s="11">
        <v>5393</v>
      </c>
      <c r="Y37" s="11">
        <v>2514</v>
      </c>
      <c r="Z37" s="11">
        <v>2367</v>
      </c>
      <c r="AA37" s="11">
        <v>84</v>
      </c>
      <c r="AB37" s="11" t="s">
        <v>686</v>
      </c>
      <c r="AC37" s="11" t="s">
        <v>686</v>
      </c>
      <c r="AD37" s="11" t="s">
        <v>686</v>
      </c>
      <c r="AE37" s="11" t="s">
        <v>686</v>
      </c>
      <c r="AF37" s="11" t="s">
        <v>686</v>
      </c>
      <c r="AG37" s="11" t="s">
        <v>686</v>
      </c>
      <c r="AH37" s="11" t="s">
        <v>686</v>
      </c>
      <c r="AI37" s="11" t="s">
        <v>686</v>
      </c>
    </row>
    <row r="38" ht="22" customHeight="1" spans="1:35">
      <c r="A38" s="11" t="s">
        <v>686</v>
      </c>
      <c r="B38" s="11" t="s">
        <v>731</v>
      </c>
      <c r="C38" s="11" t="s">
        <v>6363</v>
      </c>
      <c r="D38" s="11" t="s">
        <v>6368</v>
      </c>
      <c r="E38" s="11" t="s">
        <v>1812</v>
      </c>
      <c r="F38" s="11" t="s">
        <v>6366</v>
      </c>
      <c r="G38" s="11" t="s">
        <v>730</v>
      </c>
      <c r="H38" s="11">
        <v>0</v>
      </c>
      <c r="I38" s="11">
        <v>4123</v>
      </c>
      <c r="J38" s="11">
        <v>4498</v>
      </c>
      <c r="K38" s="11">
        <v>3650</v>
      </c>
      <c r="L38" s="11" t="s">
        <v>686</v>
      </c>
      <c r="M38" s="11" t="s">
        <v>686</v>
      </c>
      <c r="N38" s="11" t="s">
        <v>686</v>
      </c>
      <c r="O38" s="11" t="s">
        <v>686</v>
      </c>
      <c r="P38" s="11" t="s">
        <v>686</v>
      </c>
      <c r="Q38" s="11" t="s">
        <v>686</v>
      </c>
      <c r="R38" s="11" t="s">
        <v>686</v>
      </c>
      <c r="S38" s="11" t="s">
        <v>686</v>
      </c>
      <c r="T38" s="11" t="s">
        <v>686</v>
      </c>
      <c r="U38" s="11" t="s">
        <v>686</v>
      </c>
      <c r="V38" s="11" t="s">
        <v>686</v>
      </c>
      <c r="W38" s="11" t="s">
        <v>686</v>
      </c>
      <c r="X38" s="11" t="s">
        <v>686</v>
      </c>
      <c r="Y38" s="11" t="s">
        <v>686</v>
      </c>
      <c r="Z38" s="11" t="s">
        <v>686</v>
      </c>
      <c r="AA38" s="11" t="s">
        <v>686</v>
      </c>
      <c r="AB38" s="11" t="s">
        <v>686</v>
      </c>
      <c r="AC38" s="11" t="s">
        <v>686</v>
      </c>
      <c r="AD38" s="11" t="s">
        <v>686</v>
      </c>
      <c r="AE38" s="11" t="s">
        <v>686</v>
      </c>
      <c r="AF38" s="11" t="s">
        <v>686</v>
      </c>
      <c r="AG38" s="11" t="s">
        <v>686</v>
      </c>
      <c r="AH38" s="11" t="s">
        <v>686</v>
      </c>
      <c r="AI38" s="11" t="s">
        <v>686</v>
      </c>
    </row>
    <row r="39" ht="22" customHeight="1" spans="1:35">
      <c r="A39" s="11" t="s">
        <v>686</v>
      </c>
      <c r="B39" s="11" t="s">
        <v>440</v>
      </c>
      <c r="C39" s="11" t="s">
        <v>2686</v>
      </c>
      <c r="D39" s="11" t="s">
        <v>6380</v>
      </c>
      <c r="E39" s="11" t="s">
        <v>1812</v>
      </c>
      <c r="F39" s="11" t="s">
        <v>444</v>
      </c>
      <c r="G39" s="11" t="s">
        <v>732</v>
      </c>
      <c r="H39" s="11">
        <v>3118</v>
      </c>
      <c r="I39" s="11">
        <v>3741</v>
      </c>
      <c r="J39" s="11">
        <v>3644</v>
      </c>
      <c r="K39" s="11">
        <v>4676</v>
      </c>
      <c r="L39" s="11">
        <v>6715</v>
      </c>
      <c r="M39" s="11">
        <v>3655</v>
      </c>
      <c r="N39" s="11">
        <v>3658</v>
      </c>
      <c r="O39" s="11">
        <v>3867</v>
      </c>
      <c r="P39" s="11">
        <v>2787</v>
      </c>
      <c r="Q39" s="11">
        <v>8565</v>
      </c>
      <c r="R39" s="11">
        <v>3064</v>
      </c>
      <c r="S39" s="11">
        <v>3195</v>
      </c>
      <c r="T39" s="11">
        <v>3670</v>
      </c>
      <c r="U39" s="11">
        <v>2984</v>
      </c>
      <c r="V39" s="11">
        <v>1588</v>
      </c>
      <c r="W39" s="11">
        <v>779</v>
      </c>
      <c r="X39" s="11">
        <v>304</v>
      </c>
      <c r="Y39" s="11">
        <v>374</v>
      </c>
      <c r="Z39" s="11">
        <v>102</v>
      </c>
      <c r="AA39" s="11">
        <v>0</v>
      </c>
      <c r="AB39" s="11" t="s">
        <v>686</v>
      </c>
      <c r="AC39" s="11" t="s">
        <v>686</v>
      </c>
      <c r="AD39" s="11" t="s">
        <v>686</v>
      </c>
      <c r="AE39" s="11" t="s">
        <v>686</v>
      </c>
      <c r="AF39" s="11" t="s">
        <v>686</v>
      </c>
      <c r="AG39" s="11" t="s">
        <v>686</v>
      </c>
      <c r="AH39" s="11" t="s">
        <v>686</v>
      </c>
      <c r="AI39" s="11" t="s">
        <v>686</v>
      </c>
    </row>
    <row r="40" ht="22" customHeight="1" spans="1:35">
      <c r="A40" s="11" t="s">
        <v>686</v>
      </c>
      <c r="B40" s="11" t="s">
        <v>734</v>
      </c>
      <c r="C40" s="11" t="s">
        <v>6389</v>
      </c>
      <c r="D40" s="11" t="s">
        <v>6393</v>
      </c>
      <c r="E40" s="11" t="s">
        <v>1812</v>
      </c>
      <c r="F40" s="11" t="s">
        <v>6391</v>
      </c>
      <c r="G40" s="11" t="s">
        <v>733</v>
      </c>
      <c r="H40" s="11">
        <v>10490</v>
      </c>
      <c r="I40" s="11">
        <v>14486</v>
      </c>
      <c r="J40" s="11">
        <v>12038</v>
      </c>
      <c r="K40" s="11">
        <v>12881</v>
      </c>
      <c r="L40" s="11">
        <v>16992</v>
      </c>
      <c r="M40" s="11">
        <v>15158</v>
      </c>
      <c r="N40" s="11">
        <v>19132</v>
      </c>
      <c r="O40" s="11">
        <v>14685</v>
      </c>
      <c r="P40" s="11">
        <v>18881</v>
      </c>
      <c r="Q40" s="11">
        <v>24151</v>
      </c>
      <c r="R40" s="11">
        <v>16434</v>
      </c>
      <c r="S40" s="11">
        <v>10509</v>
      </c>
      <c r="T40" s="11">
        <v>9740</v>
      </c>
      <c r="U40" s="11">
        <v>11389</v>
      </c>
      <c r="V40" s="11">
        <v>12038</v>
      </c>
      <c r="W40" s="11">
        <v>9391</v>
      </c>
      <c r="X40" s="11">
        <v>6829</v>
      </c>
      <c r="Y40" s="11">
        <v>6415</v>
      </c>
      <c r="Z40" s="11">
        <v>13549</v>
      </c>
      <c r="AA40" s="11">
        <v>21476</v>
      </c>
      <c r="AB40" s="11">
        <v>16849</v>
      </c>
      <c r="AC40" s="11">
        <v>23409</v>
      </c>
      <c r="AD40" s="11" t="s">
        <v>686</v>
      </c>
      <c r="AE40" s="11" t="s">
        <v>686</v>
      </c>
      <c r="AF40" s="11" t="s">
        <v>686</v>
      </c>
      <c r="AG40" s="11" t="s">
        <v>686</v>
      </c>
      <c r="AH40" s="11" t="s">
        <v>686</v>
      </c>
      <c r="AI40" s="11" t="s">
        <v>686</v>
      </c>
    </row>
    <row r="41" ht="22" customHeight="1" spans="1:35">
      <c r="A41" s="11" t="s">
        <v>686</v>
      </c>
      <c r="B41" s="11" t="s">
        <v>736</v>
      </c>
      <c r="C41" s="11" t="s">
        <v>6402</v>
      </c>
      <c r="D41" s="11" t="s">
        <v>6407</v>
      </c>
      <c r="E41" s="11" t="s">
        <v>1812</v>
      </c>
      <c r="F41" s="11" t="s">
        <v>6405</v>
      </c>
      <c r="G41" s="11" t="s">
        <v>735</v>
      </c>
      <c r="H41" s="11">
        <v>2878</v>
      </c>
      <c r="I41" s="11">
        <v>2814</v>
      </c>
      <c r="J41" s="11">
        <v>1668</v>
      </c>
      <c r="K41" s="11">
        <v>3204</v>
      </c>
      <c r="L41" s="11">
        <v>2546</v>
      </c>
      <c r="M41" s="11">
        <v>2311</v>
      </c>
      <c r="N41" s="11">
        <v>1682</v>
      </c>
      <c r="O41" s="11">
        <v>2175</v>
      </c>
      <c r="P41" s="11">
        <v>1704</v>
      </c>
      <c r="Q41" s="11">
        <v>2447</v>
      </c>
      <c r="R41" s="11">
        <v>2303</v>
      </c>
      <c r="S41" s="11">
        <v>2663</v>
      </c>
      <c r="T41" s="11">
        <v>3508</v>
      </c>
      <c r="U41" s="11">
        <v>4451</v>
      </c>
      <c r="V41" s="11">
        <v>2514</v>
      </c>
      <c r="W41" s="11">
        <v>47</v>
      </c>
      <c r="X41" s="11">
        <v>0</v>
      </c>
      <c r="Y41" s="11" t="s">
        <v>686</v>
      </c>
      <c r="Z41" s="11" t="s">
        <v>686</v>
      </c>
      <c r="AA41" s="11" t="s">
        <v>686</v>
      </c>
      <c r="AB41" s="11" t="s">
        <v>686</v>
      </c>
      <c r="AC41" s="11" t="s">
        <v>686</v>
      </c>
      <c r="AD41" s="11" t="s">
        <v>686</v>
      </c>
      <c r="AE41" s="11" t="s">
        <v>686</v>
      </c>
      <c r="AF41" s="11" t="s">
        <v>686</v>
      </c>
      <c r="AG41" s="11" t="s">
        <v>686</v>
      </c>
      <c r="AH41" s="11" t="s">
        <v>686</v>
      </c>
      <c r="AI41" s="11" t="s">
        <v>686</v>
      </c>
    </row>
    <row r="42" ht="22" customHeight="1" spans="1:35">
      <c r="A42" s="11" t="s">
        <v>686</v>
      </c>
      <c r="B42" s="11" t="s">
        <v>738</v>
      </c>
      <c r="C42" s="11" t="s">
        <v>6417</v>
      </c>
      <c r="D42" s="11" t="s">
        <v>6423</v>
      </c>
      <c r="E42" s="11" t="s">
        <v>1812</v>
      </c>
      <c r="F42" s="11" t="s">
        <v>6421</v>
      </c>
      <c r="G42" s="11" t="s">
        <v>737</v>
      </c>
      <c r="H42" s="11">
        <v>5878</v>
      </c>
      <c r="I42" s="11">
        <v>10487</v>
      </c>
      <c r="J42" s="11">
        <v>4337</v>
      </c>
      <c r="K42" s="11">
        <v>4398</v>
      </c>
      <c r="L42" s="11">
        <v>6547</v>
      </c>
      <c r="M42" s="11">
        <v>475</v>
      </c>
      <c r="N42" s="11">
        <v>3948</v>
      </c>
      <c r="O42" s="11">
        <v>800</v>
      </c>
      <c r="P42" s="11">
        <v>1727</v>
      </c>
      <c r="Q42" s="11">
        <v>2645</v>
      </c>
      <c r="R42" s="11">
        <v>1565</v>
      </c>
      <c r="S42" s="11">
        <v>1428</v>
      </c>
      <c r="T42" s="11">
        <v>92</v>
      </c>
      <c r="U42" s="11">
        <v>0</v>
      </c>
      <c r="V42" s="11" t="s">
        <v>686</v>
      </c>
      <c r="W42" s="11" t="s">
        <v>686</v>
      </c>
      <c r="X42" s="11" t="s">
        <v>686</v>
      </c>
      <c r="Y42" s="11" t="s">
        <v>686</v>
      </c>
      <c r="Z42" s="11" t="s">
        <v>686</v>
      </c>
      <c r="AA42" s="11" t="s">
        <v>686</v>
      </c>
      <c r="AB42" s="11" t="s">
        <v>686</v>
      </c>
      <c r="AC42" s="11" t="s">
        <v>686</v>
      </c>
      <c r="AD42" s="11" t="s">
        <v>686</v>
      </c>
      <c r="AE42" s="11" t="s">
        <v>686</v>
      </c>
      <c r="AF42" s="11" t="s">
        <v>686</v>
      </c>
      <c r="AG42" s="11" t="s">
        <v>686</v>
      </c>
      <c r="AH42" s="11" t="s">
        <v>686</v>
      </c>
      <c r="AI42" s="11" t="s">
        <v>686</v>
      </c>
    </row>
    <row r="43" ht="22" customHeight="1" spans="1:35">
      <c r="A43" s="11" t="s">
        <v>686</v>
      </c>
      <c r="B43" s="11" t="s">
        <v>498</v>
      </c>
      <c r="C43" s="11" t="s">
        <v>686</v>
      </c>
      <c r="D43" s="11" t="s">
        <v>6435</v>
      </c>
      <c r="E43" s="11" t="s">
        <v>1812</v>
      </c>
      <c r="F43" s="11" t="s">
        <v>501</v>
      </c>
      <c r="G43" s="11" t="s">
        <v>498</v>
      </c>
      <c r="H43" s="11">
        <v>3778</v>
      </c>
      <c r="I43" s="11">
        <v>4156</v>
      </c>
      <c r="J43" s="11">
        <v>3850</v>
      </c>
      <c r="K43" s="11">
        <v>3922</v>
      </c>
      <c r="L43" s="11">
        <v>4336</v>
      </c>
      <c r="M43" s="11">
        <v>4372</v>
      </c>
      <c r="N43" s="11">
        <v>3616</v>
      </c>
      <c r="O43" s="11">
        <v>3577</v>
      </c>
      <c r="P43" s="11">
        <v>3780</v>
      </c>
      <c r="Q43" s="11">
        <v>5300</v>
      </c>
      <c r="R43" s="11">
        <v>4650</v>
      </c>
      <c r="S43" s="11">
        <v>4378</v>
      </c>
      <c r="T43" s="11">
        <v>4118</v>
      </c>
      <c r="U43" s="11">
        <v>4923</v>
      </c>
      <c r="V43" s="11">
        <v>4806</v>
      </c>
      <c r="W43" s="11">
        <v>2819</v>
      </c>
      <c r="X43" s="11">
        <v>3416</v>
      </c>
      <c r="Y43" s="11">
        <v>5807</v>
      </c>
      <c r="Z43" s="11">
        <v>7469</v>
      </c>
      <c r="AA43" s="11">
        <v>7170</v>
      </c>
      <c r="AB43" s="11">
        <v>5268</v>
      </c>
      <c r="AC43" s="11">
        <v>3943</v>
      </c>
      <c r="AD43" s="11">
        <v>7509</v>
      </c>
      <c r="AE43" s="11">
        <v>5382</v>
      </c>
      <c r="AF43" s="11">
        <v>4326</v>
      </c>
      <c r="AG43" s="11">
        <v>4495</v>
      </c>
      <c r="AH43" s="11">
        <v>1432</v>
      </c>
      <c r="AI43" s="11">
        <v>1967</v>
      </c>
    </row>
    <row r="44" ht="22" customHeight="1" spans="1:35">
      <c r="A44" s="11" t="s">
        <v>686</v>
      </c>
      <c r="B44" s="11" t="s">
        <v>740</v>
      </c>
      <c r="C44" s="11" t="s">
        <v>6440</v>
      </c>
      <c r="D44" s="11" t="s">
        <v>6445</v>
      </c>
      <c r="E44" s="11" t="s">
        <v>1812</v>
      </c>
      <c r="F44" s="11" t="s">
        <v>6443</v>
      </c>
      <c r="G44" s="11" t="s">
        <v>739</v>
      </c>
      <c r="H44" s="11">
        <v>19965</v>
      </c>
      <c r="I44" s="11">
        <v>19783</v>
      </c>
      <c r="J44" s="11">
        <v>17258</v>
      </c>
      <c r="K44" s="11">
        <v>1055</v>
      </c>
      <c r="L44" s="11">
        <v>723</v>
      </c>
      <c r="M44" s="11">
        <v>27526</v>
      </c>
      <c r="N44" s="11">
        <v>25067</v>
      </c>
      <c r="O44" s="11">
        <v>27610</v>
      </c>
      <c r="P44" s="11">
        <v>30555</v>
      </c>
      <c r="Q44" s="11">
        <v>538</v>
      </c>
      <c r="R44" s="11">
        <v>2583</v>
      </c>
      <c r="S44" s="11">
        <v>1566</v>
      </c>
      <c r="T44" s="11">
        <v>4527</v>
      </c>
      <c r="U44" s="11">
        <v>4998</v>
      </c>
      <c r="V44" s="11">
        <v>6705</v>
      </c>
      <c r="W44" s="11">
        <v>4216</v>
      </c>
      <c r="X44" s="11">
        <v>3503</v>
      </c>
      <c r="Y44" s="11">
        <v>2679</v>
      </c>
      <c r="Z44" s="11">
        <v>2576</v>
      </c>
      <c r="AA44" s="11">
        <v>3103</v>
      </c>
      <c r="AB44" s="11">
        <v>4335</v>
      </c>
      <c r="AC44" s="11">
        <v>3575</v>
      </c>
      <c r="AD44" s="11">
        <v>3502</v>
      </c>
      <c r="AE44" s="11">
        <v>3134</v>
      </c>
      <c r="AF44" s="11">
        <v>3823</v>
      </c>
      <c r="AG44" s="11">
        <v>3658</v>
      </c>
      <c r="AH44" s="11">
        <v>3244</v>
      </c>
      <c r="AI44" s="11">
        <v>830</v>
      </c>
    </row>
    <row r="45" ht="22" customHeight="1" spans="1:35">
      <c r="A45" s="11" t="s">
        <v>686</v>
      </c>
      <c r="B45" s="11" t="s">
        <v>580</v>
      </c>
      <c r="C45" s="11" t="s">
        <v>686</v>
      </c>
      <c r="D45" s="11" t="s">
        <v>6458</v>
      </c>
      <c r="E45" s="11" t="s">
        <v>1812</v>
      </c>
      <c r="F45" s="11" t="s">
        <v>584</v>
      </c>
      <c r="G45" s="11" t="s">
        <v>580</v>
      </c>
      <c r="H45" s="11">
        <v>0</v>
      </c>
      <c r="I45" s="11">
        <v>7582</v>
      </c>
      <c r="J45" s="11">
        <v>8717</v>
      </c>
      <c r="K45" s="11">
        <v>14928</v>
      </c>
      <c r="L45" s="11">
        <v>900</v>
      </c>
      <c r="M45" s="11" t="s">
        <v>686</v>
      </c>
      <c r="N45" s="11" t="s">
        <v>686</v>
      </c>
      <c r="O45" s="11" t="s">
        <v>686</v>
      </c>
      <c r="P45" s="11" t="s">
        <v>686</v>
      </c>
      <c r="Q45" s="11" t="s">
        <v>686</v>
      </c>
      <c r="R45" s="11" t="s">
        <v>686</v>
      </c>
      <c r="S45" s="11" t="s">
        <v>686</v>
      </c>
      <c r="T45" s="11" t="s">
        <v>686</v>
      </c>
      <c r="U45" s="11" t="s">
        <v>686</v>
      </c>
      <c r="V45" s="11" t="s">
        <v>686</v>
      </c>
      <c r="W45" s="11" t="s">
        <v>686</v>
      </c>
      <c r="X45" s="11" t="s">
        <v>686</v>
      </c>
      <c r="Y45" s="11" t="s">
        <v>686</v>
      </c>
      <c r="Z45" s="11" t="s">
        <v>686</v>
      </c>
      <c r="AA45" s="11" t="s">
        <v>686</v>
      </c>
      <c r="AB45" s="11" t="s">
        <v>686</v>
      </c>
      <c r="AC45" s="11" t="s">
        <v>686</v>
      </c>
      <c r="AD45" s="11" t="s">
        <v>686</v>
      </c>
      <c r="AE45" s="11" t="s">
        <v>686</v>
      </c>
      <c r="AF45" s="11" t="s">
        <v>686</v>
      </c>
      <c r="AG45" s="11" t="s">
        <v>686</v>
      </c>
      <c r="AH45" s="11" t="s">
        <v>686</v>
      </c>
      <c r="AI45" s="11" t="s">
        <v>686</v>
      </c>
    </row>
    <row r="46" ht="22" customHeight="1" spans="1:35">
      <c r="A46" s="11" t="s">
        <v>686</v>
      </c>
      <c r="B46" s="11" t="s">
        <v>742</v>
      </c>
      <c r="C46" s="11" t="s">
        <v>6464</v>
      </c>
      <c r="D46" s="11" t="s">
        <v>6469</v>
      </c>
      <c r="E46" s="11" t="s">
        <v>1812</v>
      </c>
      <c r="F46" s="11" t="s">
        <v>6467</v>
      </c>
      <c r="G46" s="11" t="s">
        <v>741</v>
      </c>
      <c r="H46" s="11">
        <v>0</v>
      </c>
      <c r="I46" s="11">
        <v>2397</v>
      </c>
      <c r="J46" s="11">
        <v>2559</v>
      </c>
      <c r="K46" s="11">
        <v>461</v>
      </c>
      <c r="L46" s="11">
        <v>0</v>
      </c>
      <c r="M46" s="11">
        <v>0</v>
      </c>
      <c r="N46" s="11">
        <v>3576</v>
      </c>
      <c r="O46" s="11">
        <v>3512</v>
      </c>
      <c r="P46" s="11">
        <v>4045</v>
      </c>
      <c r="Q46" s="11">
        <v>3927</v>
      </c>
      <c r="R46" s="11">
        <v>3927</v>
      </c>
      <c r="S46" s="11">
        <v>2919</v>
      </c>
      <c r="T46" s="11">
        <v>2985</v>
      </c>
      <c r="U46" s="11">
        <v>4025</v>
      </c>
      <c r="V46" s="11">
        <v>3007</v>
      </c>
      <c r="W46" s="11">
        <v>2810</v>
      </c>
      <c r="X46" s="11">
        <v>3139</v>
      </c>
      <c r="Y46" s="11">
        <v>2657</v>
      </c>
      <c r="Z46" s="11">
        <v>2833</v>
      </c>
      <c r="AA46" s="11">
        <v>3710</v>
      </c>
      <c r="AB46" s="11">
        <v>3644</v>
      </c>
      <c r="AC46" s="11">
        <v>3913</v>
      </c>
      <c r="AD46" s="11">
        <v>4851</v>
      </c>
      <c r="AE46" s="11">
        <v>7270</v>
      </c>
      <c r="AF46" s="11">
        <v>5719</v>
      </c>
      <c r="AG46" s="11">
        <v>3806</v>
      </c>
      <c r="AH46" s="11">
        <v>1529</v>
      </c>
      <c r="AI46" s="11">
        <v>1672</v>
      </c>
    </row>
    <row r="47" ht="22" customHeight="1" spans="1:35">
      <c r="A47" s="11" t="s">
        <v>686</v>
      </c>
      <c r="B47" s="11" t="s">
        <v>331</v>
      </c>
      <c r="C47" s="11" t="s">
        <v>2045</v>
      </c>
      <c r="D47" s="11" t="s">
        <v>6479</v>
      </c>
      <c r="E47" s="11" t="s">
        <v>1812</v>
      </c>
      <c r="F47" s="11" t="s">
        <v>2054</v>
      </c>
      <c r="G47" s="11" t="s">
        <v>743</v>
      </c>
      <c r="H47" s="11">
        <v>8168</v>
      </c>
      <c r="I47" s="11">
        <v>15532</v>
      </c>
      <c r="J47" s="11">
        <v>11305</v>
      </c>
      <c r="K47" s="11">
        <v>22746</v>
      </c>
      <c r="L47" s="11">
        <v>13621</v>
      </c>
      <c r="M47" s="11">
        <v>15630</v>
      </c>
      <c r="N47" s="11">
        <v>22068</v>
      </c>
      <c r="O47" s="11">
        <v>27385</v>
      </c>
      <c r="P47" s="11">
        <v>35634</v>
      </c>
      <c r="Q47" s="11">
        <v>25022</v>
      </c>
      <c r="R47" s="11">
        <v>19872</v>
      </c>
      <c r="S47" s="11">
        <v>9519</v>
      </c>
      <c r="T47" s="11">
        <v>6617</v>
      </c>
      <c r="U47" s="11">
        <v>4711</v>
      </c>
      <c r="V47" s="11">
        <v>1893</v>
      </c>
      <c r="W47" s="11">
        <v>0</v>
      </c>
      <c r="X47" s="11">
        <v>1313</v>
      </c>
      <c r="Y47" s="11">
        <v>1163</v>
      </c>
      <c r="Z47" s="11">
        <v>0</v>
      </c>
      <c r="AA47" s="11">
        <v>0</v>
      </c>
      <c r="AB47" s="11" t="s">
        <v>686</v>
      </c>
      <c r="AC47" s="11" t="s">
        <v>686</v>
      </c>
      <c r="AD47" s="11" t="s">
        <v>686</v>
      </c>
      <c r="AE47" s="11" t="s">
        <v>686</v>
      </c>
      <c r="AF47" s="11" t="s">
        <v>686</v>
      </c>
      <c r="AG47" s="11" t="s">
        <v>686</v>
      </c>
      <c r="AH47" s="11" t="s">
        <v>686</v>
      </c>
      <c r="AI47" s="11" t="s">
        <v>686</v>
      </c>
    </row>
    <row r="48" ht="22" customHeight="1" spans="1:35">
      <c r="A48" s="11" t="s">
        <v>686</v>
      </c>
      <c r="B48" s="11" t="s">
        <v>471</v>
      </c>
      <c r="C48" s="11" t="s">
        <v>6487</v>
      </c>
      <c r="D48" s="11" t="s">
        <v>6489</v>
      </c>
      <c r="E48" s="11" t="s">
        <v>1812</v>
      </c>
      <c r="F48" s="11" t="s">
        <v>2666</v>
      </c>
      <c r="G48" s="11" t="s">
        <v>744</v>
      </c>
      <c r="H48" s="11">
        <v>3358</v>
      </c>
      <c r="I48" s="11">
        <v>4621</v>
      </c>
      <c r="J48" s="11">
        <v>3246</v>
      </c>
      <c r="K48" s="11">
        <v>3662</v>
      </c>
      <c r="L48" s="11">
        <v>3905</v>
      </c>
      <c r="M48" s="11">
        <v>10923</v>
      </c>
      <c r="N48" s="11">
        <v>5624</v>
      </c>
      <c r="O48" s="11">
        <v>5162</v>
      </c>
      <c r="P48" s="11">
        <v>1393</v>
      </c>
      <c r="Q48" s="11">
        <v>1188</v>
      </c>
      <c r="R48" s="11">
        <v>1168</v>
      </c>
      <c r="S48" s="11">
        <v>1434</v>
      </c>
      <c r="T48" s="11">
        <v>1680</v>
      </c>
      <c r="U48" s="11">
        <v>2459</v>
      </c>
      <c r="V48" s="11">
        <v>2910</v>
      </c>
      <c r="W48" s="11">
        <v>1926</v>
      </c>
      <c r="X48" s="11">
        <v>2151</v>
      </c>
      <c r="Y48" s="11">
        <v>2889</v>
      </c>
      <c r="Z48" s="11">
        <v>5145</v>
      </c>
      <c r="AA48" s="11">
        <v>7956</v>
      </c>
      <c r="AB48" s="11">
        <v>11358</v>
      </c>
      <c r="AC48" s="11">
        <v>0</v>
      </c>
      <c r="AD48" s="11" t="s">
        <v>686</v>
      </c>
      <c r="AE48" s="11" t="s">
        <v>686</v>
      </c>
      <c r="AF48" s="11" t="s">
        <v>686</v>
      </c>
      <c r="AG48" s="11" t="s">
        <v>686</v>
      </c>
      <c r="AH48" s="11" t="s">
        <v>686</v>
      </c>
      <c r="AI48" s="11" t="s">
        <v>686</v>
      </c>
    </row>
    <row r="49" ht="22" customHeight="1" spans="1:35">
      <c r="A49" s="11" t="s">
        <v>686</v>
      </c>
      <c r="B49" s="11" t="s">
        <v>746</v>
      </c>
      <c r="C49" s="11" t="s">
        <v>6496</v>
      </c>
      <c r="D49" s="11" t="s">
        <v>6501</v>
      </c>
      <c r="E49" s="11" t="s">
        <v>1812</v>
      </c>
      <c r="F49" s="11" t="s">
        <v>6499</v>
      </c>
      <c r="G49" s="11" t="s">
        <v>745</v>
      </c>
      <c r="H49" s="11">
        <v>0</v>
      </c>
      <c r="I49" s="11">
        <v>1021</v>
      </c>
      <c r="J49" s="11">
        <v>919</v>
      </c>
      <c r="K49" s="11">
        <v>999</v>
      </c>
      <c r="L49" s="11">
        <v>1071</v>
      </c>
      <c r="M49" s="11">
        <v>822</v>
      </c>
      <c r="N49" s="11">
        <v>1087</v>
      </c>
      <c r="O49" s="11">
        <v>1228</v>
      </c>
      <c r="P49" s="11">
        <v>1178</v>
      </c>
      <c r="Q49" s="11">
        <v>1651</v>
      </c>
      <c r="R49" s="11">
        <v>13</v>
      </c>
      <c r="S49" s="11">
        <v>2300</v>
      </c>
      <c r="T49" s="11">
        <v>1093</v>
      </c>
      <c r="U49" s="11">
        <v>68</v>
      </c>
      <c r="V49" s="11">
        <v>666</v>
      </c>
      <c r="W49" s="11">
        <v>486</v>
      </c>
      <c r="X49" s="11">
        <v>86</v>
      </c>
      <c r="Y49" s="11">
        <v>277</v>
      </c>
      <c r="Z49" s="11">
        <v>712</v>
      </c>
      <c r="AA49" s="11">
        <v>877</v>
      </c>
      <c r="AB49" s="11">
        <v>1110</v>
      </c>
      <c r="AC49" s="11">
        <v>964</v>
      </c>
      <c r="AD49" s="11">
        <v>909</v>
      </c>
      <c r="AE49" s="11">
        <v>1633</v>
      </c>
      <c r="AF49" s="11">
        <v>1419</v>
      </c>
      <c r="AG49" s="11">
        <v>1279</v>
      </c>
      <c r="AH49" s="11">
        <v>7</v>
      </c>
      <c r="AI49" s="11">
        <v>839</v>
      </c>
    </row>
    <row r="50" ht="22" customHeight="1" spans="1:35">
      <c r="A50" s="11" t="s">
        <v>686</v>
      </c>
      <c r="B50" s="11" t="s">
        <v>747</v>
      </c>
      <c r="C50" s="11" t="s">
        <v>686</v>
      </c>
      <c r="D50" s="11" t="s">
        <v>6513</v>
      </c>
      <c r="E50" s="11" t="s">
        <v>1812</v>
      </c>
      <c r="F50" s="11" t="s">
        <v>6511</v>
      </c>
      <c r="G50" s="11" t="s">
        <v>747</v>
      </c>
      <c r="H50" s="11">
        <v>2358</v>
      </c>
      <c r="I50" s="11">
        <v>1923</v>
      </c>
      <c r="J50" s="11">
        <v>1386</v>
      </c>
      <c r="K50" s="11">
        <v>2707</v>
      </c>
      <c r="L50" s="11">
        <v>4502</v>
      </c>
      <c r="M50" s="11">
        <v>3041</v>
      </c>
      <c r="N50" s="11">
        <v>1188</v>
      </c>
      <c r="O50" s="11">
        <v>427</v>
      </c>
      <c r="P50" s="11">
        <v>379</v>
      </c>
      <c r="Q50" s="11">
        <v>819</v>
      </c>
      <c r="R50" s="11">
        <v>959</v>
      </c>
      <c r="S50" s="11">
        <v>1022</v>
      </c>
      <c r="T50" s="11">
        <v>860</v>
      </c>
      <c r="U50" s="11">
        <v>1626</v>
      </c>
      <c r="V50" s="11">
        <v>2708</v>
      </c>
      <c r="W50" s="11">
        <v>2902</v>
      </c>
      <c r="X50" s="11">
        <v>3508</v>
      </c>
      <c r="Y50" s="11">
        <v>2312</v>
      </c>
      <c r="Z50" s="11">
        <v>888</v>
      </c>
      <c r="AA50" s="11">
        <v>249</v>
      </c>
      <c r="AB50" s="11">
        <v>296</v>
      </c>
      <c r="AC50" s="11">
        <v>579</v>
      </c>
      <c r="AD50" s="11">
        <v>1138</v>
      </c>
      <c r="AE50" s="11">
        <v>392</v>
      </c>
      <c r="AF50" s="11"/>
      <c r="AG50" s="11">
        <v>222</v>
      </c>
      <c r="AH50" s="11">
        <v>161</v>
      </c>
      <c r="AI50" s="11">
        <v>138</v>
      </c>
    </row>
    <row r="51" ht="22" customHeight="1" spans="1:35">
      <c r="A51" s="11" t="s">
        <v>686</v>
      </c>
      <c r="B51" s="11" t="s">
        <v>593</v>
      </c>
      <c r="C51" s="11" t="s">
        <v>2283</v>
      </c>
      <c r="D51" s="11" t="s">
        <v>6526</v>
      </c>
      <c r="E51" s="11" t="s">
        <v>1812</v>
      </c>
      <c r="F51" s="11" t="s">
        <v>594</v>
      </c>
      <c r="G51" s="11" t="s">
        <v>748</v>
      </c>
      <c r="H51" s="11">
        <v>3988</v>
      </c>
      <c r="I51" s="11">
        <v>968</v>
      </c>
      <c r="J51" s="11" t="s">
        <v>686</v>
      </c>
      <c r="K51" s="11" t="s">
        <v>686</v>
      </c>
      <c r="L51" s="11" t="s">
        <v>686</v>
      </c>
      <c r="M51" s="11" t="s">
        <v>686</v>
      </c>
      <c r="N51" s="11" t="s">
        <v>686</v>
      </c>
      <c r="O51" s="11" t="s">
        <v>686</v>
      </c>
      <c r="P51" s="11" t="s">
        <v>686</v>
      </c>
      <c r="Q51" s="11" t="s">
        <v>686</v>
      </c>
      <c r="R51" s="11" t="s">
        <v>686</v>
      </c>
      <c r="S51" s="11" t="s">
        <v>686</v>
      </c>
      <c r="T51" s="11" t="s">
        <v>686</v>
      </c>
      <c r="U51" s="11" t="s">
        <v>686</v>
      </c>
      <c r="V51" s="11" t="s">
        <v>686</v>
      </c>
      <c r="W51" s="11" t="s">
        <v>686</v>
      </c>
      <c r="X51" s="11" t="s">
        <v>686</v>
      </c>
      <c r="Y51" s="11" t="s">
        <v>686</v>
      </c>
      <c r="Z51" s="11" t="s">
        <v>686</v>
      </c>
      <c r="AA51" s="11" t="s">
        <v>686</v>
      </c>
      <c r="AB51" s="11" t="s">
        <v>686</v>
      </c>
      <c r="AC51" s="11" t="s">
        <v>686</v>
      </c>
      <c r="AD51" s="11" t="s">
        <v>686</v>
      </c>
      <c r="AE51" s="11" t="s">
        <v>686</v>
      </c>
      <c r="AF51" s="11" t="s">
        <v>686</v>
      </c>
      <c r="AG51" s="11" t="s">
        <v>686</v>
      </c>
      <c r="AH51" s="11" t="s">
        <v>686</v>
      </c>
      <c r="AI51" s="11" t="s">
        <v>686</v>
      </c>
    </row>
    <row r="52" ht="22" customHeight="1" spans="1:35">
      <c r="A52" s="11" t="s">
        <v>686</v>
      </c>
      <c r="B52" s="11" t="s">
        <v>750</v>
      </c>
      <c r="C52" s="11" t="s">
        <v>6534</v>
      </c>
      <c r="D52" s="11" t="s">
        <v>6538</v>
      </c>
      <c r="E52" s="11" t="s">
        <v>1812</v>
      </c>
      <c r="F52" s="11" t="s">
        <v>3884</v>
      </c>
      <c r="G52" s="11" t="s">
        <v>749</v>
      </c>
      <c r="H52" s="11">
        <v>39283</v>
      </c>
      <c r="I52" s="11">
        <v>85994</v>
      </c>
      <c r="J52" s="11">
        <v>63440</v>
      </c>
      <c r="K52" s="11">
        <v>30709</v>
      </c>
      <c r="L52" s="11">
        <v>34724</v>
      </c>
      <c r="M52" s="11">
        <v>24818</v>
      </c>
      <c r="N52" s="11">
        <v>42498</v>
      </c>
      <c r="O52" s="11">
        <v>39385</v>
      </c>
      <c r="P52" s="11">
        <v>34786</v>
      </c>
      <c r="Q52" s="11">
        <v>60228</v>
      </c>
      <c r="R52" s="11">
        <v>61560</v>
      </c>
      <c r="S52" s="11">
        <v>8184</v>
      </c>
      <c r="T52" s="11">
        <v>7802</v>
      </c>
      <c r="U52" s="11">
        <v>6356</v>
      </c>
      <c r="V52" s="11">
        <v>10932</v>
      </c>
      <c r="W52" s="11">
        <v>7331</v>
      </c>
      <c r="X52" s="11">
        <v>11262</v>
      </c>
      <c r="Y52" s="11">
        <v>2939</v>
      </c>
      <c r="Z52" s="11">
        <v>6659</v>
      </c>
      <c r="AA52" s="11">
        <v>11857</v>
      </c>
      <c r="AB52" s="11">
        <v>7785</v>
      </c>
      <c r="AC52" s="11">
        <v>12597</v>
      </c>
      <c r="AD52" s="11">
        <v>7861</v>
      </c>
      <c r="AE52" s="11">
        <v>3949</v>
      </c>
      <c r="AF52" s="11">
        <v>3457</v>
      </c>
      <c r="AG52" s="11">
        <v>1932</v>
      </c>
      <c r="AH52" s="11">
        <v>2352</v>
      </c>
      <c r="AI52" s="11">
        <v>1688</v>
      </c>
    </row>
    <row r="53" ht="22" customHeight="1" spans="1:35">
      <c r="A53" s="11" t="s">
        <v>686</v>
      </c>
      <c r="B53" s="11" t="s">
        <v>215</v>
      </c>
      <c r="C53" s="11" t="s">
        <v>1890</v>
      </c>
      <c r="D53" s="11" t="s">
        <v>6549</v>
      </c>
      <c r="E53" s="11" t="s">
        <v>1812</v>
      </c>
      <c r="F53" s="11" t="s">
        <v>218</v>
      </c>
      <c r="G53" s="11" t="s">
        <v>751</v>
      </c>
      <c r="H53" s="11">
        <v>80978</v>
      </c>
      <c r="I53" s="11">
        <v>64206</v>
      </c>
      <c r="J53" s="11">
        <v>50928</v>
      </c>
      <c r="K53" s="11">
        <v>84699</v>
      </c>
      <c r="L53" s="11">
        <v>86418</v>
      </c>
      <c r="M53" s="11">
        <v>50906</v>
      </c>
      <c r="N53" s="11">
        <v>40969</v>
      </c>
      <c r="O53" s="11">
        <v>24674</v>
      </c>
      <c r="P53" s="11">
        <v>34434</v>
      </c>
      <c r="Q53" s="11">
        <v>95241</v>
      </c>
      <c r="R53" s="11">
        <v>69033</v>
      </c>
      <c r="S53" s="11">
        <v>35768</v>
      </c>
      <c r="T53" s="11">
        <v>30602</v>
      </c>
      <c r="U53" s="11">
        <v>21733</v>
      </c>
      <c r="V53" s="11">
        <v>20049</v>
      </c>
      <c r="W53" s="11">
        <v>7928</v>
      </c>
      <c r="X53" s="11">
        <v>3830</v>
      </c>
      <c r="Y53" s="11">
        <v>5339</v>
      </c>
      <c r="Z53" s="11">
        <v>34028</v>
      </c>
      <c r="AA53" s="11">
        <v>8442</v>
      </c>
      <c r="AB53" s="11">
        <v>2704</v>
      </c>
      <c r="AC53" s="11">
        <v>13783</v>
      </c>
      <c r="AD53" s="11">
        <v>39257</v>
      </c>
      <c r="AE53" s="11">
        <v>27004</v>
      </c>
      <c r="AF53" s="11">
        <v>7194</v>
      </c>
      <c r="AG53" s="11">
        <v>20701</v>
      </c>
      <c r="AH53" s="11">
        <v>21696</v>
      </c>
      <c r="AI53" s="11">
        <v>19641</v>
      </c>
    </row>
    <row r="54" ht="22" customHeight="1" spans="1:35">
      <c r="A54" s="11" t="s">
        <v>686</v>
      </c>
      <c r="B54" s="11" t="s">
        <v>753</v>
      </c>
      <c r="C54" s="11" t="s">
        <v>6555</v>
      </c>
      <c r="D54" s="11" t="s">
        <v>6559</v>
      </c>
      <c r="E54" s="11" t="s">
        <v>1812</v>
      </c>
      <c r="F54" s="11" t="s">
        <v>3862</v>
      </c>
      <c r="G54" s="11" t="s">
        <v>752</v>
      </c>
      <c r="H54" s="11">
        <v>30324</v>
      </c>
      <c r="I54" s="11">
        <v>22707</v>
      </c>
      <c r="J54" s="11">
        <v>17812</v>
      </c>
      <c r="K54" s="11">
        <v>19985</v>
      </c>
      <c r="L54" s="11">
        <v>13017</v>
      </c>
      <c r="M54" s="11">
        <v>16938</v>
      </c>
      <c r="N54" s="11">
        <v>16392</v>
      </c>
      <c r="O54" s="11">
        <v>24379</v>
      </c>
      <c r="P54" s="11">
        <v>32298</v>
      </c>
      <c r="Q54" s="11">
        <v>29237</v>
      </c>
      <c r="R54" s="11">
        <v>30574</v>
      </c>
      <c r="S54" s="11">
        <v>13461</v>
      </c>
      <c r="T54" s="11">
        <v>6716</v>
      </c>
      <c r="U54" s="11">
        <v>6751</v>
      </c>
      <c r="V54" s="11">
        <v>9452</v>
      </c>
      <c r="W54" s="11">
        <v>8469</v>
      </c>
      <c r="X54" s="11">
        <v>17340</v>
      </c>
      <c r="Y54" s="11">
        <v>20442</v>
      </c>
      <c r="Z54" s="11">
        <v>5298</v>
      </c>
      <c r="AA54" s="11">
        <v>0</v>
      </c>
      <c r="AB54" s="11" t="s">
        <v>686</v>
      </c>
      <c r="AC54" s="11" t="s">
        <v>686</v>
      </c>
      <c r="AD54" s="11" t="s">
        <v>686</v>
      </c>
      <c r="AE54" s="11" t="s">
        <v>686</v>
      </c>
      <c r="AF54" s="11" t="s">
        <v>686</v>
      </c>
      <c r="AG54" s="11" t="s">
        <v>686</v>
      </c>
      <c r="AH54" s="11" t="s">
        <v>686</v>
      </c>
      <c r="AI54" s="11" t="s">
        <v>686</v>
      </c>
    </row>
    <row r="55" ht="22" customHeight="1" spans="1:35">
      <c r="A55" s="11" t="s">
        <v>686</v>
      </c>
      <c r="B55" s="11" t="s">
        <v>248</v>
      </c>
      <c r="C55" s="11" t="s">
        <v>1878</v>
      </c>
      <c r="D55" s="11" t="s">
        <v>6569</v>
      </c>
      <c r="E55" s="11" t="s">
        <v>1812</v>
      </c>
      <c r="F55" s="11" t="s">
        <v>1881</v>
      </c>
      <c r="G55" s="11" t="s">
        <v>754</v>
      </c>
      <c r="H55" s="11">
        <v>27522</v>
      </c>
      <c r="I55" s="11">
        <v>30737</v>
      </c>
      <c r="J55" s="11">
        <v>21738</v>
      </c>
      <c r="K55" s="11">
        <v>34838</v>
      </c>
      <c r="L55" s="11">
        <v>29220</v>
      </c>
      <c r="M55" s="11">
        <v>34183</v>
      </c>
      <c r="N55" s="11">
        <v>35221</v>
      </c>
      <c r="O55" s="11">
        <v>31578</v>
      </c>
      <c r="P55" s="11">
        <v>26044</v>
      </c>
      <c r="Q55" s="11">
        <v>36818</v>
      </c>
      <c r="R55" s="11">
        <v>36548</v>
      </c>
      <c r="S55" s="11">
        <v>34806</v>
      </c>
      <c r="T55" s="11">
        <v>21423</v>
      </c>
      <c r="U55" s="11">
        <v>30812</v>
      </c>
      <c r="V55" s="11">
        <v>43360</v>
      </c>
      <c r="W55" s="11">
        <v>32130</v>
      </c>
      <c r="X55" s="11">
        <v>39435</v>
      </c>
      <c r="Y55" s="11">
        <v>42399</v>
      </c>
      <c r="Z55" s="11">
        <v>48373</v>
      </c>
      <c r="AA55" s="11">
        <v>36657</v>
      </c>
      <c r="AB55" s="11">
        <v>45767</v>
      </c>
      <c r="AC55" s="11">
        <v>24506</v>
      </c>
      <c r="AD55" s="11">
        <v>13462</v>
      </c>
      <c r="AE55" s="11">
        <v>47765</v>
      </c>
      <c r="AF55" s="11">
        <v>43834</v>
      </c>
      <c r="AG55" s="11">
        <v>26394</v>
      </c>
      <c r="AH55" s="11">
        <v>16620</v>
      </c>
      <c r="AI55" s="11">
        <v>25906</v>
      </c>
    </row>
    <row r="56" ht="22" customHeight="1" spans="1:35">
      <c r="A56" s="11" t="s">
        <v>686</v>
      </c>
      <c r="B56" s="11" t="s">
        <v>756</v>
      </c>
      <c r="C56" s="11" t="s">
        <v>2348</v>
      </c>
      <c r="D56" s="11" t="s">
        <v>6578</v>
      </c>
      <c r="E56" s="11" t="s">
        <v>1812</v>
      </c>
      <c r="F56" s="11" t="s">
        <v>6576</v>
      </c>
      <c r="G56" s="11" t="s">
        <v>755</v>
      </c>
      <c r="H56" s="11">
        <v>24692</v>
      </c>
      <c r="I56" s="11">
        <v>16022</v>
      </c>
      <c r="J56" s="11">
        <v>3806</v>
      </c>
      <c r="K56" s="11">
        <v>0</v>
      </c>
      <c r="L56" s="11">
        <v>598</v>
      </c>
      <c r="M56" s="11">
        <v>1242</v>
      </c>
      <c r="N56" s="11">
        <v>10705</v>
      </c>
      <c r="O56" s="11">
        <v>4967</v>
      </c>
      <c r="P56" s="11"/>
      <c r="Q56" s="11" t="s">
        <v>686</v>
      </c>
      <c r="R56" s="11" t="s">
        <v>686</v>
      </c>
      <c r="S56" s="11" t="s">
        <v>686</v>
      </c>
      <c r="T56" s="11" t="s">
        <v>686</v>
      </c>
      <c r="U56" s="11" t="s">
        <v>686</v>
      </c>
      <c r="V56" s="11" t="s">
        <v>686</v>
      </c>
      <c r="W56" s="11" t="s">
        <v>686</v>
      </c>
      <c r="X56" s="11" t="s">
        <v>686</v>
      </c>
      <c r="Y56" s="11" t="s">
        <v>686</v>
      </c>
      <c r="Z56" s="11" t="s">
        <v>686</v>
      </c>
      <c r="AA56" s="11" t="s">
        <v>686</v>
      </c>
      <c r="AB56" s="11" t="s">
        <v>686</v>
      </c>
      <c r="AC56" s="11" t="s">
        <v>686</v>
      </c>
      <c r="AD56" s="11" t="s">
        <v>686</v>
      </c>
      <c r="AE56" s="11" t="s">
        <v>686</v>
      </c>
      <c r="AF56" s="11" t="s">
        <v>686</v>
      </c>
      <c r="AG56" s="11" t="s">
        <v>686</v>
      </c>
      <c r="AH56" s="11" t="s">
        <v>686</v>
      </c>
      <c r="AI56" s="11" t="s">
        <v>686</v>
      </c>
    </row>
    <row r="57" ht="22" customHeight="1" spans="1:35">
      <c r="A57" s="11" t="s">
        <v>686</v>
      </c>
      <c r="B57" s="11" t="s">
        <v>239</v>
      </c>
      <c r="C57" s="11" t="s">
        <v>686</v>
      </c>
      <c r="D57" s="11" t="s">
        <v>6588</v>
      </c>
      <c r="E57" s="11" t="s">
        <v>1812</v>
      </c>
      <c r="F57" s="11" t="s">
        <v>1847</v>
      </c>
      <c r="G57" s="11" t="s">
        <v>239</v>
      </c>
      <c r="H57" s="11">
        <v>28541</v>
      </c>
      <c r="I57" s="11">
        <v>24638</v>
      </c>
      <c r="J57" s="11">
        <v>15602</v>
      </c>
      <c r="K57" s="11">
        <v>27930</v>
      </c>
      <c r="L57" s="11">
        <v>20149</v>
      </c>
      <c r="M57" s="11">
        <v>7078</v>
      </c>
      <c r="N57" s="11">
        <v>9771</v>
      </c>
      <c r="O57" s="11">
        <v>25182</v>
      </c>
      <c r="P57" s="11">
        <v>18921</v>
      </c>
      <c r="Q57" s="11">
        <v>13620</v>
      </c>
      <c r="R57" s="11">
        <v>21216</v>
      </c>
      <c r="S57" s="11">
        <v>13637</v>
      </c>
      <c r="T57" s="11">
        <v>14859</v>
      </c>
      <c r="U57" s="11">
        <v>11336</v>
      </c>
      <c r="V57" s="11">
        <v>17436</v>
      </c>
      <c r="W57" s="11">
        <v>16895</v>
      </c>
      <c r="X57" s="11">
        <v>14633</v>
      </c>
      <c r="Y57" s="11">
        <v>17840</v>
      </c>
      <c r="Z57" s="11">
        <v>17806</v>
      </c>
      <c r="AA57" s="11">
        <v>16399</v>
      </c>
      <c r="AB57" s="11">
        <v>9998</v>
      </c>
      <c r="AC57" s="11">
        <v>11453</v>
      </c>
      <c r="AD57" s="11">
        <v>20295</v>
      </c>
      <c r="AE57" s="11">
        <v>14934</v>
      </c>
      <c r="AF57" s="11">
        <v>7204</v>
      </c>
      <c r="AG57" s="11">
        <v>10680</v>
      </c>
      <c r="AH57" s="11">
        <v>10526</v>
      </c>
      <c r="AI57" s="11">
        <v>10602</v>
      </c>
    </row>
    <row r="58" ht="22" customHeight="1" spans="1:35">
      <c r="A58" s="11" t="s">
        <v>686</v>
      </c>
      <c r="B58" s="11" t="s">
        <v>222</v>
      </c>
      <c r="C58" s="11" t="s">
        <v>1852</v>
      </c>
      <c r="D58" s="11" t="s">
        <v>6598</v>
      </c>
      <c r="E58" s="11" t="s">
        <v>1812</v>
      </c>
      <c r="F58" s="11" t="s">
        <v>1862</v>
      </c>
      <c r="G58" s="11" t="s">
        <v>757</v>
      </c>
      <c r="H58" s="11">
        <v>67116</v>
      </c>
      <c r="I58" s="11">
        <v>63481</v>
      </c>
      <c r="J58" s="11">
        <v>43186</v>
      </c>
      <c r="K58" s="11">
        <v>32044</v>
      </c>
      <c r="L58" s="11">
        <v>35516</v>
      </c>
      <c r="M58" s="11">
        <v>40070</v>
      </c>
      <c r="N58" s="11">
        <v>34167</v>
      </c>
      <c r="O58" s="11">
        <v>29723</v>
      </c>
      <c r="P58" s="11">
        <v>38401</v>
      </c>
      <c r="Q58" s="11">
        <v>43346</v>
      </c>
      <c r="R58" s="11">
        <v>37796</v>
      </c>
      <c r="S58" s="11">
        <v>25487</v>
      </c>
      <c r="T58" s="11">
        <v>30027</v>
      </c>
      <c r="U58" s="11">
        <v>30027</v>
      </c>
      <c r="V58" s="11">
        <v>29106</v>
      </c>
      <c r="W58" s="11">
        <v>24391</v>
      </c>
      <c r="X58" s="11">
        <v>22244</v>
      </c>
      <c r="Y58" s="11">
        <v>12225</v>
      </c>
      <c r="Z58" s="11"/>
      <c r="AA58" s="11"/>
      <c r="AB58" s="11"/>
      <c r="AC58" s="11"/>
      <c r="AD58" s="11">
        <v>13164</v>
      </c>
      <c r="AE58" s="11">
        <v>0</v>
      </c>
      <c r="AF58" s="11">
        <v>11804</v>
      </c>
      <c r="AG58" s="11">
        <v>19537</v>
      </c>
      <c r="AH58" s="11">
        <v>18990</v>
      </c>
      <c r="AI58" s="11">
        <v>764</v>
      </c>
    </row>
    <row r="59" ht="22" customHeight="1" spans="1:35">
      <c r="A59" s="11" t="s">
        <v>686</v>
      </c>
      <c r="B59" s="11" t="s">
        <v>219</v>
      </c>
      <c r="C59" s="11" t="s">
        <v>1866</v>
      </c>
      <c r="D59" s="11" t="s">
        <v>6608</v>
      </c>
      <c r="E59" s="11" t="s">
        <v>1812</v>
      </c>
      <c r="F59" s="11" t="s">
        <v>1874</v>
      </c>
      <c r="G59" s="11" t="s">
        <v>758</v>
      </c>
      <c r="H59" s="11">
        <v>23956</v>
      </c>
      <c r="I59" s="11">
        <v>30718</v>
      </c>
      <c r="J59" s="11">
        <v>26536</v>
      </c>
      <c r="K59" s="11">
        <v>32417</v>
      </c>
      <c r="L59" s="11">
        <v>23366</v>
      </c>
      <c r="M59" s="11">
        <v>26162</v>
      </c>
      <c r="N59" s="11">
        <v>27699</v>
      </c>
      <c r="O59" s="11">
        <v>13652</v>
      </c>
      <c r="P59" s="11">
        <v>8638</v>
      </c>
      <c r="Q59" s="11">
        <v>6749</v>
      </c>
      <c r="R59" s="11">
        <v>25831</v>
      </c>
      <c r="S59" s="11">
        <v>16973</v>
      </c>
      <c r="T59" s="11">
        <v>7679</v>
      </c>
      <c r="U59" s="11">
        <v>8121</v>
      </c>
      <c r="V59" s="11">
        <v>769</v>
      </c>
      <c r="W59" s="11">
        <v>0</v>
      </c>
      <c r="X59" s="11" t="s">
        <v>686</v>
      </c>
      <c r="Y59" s="11" t="s">
        <v>686</v>
      </c>
      <c r="Z59" s="11" t="s">
        <v>686</v>
      </c>
      <c r="AA59" s="11" t="s">
        <v>686</v>
      </c>
      <c r="AB59" s="11" t="s">
        <v>686</v>
      </c>
      <c r="AC59" s="11" t="s">
        <v>686</v>
      </c>
      <c r="AD59" s="11" t="s">
        <v>686</v>
      </c>
      <c r="AE59" s="11" t="s">
        <v>686</v>
      </c>
      <c r="AF59" s="11" t="s">
        <v>686</v>
      </c>
      <c r="AG59" s="11" t="s">
        <v>686</v>
      </c>
      <c r="AH59" s="11" t="s">
        <v>686</v>
      </c>
      <c r="AI59" s="11" t="s">
        <v>686</v>
      </c>
    </row>
    <row r="60" ht="22" customHeight="1" spans="1:35">
      <c r="A60" s="11" t="s">
        <v>686</v>
      </c>
      <c r="B60" s="11" t="s">
        <v>228</v>
      </c>
      <c r="C60" s="11" t="s">
        <v>1949</v>
      </c>
      <c r="D60" s="11" t="s">
        <v>6615</v>
      </c>
      <c r="E60" s="11" t="s">
        <v>1812</v>
      </c>
      <c r="F60" s="11" t="s">
        <v>1959</v>
      </c>
      <c r="G60" s="11" t="s">
        <v>759</v>
      </c>
      <c r="H60" s="11">
        <v>22740</v>
      </c>
      <c r="I60" s="11">
        <v>24432</v>
      </c>
      <c r="J60" s="11">
        <v>16891</v>
      </c>
      <c r="K60" s="11">
        <v>20138</v>
      </c>
      <c r="L60" s="11">
        <v>19371</v>
      </c>
      <c r="M60" s="11">
        <v>19950</v>
      </c>
      <c r="N60" s="11">
        <v>23390</v>
      </c>
      <c r="O60" s="11">
        <v>30517</v>
      </c>
      <c r="P60" s="11">
        <v>30105</v>
      </c>
      <c r="Q60" s="11">
        <v>28864</v>
      </c>
      <c r="R60" s="11">
        <v>26913</v>
      </c>
      <c r="S60" s="11">
        <v>21757</v>
      </c>
      <c r="T60" s="11">
        <v>19747</v>
      </c>
      <c r="U60" s="11">
        <v>20657</v>
      </c>
      <c r="V60" s="11">
        <v>22317</v>
      </c>
      <c r="W60" s="11">
        <v>18234</v>
      </c>
      <c r="X60" s="11">
        <v>18933</v>
      </c>
      <c r="Y60" s="11">
        <v>20728</v>
      </c>
      <c r="Z60" s="11">
        <v>26035</v>
      </c>
      <c r="AA60" s="11">
        <v>19292</v>
      </c>
      <c r="AB60" s="11">
        <v>23242</v>
      </c>
      <c r="AC60" s="11">
        <v>26314</v>
      </c>
      <c r="AD60" s="11">
        <v>26254</v>
      </c>
      <c r="AE60" s="11">
        <v>22524</v>
      </c>
      <c r="AF60" s="11">
        <v>21805</v>
      </c>
      <c r="AG60" s="11">
        <v>21546</v>
      </c>
      <c r="AH60" s="11">
        <v>8205</v>
      </c>
      <c r="AI60" s="11">
        <v>11027</v>
      </c>
    </row>
    <row r="61" ht="22" customHeight="1" spans="1:35">
      <c r="A61" s="11" t="s">
        <v>686</v>
      </c>
      <c r="B61" s="11" t="s">
        <v>262</v>
      </c>
      <c r="C61" s="11" t="s">
        <v>1866</v>
      </c>
      <c r="D61" s="11" t="s">
        <v>6623</v>
      </c>
      <c r="E61" s="11" t="s">
        <v>1812</v>
      </c>
      <c r="F61" s="11" t="s">
        <v>2143</v>
      </c>
      <c r="G61" s="11" t="s">
        <v>760</v>
      </c>
      <c r="H61" s="11">
        <v>83775</v>
      </c>
      <c r="I61" s="11">
        <v>66789</v>
      </c>
      <c r="J61" s="11">
        <v>47330</v>
      </c>
      <c r="K61" s="11">
        <v>67646</v>
      </c>
      <c r="L61" s="11">
        <v>46885</v>
      </c>
      <c r="M61" s="11">
        <v>36553</v>
      </c>
      <c r="N61" s="11">
        <v>38068</v>
      </c>
      <c r="O61" s="11">
        <v>32846</v>
      </c>
      <c r="P61" s="11">
        <v>32306</v>
      </c>
      <c r="Q61" s="11">
        <v>14450</v>
      </c>
      <c r="R61" s="11">
        <v>21681</v>
      </c>
      <c r="S61" s="11">
        <v>10318</v>
      </c>
      <c r="T61" s="11">
        <v>57</v>
      </c>
      <c r="U61" s="11" t="s">
        <v>686</v>
      </c>
      <c r="V61" s="11" t="s">
        <v>686</v>
      </c>
      <c r="W61" s="11" t="s">
        <v>686</v>
      </c>
      <c r="X61" s="11" t="s">
        <v>686</v>
      </c>
      <c r="Y61" s="11" t="s">
        <v>686</v>
      </c>
      <c r="Z61" s="11" t="s">
        <v>686</v>
      </c>
      <c r="AA61" s="11" t="s">
        <v>686</v>
      </c>
      <c r="AB61" s="11" t="s">
        <v>686</v>
      </c>
      <c r="AC61" s="11" t="s">
        <v>686</v>
      </c>
      <c r="AD61" s="11" t="s">
        <v>686</v>
      </c>
      <c r="AE61" s="11" t="s">
        <v>686</v>
      </c>
      <c r="AF61" s="11" t="s">
        <v>686</v>
      </c>
      <c r="AG61" s="11" t="s">
        <v>686</v>
      </c>
      <c r="AH61" s="11" t="s">
        <v>686</v>
      </c>
      <c r="AI61" s="11" t="s">
        <v>686</v>
      </c>
    </row>
    <row r="62" ht="22" customHeight="1" spans="1:35">
      <c r="A62" s="11" t="s">
        <v>686</v>
      </c>
      <c r="B62" s="11" t="s">
        <v>270</v>
      </c>
      <c r="C62" s="11" t="s">
        <v>2205</v>
      </c>
      <c r="D62" s="11" t="s">
        <v>6631</v>
      </c>
      <c r="E62" s="11" t="s">
        <v>1812</v>
      </c>
      <c r="F62" s="11" t="s">
        <v>272</v>
      </c>
      <c r="G62" s="11" t="s">
        <v>761</v>
      </c>
      <c r="H62" s="11">
        <v>33588</v>
      </c>
      <c r="I62" s="11">
        <v>27439</v>
      </c>
      <c r="J62" s="11">
        <v>10017</v>
      </c>
      <c r="K62" s="11">
        <v>11237</v>
      </c>
      <c r="L62" s="11">
        <v>20623</v>
      </c>
      <c r="M62" s="11">
        <v>20174</v>
      </c>
      <c r="N62" s="11">
        <v>9135</v>
      </c>
      <c r="O62" s="11">
        <v>27009</v>
      </c>
      <c r="P62" s="11">
        <v>26101</v>
      </c>
      <c r="Q62" s="11">
        <v>30087</v>
      </c>
      <c r="R62" s="11">
        <v>19051</v>
      </c>
      <c r="S62" s="11">
        <v>11878</v>
      </c>
      <c r="T62" s="11">
        <v>4311</v>
      </c>
      <c r="U62" s="11">
        <v>8522</v>
      </c>
      <c r="V62" s="11">
        <v>2537</v>
      </c>
      <c r="W62" s="11">
        <v>0</v>
      </c>
      <c r="X62" s="11" t="s">
        <v>686</v>
      </c>
      <c r="Y62" s="11" t="s">
        <v>686</v>
      </c>
      <c r="Z62" s="11" t="s">
        <v>686</v>
      </c>
      <c r="AA62" s="11" t="s">
        <v>686</v>
      </c>
      <c r="AB62" s="11" t="s">
        <v>686</v>
      </c>
      <c r="AC62" s="11" t="s">
        <v>686</v>
      </c>
      <c r="AD62" s="11" t="s">
        <v>686</v>
      </c>
      <c r="AE62" s="11" t="s">
        <v>686</v>
      </c>
      <c r="AF62" s="11" t="s">
        <v>686</v>
      </c>
      <c r="AG62" s="11" t="s">
        <v>686</v>
      </c>
      <c r="AH62" s="11" t="s">
        <v>686</v>
      </c>
      <c r="AI62" s="11" t="s">
        <v>686</v>
      </c>
    </row>
    <row r="63" ht="22" customHeight="1" spans="1:35">
      <c r="A63" s="11" t="s">
        <v>686</v>
      </c>
      <c r="B63" s="11" t="s">
        <v>235</v>
      </c>
      <c r="C63" s="11" t="s">
        <v>1902</v>
      </c>
      <c r="D63" s="11" t="s">
        <v>6640</v>
      </c>
      <c r="E63" s="11" t="s">
        <v>1812</v>
      </c>
      <c r="F63" s="11" t="s">
        <v>238</v>
      </c>
      <c r="G63" s="11" t="s">
        <v>762</v>
      </c>
      <c r="H63" s="11">
        <v>34007</v>
      </c>
      <c r="I63" s="11">
        <v>28872</v>
      </c>
      <c r="J63" s="11">
        <v>23524</v>
      </c>
      <c r="K63" s="11">
        <v>32883</v>
      </c>
      <c r="L63" s="11">
        <v>19336</v>
      </c>
      <c r="M63" s="11">
        <v>23782</v>
      </c>
      <c r="N63" s="11">
        <v>22262</v>
      </c>
      <c r="O63" s="11">
        <v>19060</v>
      </c>
      <c r="P63" s="11">
        <v>20963</v>
      </c>
      <c r="Q63" s="11">
        <v>21798</v>
      </c>
      <c r="R63" s="11">
        <v>20871</v>
      </c>
      <c r="S63" s="11">
        <v>20581</v>
      </c>
      <c r="T63" s="11">
        <v>13978</v>
      </c>
      <c r="U63" s="11">
        <v>24826</v>
      </c>
      <c r="V63" s="11">
        <v>25762</v>
      </c>
      <c r="W63" s="11">
        <v>16366</v>
      </c>
      <c r="X63" s="11">
        <v>17002</v>
      </c>
      <c r="Y63" s="11">
        <v>16160</v>
      </c>
      <c r="Z63" s="11">
        <v>16686</v>
      </c>
      <c r="AA63" s="11">
        <v>23819</v>
      </c>
      <c r="AB63" s="11">
        <v>30061</v>
      </c>
      <c r="AC63" s="11">
        <v>27058</v>
      </c>
      <c r="AD63" s="11">
        <v>35684</v>
      </c>
      <c r="AE63" s="11">
        <v>31069</v>
      </c>
      <c r="AF63" s="11">
        <v>28377</v>
      </c>
      <c r="AG63" s="11"/>
      <c r="AH63" s="11">
        <v>28017</v>
      </c>
      <c r="AI63" s="11" t="s">
        <v>686</v>
      </c>
    </row>
    <row r="64" ht="22" customHeight="1" spans="1:35">
      <c r="A64" s="11" t="s">
        <v>686</v>
      </c>
      <c r="B64" s="11" t="s">
        <v>244</v>
      </c>
      <c r="C64" s="11" t="s">
        <v>1915</v>
      </c>
      <c r="D64" s="11" t="s">
        <v>6649</v>
      </c>
      <c r="E64" s="11" t="s">
        <v>1812</v>
      </c>
      <c r="F64" s="11" t="s">
        <v>247</v>
      </c>
      <c r="G64" s="11" t="s">
        <v>763</v>
      </c>
      <c r="H64" s="11">
        <v>17237</v>
      </c>
      <c r="I64" s="11">
        <v>19029</v>
      </c>
      <c r="J64" s="11">
        <v>16151</v>
      </c>
      <c r="K64" s="11">
        <v>19051</v>
      </c>
      <c r="L64" s="11">
        <v>24610</v>
      </c>
      <c r="M64" s="11">
        <v>21738</v>
      </c>
      <c r="N64" s="11">
        <v>19268</v>
      </c>
      <c r="O64" s="11">
        <v>14451</v>
      </c>
      <c r="P64" s="11">
        <v>16700</v>
      </c>
      <c r="Q64" s="11">
        <v>18306</v>
      </c>
      <c r="R64" s="11">
        <v>11132</v>
      </c>
      <c r="S64" s="11">
        <v>16330</v>
      </c>
      <c r="T64" s="11">
        <v>8122</v>
      </c>
      <c r="U64" s="11">
        <v>1230</v>
      </c>
      <c r="V64" s="11">
        <v>1222</v>
      </c>
      <c r="W64" s="11">
        <v>5077</v>
      </c>
      <c r="X64" s="11">
        <v>6605</v>
      </c>
      <c r="Y64" s="11">
        <v>5077</v>
      </c>
      <c r="Z64" s="11">
        <v>5495</v>
      </c>
      <c r="AA64" s="11">
        <v>6852</v>
      </c>
      <c r="AB64" s="11">
        <v>12380</v>
      </c>
      <c r="AC64" s="11">
        <v>6174</v>
      </c>
      <c r="AD64" s="11">
        <v>7550</v>
      </c>
      <c r="AE64" s="11">
        <v>7502</v>
      </c>
      <c r="AF64" s="11">
        <v>2555</v>
      </c>
      <c r="AG64" s="11">
        <v>6134</v>
      </c>
      <c r="AH64" s="11">
        <v>4930</v>
      </c>
      <c r="AI64" s="11">
        <v>3928</v>
      </c>
    </row>
    <row r="65" ht="22" customHeight="1" spans="1:35">
      <c r="A65" s="11" t="s">
        <v>686</v>
      </c>
      <c r="B65" s="11" t="s">
        <v>254</v>
      </c>
      <c r="C65" s="11" t="s">
        <v>686</v>
      </c>
      <c r="D65" s="11" t="s">
        <v>6657</v>
      </c>
      <c r="E65" s="11" t="s">
        <v>1812</v>
      </c>
      <c r="F65" s="11" t="s">
        <v>258</v>
      </c>
      <c r="G65" s="11" t="s">
        <v>254</v>
      </c>
      <c r="H65" s="11">
        <v>21589</v>
      </c>
      <c r="I65" s="11">
        <v>25371</v>
      </c>
      <c r="J65" s="11">
        <v>17291</v>
      </c>
      <c r="K65" s="11">
        <v>13273</v>
      </c>
      <c r="L65" s="11">
        <v>8347</v>
      </c>
      <c r="M65" s="11">
        <v>8988</v>
      </c>
      <c r="N65" s="11">
        <v>5165</v>
      </c>
      <c r="O65" s="11">
        <v>4661</v>
      </c>
      <c r="P65" s="11">
        <v>7067</v>
      </c>
      <c r="Q65" s="11">
        <v>3384</v>
      </c>
      <c r="R65" s="11">
        <v>1763</v>
      </c>
      <c r="S65" s="11" t="s">
        <v>686</v>
      </c>
      <c r="T65" s="11" t="s">
        <v>686</v>
      </c>
      <c r="U65" s="11" t="s">
        <v>686</v>
      </c>
      <c r="V65" s="11" t="s">
        <v>686</v>
      </c>
      <c r="W65" s="11" t="s">
        <v>686</v>
      </c>
      <c r="X65" s="11" t="s">
        <v>686</v>
      </c>
      <c r="Y65" s="11" t="s">
        <v>686</v>
      </c>
      <c r="Z65" s="11" t="s">
        <v>686</v>
      </c>
      <c r="AA65" s="11" t="s">
        <v>686</v>
      </c>
      <c r="AB65" s="11" t="s">
        <v>686</v>
      </c>
      <c r="AC65" s="11" t="s">
        <v>686</v>
      </c>
      <c r="AD65" s="11" t="s">
        <v>686</v>
      </c>
      <c r="AE65" s="11" t="s">
        <v>686</v>
      </c>
      <c r="AF65" s="11" t="s">
        <v>686</v>
      </c>
      <c r="AG65" s="11" t="s">
        <v>686</v>
      </c>
      <c r="AH65" s="11" t="s">
        <v>686</v>
      </c>
      <c r="AI65" s="11" t="s">
        <v>686</v>
      </c>
    </row>
    <row r="66" ht="22" customHeight="1" spans="1:35">
      <c r="A66" s="11" t="s">
        <v>686</v>
      </c>
      <c r="B66" s="11" t="s">
        <v>306</v>
      </c>
      <c r="C66" s="11" t="s">
        <v>2113</v>
      </c>
      <c r="D66" s="11" t="s">
        <v>6665</v>
      </c>
      <c r="E66" s="11" t="s">
        <v>1812</v>
      </c>
      <c r="F66" s="11" t="s">
        <v>2121</v>
      </c>
      <c r="G66" s="11" t="s">
        <v>764</v>
      </c>
      <c r="H66" s="11">
        <v>14381</v>
      </c>
      <c r="I66" s="11">
        <v>12880</v>
      </c>
      <c r="J66" s="11">
        <v>8512</v>
      </c>
      <c r="K66" s="11">
        <v>13149</v>
      </c>
      <c r="L66" s="11">
        <v>11741</v>
      </c>
      <c r="M66" s="11">
        <v>1769</v>
      </c>
      <c r="N66" s="11">
        <v>760</v>
      </c>
      <c r="O66" s="11">
        <v>14575</v>
      </c>
      <c r="P66" s="11" t="s">
        <v>686</v>
      </c>
      <c r="Q66" s="11" t="s">
        <v>686</v>
      </c>
      <c r="R66" s="11" t="s">
        <v>686</v>
      </c>
      <c r="S66" s="11" t="s">
        <v>686</v>
      </c>
      <c r="T66" s="11" t="s">
        <v>686</v>
      </c>
      <c r="U66" s="11" t="s">
        <v>686</v>
      </c>
      <c r="V66" s="11" t="s">
        <v>686</v>
      </c>
      <c r="W66" s="11" t="s">
        <v>686</v>
      </c>
      <c r="X66" s="11" t="s">
        <v>686</v>
      </c>
      <c r="Y66" s="11" t="s">
        <v>686</v>
      </c>
      <c r="Z66" s="11" t="s">
        <v>686</v>
      </c>
      <c r="AA66" s="11" t="s">
        <v>686</v>
      </c>
      <c r="AB66" s="11" t="s">
        <v>686</v>
      </c>
      <c r="AC66" s="11" t="s">
        <v>686</v>
      </c>
      <c r="AD66" s="11" t="s">
        <v>686</v>
      </c>
      <c r="AE66" s="11" t="s">
        <v>686</v>
      </c>
      <c r="AF66" s="11" t="s">
        <v>686</v>
      </c>
      <c r="AG66" s="11" t="s">
        <v>686</v>
      </c>
      <c r="AH66" s="11" t="s">
        <v>686</v>
      </c>
      <c r="AI66" s="11" t="s">
        <v>686</v>
      </c>
    </row>
    <row r="67" ht="22" customHeight="1" spans="1:35">
      <c r="A67" s="11" t="s">
        <v>686</v>
      </c>
      <c r="B67" s="11" t="s">
        <v>766</v>
      </c>
      <c r="C67" s="11" t="s">
        <v>6670</v>
      </c>
      <c r="D67" s="11" t="s">
        <v>6675</v>
      </c>
      <c r="E67" s="11" t="s">
        <v>1812</v>
      </c>
      <c r="F67" s="11" t="s">
        <v>6673</v>
      </c>
      <c r="G67" s="11" t="s">
        <v>765</v>
      </c>
      <c r="H67" s="11">
        <v>14391</v>
      </c>
      <c r="I67" s="11">
        <v>21296</v>
      </c>
      <c r="J67" s="11">
        <v>18048</v>
      </c>
      <c r="K67" s="11">
        <v>21117</v>
      </c>
      <c r="L67" s="11">
        <v>87060</v>
      </c>
      <c r="M67" s="11">
        <v>21078</v>
      </c>
      <c r="N67" s="11">
        <v>21006</v>
      </c>
      <c r="O67" s="11">
        <v>18865</v>
      </c>
      <c r="P67" s="11">
        <v>19608</v>
      </c>
      <c r="Q67" s="11">
        <v>79209</v>
      </c>
      <c r="R67" s="11">
        <v>23715</v>
      </c>
      <c r="S67" s="11">
        <v>16960</v>
      </c>
      <c r="T67" s="11">
        <v>20563</v>
      </c>
      <c r="U67" s="11">
        <v>19867</v>
      </c>
      <c r="V67" s="11">
        <v>22130</v>
      </c>
      <c r="W67" s="11">
        <v>23090</v>
      </c>
      <c r="X67" s="11">
        <v>82628</v>
      </c>
      <c r="Y67" s="11">
        <v>21650</v>
      </c>
      <c r="Z67" s="11">
        <v>16709</v>
      </c>
      <c r="AA67" s="11">
        <v>13099</v>
      </c>
      <c r="AB67" s="11">
        <v>13114</v>
      </c>
      <c r="AC67" s="11">
        <v>73550</v>
      </c>
      <c r="AD67" s="11">
        <v>24478</v>
      </c>
      <c r="AE67" s="11">
        <v>5286</v>
      </c>
      <c r="AF67" s="11">
        <v>6304</v>
      </c>
      <c r="AG67" s="11">
        <v>0</v>
      </c>
      <c r="AH67" s="11">
        <v>3823</v>
      </c>
      <c r="AI67" s="11">
        <v>1971</v>
      </c>
    </row>
    <row r="68" ht="22" customHeight="1" spans="1:35">
      <c r="A68" s="11" t="s">
        <v>686</v>
      </c>
      <c r="B68" s="11" t="s">
        <v>273</v>
      </c>
      <c r="C68" s="11" t="s">
        <v>2037</v>
      </c>
      <c r="D68" s="11" t="s">
        <v>6685</v>
      </c>
      <c r="E68" s="11" t="s">
        <v>1812</v>
      </c>
      <c r="F68" s="11" t="s">
        <v>2042</v>
      </c>
      <c r="G68" s="11" t="s">
        <v>767</v>
      </c>
      <c r="H68" s="11">
        <v>16191</v>
      </c>
      <c r="I68" s="11">
        <v>14635</v>
      </c>
      <c r="J68" s="11">
        <v>12797</v>
      </c>
      <c r="K68" s="11">
        <v>17541</v>
      </c>
      <c r="L68" s="11">
        <v>26233</v>
      </c>
      <c r="M68" s="11">
        <v>19194</v>
      </c>
      <c r="N68" s="11">
        <v>23768</v>
      </c>
      <c r="O68" s="11">
        <v>18638</v>
      </c>
      <c r="P68" s="11">
        <v>16057</v>
      </c>
      <c r="Q68" s="11">
        <v>31143</v>
      </c>
      <c r="R68" s="11">
        <v>12861</v>
      </c>
      <c r="S68" s="11">
        <v>10678</v>
      </c>
      <c r="T68" s="11">
        <v>401</v>
      </c>
      <c r="U68" s="11">
        <v>5978</v>
      </c>
      <c r="V68" s="11">
        <v>3246</v>
      </c>
      <c r="W68" s="11" t="s">
        <v>686</v>
      </c>
      <c r="X68" s="11" t="s">
        <v>686</v>
      </c>
      <c r="Y68" s="11" t="s">
        <v>686</v>
      </c>
      <c r="Z68" s="11" t="s">
        <v>686</v>
      </c>
      <c r="AA68" s="11" t="s">
        <v>686</v>
      </c>
      <c r="AB68" s="11" t="s">
        <v>686</v>
      </c>
      <c r="AC68" s="11" t="s">
        <v>686</v>
      </c>
      <c r="AD68" s="11" t="s">
        <v>686</v>
      </c>
      <c r="AE68" s="11" t="s">
        <v>686</v>
      </c>
      <c r="AF68" s="11" t="s">
        <v>686</v>
      </c>
      <c r="AG68" s="11" t="s">
        <v>686</v>
      </c>
      <c r="AH68" s="11" t="s">
        <v>686</v>
      </c>
      <c r="AI68" s="11" t="s">
        <v>686</v>
      </c>
    </row>
    <row r="69" ht="22" customHeight="1" spans="1:35">
      <c r="A69" s="11" t="s">
        <v>686</v>
      </c>
      <c r="B69" s="11" t="s">
        <v>281</v>
      </c>
      <c r="C69" s="11" t="s">
        <v>1936</v>
      </c>
      <c r="D69" s="11" t="s">
        <v>6691</v>
      </c>
      <c r="E69" s="11" t="s">
        <v>1812</v>
      </c>
      <c r="F69" s="11" t="s">
        <v>1945</v>
      </c>
      <c r="G69" s="11" t="s">
        <v>768</v>
      </c>
      <c r="H69" s="11">
        <v>15202</v>
      </c>
      <c r="I69" s="11">
        <v>13752</v>
      </c>
      <c r="J69" s="11">
        <v>4203</v>
      </c>
      <c r="K69" s="11">
        <v>8922</v>
      </c>
      <c r="L69" s="11">
        <v>3363</v>
      </c>
      <c r="M69" s="11" t="s">
        <v>686</v>
      </c>
      <c r="N69" s="11" t="s">
        <v>686</v>
      </c>
      <c r="O69" s="11" t="s">
        <v>686</v>
      </c>
      <c r="P69" s="11" t="s">
        <v>686</v>
      </c>
      <c r="Q69" s="11" t="s">
        <v>686</v>
      </c>
      <c r="R69" s="11" t="s">
        <v>686</v>
      </c>
      <c r="S69" s="11" t="s">
        <v>686</v>
      </c>
      <c r="T69" s="11" t="s">
        <v>686</v>
      </c>
      <c r="U69" s="11" t="s">
        <v>686</v>
      </c>
      <c r="V69" s="11" t="s">
        <v>686</v>
      </c>
      <c r="W69" s="11" t="s">
        <v>686</v>
      </c>
      <c r="X69" s="11" t="s">
        <v>686</v>
      </c>
      <c r="Y69" s="11" t="s">
        <v>686</v>
      </c>
      <c r="Z69" s="11" t="s">
        <v>686</v>
      </c>
      <c r="AA69" s="11" t="s">
        <v>686</v>
      </c>
      <c r="AB69" s="11" t="s">
        <v>686</v>
      </c>
      <c r="AC69" s="11" t="s">
        <v>686</v>
      </c>
      <c r="AD69" s="11" t="s">
        <v>686</v>
      </c>
      <c r="AE69" s="11" t="s">
        <v>686</v>
      </c>
      <c r="AF69" s="11" t="s">
        <v>686</v>
      </c>
      <c r="AG69" s="11" t="s">
        <v>686</v>
      </c>
      <c r="AH69" s="11" t="s">
        <v>686</v>
      </c>
      <c r="AI69" s="11" t="s">
        <v>686</v>
      </c>
    </row>
    <row r="70" ht="22" customHeight="1" spans="1:35">
      <c r="A70" s="11" t="s">
        <v>686</v>
      </c>
      <c r="B70" s="11" t="s">
        <v>266</v>
      </c>
      <c r="C70" s="11" t="s">
        <v>2002</v>
      </c>
      <c r="D70" s="11" t="s">
        <v>6700</v>
      </c>
      <c r="E70" s="11" t="s">
        <v>1812</v>
      </c>
      <c r="F70" s="11" t="s">
        <v>2010</v>
      </c>
      <c r="G70" s="11" t="s">
        <v>769</v>
      </c>
      <c r="H70" s="11">
        <v>13878</v>
      </c>
      <c r="I70" s="11">
        <v>13647</v>
      </c>
      <c r="J70" s="11">
        <v>8568</v>
      </c>
      <c r="K70" s="11">
        <v>8610</v>
      </c>
      <c r="L70" s="11">
        <v>8139</v>
      </c>
      <c r="M70" s="11">
        <v>8035</v>
      </c>
      <c r="N70" s="11">
        <v>9328</v>
      </c>
      <c r="O70" s="11">
        <v>8691</v>
      </c>
      <c r="P70" s="11">
        <v>11102</v>
      </c>
      <c r="Q70" s="11">
        <v>11336</v>
      </c>
      <c r="R70" s="11">
        <v>9437</v>
      </c>
      <c r="S70" s="11">
        <v>7858</v>
      </c>
      <c r="T70" s="11">
        <v>6904</v>
      </c>
      <c r="U70" s="11">
        <v>7161</v>
      </c>
      <c r="V70" s="11">
        <v>8742</v>
      </c>
      <c r="W70" s="11">
        <v>5353</v>
      </c>
      <c r="X70" s="11">
        <v>5082</v>
      </c>
      <c r="Y70" s="11">
        <v>5353</v>
      </c>
      <c r="Z70" s="11">
        <v>7424</v>
      </c>
      <c r="AA70" s="11">
        <v>4458</v>
      </c>
      <c r="AB70" s="11">
        <v>4351</v>
      </c>
      <c r="AC70" s="11">
        <v>5185</v>
      </c>
      <c r="AD70" s="11">
        <v>3814</v>
      </c>
      <c r="AE70" s="11">
        <v>4577</v>
      </c>
      <c r="AF70" s="11">
        <v>2905</v>
      </c>
      <c r="AG70" s="11">
        <v>3025</v>
      </c>
      <c r="AH70" s="11">
        <v>2448</v>
      </c>
      <c r="AI70" s="11">
        <v>2826</v>
      </c>
    </row>
    <row r="71" ht="22" customHeight="1" spans="1:35">
      <c r="A71" s="11" t="s">
        <v>686</v>
      </c>
      <c r="B71" s="11" t="s">
        <v>286</v>
      </c>
      <c r="C71" s="11" t="s">
        <v>2027</v>
      </c>
      <c r="D71" s="11" t="s">
        <v>6707</v>
      </c>
      <c r="E71" s="11" t="s">
        <v>1812</v>
      </c>
      <c r="F71" s="11" t="s">
        <v>288</v>
      </c>
      <c r="G71" s="11" t="s">
        <v>770</v>
      </c>
      <c r="H71" s="11">
        <v>15631</v>
      </c>
      <c r="I71" s="11">
        <v>17267</v>
      </c>
      <c r="J71" s="11">
        <v>15357</v>
      </c>
      <c r="K71" s="11">
        <v>13114</v>
      </c>
      <c r="L71" s="11">
        <v>10663</v>
      </c>
      <c r="M71" s="11">
        <v>7627</v>
      </c>
      <c r="N71" s="11">
        <v>9044</v>
      </c>
      <c r="O71" s="11">
        <v>3677</v>
      </c>
      <c r="P71" s="11">
        <v>8282</v>
      </c>
      <c r="Q71" s="11">
        <v>15293</v>
      </c>
      <c r="R71" s="11">
        <v>12754</v>
      </c>
      <c r="S71" s="11">
        <v>8194</v>
      </c>
      <c r="T71" s="11">
        <v>3310</v>
      </c>
      <c r="U71" s="11">
        <v>2629</v>
      </c>
      <c r="V71" s="11">
        <v>3491</v>
      </c>
      <c r="W71" s="11">
        <v>6168</v>
      </c>
      <c r="X71" s="11">
        <v>5336</v>
      </c>
      <c r="Y71" s="11">
        <v>4859</v>
      </c>
      <c r="Z71" s="11">
        <v>5906</v>
      </c>
      <c r="AA71" s="11">
        <v>15643</v>
      </c>
      <c r="AB71" s="11">
        <v>9619</v>
      </c>
      <c r="AC71" s="11">
        <v>16149</v>
      </c>
      <c r="AD71" s="11">
        <v>4006</v>
      </c>
      <c r="AE71" s="11">
        <v>3767</v>
      </c>
      <c r="AF71" s="11">
        <v>1033</v>
      </c>
      <c r="AG71" s="11"/>
      <c r="AH71" s="11">
        <v>1141</v>
      </c>
      <c r="AI71" s="11">
        <v>880</v>
      </c>
    </row>
    <row r="72" ht="22" customHeight="1" spans="1:35">
      <c r="A72" s="11" t="s">
        <v>686</v>
      </c>
      <c r="B72" s="11" t="s">
        <v>398</v>
      </c>
      <c r="C72" s="11" t="s">
        <v>686</v>
      </c>
      <c r="D72" s="11" t="s">
        <v>6713</v>
      </c>
      <c r="E72" s="11" t="s">
        <v>1812</v>
      </c>
      <c r="F72" s="11" t="s">
        <v>400</v>
      </c>
      <c r="G72" s="11" t="s">
        <v>398</v>
      </c>
      <c r="H72" s="11">
        <v>6783</v>
      </c>
      <c r="I72" s="11">
        <v>4604</v>
      </c>
      <c r="J72" s="11">
        <v>2212</v>
      </c>
      <c r="K72" s="11">
        <v>2992</v>
      </c>
      <c r="L72" s="11">
        <v>3320</v>
      </c>
      <c r="M72" s="11">
        <v>4185</v>
      </c>
      <c r="N72" s="11">
        <v>2476</v>
      </c>
      <c r="O72" s="11">
        <v>2534</v>
      </c>
      <c r="P72" s="11">
        <v>43708</v>
      </c>
      <c r="Q72" s="11">
        <v>690</v>
      </c>
      <c r="R72" s="11">
        <v>10884</v>
      </c>
      <c r="S72" s="11">
        <v>10018</v>
      </c>
      <c r="T72" s="11">
        <v>8946</v>
      </c>
      <c r="U72" s="11">
        <v>4233</v>
      </c>
      <c r="V72" s="11">
        <v>5089</v>
      </c>
      <c r="W72" s="11">
        <v>2450</v>
      </c>
      <c r="X72" s="11">
        <v>2777</v>
      </c>
      <c r="Y72" s="11">
        <v>1851</v>
      </c>
      <c r="Z72" s="11">
        <v>9452</v>
      </c>
      <c r="AA72" s="11">
        <v>3750</v>
      </c>
      <c r="AB72" s="11">
        <v>2387</v>
      </c>
      <c r="AC72" s="11">
        <v>13281</v>
      </c>
      <c r="AD72" s="11">
        <v>8741</v>
      </c>
      <c r="AE72" s="11">
        <v>3606</v>
      </c>
      <c r="AF72" s="11">
        <v>4773</v>
      </c>
      <c r="AG72" s="11">
        <v>3368</v>
      </c>
      <c r="AH72" s="11">
        <v>2041</v>
      </c>
      <c r="AI72" s="11">
        <v>801</v>
      </c>
    </row>
    <row r="73" ht="22" customHeight="1" spans="1:35">
      <c r="A73" s="11" t="s">
        <v>686</v>
      </c>
      <c r="B73" s="11" t="s">
        <v>276</v>
      </c>
      <c r="C73" s="11" t="s">
        <v>2068</v>
      </c>
      <c r="D73" s="11" t="s">
        <v>6721</v>
      </c>
      <c r="E73" s="11" t="s">
        <v>1812</v>
      </c>
      <c r="F73" s="11" t="s">
        <v>2077</v>
      </c>
      <c r="G73" s="11" t="s">
        <v>771</v>
      </c>
      <c r="H73" s="11">
        <v>10197</v>
      </c>
      <c r="I73" s="11">
        <v>12741</v>
      </c>
      <c r="J73" s="11">
        <v>8240</v>
      </c>
      <c r="K73" s="11">
        <v>10276</v>
      </c>
      <c r="L73" s="11">
        <v>9544</v>
      </c>
      <c r="M73" s="11">
        <v>8754</v>
      </c>
      <c r="N73" s="11">
        <v>9871</v>
      </c>
      <c r="O73" s="11">
        <v>9657</v>
      </c>
      <c r="P73" s="11">
        <v>9915</v>
      </c>
      <c r="Q73" s="11">
        <v>8005</v>
      </c>
      <c r="R73" s="11">
        <v>2020</v>
      </c>
      <c r="S73" s="11">
        <v>925</v>
      </c>
      <c r="T73" s="11">
        <v>839</v>
      </c>
      <c r="U73" s="11">
        <v>870</v>
      </c>
      <c r="V73" s="11">
        <v>297</v>
      </c>
      <c r="W73" s="11">
        <v>155</v>
      </c>
      <c r="X73" s="11" t="s">
        <v>686</v>
      </c>
      <c r="Y73" s="11" t="s">
        <v>686</v>
      </c>
      <c r="Z73" s="11" t="s">
        <v>686</v>
      </c>
      <c r="AA73" s="11" t="s">
        <v>686</v>
      </c>
      <c r="AB73" s="11" t="s">
        <v>686</v>
      </c>
      <c r="AC73" s="11" t="s">
        <v>686</v>
      </c>
      <c r="AD73" s="11" t="s">
        <v>686</v>
      </c>
      <c r="AE73" s="11" t="s">
        <v>686</v>
      </c>
      <c r="AF73" s="11" t="s">
        <v>686</v>
      </c>
      <c r="AG73" s="11" t="s">
        <v>686</v>
      </c>
      <c r="AH73" s="11" t="s">
        <v>686</v>
      </c>
      <c r="AI73" s="11" t="s">
        <v>686</v>
      </c>
    </row>
    <row r="74" ht="22" customHeight="1" spans="1:35">
      <c r="A74" s="11" t="s">
        <v>686</v>
      </c>
      <c r="B74" s="11" t="s">
        <v>506</v>
      </c>
      <c r="C74" s="11" t="s">
        <v>686</v>
      </c>
      <c r="D74" s="11" t="s">
        <v>6729</v>
      </c>
      <c r="E74" s="11" t="s">
        <v>1812</v>
      </c>
      <c r="F74" s="11" t="s">
        <v>1989</v>
      </c>
      <c r="G74" s="11" t="s">
        <v>506</v>
      </c>
      <c r="H74" s="11">
        <v>20493</v>
      </c>
      <c r="I74" s="11">
        <v>4991</v>
      </c>
      <c r="J74" s="11" t="s">
        <v>686</v>
      </c>
      <c r="K74" s="11" t="s">
        <v>686</v>
      </c>
      <c r="L74" s="11" t="s">
        <v>686</v>
      </c>
      <c r="M74" s="11" t="s">
        <v>686</v>
      </c>
      <c r="N74" s="11" t="s">
        <v>686</v>
      </c>
      <c r="O74" s="11" t="s">
        <v>686</v>
      </c>
      <c r="P74" s="11" t="s">
        <v>686</v>
      </c>
      <c r="Q74" s="11" t="s">
        <v>686</v>
      </c>
      <c r="R74" s="11" t="s">
        <v>686</v>
      </c>
      <c r="S74" s="11" t="s">
        <v>686</v>
      </c>
      <c r="T74" s="11" t="s">
        <v>686</v>
      </c>
      <c r="U74" s="11" t="s">
        <v>686</v>
      </c>
      <c r="V74" s="11" t="s">
        <v>686</v>
      </c>
      <c r="W74" s="11" t="s">
        <v>686</v>
      </c>
      <c r="X74" s="11" t="s">
        <v>686</v>
      </c>
      <c r="Y74" s="11" t="s">
        <v>686</v>
      </c>
      <c r="Z74" s="11" t="s">
        <v>686</v>
      </c>
      <c r="AA74" s="11" t="s">
        <v>686</v>
      </c>
      <c r="AB74" s="11" t="s">
        <v>686</v>
      </c>
      <c r="AC74" s="11" t="s">
        <v>686</v>
      </c>
      <c r="AD74" s="11" t="s">
        <v>686</v>
      </c>
      <c r="AE74" s="11" t="s">
        <v>686</v>
      </c>
      <c r="AF74" s="11" t="s">
        <v>686</v>
      </c>
      <c r="AG74" s="11" t="s">
        <v>686</v>
      </c>
      <c r="AH74" s="11" t="s">
        <v>686</v>
      </c>
      <c r="AI74" s="11" t="s">
        <v>686</v>
      </c>
    </row>
    <row r="75" ht="22" customHeight="1" spans="1:35">
      <c r="A75" s="11" t="s">
        <v>686</v>
      </c>
      <c r="B75" s="11" t="s">
        <v>345</v>
      </c>
      <c r="C75" s="11" t="s">
        <v>686</v>
      </c>
      <c r="D75" s="11" t="s">
        <v>6738</v>
      </c>
      <c r="E75" s="11" t="s">
        <v>1812</v>
      </c>
      <c r="F75" s="11" t="s">
        <v>429</v>
      </c>
      <c r="G75" s="11" t="s">
        <v>345</v>
      </c>
      <c r="H75" s="11">
        <v>11394</v>
      </c>
      <c r="I75" s="11">
        <v>12248</v>
      </c>
      <c r="J75" s="11">
        <v>5084</v>
      </c>
      <c r="K75" s="11">
        <v>4077</v>
      </c>
      <c r="L75" s="11">
        <v>5860</v>
      </c>
      <c r="M75" s="11">
        <v>4680</v>
      </c>
      <c r="N75" s="11">
        <v>3684</v>
      </c>
      <c r="O75" s="11">
        <v>0</v>
      </c>
      <c r="P75" s="11" t="s">
        <v>686</v>
      </c>
      <c r="Q75" s="11" t="s">
        <v>686</v>
      </c>
      <c r="R75" s="11" t="s">
        <v>686</v>
      </c>
      <c r="S75" s="11" t="s">
        <v>686</v>
      </c>
      <c r="T75" s="11" t="s">
        <v>686</v>
      </c>
      <c r="U75" s="11" t="s">
        <v>686</v>
      </c>
      <c r="V75" s="11" t="s">
        <v>686</v>
      </c>
      <c r="W75" s="11" t="s">
        <v>686</v>
      </c>
      <c r="X75" s="11" t="s">
        <v>686</v>
      </c>
      <c r="Y75" s="11" t="s">
        <v>686</v>
      </c>
      <c r="Z75" s="11" t="s">
        <v>686</v>
      </c>
      <c r="AA75" s="11" t="s">
        <v>686</v>
      </c>
      <c r="AB75" s="11" t="s">
        <v>686</v>
      </c>
      <c r="AC75" s="11" t="s">
        <v>686</v>
      </c>
      <c r="AD75" s="11" t="s">
        <v>686</v>
      </c>
      <c r="AE75" s="11" t="s">
        <v>686</v>
      </c>
      <c r="AF75" s="11" t="s">
        <v>686</v>
      </c>
      <c r="AG75" s="11" t="s">
        <v>686</v>
      </c>
      <c r="AH75" s="11" t="s">
        <v>686</v>
      </c>
      <c r="AI75" s="11" t="s">
        <v>686</v>
      </c>
    </row>
    <row r="76" ht="22" customHeight="1" spans="1:35">
      <c r="A76" s="11" t="s">
        <v>686</v>
      </c>
      <c r="B76" s="11" t="s">
        <v>322</v>
      </c>
      <c r="C76" s="11" t="s">
        <v>2368</v>
      </c>
      <c r="D76" s="11" t="s">
        <v>6746</v>
      </c>
      <c r="E76" s="11" t="s">
        <v>1812</v>
      </c>
      <c r="F76" s="11" t="s">
        <v>2376</v>
      </c>
      <c r="G76" s="11" t="s">
        <v>772</v>
      </c>
      <c r="H76" s="11">
        <v>4075</v>
      </c>
      <c r="I76" s="11">
        <v>4356</v>
      </c>
      <c r="J76" s="11">
        <v>5108</v>
      </c>
      <c r="K76" s="11">
        <v>5709</v>
      </c>
      <c r="L76" s="11" t="s">
        <v>686</v>
      </c>
      <c r="M76" s="11" t="s">
        <v>686</v>
      </c>
      <c r="N76" s="11" t="s">
        <v>686</v>
      </c>
      <c r="O76" s="11" t="s">
        <v>686</v>
      </c>
      <c r="P76" s="11" t="s">
        <v>686</v>
      </c>
      <c r="Q76" s="11" t="s">
        <v>686</v>
      </c>
      <c r="R76" s="11" t="s">
        <v>686</v>
      </c>
      <c r="S76" s="11" t="s">
        <v>686</v>
      </c>
      <c r="T76" s="11" t="s">
        <v>686</v>
      </c>
      <c r="U76" s="11" t="s">
        <v>686</v>
      </c>
      <c r="V76" s="11" t="s">
        <v>686</v>
      </c>
      <c r="W76" s="11" t="s">
        <v>686</v>
      </c>
      <c r="X76" s="11" t="s">
        <v>686</v>
      </c>
      <c r="Y76" s="11" t="s">
        <v>686</v>
      </c>
      <c r="Z76" s="11" t="s">
        <v>686</v>
      </c>
      <c r="AA76" s="11" t="s">
        <v>686</v>
      </c>
      <c r="AB76" s="11" t="s">
        <v>686</v>
      </c>
      <c r="AC76" s="11" t="s">
        <v>686</v>
      </c>
      <c r="AD76" s="11" t="s">
        <v>686</v>
      </c>
      <c r="AE76" s="11" t="s">
        <v>686</v>
      </c>
      <c r="AF76" s="11" t="s">
        <v>686</v>
      </c>
      <c r="AG76" s="11" t="s">
        <v>686</v>
      </c>
      <c r="AH76" s="11" t="s">
        <v>686</v>
      </c>
      <c r="AI76" s="11" t="s">
        <v>686</v>
      </c>
    </row>
    <row r="77" ht="22" customHeight="1" spans="1:35">
      <c r="A77" s="11" t="s">
        <v>686</v>
      </c>
      <c r="B77" s="11" t="s">
        <v>359</v>
      </c>
      <c r="C77" s="11" t="s">
        <v>1866</v>
      </c>
      <c r="D77" s="11" t="s">
        <v>6753</v>
      </c>
      <c r="E77" s="11" t="s">
        <v>1812</v>
      </c>
      <c r="F77" s="11" t="s">
        <v>363</v>
      </c>
      <c r="G77" s="11" t="s">
        <v>773</v>
      </c>
      <c r="H77" s="11">
        <v>6611</v>
      </c>
      <c r="I77" s="11">
        <v>7166</v>
      </c>
      <c r="J77" s="11">
        <v>4505</v>
      </c>
      <c r="K77" s="11">
        <v>3493</v>
      </c>
      <c r="L77" s="11">
        <v>2969</v>
      </c>
      <c r="M77" s="11">
        <v>3688</v>
      </c>
      <c r="N77" s="11">
        <v>3897</v>
      </c>
      <c r="O77" s="11">
        <v>4242</v>
      </c>
      <c r="P77" s="11">
        <v>4716</v>
      </c>
      <c r="Q77" s="11">
        <v>18173</v>
      </c>
      <c r="R77" s="11">
        <v>6913</v>
      </c>
      <c r="S77" s="11">
        <v>2222</v>
      </c>
      <c r="T77" s="11">
        <v>0</v>
      </c>
      <c r="U77" s="11" t="s">
        <v>686</v>
      </c>
      <c r="V77" s="11" t="s">
        <v>686</v>
      </c>
      <c r="W77" s="11" t="s">
        <v>686</v>
      </c>
      <c r="X77" s="11" t="s">
        <v>686</v>
      </c>
      <c r="Y77" s="11" t="s">
        <v>686</v>
      </c>
      <c r="Z77" s="11" t="s">
        <v>686</v>
      </c>
      <c r="AA77" s="11" t="s">
        <v>686</v>
      </c>
      <c r="AB77" s="11" t="s">
        <v>686</v>
      </c>
      <c r="AC77" s="11" t="s">
        <v>686</v>
      </c>
      <c r="AD77" s="11" t="s">
        <v>686</v>
      </c>
      <c r="AE77" s="11" t="s">
        <v>686</v>
      </c>
      <c r="AF77" s="11" t="s">
        <v>686</v>
      </c>
      <c r="AG77" s="11" t="s">
        <v>686</v>
      </c>
      <c r="AH77" s="11" t="s">
        <v>686</v>
      </c>
      <c r="AI77" s="11" t="s">
        <v>686</v>
      </c>
    </row>
    <row r="78" ht="22" customHeight="1" spans="1:35">
      <c r="A78" s="11" t="s">
        <v>686</v>
      </c>
      <c r="B78" s="11" t="s">
        <v>212</v>
      </c>
      <c r="C78" s="11" t="s">
        <v>2124</v>
      </c>
      <c r="D78" s="11" t="s">
        <v>6763</v>
      </c>
      <c r="E78" s="11" t="s">
        <v>1812</v>
      </c>
      <c r="F78" s="11" t="s">
        <v>2133</v>
      </c>
      <c r="G78" s="11" t="s">
        <v>774</v>
      </c>
      <c r="H78" s="11">
        <v>80408</v>
      </c>
      <c r="I78" s="11">
        <v>30665</v>
      </c>
      <c r="J78" s="11">
        <v>43045</v>
      </c>
      <c r="K78" s="11">
        <v>41663</v>
      </c>
      <c r="L78" s="11">
        <v>20075</v>
      </c>
      <c r="M78" s="11">
        <v>17499</v>
      </c>
      <c r="N78" s="11">
        <v>28073</v>
      </c>
      <c r="O78" s="11">
        <v>32119</v>
      </c>
      <c r="P78" s="11">
        <v>27102</v>
      </c>
      <c r="Q78" s="11">
        <v>54139</v>
      </c>
      <c r="R78" s="11">
        <v>35120</v>
      </c>
      <c r="S78" s="11">
        <v>20011</v>
      </c>
      <c r="T78" s="11">
        <v>23393</v>
      </c>
      <c r="U78" s="11">
        <v>17592</v>
      </c>
      <c r="V78" s="11">
        <v>22559</v>
      </c>
      <c r="W78" s="11">
        <v>6220</v>
      </c>
      <c r="X78" s="11">
        <v>1259</v>
      </c>
      <c r="Y78" s="11"/>
      <c r="Z78" s="11">
        <v>994</v>
      </c>
      <c r="AA78" s="11">
        <v>1246</v>
      </c>
      <c r="AB78" s="11">
        <v>1194</v>
      </c>
      <c r="AC78" s="11">
        <v>7768</v>
      </c>
      <c r="AD78" s="11">
        <v>30726</v>
      </c>
      <c r="AE78" s="11">
        <v>19354</v>
      </c>
      <c r="AF78" s="11"/>
      <c r="AG78" s="11">
        <v>52089</v>
      </c>
      <c r="AH78" s="11">
        <v>57027</v>
      </c>
      <c r="AI78" s="11">
        <v>0</v>
      </c>
    </row>
    <row r="79" ht="22" customHeight="1" spans="1:35">
      <c r="A79" s="11" t="s">
        <v>686</v>
      </c>
      <c r="B79" s="11" t="s">
        <v>289</v>
      </c>
      <c r="C79" s="11" t="s">
        <v>2103</v>
      </c>
      <c r="D79" s="11" t="s">
        <v>6770</v>
      </c>
      <c r="E79" s="11" t="s">
        <v>1812</v>
      </c>
      <c r="F79" s="11" t="s">
        <v>292</v>
      </c>
      <c r="G79" s="11" t="s">
        <v>775</v>
      </c>
      <c r="H79" s="11">
        <v>2938</v>
      </c>
      <c r="I79" s="11">
        <v>3519</v>
      </c>
      <c r="J79" s="11">
        <v>4292</v>
      </c>
      <c r="K79" s="11">
        <v>4133</v>
      </c>
      <c r="L79" s="11">
        <v>3362</v>
      </c>
      <c r="M79" s="11">
        <v>2518</v>
      </c>
      <c r="N79" s="11">
        <v>1921</v>
      </c>
      <c r="O79" s="11">
        <v>1578</v>
      </c>
      <c r="P79" s="11">
        <v>1367</v>
      </c>
      <c r="Q79" s="11">
        <v>1184</v>
      </c>
      <c r="R79" s="11">
        <v>1125</v>
      </c>
      <c r="S79" s="11">
        <v>0</v>
      </c>
      <c r="T79" s="11">
        <v>466</v>
      </c>
      <c r="U79" s="11">
        <v>1302</v>
      </c>
      <c r="V79" s="11">
        <v>1908</v>
      </c>
      <c r="W79" s="11">
        <v>1827</v>
      </c>
      <c r="X79" s="11">
        <v>1498</v>
      </c>
      <c r="Y79" s="11">
        <v>407</v>
      </c>
      <c r="Z79" s="11"/>
      <c r="AA79" s="11">
        <v>36</v>
      </c>
      <c r="AB79" s="11"/>
      <c r="AC79" s="11"/>
      <c r="AD79" s="11"/>
      <c r="AE79" s="11"/>
      <c r="AF79" s="11"/>
      <c r="AG79" s="11"/>
      <c r="AH79" s="11">
        <v>673</v>
      </c>
      <c r="AI79" s="11">
        <v>1233</v>
      </c>
    </row>
    <row r="80" ht="22" customHeight="1" spans="1:35">
      <c r="A80" s="11" t="s">
        <v>686</v>
      </c>
      <c r="B80" s="11" t="s">
        <v>298</v>
      </c>
      <c r="C80" s="11" t="s">
        <v>2192</v>
      </c>
      <c r="D80" s="11" t="s">
        <v>6778</v>
      </c>
      <c r="E80" s="11" t="s">
        <v>1812</v>
      </c>
      <c r="F80" s="11" t="s">
        <v>2201</v>
      </c>
      <c r="G80" s="11" t="s">
        <v>776</v>
      </c>
      <c r="H80" s="11">
        <v>7170</v>
      </c>
      <c r="I80" s="11">
        <v>6764</v>
      </c>
      <c r="J80" s="11">
        <v>5222</v>
      </c>
      <c r="K80" s="11">
        <v>10002</v>
      </c>
      <c r="L80" s="11">
        <v>3652</v>
      </c>
      <c r="M80" s="11">
        <v>342</v>
      </c>
      <c r="N80" s="11">
        <v>780</v>
      </c>
      <c r="O80" s="11"/>
      <c r="P80" s="11" t="s">
        <v>686</v>
      </c>
      <c r="Q80" s="11" t="s">
        <v>686</v>
      </c>
      <c r="R80" s="11" t="s">
        <v>686</v>
      </c>
      <c r="S80" s="11" t="s">
        <v>686</v>
      </c>
      <c r="T80" s="11" t="s">
        <v>686</v>
      </c>
      <c r="U80" s="11" t="s">
        <v>686</v>
      </c>
      <c r="V80" s="11" t="s">
        <v>686</v>
      </c>
      <c r="W80" s="11" t="s">
        <v>686</v>
      </c>
      <c r="X80" s="11" t="s">
        <v>686</v>
      </c>
      <c r="Y80" s="11" t="s">
        <v>686</v>
      </c>
      <c r="Z80" s="11" t="s">
        <v>686</v>
      </c>
      <c r="AA80" s="11" t="s">
        <v>686</v>
      </c>
      <c r="AB80" s="11" t="s">
        <v>686</v>
      </c>
      <c r="AC80" s="11" t="s">
        <v>686</v>
      </c>
      <c r="AD80" s="11" t="s">
        <v>686</v>
      </c>
      <c r="AE80" s="11" t="s">
        <v>686</v>
      </c>
      <c r="AF80" s="11" t="s">
        <v>686</v>
      </c>
      <c r="AG80" s="11" t="s">
        <v>686</v>
      </c>
      <c r="AH80" s="11" t="s">
        <v>686</v>
      </c>
      <c r="AI80" s="11" t="s">
        <v>686</v>
      </c>
    </row>
    <row r="81" ht="22" customHeight="1" spans="1:35">
      <c r="A81" s="11" t="s">
        <v>686</v>
      </c>
      <c r="B81" s="11" t="s">
        <v>414</v>
      </c>
      <c r="C81" s="11" t="s">
        <v>686</v>
      </c>
      <c r="D81" s="11" t="s">
        <v>6787</v>
      </c>
      <c r="E81" s="11" t="s">
        <v>1812</v>
      </c>
      <c r="F81" s="11" t="s">
        <v>416</v>
      </c>
      <c r="G81" s="11" t="s">
        <v>414</v>
      </c>
      <c r="H81" s="11">
        <v>8639</v>
      </c>
      <c r="I81" s="11">
        <v>7267</v>
      </c>
      <c r="J81" s="11">
        <v>1147</v>
      </c>
      <c r="K81" s="11">
        <v>6084</v>
      </c>
      <c r="L81" s="11" t="s">
        <v>686</v>
      </c>
      <c r="M81" s="11" t="s">
        <v>686</v>
      </c>
      <c r="N81" s="11" t="s">
        <v>686</v>
      </c>
      <c r="O81" s="11" t="s">
        <v>686</v>
      </c>
      <c r="P81" s="11" t="s">
        <v>686</v>
      </c>
      <c r="Q81" s="11" t="s">
        <v>686</v>
      </c>
      <c r="R81" s="11" t="s">
        <v>686</v>
      </c>
      <c r="S81" s="11" t="s">
        <v>686</v>
      </c>
      <c r="T81" s="11" t="s">
        <v>686</v>
      </c>
      <c r="U81" s="11" t="s">
        <v>686</v>
      </c>
      <c r="V81" s="11" t="s">
        <v>686</v>
      </c>
      <c r="W81" s="11" t="s">
        <v>686</v>
      </c>
      <c r="X81" s="11" t="s">
        <v>686</v>
      </c>
      <c r="Y81" s="11" t="s">
        <v>686</v>
      </c>
      <c r="Z81" s="11" t="s">
        <v>686</v>
      </c>
      <c r="AA81" s="11" t="s">
        <v>686</v>
      </c>
      <c r="AB81" s="11" t="s">
        <v>686</v>
      </c>
      <c r="AC81" s="11" t="s">
        <v>686</v>
      </c>
      <c r="AD81" s="11" t="s">
        <v>686</v>
      </c>
      <c r="AE81" s="11" t="s">
        <v>686</v>
      </c>
      <c r="AF81" s="11" t="s">
        <v>686</v>
      </c>
      <c r="AG81" s="11" t="s">
        <v>686</v>
      </c>
      <c r="AH81" s="11" t="s">
        <v>686</v>
      </c>
      <c r="AI81" s="11" t="s">
        <v>686</v>
      </c>
    </row>
    <row r="82" ht="22" customHeight="1" spans="1:35">
      <c r="A82" s="11" t="s">
        <v>686</v>
      </c>
      <c r="B82" s="11" t="s">
        <v>302</v>
      </c>
      <c r="C82" s="11" t="s">
        <v>2091</v>
      </c>
      <c r="D82" s="11" t="s">
        <v>6794</v>
      </c>
      <c r="E82" s="11" t="s">
        <v>1812</v>
      </c>
      <c r="F82" s="11" t="s">
        <v>305</v>
      </c>
      <c r="G82" s="11" t="s">
        <v>777</v>
      </c>
      <c r="H82" s="11">
        <v>6625</v>
      </c>
      <c r="I82" s="11">
        <v>7338</v>
      </c>
      <c r="J82" s="11">
        <v>6524</v>
      </c>
      <c r="K82" s="11">
        <v>8202</v>
      </c>
      <c r="L82" s="11">
        <v>7056</v>
      </c>
      <c r="M82" s="11">
        <v>6022</v>
      </c>
      <c r="N82" s="11">
        <v>9467</v>
      </c>
      <c r="O82" s="11">
        <v>13756</v>
      </c>
      <c r="P82" s="11">
        <v>12118</v>
      </c>
      <c r="Q82" s="11">
        <v>15168</v>
      </c>
      <c r="R82" s="11">
        <v>11642</v>
      </c>
      <c r="S82" s="11">
        <v>11329</v>
      </c>
      <c r="T82" s="11">
        <v>10839</v>
      </c>
      <c r="U82" s="11">
        <v>12138</v>
      </c>
      <c r="V82" s="11">
        <v>10959</v>
      </c>
      <c r="W82" s="11">
        <v>7326</v>
      </c>
      <c r="X82" s="11">
        <v>6244</v>
      </c>
      <c r="Y82" s="11">
        <v>7872</v>
      </c>
      <c r="Z82" s="11">
        <v>9496</v>
      </c>
      <c r="AA82" s="11">
        <v>11688</v>
      </c>
      <c r="AB82" s="11">
        <v>15275</v>
      </c>
      <c r="AC82" s="11">
        <v>13842</v>
      </c>
      <c r="AD82" s="11">
        <v>17622</v>
      </c>
      <c r="AE82" s="11">
        <v>19850</v>
      </c>
      <c r="AF82" s="11">
        <v>16933</v>
      </c>
      <c r="AG82" s="11">
        <v>16314</v>
      </c>
      <c r="AH82" s="11">
        <v>16374</v>
      </c>
      <c r="AI82" s="11">
        <v>17383</v>
      </c>
    </row>
    <row r="83" ht="22" customHeight="1" spans="1:35">
      <c r="A83" s="11" t="s">
        <v>686</v>
      </c>
      <c r="B83" s="11" t="s">
        <v>353</v>
      </c>
      <c r="C83" s="11" t="s">
        <v>2294</v>
      </c>
      <c r="D83" s="11" t="s">
        <v>6799</v>
      </c>
      <c r="E83" s="11" t="s">
        <v>1812</v>
      </c>
      <c r="F83" s="11" t="s">
        <v>355</v>
      </c>
      <c r="G83" s="11" t="s">
        <v>778</v>
      </c>
      <c r="H83" s="11">
        <v>26515</v>
      </c>
      <c r="I83" s="11">
        <v>20113</v>
      </c>
      <c r="J83" s="11">
        <v>12488</v>
      </c>
      <c r="K83" s="11">
        <v>18881</v>
      </c>
      <c r="L83" s="11">
        <v>16546</v>
      </c>
      <c r="M83" s="11">
        <v>13283</v>
      </c>
      <c r="N83" s="11">
        <v>12007</v>
      </c>
      <c r="O83" s="11">
        <v>12520</v>
      </c>
      <c r="P83" s="11">
        <v>16834</v>
      </c>
      <c r="Q83" s="11">
        <v>31571</v>
      </c>
      <c r="R83" s="11">
        <v>19271</v>
      </c>
      <c r="S83" s="11">
        <v>11880</v>
      </c>
      <c r="T83" s="11">
        <v>11946</v>
      </c>
      <c r="U83" s="11">
        <v>9755</v>
      </c>
      <c r="V83" s="11">
        <v>25148</v>
      </c>
      <c r="W83" s="11">
        <v>13991</v>
      </c>
      <c r="X83" s="11">
        <v>13361</v>
      </c>
      <c r="Y83" s="11">
        <v>10700</v>
      </c>
      <c r="Z83" s="11">
        <v>12381</v>
      </c>
      <c r="AA83" s="11">
        <v>12470</v>
      </c>
      <c r="AB83" s="11">
        <v>17136</v>
      </c>
      <c r="AC83" s="11">
        <v>26581</v>
      </c>
      <c r="AD83" s="11">
        <v>33176</v>
      </c>
      <c r="AE83" s="11">
        <v>16154</v>
      </c>
      <c r="AF83" s="11">
        <v>15980</v>
      </c>
      <c r="AG83" s="11">
        <v>19019</v>
      </c>
      <c r="AH83" s="11">
        <v>16605</v>
      </c>
      <c r="AI83" s="11">
        <v>16394</v>
      </c>
    </row>
    <row r="84" ht="22" customHeight="1" spans="1:35">
      <c r="A84" s="11" t="s">
        <v>686</v>
      </c>
      <c r="B84" s="11" t="s">
        <v>780</v>
      </c>
      <c r="C84" s="11" t="s">
        <v>686</v>
      </c>
      <c r="D84" s="11" t="s">
        <v>6808</v>
      </c>
      <c r="E84" s="11" t="s">
        <v>1812</v>
      </c>
      <c r="F84" s="11" t="s">
        <v>6806</v>
      </c>
      <c r="G84" s="11" t="s">
        <v>779</v>
      </c>
      <c r="H84" s="11">
        <v>23790</v>
      </c>
      <c r="I84" s="11">
        <v>8489</v>
      </c>
      <c r="J84" s="11" t="s">
        <v>686</v>
      </c>
      <c r="K84" s="11" t="s">
        <v>686</v>
      </c>
      <c r="L84" s="11" t="s">
        <v>686</v>
      </c>
      <c r="M84" s="11" t="s">
        <v>686</v>
      </c>
      <c r="N84" s="11" t="s">
        <v>686</v>
      </c>
      <c r="O84" s="11" t="s">
        <v>686</v>
      </c>
      <c r="P84" s="11" t="s">
        <v>686</v>
      </c>
      <c r="Q84" s="11" t="s">
        <v>686</v>
      </c>
      <c r="R84" s="11" t="s">
        <v>686</v>
      </c>
      <c r="S84" s="11" t="s">
        <v>686</v>
      </c>
      <c r="T84" s="11" t="s">
        <v>686</v>
      </c>
      <c r="U84" s="11" t="s">
        <v>686</v>
      </c>
      <c r="V84" s="11" t="s">
        <v>686</v>
      </c>
      <c r="W84" s="11" t="s">
        <v>686</v>
      </c>
      <c r="X84" s="11" t="s">
        <v>686</v>
      </c>
      <c r="Y84" s="11" t="s">
        <v>686</v>
      </c>
      <c r="Z84" s="11" t="s">
        <v>686</v>
      </c>
      <c r="AA84" s="11" t="s">
        <v>686</v>
      </c>
      <c r="AB84" s="11" t="s">
        <v>686</v>
      </c>
      <c r="AC84" s="11" t="s">
        <v>686</v>
      </c>
      <c r="AD84" s="11" t="s">
        <v>686</v>
      </c>
      <c r="AE84" s="11" t="s">
        <v>686</v>
      </c>
      <c r="AF84" s="11" t="s">
        <v>686</v>
      </c>
      <c r="AG84" s="11" t="s">
        <v>686</v>
      </c>
      <c r="AH84" s="11" t="s">
        <v>686</v>
      </c>
      <c r="AI84" s="11" t="s">
        <v>686</v>
      </c>
    </row>
    <row r="85" ht="22" customHeight="1" spans="1:35">
      <c r="A85" s="11" t="s">
        <v>686</v>
      </c>
      <c r="B85" s="11" t="s">
        <v>782</v>
      </c>
      <c r="C85" s="11" t="s">
        <v>6817</v>
      </c>
      <c r="D85" s="11" t="s">
        <v>6822</v>
      </c>
      <c r="E85" s="11" t="s">
        <v>1812</v>
      </c>
      <c r="F85" s="11" t="s">
        <v>6820</v>
      </c>
      <c r="G85" s="11" t="s">
        <v>781</v>
      </c>
      <c r="H85" s="11">
        <v>3956</v>
      </c>
      <c r="I85" s="11">
        <v>3868</v>
      </c>
      <c r="J85" s="11">
        <v>4026</v>
      </c>
      <c r="K85" s="11">
        <v>6482</v>
      </c>
      <c r="L85" s="11">
        <v>15406</v>
      </c>
      <c r="M85" s="11">
        <v>7218</v>
      </c>
      <c r="N85" s="11">
        <v>4047</v>
      </c>
      <c r="O85" s="11">
        <v>2772</v>
      </c>
      <c r="P85" s="11">
        <v>3277</v>
      </c>
      <c r="Q85" s="11">
        <v>25601</v>
      </c>
      <c r="R85" s="11">
        <v>8561</v>
      </c>
      <c r="S85" s="11">
        <v>4988</v>
      </c>
      <c r="T85" s="11">
        <v>4398</v>
      </c>
      <c r="U85" s="11">
        <v>896</v>
      </c>
      <c r="V85" s="11">
        <v>601</v>
      </c>
      <c r="W85" s="11">
        <v>2415</v>
      </c>
      <c r="X85" s="11">
        <v>2453</v>
      </c>
      <c r="Y85" s="11">
        <v>686</v>
      </c>
      <c r="Z85" s="11">
        <v>672</v>
      </c>
      <c r="AA85" s="11">
        <v>75</v>
      </c>
      <c r="AB85" s="11">
        <v>0</v>
      </c>
      <c r="AC85" s="11"/>
      <c r="AD85" s="11"/>
      <c r="AE85" s="11">
        <v>0</v>
      </c>
      <c r="AF85" s="11">
        <v>0</v>
      </c>
      <c r="AG85" s="11">
        <v>0</v>
      </c>
      <c r="AH85" s="11">
        <v>180</v>
      </c>
      <c r="AI85" s="11">
        <v>16</v>
      </c>
    </row>
    <row r="86" ht="22" customHeight="1" spans="1:35">
      <c r="A86" s="11" t="s">
        <v>686</v>
      </c>
      <c r="B86" s="11" t="s">
        <v>784</v>
      </c>
      <c r="C86" s="11" t="s">
        <v>6833</v>
      </c>
      <c r="D86" s="11" t="s">
        <v>6838</v>
      </c>
      <c r="E86" s="11" t="s">
        <v>1812</v>
      </c>
      <c r="F86" s="11" t="s">
        <v>6836</v>
      </c>
      <c r="G86" s="11" t="s">
        <v>783</v>
      </c>
      <c r="H86" s="11">
        <v>22493</v>
      </c>
      <c r="I86" s="11">
        <v>14155</v>
      </c>
      <c r="J86" s="11">
        <v>12716</v>
      </c>
      <c r="K86" s="11">
        <v>17814</v>
      </c>
      <c r="L86" s="11">
        <v>20704</v>
      </c>
      <c r="M86" s="11">
        <v>20243</v>
      </c>
      <c r="N86" s="11">
        <v>18209</v>
      </c>
      <c r="O86" s="11">
        <v>20333</v>
      </c>
      <c r="P86" s="11">
        <v>24952</v>
      </c>
      <c r="Q86" s="11">
        <v>42765</v>
      </c>
      <c r="R86" s="11">
        <v>21463</v>
      </c>
      <c r="S86" s="11">
        <v>17394</v>
      </c>
      <c r="T86" s="11">
        <v>16614</v>
      </c>
      <c r="U86" s="11">
        <v>15445</v>
      </c>
      <c r="V86" s="11">
        <v>11846</v>
      </c>
      <c r="W86" s="11">
        <v>10317</v>
      </c>
      <c r="X86" s="11">
        <v>9417</v>
      </c>
      <c r="Y86" s="11">
        <v>9747</v>
      </c>
      <c r="Z86" s="11">
        <v>15595</v>
      </c>
      <c r="AA86" s="11">
        <v>17844</v>
      </c>
      <c r="AB86" s="11">
        <v>21231</v>
      </c>
      <c r="AC86" s="11">
        <v>30074</v>
      </c>
      <c r="AD86" s="11">
        <v>30052</v>
      </c>
      <c r="AE86" s="11">
        <v>21263</v>
      </c>
      <c r="AF86" s="11">
        <v>18414</v>
      </c>
      <c r="AG86" s="11">
        <v>15655</v>
      </c>
      <c r="AH86" s="11">
        <v>19703</v>
      </c>
      <c r="AI86" s="11">
        <v>13705</v>
      </c>
    </row>
    <row r="87" ht="22" customHeight="1" spans="1:35">
      <c r="A87" s="11" t="s">
        <v>686</v>
      </c>
      <c r="B87" s="11" t="s">
        <v>381</v>
      </c>
      <c r="C87" s="11" t="s">
        <v>2157</v>
      </c>
      <c r="D87" s="11" t="s">
        <v>6851</v>
      </c>
      <c r="E87" s="11" t="s">
        <v>1812</v>
      </c>
      <c r="F87" s="11" t="s">
        <v>2166</v>
      </c>
      <c r="G87" s="11" t="s">
        <v>785</v>
      </c>
      <c r="H87" s="11">
        <v>5880</v>
      </c>
      <c r="I87" s="11">
        <v>5892</v>
      </c>
      <c r="J87" s="11">
        <v>4814</v>
      </c>
      <c r="K87" s="11">
        <v>5513</v>
      </c>
      <c r="L87" s="11">
        <v>4361</v>
      </c>
      <c r="M87" s="11">
        <v>5476</v>
      </c>
      <c r="N87" s="11">
        <v>5870</v>
      </c>
      <c r="O87" s="11">
        <v>5356</v>
      </c>
      <c r="P87" s="11">
        <v>5596</v>
      </c>
      <c r="Q87" s="11">
        <v>4869</v>
      </c>
      <c r="R87" s="11">
        <v>4772</v>
      </c>
      <c r="S87" s="11">
        <v>4558</v>
      </c>
      <c r="T87" s="11">
        <v>4189</v>
      </c>
      <c r="U87" s="11">
        <v>4066</v>
      </c>
      <c r="V87" s="11">
        <v>5312</v>
      </c>
      <c r="W87" s="11">
        <v>3728</v>
      </c>
      <c r="X87" s="11">
        <v>4811</v>
      </c>
      <c r="Y87" s="11">
        <v>2784</v>
      </c>
      <c r="Z87" s="11">
        <v>1826</v>
      </c>
      <c r="AA87" s="11">
        <v>2068</v>
      </c>
      <c r="AB87" s="11">
        <v>1909</v>
      </c>
      <c r="AC87" s="11">
        <v>1293</v>
      </c>
      <c r="AD87" s="11">
        <v>1631</v>
      </c>
      <c r="AE87" s="11">
        <v>1759</v>
      </c>
      <c r="AF87" s="11">
        <v>1357</v>
      </c>
      <c r="AG87" s="11">
        <v>1125</v>
      </c>
      <c r="AH87" s="11">
        <v>1392</v>
      </c>
      <c r="AI87" s="11">
        <v>1467</v>
      </c>
    </row>
    <row r="88" ht="22" customHeight="1" spans="1:35">
      <c r="A88" s="11" t="s">
        <v>686</v>
      </c>
      <c r="B88" s="11" t="s">
        <v>546</v>
      </c>
      <c r="C88" s="11" t="s">
        <v>2505</v>
      </c>
      <c r="D88" s="11" t="s">
        <v>6856</v>
      </c>
      <c r="E88" s="11" t="s">
        <v>1812</v>
      </c>
      <c r="F88" s="11" t="s">
        <v>2514</v>
      </c>
      <c r="G88" s="11" t="s">
        <v>786</v>
      </c>
      <c r="H88" s="11">
        <v>11696</v>
      </c>
      <c r="I88" s="11">
        <v>2808</v>
      </c>
      <c r="J88" s="11" t="s">
        <v>686</v>
      </c>
      <c r="K88" s="11" t="s">
        <v>686</v>
      </c>
      <c r="L88" s="11" t="s">
        <v>686</v>
      </c>
      <c r="M88" s="11" t="s">
        <v>686</v>
      </c>
      <c r="N88" s="11" t="s">
        <v>686</v>
      </c>
      <c r="O88" s="11" t="s">
        <v>686</v>
      </c>
      <c r="P88" s="11" t="s">
        <v>686</v>
      </c>
      <c r="Q88" s="11" t="s">
        <v>686</v>
      </c>
      <c r="R88" s="11" t="s">
        <v>686</v>
      </c>
      <c r="S88" s="11" t="s">
        <v>686</v>
      </c>
      <c r="T88" s="11" t="s">
        <v>686</v>
      </c>
      <c r="U88" s="11" t="s">
        <v>686</v>
      </c>
      <c r="V88" s="11" t="s">
        <v>686</v>
      </c>
      <c r="W88" s="11" t="s">
        <v>686</v>
      </c>
      <c r="X88" s="11" t="s">
        <v>686</v>
      </c>
      <c r="Y88" s="11" t="s">
        <v>686</v>
      </c>
      <c r="Z88" s="11" t="s">
        <v>686</v>
      </c>
      <c r="AA88" s="11" t="s">
        <v>686</v>
      </c>
      <c r="AB88" s="11" t="s">
        <v>686</v>
      </c>
      <c r="AC88" s="11" t="s">
        <v>686</v>
      </c>
      <c r="AD88" s="11" t="s">
        <v>686</v>
      </c>
      <c r="AE88" s="11" t="s">
        <v>686</v>
      </c>
      <c r="AF88" s="11" t="s">
        <v>686</v>
      </c>
      <c r="AG88" s="11" t="s">
        <v>686</v>
      </c>
      <c r="AH88" s="11" t="s">
        <v>686</v>
      </c>
      <c r="AI88" s="11" t="s">
        <v>686</v>
      </c>
    </row>
    <row r="89" ht="22" customHeight="1" spans="1:35">
      <c r="A89" s="11" t="s">
        <v>686</v>
      </c>
      <c r="B89" s="11" t="s">
        <v>293</v>
      </c>
      <c r="C89" s="11" t="s">
        <v>2244</v>
      </c>
      <c r="D89" s="11" t="s">
        <v>6865</v>
      </c>
      <c r="E89" s="11" t="s">
        <v>1812</v>
      </c>
      <c r="F89" s="11" t="s">
        <v>297</v>
      </c>
      <c r="G89" s="11" t="s">
        <v>787</v>
      </c>
      <c r="H89" s="11">
        <v>7533</v>
      </c>
      <c r="I89" s="11">
        <v>6210</v>
      </c>
      <c r="J89" s="11">
        <v>3748</v>
      </c>
      <c r="K89" s="11">
        <v>7449</v>
      </c>
      <c r="L89" s="11">
        <v>8804</v>
      </c>
      <c r="M89" s="11">
        <v>9155</v>
      </c>
      <c r="N89" s="11">
        <v>6651</v>
      </c>
      <c r="O89" s="11">
        <v>7650</v>
      </c>
      <c r="P89" s="11">
        <v>8449</v>
      </c>
      <c r="Q89" s="11">
        <v>14483</v>
      </c>
      <c r="R89" s="11">
        <v>6162</v>
      </c>
      <c r="S89" s="11">
        <v>3460</v>
      </c>
      <c r="T89" s="11">
        <v>3229</v>
      </c>
      <c r="U89" s="11">
        <v>5239</v>
      </c>
      <c r="V89" s="11">
        <v>10215</v>
      </c>
      <c r="W89" s="11">
        <v>8567</v>
      </c>
      <c r="X89" s="11">
        <v>23296</v>
      </c>
      <c r="Y89" s="11">
        <v>21787</v>
      </c>
      <c r="Z89" s="11">
        <v>4886</v>
      </c>
      <c r="AA89" s="11">
        <v>4544</v>
      </c>
      <c r="AB89" s="11">
        <v>3215</v>
      </c>
      <c r="AC89" s="11">
        <v>0</v>
      </c>
      <c r="AD89" s="11">
        <v>0</v>
      </c>
      <c r="AE89" s="11">
        <v>0</v>
      </c>
      <c r="AF89" s="11">
        <v>0</v>
      </c>
      <c r="AG89" s="11">
        <v>47083</v>
      </c>
      <c r="AH89" s="11">
        <v>0</v>
      </c>
      <c r="AI89" s="11">
        <v>0</v>
      </c>
    </row>
    <row r="90" ht="22" customHeight="1" spans="1:35">
      <c r="A90" s="11" t="s">
        <v>686</v>
      </c>
      <c r="B90" s="11" t="s">
        <v>417</v>
      </c>
      <c r="C90" s="11" t="s">
        <v>2517</v>
      </c>
      <c r="D90" s="11" t="s">
        <v>6875</v>
      </c>
      <c r="E90" s="11" t="s">
        <v>1812</v>
      </c>
      <c r="F90" s="11" t="s">
        <v>419</v>
      </c>
      <c r="G90" s="11" t="s">
        <v>788</v>
      </c>
      <c r="H90" s="11">
        <v>4586</v>
      </c>
      <c r="I90" s="11">
        <v>3759</v>
      </c>
      <c r="J90" s="11">
        <v>2564</v>
      </c>
      <c r="K90" s="11">
        <v>4467</v>
      </c>
      <c r="L90" s="11">
        <v>3587</v>
      </c>
      <c r="M90" s="11">
        <v>2341</v>
      </c>
      <c r="N90" s="11">
        <v>6458</v>
      </c>
      <c r="O90" s="11">
        <v>8843</v>
      </c>
      <c r="P90" s="11">
        <v>7354</v>
      </c>
      <c r="Q90" s="11">
        <v>10714</v>
      </c>
      <c r="R90" s="11">
        <v>8926</v>
      </c>
      <c r="S90" s="11">
        <v>9550</v>
      </c>
      <c r="T90" s="11">
        <v>2003</v>
      </c>
      <c r="U90" s="11">
        <v>4349</v>
      </c>
      <c r="V90" s="11">
        <v>3975</v>
      </c>
      <c r="W90" s="11">
        <v>5171</v>
      </c>
      <c r="X90" s="11">
        <v>4329</v>
      </c>
      <c r="Y90" s="11">
        <v>0</v>
      </c>
      <c r="Z90" s="11" t="s">
        <v>686</v>
      </c>
      <c r="AA90" s="11" t="s">
        <v>686</v>
      </c>
      <c r="AB90" s="11" t="s">
        <v>686</v>
      </c>
      <c r="AC90" s="11" t="s">
        <v>686</v>
      </c>
      <c r="AD90" s="11" t="s">
        <v>686</v>
      </c>
      <c r="AE90" s="11" t="s">
        <v>686</v>
      </c>
      <c r="AF90" s="11" t="s">
        <v>686</v>
      </c>
      <c r="AG90" s="11" t="s">
        <v>686</v>
      </c>
      <c r="AH90" s="11" t="s">
        <v>686</v>
      </c>
      <c r="AI90" s="11" t="s">
        <v>686</v>
      </c>
    </row>
    <row r="91" ht="22" customHeight="1" spans="1:35">
      <c r="A91" s="11" t="s">
        <v>686</v>
      </c>
      <c r="B91" s="11" t="s">
        <v>327</v>
      </c>
      <c r="C91" s="11" t="s">
        <v>2315</v>
      </c>
      <c r="D91" s="11" t="s">
        <v>6881</v>
      </c>
      <c r="E91" s="11" t="s">
        <v>1812</v>
      </c>
      <c r="F91" s="11" t="s">
        <v>2323</v>
      </c>
      <c r="G91" s="11" t="s">
        <v>789</v>
      </c>
      <c r="H91" s="11">
        <v>12132</v>
      </c>
      <c r="I91" s="11">
        <v>15430</v>
      </c>
      <c r="J91" s="11">
        <v>20792</v>
      </c>
      <c r="K91" s="11">
        <v>29141</v>
      </c>
      <c r="L91" s="11">
        <v>17975</v>
      </c>
      <c r="M91" s="11">
        <v>9913</v>
      </c>
      <c r="N91" s="11">
        <v>5301</v>
      </c>
      <c r="O91" s="11">
        <v>60</v>
      </c>
      <c r="P91" s="11" t="s">
        <v>686</v>
      </c>
      <c r="Q91" s="11" t="s">
        <v>686</v>
      </c>
      <c r="R91" s="11" t="s">
        <v>686</v>
      </c>
      <c r="S91" s="11" t="s">
        <v>686</v>
      </c>
      <c r="T91" s="11" t="s">
        <v>686</v>
      </c>
      <c r="U91" s="11" t="s">
        <v>686</v>
      </c>
      <c r="V91" s="11" t="s">
        <v>686</v>
      </c>
      <c r="W91" s="11" t="s">
        <v>686</v>
      </c>
      <c r="X91" s="11" t="s">
        <v>686</v>
      </c>
      <c r="Y91" s="11" t="s">
        <v>686</v>
      </c>
      <c r="Z91" s="11" t="s">
        <v>686</v>
      </c>
      <c r="AA91" s="11" t="s">
        <v>686</v>
      </c>
      <c r="AB91" s="11" t="s">
        <v>686</v>
      </c>
      <c r="AC91" s="11" t="s">
        <v>686</v>
      </c>
      <c r="AD91" s="11" t="s">
        <v>686</v>
      </c>
      <c r="AE91" s="11" t="s">
        <v>686</v>
      </c>
      <c r="AF91" s="11" t="s">
        <v>686</v>
      </c>
      <c r="AG91" s="11" t="s">
        <v>686</v>
      </c>
      <c r="AH91" s="11" t="s">
        <v>686</v>
      </c>
      <c r="AI91" s="11" t="s">
        <v>686</v>
      </c>
    </row>
    <row r="92" ht="22" customHeight="1" spans="1:35">
      <c r="A92" s="11" t="s">
        <v>686</v>
      </c>
      <c r="B92" s="11" t="s">
        <v>385</v>
      </c>
      <c r="C92" s="11" t="s">
        <v>6889</v>
      </c>
      <c r="D92" s="11" t="s">
        <v>6891</v>
      </c>
      <c r="E92" s="11" t="s">
        <v>1812</v>
      </c>
      <c r="F92" s="11" t="s">
        <v>2189</v>
      </c>
      <c r="G92" s="11" t="s">
        <v>790</v>
      </c>
      <c r="H92" s="11">
        <v>25475</v>
      </c>
      <c r="I92" s="11">
        <v>18196</v>
      </c>
      <c r="J92" s="11">
        <v>8730</v>
      </c>
      <c r="K92" s="11">
        <v>32427</v>
      </c>
      <c r="L92" s="11">
        <v>21070</v>
      </c>
      <c r="M92" s="11">
        <v>40384</v>
      </c>
      <c r="N92" s="11">
        <v>31509</v>
      </c>
      <c r="O92" s="11">
        <v>34287</v>
      </c>
      <c r="P92" s="11">
        <v>26083</v>
      </c>
      <c r="Q92" s="11">
        <v>49111</v>
      </c>
      <c r="R92" s="11">
        <v>33922</v>
      </c>
      <c r="S92" s="11">
        <v>45118</v>
      </c>
      <c r="T92" s="11">
        <v>19733</v>
      </c>
      <c r="U92" s="11">
        <v>28114</v>
      </c>
      <c r="V92" s="11">
        <v>34210</v>
      </c>
      <c r="W92" s="11">
        <v>29143</v>
      </c>
      <c r="X92" s="11">
        <v>43207</v>
      </c>
      <c r="Y92" s="11">
        <v>32360</v>
      </c>
      <c r="Z92" s="11">
        <v>100</v>
      </c>
      <c r="AA92" s="11">
        <v>0</v>
      </c>
      <c r="AB92" s="11" t="s">
        <v>686</v>
      </c>
      <c r="AC92" s="11" t="s">
        <v>686</v>
      </c>
      <c r="AD92" s="11" t="s">
        <v>686</v>
      </c>
      <c r="AE92" s="11" t="s">
        <v>686</v>
      </c>
      <c r="AF92" s="11" t="s">
        <v>686</v>
      </c>
      <c r="AG92" s="11" t="s">
        <v>686</v>
      </c>
      <c r="AH92" s="11" t="s">
        <v>686</v>
      </c>
      <c r="AI92" s="11" t="s">
        <v>686</v>
      </c>
    </row>
    <row r="93" ht="22" customHeight="1" spans="1:35">
      <c r="A93" s="11" t="s">
        <v>686</v>
      </c>
      <c r="B93" s="11" t="s">
        <v>309</v>
      </c>
      <c r="C93" s="11" t="s">
        <v>2233</v>
      </c>
      <c r="D93" s="11" t="s">
        <v>6897</v>
      </c>
      <c r="E93" s="11" t="s">
        <v>1812</v>
      </c>
      <c r="F93" s="11" t="s">
        <v>2241</v>
      </c>
      <c r="G93" s="11" t="s">
        <v>791</v>
      </c>
      <c r="H93" s="11">
        <v>5846</v>
      </c>
      <c r="I93" s="11">
        <v>7434</v>
      </c>
      <c r="J93" s="11">
        <v>7355</v>
      </c>
      <c r="K93" s="11">
        <v>11003</v>
      </c>
      <c r="L93" s="11">
        <v>5561</v>
      </c>
      <c r="M93" s="11">
        <v>5389</v>
      </c>
      <c r="N93" s="11">
        <v>4944</v>
      </c>
      <c r="O93" s="11">
        <v>4048</v>
      </c>
      <c r="P93" s="11">
        <v>3712</v>
      </c>
      <c r="Q93" s="11">
        <v>5581</v>
      </c>
      <c r="R93" s="11">
        <v>3635</v>
      </c>
      <c r="S93" s="11">
        <v>2935</v>
      </c>
      <c r="T93" s="11">
        <v>3904</v>
      </c>
      <c r="U93" s="11">
        <v>3115</v>
      </c>
      <c r="V93" s="11">
        <v>4660</v>
      </c>
      <c r="W93" s="11">
        <v>3865</v>
      </c>
      <c r="X93" s="11">
        <v>2018</v>
      </c>
      <c r="Y93" s="11">
        <v>1890</v>
      </c>
      <c r="Z93" s="11">
        <v>1964</v>
      </c>
      <c r="AA93" s="11">
        <v>96</v>
      </c>
      <c r="AB93" s="11">
        <v>0</v>
      </c>
      <c r="AC93" s="11" t="s">
        <v>686</v>
      </c>
      <c r="AD93" s="11" t="s">
        <v>686</v>
      </c>
      <c r="AE93" s="11" t="s">
        <v>686</v>
      </c>
      <c r="AF93" s="11" t="s">
        <v>686</v>
      </c>
      <c r="AG93" s="11" t="s">
        <v>686</v>
      </c>
      <c r="AH93" s="11" t="s">
        <v>686</v>
      </c>
      <c r="AI93" s="11" t="s">
        <v>686</v>
      </c>
    </row>
    <row r="94" ht="22" customHeight="1" spans="1:35">
      <c r="A94" s="11" t="s">
        <v>686</v>
      </c>
      <c r="B94" s="11" t="s">
        <v>456</v>
      </c>
      <c r="C94" s="11" t="s">
        <v>2306</v>
      </c>
      <c r="D94" s="11" t="s">
        <v>6903</v>
      </c>
      <c r="E94" s="11" t="s">
        <v>1812</v>
      </c>
      <c r="F94" s="11" t="s">
        <v>460</v>
      </c>
      <c r="G94" s="11" t="s">
        <v>792</v>
      </c>
      <c r="H94" s="11">
        <v>7016</v>
      </c>
      <c r="I94" s="11">
        <v>8113</v>
      </c>
      <c r="J94" s="11">
        <v>1277</v>
      </c>
      <c r="K94" s="11">
        <v>1508</v>
      </c>
      <c r="L94" s="11" t="s">
        <v>686</v>
      </c>
      <c r="M94" s="11" t="s">
        <v>686</v>
      </c>
      <c r="N94" s="11" t="s">
        <v>686</v>
      </c>
      <c r="O94" s="11" t="s">
        <v>686</v>
      </c>
      <c r="P94" s="11" t="s">
        <v>686</v>
      </c>
      <c r="Q94" s="11" t="s">
        <v>686</v>
      </c>
      <c r="R94" s="11" t="s">
        <v>686</v>
      </c>
      <c r="S94" s="11" t="s">
        <v>686</v>
      </c>
      <c r="T94" s="11" t="s">
        <v>686</v>
      </c>
      <c r="U94" s="11" t="s">
        <v>686</v>
      </c>
      <c r="V94" s="11" t="s">
        <v>686</v>
      </c>
      <c r="W94" s="11" t="s">
        <v>686</v>
      </c>
      <c r="X94" s="11" t="s">
        <v>686</v>
      </c>
      <c r="Y94" s="11" t="s">
        <v>686</v>
      </c>
      <c r="Z94" s="11" t="s">
        <v>686</v>
      </c>
      <c r="AA94" s="11" t="s">
        <v>686</v>
      </c>
      <c r="AB94" s="11" t="s">
        <v>686</v>
      </c>
      <c r="AC94" s="11" t="s">
        <v>686</v>
      </c>
      <c r="AD94" s="11" t="s">
        <v>686</v>
      </c>
      <c r="AE94" s="11" t="s">
        <v>686</v>
      </c>
      <c r="AF94" s="11" t="s">
        <v>686</v>
      </c>
      <c r="AG94" s="11" t="s">
        <v>686</v>
      </c>
      <c r="AH94" s="11" t="s">
        <v>686</v>
      </c>
      <c r="AI94" s="11" t="s">
        <v>686</v>
      </c>
    </row>
    <row r="95" ht="22" customHeight="1" spans="1:35">
      <c r="A95" s="11" t="s">
        <v>686</v>
      </c>
      <c r="B95" s="11" t="s">
        <v>430</v>
      </c>
      <c r="C95" s="11" t="s">
        <v>2453</v>
      </c>
      <c r="D95" s="11" t="s">
        <v>6911</v>
      </c>
      <c r="E95" s="11" t="s">
        <v>1812</v>
      </c>
      <c r="F95" s="11" t="s">
        <v>2461</v>
      </c>
      <c r="G95" s="11" t="s">
        <v>793</v>
      </c>
      <c r="H95" s="11">
        <v>6477</v>
      </c>
      <c r="I95" s="11">
        <v>7485</v>
      </c>
      <c r="J95" s="11">
        <v>4676</v>
      </c>
      <c r="K95" s="11" t="s">
        <v>686</v>
      </c>
      <c r="L95" s="11" t="s">
        <v>686</v>
      </c>
      <c r="M95" s="11" t="s">
        <v>686</v>
      </c>
      <c r="N95" s="11" t="s">
        <v>686</v>
      </c>
      <c r="O95" s="11" t="s">
        <v>686</v>
      </c>
      <c r="P95" s="11" t="s">
        <v>686</v>
      </c>
      <c r="Q95" s="11" t="s">
        <v>686</v>
      </c>
      <c r="R95" s="11" t="s">
        <v>686</v>
      </c>
      <c r="S95" s="11" t="s">
        <v>686</v>
      </c>
      <c r="T95" s="11" t="s">
        <v>686</v>
      </c>
      <c r="U95" s="11" t="s">
        <v>686</v>
      </c>
      <c r="V95" s="11" t="s">
        <v>686</v>
      </c>
      <c r="W95" s="11" t="s">
        <v>686</v>
      </c>
      <c r="X95" s="11" t="s">
        <v>686</v>
      </c>
      <c r="Y95" s="11" t="s">
        <v>686</v>
      </c>
      <c r="Z95" s="11" t="s">
        <v>686</v>
      </c>
      <c r="AA95" s="11" t="s">
        <v>686</v>
      </c>
      <c r="AB95" s="11" t="s">
        <v>686</v>
      </c>
      <c r="AC95" s="11" t="s">
        <v>686</v>
      </c>
      <c r="AD95" s="11" t="s">
        <v>686</v>
      </c>
      <c r="AE95" s="11" t="s">
        <v>686</v>
      </c>
      <c r="AF95" s="11" t="s">
        <v>686</v>
      </c>
      <c r="AG95" s="11" t="s">
        <v>686</v>
      </c>
      <c r="AH95" s="11" t="s">
        <v>686</v>
      </c>
      <c r="AI95" s="11" t="s">
        <v>686</v>
      </c>
    </row>
    <row r="96" ht="22" customHeight="1" spans="1:35">
      <c r="A96" s="11" t="s">
        <v>686</v>
      </c>
      <c r="B96" s="11" t="s">
        <v>466</v>
      </c>
      <c r="C96" s="11" t="s">
        <v>686</v>
      </c>
      <c r="D96" s="11" t="s">
        <v>6920</v>
      </c>
      <c r="E96" s="11" t="s">
        <v>1812</v>
      </c>
      <c r="F96" s="11" t="s">
        <v>470</v>
      </c>
      <c r="G96" s="11" t="s">
        <v>466</v>
      </c>
      <c r="H96" s="11">
        <v>3627</v>
      </c>
      <c r="I96" s="11">
        <v>2506</v>
      </c>
      <c r="J96" s="11">
        <v>1769</v>
      </c>
      <c r="K96" s="11">
        <v>2769</v>
      </c>
      <c r="L96" s="11">
        <v>2992</v>
      </c>
      <c r="M96" s="11">
        <v>3772</v>
      </c>
      <c r="N96" s="11">
        <v>3995</v>
      </c>
      <c r="O96" s="11">
        <v>3925</v>
      </c>
      <c r="P96" s="11">
        <v>3155</v>
      </c>
      <c r="Q96" s="11">
        <v>2679</v>
      </c>
      <c r="R96" s="11">
        <v>5053</v>
      </c>
      <c r="S96" s="11">
        <v>5870</v>
      </c>
      <c r="T96" s="11">
        <v>3478</v>
      </c>
      <c r="U96" s="11">
        <v>4942</v>
      </c>
      <c r="V96" s="11">
        <v>1982</v>
      </c>
      <c r="W96" s="11">
        <v>472</v>
      </c>
      <c r="X96" s="11">
        <v>1835</v>
      </c>
      <c r="Y96" s="11">
        <v>1973</v>
      </c>
      <c r="Z96" s="11">
        <v>241</v>
      </c>
      <c r="AA96" s="11">
        <v>0</v>
      </c>
      <c r="AB96" s="11" t="s">
        <v>686</v>
      </c>
      <c r="AC96" s="11" t="s">
        <v>686</v>
      </c>
      <c r="AD96" s="11" t="s">
        <v>686</v>
      </c>
      <c r="AE96" s="11" t="s">
        <v>686</v>
      </c>
      <c r="AF96" s="11" t="s">
        <v>686</v>
      </c>
      <c r="AG96" s="11" t="s">
        <v>686</v>
      </c>
      <c r="AH96" s="11" t="s">
        <v>686</v>
      </c>
      <c r="AI96" s="11" t="s">
        <v>686</v>
      </c>
    </row>
    <row r="97" ht="22" customHeight="1" spans="1:35">
      <c r="A97" s="11" t="s">
        <v>686</v>
      </c>
      <c r="B97" s="11" t="s">
        <v>560</v>
      </c>
      <c r="C97" s="11" t="s">
        <v>2348</v>
      </c>
      <c r="D97" s="11" t="s">
        <v>6928</v>
      </c>
      <c r="E97" s="11" t="s">
        <v>1812</v>
      </c>
      <c r="F97" s="11" t="s">
        <v>2355</v>
      </c>
      <c r="G97" s="11" t="s">
        <v>794</v>
      </c>
      <c r="H97" s="11">
        <v>19797</v>
      </c>
      <c r="I97" s="11">
        <v>9778</v>
      </c>
      <c r="J97" s="11">
        <v>540</v>
      </c>
      <c r="K97" s="11">
        <v>0</v>
      </c>
      <c r="L97" s="11">
        <v>0</v>
      </c>
      <c r="M97" s="11">
        <v>0</v>
      </c>
      <c r="N97" s="11">
        <v>120</v>
      </c>
      <c r="O97" s="11">
        <v>3179</v>
      </c>
      <c r="P97" s="11">
        <v>16137</v>
      </c>
      <c r="Q97" s="11">
        <v>17097</v>
      </c>
      <c r="R97" s="11">
        <v>0</v>
      </c>
      <c r="S97" s="11">
        <v>300</v>
      </c>
      <c r="T97" s="11">
        <v>780</v>
      </c>
      <c r="U97" s="11">
        <v>3059</v>
      </c>
      <c r="V97" s="11">
        <v>4079</v>
      </c>
      <c r="W97" s="11">
        <v>240</v>
      </c>
      <c r="X97" s="11">
        <v>0</v>
      </c>
      <c r="Y97" s="11" t="s">
        <v>686</v>
      </c>
      <c r="Z97" s="11" t="s">
        <v>686</v>
      </c>
      <c r="AA97" s="11" t="s">
        <v>686</v>
      </c>
      <c r="AB97" s="11" t="s">
        <v>686</v>
      </c>
      <c r="AC97" s="11" t="s">
        <v>686</v>
      </c>
      <c r="AD97" s="11" t="s">
        <v>686</v>
      </c>
      <c r="AE97" s="11" t="s">
        <v>686</v>
      </c>
      <c r="AF97" s="11" t="s">
        <v>686</v>
      </c>
      <c r="AG97" s="11" t="s">
        <v>686</v>
      </c>
      <c r="AH97" s="11" t="s">
        <v>686</v>
      </c>
      <c r="AI97" s="11" t="s">
        <v>686</v>
      </c>
    </row>
    <row r="98" ht="22" customHeight="1" spans="1:35">
      <c r="A98" s="11" t="s">
        <v>686</v>
      </c>
      <c r="B98" s="11" t="s">
        <v>341</v>
      </c>
      <c r="C98" s="11" t="s">
        <v>2255</v>
      </c>
      <c r="D98" s="11" t="s">
        <v>6935</v>
      </c>
      <c r="E98" s="11" t="s">
        <v>1812</v>
      </c>
      <c r="F98" s="11" t="s">
        <v>344</v>
      </c>
      <c r="G98" s="11" t="s">
        <v>795</v>
      </c>
      <c r="H98" s="11">
        <v>5439</v>
      </c>
      <c r="I98" s="11">
        <v>5310</v>
      </c>
      <c r="J98" s="11">
        <v>3471</v>
      </c>
      <c r="K98" s="11">
        <v>5620</v>
      </c>
      <c r="L98" s="11">
        <v>5361</v>
      </c>
      <c r="M98" s="11">
        <v>4882</v>
      </c>
      <c r="N98" s="11">
        <v>6882</v>
      </c>
      <c r="O98" s="11">
        <v>7341</v>
      </c>
      <c r="P98" s="11">
        <v>14401</v>
      </c>
      <c r="Q98" s="11">
        <v>26569</v>
      </c>
      <c r="R98" s="11">
        <v>16582</v>
      </c>
      <c r="S98" s="11">
        <v>10977</v>
      </c>
      <c r="T98" s="11">
        <v>12551</v>
      </c>
      <c r="U98" s="11">
        <v>13024</v>
      </c>
      <c r="V98" s="11">
        <v>12580</v>
      </c>
      <c r="W98" s="11">
        <v>8275</v>
      </c>
      <c r="X98" s="11">
        <v>13756</v>
      </c>
      <c r="Y98" s="11">
        <v>11050</v>
      </c>
      <c r="Z98" s="11">
        <v>10541</v>
      </c>
      <c r="AA98" s="11">
        <v>5892</v>
      </c>
      <c r="AB98" s="11">
        <v>3522</v>
      </c>
      <c r="AC98" s="11">
        <v>1471</v>
      </c>
      <c r="AD98" s="11">
        <v>5279</v>
      </c>
      <c r="AE98" s="11">
        <v>295</v>
      </c>
      <c r="AF98" s="11">
        <v>352</v>
      </c>
      <c r="AG98" s="11">
        <v>343</v>
      </c>
      <c r="AH98" s="11">
        <v>391</v>
      </c>
      <c r="AI98" s="11" t="s">
        <v>686</v>
      </c>
    </row>
    <row r="99" ht="22" customHeight="1" spans="1:35">
      <c r="A99" s="11" t="s">
        <v>686</v>
      </c>
      <c r="B99" s="11" t="s">
        <v>796</v>
      </c>
      <c r="C99" s="11" t="s">
        <v>686</v>
      </c>
      <c r="D99" s="11" t="s">
        <v>6947</v>
      </c>
      <c r="E99" s="11" t="s">
        <v>1812</v>
      </c>
      <c r="F99" s="11" t="s">
        <v>4621</v>
      </c>
      <c r="G99" s="11" t="s">
        <v>796</v>
      </c>
      <c r="H99" s="11">
        <v>7569</v>
      </c>
      <c r="I99" s="11">
        <v>6085</v>
      </c>
      <c r="J99" s="11">
        <v>4774</v>
      </c>
      <c r="K99" s="11">
        <v>5502</v>
      </c>
      <c r="L99" s="11">
        <v>4548</v>
      </c>
      <c r="M99" s="11">
        <v>2418</v>
      </c>
      <c r="N99" s="11">
        <v>2055</v>
      </c>
      <c r="O99" s="11">
        <v>5611</v>
      </c>
      <c r="P99" s="11">
        <v>5035</v>
      </c>
      <c r="Q99" s="11">
        <v>3404</v>
      </c>
      <c r="R99" s="11">
        <v>3337</v>
      </c>
      <c r="S99" s="11">
        <v>2378</v>
      </c>
      <c r="T99" s="11">
        <v>2633</v>
      </c>
      <c r="U99" s="11">
        <v>1691</v>
      </c>
      <c r="V99" s="11">
        <v>2276</v>
      </c>
      <c r="W99" s="11">
        <v>2186</v>
      </c>
      <c r="X99" s="11">
        <v>2906</v>
      </c>
      <c r="Y99" s="11">
        <v>1478</v>
      </c>
      <c r="Z99" s="11">
        <v>711</v>
      </c>
      <c r="AA99" s="11">
        <v>266</v>
      </c>
      <c r="AB99" s="11">
        <v>1961</v>
      </c>
      <c r="AC99" s="11">
        <v>1545</v>
      </c>
      <c r="AD99" s="11">
        <v>1613</v>
      </c>
      <c r="AE99" s="11">
        <v>1204</v>
      </c>
      <c r="AF99" s="11">
        <v>1330</v>
      </c>
      <c r="AG99" s="11" t="s">
        <v>686</v>
      </c>
      <c r="AH99" s="11" t="s">
        <v>686</v>
      </c>
      <c r="AI99" s="11" t="s">
        <v>686</v>
      </c>
    </row>
    <row r="100" ht="22" customHeight="1" spans="1:35">
      <c r="A100" s="11" t="s">
        <v>686</v>
      </c>
      <c r="B100" s="11" t="s">
        <v>451</v>
      </c>
      <c r="C100" s="11" t="s">
        <v>2648</v>
      </c>
      <c r="D100" s="11" t="s">
        <v>6960</v>
      </c>
      <c r="E100" s="11" t="s">
        <v>1812</v>
      </c>
      <c r="F100" s="11" t="s">
        <v>2657</v>
      </c>
      <c r="G100" s="11" t="s">
        <v>797</v>
      </c>
      <c r="H100" s="11">
        <v>4512</v>
      </c>
      <c r="I100" s="11">
        <v>2144</v>
      </c>
      <c r="J100" s="11">
        <v>380</v>
      </c>
      <c r="K100" s="11"/>
      <c r="L100" s="11" t="s">
        <v>686</v>
      </c>
      <c r="M100" s="11" t="s">
        <v>686</v>
      </c>
      <c r="N100" s="11" t="s">
        <v>686</v>
      </c>
      <c r="O100" s="11" t="s">
        <v>686</v>
      </c>
      <c r="P100" s="11" t="s">
        <v>686</v>
      </c>
      <c r="Q100" s="11" t="s">
        <v>686</v>
      </c>
      <c r="R100" s="11" t="s">
        <v>686</v>
      </c>
      <c r="S100" s="11" t="s">
        <v>686</v>
      </c>
      <c r="T100" s="11" t="s">
        <v>686</v>
      </c>
      <c r="U100" s="11" t="s">
        <v>686</v>
      </c>
      <c r="V100" s="11" t="s">
        <v>686</v>
      </c>
      <c r="W100" s="11" t="s">
        <v>686</v>
      </c>
      <c r="X100" s="11" t="s">
        <v>686</v>
      </c>
      <c r="Y100" s="11" t="s">
        <v>686</v>
      </c>
      <c r="Z100" s="11" t="s">
        <v>686</v>
      </c>
      <c r="AA100" s="11" t="s">
        <v>686</v>
      </c>
      <c r="AB100" s="11" t="s">
        <v>686</v>
      </c>
      <c r="AC100" s="11" t="s">
        <v>686</v>
      </c>
      <c r="AD100" s="11" t="s">
        <v>686</v>
      </c>
      <c r="AE100" s="11" t="s">
        <v>686</v>
      </c>
      <c r="AF100" s="11" t="s">
        <v>686</v>
      </c>
      <c r="AG100" s="11" t="s">
        <v>686</v>
      </c>
      <c r="AH100" s="11" t="s">
        <v>686</v>
      </c>
      <c r="AI100" s="11" t="s">
        <v>686</v>
      </c>
    </row>
    <row r="101" ht="22" customHeight="1" spans="1:35">
      <c r="A101" s="11" t="s">
        <v>686</v>
      </c>
      <c r="B101" s="11" t="s">
        <v>799</v>
      </c>
      <c r="C101" s="11" t="s">
        <v>6966</v>
      </c>
      <c r="D101" s="11" t="s">
        <v>6972</v>
      </c>
      <c r="E101" s="11" t="s">
        <v>1812</v>
      </c>
      <c r="F101" s="11" t="s">
        <v>6970</v>
      </c>
      <c r="G101" s="11" t="s">
        <v>798</v>
      </c>
      <c r="H101" s="11">
        <v>15822</v>
      </c>
      <c r="I101" s="11">
        <v>13053</v>
      </c>
      <c r="J101" s="11">
        <v>7472</v>
      </c>
      <c r="K101" s="11">
        <v>6900</v>
      </c>
      <c r="L101" s="11">
        <v>22634</v>
      </c>
      <c r="M101" s="11">
        <v>30062</v>
      </c>
      <c r="N101" s="11">
        <v>19382</v>
      </c>
      <c r="O101" s="11">
        <v>16525</v>
      </c>
      <c r="P101" s="11">
        <v>7252</v>
      </c>
      <c r="Q101" s="11">
        <v>5032</v>
      </c>
      <c r="R101" s="11">
        <v>1121</v>
      </c>
      <c r="S101" s="11">
        <v>0</v>
      </c>
      <c r="T101" s="11">
        <v>220</v>
      </c>
      <c r="U101" s="11">
        <v>220</v>
      </c>
      <c r="V101" s="11">
        <v>220</v>
      </c>
      <c r="W101" s="11">
        <v>220</v>
      </c>
      <c r="X101" s="11">
        <v>44</v>
      </c>
      <c r="Y101" s="11">
        <v>396</v>
      </c>
      <c r="Z101" s="11">
        <v>176</v>
      </c>
      <c r="AA101" s="11"/>
      <c r="AB101" s="11">
        <v>88</v>
      </c>
      <c r="AC101" s="11">
        <v>483</v>
      </c>
      <c r="AD101" s="11" t="s">
        <v>686</v>
      </c>
      <c r="AE101" s="11" t="s">
        <v>686</v>
      </c>
      <c r="AF101" s="11" t="s">
        <v>686</v>
      </c>
      <c r="AG101" s="11" t="s">
        <v>686</v>
      </c>
      <c r="AH101" s="11" t="s">
        <v>686</v>
      </c>
      <c r="AI101" s="11" t="s">
        <v>686</v>
      </c>
    </row>
  </sheetData>
  <pageMargins left="0.7" right="0.7" top="0.75" bottom="0.75" header="0.3" footer="0.3"/>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101"/>
  <sheetViews>
    <sheetView workbookViewId="0">
      <pane ySplit="1" topLeftCell="A2" activePane="bottomLeft" state="frozen"/>
      <selection/>
      <selection pane="bottomLeft" activeCell="A1" sqref="A1"/>
    </sheetView>
  </sheetViews>
  <sheetFormatPr defaultColWidth="9" defaultRowHeight="13.5"/>
  <cols>
    <col min="1" max="33" width="18" customWidth="1"/>
  </cols>
  <sheetData>
    <row r="1" ht="42" customHeight="1" spans="1:33">
      <c r="A1" s="10" t="s">
        <v>1736</v>
      </c>
      <c r="B1" s="10" t="s">
        <v>3395</v>
      </c>
      <c r="C1" s="10" t="s">
        <v>3498</v>
      </c>
      <c r="D1" s="10" t="s">
        <v>6979</v>
      </c>
      <c r="E1" s="10" t="s">
        <v>6980</v>
      </c>
      <c r="F1" s="10" t="s">
        <v>205</v>
      </c>
      <c r="G1" s="10" t="s">
        <v>5888</v>
      </c>
      <c r="H1" s="10" t="s">
        <v>195</v>
      </c>
      <c r="I1" s="10" t="s">
        <v>194</v>
      </c>
      <c r="J1" s="10" t="s">
        <v>193</v>
      </c>
      <c r="K1" s="10" t="s">
        <v>192</v>
      </c>
      <c r="L1" s="10" t="s">
        <v>191</v>
      </c>
      <c r="M1" s="10" t="s">
        <v>190</v>
      </c>
      <c r="N1" s="10" t="s">
        <v>189</v>
      </c>
      <c r="O1" s="10" t="s">
        <v>188</v>
      </c>
      <c r="P1" s="10" t="s">
        <v>187</v>
      </c>
      <c r="Q1" s="10" t="s">
        <v>186</v>
      </c>
      <c r="R1" s="10" t="s">
        <v>185</v>
      </c>
      <c r="S1" s="10" t="s">
        <v>184</v>
      </c>
      <c r="T1" s="10" t="s">
        <v>183</v>
      </c>
      <c r="U1" s="10" t="s">
        <v>182</v>
      </c>
      <c r="V1" s="10" t="s">
        <v>181</v>
      </c>
      <c r="W1" s="10" t="s">
        <v>180</v>
      </c>
      <c r="X1" s="10" t="s">
        <v>179</v>
      </c>
      <c r="Y1" s="10" t="s">
        <v>178</v>
      </c>
      <c r="Z1" s="10" t="s">
        <v>177</v>
      </c>
      <c r="AA1" s="10" t="s">
        <v>176</v>
      </c>
      <c r="AB1" s="10" t="s">
        <v>175</v>
      </c>
      <c r="AC1" s="10" t="s">
        <v>174</v>
      </c>
      <c r="AD1" s="10" t="s">
        <v>172</v>
      </c>
      <c r="AE1" s="10" t="s">
        <v>675</v>
      </c>
      <c r="AF1" s="10" t="s">
        <v>671</v>
      </c>
      <c r="AG1" s="10" t="s">
        <v>669</v>
      </c>
    </row>
    <row r="2" ht="22" customHeight="1" spans="1:33">
      <c r="A2" s="11" t="s">
        <v>686</v>
      </c>
      <c r="B2" s="11" t="s">
        <v>683</v>
      </c>
      <c r="C2" s="11" t="s">
        <v>5931</v>
      </c>
      <c r="D2" s="11" t="s">
        <v>5936</v>
      </c>
      <c r="E2" s="11" t="s">
        <v>1812</v>
      </c>
      <c r="F2" s="11" t="s">
        <v>4088</v>
      </c>
      <c r="G2" s="11" t="s">
        <v>682</v>
      </c>
      <c r="H2" s="11">
        <v>50</v>
      </c>
      <c r="I2" s="11">
        <v>50</v>
      </c>
      <c r="J2" s="11">
        <v>50</v>
      </c>
      <c r="K2" s="11"/>
      <c r="L2" s="11">
        <v>20</v>
      </c>
      <c r="M2" s="11">
        <v>20</v>
      </c>
      <c r="N2" s="11"/>
      <c r="O2" s="11">
        <v>50</v>
      </c>
      <c r="P2" s="11">
        <v>50</v>
      </c>
      <c r="Q2" s="11"/>
      <c r="R2" s="11"/>
      <c r="S2" s="11"/>
      <c r="T2" s="11"/>
      <c r="U2" s="11"/>
      <c r="V2" s="11"/>
      <c r="W2" s="11"/>
      <c r="X2" s="11"/>
      <c r="Y2" s="11"/>
      <c r="Z2" s="11"/>
      <c r="AA2" s="11"/>
      <c r="AB2" s="11"/>
      <c r="AC2" s="11"/>
      <c r="AD2" s="11"/>
      <c r="AE2" s="11"/>
      <c r="AF2" s="11"/>
      <c r="AG2" s="11"/>
    </row>
    <row r="3" ht="22" customHeight="1" spans="1:33">
      <c r="A3" s="11" t="s">
        <v>686</v>
      </c>
      <c r="B3" s="11" t="s">
        <v>685</v>
      </c>
      <c r="C3" s="11" t="s">
        <v>5952</v>
      </c>
      <c r="D3" s="11" t="s">
        <v>5957</v>
      </c>
      <c r="E3" s="11" t="s">
        <v>1812</v>
      </c>
      <c r="F3" s="11" t="s">
        <v>5955</v>
      </c>
      <c r="G3" s="11" t="s">
        <v>684</v>
      </c>
      <c r="H3" s="11"/>
      <c r="I3" s="11"/>
      <c r="J3" s="11"/>
      <c r="K3" s="11"/>
      <c r="L3" s="11">
        <v>40</v>
      </c>
      <c r="M3" s="11">
        <v>40</v>
      </c>
      <c r="N3" s="11">
        <v>50</v>
      </c>
      <c r="O3" s="11">
        <v>50</v>
      </c>
      <c r="P3" s="11"/>
      <c r="Q3" s="11"/>
      <c r="R3" s="11"/>
      <c r="S3" s="11"/>
      <c r="T3" s="11"/>
      <c r="U3" s="11"/>
      <c r="V3" s="11"/>
      <c r="W3" s="11"/>
      <c r="X3" s="11"/>
      <c r="Y3" s="11"/>
      <c r="Z3" s="11"/>
      <c r="AA3" s="11"/>
      <c r="AB3" s="11"/>
      <c r="AC3" s="11"/>
      <c r="AD3" s="11"/>
      <c r="AE3" s="11"/>
      <c r="AF3" s="11"/>
      <c r="AG3" s="11"/>
    </row>
    <row r="4" ht="22" customHeight="1" spans="1:33">
      <c r="A4" s="11" t="s">
        <v>686</v>
      </c>
      <c r="B4" s="11" t="s">
        <v>401</v>
      </c>
      <c r="C4" s="11" t="s">
        <v>686</v>
      </c>
      <c r="D4" s="11" t="s">
        <v>5972</v>
      </c>
      <c r="E4" s="11" t="s">
        <v>1812</v>
      </c>
      <c r="F4" s="11" t="s">
        <v>405</v>
      </c>
      <c r="G4" s="11" t="s">
        <v>401</v>
      </c>
      <c r="H4" s="11">
        <v>50</v>
      </c>
      <c r="I4" s="11">
        <v>50</v>
      </c>
      <c r="J4" s="11">
        <v>50</v>
      </c>
      <c r="K4" s="11"/>
      <c r="L4" s="11">
        <v>10</v>
      </c>
      <c r="M4" s="11">
        <v>10</v>
      </c>
      <c r="N4" s="11">
        <v>50</v>
      </c>
      <c r="O4" s="11">
        <v>100</v>
      </c>
      <c r="P4" s="11">
        <v>50</v>
      </c>
      <c r="Q4" s="11">
        <v>50</v>
      </c>
      <c r="R4" s="11"/>
      <c r="S4" s="11"/>
      <c r="T4" s="11"/>
      <c r="U4" s="11"/>
      <c r="V4" s="11"/>
      <c r="W4" s="11"/>
      <c r="X4" s="11"/>
      <c r="Y4" s="11"/>
      <c r="Z4" s="11"/>
      <c r="AA4" s="11"/>
      <c r="AB4" s="11"/>
      <c r="AC4" s="11"/>
      <c r="AD4" s="11"/>
      <c r="AE4" s="11"/>
      <c r="AF4" s="11"/>
      <c r="AG4" s="11"/>
    </row>
    <row r="5" ht="22" customHeight="1" spans="1:33">
      <c r="A5" s="11" t="s">
        <v>686</v>
      </c>
      <c r="B5" s="11" t="s">
        <v>688</v>
      </c>
      <c r="C5" s="11" t="s">
        <v>5982</v>
      </c>
      <c r="D5" s="11" t="s">
        <v>5986</v>
      </c>
      <c r="E5" s="11" t="s">
        <v>1812</v>
      </c>
      <c r="F5" s="11" t="s">
        <v>2995</v>
      </c>
      <c r="G5" s="11" t="s">
        <v>687</v>
      </c>
      <c r="H5" s="11" t="s">
        <v>686</v>
      </c>
      <c r="I5" s="11" t="s">
        <v>686</v>
      </c>
      <c r="J5" s="11" t="s">
        <v>686</v>
      </c>
      <c r="K5" s="11" t="s">
        <v>686</v>
      </c>
      <c r="L5" s="11" t="s">
        <v>686</v>
      </c>
      <c r="M5" s="11" t="s">
        <v>686</v>
      </c>
      <c r="N5" s="11" t="s">
        <v>686</v>
      </c>
      <c r="O5" s="11" t="s">
        <v>686</v>
      </c>
      <c r="P5" s="11" t="s">
        <v>686</v>
      </c>
      <c r="Q5" s="11" t="s">
        <v>686</v>
      </c>
      <c r="R5" s="11" t="s">
        <v>686</v>
      </c>
      <c r="S5" s="11" t="s">
        <v>686</v>
      </c>
      <c r="T5" s="11" t="s">
        <v>686</v>
      </c>
      <c r="U5" s="11" t="s">
        <v>686</v>
      </c>
      <c r="V5" s="11" t="s">
        <v>686</v>
      </c>
      <c r="W5" s="11" t="s">
        <v>686</v>
      </c>
      <c r="X5" s="11" t="s">
        <v>686</v>
      </c>
      <c r="Y5" s="11" t="s">
        <v>686</v>
      </c>
      <c r="Z5" s="11" t="s">
        <v>686</v>
      </c>
      <c r="AA5" s="11" t="s">
        <v>686</v>
      </c>
      <c r="AB5" s="11" t="s">
        <v>686</v>
      </c>
      <c r="AC5" s="11" t="s">
        <v>686</v>
      </c>
      <c r="AD5" s="11" t="s">
        <v>686</v>
      </c>
      <c r="AE5" s="11" t="s">
        <v>686</v>
      </c>
      <c r="AF5" s="11" t="s">
        <v>686</v>
      </c>
      <c r="AG5" s="11" t="s">
        <v>686</v>
      </c>
    </row>
    <row r="6" ht="22" customHeight="1" spans="1:33">
      <c r="A6" s="11" t="s">
        <v>686</v>
      </c>
      <c r="B6" s="11" t="s">
        <v>368</v>
      </c>
      <c r="C6" s="11" t="s">
        <v>2696</v>
      </c>
      <c r="D6" s="11" t="s">
        <v>5999</v>
      </c>
      <c r="E6" s="11" t="s">
        <v>1812</v>
      </c>
      <c r="F6" s="11" t="s">
        <v>2699</v>
      </c>
      <c r="G6" s="11" t="s">
        <v>689</v>
      </c>
      <c r="H6" s="11"/>
      <c r="I6" s="11"/>
      <c r="J6" s="11"/>
      <c r="K6" s="11">
        <v>100</v>
      </c>
      <c r="L6" s="11">
        <v>100</v>
      </c>
      <c r="M6" s="11">
        <v>20</v>
      </c>
      <c r="N6" s="11">
        <v>100</v>
      </c>
      <c r="O6" s="11">
        <v>200</v>
      </c>
      <c r="P6" s="11">
        <v>100</v>
      </c>
      <c r="Q6" s="11">
        <v>100</v>
      </c>
      <c r="R6" s="11">
        <v>100</v>
      </c>
      <c r="S6" s="11">
        <v>100</v>
      </c>
      <c r="T6" s="11">
        <v>100</v>
      </c>
      <c r="U6" s="11">
        <v>50</v>
      </c>
      <c r="V6" s="11">
        <v>50</v>
      </c>
      <c r="W6" s="11">
        <v>50</v>
      </c>
      <c r="X6" s="11">
        <v>50</v>
      </c>
      <c r="Y6" s="11">
        <v>50</v>
      </c>
      <c r="Z6" s="11">
        <v>50</v>
      </c>
      <c r="AA6" s="11">
        <v>100</v>
      </c>
      <c r="AB6" s="11">
        <v>50</v>
      </c>
      <c r="AC6" s="11">
        <v>100</v>
      </c>
      <c r="AD6" s="11">
        <v>50</v>
      </c>
      <c r="AE6" s="11">
        <v>50</v>
      </c>
      <c r="AF6" s="11">
        <v>50</v>
      </c>
      <c r="AG6" s="11">
        <v>50</v>
      </c>
    </row>
    <row r="7" ht="22" customHeight="1" spans="1:33">
      <c r="A7" s="11" t="s">
        <v>686</v>
      </c>
      <c r="B7" s="11" t="s">
        <v>370</v>
      </c>
      <c r="C7" s="11" t="s">
        <v>2413</v>
      </c>
      <c r="D7" s="11" t="s">
        <v>6007</v>
      </c>
      <c r="E7" s="11" t="s">
        <v>1812</v>
      </c>
      <c r="F7" s="11" t="s">
        <v>372</v>
      </c>
      <c r="G7" s="11" t="s">
        <v>690</v>
      </c>
      <c r="H7" s="11">
        <v>100</v>
      </c>
      <c r="I7" s="11">
        <v>100</v>
      </c>
      <c r="J7" s="11">
        <v>50</v>
      </c>
      <c r="K7" s="11">
        <v>100</v>
      </c>
      <c r="L7" s="11">
        <v>100</v>
      </c>
      <c r="M7" s="11">
        <v>100</v>
      </c>
      <c r="N7" s="11">
        <v>200</v>
      </c>
      <c r="O7" s="11">
        <v>200</v>
      </c>
      <c r="P7" s="11">
        <v>300</v>
      </c>
      <c r="Q7" s="11">
        <v>200</v>
      </c>
      <c r="R7" s="11">
        <v>200</v>
      </c>
      <c r="S7" s="11">
        <v>200</v>
      </c>
      <c r="T7" s="11">
        <v>200</v>
      </c>
      <c r="U7" s="11">
        <v>100</v>
      </c>
      <c r="V7" s="11">
        <v>100</v>
      </c>
      <c r="W7" s="11">
        <v>100</v>
      </c>
      <c r="X7" s="11">
        <v>200</v>
      </c>
      <c r="Y7" s="11">
        <v>200</v>
      </c>
      <c r="Z7" s="11">
        <v>100</v>
      </c>
      <c r="AA7" s="11">
        <v>200</v>
      </c>
      <c r="AB7" s="11">
        <v>200</v>
      </c>
      <c r="AC7" s="11">
        <v>100</v>
      </c>
      <c r="AD7" s="11">
        <v>100</v>
      </c>
      <c r="AE7" s="11">
        <v>200</v>
      </c>
      <c r="AF7" s="11">
        <v>200</v>
      </c>
      <c r="AG7" s="11"/>
    </row>
    <row r="8" ht="22" customHeight="1" spans="1:33">
      <c r="A8" s="11" t="s">
        <v>686</v>
      </c>
      <c r="B8" s="11" t="s">
        <v>692</v>
      </c>
      <c r="C8" s="11" t="s">
        <v>6014</v>
      </c>
      <c r="D8" s="11" t="s">
        <v>6019</v>
      </c>
      <c r="E8" s="11" t="s">
        <v>1812</v>
      </c>
      <c r="F8" s="11" t="s">
        <v>6017</v>
      </c>
      <c r="G8" s="11" t="s">
        <v>691</v>
      </c>
      <c r="H8" s="11">
        <v>50</v>
      </c>
      <c r="I8" s="11">
        <v>50</v>
      </c>
      <c r="J8" s="11">
        <v>50</v>
      </c>
      <c r="K8" s="11">
        <v>50</v>
      </c>
      <c r="L8" s="11">
        <v>50</v>
      </c>
      <c r="M8" s="11">
        <v>50</v>
      </c>
      <c r="N8" s="11">
        <v>100</v>
      </c>
      <c r="O8" s="11">
        <v>500</v>
      </c>
      <c r="P8" s="11">
        <v>200</v>
      </c>
      <c r="Q8" s="11">
        <v>50</v>
      </c>
      <c r="R8" s="11"/>
      <c r="S8" s="11">
        <v>50</v>
      </c>
      <c r="T8" s="11">
        <v>50</v>
      </c>
      <c r="U8" s="11">
        <v>50</v>
      </c>
      <c r="V8" s="11">
        <v>100</v>
      </c>
      <c r="W8" s="11">
        <v>100</v>
      </c>
      <c r="X8" s="11">
        <v>200</v>
      </c>
      <c r="Y8" s="11">
        <v>100</v>
      </c>
      <c r="Z8" s="11">
        <v>200</v>
      </c>
      <c r="AA8" s="11">
        <v>700</v>
      </c>
      <c r="AB8" s="11">
        <v>400</v>
      </c>
      <c r="AC8" s="11">
        <v>100</v>
      </c>
      <c r="AD8" s="11">
        <v>100</v>
      </c>
      <c r="AE8" s="11">
        <v>50</v>
      </c>
      <c r="AF8" s="11">
        <v>200</v>
      </c>
      <c r="AG8" s="11">
        <v>100</v>
      </c>
    </row>
    <row r="9" ht="22" customHeight="1" spans="1:33">
      <c r="A9" s="11" t="s">
        <v>686</v>
      </c>
      <c r="B9" s="11" t="s">
        <v>393</v>
      </c>
      <c r="C9" s="11" t="s">
        <v>2379</v>
      </c>
      <c r="D9" s="11" t="s">
        <v>6033</v>
      </c>
      <c r="E9" s="11" t="s">
        <v>1812</v>
      </c>
      <c r="F9" s="11" t="s">
        <v>397</v>
      </c>
      <c r="G9" s="11" t="s">
        <v>693</v>
      </c>
      <c r="H9" s="11">
        <v>100</v>
      </c>
      <c r="I9" s="11">
        <v>100</v>
      </c>
      <c r="J9" s="11">
        <v>200</v>
      </c>
      <c r="K9" s="11">
        <v>200</v>
      </c>
      <c r="L9" s="11">
        <v>300</v>
      </c>
      <c r="M9" s="11">
        <v>300</v>
      </c>
      <c r="N9" s="11">
        <v>800</v>
      </c>
      <c r="O9" s="11">
        <v>500</v>
      </c>
      <c r="P9" s="11">
        <v>500</v>
      </c>
      <c r="Q9" s="11">
        <v>600</v>
      </c>
      <c r="R9" s="11">
        <v>800</v>
      </c>
      <c r="S9" s="11">
        <v>400</v>
      </c>
      <c r="T9" s="11">
        <v>400</v>
      </c>
      <c r="U9" s="11">
        <v>200</v>
      </c>
      <c r="V9" s="11">
        <v>300</v>
      </c>
      <c r="W9" s="11">
        <v>400</v>
      </c>
      <c r="X9" s="11">
        <v>400</v>
      </c>
      <c r="Y9" s="11">
        <v>600</v>
      </c>
      <c r="Z9" s="11">
        <v>600</v>
      </c>
      <c r="AA9" s="11">
        <v>400</v>
      </c>
      <c r="AB9" s="11">
        <v>500</v>
      </c>
      <c r="AC9" s="11">
        <v>300</v>
      </c>
      <c r="AD9" s="11">
        <v>50</v>
      </c>
      <c r="AE9" s="11">
        <v>300</v>
      </c>
      <c r="AF9" s="11">
        <v>400</v>
      </c>
      <c r="AG9" s="11"/>
    </row>
    <row r="10" ht="22" customHeight="1" spans="1:33">
      <c r="A10" s="11" t="s">
        <v>686</v>
      </c>
      <c r="B10" s="11" t="s">
        <v>695</v>
      </c>
      <c r="C10" s="11" t="s">
        <v>2806</v>
      </c>
      <c r="D10" s="11" t="s">
        <v>6042</v>
      </c>
      <c r="E10" s="11" t="s">
        <v>1812</v>
      </c>
      <c r="F10" s="11" t="s">
        <v>2809</v>
      </c>
      <c r="G10" s="11" t="s">
        <v>694</v>
      </c>
      <c r="H10" s="11">
        <v>50</v>
      </c>
      <c r="I10" s="11">
        <v>50</v>
      </c>
      <c r="J10" s="11">
        <v>50</v>
      </c>
      <c r="K10" s="11">
        <v>50</v>
      </c>
      <c r="L10" s="11">
        <v>50</v>
      </c>
      <c r="M10" s="11">
        <v>50</v>
      </c>
      <c r="N10" s="11">
        <v>200</v>
      </c>
      <c r="O10" s="11">
        <v>100</v>
      </c>
      <c r="P10" s="11">
        <v>100</v>
      </c>
      <c r="Q10" s="11">
        <v>50</v>
      </c>
      <c r="R10" s="11">
        <v>50</v>
      </c>
      <c r="S10" s="11">
        <v>100</v>
      </c>
      <c r="T10" s="11">
        <v>100</v>
      </c>
      <c r="U10" s="11">
        <v>50</v>
      </c>
      <c r="V10" s="11">
        <v>100</v>
      </c>
      <c r="W10" s="11">
        <v>50</v>
      </c>
      <c r="X10" s="11"/>
      <c r="Y10" s="11">
        <v>50</v>
      </c>
      <c r="Z10" s="11">
        <v>100</v>
      </c>
      <c r="AA10" s="11">
        <v>100</v>
      </c>
      <c r="AB10" s="11">
        <v>50</v>
      </c>
      <c r="AC10" s="11">
        <v>50</v>
      </c>
      <c r="AD10" s="11">
        <v>50</v>
      </c>
      <c r="AE10" s="11">
        <v>50</v>
      </c>
      <c r="AF10" s="11">
        <v>50</v>
      </c>
      <c r="AG10" s="11">
        <v>50</v>
      </c>
    </row>
    <row r="11" ht="22" customHeight="1" spans="1:33">
      <c r="A11" s="11" t="s">
        <v>686</v>
      </c>
      <c r="B11" s="11" t="s">
        <v>697</v>
      </c>
      <c r="C11" s="11" t="s">
        <v>6049</v>
      </c>
      <c r="D11" s="11" t="s">
        <v>6055</v>
      </c>
      <c r="E11" s="11" t="s">
        <v>1812</v>
      </c>
      <c r="F11" s="11" t="s">
        <v>6053</v>
      </c>
      <c r="G11" s="11" t="s">
        <v>696</v>
      </c>
      <c r="H11" s="11"/>
      <c r="I11" s="11"/>
      <c r="J11" s="11">
        <v>50</v>
      </c>
      <c r="K11" s="11">
        <v>100</v>
      </c>
      <c r="L11" s="11">
        <v>200</v>
      </c>
      <c r="M11" s="11">
        <v>100</v>
      </c>
      <c r="N11" s="11"/>
      <c r="O11" s="11">
        <v>100</v>
      </c>
      <c r="P11" s="11">
        <v>200</v>
      </c>
      <c r="Q11" s="11">
        <v>100</v>
      </c>
      <c r="R11" s="11">
        <v>100</v>
      </c>
      <c r="S11" s="11">
        <v>100</v>
      </c>
      <c r="T11" s="11">
        <v>100</v>
      </c>
      <c r="U11" s="11">
        <v>50</v>
      </c>
      <c r="V11" s="11">
        <v>50</v>
      </c>
      <c r="W11" s="11"/>
      <c r="X11" s="11"/>
      <c r="Y11" s="11"/>
      <c r="Z11" s="11"/>
      <c r="AA11" s="11">
        <v>100</v>
      </c>
      <c r="AB11" s="11">
        <v>100</v>
      </c>
      <c r="AC11" s="11">
        <v>100</v>
      </c>
      <c r="AD11" s="11"/>
      <c r="AE11" s="11"/>
      <c r="AF11" s="11"/>
      <c r="AG11" s="11"/>
    </row>
    <row r="12" ht="22" customHeight="1" spans="1:33">
      <c r="A12" s="11" t="s">
        <v>686</v>
      </c>
      <c r="B12" s="11" t="s">
        <v>411</v>
      </c>
      <c r="C12" s="11" t="s">
        <v>2391</v>
      </c>
      <c r="D12" s="11" t="s">
        <v>6068</v>
      </c>
      <c r="E12" s="11" t="s">
        <v>1812</v>
      </c>
      <c r="F12" s="11" t="s">
        <v>2399</v>
      </c>
      <c r="G12" s="11" t="s">
        <v>698</v>
      </c>
      <c r="H12" s="11">
        <v>100</v>
      </c>
      <c r="I12" s="11">
        <v>100</v>
      </c>
      <c r="J12" s="11">
        <v>400</v>
      </c>
      <c r="K12" s="11">
        <v>100</v>
      </c>
      <c r="L12" s="11">
        <v>100</v>
      </c>
      <c r="M12" s="11">
        <v>200</v>
      </c>
      <c r="N12" s="11">
        <v>100</v>
      </c>
      <c r="O12" s="11">
        <v>1000</v>
      </c>
      <c r="P12" s="11">
        <v>600</v>
      </c>
      <c r="Q12" s="11">
        <v>200</v>
      </c>
      <c r="R12" s="11">
        <v>100</v>
      </c>
      <c r="S12" s="11">
        <v>100</v>
      </c>
      <c r="T12" s="11">
        <v>200</v>
      </c>
      <c r="U12" s="11">
        <v>100</v>
      </c>
      <c r="V12" s="11">
        <v>300</v>
      </c>
      <c r="W12" s="11">
        <v>100</v>
      </c>
      <c r="X12" s="11">
        <v>100</v>
      </c>
      <c r="Y12" s="11">
        <v>100</v>
      </c>
      <c r="Z12" s="11">
        <v>50</v>
      </c>
      <c r="AA12" s="11">
        <v>1000</v>
      </c>
      <c r="AB12" s="11">
        <v>400</v>
      </c>
      <c r="AC12" s="11">
        <v>50</v>
      </c>
      <c r="AD12" s="11">
        <v>50</v>
      </c>
      <c r="AE12" s="11">
        <v>50</v>
      </c>
      <c r="AF12" s="11"/>
      <c r="AG12" s="11"/>
    </row>
    <row r="13" ht="22" customHeight="1" spans="1:33">
      <c r="A13" s="11" t="s">
        <v>686</v>
      </c>
      <c r="B13" s="11" t="s">
        <v>700</v>
      </c>
      <c r="C13" s="11" t="s">
        <v>6076</v>
      </c>
      <c r="D13" s="11" t="s">
        <v>6082</v>
      </c>
      <c r="E13" s="11" t="s">
        <v>1812</v>
      </c>
      <c r="F13" s="11" t="s">
        <v>6080</v>
      </c>
      <c r="G13" s="11" t="s">
        <v>699</v>
      </c>
      <c r="H13" s="11" t="s">
        <v>686</v>
      </c>
      <c r="I13" s="11" t="s">
        <v>686</v>
      </c>
      <c r="J13" s="11" t="s">
        <v>686</v>
      </c>
      <c r="K13" s="11" t="s">
        <v>686</v>
      </c>
      <c r="L13" s="11" t="s">
        <v>686</v>
      </c>
      <c r="M13" s="11" t="s">
        <v>686</v>
      </c>
      <c r="N13" s="11" t="s">
        <v>686</v>
      </c>
      <c r="O13" s="11" t="s">
        <v>686</v>
      </c>
      <c r="P13" s="11" t="s">
        <v>686</v>
      </c>
      <c r="Q13" s="11" t="s">
        <v>686</v>
      </c>
      <c r="R13" s="11" t="s">
        <v>686</v>
      </c>
      <c r="S13" s="11" t="s">
        <v>686</v>
      </c>
      <c r="T13" s="11" t="s">
        <v>686</v>
      </c>
      <c r="U13" s="11" t="s">
        <v>686</v>
      </c>
      <c r="V13" s="11" t="s">
        <v>686</v>
      </c>
      <c r="W13" s="11" t="s">
        <v>686</v>
      </c>
      <c r="X13" s="11" t="s">
        <v>686</v>
      </c>
      <c r="Y13" s="11" t="s">
        <v>686</v>
      </c>
      <c r="Z13" s="11" t="s">
        <v>686</v>
      </c>
      <c r="AA13" s="11" t="s">
        <v>686</v>
      </c>
      <c r="AB13" s="11" t="s">
        <v>686</v>
      </c>
      <c r="AC13" s="11" t="s">
        <v>686</v>
      </c>
      <c r="AD13" s="11" t="s">
        <v>686</v>
      </c>
      <c r="AE13" s="11" t="s">
        <v>686</v>
      </c>
      <c r="AF13" s="11" t="s">
        <v>686</v>
      </c>
      <c r="AG13" s="11" t="s">
        <v>686</v>
      </c>
    </row>
    <row r="14" ht="22" customHeight="1" spans="1:33">
      <c r="A14" s="11" t="s">
        <v>686</v>
      </c>
      <c r="B14" s="11" t="s">
        <v>317</v>
      </c>
      <c r="C14" s="11" t="s">
        <v>2439</v>
      </c>
      <c r="D14" s="11" t="s">
        <v>6094</v>
      </c>
      <c r="E14" s="11" t="s">
        <v>1812</v>
      </c>
      <c r="F14" s="11" t="s">
        <v>2448</v>
      </c>
      <c r="G14" s="11" t="s">
        <v>701</v>
      </c>
      <c r="H14" s="11">
        <v>200</v>
      </c>
      <c r="I14" s="11">
        <v>300</v>
      </c>
      <c r="J14" s="11">
        <v>400</v>
      </c>
      <c r="K14" s="11">
        <v>700</v>
      </c>
      <c r="L14" s="11">
        <v>300</v>
      </c>
      <c r="M14" s="11">
        <v>300</v>
      </c>
      <c r="N14" s="11">
        <v>400</v>
      </c>
      <c r="O14" s="11">
        <v>700</v>
      </c>
      <c r="P14" s="11">
        <v>800</v>
      </c>
      <c r="Q14" s="11">
        <v>800</v>
      </c>
      <c r="R14" s="11">
        <v>600</v>
      </c>
      <c r="S14" s="11">
        <v>800</v>
      </c>
      <c r="T14" s="11">
        <v>1000</v>
      </c>
      <c r="U14" s="11">
        <v>200</v>
      </c>
      <c r="V14" s="11">
        <v>500</v>
      </c>
      <c r="W14" s="11">
        <v>800</v>
      </c>
      <c r="X14" s="11">
        <v>1000</v>
      </c>
      <c r="Y14" s="11">
        <v>1000</v>
      </c>
      <c r="Z14" s="11">
        <v>1000</v>
      </c>
      <c r="AA14" s="11">
        <v>1000</v>
      </c>
      <c r="AB14" s="11">
        <v>1000</v>
      </c>
      <c r="AC14" s="11">
        <v>1000</v>
      </c>
      <c r="AD14" s="11">
        <v>300</v>
      </c>
      <c r="AE14" s="11">
        <v>400</v>
      </c>
      <c r="AF14" s="11">
        <v>800</v>
      </c>
      <c r="AG14" s="11"/>
    </row>
    <row r="15" ht="22" customHeight="1" spans="1:33">
      <c r="A15" s="11" t="s">
        <v>686</v>
      </c>
      <c r="B15" s="11" t="s">
        <v>703</v>
      </c>
      <c r="C15" s="11" t="s">
        <v>6101</v>
      </c>
      <c r="D15" s="11" t="s">
        <v>6106</v>
      </c>
      <c r="E15" s="11" t="s">
        <v>1812</v>
      </c>
      <c r="F15" s="11" t="s">
        <v>6104</v>
      </c>
      <c r="G15" s="11" t="s">
        <v>702</v>
      </c>
      <c r="H15" s="11"/>
      <c r="I15" s="11"/>
      <c r="J15" s="11"/>
      <c r="K15" s="11"/>
      <c r="L15" s="11"/>
      <c r="M15" s="11"/>
      <c r="N15" s="11"/>
      <c r="O15" s="11"/>
      <c r="P15" s="11"/>
      <c r="Q15" s="11">
        <v>50</v>
      </c>
      <c r="R15" s="11">
        <v>50</v>
      </c>
      <c r="S15" s="11">
        <v>50</v>
      </c>
      <c r="T15" s="11"/>
      <c r="U15" s="11">
        <v>50</v>
      </c>
      <c r="V15" s="11">
        <v>50</v>
      </c>
      <c r="W15" s="11">
        <v>20</v>
      </c>
      <c r="X15" s="11"/>
      <c r="Y15" s="11"/>
      <c r="Z15" s="11"/>
      <c r="AA15" s="11"/>
      <c r="AB15" s="11"/>
      <c r="AC15" s="11"/>
      <c r="AD15" s="11"/>
      <c r="AE15" s="11"/>
      <c r="AF15" s="11"/>
      <c r="AG15" s="11"/>
    </row>
    <row r="16" ht="22" customHeight="1" spans="1:33">
      <c r="A16" s="11" t="s">
        <v>686</v>
      </c>
      <c r="B16" s="11" t="s">
        <v>425</v>
      </c>
      <c r="C16" s="11" t="s">
        <v>2718</v>
      </c>
      <c r="D16" s="11" t="s">
        <v>6115</v>
      </c>
      <c r="E16" s="11" t="s">
        <v>1812</v>
      </c>
      <c r="F16" s="11" t="s">
        <v>429</v>
      </c>
      <c r="G16" s="11" t="s">
        <v>704</v>
      </c>
      <c r="H16" s="11">
        <v>50</v>
      </c>
      <c r="I16" s="11"/>
      <c r="J16" s="11">
        <v>50</v>
      </c>
      <c r="K16" s="11"/>
      <c r="L16" s="11"/>
      <c r="M16" s="11"/>
      <c r="N16" s="11">
        <v>200</v>
      </c>
      <c r="O16" s="11">
        <v>100</v>
      </c>
      <c r="P16" s="11">
        <v>100</v>
      </c>
      <c r="Q16" s="11">
        <v>100</v>
      </c>
      <c r="R16" s="11">
        <v>100</v>
      </c>
      <c r="S16" s="11">
        <v>100</v>
      </c>
      <c r="T16" s="11">
        <v>100</v>
      </c>
      <c r="U16" s="11">
        <v>50</v>
      </c>
      <c r="V16" s="11">
        <v>50</v>
      </c>
      <c r="W16" s="11">
        <v>50</v>
      </c>
      <c r="X16" s="11">
        <v>50</v>
      </c>
      <c r="Y16" s="11">
        <v>50</v>
      </c>
      <c r="Z16" s="11">
        <v>50</v>
      </c>
      <c r="AA16" s="11">
        <v>100</v>
      </c>
      <c r="AB16" s="11">
        <v>50</v>
      </c>
      <c r="AC16" s="11">
        <v>100</v>
      </c>
      <c r="AD16" s="11">
        <v>50</v>
      </c>
      <c r="AE16" s="11">
        <v>50</v>
      </c>
      <c r="AF16" s="11">
        <v>50</v>
      </c>
      <c r="AG16" s="11"/>
    </row>
    <row r="17" ht="22" customHeight="1" spans="1:33">
      <c r="A17" s="11" t="s">
        <v>686</v>
      </c>
      <c r="B17" s="11" t="s">
        <v>706</v>
      </c>
      <c r="C17" s="11" t="s">
        <v>6123</v>
      </c>
      <c r="D17" s="11" t="s">
        <v>6129</v>
      </c>
      <c r="E17" s="11" t="s">
        <v>1812</v>
      </c>
      <c r="F17" s="11" t="s">
        <v>6127</v>
      </c>
      <c r="G17" s="11" t="s">
        <v>705</v>
      </c>
      <c r="H17" s="11"/>
      <c r="I17" s="11"/>
      <c r="J17" s="11"/>
      <c r="K17" s="11"/>
      <c r="L17" s="11">
        <v>10</v>
      </c>
      <c r="M17" s="11">
        <v>10</v>
      </c>
      <c r="N17" s="11"/>
      <c r="O17" s="11"/>
      <c r="P17" s="11"/>
      <c r="Q17" s="11"/>
      <c r="R17" s="11"/>
      <c r="S17" s="11"/>
      <c r="T17" s="11"/>
      <c r="U17" s="11"/>
      <c r="V17" s="11"/>
      <c r="W17" s="11"/>
      <c r="X17" s="11"/>
      <c r="Y17" s="11"/>
      <c r="Z17" s="11"/>
      <c r="AA17" s="11"/>
      <c r="AB17" s="11"/>
      <c r="AC17" s="11"/>
      <c r="AD17" s="11"/>
      <c r="AE17" s="11"/>
      <c r="AF17" s="11"/>
      <c r="AG17" s="11"/>
    </row>
    <row r="18" ht="22" customHeight="1" spans="1:33">
      <c r="A18" s="11" t="s">
        <v>686</v>
      </c>
      <c r="B18" s="11" t="s">
        <v>707</v>
      </c>
      <c r="C18" s="11" t="s">
        <v>686</v>
      </c>
      <c r="D18" s="11" t="s">
        <v>6147</v>
      </c>
      <c r="E18" s="11" t="s">
        <v>1812</v>
      </c>
      <c r="F18" s="11" t="s">
        <v>6145</v>
      </c>
      <c r="G18" s="11" t="s">
        <v>707</v>
      </c>
      <c r="H18" s="11" t="s">
        <v>686</v>
      </c>
      <c r="I18" s="11" t="s">
        <v>686</v>
      </c>
      <c r="J18" s="11" t="s">
        <v>686</v>
      </c>
      <c r="K18" s="11" t="s">
        <v>686</v>
      </c>
      <c r="L18" s="11" t="s">
        <v>686</v>
      </c>
      <c r="M18" s="11" t="s">
        <v>686</v>
      </c>
      <c r="N18" s="11" t="s">
        <v>686</v>
      </c>
      <c r="O18" s="11" t="s">
        <v>686</v>
      </c>
      <c r="P18" s="11" t="s">
        <v>686</v>
      </c>
      <c r="Q18" s="11" t="s">
        <v>686</v>
      </c>
      <c r="R18" s="11" t="s">
        <v>686</v>
      </c>
      <c r="S18" s="11" t="s">
        <v>686</v>
      </c>
      <c r="T18" s="11" t="s">
        <v>686</v>
      </c>
      <c r="U18" s="11" t="s">
        <v>686</v>
      </c>
      <c r="V18" s="11" t="s">
        <v>686</v>
      </c>
      <c r="W18" s="11" t="s">
        <v>686</v>
      </c>
      <c r="X18" s="11" t="s">
        <v>686</v>
      </c>
      <c r="Y18" s="11" t="s">
        <v>686</v>
      </c>
      <c r="Z18" s="11" t="s">
        <v>686</v>
      </c>
      <c r="AA18" s="11" t="s">
        <v>686</v>
      </c>
      <c r="AB18" s="11" t="s">
        <v>686</v>
      </c>
      <c r="AC18" s="11" t="s">
        <v>686</v>
      </c>
      <c r="AD18" s="11" t="s">
        <v>686</v>
      </c>
      <c r="AE18" s="11" t="s">
        <v>686</v>
      </c>
      <c r="AF18" s="11" t="s">
        <v>686</v>
      </c>
      <c r="AG18" s="11" t="s">
        <v>686</v>
      </c>
    </row>
    <row r="19" ht="22" customHeight="1" spans="1:33">
      <c r="A19" s="11" t="s">
        <v>686</v>
      </c>
      <c r="B19" s="11" t="s">
        <v>364</v>
      </c>
      <c r="C19" s="11" t="s">
        <v>2223</v>
      </c>
      <c r="D19" s="11" t="s">
        <v>6158</v>
      </c>
      <c r="E19" s="11" t="s">
        <v>1812</v>
      </c>
      <c r="F19" s="11" t="s">
        <v>2230</v>
      </c>
      <c r="G19" s="11" t="s">
        <v>708</v>
      </c>
      <c r="H19" s="11">
        <v>50</v>
      </c>
      <c r="I19" s="11">
        <v>50</v>
      </c>
      <c r="J19" s="11">
        <v>50</v>
      </c>
      <c r="K19" s="11">
        <v>50</v>
      </c>
      <c r="L19" s="11">
        <v>50</v>
      </c>
      <c r="M19" s="11">
        <v>100</v>
      </c>
      <c r="N19" s="11">
        <v>100</v>
      </c>
      <c r="O19" s="11">
        <v>100</v>
      </c>
      <c r="P19" s="11">
        <v>100</v>
      </c>
      <c r="Q19" s="11">
        <v>200</v>
      </c>
      <c r="R19" s="11">
        <v>200</v>
      </c>
      <c r="S19" s="11">
        <v>200</v>
      </c>
      <c r="T19" s="11">
        <v>100</v>
      </c>
      <c r="U19" s="11">
        <v>100</v>
      </c>
      <c r="V19" s="11">
        <v>100</v>
      </c>
      <c r="W19" s="11"/>
      <c r="X19" s="11"/>
      <c r="Y19" s="11"/>
      <c r="Z19" s="11"/>
      <c r="AA19" s="11"/>
      <c r="AB19" s="11"/>
      <c r="AC19" s="11"/>
      <c r="AD19" s="11"/>
      <c r="AE19" s="11"/>
      <c r="AF19" s="11"/>
      <c r="AG19" s="11"/>
    </row>
    <row r="20" ht="22" customHeight="1" spans="1:33">
      <c r="A20" s="11" t="s">
        <v>686</v>
      </c>
      <c r="B20" s="11" t="s">
        <v>476</v>
      </c>
      <c r="C20" s="11" t="s">
        <v>686</v>
      </c>
      <c r="D20" s="11" t="s">
        <v>6167</v>
      </c>
      <c r="E20" s="11" t="s">
        <v>1812</v>
      </c>
      <c r="F20" s="11" t="s">
        <v>2575</v>
      </c>
      <c r="G20" s="11" t="s">
        <v>476</v>
      </c>
      <c r="H20" s="11">
        <v>50</v>
      </c>
      <c r="I20" s="11">
        <v>100</v>
      </c>
      <c r="J20" s="11">
        <v>50</v>
      </c>
      <c r="K20" s="11">
        <v>50</v>
      </c>
      <c r="L20" s="11">
        <v>100</v>
      </c>
      <c r="M20" s="11">
        <v>50</v>
      </c>
      <c r="N20" s="11">
        <v>200</v>
      </c>
      <c r="O20" s="11">
        <v>400</v>
      </c>
      <c r="P20" s="11">
        <v>300</v>
      </c>
      <c r="Q20" s="11">
        <v>200</v>
      </c>
      <c r="R20" s="11">
        <v>200</v>
      </c>
      <c r="S20" s="11">
        <v>300</v>
      </c>
      <c r="T20" s="11">
        <v>200</v>
      </c>
      <c r="U20" s="11">
        <v>200</v>
      </c>
      <c r="V20" s="11">
        <v>100</v>
      </c>
      <c r="W20" s="11">
        <v>100</v>
      </c>
      <c r="X20" s="11">
        <v>100</v>
      </c>
      <c r="Y20" s="11">
        <v>50</v>
      </c>
      <c r="Z20" s="11"/>
      <c r="AA20" s="11"/>
      <c r="AB20" s="11"/>
      <c r="AC20" s="11"/>
      <c r="AD20" s="11"/>
      <c r="AE20" s="11"/>
      <c r="AF20" s="11"/>
      <c r="AG20" s="11"/>
    </row>
    <row r="21" ht="22" customHeight="1" spans="1:33">
      <c r="A21" s="11" t="s">
        <v>686</v>
      </c>
      <c r="B21" s="11" t="s">
        <v>710</v>
      </c>
      <c r="C21" s="11" t="s">
        <v>6176</v>
      </c>
      <c r="D21" s="11" t="s">
        <v>6180</v>
      </c>
      <c r="E21" s="11" t="s">
        <v>1812</v>
      </c>
      <c r="F21" s="11" t="s">
        <v>4152</v>
      </c>
      <c r="G21" s="11" t="s">
        <v>709</v>
      </c>
      <c r="H21" s="11" t="s">
        <v>686</v>
      </c>
      <c r="I21" s="11" t="s">
        <v>686</v>
      </c>
      <c r="J21" s="11" t="s">
        <v>686</v>
      </c>
      <c r="K21" s="11" t="s">
        <v>686</v>
      </c>
      <c r="L21" s="11" t="s">
        <v>686</v>
      </c>
      <c r="M21" s="11" t="s">
        <v>686</v>
      </c>
      <c r="N21" s="11" t="s">
        <v>686</v>
      </c>
      <c r="O21" s="11" t="s">
        <v>686</v>
      </c>
      <c r="P21" s="11" t="s">
        <v>686</v>
      </c>
      <c r="Q21" s="11" t="s">
        <v>686</v>
      </c>
      <c r="R21" s="11" t="s">
        <v>686</v>
      </c>
      <c r="S21" s="11" t="s">
        <v>686</v>
      </c>
      <c r="T21" s="11" t="s">
        <v>686</v>
      </c>
      <c r="U21" s="11" t="s">
        <v>686</v>
      </c>
      <c r="V21" s="11" t="s">
        <v>686</v>
      </c>
      <c r="W21" s="11" t="s">
        <v>686</v>
      </c>
      <c r="X21" s="11" t="s">
        <v>686</v>
      </c>
      <c r="Y21" s="11" t="s">
        <v>686</v>
      </c>
      <c r="Z21" s="11" t="s">
        <v>686</v>
      </c>
      <c r="AA21" s="11" t="s">
        <v>686</v>
      </c>
      <c r="AB21" s="11" t="s">
        <v>686</v>
      </c>
      <c r="AC21" s="11" t="s">
        <v>686</v>
      </c>
      <c r="AD21" s="11" t="s">
        <v>686</v>
      </c>
      <c r="AE21" s="11" t="s">
        <v>686</v>
      </c>
      <c r="AF21" s="11" t="s">
        <v>686</v>
      </c>
      <c r="AG21" s="11" t="s">
        <v>686</v>
      </c>
    </row>
    <row r="22" ht="22" customHeight="1" spans="1:33">
      <c r="A22" s="11" t="s">
        <v>686</v>
      </c>
      <c r="B22" s="11" t="s">
        <v>712</v>
      </c>
      <c r="C22" s="11" t="s">
        <v>6192</v>
      </c>
      <c r="D22" s="11" t="s">
        <v>6197</v>
      </c>
      <c r="E22" s="11" t="s">
        <v>1812</v>
      </c>
      <c r="F22" s="11" t="s">
        <v>6195</v>
      </c>
      <c r="G22" s="11" t="s">
        <v>711</v>
      </c>
      <c r="H22" s="11"/>
      <c r="I22" s="11"/>
      <c r="J22" s="11"/>
      <c r="K22" s="11"/>
      <c r="L22" s="11"/>
      <c r="M22" s="11">
        <v>20</v>
      </c>
      <c r="N22" s="11"/>
      <c r="O22" s="11">
        <v>50</v>
      </c>
      <c r="P22" s="11">
        <v>50</v>
      </c>
      <c r="Q22" s="11"/>
      <c r="R22" s="11"/>
      <c r="S22" s="11"/>
      <c r="T22" s="11"/>
      <c r="U22" s="11"/>
      <c r="V22" s="11"/>
      <c r="W22" s="11"/>
      <c r="X22" s="11"/>
      <c r="Y22" s="11"/>
      <c r="Z22" s="11"/>
      <c r="AA22" s="11"/>
      <c r="AB22" s="11"/>
      <c r="AC22" s="11"/>
      <c r="AD22" s="11"/>
      <c r="AE22" s="11"/>
      <c r="AF22" s="11"/>
      <c r="AG22" s="11"/>
    </row>
    <row r="23" ht="22" customHeight="1" spans="1:33">
      <c r="A23" s="11" t="s">
        <v>686</v>
      </c>
      <c r="B23" s="11" t="s">
        <v>539</v>
      </c>
      <c r="C23" s="11" t="s">
        <v>2637</v>
      </c>
      <c r="D23" s="11" t="s">
        <v>6208</v>
      </c>
      <c r="E23" s="11" t="s">
        <v>1812</v>
      </c>
      <c r="F23" s="11" t="s">
        <v>542</v>
      </c>
      <c r="G23" s="11" t="s">
        <v>713</v>
      </c>
      <c r="H23" s="11">
        <v>50</v>
      </c>
      <c r="I23" s="11">
        <v>100</v>
      </c>
      <c r="J23" s="11">
        <v>50</v>
      </c>
      <c r="K23" s="11">
        <v>100</v>
      </c>
      <c r="L23" s="11">
        <v>100</v>
      </c>
      <c r="M23" s="11">
        <v>100</v>
      </c>
      <c r="N23" s="11">
        <v>400</v>
      </c>
      <c r="O23" s="11">
        <v>200</v>
      </c>
      <c r="P23" s="11">
        <v>200</v>
      </c>
      <c r="Q23" s="11">
        <v>200</v>
      </c>
      <c r="R23" s="11">
        <v>200</v>
      </c>
      <c r="S23" s="11">
        <v>300</v>
      </c>
      <c r="T23" s="11">
        <v>200</v>
      </c>
      <c r="U23" s="11">
        <v>200</v>
      </c>
      <c r="V23" s="11">
        <v>300</v>
      </c>
      <c r="W23" s="11">
        <v>300</v>
      </c>
      <c r="X23" s="11">
        <v>300</v>
      </c>
      <c r="Y23" s="11"/>
      <c r="Z23" s="11">
        <v>50</v>
      </c>
      <c r="AA23" s="11">
        <v>600</v>
      </c>
      <c r="AB23" s="11">
        <v>700</v>
      </c>
      <c r="AC23" s="11">
        <v>200</v>
      </c>
      <c r="AD23" s="11">
        <v>200</v>
      </c>
      <c r="AE23" s="11">
        <v>100</v>
      </c>
      <c r="AF23" s="11">
        <v>100</v>
      </c>
      <c r="AG23" s="11">
        <v>50</v>
      </c>
    </row>
    <row r="24" ht="22" customHeight="1" spans="1:33">
      <c r="A24" s="11" t="s">
        <v>686</v>
      </c>
      <c r="B24" s="11" t="s">
        <v>715</v>
      </c>
      <c r="C24" s="11" t="s">
        <v>6217</v>
      </c>
      <c r="D24" s="11" t="s">
        <v>6222</v>
      </c>
      <c r="E24" s="11" t="s">
        <v>1812</v>
      </c>
      <c r="F24" s="11" t="s">
        <v>6220</v>
      </c>
      <c r="G24" s="11" t="s">
        <v>714</v>
      </c>
      <c r="H24" s="11">
        <v>50</v>
      </c>
      <c r="I24" s="11">
        <v>50</v>
      </c>
      <c r="J24" s="11"/>
      <c r="K24" s="11"/>
      <c r="L24" s="11">
        <v>50</v>
      </c>
      <c r="M24" s="11">
        <v>50</v>
      </c>
      <c r="N24" s="11">
        <v>50</v>
      </c>
      <c r="O24" s="11">
        <v>100</v>
      </c>
      <c r="P24" s="11">
        <v>100</v>
      </c>
      <c r="Q24" s="11">
        <v>100</v>
      </c>
      <c r="R24" s="11">
        <v>100</v>
      </c>
      <c r="S24" s="11">
        <v>100</v>
      </c>
      <c r="T24" s="11">
        <v>100</v>
      </c>
      <c r="U24" s="11">
        <v>50</v>
      </c>
      <c r="V24" s="11">
        <v>50</v>
      </c>
      <c r="W24" s="11">
        <v>50</v>
      </c>
      <c r="X24" s="11">
        <v>50</v>
      </c>
      <c r="Y24" s="11">
        <v>50</v>
      </c>
      <c r="Z24" s="11">
        <v>50</v>
      </c>
      <c r="AA24" s="11">
        <v>100</v>
      </c>
      <c r="AB24" s="11">
        <v>50</v>
      </c>
      <c r="AC24" s="11">
        <v>50</v>
      </c>
      <c r="AD24" s="11">
        <v>50</v>
      </c>
      <c r="AE24" s="11"/>
      <c r="AF24" s="11">
        <v>50</v>
      </c>
      <c r="AG24" s="11">
        <v>50</v>
      </c>
    </row>
    <row r="25" ht="22" customHeight="1" spans="1:33">
      <c r="A25" s="11" t="s">
        <v>686</v>
      </c>
      <c r="B25" s="11" t="s">
        <v>502</v>
      </c>
      <c r="C25" s="11" t="s">
        <v>686</v>
      </c>
      <c r="D25" s="11" t="s">
        <v>6236</v>
      </c>
      <c r="E25" s="11" t="s">
        <v>1812</v>
      </c>
      <c r="F25" s="11" t="s">
        <v>2743</v>
      </c>
      <c r="G25" s="11" t="s">
        <v>502</v>
      </c>
      <c r="H25" s="11">
        <v>100</v>
      </c>
      <c r="I25" s="11">
        <v>50</v>
      </c>
      <c r="J25" s="11">
        <v>50</v>
      </c>
      <c r="K25" s="11">
        <v>50</v>
      </c>
      <c r="L25" s="11">
        <v>50</v>
      </c>
      <c r="M25" s="11">
        <v>10</v>
      </c>
      <c r="N25" s="11"/>
      <c r="O25" s="11"/>
      <c r="P25" s="11"/>
      <c r="Q25" s="11"/>
      <c r="R25" s="11"/>
      <c r="S25" s="11"/>
      <c r="T25" s="11"/>
      <c r="U25" s="11"/>
      <c r="V25" s="11"/>
      <c r="W25" s="11"/>
      <c r="X25" s="11"/>
      <c r="Y25" s="11"/>
      <c r="Z25" s="11"/>
      <c r="AA25" s="11"/>
      <c r="AB25" s="11"/>
      <c r="AC25" s="11"/>
      <c r="AD25" s="11"/>
      <c r="AE25" s="11"/>
      <c r="AF25" s="11"/>
      <c r="AG25" s="11"/>
    </row>
    <row r="26" ht="22" customHeight="1" spans="1:33">
      <c r="A26" s="11" t="s">
        <v>686</v>
      </c>
      <c r="B26" s="11" t="s">
        <v>716</v>
      </c>
      <c r="C26" s="11" t="s">
        <v>686</v>
      </c>
      <c r="D26" s="11" t="s">
        <v>6248</v>
      </c>
      <c r="E26" s="11" t="s">
        <v>1812</v>
      </c>
      <c r="F26" s="11" t="s">
        <v>3946</v>
      </c>
      <c r="G26" s="11" t="s">
        <v>716</v>
      </c>
      <c r="H26" s="11">
        <v>100</v>
      </c>
      <c r="I26" s="11">
        <v>100</v>
      </c>
      <c r="J26" s="11"/>
      <c r="K26" s="11">
        <v>100</v>
      </c>
      <c r="L26" s="11">
        <v>100</v>
      </c>
      <c r="M26" s="11">
        <v>50</v>
      </c>
      <c r="N26" s="11"/>
      <c r="O26" s="11"/>
      <c r="P26" s="11"/>
      <c r="Q26" s="11"/>
      <c r="R26" s="11"/>
      <c r="S26" s="11"/>
      <c r="T26" s="11"/>
      <c r="U26" s="11"/>
      <c r="V26" s="11"/>
      <c r="W26" s="11"/>
      <c r="X26" s="11"/>
      <c r="Y26" s="11"/>
      <c r="Z26" s="11"/>
      <c r="AA26" s="11"/>
      <c r="AB26" s="11"/>
      <c r="AC26" s="11"/>
      <c r="AD26" s="11"/>
      <c r="AE26" s="11"/>
      <c r="AF26" s="11"/>
      <c r="AG26" s="11"/>
    </row>
    <row r="27" ht="22" customHeight="1" spans="1:33">
      <c r="A27" s="11" t="s">
        <v>686</v>
      </c>
      <c r="B27" s="11" t="s">
        <v>378</v>
      </c>
      <c r="C27" s="11" t="s">
        <v>2113</v>
      </c>
      <c r="D27" s="11" t="s">
        <v>6261</v>
      </c>
      <c r="E27" s="11" t="s">
        <v>1812</v>
      </c>
      <c r="F27" s="11" t="s">
        <v>2153</v>
      </c>
      <c r="G27" s="11" t="s">
        <v>717</v>
      </c>
      <c r="H27" s="11">
        <v>50</v>
      </c>
      <c r="I27" s="11">
        <v>50</v>
      </c>
      <c r="J27" s="11">
        <v>50</v>
      </c>
      <c r="K27" s="11">
        <v>50</v>
      </c>
      <c r="L27" s="11"/>
      <c r="M27" s="11"/>
      <c r="N27" s="11"/>
      <c r="O27" s="11"/>
      <c r="P27" s="11"/>
      <c r="Q27" s="11"/>
      <c r="R27" s="11"/>
      <c r="S27" s="11"/>
      <c r="T27" s="11"/>
      <c r="U27" s="11"/>
      <c r="V27" s="11"/>
      <c r="W27" s="11"/>
      <c r="X27" s="11"/>
      <c r="Y27" s="11"/>
      <c r="Z27" s="11"/>
      <c r="AA27" s="11"/>
      <c r="AB27" s="11"/>
      <c r="AC27" s="11"/>
      <c r="AD27" s="11"/>
      <c r="AE27" s="11"/>
      <c r="AF27" s="11"/>
      <c r="AG27" s="11"/>
    </row>
    <row r="28" ht="22" customHeight="1" spans="1:33">
      <c r="A28" s="11" t="s">
        <v>686</v>
      </c>
      <c r="B28" s="11" t="s">
        <v>719</v>
      </c>
      <c r="C28" s="11" t="s">
        <v>6267</v>
      </c>
      <c r="D28" s="11" t="s">
        <v>6271</v>
      </c>
      <c r="E28" s="11" t="s">
        <v>1812</v>
      </c>
      <c r="F28" s="11" t="s">
        <v>6269</v>
      </c>
      <c r="G28" s="11" t="s">
        <v>718</v>
      </c>
      <c r="H28" s="11">
        <v>50</v>
      </c>
      <c r="I28" s="11"/>
      <c r="J28" s="11"/>
      <c r="K28" s="11"/>
      <c r="L28" s="11"/>
      <c r="M28" s="11"/>
      <c r="N28" s="11"/>
      <c r="O28" s="11"/>
      <c r="P28" s="11">
        <v>100</v>
      </c>
      <c r="Q28" s="11">
        <v>100</v>
      </c>
      <c r="R28" s="11">
        <v>100</v>
      </c>
      <c r="S28" s="11">
        <v>100</v>
      </c>
      <c r="T28" s="11">
        <v>200</v>
      </c>
      <c r="U28" s="11">
        <v>100</v>
      </c>
      <c r="V28" s="11">
        <v>100</v>
      </c>
      <c r="W28" s="11">
        <v>100</v>
      </c>
      <c r="X28" s="11">
        <v>100</v>
      </c>
      <c r="Y28" s="11">
        <v>100</v>
      </c>
      <c r="Z28" s="11">
        <v>100</v>
      </c>
      <c r="AA28" s="11">
        <v>200</v>
      </c>
      <c r="AB28" s="11">
        <v>100</v>
      </c>
      <c r="AC28" s="11">
        <v>50</v>
      </c>
      <c r="AD28" s="11">
        <v>50</v>
      </c>
      <c r="AE28" s="11">
        <v>50</v>
      </c>
      <c r="AF28" s="11">
        <v>50</v>
      </c>
      <c r="AG28" s="11">
        <v>50</v>
      </c>
    </row>
    <row r="29" ht="22" customHeight="1" spans="1:33">
      <c r="A29" s="11" t="s">
        <v>686</v>
      </c>
      <c r="B29" s="11" t="s">
        <v>435</v>
      </c>
      <c r="C29" s="11" t="s">
        <v>2541</v>
      </c>
      <c r="D29" s="11" t="s">
        <v>6280</v>
      </c>
      <c r="E29" s="11" t="s">
        <v>1812</v>
      </c>
      <c r="F29" s="11" t="s">
        <v>2548</v>
      </c>
      <c r="G29" s="11" t="s">
        <v>720</v>
      </c>
      <c r="H29" s="11"/>
      <c r="I29" s="11"/>
      <c r="J29" s="11"/>
      <c r="K29" s="11"/>
      <c r="L29" s="11">
        <v>40</v>
      </c>
      <c r="M29" s="11">
        <v>40</v>
      </c>
      <c r="N29" s="11"/>
      <c r="O29" s="11"/>
      <c r="P29" s="11"/>
      <c r="Q29" s="11"/>
      <c r="R29" s="11"/>
      <c r="S29" s="11"/>
      <c r="T29" s="11"/>
      <c r="U29" s="11"/>
      <c r="V29" s="11"/>
      <c r="W29" s="11"/>
      <c r="X29" s="11"/>
      <c r="Y29" s="11"/>
      <c r="Z29" s="11"/>
      <c r="AA29" s="11"/>
      <c r="AB29" s="11"/>
      <c r="AC29" s="11"/>
      <c r="AD29" s="11"/>
      <c r="AE29" s="11"/>
      <c r="AF29" s="11"/>
      <c r="AG29" s="11"/>
    </row>
    <row r="30" ht="22" customHeight="1" spans="1:33">
      <c r="A30" s="11" t="s">
        <v>686</v>
      </c>
      <c r="B30" s="11" t="s">
        <v>721</v>
      </c>
      <c r="C30" s="11" t="s">
        <v>686</v>
      </c>
      <c r="D30" s="11" t="s">
        <v>6292</v>
      </c>
      <c r="E30" s="11" t="s">
        <v>1812</v>
      </c>
      <c r="F30" s="11" t="s">
        <v>6290</v>
      </c>
      <c r="G30" s="11" t="s">
        <v>721</v>
      </c>
      <c r="H30" s="11"/>
      <c r="I30" s="11"/>
      <c r="J30" s="11"/>
      <c r="K30" s="11"/>
      <c r="L30" s="11">
        <v>10</v>
      </c>
      <c r="M30" s="11">
        <v>20</v>
      </c>
      <c r="N30" s="11">
        <v>100</v>
      </c>
      <c r="O30" s="11">
        <v>100</v>
      </c>
      <c r="P30" s="11">
        <v>200</v>
      </c>
      <c r="Q30" s="11">
        <v>50</v>
      </c>
      <c r="R30" s="11">
        <v>100</v>
      </c>
      <c r="S30" s="11">
        <v>100</v>
      </c>
      <c r="T30" s="11">
        <v>50</v>
      </c>
      <c r="U30" s="11">
        <v>50</v>
      </c>
      <c r="V30" s="11">
        <v>30</v>
      </c>
      <c r="W30" s="11">
        <v>40</v>
      </c>
      <c r="X30" s="11"/>
      <c r="Y30" s="11">
        <v>50</v>
      </c>
      <c r="Z30" s="11">
        <v>100</v>
      </c>
      <c r="AA30" s="11">
        <v>100</v>
      </c>
      <c r="AB30" s="11">
        <v>50</v>
      </c>
      <c r="AC30" s="11"/>
      <c r="AD30" s="11"/>
      <c r="AE30" s="11"/>
      <c r="AF30" s="11"/>
      <c r="AG30" s="11"/>
    </row>
    <row r="31" ht="22" customHeight="1" spans="1:33">
      <c r="A31" s="11" t="s">
        <v>686</v>
      </c>
      <c r="B31" s="11" t="s">
        <v>722</v>
      </c>
      <c r="C31" s="11" t="s">
        <v>686</v>
      </c>
      <c r="D31" s="11" t="s">
        <v>6305</v>
      </c>
      <c r="E31" s="11" t="s">
        <v>1812</v>
      </c>
      <c r="F31" s="11" t="s">
        <v>4176</v>
      </c>
      <c r="G31" s="11" t="s">
        <v>722</v>
      </c>
      <c r="H31" s="11">
        <v>50</v>
      </c>
      <c r="I31" s="11">
        <v>50</v>
      </c>
      <c r="J31" s="11">
        <v>100</v>
      </c>
      <c r="K31" s="11">
        <v>100</v>
      </c>
      <c r="L31" s="11">
        <v>100</v>
      </c>
      <c r="M31" s="11">
        <v>100</v>
      </c>
      <c r="N31" s="11">
        <v>200</v>
      </c>
      <c r="O31" s="11">
        <v>300</v>
      </c>
      <c r="P31" s="11">
        <v>200</v>
      </c>
      <c r="Q31" s="11">
        <v>100</v>
      </c>
      <c r="R31" s="11">
        <v>100</v>
      </c>
      <c r="S31" s="11">
        <v>200</v>
      </c>
      <c r="T31" s="11">
        <v>100</v>
      </c>
      <c r="U31" s="11">
        <v>100</v>
      </c>
      <c r="V31" s="11">
        <v>100</v>
      </c>
      <c r="W31" s="11">
        <v>100</v>
      </c>
      <c r="X31" s="11">
        <v>100</v>
      </c>
      <c r="Y31" s="11">
        <v>100</v>
      </c>
      <c r="Z31" s="11">
        <v>200</v>
      </c>
      <c r="AA31" s="11">
        <v>300</v>
      </c>
      <c r="AB31" s="11">
        <v>300</v>
      </c>
      <c r="AC31" s="11">
        <v>100</v>
      </c>
      <c r="AD31" s="11">
        <v>50</v>
      </c>
      <c r="AE31" s="11">
        <v>50</v>
      </c>
      <c r="AF31" s="11">
        <v>100</v>
      </c>
      <c r="AG31" s="11"/>
    </row>
    <row r="32" ht="22" customHeight="1" spans="1:33">
      <c r="A32" s="11" t="s">
        <v>686</v>
      </c>
      <c r="B32" s="11" t="s">
        <v>724</v>
      </c>
      <c r="C32" s="11" t="s">
        <v>6317</v>
      </c>
      <c r="D32" s="11" t="s">
        <v>6322</v>
      </c>
      <c r="E32" s="11" t="s">
        <v>1812</v>
      </c>
      <c r="F32" s="11" t="s">
        <v>6320</v>
      </c>
      <c r="G32" s="11" t="s">
        <v>723</v>
      </c>
      <c r="H32" s="11">
        <v>50</v>
      </c>
      <c r="I32" s="11">
        <v>50</v>
      </c>
      <c r="J32" s="11">
        <v>50</v>
      </c>
      <c r="K32" s="11"/>
      <c r="L32" s="11"/>
      <c r="M32" s="11"/>
      <c r="N32" s="11"/>
      <c r="O32" s="11">
        <v>100</v>
      </c>
      <c r="P32" s="11">
        <v>100</v>
      </c>
      <c r="Q32" s="11"/>
      <c r="R32" s="11"/>
      <c r="S32" s="11"/>
      <c r="T32" s="11"/>
      <c r="U32" s="11"/>
      <c r="V32" s="11"/>
      <c r="W32" s="11"/>
      <c r="X32" s="11"/>
      <c r="Y32" s="11"/>
      <c r="Z32" s="11"/>
      <c r="AA32" s="11"/>
      <c r="AB32" s="11"/>
      <c r="AC32" s="11"/>
      <c r="AD32" s="11"/>
      <c r="AE32" s="11"/>
      <c r="AF32" s="11"/>
      <c r="AG32" s="11"/>
    </row>
    <row r="33" ht="22" customHeight="1" spans="1:33">
      <c r="A33" s="11" t="s">
        <v>686</v>
      </c>
      <c r="B33" s="11" t="s">
        <v>486</v>
      </c>
      <c r="C33" s="11" t="s">
        <v>2326</v>
      </c>
      <c r="D33" s="11" t="s">
        <v>6328</v>
      </c>
      <c r="E33" s="11" t="s">
        <v>1812</v>
      </c>
      <c r="F33" s="11" t="s">
        <v>2335</v>
      </c>
      <c r="G33" s="11" t="s">
        <v>725</v>
      </c>
      <c r="H33" s="11">
        <v>50</v>
      </c>
      <c r="I33" s="11">
        <v>50</v>
      </c>
      <c r="J33" s="11">
        <v>50</v>
      </c>
      <c r="K33" s="11">
        <v>50</v>
      </c>
      <c r="L33" s="11">
        <v>50</v>
      </c>
      <c r="M33" s="11">
        <v>50</v>
      </c>
      <c r="N33" s="11"/>
      <c r="O33" s="11"/>
      <c r="P33" s="11"/>
      <c r="Q33" s="11"/>
      <c r="R33" s="11"/>
      <c r="S33" s="11"/>
      <c r="T33" s="11"/>
      <c r="U33" s="11"/>
      <c r="V33" s="11"/>
      <c r="W33" s="11"/>
      <c r="X33" s="11"/>
      <c r="Y33" s="11"/>
      <c r="Z33" s="11"/>
      <c r="AA33" s="11"/>
      <c r="AB33" s="11"/>
      <c r="AC33" s="11"/>
      <c r="AD33" s="11"/>
      <c r="AE33" s="11"/>
      <c r="AF33" s="11"/>
      <c r="AG33" s="11"/>
    </row>
    <row r="34" ht="22" customHeight="1" spans="1:33">
      <c r="A34" s="11" t="s">
        <v>686</v>
      </c>
      <c r="B34" s="11" t="s">
        <v>481</v>
      </c>
      <c r="C34" s="11" t="s">
        <v>2609</v>
      </c>
      <c r="D34" s="11" t="s">
        <v>6334</v>
      </c>
      <c r="E34" s="11" t="s">
        <v>1812</v>
      </c>
      <c r="F34" s="11" t="s">
        <v>2612</v>
      </c>
      <c r="G34" s="11" t="s">
        <v>726</v>
      </c>
      <c r="H34" s="11">
        <v>50</v>
      </c>
      <c r="I34" s="11"/>
      <c r="J34" s="11">
        <v>50</v>
      </c>
      <c r="K34" s="11"/>
      <c r="L34" s="11">
        <v>50</v>
      </c>
      <c r="M34" s="11">
        <v>40</v>
      </c>
      <c r="N34" s="11">
        <v>50</v>
      </c>
      <c r="O34" s="11">
        <v>100</v>
      </c>
      <c r="P34" s="11">
        <v>50</v>
      </c>
      <c r="Q34" s="11">
        <v>50</v>
      </c>
      <c r="R34" s="11">
        <v>50</v>
      </c>
      <c r="S34" s="11">
        <v>50</v>
      </c>
      <c r="T34" s="11"/>
      <c r="U34" s="11"/>
      <c r="V34" s="11"/>
      <c r="W34" s="11"/>
      <c r="X34" s="11"/>
      <c r="Y34" s="11"/>
      <c r="Z34" s="11"/>
      <c r="AA34" s="11"/>
      <c r="AB34" s="11"/>
      <c r="AC34" s="11"/>
      <c r="AD34" s="11"/>
      <c r="AE34" s="11"/>
      <c r="AF34" s="11"/>
      <c r="AG34" s="11"/>
    </row>
    <row r="35" ht="22" customHeight="1" spans="1:33">
      <c r="A35" s="11" t="s">
        <v>686</v>
      </c>
      <c r="B35" s="11" t="s">
        <v>543</v>
      </c>
      <c r="C35" s="11" t="s">
        <v>2706</v>
      </c>
      <c r="D35" s="11" t="s">
        <v>6340</v>
      </c>
      <c r="E35" s="11" t="s">
        <v>1812</v>
      </c>
      <c r="F35" s="11" t="s">
        <v>2715</v>
      </c>
      <c r="G35" s="11" t="s">
        <v>727</v>
      </c>
      <c r="H35" s="11" t="s">
        <v>686</v>
      </c>
      <c r="I35" s="11" t="s">
        <v>686</v>
      </c>
      <c r="J35" s="11" t="s">
        <v>686</v>
      </c>
      <c r="K35" s="11" t="s">
        <v>686</v>
      </c>
      <c r="L35" s="11" t="s">
        <v>686</v>
      </c>
      <c r="M35" s="11" t="s">
        <v>686</v>
      </c>
      <c r="N35" s="11" t="s">
        <v>686</v>
      </c>
      <c r="O35" s="11" t="s">
        <v>686</v>
      </c>
      <c r="P35" s="11" t="s">
        <v>686</v>
      </c>
      <c r="Q35" s="11" t="s">
        <v>686</v>
      </c>
      <c r="R35" s="11" t="s">
        <v>686</v>
      </c>
      <c r="S35" s="11" t="s">
        <v>686</v>
      </c>
      <c r="T35" s="11" t="s">
        <v>686</v>
      </c>
      <c r="U35" s="11" t="s">
        <v>686</v>
      </c>
      <c r="V35" s="11" t="s">
        <v>686</v>
      </c>
      <c r="W35" s="11" t="s">
        <v>686</v>
      </c>
      <c r="X35" s="11" t="s">
        <v>686</v>
      </c>
      <c r="Y35" s="11" t="s">
        <v>686</v>
      </c>
      <c r="Z35" s="11" t="s">
        <v>686</v>
      </c>
      <c r="AA35" s="11" t="s">
        <v>686</v>
      </c>
      <c r="AB35" s="11" t="s">
        <v>686</v>
      </c>
      <c r="AC35" s="11" t="s">
        <v>686</v>
      </c>
      <c r="AD35" s="11" t="s">
        <v>686</v>
      </c>
      <c r="AE35" s="11" t="s">
        <v>686</v>
      </c>
      <c r="AF35" s="11" t="s">
        <v>686</v>
      </c>
      <c r="AG35" s="11" t="s">
        <v>686</v>
      </c>
    </row>
    <row r="36" ht="22" customHeight="1" spans="1:33">
      <c r="A36" s="11" t="s">
        <v>686</v>
      </c>
      <c r="B36" s="11" t="s">
        <v>550</v>
      </c>
      <c r="C36" s="11" t="s">
        <v>6345</v>
      </c>
      <c r="D36" s="11" t="s">
        <v>6347</v>
      </c>
      <c r="E36" s="11" t="s">
        <v>1812</v>
      </c>
      <c r="F36" s="11" t="s">
        <v>554</v>
      </c>
      <c r="G36" s="11" t="s">
        <v>728</v>
      </c>
      <c r="H36" s="11" t="s">
        <v>686</v>
      </c>
      <c r="I36" s="11" t="s">
        <v>686</v>
      </c>
      <c r="J36" s="11" t="s">
        <v>686</v>
      </c>
      <c r="K36" s="11" t="s">
        <v>686</v>
      </c>
      <c r="L36" s="11" t="s">
        <v>686</v>
      </c>
      <c r="M36" s="11" t="s">
        <v>686</v>
      </c>
      <c r="N36" s="11" t="s">
        <v>686</v>
      </c>
      <c r="O36" s="11" t="s">
        <v>686</v>
      </c>
      <c r="P36" s="11" t="s">
        <v>686</v>
      </c>
      <c r="Q36" s="11" t="s">
        <v>686</v>
      </c>
      <c r="R36" s="11" t="s">
        <v>686</v>
      </c>
      <c r="S36" s="11" t="s">
        <v>686</v>
      </c>
      <c r="T36" s="11" t="s">
        <v>686</v>
      </c>
      <c r="U36" s="11" t="s">
        <v>686</v>
      </c>
      <c r="V36" s="11" t="s">
        <v>686</v>
      </c>
      <c r="W36" s="11" t="s">
        <v>686</v>
      </c>
      <c r="X36" s="11" t="s">
        <v>686</v>
      </c>
      <c r="Y36" s="11" t="s">
        <v>686</v>
      </c>
      <c r="Z36" s="11" t="s">
        <v>686</v>
      </c>
      <c r="AA36" s="11" t="s">
        <v>686</v>
      </c>
      <c r="AB36" s="11" t="s">
        <v>686</v>
      </c>
      <c r="AC36" s="11" t="s">
        <v>686</v>
      </c>
      <c r="AD36" s="11" t="s">
        <v>686</v>
      </c>
      <c r="AE36" s="11" t="s">
        <v>686</v>
      </c>
      <c r="AF36" s="11" t="s">
        <v>686</v>
      </c>
      <c r="AG36" s="11" t="s">
        <v>686</v>
      </c>
    </row>
    <row r="37" ht="22" customHeight="1" spans="1:33">
      <c r="A37" s="11" t="s">
        <v>686</v>
      </c>
      <c r="B37" s="11" t="s">
        <v>509</v>
      </c>
      <c r="C37" s="11" t="s">
        <v>2402</v>
      </c>
      <c r="D37" s="11" t="s">
        <v>6355</v>
      </c>
      <c r="E37" s="11" t="s">
        <v>1812</v>
      </c>
      <c r="F37" s="11" t="s">
        <v>2410</v>
      </c>
      <c r="G37" s="11" t="s">
        <v>729</v>
      </c>
      <c r="H37" s="11">
        <v>100</v>
      </c>
      <c r="I37" s="11">
        <v>100</v>
      </c>
      <c r="J37" s="11">
        <v>100</v>
      </c>
      <c r="K37" s="11">
        <v>200</v>
      </c>
      <c r="L37" s="11">
        <v>200</v>
      </c>
      <c r="M37" s="11">
        <v>100</v>
      </c>
      <c r="N37" s="11">
        <v>200</v>
      </c>
      <c r="O37" s="11">
        <v>100</v>
      </c>
      <c r="P37" s="11">
        <v>100</v>
      </c>
      <c r="Q37" s="11">
        <v>100</v>
      </c>
      <c r="R37" s="11">
        <v>200</v>
      </c>
      <c r="S37" s="11">
        <v>200</v>
      </c>
      <c r="T37" s="11">
        <v>200</v>
      </c>
      <c r="U37" s="11">
        <v>50</v>
      </c>
      <c r="V37" s="11">
        <v>100</v>
      </c>
      <c r="W37" s="11">
        <v>40</v>
      </c>
      <c r="X37" s="11"/>
      <c r="Y37" s="11"/>
      <c r="Z37" s="11"/>
      <c r="AA37" s="11"/>
      <c r="AB37" s="11"/>
      <c r="AC37" s="11"/>
      <c r="AD37" s="11"/>
      <c r="AE37" s="11"/>
      <c r="AF37" s="11"/>
      <c r="AG37" s="11"/>
    </row>
    <row r="38" ht="22" customHeight="1" spans="1:33">
      <c r="A38" s="11" t="s">
        <v>686</v>
      </c>
      <c r="B38" s="11" t="s">
        <v>731</v>
      </c>
      <c r="C38" s="11" t="s">
        <v>6363</v>
      </c>
      <c r="D38" s="11" t="s">
        <v>6368</v>
      </c>
      <c r="E38" s="11" t="s">
        <v>1812</v>
      </c>
      <c r="F38" s="11" t="s">
        <v>6366</v>
      </c>
      <c r="G38" s="11" t="s">
        <v>730</v>
      </c>
      <c r="H38" s="11" t="s">
        <v>686</v>
      </c>
      <c r="I38" s="11" t="s">
        <v>686</v>
      </c>
      <c r="J38" s="11" t="s">
        <v>686</v>
      </c>
      <c r="K38" s="11" t="s">
        <v>686</v>
      </c>
      <c r="L38" s="11" t="s">
        <v>686</v>
      </c>
      <c r="M38" s="11" t="s">
        <v>686</v>
      </c>
      <c r="N38" s="11" t="s">
        <v>686</v>
      </c>
      <c r="O38" s="11" t="s">
        <v>686</v>
      </c>
      <c r="P38" s="11" t="s">
        <v>686</v>
      </c>
      <c r="Q38" s="11" t="s">
        <v>686</v>
      </c>
      <c r="R38" s="11" t="s">
        <v>686</v>
      </c>
      <c r="S38" s="11" t="s">
        <v>686</v>
      </c>
      <c r="T38" s="11" t="s">
        <v>686</v>
      </c>
      <c r="U38" s="11" t="s">
        <v>686</v>
      </c>
      <c r="V38" s="11" t="s">
        <v>686</v>
      </c>
      <c r="W38" s="11" t="s">
        <v>686</v>
      </c>
      <c r="X38" s="11" t="s">
        <v>686</v>
      </c>
      <c r="Y38" s="11" t="s">
        <v>686</v>
      </c>
      <c r="Z38" s="11" t="s">
        <v>686</v>
      </c>
      <c r="AA38" s="11" t="s">
        <v>686</v>
      </c>
      <c r="AB38" s="11" t="s">
        <v>686</v>
      </c>
      <c r="AC38" s="11" t="s">
        <v>686</v>
      </c>
      <c r="AD38" s="11" t="s">
        <v>686</v>
      </c>
      <c r="AE38" s="11" t="s">
        <v>686</v>
      </c>
      <c r="AF38" s="11" t="s">
        <v>686</v>
      </c>
      <c r="AG38" s="11" t="s">
        <v>686</v>
      </c>
    </row>
    <row r="39" ht="22" customHeight="1" spans="1:33">
      <c r="A39" s="11" t="s">
        <v>686</v>
      </c>
      <c r="B39" s="11" t="s">
        <v>440</v>
      </c>
      <c r="C39" s="11" t="s">
        <v>2686</v>
      </c>
      <c r="D39" s="11" t="s">
        <v>6380</v>
      </c>
      <c r="E39" s="11" t="s">
        <v>1812</v>
      </c>
      <c r="F39" s="11" t="s">
        <v>444</v>
      </c>
      <c r="G39" s="11" t="s">
        <v>732</v>
      </c>
      <c r="H39" s="11">
        <v>50</v>
      </c>
      <c r="I39" s="11">
        <v>50</v>
      </c>
      <c r="J39" s="11">
        <v>100</v>
      </c>
      <c r="K39" s="11">
        <v>50</v>
      </c>
      <c r="L39" s="11">
        <v>50</v>
      </c>
      <c r="M39" s="11">
        <v>50</v>
      </c>
      <c r="N39" s="11">
        <v>50</v>
      </c>
      <c r="O39" s="11">
        <v>100</v>
      </c>
      <c r="P39" s="11">
        <v>50</v>
      </c>
      <c r="Q39" s="11">
        <v>50</v>
      </c>
      <c r="R39" s="11">
        <v>50</v>
      </c>
      <c r="S39" s="11">
        <v>50</v>
      </c>
      <c r="T39" s="11"/>
      <c r="U39" s="11"/>
      <c r="V39" s="11"/>
      <c r="W39" s="11">
        <v>10</v>
      </c>
      <c r="X39" s="11"/>
      <c r="Y39" s="11"/>
      <c r="Z39" s="11"/>
      <c r="AA39" s="11"/>
      <c r="AB39" s="11"/>
      <c r="AC39" s="11"/>
      <c r="AD39" s="11"/>
      <c r="AE39" s="11"/>
      <c r="AF39" s="11"/>
      <c r="AG39" s="11"/>
    </row>
    <row r="40" ht="22" customHeight="1" spans="1:33">
      <c r="A40" s="11" t="s">
        <v>686</v>
      </c>
      <c r="B40" s="11" t="s">
        <v>734</v>
      </c>
      <c r="C40" s="11" t="s">
        <v>6389</v>
      </c>
      <c r="D40" s="11" t="s">
        <v>6393</v>
      </c>
      <c r="E40" s="11" t="s">
        <v>1812</v>
      </c>
      <c r="F40" s="11" t="s">
        <v>6391</v>
      </c>
      <c r="G40" s="11" t="s">
        <v>733</v>
      </c>
      <c r="H40" s="11">
        <v>50</v>
      </c>
      <c r="I40" s="11">
        <v>100</v>
      </c>
      <c r="J40" s="11">
        <v>100</v>
      </c>
      <c r="K40" s="11">
        <v>100</v>
      </c>
      <c r="L40" s="11">
        <v>200</v>
      </c>
      <c r="M40" s="11">
        <v>100</v>
      </c>
      <c r="N40" s="11">
        <v>300</v>
      </c>
      <c r="O40" s="11">
        <v>400</v>
      </c>
      <c r="P40" s="11">
        <v>300</v>
      </c>
      <c r="Q40" s="11">
        <v>100</v>
      </c>
      <c r="R40" s="11">
        <v>100</v>
      </c>
      <c r="S40" s="11">
        <v>200</v>
      </c>
      <c r="T40" s="11">
        <v>200</v>
      </c>
      <c r="U40" s="11">
        <v>100</v>
      </c>
      <c r="V40" s="11">
        <v>50</v>
      </c>
      <c r="W40" s="11">
        <v>50</v>
      </c>
      <c r="X40" s="11">
        <v>100</v>
      </c>
      <c r="Y40" s="11">
        <v>200</v>
      </c>
      <c r="Z40" s="11">
        <v>200</v>
      </c>
      <c r="AA40" s="11"/>
      <c r="AB40" s="11"/>
      <c r="AC40" s="11"/>
      <c r="AD40" s="11"/>
      <c r="AE40" s="11"/>
      <c r="AF40" s="11"/>
      <c r="AG40" s="11"/>
    </row>
    <row r="41" ht="22" customHeight="1" spans="1:33">
      <c r="A41" s="11" t="s">
        <v>686</v>
      </c>
      <c r="B41" s="11" t="s">
        <v>736</v>
      </c>
      <c r="C41" s="11" t="s">
        <v>6402</v>
      </c>
      <c r="D41" s="11" t="s">
        <v>6407</v>
      </c>
      <c r="E41" s="11" t="s">
        <v>1812</v>
      </c>
      <c r="F41" s="11" t="s">
        <v>6405</v>
      </c>
      <c r="G41" s="11" t="s">
        <v>735</v>
      </c>
      <c r="H41" s="11">
        <v>50</v>
      </c>
      <c r="I41" s="11">
        <v>100</v>
      </c>
      <c r="J41" s="11">
        <v>50</v>
      </c>
      <c r="K41" s="11">
        <v>50</v>
      </c>
      <c r="L41" s="11">
        <v>30</v>
      </c>
      <c r="M41" s="11">
        <v>40</v>
      </c>
      <c r="N41" s="11"/>
      <c r="O41" s="11">
        <v>50</v>
      </c>
      <c r="P41" s="11">
        <v>50</v>
      </c>
      <c r="Q41" s="11">
        <v>50</v>
      </c>
      <c r="R41" s="11">
        <v>100</v>
      </c>
      <c r="S41" s="11">
        <v>100</v>
      </c>
      <c r="T41" s="11">
        <v>100</v>
      </c>
      <c r="U41" s="11"/>
      <c r="V41" s="11">
        <v>20</v>
      </c>
      <c r="W41" s="11"/>
      <c r="X41" s="11"/>
      <c r="Y41" s="11"/>
      <c r="Z41" s="11"/>
      <c r="AA41" s="11"/>
      <c r="AB41" s="11"/>
      <c r="AC41" s="11"/>
      <c r="AD41" s="11"/>
      <c r="AE41" s="11"/>
      <c r="AF41" s="11"/>
      <c r="AG41" s="11"/>
    </row>
    <row r="42" ht="22" customHeight="1" spans="1:33">
      <c r="A42" s="11" t="s">
        <v>686</v>
      </c>
      <c r="B42" s="11" t="s">
        <v>738</v>
      </c>
      <c r="C42" s="11" t="s">
        <v>6417</v>
      </c>
      <c r="D42" s="11" t="s">
        <v>6423</v>
      </c>
      <c r="E42" s="11" t="s">
        <v>1812</v>
      </c>
      <c r="F42" s="11" t="s">
        <v>6421</v>
      </c>
      <c r="G42" s="11" t="s">
        <v>737</v>
      </c>
      <c r="H42" s="11">
        <v>50</v>
      </c>
      <c r="I42" s="11">
        <v>50</v>
      </c>
      <c r="J42" s="11">
        <v>100</v>
      </c>
      <c r="K42" s="11">
        <v>50</v>
      </c>
      <c r="L42" s="11">
        <v>50</v>
      </c>
      <c r="M42" s="11">
        <v>10</v>
      </c>
      <c r="N42" s="11">
        <v>50</v>
      </c>
      <c r="O42" s="11">
        <v>50</v>
      </c>
      <c r="P42" s="11">
        <v>50</v>
      </c>
      <c r="Q42" s="11">
        <v>50</v>
      </c>
      <c r="R42" s="11"/>
      <c r="S42" s="11"/>
      <c r="T42" s="11"/>
      <c r="U42" s="11"/>
      <c r="V42" s="11"/>
      <c r="W42" s="11"/>
      <c r="X42" s="11"/>
      <c r="Y42" s="11"/>
      <c r="Z42" s="11"/>
      <c r="AA42" s="11"/>
      <c r="AB42" s="11"/>
      <c r="AC42" s="11"/>
      <c r="AD42" s="11"/>
      <c r="AE42" s="11"/>
      <c r="AF42" s="11"/>
      <c r="AG42" s="11"/>
    </row>
    <row r="43" ht="22" customHeight="1" spans="1:33">
      <c r="A43" s="11" t="s">
        <v>686</v>
      </c>
      <c r="B43" s="11" t="s">
        <v>498</v>
      </c>
      <c r="C43" s="11" t="s">
        <v>686</v>
      </c>
      <c r="D43" s="11" t="s">
        <v>6435</v>
      </c>
      <c r="E43" s="11" t="s">
        <v>1812</v>
      </c>
      <c r="F43" s="11" t="s">
        <v>501</v>
      </c>
      <c r="G43" s="11" t="s">
        <v>498</v>
      </c>
      <c r="H43" s="11">
        <v>50</v>
      </c>
      <c r="I43" s="11">
        <v>100</v>
      </c>
      <c r="J43" s="11">
        <v>100</v>
      </c>
      <c r="K43" s="11">
        <v>100</v>
      </c>
      <c r="L43" s="11">
        <v>50</v>
      </c>
      <c r="M43" s="11">
        <v>100</v>
      </c>
      <c r="N43" s="11">
        <v>200</v>
      </c>
      <c r="O43" s="11">
        <v>300</v>
      </c>
      <c r="P43" s="11">
        <v>300</v>
      </c>
      <c r="Q43" s="11">
        <v>200</v>
      </c>
      <c r="R43" s="11">
        <v>200</v>
      </c>
      <c r="S43" s="11">
        <v>300</v>
      </c>
      <c r="T43" s="11">
        <v>200</v>
      </c>
      <c r="U43" s="11">
        <v>100</v>
      </c>
      <c r="V43" s="11">
        <v>100</v>
      </c>
      <c r="W43" s="11">
        <v>300</v>
      </c>
      <c r="X43" s="11">
        <v>400</v>
      </c>
      <c r="Y43" s="11">
        <v>400</v>
      </c>
      <c r="Z43" s="11">
        <v>200</v>
      </c>
      <c r="AA43" s="11">
        <v>100</v>
      </c>
      <c r="AB43" s="11">
        <v>400</v>
      </c>
      <c r="AC43" s="11">
        <v>300</v>
      </c>
      <c r="AD43" s="11">
        <v>200</v>
      </c>
      <c r="AE43" s="11">
        <v>200</v>
      </c>
      <c r="AF43" s="11">
        <v>50</v>
      </c>
      <c r="AG43" s="11"/>
    </row>
    <row r="44" ht="22" customHeight="1" spans="1:33">
      <c r="A44" s="11" t="s">
        <v>686</v>
      </c>
      <c r="B44" s="11" t="s">
        <v>740</v>
      </c>
      <c r="C44" s="11" t="s">
        <v>6440</v>
      </c>
      <c r="D44" s="11" t="s">
        <v>6445</v>
      </c>
      <c r="E44" s="11" t="s">
        <v>1812</v>
      </c>
      <c r="F44" s="11" t="s">
        <v>6443</v>
      </c>
      <c r="G44" s="11" t="s">
        <v>739</v>
      </c>
      <c r="H44" s="11">
        <v>50</v>
      </c>
      <c r="I44" s="11">
        <v>100</v>
      </c>
      <c r="J44" s="11">
        <v>50</v>
      </c>
      <c r="K44" s="11">
        <v>50</v>
      </c>
      <c r="L44" s="11">
        <v>50</v>
      </c>
      <c r="M44" s="11">
        <v>50</v>
      </c>
      <c r="N44" s="11">
        <v>100</v>
      </c>
      <c r="O44" s="11">
        <v>200</v>
      </c>
      <c r="P44" s="11">
        <v>100</v>
      </c>
      <c r="Q44" s="11">
        <v>50</v>
      </c>
      <c r="R44" s="11">
        <v>200</v>
      </c>
      <c r="S44" s="11">
        <v>300</v>
      </c>
      <c r="T44" s="11">
        <v>300</v>
      </c>
      <c r="U44" s="11">
        <v>200</v>
      </c>
      <c r="V44" s="11">
        <v>200</v>
      </c>
      <c r="W44" s="11">
        <v>100</v>
      </c>
      <c r="X44" s="11">
        <v>100</v>
      </c>
      <c r="Y44" s="11">
        <v>100</v>
      </c>
      <c r="Z44" s="11">
        <v>100</v>
      </c>
      <c r="AA44" s="11">
        <v>200</v>
      </c>
      <c r="AB44" s="11">
        <v>100</v>
      </c>
      <c r="AC44" s="11">
        <v>100</v>
      </c>
      <c r="AD44" s="11">
        <v>100</v>
      </c>
      <c r="AE44" s="11">
        <v>200</v>
      </c>
      <c r="AF44" s="11">
        <v>100</v>
      </c>
      <c r="AG44" s="11"/>
    </row>
    <row r="45" ht="22" customHeight="1" spans="1:33">
      <c r="A45" s="11" t="s">
        <v>686</v>
      </c>
      <c r="B45" s="11" t="s">
        <v>580</v>
      </c>
      <c r="C45" s="11" t="s">
        <v>686</v>
      </c>
      <c r="D45" s="11" t="s">
        <v>6458</v>
      </c>
      <c r="E45" s="11" t="s">
        <v>1812</v>
      </c>
      <c r="F45" s="11" t="s">
        <v>584</v>
      </c>
      <c r="G45" s="11" t="s">
        <v>580</v>
      </c>
      <c r="H45" s="11">
        <v>100</v>
      </c>
      <c r="I45" s="11">
        <v>100</v>
      </c>
      <c r="J45" s="11"/>
      <c r="K45" s="11"/>
      <c r="L45" s="11"/>
      <c r="M45" s="11"/>
      <c r="N45" s="11"/>
      <c r="O45" s="11"/>
      <c r="P45" s="11"/>
      <c r="Q45" s="11"/>
      <c r="R45" s="11"/>
      <c r="S45" s="11"/>
      <c r="T45" s="11"/>
      <c r="U45" s="11"/>
      <c r="V45" s="11"/>
      <c r="W45" s="11"/>
      <c r="X45" s="11"/>
      <c r="Y45" s="11"/>
      <c r="Z45" s="11"/>
      <c r="AA45" s="11"/>
      <c r="AB45" s="11"/>
      <c r="AC45" s="11"/>
      <c r="AD45" s="11"/>
      <c r="AE45" s="11"/>
      <c r="AF45" s="11"/>
      <c r="AG45" s="11"/>
    </row>
    <row r="46" ht="22" customHeight="1" spans="1:33">
      <c r="A46" s="11" t="s">
        <v>686</v>
      </c>
      <c r="B46" s="11" t="s">
        <v>742</v>
      </c>
      <c r="C46" s="11" t="s">
        <v>6464</v>
      </c>
      <c r="D46" s="11" t="s">
        <v>6469</v>
      </c>
      <c r="E46" s="11" t="s">
        <v>1812</v>
      </c>
      <c r="F46" s="11" t="s">
        <v>6467</v>
      </c>
      <c r="G46" s="11" t="s">
        <v>741</v>
      </c>
      <c r="H46" s="11" t="s">
        <v>686</v>
      </c>
      <c r="I46" s="11" t="s">
        <v>686</v>
      </c>
      <c r="J46" s="11" t="s">
        <v>686</v>
      </c>
      <c r="K46" s="11" t="s">
        <v>686</v>
      </c>
      <c r="L46" s="11" t="s">
        <v>686</v>
      </c>
      <c r="M46" s="11" t="s">
        <v>686</v>
      </c>
      <c r="N46" s="11" t="s">
        <v>686</v>
      </c>
      <c r="O46" s="11" t="s">
        <v>686</v>
      </c>
      <c r="P46" s="11" t="s">
        <v>686</v>
      </c>
      <c r="Q46" s="11" t="s">
        <v>686</v>
      </c>
      <c r="R46" s="11" t="s">
        <v>686</v>
      </c>
      <c r="S46" s="11" t="s">
        <v>686</v>
      </c>
      <c r="T46" s="11" t="s">
        <v>686</v>
      </c>
      <c r="U46" s="11" t="s">
        <v>686</v>
      </c>
      <c r="V46" s="11" t="s">
        <v>686</v>
      </c>
      <c r="W46" s="11" t="s">
        <v>686</v>
      </c>
      <c r="X46" s="11" t="s">
        <v>686</v>
      </c>
      <c r="Y46" s="11" t="s">
        <v>686</v>
      </c>
      <c r="Z46" s="11" t="s">
        <v>686</v>
      </c>
      <c r="AA46" s="11" t="s">
        <v>686</v>
      </c>
      <c r="AB46" s="11" t="s">
        <v>686</v>
      </c>
      <c r="AC46" s="11" t="s">
        <v>686</v>
      </c>
      <c r="AD46" s="11" t="s">
        <v>686</v>
      </c>
      <c r="AE46" s="11" t="s">
        <v>686</v>
      </c>
      <c r="AF46" s="11" t="s">
        <v>686</v>
      </c>
      <c r="AG46" s="11" t="s">
        <v>686</v>
      </c>
    </row>
    <row r="47" ht="22" customHeight="1" spans="1:33">
      <c r="A47" s="11" t="s">
        <v>686</v>
      </c>
      <c r="B47" s="11" t="s">
        <v>331</v>
      </c>
      <c r="C47" s="11" t="s">
        <v>2045</v>
      </c>
      <c r="D47" s="11" t="s">
        <v>6479</v>
      </c>
      <c r="E47" s="11" t="s">
        <v>1812</v>
      </c>
      <c r="F47" s="11" t="s">
        <v>2054</v>
      </c>
      <c r="G47" s="11" t="s">
        <v>743</v>
      </c>
      <c r="H47" s="11">
        <v>200</v>
      </c>
      <c r="I47" s="11"/>
      <c r="J47" s="11">
        <v>200</v>
      </c>
      <c r="K47" s="11">
        <v>200</v>
      </c>
      <c r="L47" s="11">
        <v>400</v>
      </c>
      <c r="M47" s="11">
        <v>600</v>
      </c>
      <c r="N47" s="11">
        <v>1000</v>
      </c>
      <c r="O47" s="11">
        <v>600</v>
      </c>
      <c r="P47" s="11">
        <v>600</v>
      </c>
      <c r="Q47" s="11">
        <v>200</v>
      </c>
      <c r="R47" s="11">
        <v>100</v>
      </c>
      <c r="S47" s="11">
        <v>100</v>
      </c>
      <c r="T47" s="11">
        <v>50</v>
      </c>
      <c r="U47" s="11">
        <v>50</v>
      </c>
      <c r="V47" s="11">
        <v>20</v>
      </c>
      <c r="W47" s="11">
        <v>30</v>
      </c>
      <c r="X47" s="11"/>
      <c r="Y47" s="11"/>
      <c r="Z47" s="11"/>
      <c r="AA47" s="11"/>
      <c r="AB47" s="11"/>
      <c r="AC47" s="11"/>
      <c r="AD47" s="11"/>
      <c r="AE47" s="11"/>
      <c r="AF47" s="11"/>
      <c r="AG47" s="11"/>
    </row>
    <row r="48" ht="22" customHeight="1" spans="1:33">
      <c r="A48" s="11" t="s">
        <v>686</v>
      </c>
      <c r="B48" s="11" t="s">
        <v>471</v>
      </c>
      <c r="C48" s="11" t="s">
        <v>6487</v>
      </c>
      <c r="D48" s="11" t="s">
        <v>6489</v>
      </c>
      <c r="E48" s="11" t="s">
        <v>1812</v>
      </c>
      <c r="F48" s="11" t="s">
        <v>2666</v>
      </c>
      <c r="G48" s="11" t="s">
        <v>744</v>
      </c>
      <c r="H48" s="11">
        <v>50</v>
      </c>
      <c r="I48" s="11">
        <v>100</v>
      </c>
      <c r="J48" s="11">
        <v>100</v>
      </c>
      <c r="K48" s="11">
        <v>300</v>
      </c>
      <c r="L48" s="11">
        <v>200</v>
      </c>
      <c r="M48" s="11">
        <v>100</v>
      </c>
      <c r="N48" s="11"/>
      <c r="O48" s="11">
        <v>50</v>
      </c>
      <c r="P48" s="11"/>
      <c r="Q48" s="11">
        <v>50</v>
      </c>
      <c r="R48" s="11">
        <v>50</v>
      </c>
      <c r="S48" s="11">
        <v>50</v>
      </c>
      <c r="T48" s="11">
        <v>100</v>
      </c>
      <c r="U48" s="11">
        <v>50</v>
      </c>
      <c r="V48" s="11">
        <v>50</v>
      </c>
      <c r="W48" s="11">
        <v>100</v>
      </c>
      <c r="X48" s="11">
        <v>100</v>
      </c>
      <c r="Y48" s="11">
        <v>300</v>
      </c>
      <c r="Z48" s="11"/>
      <c r="AA48" s="11"/>
      <c r="AB48" s="11"/>
      <c r="AC48" s="11"/>
      <c r="AD48" s="11"/>
      <c r="AE48" s="11"/>
      <c r="AF48" s="11"/>
      <c r="AG48" s="11"/>
    </row>
    <row r="49" ht="22" customHeight="1" spans="1:33">
      <c r="A49" s="11" t="s">
        <v>686</v>
      </c>
      <c r="B49" s="11" t="s">
        <v>746</v>
      </c>
      <c r="C49" s="11" t="s">
        <v>6496</v>
      </c>
      <c r="D49" s="11" t="s">
        <v>6501</v>
      </c>
      <c r="E49" s="11" t="s">
        <v>1812</v>
      </c>
      <c r="F49" s="11" t="s">
        <v>6499</v>
      </c>
      <c r="G49" s="11" t="s">
        <v>745</v>
      </c>
      <c r="H49" s="11"/>
      <c r="I49" s="11"/>
      <c r="J49" s="11"/>
      <c r="K49" s="11"/>
      <c r="L49" s="11"/>
      <c r="M49" s="11"/>
      <c r="N49" s="11"/>
      <c r="O49" s="11"/>
      <c r="P49" s="11"/>
      <c r="Q49" s="11"/>
      <c r="R49" s="11"/>
      <c r="S49" s="11"/>
      <c r="T49" s="11"/>
      <c r="U49" s="11"/>
      <c r="V49" s="11"/>
      <c r="W49" s="11"/>
      <c r="X49" s="11"/>
      <c r="Y49" s="11"/>
      <c r="Z49" s="11"/>
      <c r="AA49" s="11"/>
      <c r="AB49" s="11"/>
      <c r="AC49" s="11">
        <v>50</v>
      </c>
      <c r="AD49" s="11"/>
      <c r="AE49" s="11"/>
      <c r="AF49" s="11"/>
      <c r="AG49" s="11"/>
    </row>
    <row r="50" ht="22" customHeight="1" spans="1:33">
      <c r="A50" s="11" t="s">
        <v>686</v>
      </c>
      <c r="B50" s="11" t="s">
        <v>747</v>
      </c>
      <c r="C50" s="11" t="s">
        <v>686</v>
      </c>
      <c r="D50" s="11" t="s">
        <v>6513</v>
      </c>
      <c r="E50" s="11" t="s">
        <v>1812</v>
      </c>
      <c r="F50" s="11" t="s">
        <v>6511</v>
      </c>
      <c r="G50" s="11" t="s">
        <v>747</v>
      </c>
      <c r="H50" s="11">
        <v>50</v>
      </c>
      <c r="I50" s="11">
        <v>100</v>
      </c>
      <c r="J50" s="11">
        <v>200</v>
      </c>
      <c r="K50" s="11">
        <v>100</v>
      </c>
      <c r="L50" s="11"/>
      <c r="M50" s="11"/>
      <c r="N50" s="11"/>
      <c r="O50" s="11">
        <v>50</v>
      </c>
      <c r="P50" s="11">
        <v>50</v>
      </c>
      <c r="Q50" s="11">
        <v>50</v>
      </c>
      <c r="R50" s="11">
        <v>50</v>
      </c>
      <c r="S50" s="11">
        <v>100</v>
      </c>
      <c r="T50" s="11">
        <v>300</v>
      </c>
      <c r="U50" s="11">
        <v>200</v>
      </c>
      <c r="V50" s="11">
        <v>300</v>
      </c>
      <c r="W50" s="11">
        <v>200</v>
      </c>
      <c r="X50" s="11">
        <v>100</v>
      </c>
      <c r="Y50" s="11"/>
      <c r="Z50" s="11"/>
      <c r="AA50" s="11">
        <v>50</v>
      </c>
      <c r="AB50" s="11">
        <v>50</v>
      </c>
      <c r="AC50" s="11"/>
      <c r="AD50" s="11"/>
      <c r="AE50" s="11"/>
      <c r="AF50" s="11"/>
      <c r="AG50" s="11"/>
    </row>
    <row r="51" ht="22" customHeight="1" spans="1:33">
      <c r="A51" s="11" t="s">
        <v>686</v>
      </c>
      <c r="B51" s="11" t="s">
        <v>593</v>
      </c>
      <c r="C51" s="11" t="s">
        <v>2283</v>
      </c>
      <c r="D51" s="11" t="s">
        <v>6526</v>
      </c>
      <c r="E51" s="11" t="s">
        <v>1812</v>
      </c>
      <c r="F51" s="11" t="s">
        <v>594</v>
      </c>
      <c r="G51" s="11" t="s">
        <v>748</v>
      </c>
      <c r="H51" s="11" t="s">
        <v>686</v>
      </c>
      <c r="I51" s="11" t="s">
        <v>686</v>
      </c>
      <c r="J51" s="11" t="s">
        <v>686</v>
      </c>
      <c r="K51" s="11" t="s">
        <v>686</v>
      </c>
      <c r="L51" s="11" t="s">
        <v>686</v>
      </c>
      <c r="M51" s="11" t="s">
        <v>686</v>
      </c>
      <c r="N51" s="11" t="s">
        <v>686</v>
      </c>
      <c r="O51" s="11" t="s">
        <v>686</v>
      </c>
      <c r="P51" s="11" t="s">
        <v>686</v>
      </c>
      <c r="Q51" s="11" t="s">
        <v>686</v>
      </c>
      <c r="R51" s="11" t="s">
        <v>686</v>
      </c>
      <c r="S51" s="11" t="s">
        <v>686</v>
      </c>
      <c r="T51" s="11" t="s">
        <v>686</v>
      </c>
      <c r="U51" s="11" t="s">
        <v>686</v>
      </c>
      <c r="V51" s="11" t="s">
        <v>686</v>
      </c>
      <c r="W51" s="11" t="s">
        <v>686</v>
      </c>
      <c r="X51" s="11" t="s">
        <v>686</v>
      </c>
      <c r="Y51" s="11" t="s">
        <v>686</v>
      </c>
      <c r="Z51" s="11" t="s">
        <v>686</v>
      </c>
      <c r="AA51" s="11" t="s">
        <v>686</v>
      </c>
      <c r="AB51" s="11" t="s">
        <v>686</v>
      </c>
      <c r="AC51" s="11" t="s">
        <v>686</v>
      </c>
      <c r="AD51" s="11" t="s">
        <v>686</v>
      </c>
      <c r="AE51" s="11" t="s">
        <v>686</v>
      </c>
      <c r="AF51" s="11" t="s">
        <v>686</v>
      </c>
      <c r="AG51" s="11" t="s">
        <v>686</v>
      </c>
    </row>
    <row r="52" ht="22" customHeight="1" spans="1:33">
      <c r="A52" s="11" t="s">
        <v>686</v>
      </c>
      <c r="B52" s="11" t="s">
        <v>750</v>
      </c>
      <c r="C52" s="11" t="s">
        <v>6534</v>
      </c>
      <c r="D52" s="11" t="s">
        <v>6538</v>
      </c>
      <c r="E52" s="11" t="s">
        <v>1812</v>
      </c>
      <c r="F52" s="11" t="s">
        <v>3884</v>
      </c>
      <c r="G52" s="11" t="s">
        <v>749</v>
      </c>
      <c r="H52" s="11">
        <v>200</v>
      </c>
      <c r="I52" s="11">
        <v>200</v>
      </c>
      <c r="J52" s="11">
        <v>400</v>
      </c>
      <c r="K52" s="11">
        <v>200</v>
      </c>
      <c r="L52" s="11">
        <v>400</v>
      </c>
      <c r="M52" s="11">
        <v>400</v>
      </c>
      <c r="N52" s="11">
        <v>300</v>
      </c>
      <c r="O52" s="11">
        <v>1000</v>
      </c>
      <c r="P52" s="11">
        <v>2000</v>
      </c>
      <c r="Q52" s="11">
        <v>400</v>
      </c>
      <c r="R52" s="11">
        <v>400</v>
      </c>
      <c r="S52" s="11">
        <v>400</v>
      </c>
      <c r="T52" s="11">
        <v>800</v>
      </c>
      <c r="U52" s="11">
        <v>400</v>
      </c>
      <c r="V52" s="11">
        <v>600</v>
      </c>
      <c r="W52" s="11">
        <v>100</v>
      </c>
      <c r="X52" s="11">
        <v>200</v>
      </c>
      <c r="Y52" s="11">
        <v>600</v>
      </c>
      <c r="Z52" s="11">
        <v>300</v>
      </c>
      <c r="AA52" s="11">
        <v>800</v>
      </c>
      <c r="AB52" s="11">
        <v>500</v>
      </c>
      <c r="AC52" s="11">
        <v>200</v>
      </c>
      <c r="AD52" s="11">
        <v>200</v>
      </c>
      <c r="AE52" s="11">
        <v>100</v>
      </c>
      <c r="AF52" s="11">
        <v>100</v>
      </c>
      <c r="AG52" s="11"/>
    </row>
    <row r="53" ht="22" customHeight="1" spans="1:33">
      <c r="A53" s="11" t="s">
        <v>686</v>
      </c>
      <c r="B53" s="11" t="s">
        <v>215</v>
      </c>
      <c r="C53" s="11" t="s">
        <v>1890</v>
      </c>
      <c r="D53" s="11" t="s">
        <v>6549</v>
      </c>
      <c r="E53" s="11" t="s">
        <v>1812</v>
      </c>
      <c r="F53" s="11" t="s">
        <v>218</v>
      </c>
      <c r="G53" s="11" t="s">
        <v>751</v>
      </c>
      <c r="H53" s="11">
        <v>400</v>
      </c>
      <c r="I53" s="11">
        <v>600</v>
      </c>
      <c r="J53" s="11">
        <v>700</v>
      </c>
      <c r="K53" s="11">
        <v>700</v>
      </c>
      <c r="L53" s="11">
        <v>400</v>
      </c>
      <c r="M53" s="11">
        <v>300</v>
      </c>
      <c r="N53" s="11">
        <v>600</v>
      </c>
      <c r="O53" s="11">
        <v>1000</v>
      </c>
      <c r="P53" s="11">
        <v>1000</v>
      </c>
      <c r="Q53" s="11">
        <v>800</v>
      </c>
      <c r="R53" s="11">
        <v>700</v>
      </c>
      <c r="S53" s="11">
        <v>500</v>
      </c>
      <c r="T53" s="11">
        <v>400</v>
      </c>
      <c r="U53" s="11">
        <v>100</v>
      </c>
      <c r="V53" s="11">
        <v>50</v>
      </c>
      <c r="W53" s="11">
        <v>50</v>
      </c>
      <c r="X53" s="11">
        <v>500</v>
      </c>
      <c r="Y53" s="11">
        <v>100</v>
      </c>
      <c r="Z53" s="11">
        <v>50</v>
      </c>
      <c r="AA53" s="11">
        <v>300</v>
      </c>
      <c r="AB53" s="11">
        <v>800</v>
      </c>
      <c r="AC53" s="11">
        <v>400</v>
      </c>
      <c r="AD53" s="11">
        <v>50</v>
      </c>
      <c r="AE53" s="11">
        <v>300</v>
      </c>
      <c r="AF53" s="11">
        <v>300</v>
      </c>
      <c r="AG53" s="11"/>
    </row>
    <row r="54" ht="22" customHeight="1" spans="1:33">
      <c r="A54" s="11" t="s">
        <v>686</v>
      </c>
      <c r="B54" s="11" t="s">
        <v>753</v>
      </c>
      <c r="C54" s="11" t="s">
        <v>6555</v>
      </c>
      <c r="D54" s="11" t="s">
        <v>6559</v>
      </c>
      <c r="E54" s="11" t="s">
        <v>1812</v>
      </c>
      <c r="F54" s="11" t="s">
        <v>3862</v>
      </c>
      <c r="G54" s="11" t="s">
        <v>752</v>
      </c>
      <c r="H54" s="11">
        <v>100</v>
      </c>
      <c r="I54" s="11">
        <v>200</v>
      </c>
      <c r="J54" s="11">
        <v>100</v>
      </c>
      <c r="K54" s="11">
        <v>100</v>
      </c>
      <c r="L54" s="11">
        <v>100</v>
      </c>
      <c r="M54" s="11">
        <v>200</v>
      </c>
      <c r="N54" s="11">
        <v>200</v>
      </c>
      <c r="O54" s="11">
        <v>100</v>
      </c>
      <c r="P54" s="11">
        <v>800</v>
      </c>
      <c r="Q54" s="11">
        <v>200</v>
      </c>
      <c r="R54" s="11">
        <v>100</v>
      </c>
      <c r="S54" s="11">
        <v>200</v>
      </c>
      <c r="T54" s="11">
        <v>200</v>
      </c>
      <c r="U54" s="11">
        <v>200</v>
      </c>
      <c r="V54" s="11">
        <v>100</v>
      </c>
      <c r="W54" s="11">
        <v>100</v>
      </c>
      <c r="X54" s="11"/>
      <c r="Y54" s="11"/>
      <c r="Z54" s="11"/>
      <c r="AA54" s="11"/>
      <c r="AB54" s="11"/>
      <c r="AC54" s="11"/>
      <c r="AD54" s="11"/>
      <c r="AE54" s="11"/>
      <c r="AF54" s="11"/>
      <c r="AG54" s="11"/>
    </row>
    <row r="55" ht="22" customHeight="1" spans="1:33">
      <c r="A55" s="11" t="s">
        <v>686</v>
      </c>
      <c r="B55" s="11" t="s">
        <v>248</v>
      </c>
      <c r="C55" s="11" t="s">
        <v>1878</v>
      </c>
      <c r="D55" s="11" t="s">
        <v>6569</v>
      </c>
      <c r="E55" s="11" t="s">
        <v>1812</v>
      </c>
      <c r="F55" s="11" t="s">
        <v>1881</v>
      </c>
      <c r="G55" s="11" t="s">
        <v>754</v>
      </c>
      <c r="H55" s="11">
        <v>300</v>
      </c>
      <c r="I55" s="11">
        <v>600</v>
      </c>
      <c r="J55" s="11">
        <v>600</v>
      </c>
      <c r="K55" s="11">
        <v>800</v>
      </c>
      <c r="L55" s="11">
        <v>800</v>
      </c>
      <c r="M55" s="11">
        <v>700</v>
      </c>
      <c r="N55" s="11">
        <v>700</v>
      </c>
      <c r="O55" s="11">
        <v>1000</v>
      </c>
      <c r="P55" s="11">
        <v>1000</v>
      </c>
      <c r="Q55" s="11">
        <v>1000</v>
      </c>
      <c r="R55" s="11">
        <v>700</v>
      </c>
      <c r="S55" s="11">
        <v>1000</v>
      </c>
      <c r="T55" s="11">
        <v>2000</v>
      </c>
      <c r="U55" s="11">
        <v>800</v>
      </c>
      <c r="V55" s="11">
        <v>1000</v>
      </c>
      <c r="W55" s="11">
        <v>900</v>
      </c>
      <c r="X55" s="11">
        <v>1000</v>
      </c>
      <c r="Y55" s="11">
        <v>800</v>
      </c>
      <c r="Z55" s="11">
        <v>1000</v>
      </c>
      <c r="AA55" s="11">
        <v>600</v>
      </c>
      <c r="AB55" s="11">
        <v>100</v>
      </c>
      <c r="AC55" s="11">
        <v>1000</v>
      </c>
      <c r="AD55" s="11">
        <v>1000</v>
      </c>
      <c r="AE55" s="11">
        <v>500</v>
      </c>
      <c r="AF55" s="11">
        <v>50</v>
      </c>
      <c r="AG55" s="11"/>
    </row>
    <row r="56" ht="22" customHeight="1" spans="1:33">
      <c r="A56" s="11" t="s">
        <v>686</v>
      </c>
      <c r="B56" s="11" t="s">
        <v>756</v>
      </c>
      <c r="C56" s="11" t="s">
        <v>2348</v>
      </c>
      <c r="D56" s="11" t="s">
        <v>6578</v>
      </c>
      <c r="E56" s="11" t="s">
        <v>1812</v>
      </c>
      <c r="F56" s="11" t="s">
        <v>6576</v>
      </c>
      <c r="G56" s="11" t="s">
        <v>755</v>
      </c>
      <c r="H56" s="11"/>
      <c r="I56" s="11"/>
      <c r="J56" s="11"/>
      <c r="K56" s="11">
        <v>50</v>
      </c>
      <c r="L56" s="11">
        <v>50</v>
      </c>
      <c r="M56" s="11"/>
      <c r="N56" s="11"/>
      <c r="O56" s="11"/>
      <c r="P56" s="11"/>
      <c r="Q56" s="11"/>
      <c r="R56" s="11"/>
      <c r="S56" s="11"/>
      <c r="T56" s="11"/>
      <c r="U56" s="11"/>
      <c r="V56" s="11"/>
      <c r="W56" s="11"/>
      <c r="X56" s="11"/>
      <c r="Y56" s="11"/>
      <c r="Z56" s="11"/>
      <c r="AA56" s="11"/>
      <c r="AB56" s="11"/>
      <c r="AC56" s="11"/>
      <c r="AD56" s="11"/>
      <c r="AE56" s="11"/>
      <c r="AF56" s="11"/>
      <c r="AG56" s="11"/>
    </row>
    <row r="57" ht="22" customHeight="1" spans="1:33">
      <c r="A57" s="11" t="s">
        <v>686</v>
      </c>
      <c r="B57" s="11" t="s">
        <v>239</v>
      </c>
      <c r="C57" s="11" t="s">
        <v>686</v>
      </c>
      <c r="D57" s="11" t="s">
        <v>6588</v>
      </c>
      <c r="E57" s="11" t="s">
        <v>1812</v>
      </c>
      <c r="F57" s="11" t="s">
        <v>1847</v>
      </c>
      <c r="G57" s="11" t="s">
        <v>239</v>
      </c>
      <c r="H57" s="11">
        <v>600</v>
      </c>
      <c r="I57" s="11">
        <v>900</v>
      </c>
      <c r="J57" s="11">
        <v>700</v>
      </c>
      <c r="K57" s="11">
        <v>100</v>
      </c>
      <c r="L57" s="11">
        <v>400</v>
      </c>
      <c r="M57" s="11">
        <v>800</v>
      </c>
      <c r="N57" s="11">
        <v>900</v>
      </c>
      <c r="O57" s="11">
        <v>700</v>
      </c>
      <c r="P57" s="11">
        <v>1000</v>
      </c>
      <c r="Q57" s="11">
        <v>700</v>
      </c>
      <c r="R57" s="11">
        <v>700</v>
      </c>
      <c r="S57" s="11">
        <v>500</v>
      </c>
      <c r="T57" s="11">
        <v>800</v>
      </c>
      <c r="U57" s="11">
        <v>800</v>
      </c>
      <c r="V57" s="11">
        <v>600</v>
      </c>
      <c r="W57" s="11">
        <v>700</v>
      </c>
      <c r="X57" s="11">
        <v>700</v>
      </c>
      <c r="Y57" s="11">
        <v>600</v>
      </c>
      <c r="Z57" s="11">
        <v>300</v>
      </c>
      <c r="AA57" s="11">
        <v>600</v>
      </c>
      <c r="AB57" s="11">
        <v>800</v>
      </c>
      <c r="AC57" s="11">
        <v>600</v>
      </c>
      <c r="AD57" s="11">
        <v>200</v>
      </c>
      <c r="AE57" s="11">
        <v>400</v>
      </c>
      <c r="AF57" s="11">
        <v>400</v>
      </c>
      <c r="AG57" s="11"/>
    </row>
    <row r="58" ht="22" customHeight="1" spans="1:33">
      <c r="A58" s="11" t="s">
        <v>686</v>
      </c>
      <c r="B58" s="11" t="s">
        <v>222</v>
      </c>
      <c r="C58" s="11" t="s">
        <v>1852</v>
      </c>
      <c r="D58" s="11" t="s">
        <v>6598</v>
      </c>
      <c r="E58" s="11" t="s">
        <v>1812</v>
      </c>
      <c r="F58" s="11" t="s">
        <v>1862</v>
      </c>
      <c r="G58" s="11" t="s">
        <v>757</v>
      </c>
      <c r="H58" s="11">
        <v>50</v>
      </c>
      <c r="I58" s="11">
        <v>50</v>
      </c>
      <c r="J58" s="11">
        <v>50</v>
      </c>
      <c r="K58" s="11">
        <v>50</v>
      </c>
      <c r="L58" s="11"/>
      <c r="M58" s="11"/>
      <c r="N58" s="11">
        <v>50</v>
      </c>
      <c r="O58" s="11">
        <v>100</v>
      </c>
      <c r="P58" s="11"/>
      <c r="Q58" s="11"/>
      <c r="R58" s="11"/>
      <c r="S58" s="11">
        <v>50</v>
      </c>
      <c r="T58" s="11">
        <v>50</v>
      </c>
      <c r="U58" s="11">
        <v>50</v>
      </c>
      <c r="V58" s="11">
        <v>50</v>
      </c>
      <c r="W58" s="11">
        <v>20</v>
      </c>
      <c r="X58" s="11"/>
      <c r="Y58" s="11"/>
      <c r="Z58" s="11"/>
      <c r="AA58" s="11"/>
      <c r="AB58" s="11"/>
      <c r="AC58" s="11"/>
      <c r="AD58" s="11"/>
      <c r="AE58" s="11"/>
      <c r="AF58" s="11"/>
      <c r="AG58" s="11"/>
    </row>
    <row r="59" ht="22" customHeight="1" spans="1:33">
      <c r="A59" s="11" t="s">
        <v>686</v>
      </c>
      <c r="B59" s="11" t="s">
        <v>219</v>
      </c>
      <c r="C59" s="11" t="s">
        <v>1866</v>
      </c>
      <c r="D59" s="11" t="s">
        <v>6608</v>
      </c>
      <c r="E59" s="11" t="s">
        <v>1812</v>
      </c>
      <c r="F59" s="11" t="s">
        <v>1874</v>
      </c>
      <c r="G59" s="11" t="s">
        <v>758</v>
      </c>
      <c r="H59" s="11">
        <v>800</v>
      </c>
      <c r="I59" s="11">
        <v>1000</v>
      </c>
      <c r="J59" s="11">
        <v>800</v>
      </c>
      <c r="K59" s="11">
        <v>800</v>
      </c>
      <c r="L59" s="11">
        <v>800</v>
      </c>
      <c r="M59" s="11">
        <v>300</v>
      </c>
      <c r="N59" s="11">
        <v>200</v>
      </c>
      <c r="O59" s="11">
        <v>100</v>
      </c>
      <c r="P59" s="11">
        <v>1000</v>
      </c>
      <c r="Q59" s="11">
        <v>800</v>
      </c>
      <c r="R59" s="11">
        <v>200</v>
      </c>
      <c r="S59" s="11">
        <v>300</v>
      </c>
      <c r="T59" s="11"/>
      <c r="U59" s="11"/>
      <c r="V59" s="11"/>
      <c r="W59" s="11"/>
      <c r="X59" s="11"/>
      <c r="Y59" s="11"/>
      <c r="Z59" s="11"/>
      <c r="AA59" s="11"/>
      <c r="AB59" s="11"/>
      <c r="AC59" s="11"/>
      <c r="AD59" s="11"/>
      <c r="AE59" s="11"/>
      <c r="AF59" s="11"/>
      <c r="AG59" s="11"/>
    </row>
    <row r="60" ht="22" customHeight="1" spans="1:33">
      <c r="A60" s="11" t="s">
        <v>686</v>
      </c>
      <c r="B60" s="11" t="s">
        <v>228</v>
      </c>
      <c r="C60" s="11" t="s">
        <v>1949</v>
      </c>
      <c r="D60" s="11" t="s">
        <v>6615</v>
      </c>
      <c r="E60" s="11" t="s">
        <v>1812</v>
      </c>
      <c r="F60" s="11" t="s">
        <v>1959</v>
      </c>
      <c r="G60" s="11" t="s">
        <v>759</v>
      </c>
      <c r="H60" s="11">
        <v>100</v>
      </c>
      <c r="I60" s="11">
        <v>100</v>
      </c>
      <c r="J60" s="11">
        <v>200</v>
      </c>
      <c r="K60" s="11">
        <v>200</v>
      </c>
      <c r="L60" s="11">
        <v>200</v>
      </c>
      <c r="M60" s="11">
        <v>300</v>
      </c>
      <c r="N60" s="11">
        <v>700</v>
      </c>
      <c r="O60" s="11">
        <v>700</v>
      </c>
      <c r="P60" s="11">
        <v>500</v>
      </c>
      <c r="Q60" s="11">
        <v>300</v>
      </c>
      <c r="R60" s="11">
        <v>400</v>
      </c>
      <c r="S60" s="11">
        <v>400</v>
      </c>
      <c r="T60" s="11">
        <v>400</v>
      </c>
      <c r="U60" s="11">
        <v>200</v>
      </c>
      <c r="V60" s="11">
        <v>300</v>
      </c>
      <c r="W60" s="11">
        <v>300</v>
      </c>
      <c r="X60" s="11">
        <v>400</v>
      </c>
      <c r="Y60" s="11">
        <v>500</v>
      </c>
      <c r="Z60" s="11">
        <v>600</v>
      </c>
      <c r="AA60" s="11">
        <v>600</v>
      </c>
      <c r="AB60" s="11">
        <v>500</v>
      </c>
      <c r="AC60" s="11">
        <v>400</v>
      </c>
      <c r="AD60" s="11">
        <v>400</v>
      </c>
      <c r="AE60" s="11">
        <v>400</v>
      </c>
      <c r="AF60" s="11">
        <v>200</v>
      </c>
      <c r="AG60" s="11"/>
    </row>
    <row r="61" ht="22" customHeight="1" spans="1:33">
      <c r="A61" s="11" t="s">
        <v>686</v>
      </c>
      <c r="B61" s="11" t="s">
        <v>262</v>
      </c>
      <c r="C61" s="11" t="s">
        <v>1866</v>
      </c>
      <c r="D61" s="11" t="s">
        <v>6623</v>
      </c>
      <c r="E61" s="11" t="s">
        <v>1812</v>
      </c>
      <c r="F61" s="11" t="s">
        <v>2143</v>
      </c>
      <c r="G61" s="11" t="s">
        <v>760</v>
      </c>
      <c r="H61" s="11">
        <v>200</v>
      </c>
      <c r="I61" s="11">
        <v>300</v>
      </c>
      <c r="J61" s="11">
        <v>100</v>
      </c>
      <c r="K61" s="11">
        <v>100</v>
      </c>
      <c r="L61" s="11">
        <v>100</v>
      </c>
      <c r="M61" s="11">
        <v>100</v>
      </c>
      <c r="N61" s="11">
        <v>200</v>
      </c>
      <c r="O61" s="11">
        <v>100</v>
      </c>
      <c r="P61" s="11">
        <v>100</v>
      </c>
      <c r="Q61" s="11">
        <v>50</v>
      </c>
      <c r="R61" s="11"/>
      <c r="S61" s="11"/>
      <c r="T61" s="11"/>
      <c r="U61" s="11"/>
      <c r="V61" s="11"/>
      <c r="W61" s="11"/>
      <c r="X61" s="11"/>
      <c r="Y61" s="11"/>
      <c r="Z61" s="11"/>
      <c r="AA61" s="11"/>
      <c r="AB61" s="11"/>
      <c r="AC61" s="11"/>
      <c r="AD61" s="11"/>
      <c r="AE61" s="11"/>
      <c r="AF61" s="11"/>
      <c r="AG61" s="11"/>
    </row>
    <row r="62" ht="22" customHeight="1" spans="1:33">
      <c r="A62" s="11" t="s">
        <v>686</v>
      </c>
      <c r="B62" s="11" t="s">
        <v>270</v>
      </c>
      <c r="C62" s="11" t="s">
        <v>2205</v>
      </c>
      <c r="D62" s="11" t="s">
        <v>6631</v>
      </c>
      <c r="E62" s="11" t="s">
        <v>1812</v>
      </c>
      <c r="F62" s="11" t="s">
        <v>272</v>
      </c>
      <c r="G62" s="11" t="s">
        <v>761</v>
      </c>
      <c r="H62" s="11">
        <v>100</v>
      </c>
      <c r="I62" s="11">
        <v>200</v>
      </c>
      <c r="J62" s="11">
        <v>400</v>
      </c>
      <c r="K62" s="11">
        <v>400</v>
      </c>
      <c r="L62" s="11">
        <v>100</v>
      </c>
      <c r="M62" s="11">
        <v>500</v>
      </c>
      <c r="N62" s="11">
        <v>800</v>
      </c>
      <c r="O62" s="11">
        <v>1000</v>
      </c>
      <c r="P62" s="11">
        <v>700</v>
      </c>
      <c r="Q62" s="11">
        <v>400</v>
      </c>
      <c r="R62" s="11">
        <v>100</v>
      </c>
      <c r="S62" s="11">
        <v>300</v>
      </c>
      <c r="T62" s="11">
        <v>50</v>
      </c>
      <c r="U62" s="11"/>
      <c r="V62" s="11"/>
      <c r="W62" s="11"/>
      <c r="X62" s="11"/>
      <c r="Y62" s="11"/>
      <c r="Z62" s="11"/>
      <c r="AA62" s="11"/>
      <c r="AB62" s="11"/>
      <c r="AC62" s="11"/>
      <c r="AD62" s="11"/>
      <c r="AE62" s="11"/>
      <c r="AF62" s="11"/>
      <c r="AG62" s="11"/>
    </row>
    <row r="63" ht="22" customHeight="1" spans="1:33">
      <c r="A63" s="11" t="s">
        <v>686</v>
      </c>
      <c r="B63" s="11" t="s">
        <v>235</v>
      </c>
      <c r="C63" s="11" t="s">
        <v>1902</v>
      </c>
      <c r="D63" s="11" t="s">
        <v>6640</v>
      </c>
      <c r="E63" s="11" t="s">
        <v>1812</v>
      </c>
      <c r="F63" s="11" t="s">
        <v>238</v>
      </c>
      <c r="G63" s="11" t="s">
        <v>762</v>
      </c>
      <c r="H63" s="11">
        <v>100</v>
      </c>
      <c r="I63" s="11">
        <v>200</v>
      </c>
      <c r="J63" s="11">
        <v>100</v>
      </c>
      <c r="K63" s="11">
        <v>100</v>
      </c>
      <c r="L63" s="11">
        <v>50</v>
      </c>
      <c r="M63" s="11">
        <v>50</v>
      </c>
      <c r="N63" s="11">
        <v>100</v>
      </c>
      <c r="O63" s="11">
        <v>100</v>
      </c>
      <c r="P63" s="11">
        <v>100</v>
      </c>
      <c r="Q63" s="11">
        <v>100</v>
      </c>
      <c r="R63" s="11">
        <v>100</v>
      </c>
      <c r="S63" s="11">
        <v>100</v>
      </c>
      <c r="T63" s="11">
        <v>100</v>
      </c>
      <c r="U63" s="11">
        <v>50</v>
      </c>
      <c r="V63" s="11">
        <v>100</v>
      </c>
      <c r="W63" s="11">
        <v>100</v>
      </c>
      <c r="X63" s="11">
        <v>100</v>
      </c>
      <c r="Y63" s="11">
        <v>100</v>
      </c>
      <c r="Z63" s="11">
        <v>200</v>
      </c>
      <c r="AA63" s="11">
        <v>100</v>
      </c>
      <c r="AB63" s="11">
        <v>100</v>
      </c>
      <c r="AC63" s="11">
        <v>50</v>
      </c>
      <c r="AD63" s="11">
        <v>100</v>
      </c>
      <c r="AE63" s="11"/>
      <c r="AF63" s="11"/>
      <c r="AG63" s="11"/>
    </row>
    <row r="64" ht="22" customHeight="1" spans="1:33">
      <c r="A64" s="11" t="s">
        <v>686</v>
      </c>
      <c r="B64" s="11" t="s">
        <v>244</v>
      </c>
      <c r="C64" s="11" t="s">
        <v>1915</v>
      </c>
      <c r="D64" s="11" t="s">
        <v>6649</v>
      </c>
      <c r="E64" s="11" t="s">
        <v>1812</v>
      </c>
      <c r="F64" s="11" t="s">
        <v>247</v>
      </c>
      <c r="G64" s="11" t="s">
        <v>763</v>
      </c>
      <c r="H64" s="11">
        <v>100</v>
      </c>
      <c r="I64" s="11">
        <v>200</v>
      </c>
      <c r="J64" s="11">
        <v>200</v>
      </c>
      <c r="K64" s="11">
        <v>200</v>
      </c>
      <c r="L64" s="11">
        <v>100</v>
      </c>
      <c r="M64" s="11">
        <v>300</v>
      </c>
      <c r="N64" s="11">
        <v>900</v>
      </c>
      <c r="O64" s="11">
        <v>800</v>
      </c>
      <c r="P64" s="11">
        <v>500</v>
      </c>
      <c r="Q64" s="11">
        <v>800</v>
      </c>
      <c r="R64" s="11">
        <v>400</v>
      </c>
      <c r="S64" s="11">
        <v>50</v>
      </c>
      <c r="T64" s="11"/>
      <c r="U64" s="11">
        <v>50</v>
      </c>
      <c r="V64" s="11">
        <v>200</v>
      </c>
      <c r="W64" s="11">
        <v>100</v>
      </c>
      <c r="X64" s="11">
        <v>100</v>
      </c>
      <c r="Y64" s="11">
        <v>200</v>
      </c>
      <c r="Z64" s="11">
        <v>400</v>
      </c>
      <c r="AA64" s="11">
        <v>100</v>
      </c>
      <c r="AB64" s="11">
        <v>200</v>
      </c>
      <c r="AC64" s="11">
        <v>200</v>
      </c>
      <c r="AD64" s="11">
        <v>50</v>
      </c>
      <c r="AE64" s="11">
        <v>200</v>
      </c>
      <c r="AF64" s="11">
        <v>100</v>
      </c>
      <c r="AG64" s="11">
        <v>100</v>
      </c>
    </row>
    <row r="65" ht="22" customHeight="1" spans="1:33">
      <c r="A65" s="11" t="s">
        <v>686</v>
      </c>
      <c r="B65" s="11" t="s">
        <v>254</v>
      </c>
      <c r="C65" s="11" t="s">
        <v>686</v>
      </c>
      <c r="D65" s="11" t="s">
        <v>6657</v>
      </c>
      <c r="E65" s="11" t="s">
        <v>1812</v>
      </c>
      <c r="F65" s="11" t="s">
        <v>258</v>
      </c>
      <c r="G65" s="11" t="s">
        <v>254</v>
      </c>
      <c r="H65" s="11">
        <v>400</v>
      </c>
      <c r="I65" s="11">
        <v>300</v>
      </c>
      <c r="J65" s="11">
        <v>200</v>
      </c>
      <c r="K65" s="11">
        <v>200</v>
      </c>
      <c r="L65" s="11">
        <v>50</v>
      </c>
      <c r="M65" s="11">
        <v>50</v>
      </c>
      <c r="N65" s="11">
        <v>200</v>
      </c>
      <c r="O65" s="11">
        <v>50</v>
      </c>
      <c r="P65" s="11"/>
      <c r="Q65" s="11"/>
      <c r="R65" s="11"/>
      <c r="S65" s="11"/>
      <c r="T65" s="11"/>
      <c r="U65" s="11"/>
      <c r="V65" s="11"/>
      <c r="W65" s="11"/>
      <c r="X65" s="11"/>
      <c r="Y65" s="11"/>
      <c r="Z65" s="11"/>
      <c r="AA65" s="11"/>
      <c r="AB65" s="11"/>
      <c r="AC65" s="11"/>
      <c r="AD65" s="11"/>
      <c r="AE65" s="11"/>
      <c r="AF65" s="11"/>
      <c r="AG65" s="11"/>
    </row>
    <row r="66" ht="22" customHeight="1" spans="1:33">
      <c r="A66" s="11" t="s">
        <v>686</v>
      </c>
      <c r="B66" s="11" t="s">
        <v>306</v>
      </c>
      <c r="C66" s="11" t="s">
        <v>2113</v>
      </c>
      <c r="D66" s="11" t="s">
        <v>6665</v>
      </c>
      <c r="E66" s="11" t="s">
        <v>1812</v>
      </c>
      <c r="F66" s="11" t="s">
        <v>2121</v>
      </c>
      <c r="G66" s="11" t="s">
        <v>764</v>
      </c>
      <c r="H66" s="11">
        <v>100</v>
      </c>
      <c r="I66" s="11">
        <v>100</v>
      </c>
      <c r="J66" s="11">
        <v>100</v>
      </c>
      <c r="K66" s="11">
        <v>50</v>
      </c>
      <c r="L66" s="11">
        <v>50</v>
      </c>
      <c r="M66" s="11"/>
      <c r="N66" s="11"/>
      <c r="O66" s="11"/>
      <c r="P66" s="11"/>
      <c r="Q66" s="11"/>
      <c r="R66" s="11"/>
      <c r="S66" s="11"/>
      <c r="T66" s="11"/>
      <c r="U66" s="11"/>
      <c r="V66" s="11"/>
      <c r="W66" s="11"/>
      <c r="X66" s="11"/>
      <c r="Y66" s="11"/>
      <c r="Z66" s="11"/>
      <c r="AA66" s="11"/>
      <c r="AB66" s="11"/>
      <c r="AC66" s="11"/>
      <c r="AD66" s="11"/>
      <c r="AE66" s="11"/>
      <c r="AF66" s="11"/>
      <c r="AG66" s="11"/>
    </row>
    <row r="67" ht="22" customHeight="1" spans="1:33">
      <c r="A67" s="11" t="s">
        <v>686</v>
      </c>
      <c r="B67" s="11" t="s">
        <v>766</v>
      </c>
      <c r="C67" s="11" t="s">
        <v>6670</v>
      </c>
      <c r="D67" s="11" t="s">
        <v>6675</v>
      </c>
      <c r="E67" s="11" t="s">
        <v>1812</v>
      </c>
      <c r="F67" s="11" t="s">
        <v>6673</v>
      </c>
      <c r="G67" s="11" t="s">
        <v>765</v>
      </c>
      <c r="H67" s="11">
        <v>100</v>
      </c>
      <c r="I67" s="11">
        <v>300</v>
      </c>
      <c r="J67" s="11">
        <v>1000</v>
      </c>
      <c r="K67" s="11">
        <v>200</v>
      </c>
      <c r="L67" s="11">
        <v>200</v>
      </c>
      <c r="M67" s="11">
        <v>100</v>
      </c>
      <c r="N67" s="11">
        <v>200</v>
      </c>
      <c r="O67" s="11">
        <v>2000</v>
      </c>
      <c r="P67" s="11">
        <v>500</v>
      </c>
      <c r="Q67" s="11">
        <v>300</v>
      </c>
      <c r="R67" s="11">
        <v>200</v>
      </c>
      <c r="S67" s="11">
        <v>200</v>
      </c>
      <c r="T67" s="11">
        <v>200</v>
      </c>
      <c r="U67" s="11">
        <v>200</v>
      </c>
      <c r="V67" s="11">
        <v>1000</v>
      </c>
      <c r="W67" s="11">
        <v>300</v>
      </c>
      <c r="X67" s="11">
        <v>100</v>
      </c>
      <c r="Y67" s="11">
        <v>100</v>
      </c>
      <c r="Z67" s="11">
        <v>100</v>
      </c>
      <c r="AA67" s="11">
        <v>1000</v>
      </c>
      <c r="AB67" s="11">
        <v>200</v>
      </c>
      <c r="AC67" s="11">
        <v>100</v>
      </c>
      <c r="AD67" s="11">
        <v>100</v>
      </c>
      <c r="AE67" s="11">
        <v>100</v>
      </c>
      <c r="AF67" s="11">
        <v>100</v>
      </c>
      <c r="AG67" s="11"/>
    </row>
    <row r="68" ht="22" customHeight="1" spans="1:33">
      <c r="A68" s="11" t="s">
        <v>686</v>
      </c>
      <c r="B68" s="11" t="s">
        <v>273</v>
      </c>
      <c r="C68" s="11" t="s">
        <v>2037</v>
      </c>
      <c r="D68" s="11" t="s">
        <v>6685</v>
      </c>
      <c r="E68" s="11" t="s">
        <v>1812</v>
      </c>
      <c r="F68" s="11" t="s">
        <v>2042</v>
      </c>
      <c r="G68" s="11" t="s">
        <v>767</v>
      </c>
      <c r="H68" s="11">
        <v>50</v>
      </c>
      <c r="I68" s="11">
        <v>100</v>
      </c>
      <c r="J68" s="11">
        <v>100</v>
      </c>
      <c r="K68" s="11">
        <v>100</v>
      </c>
      <c r="L68" s="11">
        <v>100</v>
      </c>
      <c r="M68" s="11">
        <v>100</v>
      </c>
      <c r="N68" s="11">
        <v>100</v>
      </c>
      <c r="O68" s="11">
        <v>50</v>
      </c>
      <c r="P68" s="11">
        <v>100</v>
      </c>
      <c r="Q68" s="11">
        <v>100</v>
      </c>
      <c r="R68" s="11">
        <v>100</v>
      </c>
      <c r="S68" s="11"/>
      <c r="T68" s="11"/>
      <c r="U68" s="11"/>
      <c r="V68" s="11"/>
      <c r="W68" s="11"/>
      <c r="X68" s="11"/>
      <c r="Y68" s="11"/>
      <c r="Z68" s="11"/>
      <c r="AA68" s="11"/>
      <c r="AB68" s="11"/>
      <c r="AC68" s="11"/>
      <c r="AD68" s="11"/>
      <c r="AE68" s="11"/>
      <c r="AF68" s="11"/>
      <c r="AG68" s="11"/>
    </row>
    <row r="69" ht="22" customHeight="1" spans="1:33">
      <c r="A69" s="11" t="s">
        <v>686</v>
      </c>
      <c r="B69" s="11" t="s">
        <v>281</v>
      </c>
      <c r="C69" s="11" t="s">
        <v>1936</v>
      </c>
      <c r="D69" s="11" t="s">
        <v>6691</v>
      </c>
      <c r="E69" s="11" t="s">
        <v>1812</v>
      </c>
      <c r="F69" s="11" t="s">
        <v>1945</v>
      </c>
      <c r="G69" s="11" t="s">
        <v>768</v>
      </c>
      <c r="H69" s="11">
        <v>100</v>
      </c>
      <c r="I69" s="11">
        <v>100</v>
      </c>
      <c r="J69" s="11"/>
      <c r="K69" s="11"/>
      <c r="L69" s="11"/>
      <c r="M69" s="11"/>
      <c r="N69" s="11"/>
      <c r="O69" s="11"/>
      <c r="P69" s="11"/>
      <c r="Q69" s="11"/>
      <c r="R69" s="11"/>
      <c r="S69" s="11"/>
      <c r="T69" s="11"/>
      <c r="U69" s="11"/>
      <c r="V69" s="11"/>
      <c r="W69" s="11"/>
      <c r="X69" s="11"/>
      <c r="Y69" s="11"/>
      <c r="Z69" s="11"/>
      <c r="AA69" s="11"/>
      <c r="AB69" s="11"/>
      <c r="AC69" s="11"/>
      <c r="AD69" s="11"/>
      <c r="AE69" s="11"/>
      <c r="AF69" s="11"/>
      <c r="AG69" s="11"/>
    </row>
    <row r="70" ht="22" customHeight="1" spans="1:33">
      <c r="A70" s="11" t="s">
        <v>686</v>
      </c>
      <c r="B70" s="11" t="s">
        <v>266</v>
      </c>
      <c r="C70" s="11" t="s">
        <v>2002</v>
      </c>
      <c r="D70" s="11" t="s">
        <v>6700</v>
      </c>
      <c r="E70" s="11" t="s">
        <v>1812</v>
      </c>
      <c r="F70" s="11" t="s">
        <v>2010</v>
      </c>
      <c r="G70" s="11" t="s">
        <v>769</v>
      </c>
      <c r="H70" s="11"/>
      <c r="I70" s="11"/>
      <c r="J70" s="11"/>
      <c r="K70" s="11"/>
      <c r="L70" s="11"/>
      <c r="M70" s="11"/>
      <c r="N70" s="11">
        <v>50</v>
      </c>
      <c r="O70" s="11">
        <v>50</v>
      </c>
      <c r="P70" s="11">
        <v>50</v>
      </c>
      <c r="Q70" s="11">
        <v>50</v>
      </c>
      <c r="R70" s="11">
        <v>50</v>
      </c>
      <c r="S70" s="11">
        <v>50</v>
      </c>
      <c r="T70" s="11">
        <v>50</v>
      </c>
      <c r="U70" s="11"/>
      <c r="V70" s="11">
        <v>10</v>
      </c>
      <c r="W70" s="11">
        <v>20</v>
      </c>
      <c r="X70" s="11"/>
      <c r="Y70" s="11"/>
      <c r="Z70" s="11"/>
      <c r="AA70" s="11"/>
      <c r="AB70" s="11"/>
      <c r="AC70" s="11"/>
      <c r="AD70" s="11"/>
      <c r="AE70" s="11"/>
      <c r="AF70" s="11"/>
      <c r="AG70" s="11"/>
    </row>
    <row r="71" ht="22" customHeight="1" spans="1:33">
      <c r="A71" s="11" t="s">
        <v>686</v>
      </c>
      <c r="B71" s="11" t="s">
        <v>286</v>
      </c>
      <c r="C71" s="11" t="s">
        <v>2027</v>
      </c>
      <c r="D71" s="11" t="s">
        <v>6707</v>
      </c>
      <c r="E71" s="11" t="s">
        <v>1812</v>
      </c>
      <c r="F71" s="11" t="s">
        <v>288</v>
      </c>
      <c r="G71" s="11" t="s">
        <v>770</v>
      </c>
      <c r="H71" s="11">
        <v>100</v>
      </c>
      <c r="I71" s="11">
        <v>100</v>
      </c>
      <c r="J71" s="11">
        <v>100</v>
      </c>
      <c r="K71" s="11">
        <v>50</v>
      </c>
      <c r="L71" s="11">
        <v>100</v>
      </c>
      <c r="M71" s="11">
        <v>10</v>
      </c>
      <c r="N71" s="11">
        <v>100</v>
      </c>
      <c r="O71" s="11"/>
      <c r="P71" s="11">
        <v>300</v>
      </c>
      <c r="Q71" s="11">
        <v>200</v>
      </c>
      <c r="R71" s="11">
        <v>50</v>
      </c>
      <c r="S71" s="11">
        <v>50</v>
      </c>
      <c r="T71" s="11">
        <v>50</v>
      </c>
      <c r="U71" s="11">
        <v>50</v>
      </c>
      <c r="V71" s="11">
        <v>100</v>
      </c>
      <c r="W71" s="11">
        <v>100</v>
      </c>
      <c r="X71" s="11">
        <v>100</v>
      </c>
      <c r="Y71" s="11">
        <v>300</v>
      </c>
      <c r="Z71" s="11">
        <v>100</v>
      </c>
      <c r="AA71" s="11">
        <v>100</v>
      </c>
      <c r="AB71" s="11">
        <v>50</v>
      </c>
      <c r="AC71" s="11">
        <v>100</v>
      </c>
      <c r="AD71" s="11"/>
      <c r="AE71" s="11"/>
      <c r="AF71" s="11"/>
      <c r="AG71" s="11"/>
    </row>
    <row r="72" ht="22" customHeight="1" spans="1:33">
      <c r="A72" s="11" t="s">
        <v>686</v>
      </c>
      <c r="B72" s="11" t="s">
        <v>398</v>
      </c>
      <c r="C72" s="11" t="s">
        <v>686</v>
      </c>
      <c r="D72" s="11" t="s">
        <v>6713</v>
      </c>
      <c r="E72" s="11" t="s">
        <v>1812</v>
      </c>
      <c r="F72" s="11" t="s">
        <v>400</v>
      </c>
      <c r="G72" s="11" t="s">
        <v>398</v>
      </c>
      <c r="H72" s="11">
        <v>50</v>
      </c>
      <c r="I72" s="11">
        <v>50</v>
      </c>
      <c r="J72" s="11">
        <v>50</v>
      </c>
      <c r="K72" s="11">
        <v>100</v>
      </c>
      <c r="L72" s="11">
        <v>50</v>
      </c>
      <c r="M72" s="11">
        <v>50</v>
      </c>
      <c r="N72" s="11">
        <v>50</v>
      </c>
      <c r="O72" s="11">
        <v>100</v>
      </c>
      <c r="P72" s="11">
        <v>800</v>
      </c>
      <c r="Q72" s="11">
        <v>600</v>
      </c>
      <c r="R72" s="11">
        <v>600</v>
      </c>
      <c r="S72" s="11">
        <v>200</v>
      </c>
      <c r="T72" s="11">
        <v>200</v>
      </c>
      <c r="U72" s="11">
        <v>50</v>
      </c>
      <c r="V72" s="11">
        <v>100</v>
      </c>
      <c r="W72" s="11">
        <v>40</v>
      </c>
      <c r="X72" s="11">
        <v>500</v>
      </c>
      <c r="Y72" s="11">
        <v>100</v>
      </c>
      <c r="Z72" s="11">
        <v>50</v>
      </c>
      <c r="AA72" s="11">
        <v>800</v>
      </c>
      <c r="AB72" s="11">
        <v>500</v>
      </c>
      <c r="AC72" s="11">
        <v>200</v>
      </c>
      <c r="AD72" s="11">
        <v>200</v>
      </c>
      <c r="AE72" s="11">
        <v>200</v>
      </c>
      <c r="AF72" s="11">
        <v>100</v>
      </c>
      <c r="AG72" s="11"/>
    </row>
    <row r="73" ht="22" customHeight="1" spans="1:33">
      <c r="A73" s="11" t="s">
        <v>686</v>
      </c>
      <c r="B73" s="11" t="s">
        <v>276</v>
      </c>
      <c r="C73" s="11" t="s">
        <v>2068</v>
      </c>
      <c r="D73" s="11" t="s">
        <v>6721</v>
      </c>
      <c r="E73" s="11" t="s">
        <v>1812</v>
      </c>
      <c r="F73" s="11" t="s">
        <v>2077</v>
      </c>
      <c r="G73" s="11" t="s">
        <v>771</v>
      </c>
      <c r="H73" s="11">
        <v>300</v>
      </c>
      <c r="I73" s="11">
        <v>300</v>
      </c>
      <c r="J73" s="11">
        <v>400</v>
      </c>
      <c r="K73" s="11">
        <v>400</v>
      </c>
      <c r="L73" s="11">
        <v>400</v>
      </c>
      <c r="M73" s="11">
        <v>400</v>
      </c>
      <c r="N73" s="11">
        <v>600</v>
      </c>
      <c r="O73" s="11">
        <v>500</v>
      </c>
      <c r="P73" s="11">
        <v>100</v>
      </c>
      <c r="Q73" s="11">
        <v>50</v>
      </c>
      <c r="R73" s="11">
        <v>50</v>
      </c>
      <c r="S73" s="11"/>
      <c r="T73" s="11"/>
      <c r="U73" s="11"/>
      <c r="V73" s="11"/>
      <c r="W73" s="11"/>
      <c r="X73" s="11"/>
      <c r="Y73" s="11"/>
      <c r="Z73" s="11"/>
      <c r="AA73" s="11"/>
      <c r="AB73" s="11"/>
      <c r="AC73" s="11"/>
      <c r="AD73" s="11"/>
      <c r="AE73" s="11"/>
      <c r="AF73" s="11"/>
      <c r="AG73" s="11"/>
    </row>
    <row r="74" ht="22" customHeight="1" spans="1:33">
      <c r="A74" s="11" t="s">
        <v>686</v>
      </c>
      <c r="B74" s="11" t="s">
        <v>506</v>
      </c>
      <c r="C74" s="11" t="s">
        <v>686</v>
      </c>
      <c r="D74" s="11" t="s">
        <v>6729</v>
      </c>
      <c r="E74" s="11" t="s">
        <v>1812</v>
      </c>
      <c r="F74" s="11" t="s">
        <v>1989</v>
      </c>
      <c r="G74" s="11" t="s">
        <v>506</v>
      </c>
      <c r="H74" s="11" t="s">
        <v>686</v>
      </c>
      <c r="I74" s="11" t="s">
        <v>686</v>
      </c>
      <c r="J74" s="11" t="s">
        <v>686</v>
      </c>
      <c r="K74" s="11" t="s">
        <v>686</v>
      </c>
      <c r="L74" s="11" t="s">
        <v>686</v>
      </c>
      <c r="M74" s="11" t="s">
        <v>686</v>
      </c>
      <c r="N74" s="11" t="s">
        <v>686</v>
      </c>
      <c r="O74" s="11" t="s">
        <v>686</v>
      </c>
      <c r="P74" s="11" t="s">
        <v>686</v>
      </c>
      <c r="Q74" s="11" t="s">
        <v>686</v>
      </c>
      <c r="R74" s="11" t="s">
        <v>686</v>
      </c>
      <c r="S74" s="11" t="s">
        <v>686</v>
      </c>
      <c r="T74" s="11" t="s">
        <v>686</v>
      </c>
      <c r="U74" s="11" t="s">
        <v>686</v>
      </c>
      <c r="V74" s="11" t="s">
        <v>686</v>
      </c>
      <c r="W74" s="11" t="s">
        <v>686</v>
      </c>
      <c r="X74" s="11" t="s">
        <v>686</v>
      </c>
      <c r="Y74" s="11" t="s">
        <v>686</v>
      </c>
      <c r="Z74" s="11" t="s">
        <v>686</v>
      </c>
      <c r="AA74" s="11" t="s">
        <v>686</v>
      </c>
      <c r="AB74" s="11" t="s">
        <v>686</v>
      </c>
      <c r="AC74" s="11" t="s">
        <v>686</v>
      </c>
      <c r="AD74" s="11" t="s">
        <v>686</v>
      </c>
      <c r="AE74" s="11" t="s">
        <v>686</v>
      </c>
      <c r="AF74" s="11" t="s">
        <v>686</v>
      </c>
      <c r="AG74" s="11" t="s">
        <v>686</v>
      </c>
    </row>
    <row r="75" ht="22" customHeight="1" spans="1:33">
      <c r="A75" s="11" t="s">
        <v>686</v>
      </c>
      <c r="B75" s="11" t="s">
        <v>345</v>
      </c>
      <c r="C75" s="11" t="s">
        <v>686</v>
      </c>
      <c r="D75" s="11" t="s">
        <v>6738</v>
      </c>
      <c r="E75" s="11" t="s">
        <v>1812</v>
      </c>
      <c r="F75" s="11" t="s">
        <v>429</v>
      </c>
      <c r="G75" s="11" t="s">
        <v>345</v>
      </c>
      <c r="H75" s="11">
        <v>50</v>
      </c>
      <c r="I75" s="11">
        <v>50</v>
      </c>
      <c r="J75" s="11">
        <v>100</v>
      </c>
      <c r="K75" s="11">
        <v>100</v>
      </c>
      <c r="L75" s="11">
        <v>50</v>
      </c>
      <c r="M75" s="11"/>
      <c r="N75" s="11"/>
      <c r="O75" s="11"/>
      <c r="P75" s="11"/>
      <c r="Q75" s="11"/>
      <c r="R75" s="11"/>
      <c r="S75" s="11"/>
      <c r="T75" s="11"/>
      <c r="U75" s="11"/>
      <c r="V75" s="11"/>
      <c r="W75" s="11"/>
      <c r="X75" s="11"/>
      <c r="Y75" s="11"/>
      <c r="Z75" s="11"/>
      <c r="AA75" s="11"/>
      <c r="AB75" s="11"/>
      <c r="AC75" s="11"/>
      <c r="AD75" s="11"/>
      <c r="AE75" s="11"/>
      <c r="AF75" s="11"/>
      <c r="AG75" s="11"/>
    </row>
    <row r="76" ht="22" customHeight="1" spans="1:33">
      <c r="A76" s="11" t="s">
        <v>686</v>
      </c>
      <c r="B76" s="11" t="s">
        <v>322</v>
      </c>
      <c r="C76" s="11" t="s">
        <v>2368</v>
      </c>
      <c r="D76" s="11" t="s">
        <v>6746</v>
      </c>
      <c r="E76" s="11" t="s">
        <v>1812</v>
      </c>
      <c r="F76" s="11" t="s">
        <v>2376</v>
      </c>
      <c r="G76" s="11" t="s">
        <v>772</v>
      </c>
      <c r="H76" s="11" t="s">
        <v>686</v>
      </c>
      <c r="I76" s="11" t="s">
        <v>686</v>
      </c>
      <c r="J76" s="11" t="s">
        <v>686</v>
      </c>
      <c r="K76" s="11" t="s">
        <v>686</v>
      </c>
      <c r="L76" s="11" t="s">
        <v>686</v>
      </c>
      <c r="M76" s="11" t="s">
        <v>686</v>
      </c>
      <c r="N76" s="11" t="s">
        <v>686</v>
      </c>
      <c r="O76" s="11" t="s">
        <v>686</v>
      </c>
      <c r="P76" s="11" t="s">
        <v>686</v>
      </c>
      <c r="Q76" s="11" t="s">
        <v>686</v>
      </c>
      <c r="R76" s="11" t="s">
        <v>686</v>
      </c>
      <c r="S76" s="11" t="s">
        <v>686</v>
      </c>
      <c r="T76" s="11" t="s">
        <v>686</v>
      </c>
      <c r="U76" s="11" t="s">
        <v>686</v>
      </c>
      <c r="V76" s="11" t="s">
        <v>686</v>
      </c>
      <c r="W76" s="11" t="s">
        <v>686</v>
      </c>
      <c r="X76" s="11" t="s">
        <v>686</v>
      </c>
      <c r="Y76" s="11" t="s">
        <v>686</v>
      </c>
      <c r="Z76" s="11" t="s">
        <v>686</v>
      </c>
      <c r="AA76" s="11" t="s">
        <v>686</v>
      </c>
      <c r="AB76" s="11" t="s">
        <v>686</v>
      </c>
      <c r="AC76" s="11" t="s">
        <v>686</v>
      </c>
      <c r="AD76" s="11" t="s">
        <v>686</v>
      </c>
      <c r="AE76" s="11" t="s">
        <v>686</v>
      </c>
      <c r="AF76" s="11" t="s">
        <v>686</v>
      </c>
      <c r="AG76" s="11" t="s">
        <v>686</v>
      </c>
    </row>
    <row r="77" ht="22" customHeight="1" spans="1:33">
      <c r="A77" s="11" t="s">
        <v>686</v>
      </c>
      <c r="B77" s="11" t="s">
        <v>359</v>
      </c>
      <c r="C77" s="11" t="s">
        <v>1866</v>
      </c>
      <c r="D77" s="11" t="s">
        <v>6753</v>
      </c>
      <c r="E77" s="11" t="s">
        <v>1812</v>
      </c>
      <c r="F77" s="11" t="s">
        <v>363</v>
      </c>
      <c r="G77" s="11" t="s">
        <v>773</v>
      </c>
      <c r="H77" s="11">
        <v>50</v>
      </c>
      <c r="I77" s="11">
        <v>50</v>
      </c>
      <c r="J77" s="11">
        <v>50</v>
      </c>
      <c r="K77" s="11">
        <v>50</v>
      </c>
      <c r="L77" s="11">
        <v>50</v>
      </c>
      <c r="M77" s="11">
        <v>50</v>
      </c>
      <c r="N77" s="11">
        <v>100</v>
      </c>
      <c r="O77" s="11">
        <v>500</v>
      </c>
      <c r="P77" s="11">
        <v>200</v>
      </c>
      <c r="Q77" s="11">
        <v>50</v>
      </c>
      <c r="R77" s="11"/>
      <c r="S77" s="11"/>
      <c r="T77" s="11"/>
      <c r="U77" s="11"/>
      <c r="V77" s="11"/>
      <c r="W77" s="11"/>
      <c r="X77" s="11"/>
      <c r="Y77" s="11"/>
      <c r="Z77" s="11"/>
      <c r="AA77" s="11"/>
      <c r="AB77" s="11"/>
      <c r="AC77" s="11"/>
      <c r="AD77" s="11"/>
      <c r="AE77" s="11"/>
      <c r="AF77" s="11"/>
      <c r="AG77" s="11"/>
    </row>
    <row r="78" ht="22" customHeight="1" spans="1:33">
      <c r="A78" s="11" t="s">
        <v>686</v>
      </c>
      <c r="B78" s="11" t="s">
        <v>212</v>
      </c>
      <c r="C78" s="11" t="s">
        <v>2124</v>
      </c>
      <c r="D78" s="11" t="s">
        <v>6763</v>
      </c>
      <c r="E78" s="11" t="s">
        <v>1812</v>
      </c>
      <c r="F78" s="11" t="s">
        <v>2133</v>
      </c>
      <c r="G78" s="11" t="s">
        <v>774</v>
      </c>
      <c r="H78" s="11">
        <v>100</v>
      </c>
      <c r="I78" s="11">
        <v>100</v>
      </c>
      <c r="J78" s="11">
        <v>100</v>
      </c>
      <c r="K78" s="11">
        <v>50</v>
      </c>
      <c r="L78" s="11">
        <v>50</v>
      </c>
      <c r="M78" s="11">
        <v>200</v>
      </c>
      <c r="N78" s="11">
        <v>300</v>
      </c>
      <c r="O78" s="11">
        <v>700</v>
      </c>
      <c r="P78" s="11">
        <v>600</v>
      </c>
      <c r="Q78" s="11">
        <v>500</v>
      </c>
      <c r="R78" s="11">
        <v>800</v>
      </c>
      <c r="S78" s="11">
        <v>400</v>
      </c>
      <c r="T78" s="11">
        <v>600</v>
      </c>
      <c r="U78" s="11">
        <v>200</v>
      </c>
      <c r="V78" s="11"/>
      <c r="W78" s="11"/>
      <c r="X78" s="11"/>
      <c r="Y78" s="11"/>
      <c r="Z78" s="11">
        <v>50</v>
      </c>
      <c r="AA78" s="11">
        <v>200</v>
      </c>
      <c r="AB78" s="11">
        <v>700</v>
      </c>
      <c r="AC78" s="11">
        <v>500</v>
      </c>
      <c r="AD78" s="11">
        <v>300</v>
      </c>
      <c r="AE78" s="11">
        <v>200</v>
      </c>
      <c r="AF78" s="11">
        <v>300</v>
      </c>
      <c r="AG78" s="11">
        <v>400</v>
      </c>
    </row>
    <row r="79" ht="22" customHeight="1" spans="1:33">
      <c r="A79" s="11" t="s">
        <v>686</v>
      </c>
      <c r="B79" s="11" t="s">
        <v>289</v>
      </c>
      <c r="C79" s="11" t="s">
        <v>2103</v>
      </c>
      <c r="D79" s="11" t="s">
        <v>6770</v>
      </c>
      <c r="E79" s="11" t="s">
        <v>1812</v>
      </c>
      <c r="F79" s="11" t="s">
        <v>292</v>
      </c>
      <c r="G79" s="11" t="s">
        <v>775</v>
      </c>
      <c r="H79" s="11">
        <v>50</v>
      </c>
      <c r="I79" s="11">
        <v>50</v>
      </c>
      <c r="J79" s="11">
        <v>50</v>
      </c>
      <c r="K79" s="11">
        <v>50</v>
      </c>
      <c r="L79" s="11">
        <v>20</v>
      </c>
      <c r="M79" s="11">
        <v>20</v>
      </c>
      <c r="N79" s="11">
        <v>50</v>
      </c>
      <c r="O79" s="11">
        <v>50</v>
      </c>
      <c r="P79" s="11"/>
      <c r="Q79" s="11"/>
      <c r="R79" s="11"/>
      <c r="S79" s="11">
        <v>50</v>
      </c>
      <c r="T79" s="11">
        <v>100</v>
      </c>
      <c r="U79" s="11">
        <v>200</v>
      </c>
      <c r="V79" s="11">
        <v>100</v>
      </c>
      <c r="W79" s="11">
        <v>40</v>
      </c>
      <c r="X79" s="11"/>
      <c r="Y79" s="11"/>
      <c r="Z79" s="11"/>
      <c r="AA79" s="11"/>
      <c r="AB79" s="11"/>
      <c r="AC79" s="11"/>
      <c r="AD79" s="11"/>
      <c r="AE79" s="11"/>
      <c r="AF79" s="11">
        <v>50</v>
      </c>
      <c r="AG79" s="11">
        <v>100</v>
      </c>
    </row>
    <row r="80" ht="22" customHeight="1" spans="1:33">
      <c r="A80" s="11" t="s">
        <v>686</v>
      </c>
      <c r="B80" s="11" t="s">
        <v>298</v>
      </c>
      <c r="C80" s="11" t="s">
        <v>2192</v>
      </c>
      <c r="D80" s="11" t="s">
        <v>6778</v>
      </c>
      <c r="E80" s="11" t="s">
        <v>1812</v>
      </c>
      <c r="F80" s="11" t="s">
        <v>2201</v>
      </c>
      <c r="G80" s="11" t="s">
        <v>776</v>
      </c>
      <c r="H80" s="11">
        <v>200</v>
      </c>
      <c r="I80" s="11">
        <v>300</v>
      </c>
      <c r="J80" s="11">
        <v>100</v>
      </c>
      <c r="K80" s="11"/>
      <c r="L80" s="11"/>
      <c r="M80" s="11"/>
      <c r="N80" s="11"/>
      <c r="O80" s="11"/>
      <c r="P80" s="11"/>
      <c r="Q80" s="11"/>
      <c r="R80" s="11"/>
      <c r="S80" s="11"/>
      <c r="T80" s="11"/>
      <c r="U80" s="11"/>
      <c r="V80" s="11"/>
      <c r="W80" s="11"/>
      <c r="X80" s="11"/>
      <c r="Y80" s="11"/>
      <c r="Z80" s="11"/>
      <c r="AA80" s="11"/>
      <c r="AB80" s="11"/>
      <c r="AC80" s="11"/>
      <c r="AD80" s="11"/>
      <c r="AE80" s="11"/>
      <c r="AF80" s="11"/>
      <c r="AG80" s="11"/>
    </row>
    <row r="81" ht="22" customHeight="1" spans="1:33">
      <c r="A81" s="11" t="s">
        <v>686</v>
      </c>
      <c r="B81" s="11" t="s">
        <v>414</v>
      </c>
      <c r="C81" s="11" t="s">
        <v>686</v>
      </c>
      <c r="D81" s="11" t="s">
        <v>6787</v>
      </c>
      <c r="E81" s="11" t="s">
        <v>1812</v>
      </c>
      <c r="F81" s="11" t="s">
        <v>416</v>
      </c>
      <c r="G81" s="11" t="s">
        <v>414</v>
      </c>
      <c r="H81" s="11">
        <v>100</v>
      </c>
      <c r="I81" s="11">
        <v>100</v>
      </c>
      <c r="J81" s="11"/>
      <c r="K81" s="11"/>
      <c r="L81" s="11"/>
      <c r="M81" s="11"/>
      <c r="N81" s="11"/>
      <c r="O81" s="11"/>
      <c r="P81" s="11"/>
      <c r="Q81" s="11"/>
      <c r="R81" s="11"/>
      <c r="S81" s="11"/>
      <c r="T81" s="11"/>
      <c r="U81" s="11"/>
      <c r="V81" s="11"/>
      <c r="W81" s="11"/>
      <c r="X81" s="11"/>
      <c r="Y81" s="11"/>
      <c r="Z81" s="11"/>
      <c r="AA81" s="11"/>
      <c r="AB81" s="11"/>
      <c r="AC81" s="11"/>
      <c r="AD81" s="11"/>
      <c r="AE81" s="11"/>
      <c r="AF81" s="11"/>
      <c r="AG81" s="11"/>
    </row>
    <row r="82" ht="22" customHeight="1" spans="1:33">
      <c r="A82" s="11" t="s">
        <v>686</v>
      </c>
      <c r="B82" s="11" t="s">
        <v>302</v>
      </c>
      <c r="C82" s="11" t="s">
        <v>2091</v>
      </c>
      <c r="D82" s="11" t="s">
        <v>6794</v>
      </c>
      <c r="E82" s="11" t="s">
        <v>1812</v>
      </c>
      <c r="F82" s="11" t="s">
        <v>305</v>
      </c>
      <c r="G82" s="11" t="s">
        <v>777</v>
      </c>
      <c r="H82" s="11">
        <v>100</v>
      </c>
      <c r="I82" s="11">
        <v>100</v>
      </c>
      <c r="J82" s="11">
        <v>100</v>
      </c>
      <c r="K82" s="11">
        <v>50</v>
      </c>
      <c r="L82" s="11">
        <v>50</v>
      </c>
      <c r="M82" s="11">
        <v>100</v>
      </c>
      <c r="N82" s="11">
        <v>100</v>
      </c>
      <c r="O82" s="11">
        <v>200</v>
      </c>
      <c r="P82" s="11">
        <v>200</v>
      </c>
      <c r="Q82" s="11">
        <v>200</v>
      </c>
      <c r="R82" s="11">
        <v>200</v>
      </c>
      <c r="S82" s="11">
        <v>200</v>
      </c>
      <c r="T82" s="11">
        <v>300</v>
      </c>
      <c r="U82" s="11">
        <v>200</v>
      </c>
      <c r="V82" s="11">
        <v>100</v>
      </c>
      <c r="W82" s="11">
        <v>200</v>
      </c>
      <c r="X82" s="11">
        <v>300</v>
      </c>
      <c r="Y82" s="11">
        <v>300</v>
      </c>
      <c r="Z82" s="11">
        <v>300</v>
      </c>
      <c r="AA82" s="11">
        <v>100</v>
      </c>
      <c r="AB82" s="11">
        <v>200</v>
      </c>
      <c r="AC82" s="11">
        <v>300</v>
      </c>
      <c r="AD82" s="11">
        <v>400</v>
      </c>
      <c r="AE82" s="11">
        <v>300</v>
      </c>
      <c r="AF82" s="11">
        <v>300</v>
      </c>
      <c r="AG82" s="11"/>
    </row>
    <row r="83" ht="22" customHeight="1" spans="1:33">
      <c r="A83" s="11" t="s">
        <v>686</v>
      </c>
      <c r="B83" s="11" t="s">
        <v>353</v>
      </c>
      <c r="C83" s="11" t="s">
        <v>2294</v>
      </c>
      <c r="D83" s="11" t="s">
        <v>6799</v>
      </c>
      <c r="E83" s="11" t="s">
        <v>1812</v>
      </c>
      <c r="F83" s="11" t="s">
        <v>355</v>
      </c>
      <c r="G83" s="11" t="s">
        <v>778</v>
      </c>
      <c r="H83" s="11">
        <v>50</v>
      </c>
      <c r="I83" s="11">
        <v>100</v>
      </c>
      <c r="J83" s="11">
        <v>50</v>
      </c>
      <c r="K83" s="11">
        <v>50</v>
      </c>
      <c r="L83" s="11">
        <v>50</v>
      </c>
      <c r="M83" s="11">
        <v>50</v>
      </c>
      <c r="N83" s="11">
        <v>100</v>
      </c>
      <c r="O83" s="11">
        <v>300</v>
      </c>
      <c r="P83" s="11">
        <v>200</v>
      </c>
      <c r="Q83" s="11">
        <v>50</v>
      </c>
      <c r="R83" s="11">
        <v>50</v>
      </c>
      <c r="S83" s="11">
        <v>50</v>
      </c>
      <c r="T83" s="11">
        <v>200</v>
      </c>
      <c r="U83" s="11">
        <v>50</v>
      </c>
      <c r="V83" s="11">
        <v>50</v>
      </c>
      <c r="W83" s="11">
        <v>50</v>
      </c>
      <c r="X83" s="11">
        <v>50</v>
      </c>
      <c r="Y83" s="11">
        <v>50</v>
      </c>
      <c r="Z83" s="11">
        <v>50</v>
      </c>
      <c r="AA83" s="11">
        <v>200</v>
      </c>
      <c r="AB83" s="11">
        <v>200</v>
      </c>
      <c r="AC83" s="11"/>
      <c r="AD83" s="11">
        <v>50</v>
      </c>
      <c r="AE83" s="11">
        <v>50</v>
      </c>
      <c r="AF83" s="11"/>
      <c r="AG83" s="11"/>
    </row>
    <row r="84" ht="22" customHeight="1" spans="1:33">
      <c r="A84" s="11" t="s">
        <v>686</v>
      </c>
      <c r="B84" s="11" t="s">
        <v>780</v>
      </c>
      <c r="C84" s="11" t="s">
        <v>686</v>
      </c>
      <c r="D84" s="11" t="s">
        <v>6808</v>
      </c>
      <c r="E84" s="11" t="s">
        <v>1812</v>
      </c>
      <c r="F84" s="11" t="s">
        <v>6806</v>
      </c>
      <c r="G84" s="11" t="s">
        <v>779</v>
      </c>
      <c r="H84" s="11" t="s">
        <v>686</v>
      </c>
      <c r="I84" s="11" t="s">
        <v>686</v>
      </c>
      <c r="J84" s="11" t="s">
        <v>686</v>
      </c>
      <c r="K84" s="11" t="s">
        <v>686</v>
      </c>
      <c r="L84" s="11" t="s">
        <v>686</v>
      </c>
      <c r="M84" s="11" t="s">
        <v>686</v>
      </c>
      <c r="N84" s="11" t="s">
        <v>686</v>
      </c>
      <c r="O84" s="11" t="s">
        <v>686</v>
      </c>
      <c r="P84" s="11" t="s">
        <v>686</v>
      </c>
      <c r="Q84" s="11" t="s">
        <v>686</v>
      </c>
      <c r="R84" s="11" t="s">
        <v>686</v>
      </c>
      <c r="S84" s="11" t="s">
        <v>686</v>
      </c>
      <c r="T84" s="11" t="s">
        <v>686</v>
      </c>
      <c r="U84" s="11" t="s">
        <v>686</v>
      </c>
      <c r="V84" s="11" t="s">
        <v>686</v>
      </c>
      <c r="W84" s="11" t="s">
        <v>686</v>
      </c>
      <c r="X84" s="11" t="s">
        <v>686</v>
      </c>
      <c r="Y84" s="11" t="s">
        <v>686</v>
      </c>
      <c r="Z84" s="11" t="s">
        <v>686</v>
      </c>
      <c r="AA84" s="11" t="s">
        <v>686</v>
      </c>
      <c r="AB84" s="11" t="s">
        <v>686</v>
      </c>
      <c r="AC84" s="11" t="s">
        <v>686</v>
      </c>
      <c r="AD84" s="11" t="s">
        <v>686</v>
      </c>
      <c r="AE84" s="11" t="s">
        <v>686</v>
      </c>
      <c r="AF84" s="11" t="s">
        <v>686</v>
      </c>
      <c r="AG84" s="11" t="s">
        <v>686</v>
      </c>
    </row>
    <row r="85" ht="22" customHeight="1" spans="1:33">
      <c r="A85" s="11" t="s">
        <v>686</v>
      </c>
      <c r="B85" s="11" t="s">
        <v>782</v>
      </c>
      <c r="C85" s="11" t="s">
        <v>6817</v>
      </c>
      <c r="D85" s="11" t="s">
        <v>6822</v>
      </c>
      <c r="E85" s="11" t="s">
        <v>1812</v>
      </c>
      <c r="F85" s="11" t="s">
        <v>6820</v>
      </c>
      <c r="G85" s="11" t="s">
        <v>781</v>
      </c>
      <c r="H85" s="11">
        <v>50</v>
      </c>
      <c r="I85" s="11">
        <v>50</v>
      </c>
      <c r="J85" s="11"/>
      <c r="K85" s="11"/>
      <c r="L85" s="11">
        <v>10</v>
      </c>
      <c r="M85" s="11">
        <v>10</v>
      </c>
      <c r="N85" s="11">
        <v>50</v>
      </c>
      <c r="O85" s="11">
        <v>600</v>
      </c>
      <c r="P85" s="11">
        <v>100</v>
      </c>
      <c r="Q85" s="11">
        <v>50</v>
      </c>
      <c r="R85" s="11">
        <v>50</v>
      </c>
      <c r="S85" s="11"/>
      <c r="T85" s="11"/>
      <c r="U85" s="11"/>
      <c r="V85" s="11">
        <v>50</v>
      </c>
      <c r="W85" s="11">
        <v>10</v>
      </c>
      <c r="X85" s="11"/>
      <c r="Y85" s="11"/>
      <c r="Z85" s="11">
        <v>50</v>
      </c>
      <c r="AA85" s="11">
        <v>100</v>
      </c>
      <c r="AB85" s="11"/>
      <c r="AC85" s="11"/>
      <c r="AD85" s="11"/>
      <c r="AE85" s="11"/>
      <c r="AF85" s="11"/>
      <c r="AG85" s="11"/>
    </row>
    <row r="86" ht="22" customHeight="1" spans="1:33">
      <c r="A86" s="11" t="s">
        <v>686</v>
      </c>
      <c r="B86" s="11" t="s">
        <v>784</v>
      </c>
      <c r="C86" s="11" t="s">
        <v>6833</v>
      </c>
      <c r="D86" s="11" t="s">
        <v>6838</v>
      </c>
      <c r="E86" s="11" t="s">
        <v>1812</v>
      </c>
      <c r="F86" s="11" t="s">
        <v>6836</v>
      </c>
      <c r="G86" s="11" t="s">
        <v>783</v>
      </c>
      <c r="H86" s="11">
        <v>50</v>
      </c>
      <c r="I86" s="11">
        <v>100</v>
      </c>
      <c r="J86" s="11">
        <v>100</v>
      </c>
      <c r="K86" s="11">
        <v>100</v>
      </c>
      <c r="L86" s="11">
        <v>100</v>
      </c>
      <c r="M86" s="11">
        <v>50</v>
      </c>
      <c r="N86" s="11">
        <v>100</v>
      </c>
      <c r="O86" s="11">
        <v>300</v>
      </c>
      <c r="P86" s="11">
        <v>300</v>
      </c>
      <c r="Q86" s="11">
        <v>100</v>
      </c>
      <c r="R86" s="11">
        <v>100</v>
      </c>
      <c r="S86" s="11">
        <v>100</v>
      </c>
      <c r="T86" s="11">
        <v>100</v>
      </c>
      <c r="U86" s="11">
        <v>50</v>
      </c>
      <c r="V86" s="11">
        <v>50</v>
      </c>
      <c r="W86" s="11">
        <v>50</v>
      </c>
      <c r="X86" s="11">
        <v>100</v>
      </c>
      <c r="Y86" s="11">
        <v>100</v>
      </c>
      <c r="Z86" s="11">
        <v>50</v>
      </c>
      <c r="AA86" s="11">
        <v>200</v>
      </c>
      <c r="AB86" s="11">
        <v>100</v>
      </c>
      <c r="AC86" s="11">
        <v>100</v>
      </c>
      <c r="AD86" s="11">
        <v>100</v>
      </c>
      <c r="AE86" s="11">
        <v>100</v>
      </c>
      <c r="AF86" s="11">
        <v>200</v>
      </c>
      <c r="AG86" s="11"/>
    </row>
    <row r="87" ht="22" customHeight="1" spans="1:33">
      <c r="A87" s="11" t="s">
        <v>686</v>
      </c>
      <c r="B87" s="11" t="s">
        <v>381</v>
      </c>
      <c r="C87" s="11" t="s">
        <v>2157</v>
      </c>
      <c r="D87" s="11" t="s">
        <v>6851</v>
      </c>
      <c r="E87" s="11" t="s">
        <v>1812</v>
      </c>
      <c r="F87" s="11" t="s">
        <v>2166</v>
      </c>
      <c r="G87" s="11" t="s">
        <v>785</v>
      </c>
      <c r="H87" s="11">
        <v>50</v>
      </c>
      <c r="I87" s="11">
        <v>50</v>
      </c>
      <c r="J87" s="11">
        <v>50</v>
      </c>
      <c r="K87" s="11"/>
      <c r="L87" s="11"/>
      <c r="M87" s="11"/>
      <c r="N87" s="11">
        <v>50</v>
      </c>
      <c r="O87" s="11">
        <v>50</v>
      </c>
      <c r="P87" s="11">
        <v>50</v>
      </c>
      <c r="Q87" s="11">
        <v>50</v>
      </c>
      <c r="R87" s="11">
        <v>50</v>
      </c>
      <c r="S87" s="11">
        <v>50</v>
      </c>
      <c r="T87" s="11">
        <v>100</v>
      </c>
      <c r="U87" s="11">
        <v>50</v>
      </c>
      <c r="V87" s="11">
        <v>50</v>
      </c>
      <c r="W87" s="11">
        <v>30</v>
      </c>
      <c r="X87" s="11"/>
      <c r="Y87" s="11"/>
      <c r="Z87" s="11"/>
      <c r="AA87" s="11">
        <v>50</v>
      </c>
      <c r="AB87" s="11"/>
      <c r="AC87" s="11"/>
      <c r="AD87" s="11"/>
      <c r="AE87" s="11"/>
      <c r="AF87" s="11"/>
      <c r="AG87" s="11"/>
    </row>
    <row r="88" ht="22" customHeight="1" spans="1:33">
      <c r="A88" s="11" t="s">
        <v>686</v>
      </c>
      <c r="B88" s="11" t="s">
        <v>546</v>
      </c>
      <c r="C88" s="11" t="s">
        <v>2505</v>
      </c>
      <c r="D88" s="11" t="s">
        <v>6856</v>
      </c>
      <c r="E88" s="11" t="s">
        <v>1812</v>
      </c>
      <c r="F88" s="11" t="s">
        <v>2514</v>
      </c>
      <c r="G88" s="11" t="s">
        <v>786</v>
      </c>
      <c r="H88" s="11" t="s">
        <v>686</v>
      </c>
      <c r="I88" s="11" t="s">
        <v>686</v>
      </c>
      <c r="J88" s="11" t="s">
        <v>686</v>
      </c>
      <c r="K88" s="11" t="s">
        <v>686</v>
      </c>
      <c r="L88" s="11" t="s">
        <v>686</v>
      </c>
      <c r="M88" s="11" t="s">
        <v>686</v>
      </c>
      <c r="N88" s="11" t="s">
        <v>686</v>
      </c>
      <c r="O88" s="11" t="s">
        <v>686</v>
      </c>
      <c r="P88" s="11" t="s">
        <v>686</v>
      </c>
      <c r="Q88" s="11" t="s">
        <v>686</v>
      </c>
      <c r="R88" s="11" t="s">
        <v>686</v>
      </c>
      <c r="S88" s="11" t="s">
        <v>686</v>
      </c>
      <c r="T88" s="11" t="s">
        <v>686</v>
      </c>
      <c r="U88" s="11" t="s">
        <v>686</v>
      </c>
      <c r="V88" s="11" t="s">
        <v>686</v>
      </c>
      <c r="W88" s="11" t="s">
        <v>686</v>
      </c>
      <c r="X88" s="11" t="s">
        <v>686</v>
      </c>
      <c r="Y88" s="11" t="s">
        <v>686</v>
      </c>
      <c r="Z88" s="11" t="s">
        <v>686</v>
      </c>
      <c r="AA88" s="11" t="s">
        <v>686</v>
      </c>
      <c r="AB88" s="11" t="s">
        <v>686</v>
      </c>
      <c r="AC88" s="11" t="s">
        <v>686</v>
      </c>
      <c r="AD88" s="11" t="s">
        <v>686</v>
      </c>
      <c r="AE88" s="11" t="s">
        <v>686</v>
      </c>
      <c r="AF88" s="11" t="s">
        <v>686</v>
      </c>
      <c r="AG88" s="11" t="s">
        <v>686</v>
      </c>
    </row>
    <row r="89" ht="22" customHeight="1" spans="1:33">
      <c r="A89" s="11" t="s">
        <v>686</v>
      </c>
      <c r="B89" s="11" t="s">
        <v>293</v>
      </c>
      <c r="C89" s="11" t="s">
        <v>2244</v>
      </c>
      <c r="D89" s="11" t="s">
        <v>6865</v>
      </c>
      <c r="E89" s="11" t="s">
        <v>1812</v>
      </c>
      <c r="F89" s="11" t="s">
        <v>297</v>
      </c>
      <c r="G89" s="11" t="s">
        <v>787</v>
      </c>
      <c r="H89" s="11">
        <v>50</v>
      </c>
      <c r="I89" s="11">
        <v>100</v>
      </c>
      <c r="J89" s="11">
        <v>100</v>
      </c>
      <c r="K89" s="11">
        <v>200</v>
      </c>
      <c r="L89" s="11">
        <v>100</v>
      </c>
      <c r="M89" s="11"/>
      <c r="N89" s="11"/>
      <c r="O89" s="11"/>
      <c r="P89" s="11"/>
      <c r="Q89" s="11"/>
      <c r="R89" s="11">
        <v>50</v>
      </c>
      <c r="S89" s="11">
        <v>50</v>
      </c>
      <c r="T89" s="11">
        <v>50</v>
      </c>
      <c r="U89" s="11">
        <v>50</v>
      </c>
      <c r="V89" s="11">
        <v>50</v>
      </c>
      <c r="W89" s="11">
        <v>50</v>
      </c>
      <c r="X89" s="11">
        <v>50</v>
      </c>
      <c r="Y89" s="11">
        <v>50</v>
      </c>
      <c r="Z89" s="11">
        <v>50</v>
      </c>
      <c r="AA89" s="11">
        <v>300</v>
      </c>
      <c r="AB89" s="11">
        <v>200</v>
      </c>
      <c r="AC89" s="11">
        <v>50</v>
      </c>
      <c r="AD89" s="11">
        <v>50</v>
      </c>
      <c r="AE89" s="11">
        <v>100</v>
      </c>
      <c r="AF89" s="11">
        <v>100</v>
      </c>
      <c r="AG89" s="11">
        <v>100</v>
      </c>
    </row>
    <row r="90" ht="22" customHeight="1" spans="1:33">
      <c r="A90" s="11" t="s">
        <v>686</v>
      </c>
      <c r="B90" s="11" t="s">
        <v>417</v>
      </c>
      <c r="C90" s="11" t="s">
        <v>2517</v>
      </c>
      <c r="D90" s="11" t="s">
        <v>6875</v>
      </c>
      <c r="E90" s="11" t="s">
        <v>1812</v>
      </c>
      <c r="F90" s="11" t="s">
        <v>419</v>
      </c>
      <c r="G90" s="11" t="s">
        <v>788</v>
      </c>
      <c r="H90" s="11">
        <v>50</v>
      </c>
      <c r="I90" s="11">
        <v>50</v>
      </c>
      <c r="J90" s="11">
        <v>50</v>
      </c>
      <c r="K90" s="11"/>
      <c r="L90" s="11">
        <v>50</v>
      </c>
      <c r="M90" s="11">
        <v>200</v>
      </c>
      <c r="N90" s="11">
        <v>300</v>
      </c>
      <c r="O90" s="11"/>
      <c r="P90" s="11">
        <v>600</v>
      </c>
      <c r="Q90" s="11">
        <v>400</v>
      </c>
      <c r="R90" s="11">
        <v>50</v>
      </c>
      <c r="S90" s="11">
        <v>200</v>
      </c>
      <c r="T90" s="11">
        <v>200</v>
      </c>
      <c r="U90" s="11">
        <v>300</v>
      </c>
      <c r="V90" s="11">
        <v>200</v>
      </c>
      <c r="W90" s="11">
        <v>10</v>
      </c>
      <c r="X90" s="11"/>
      <c r="Y90" s="11"/>
      <c r="Z90" s="11"/>
      <c r="AA90" s="11"/>
      <c r="AB90" s="11"/>
      <c r="AC90" s="11"/>
      <c r="AD90" s="11"/>
      <c r="AE90" s="11"/>
      <c r="AF90" s="11"/>
      <c r="AG90" s="11"/>
    </row>
    <row r="91" ht="22" customHeight="1" spans="1:33">
      <c r="A91" s="11" t="s">
        <v>686</v>
      </c>
      <c r="B91" s="11" t="s">
        <v>327</v>
      </c>
      <c r="C91" s="11" t="s">
        <v>2315</v>
      </c>
      <c r="D91" s="11" t="s">
        <v>6881</v>
      </c>
      <c r="E91" s="11" t="s">
        <v>1812</v>
      </c>
      <c r="F91" s="11" t="s">
        <v>2323</v>
      </c>
      <c r="G91" s="11" t="s">
        <v>789</v>
      </c>
      <c r="H91" s="11">
        <v>200</v>
      </c>
      <c r="I91" s="11">
        <v>200</v>
      </c>
      <c r="J91" s="11">
        <v>100</v>
      </c>
      <c r="K91" s="11">
        <v>50</v>
      </c>
      <c r="L91" s="11"/>
      <c r="M91" s="11"/>
      <c r="N91" s="11"/>
      <c r="O91" s="11"/>
      <c r="P91" s="11"/>
      <c r="Q91" s="11"/>
      <c r="R91" s="11"/>
      <c r="S91" s="11"/>
      <c r="T91" s="11"/>
      <c r="U91" s="11"/>
      <c r="V91" s="11"/>
      <c r="W91" s="11"/>
      <c r="X91" s="11"/>
      <c r="Y91" s="11"/>
      <c r="Z91" s="11"/>
      <c r="AA91" s="11"/>
      <c r="AB91" s="11"/>
      <c r="AC91" s="11"/>
      <c r="AD91" s="11"/>
      <c r="AE91" s="11"/>
      <c r="AF91" s="11"/>
      <c r="AG91" s="11"/>
    </row>
    <row r="92" ht="22" customHeight="1" spans="1:33">
      <c r="A92" s="11" t="s">
        <v>686</v>
      </c>
      <c r="B92" s="11" t="s">
        <v>385</v>
      </c>
      <c r="C92" s="11" t="s">
        <v>6889</v>
      </c>
      <c r="D92" s="11" t="s">
        <v>6891</v>
      </c>
      <c r="E92" s="11" t="s">
        <v>1812</v>
      </c>
      <c r="F92" s="11" t="s">
        <v>2189</v>
      </c>
      <c r="G92" s="11" t="s">
        <v>790</v>
      </c>
      <c r="H92" s="11">
        <v>200</v>
      </c>
      <c r="I92" s="11">
        <v>300</v>
      </c>
      <c r="J92" s="11">
        <v>100</v>
      </c>
      <c r="K92" s="11">
        <v>400</v>
      </c>
      <c r="L92" s="11">
        <v>300</v>
      </c>
      <c r="M92" s="11">
        <v>200</v>
      </c>
      <c r="N92" s="11">
        <v>200</v>
      </c>
      <c r="O92" s="11">
        <v>800</v>
      </c>
      <c r="P92" s="11">
        <v>600</v>
      </c>
      <c r="Q92" s="11">
        <v>800</v>
      </c>
      <c r="R92" s="11">
        <v>300</v>
      </c>
      <c r="S92" s="11">
        <v>600</v>
      </c>
      <c r="T92" s="11">
        <v>400</v>
      </c>
      <c r="U92" s="11">
        <v>300</v>
      </c>
      <c r="V92" s="11">
        <v>500</v>
      </c>
      <c r="W92" s="11"/>
      <c r="X92" s="11"/>
      <c r="Y92" s="11"/>
      <c r="Z92" s="11"/>
      <c r="AA92" s="11"/>
      <c r="AB92" s="11"/>
      <c r="AC92" s="11"/>
      <c r="AD92" s="11"/>
      <c r="AE92" s="11"/>
      <c r="AF92" s="11"/>
      <c r="AG92" s="11"/>
    </row>
    <row r="93" ht="22" customHeight="1" spans="1:33">
      <c r="A93" s="11" t="s">
        <v>686</v>
      </c>
      <c r="B93" s="11" t="s">
        <v>309</v>
      </c>
      <c r="C93" s="11" t="s">
        <v>2233</v>
      </c>
      <c r="D93" s="11" t="s">
        <v>6897</v>
      </c>
      <c r="E93" s="11" t="s">
        <v>1812</v>
      </c>
      <c r="F93" s="11" t="s">
        <v>2241</v>
      </c>
      <c r="G93" s="11" t="s">
        <v>791</v>
      </c>
      <c r="H93" s="11">
        <v>200</v>
      </c>
      <c r="I93" s="11">
        <v>300</v>
      </c>
      <c r="J93" s="11">
        <v>100</v>
      </c>
      <c r="K93" s="11">
        <v>100</v>
      </c>
      <c r="L93" s="11">
        <v>50</v>
      </c>
      <c r="M93" s="11">
        <v>50</v>
      </c>
      <c r="N93" s="11">
        <v>100</v>
      </c>
      <c r="O93" s="11">
        <v>200</v>
      </c>
      <c r="P93" s="11">
        <v>100</v>
      </c>
      <c r="Q93" s="11">
        <v>100</v>
      </c>
      <c r="R93" s="11">
        <v>100</v>
      </c>
      <c r="S93" s="11">
        <v>50</v>
      </c>
      <c r="T93" s="11">
        <v>100</v>
      </c>
      <c r="U93" s="11">
        <v>100</v>
      </c>
      <c r="V93" s="11">
        <v>50</v>
      </c>
      <c r="W93" s="11">
        <v>40</v>
      </c>
      <c r="X93" s="11"/>
      <c r="Y93" s="11"/>
      <c r="Z93" s="11"/>
      <c r="AA93" s="11"/>
      <c r="AB93" s="11"/>
      <c r="AC93" s="11"/>
      <c r="AD93" s="11"/>
      <c r="AE93" s="11"/>
      <c r="AF93" s="11"/>
      <c r="AG93" s="11"/>
    </row>
    <row r="94" ht="22" customHeight="1" spans="1:33">
      <c r="A94" s="11" t="s">
        <v>686</v>
      </c>
      <c r="B94" s="11" t="s">
        <v>456</v>
      </c>
      <c r="C94" s="11" t="s">
        <v>2306</v>
      </c>
      <c r="D94" s="11" t="s">
        <v>6903</v>
      </c>
      <c r="E94" s="11" t="s">
        <v>1812</v>
      </c>
      <c r="F94" s="11" t="s">
        <v>460</v>
      </c>
      <c r="G94" s="11" t="s">
        <v>792</v>
      </c>
      <c r="H94" s="11" t="s">
        <v>686</v>
      </c>
      <c r="I94" s="11" t="s">
        <v>686</v>
      </c>
      <c r="J94" s="11" t="s">
        <v>686</v>
      </c>
      <c r="K94" s="11" t="s">
        <v>686</v>
      </c>
      <c r="L94" s="11" t="s">
        <v>686</v>
      </c>
      <c r="M94" s="11" t="s">
        <v>686</v>
      </c>
      <c r="N94" s="11" t="s">
        <v>686</v>
      </c>
      <c r="O94" s="11" t="s">
        <v>686</v>
      </c>
      <c r="P94" s="11" t="s">
        <v>686</v>
      </c>
      <c r="Q94" s="11" t="s">
        <v>686</v>
      </c>
      <c r="R94" s="11" t="s">
        <v>686</v>
      </c>
      <c r="S94" s="11" t="s">
        <v>686</v>
      </c>
      <c r="T94" s="11" t="s">
        <v>686</v>
      </c>
      <c r="U94" s="11" t="s">
        <v>686</v>
      </c>
      <c r="V94" s="11" t="s">
        <v>686</v>
      </c>
      <c r="W94" s="11" t="s">
        <v>686</v>
      </c>
      <c r="X94" s="11" t="s">
        <v>686</v>
      </c>
      <c r="Y94" s="11" t="s">
        <v>686</v>
      </c>
      <c r="Z94" s="11" t="s">
        <v>686</v>
      </c>
      <c r="AA94" s="11" t="s">
        <v>686</v>
      </c>
      <c r="AB94" s="11" t="s">
        <v>686</v>
      </c>
      <c r="AC94" s="11" t="s">
        <v>686</v>
      </c>
      <c r="AD94" s="11" t="s">
        <v>686</v>
      </c>
      <c r="AE94" s="11" t="s">
        <v>686</v>
      </c>
      <c r="AF94" s="11" t="s">
        <v>686</v>
      </c>
      <c r="AG94" s="11" t="s">
        <v>686</v>
      </c>
    </row>
    <row r="95" ht="22" customHeight="1" spans="1:33">
      <c r="A95" s="11" t="s">
        <v>686</v>
      </c>
      <c r="B95" s="11" t="s">
        <v>430</v>
      </c>
      <c r="C95" s="11" t="s">
        <v>2453</v>
      </c>
      <c r="D95" s="11" t="s">
        <v>6911</v>
      </c>
      <c r="E95" s="11" t="s">
        <v>1812</v>
      </c>
      <c r="F95" s="11" t="s">
        <v>2461</v>
      </c>
      <c r="G95" s="11" t="s">
        <v>793</v>
      </c>
      <c r="H95" s="11" t="s">
        <v>686</v>
      </c>
      <c r="I95" s="11" t="s">
        <v>686</v>
      </c>
      <c r="J95" s="11" t="s">
        <v>686</v>
      </c>
      <c r="K95" s="11" t="s">
        <v>686</v>
      </c>
      <c r="L95" s="11" t="s">
        <v>686</v>
      </c>
      <c r="M95" s="11" t="s">
        <v>686</v>
      </c>
      <c r="N95" s="11" t="s">
        <v>686</v>
      </c>
      <c r="O95" s="11" t="s">
        <v>686</v>
      </c>
      <c r="P95" s="11" t="s">
        <v>686</v>
      </c>
      <c r="Q95" s="11" t="s">
        <v>686</v>
      </c>
      <c r="R95" s="11" t="s">
        <v>686</v>
      </c>
      <c r="S95" s="11" t="s">
        <v>686</v>
      </c>
      <c r="T95" s="11" t="s">
        <v>686</v>
      </c>
      <c r="U95" s="11" t="s">
        <v>686</v>
      </c>
      <c r="V95" s="11" t="s">
        <v>686</v>
      </c>
      <c r="W95" s="11" t="s">
        <v>686</v>
      </c>
      <c r="X95" s="11" t="s">
        <v>686</v>
      </c>
      <c r="Y95" s="11" t="s">
        <v>686</v>
      </c>
      <c r="Z95" s="11" t="s">
        <v>686</v>
      </c>
      <c r="AA95" s="11" t="s">
        <v>686</v>
      </c>
      <c r="AB95" s="11" t="s">
        <v>686</v>
      </c>
      <c r="AC95" s="11" t="s">
        <v>686</v>
      </c>
      <c r="AD95" s="11" t="s">
        <v>686</v>
      </c>
      <c r="AE95" s="11" t="s">
        <v>686</v>
      </c>
      <c r="AF95" s="11" t="s">
        <v>686</v>
      </c>
      <c r="AG95" s="11" t="s">
        <v>686</v>
      </c>
    </row>
    <row r="96" ht="22" customHeight="1" spans="1:33">
      <c r="A96" s="11" t="s">
        <v>686</v>
      </c>
      <c r="B96" s="11" t="s">
        <v>466</v>
      </c>
      <c r="C96" s="11" t="s">
        <v>686</v>
      </c>
      <c r="D96" s="11" t="s">
        <v>6920</v>
      </c>
      <c r="E96" s="11" t="s">
        <v>1812</v>
      </c>
      <c r="F96" s="11" t="s">
        <v>470</v>
      </c>
      <c r="G96" s="11" t="s">
        <v>466</v>
      </c>
      <c r="H96" s="11">
        <v>50</v>
      </c>
      <c r="I96" s="11">
        <v>100</v>
      </c>
      <c r="J96" s="11">
        <v>100</v>
      </c>
      <c r="K96" s="11">
        <v>200</v>
      </c>
      <c r="L96" s="11">
        <v>200</v>
      </c>
      <c r="M96" s="11">
        <v>200</v>
      </c>
      <c r="N96" s="11">
        <v>200</v>
      </c>
      <c r="O96" s="11">
        <v>200</v>
      </c>
      <c r="P96" s="11">
        <v>400</v>
      </c>
      <c r="Q96" s="11">
        <v>500</v>
      </c>
      <c r="R96" s="11">
        <v>200</v>
      </c>
      <c r="S96" s="11">
        <v>400</v>
      </c>
      <c r="T96" s="11">
        <v>100</v>
      </c>
      <c r="U96" s="11"/>
      <c r="V96" s="11">
        <v>50</v>
      </c>
      <c r="W96" s="11">
        <v>100</v>
      </c>
      <c r="X96" s="11"/>
      <c r="Y96" s="11"/>
      <c r="Z96" s="11"/>
      <c r="AA96" s="11"/>
      <c r="AB96" s="11"/>
      <c r="AC96" s="11"/>
      <c r="AD96" s="11"/>
      <c r="AE96" s="11"/>
      <c r="AF96" s="11"/>
      <c r="AG96" s="11"/>
    </row>
    <row r="97" ht="22" customHeight="1" spans="1:33">
      <c r="A97" s="11" t="s">
        <v>686</v>
      </c>
      <c r="B97" s="11" t="s">
        <v>560</v>
      </c>
      <c r="C97" s="11" t="s">
        <v>2348</v>
      </c>
      <c r="D97" s="11" t="s">
        <v>6928</v>
      </c>
      <c r="E97" s="11" t="s">
        <v>1812</v>
      </c>
      <c r="F97" s="11" t="s">
        <v>2355</v>
      </c>
      <c r="G97" s="11" t="s">
        <v>794</v>
      </c>
      <c r="H97" s="11"/>
      <c r="I97" s="11"/>
      <c r="J97" s="11"/>
      <c r="K97" s="11"/>
      <c r="L97" s="11"/>
      <c r="M97" s="11">
        <v>100</v>
      </c>
      <c r="N97" s="11">
        <v>300</v>
      </c>
      <c r="O97" s="11">
        <v>200</v>
      </c>
      <c r="P97" s="11"/>
      <c r="Q97" s="11"/>
      <c r="R97" s="11"/>
      <c r="S97" s="11">
        <v>50</v>
      </c>
      <c r="T97" s="11">
        <v>50</v>
      </c>
      <c r="U97" s="11"/>
      <c r="V97" s="11"/>
      <c r="W97" s="11"/>
      <c r="X97" s="11"/>
      <c r="Y97" s="11"/>
      <c r="Z97" s="11"/>
      <c r="AA97" s="11"/>
      <c r="AB97" s="11"/>
      <c r="AC97" s="11"/>
      <c r="AD97" s="11"/>
      <c r="AE97" s="11"/>
      <c r="AF97" s="11"/>
      <c r="AG97" s="11"/>
    </row>
    <row r="98" ht="22" customHeight="1" spans="1:33">
      <c r="A98" s="11" t="s">
        <v>686</v>
      </c>
      <c r="B98" s="11" t="s">
        <v>341</v>
      </c>
      <c r="C98" s="11" t="s">
        <v>2255</v>
      </c>
      <c r="D98" s="11" t="s">
        <v>6935</v>
      </c>
      <c r="E98" s="11" t="s">
        <v>1812</v>
      </c>
      <c r="F98" s="11" t="s">
        <v>344</v>
      </c>
      <c r="G98" s="11" t="s">
        <v>795</v>
      </c>
      <c r="H98" s="11">
        <v>100</v>
      </c>
      <c r="I98" s="11">
        <v>200</v>
      </c>
      <c r="J98" s="11">
        <v>200</v>
      </c>
      <c r="K98" s="11">
        <v>100</v>
      </c>
      <c r="L98" s="11">
        <v>200</v>
      </c>
      <c r="M98" s="11">
        <v>200</v>
      </c>
      <c r="N98" s="11">
        <v>500</v>
      </c>
      <c r="O98" s="11">
        <v>1000</v>
      </c>
      <c r="P98" s="11">
        <v>1000</v>
      </c>
      <c r="Q98" s="11">
        <v>500</v>
      </c>
      <c r="R98" s="11">
        <v>500</v>
      </c>
      <c r="S98" s="11">
        <v>1000</v>
      </c>
      <c r="T98" s="11">
        <v>500</v>
      </c>
      <c r="U98" s="11">
        <v>400</v>
      </c>
      <c r="V98" s="11">
        <v>500</v>
      </c>
      <c r="W98" s="11">
        <v>500</v>
      </c>
      <c r="X98" s="11">
        <v>500</v>
      </c>
      <c r="Y98" s="11">
        <v>300</v>
      </c>
      <c r="Z98" s="11">
        <v>100</v>
      </c>
      <c r="AA98" s="11">
        <v>50</v>
      </c>
      <c r="AB98" s="11">
        <v>400</v>
      </c>
      <c r="AC98" s="11"/>
      <c r="AD98" s="11"/>
      <c r="AE98" s="11"/>
      <c r="AF98" s="11"/>
      <c r="AG98" s="11"/>
    </row>
    <row r="99" ht="22" customHeight="1" spans="1:33">
      <c r="A99" s="11" t="s">
        <v>686</v>
      </c>
      <c r="B99" s="11" t="s">
        <v>796</v>
      </c>
      <c r="C99" s="11" t="s">
        <v>686</v>
      </c>
      <c r="D99" s="11" t="s">
        <v>6947</v>
      </c>
      <c r="E99" s="11" t="s">
        <v>1812</v>
      </c>
      <c r="F99" s="11" t="s">
        <v>4621</v>
      </c>
      <c r="G99" s="11" t="s">
        <v>796</v>
      </c>
      <c r="H99" s="11">
        <v>50</v>
      </c>
      <c r="I99" s="11">
        <v>100</v>
      </c>
      <c r="J99" s="11">
        <v>100</v>
      </c>
      <c r="K99" s="11">
        <v>50</v>
      </c>
      <c r="L99" s="11">
        <v>100</v>
      </c>
      <c r="M99" s="11">
        <v>100</v>
      </c>
      <c r="N99" s="11">
        <v>100</v>
      </c>
      <c r="O99" s="11">
        <v>100</v>
      </c>
      <c r="P99" s="11">
        <v>100</v>
      </c>
      <c r="Q99" s="11">
        <v>50</v>
      </c>
      <c r="R99" s="11">
        <v>50</v>
      </c>
      <c r="S99" s="11">
        <v>50</v>
      </c>
      <c r="T99" s="11">
        <v>50</v>
      </c>
      <c r="U99" s="11">
        <v>50</v>
      </c>
      <c r="V99" s="11">
        <v>50</v>
      </c>
      <c r="W99" s="11">
        <v>30</v>
      </c>
      <c r="X99" s="11"/>
      <c r="Y99" s="11"/>
      <c r="Z99" s="11"/>
      <c r="AA99" s="11">
        <v>50</v>
      </c>
      <c r="AB99" s="11"/>
      <c r="AC99" s="11"/>
      <c r="AD99" s="11"/>
      <c r="AE99" s="11"/>
      <c r="AF99" s="11"/>
      <c r="AG99" s="11"/>
    </row>
    <row r="100" ht="22" customHeight="1" spans="1:33">
      <c r="A100" s="11" t="s">
        <v>686</v>
      </c>
      <c r="B100" s="11" t="s">
        <v>451</v>
      </c>
      <c r="C100" s="11" t="s">
        <v>2648</v>
      </c>
      <c r="D100" s="11" t="s">
        <v>6960</v>
      </c>
      <c r="E100" s="11" t="s">
        <v>1812</v>
      </c>
      <c r="F100" s="11" t="s">
        <v>2657</v>
      </c>
      <c r="G100" s="11" t="s">
        <v>797</v>
      </c>
      <c r="H100" s="11" t="s">
        <v>686</v>
      </c>
      <c r="I100" s="11" t="s">
        <v>686</v>
      </c>
      <c r="J100" s="11" t="s">
        <v>686</v>
      </c>
      <c r="K100" s="11" t="s">
        <v>686</v>
      </c>
      <c r="L100" s="11" t="s">
        <v>686</v>
      </c>
      <c r="M100" s="11" t="s">
        <v>686</v>
      </c>
      <c r="N100" s="11" t="s">
        <v>686</v>
      </c>
      <c r="O100" s="11" t="s">
        <v>686</v>
      </c>
      <c r="P100" s="11" t="s">
        <v>686</v>
      </c>
      <c r="Q100" s="11" t="s">
        <v>686</v>
      </c>
      <c r="R100" s="11" t="s">
        <v>686</v>
      </c>
      <c r="S100" s="11" t="s">
        <v>686</v>
      </c>
      <c r="T100" s="11" t="s">
        <v>686</v>
      </c>
      <c r="U100" s="11" t="s">
        <v>686</v>
      </c>
      <c r="V100" s="11" t="s">
        <v>686</v>
      </c>
      <c r="W100" s="11" t="s">
        <v>686</v>
      </c>
      <c r="X100" s="11" t="s">
        <v>686</v>
      </c>
      <c r="Y100" s="11" t="s">
        <v>686</v>
      </c>
      <c r="Z100" s="11" t="s">
        <v>686</v>
      </c>
      <c r="AA100" s="11" t="s">
        <v>686</v>
      </c>
      <c r="AB100" s="11" t="s">
        <v>686</v>
      </c>
      <c r="AC100" s="11" t="s">
        <v>686</v>
      </c>
      <c r="AD100" s="11" t="s">
        <v>686</v>
      </c>
      <c r="AE100" s="11" t="s">
        <v>686</v>
      </c>
      <c r="AF100" s="11" t="s">
        <v>686</v>
      </c>
      <c r="AG100" s="11" t="s">
        <v>686</v>
      </c>
    </row>
    <row r="101" ht="22" customHeight="1" spans="1:33">
      <c r="A101" s="11" t="s">
        <v>686</v>
      </c>
      <c r="B101" s="11" t="s">
        <v>799</v>
      </c>
      <c r="C101" s="11" t="s">
        <v>6966</v>
      </c>
      <c r="D101" s="11" t="s">
        <v>6972</v>
      </c>
      <c r="E101" s="11" t="s">
        <v>1812</v>
      </c>
      <c r="F101" s="11" t="s">
        <v>6970</v>
      </c>
      <c r="G101" s="11" t="s">
        <v>798</v>
      </c>
      <c r="H101" s="11"/>
      <c r="I101" s="11">
        <v>50</v>
      </c>
      <c r="J101" s="11">
        <v>50</v>
      </c>
      <c r="K101" s="11">
        <v>50</v>
      </c>
      <c r="L101" s="11">
        <v>50</v>
      </c>
      <c r="M101" s="11">
        <v>50</v>
      </c>
      <c r="N101" s="11"/>
      <c r="O101" s="11"/>
      <c r="P101" s="11"/>
      <c r="Q101" s="11"/>
      <c r="R101" s="11"/>
      <c r="S101" s="11"/>
      <c r="T101" s="11"/>
      <c r="U101" s="11"/>
      <c r="V101" s="11"/>
      <c r="W101" s="11"/>
      <c r="X101" s="11"/>
      <c r="Y101" s="11"/>
      <c r="Z101" s="11"/>
      <c r="AA101" s="11"/>
      <c r="AB101" s="11"/>
      <c r="AC101" s="11"/>
      <c r="AD101" s="11"/>
      <c r="AE101" s="11"/>
      <c r="AF101" s="11"/>
      <c r="AG101" s="11"/>
    </row>
  </sheetData>
  <pageMargins left="0.7" right="0.7" top="0.75" bottom="0.75" header="0.3" footer="0.3"/>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101"/>
  <sheetViews>
    <sheetView workbookViewId="0">
      <pane ySplit="1" topLeftCell="A2" activePane="bottomLeft" state="frozen"/>
      <selection/>
      <selection pane="bottomLeft" activeCell="A1" sqref="A1"/>
    </sheetView>
  </sheetViews>
  <sheetFormatPr defaultColWidth="9" defaultRowHeight="13.5"/>
  <cols>
    <col min="1" max="33" width="18" customWidth="1"/>
  </cols>
  <sheetData>
    <row r="1" ht="42" customHeight="1" spans="1:33">
      <c r="A1" s="10" t="s">
        <v>1736</v>
      </c>
      <c r="B1" s="10" t="s">
        <v>3395</v>
      </c>
      <c r="C1" s="10" t="s">
        <v>3498</v>
      </c>
      <c r="D1" s="10" t="s">
        <v>6979</v>
      </c>
      <c r="E1" s="10" t="s">
        <v>6980</v>
      </c>
      <c r="F1" s="10" t="s">
        <v>205</v>
      </c>
      <c r="G1" s="10" t="s">
        <v>5888</v>
      </c>
      <c r="H1" s="10" t="s">
        <v>6983</v>
      </c>
      <c r="I1" s="10" t="s">
        <v>6984</v>
      </c>
      <c r="J1" s="10" t="s">
        <v>6985</v>
      </c>
      <c r="K1" s="10" t="s">
        <v>6986</v>
      </c>
      <c r="L1" s="10" t="s">
        <v>6987</v>
      </c>
      <c r="M1" s="10" t="s">
        <v>6988</v>
      </c>
      <c r="N1" s="10" t="s">
        <v>6989</v>
      </c>
      <c r="O1" s="10" t="s">
        <v>6990</v>
      </c>
      <c r="P1" s="10" t="s">
        <v>6991</v>
      </c>
      <c r="Q1" s="10" t="s">
        <v>6992</v>
      </c>
      <c r="R1" s="10" t="s">
        <v>6993</v>
      </c>
      <c r="S1" s="10" t="s">
        <v>6994</v>
      </c>
      <c r="T1" s="10" t="s">
        <v>6995</v>
      </c>
      <c r="U1" s="10" t="s">
        <v>6996</v>
      </c>
      <c r="V1" s="10" t="s">
        <v>6997</v>
      </c>
      <c r="W1" s="10" t="s">
        <v>6998</v>
      </c>
      <c r="X1" s="10" t="s">
        <v>6999</v>
      </c>
      <c r="Y1" s="10" t="s">
        <v>7000</v>
      </c>
      <c r="Z1" s="10" t="s">
        <v>7001</v>
      </c>
      <c r="AA1" s="10" t="s">
        <v>7002</v>
      </c>
      <c r="AB1" s="10" t="s">
        <v>7003</v>
      </c>
      <c r="AC1" s="10" t="s">
        <v>7004</v>
      </c>
      <c r="AD1" s="10" t="s">
        <v>7005</v>
      </c>
      <c r="AE1" s="10" t="s">
        <v>7006</v>
      </c>
      <c r="AF1" s="10" t="s">
        <v>7007</v>
      </c>
      <c r="AG1" s="10" t="s">
        <v>7008</v>
      </c>
    </row>
    <row r="2" ht="22" customHeight="1" spans="1:33">
      <c r="A2" s="11" t="s">
        <v>686</v>
      </c>
      <c r="B2" s="11" t="s">
        <v>683</v>
      </c>
      <c r="C2" s="11" t="s">
        <v>5931</v>
      </c>
      <c r="D2" s="11" t="s">
        <v>5936</v>
      </c>
      <c r="E2" s="11" t="s">
        <v>1812</v>
      </c>
      <c r="F2" s="11" t="s">
        <v>4088</v>
      </c>
      <c r="G2" s="11" t="s">
        <v>682</v>
      </c>
      <c r="H2" s="11">
        <v>710</v>
      </c>
      <c r="I2" s="11">
        <v>957</v>
      </c>
      <c r="J2" s="11">
        <v>761</v>
      </c>
      <c r="K2" s="11"/>
      <c r="L2" s="11">
        <v>326</v>
      </c>
      <c r="M2" s="11">
        <v>248</v>
      </c>
      <c r="N2" s="11"/>
      <c r="O2" s="11">
        <v>553</v>
      </c>
      <c r="P2" s="11">
        <v>519</v>
      </c>
      <c r="Q2" s="11"/>
      <c r="R2" s="11"/>
      <c r="S2" s="11"/>
      <c r="T2" s="11"/>
      <c r="U2" s="11"/>
      <c r="V2" s="11"/>
      <c r="W2" s="11"/>
      <c r="X2" s="11"/>
      <c r="Y2" s="11"/>
      <c r="Z2" s="11"/>
      <c r="AA2" s="11"/>
      <c r="AB2" s="11"/>
      <c r="AC2" s="11"/>
      <c r="AD2" s="11"/>
      <c r="AE2" s="11"/>
      <c r="AF2" s="11"/>
      <c r="AG2" s="11"/>
    </row>
    <row r="3" ht="22" customHeight="1" spans="1:33">
      <c r="A3" s="11" t="s">
        <v>686</v>
      </c>
      <c r="B3" s="11" t="s">
        <v>685</v>
      </c>
      <c r="C3" s="11" t="s">
        <v>5952</v>
      </c>
      <c r="D3" s="11" t="s">
        <v>5957</v>
      </c>
      <c r="E3" s="11" t="s">
        <v>1812</v>
      </c>
      <c r="F3" s="11" t="s">
        <v>5955</v>
      </c>
      <c r="G3" s="11" t="s">
        <v>684</v>
      </c>
      <c r="H3" s="11"/>
      <c r="I3" s="11"/>
      <c r="J3" s="11"/>
      <c r="K3" s="11"/>
      <c r="L3" s="11"/>
      <c r="M3" s="11">
        <v>598</v>
      </c>
      <c r="N3" s="11">
        <v>748</v>
      </c>
      <c r="O3" s="11">
        <v>917</v>
      </c>
      <c r="P3" s="11"/>
      <c r="Q3" s="11"/>
      <c r="R3" s="11"/>
      <c r="S3" s="11"/>
      <c r="T3" s="11"/>
      <c r="U3" s="11"/>
      <c r="V3" s="11"/>
      <c r="W3" s="11"/>
      <c r="X3" s="11"/>
      <c r="Y3" s="11"/>
      <c r="Z3" s="11"/>
      <c r="AA3" s="11"/>
      <c r="AB3" s="11"/>
      <c r="AC3" s="11"/>
      <c r="AD3" s="11"/>
      <c r="AE3" s="11"/>
      <c r="AF3" s="11"/>
      <c r="AG3" s="11"/>
    </row>
    <row r="4" ht="22" customHeight="1" spans="1:33">
      <c r="A4" s="11" t="s">
        <v>686</v>
      </c>
      <c r="B4" s="11" t="s">
        <v>401</v>
      </c>
      <c r="C4" s="11" t="s">
        <v>686</v>
      </c>
      <c r="D4" s="11" t="s">
        <v>5972</v>
      </c>
      <c r="E4" s="11" t="s">
        <v>1812</v>
      </c>
      <c r="F4" s="11" t="s">
        <v>405</v>
      </c>
      <c r="G4" s="11" t="s">
        <v>401</v>
      </c>
      <c r="H4" s="11">
        <v>1999</v>
      </c>
      <c r="I4" s="11">
        <v>2453</v>
      </c>
      <c r="J4" s="11">
        <v>2313</v>
      </c>
      <c r="K4" s="11"/>
      <c r="L4" s="11">
        <v>528</v>
      </c>
      <c r="M4" s="11">
        <v>518</v>
      </c>
      <c r="N4" s="11">
        <v>2600</v>
      </c>
      <c r="O4" s="11">
        <v>5068</v>
      </c>
      <c r="P4" s="11">
        <v>2500</v>
      </c>
      <c r="Q4" s="11">
        <v>2436</v>
      </c>
      <c r="R4" s="11"/>
      <c r="S4" s="11"/>
      <c r="T4" s="11"/>
      <c r="U4" s="11"/>
      <c r="V4" s="11"/>
      <c r="W4" s="11"/>
      <c r="X4" s="11"/>
      <c r="Y4" s="11"/>
      <c r="Z4" s="11"/>
      <c r="AA4" s="11"/>
      <c r="AB4" s="11"/>
      <c r="AC4" s="11"/>
      <c r="AD4" s="11"/>
      <c r="AE4" s="11"/>
      <c r="AF4" s="11"/>
      <c r="AG4" s="11"/>
    </row>
    <row r="5" ht="22" customHeight="1" spans="1:33">
      <c r="A5" s="11" t="s">
        <v>686</v>
      </c>
      <c r="B5" s="11" t="s">
        <v>688</v>
      </c>
      <c r="C5" s="11" t="s">
        <v>5982</v>
      </c>
      <c r="D5" s="11" t="s">
        <v>5986</v>
      </c>
      <c r="E5" s="11" t="s">
        <v>1812</v>
      </c>
      <c r="F5" s="11" t="s">
        <v>2995</v>
      </c>
      <c r="G5" s="11" t="s">
        <v>687</v>
      </c>
      <c r="H5" s="11" t="s">
        <v>686</v>
      </c>
      <c r="I5" s="11" t="s">
        <v>686</v>
      </c>
      <c r="J5" s="11" t="s">
        <v>686</v>
      </c>
      <c r="K5" s="11" t="s">
        <v>686</v>
      </c>
      <c r="L5" s="11" t="s">
        <v>686</v>
      </c>
      <c r="M5" s="11" t="s">
        <v>686</v>
      </c>
      <c r="N5" s="11" t="s">
        <v>686</v>
      </c>
      <c r="O5" s="11" t="s">
        <v>686</v>
      </c>
      <c r="P5" s="11" t="s">
        <v>686</v>
      </c>
      <c r="Q5" s="11" t="s">
        <v>686</v>
      </c>
      <c r="R5" s="11" t="s">
        <v>686</v>
      </c>
      <c r="S5" s="11" t="s">
        <v>686</v>
      </c>
      <c r="T5" s="11" t="s">
        <v>686</v>
      </c>
      <c r="U5" s="11" t="s">
        <v>686</v>
      </c>
      <c r="V5" s="11" t="s">
        <v>686</v>
      </c>
      <c r="W5" s="11" t="s">
        <v>686</v>
      </c>
      <c r="X5" s="11" t="s">
        <v>686</v>
      </c>
      <c r="Y5" s="11" t="s">
        <v>686</v>
      </c>
      <c r="Z5" s="11" t="s">
        <v>686</v>
      </c>
      <c r="AA5" s="11" t="s">
        <v>686</v>
      </c>
      <c r="AB5" s="11" t="s">
        <v>686</v>
      </c>
      <c r="AC5" s="11" t="s">
        <v>686</v>
      </c>
      <c r="AD5" s="11" t="s">
        <v>686</v>
      </c>
      <c r="AE5" s="11" t="s">
        <v>686</v>
      </c>
      <c r="AF5" s="11" t="s">
        <v>686</v>
      </c>
      <c r="AG5" s="11" t="s">
        <v>686</v>
      </c>
    </row>
    <row r="6" ht="22" customHeight="1" spans="1:33">
      <c r="A6" s="11" t="s">
        <v>686</v>
      </c>
      <c r="B6" s="11" t="s">
        <v>368</v>
      </c>
      <c r="C6" s="11" t="s">
        <v>2696</v>
      </c>
      <c r="D6" s="11" t="s">
        <v>5999</v>
      </c>
      <c r="E6" s="11" t="s">
        <v>1812</v>
      </c>
      <c r="F6" s="11" t="s">
        <v>2699</v>
      </c>
      <c r="G6" s="11" t="s">
        <v>689</v>
      </c>
      <c r="H6" s="11"/>
      <c r="I6" s="11"/>
      <c r="J6" s="11"/>
      <c r="K6" s="11">
        <v>1268</v>
      </c>
      <c r="L6" s="11">
        <v>1234</v>
      </c>
      <c r="M6" s="11">
        <v>293</v>
      </c>
      <c r="N6" s="11">
        <v>1266</v>
      </c>
      <c r="O6" s="11">
        <v>2180</v>
      </c>
      <c r="P6" s="11">
        <v>1097</v>
      </c>
      <c r="Q6" s="11">
        <v>1079</v>
      </c>
      <c r="R6" s="11">
        <v>1080</v>
      </c>
      <c r="S6" s="11">
        <v>1087</v>
      </c>
      <c r="T6" s="11">
        <v>1027</v>
      </c>
      <c r="U6" s="11">
        <v>542</v>
      </c>
      <c r="V6" s="11">
        <v>553</v>
      </c>
      <c r="W6" s="11">
        <v>545</v>
      </c>
      <c r="X6" s="11">
        <v>589</v>
      </c>
      <c r="Y6" s="11">
        <v>552</v>
      </c>
      <c r="Z6" s="11">
        <v>648</v>
      </c>
      <c r="AA6" s="11">
        <v>1244</v>
      </c>
      <c r="AB6" s="11">
        <v>535</v>
      </c>
      <c r="AC6" s="11">
        <v>997</v>
      </c>
      <c r="AD6" s="11">
        <v>569</v>
      </c>
      <c r="AE6" s="11">
        <v>495</v>
      </c>
      <c r="AF6" s="11">
        <v>489</v>
      </c>
      <c r="AG6" s="11">
        <v>490</v>
      </c>
    </row>
    <row r="7" ht="22" customHeight="1" spans="1:33">
      <c r="A7" s="11" t="s">
        <v>686</v>
      </c>
      <c r="B7" s="11" t="s">
        <v>370</v>
      </c>
      <c r="C7" s="11" t="s">
        <v>2413</v>
      </c>
      <c r="D7" s="11" t="s">
        <v>6007</v>
      </c>
      <c r="E7" s="11" t="s">
        <v>1812</v>
      </c>
      <c r="F7" s="11" t="s">
        <v>372</v>
      </c>
      <c r="G7" s="11" t="s">
        <v>690</v>
      </c>
      <c r="H7" s="11">
        <v>1499</v>
      </c>
      <c r="I7" s="11">
        <v>1482</v>
      </c>
      <c r="J7" s="11">
        <v>742</v>
      </c>
      <c r="K7" s="11">
        <v>1451</v>
      </c>
      <c r="L7" s="11">
        <v>1311</v>
      </c>
      <c r="M7" s="11">
        <v>1489</v>
      </c>
      <c r="N7" s="11">
        <v>2834</v>
      </c>
      <c r="O7" s="11">
        <v>2772</v>
      </c>
      <c r="P7" s="11">
        <v>4503</v>
      </c>
      <c r="Q7" s="11">
        <v>2912</v>
      </c>
      <c r="R7" s="11">
        <v>3016</v>
      </c>
      <c r="S7" s="11">
        <v>3016</v>
      </c>
      <c r="T7" s="11">
        <v>3032</v>
      </c>
      <c r="U7" s="11">
        <v>1519</v>
      </c>
      <c r="V7" s="11">
        <v>1514</v>
      </c>
      <c r="W7" s="11">
        <v>1517</v>
      </c>
      <c r="X7" s="11">
        <v>3040</v>
      </c>
      <c r="Y7" s="11">
        <v>3120</v>
      </c>
      <c r="Z7" s="11">
        <v>1492</v>
      </c>
      <c r="AA7" s="11">
        <v>3148</v>
      </c>
      <c r="AB7" s="11">
        <v>3110</v>
      </c>
      <c r="AC7" s="11">
        <v>1569</v>
      </c>
      <c r="AD7" s="11">
        <v>1487</v>
      </c>
      <c r="AE7" s="11">
        <v>2700</v>
      </c>
      <c r="AF7" s="11">
        <v>2700</v>
      </c>
      <c r="AG7" s="11"/>
    </row>
    <row r="8" ht="22" customHeight="1" spans="1:33">
      <c r="A8" s="11" t="s">
        <v>686</v>
      </c>
      <c r="B8" s="11" t="s">
        <v>692</v>
      </c>
      <c r="C8" s="11" t="s">
        <v>6014</v>
      </c>
      <c r="D8" s="11" t="s">
        <v>6019</v>
      </c>
      <c r="E8" s="11" t="s">
        <v>1812</v>
      </c>
      <c r="F8" s="11" t="s">
        <v>6017</v>
      </c>
      <c r="G8" s="11" t="s">
        <v>691</v>
      </c>
      <c r="H8" s="11">
        <v>1645</v>
      </c>
      <c r="I8" s="11">
        <v>1645</v>
      </c>
      <c r="J8" s="11">
        <v>1645</v>
      </c>
      <c r="K8" s="11">
        <v>1645</v>
      </c>
      <c r="L8" s="11">
        <v>1573</v>
      </c>
      <c r="M8" s="11">
        <v>1645</v>
      </c>
      <c r="N8" s="11">
        <v>3290</v>
      </c>
      <c r="O8" s="11">
        <v>16510</v>
      </c>
      <c r="P8" s="11">
        <v>6612</v>
      </c>
      <c r="Q8" s="11">
        <v>1745</v>
      </c>
      <c r="R8" s="11"/>
      <c r="S8" s="11">
        <v>0</v>
      </c>
      <c r="T8" s="11">
        <v>1745</v>
      </c>
      <c r="U8" s="11">
        <v>1745</v>
      </c>
      <c r="V8" s="11">
        <v>3348</v>
      </c>
      <c r="W8" s="11">
        <v>3484</v>
      </c>
      <c r="X8" s="11">
        <v>6788</v>
      </c>
      <c r="Y8" s="11">
        <v>3490</v>
      </c>
      <c r="Z8" s="11">
        <v>6980</v>
      </c>
      <c r="AA8" s="11">
        <v>23198</v>
      </c>
      <c r="AB8" s="11">
        <v>13176</v>
      </c>
      <c r="AC8" s="11">
        <v>3490</v>
      </c>
      <c r="AD8" s="11">
        <v>0</v>
      </c>
      <c r="AE8" s="11">
        <v>1745</v>
      </c>
      <c r="AF8" s="11">
        <v>6980</v>
      </c>
      <c r="AG8" s="11">
        <v>3490</v>
      </c>
    </row>
    <row r="9" ht="22" customHeight="1" spans="1:33">
      <c r="A9" s="11" t="s">
        <v>686</v>
      </c>
      <c r="B9" s="11" t="s">
        <v>393</v>
      </c>
      <c r="C9" s="11" t="s">
        <v>2379</v>
      </c>
      <c r="D9" s="11" t="s">
        <v>6033</v>
      </c>
      <c r="E9" s="11" t="s">
        <v>1812</v>
      </c>
      <c r="F9" s="11" t="s">
        <v>397</v>
      </c>
      <c r="G9" s="11" t="s">
        <v>693</v>
      </c>
      <c r="H9" s="11">
        <v>761</v>
      </c>
      <c r="I9" s="11">
        <v>760</v>
      </c>
      <c r="J9" s="11">
        <v>1620</v>
      </c>
      <c r="K9" s="11">
        <v>1716</v>
      </c>
      <c r="L9" s="11">
        <v>2748</v>
      </c>
      <c r="M9" s="11">
        <v>2643</v>
      </c>
      <c r="N9" s="11">
        <v>6896</v>
      </c>
      <c r="O9" s="11">
        <v>4785</v>
      </c>
      <c r="P9" s="11">
        <v>4125</v>
      </c>
      <c r="Q9" s="11">
        <v>3948</v>
      </c>
      <c r="R9" s="11">
        <v>4920</v>
      </c>
      <c r="S9" s="11">
        <v>2460</v>
      </c>
      <c r="T9" s="11">
        <v>2496</v>
      </c>
      <c r="U9" s="11">
        <v>1622</v>
      </c>
      <c r="V9" s="11">
        <v>2193</v>
      </c>
      <c r="W9" s="11">
        <v>2496</v>
      </c>
      <c r="X9" s="11">
        <v>4036</v>
      </c>
      <c r="Y9" s="11">
        <v>4548</v>
      </c>
      <c r="Z9" s="11">
        <v>4836</v>
      </c>
      <c r="AA9" s="11">
        <v>3484</v>
      </c>
      <c r="AB9" s="11">
        <v>3980</v>
      </c>
      <c r="AC9" s="11">
        <v>3135</v>
      </c>
      <c r="AD9" s="11">
        <v>512</v>
      </c>
      <c r="AE9" s="11">
        <v>2625</v>
      </c>
      <c r="AF9" s="11">
        <v>3180</v>
      </c>
      <c r="AG9" s="11"/>
    </row>
    <row r="10" ht="22" customHeight="1" spans="1:33">
      <c r="A10" s="11" t="s">
        <v>686</v>
      </c>
      <c r="B10" s="11" t="s">
        <v>695</v>
      </c>
      <c r="C10" s="11" t="s">
        <v>2806</v>
      </c>
      <c r="D10" s="11" t="s">
        <v>6042</v>
      </c>
      <c r="E10" s="11" t="s">
        <v>1812</v>
      </c>
      <c r="F10" s="11" t="s">
        <v>2809</v>
      </c>
      <c r="G10" s="11" t="s">
        <v>694</v>
      </c>
      <c r="H10" s="11">
        <v>736</v>
      </c>
      <c r="I10" s="11">
        <v>725</v>
      </c>
      <c r="J10" s="11">
        <v>767</v>
      </c>
      <c r="K10" s="11">
        <v>786</v>
      </c>
      <c r="L10" s="11">
        <v>790</v>
      </c>
      <c r="M10" s="11">
        <v>792</v>
      </c>
      <c r="N10" s="11">
        <v>3198</v>
      </c>
      <c r="O10" s="11">
        <v>1599</v>
      </c>
      <c r="P10" s="11">
        <v>1561</v>
      </c>
      <c r="Q10" s="11">
        <v>802</v>
      </c>
      <c r="R10" s="11">
        <v>959</v>
      </c>
      <c r="S10" s="11">
        <v>1715</v>
      </c>
      <c r="T10" s="11">
        <v>1656</v>
      </c>
      <c r="U10" s="11">
        <v>856</v>
      </c>
      <c r="V10" s="11">
        <v>1527</v>
      </c>
      <c r="W10" s="11">
        <v>830</v>
      </c>
      <c r="X10" s="11"/>
      <c r="Y10" s="11">
        <v>944</v>
      </c>
      <c r="Z10" s="11">
        <v>1684</v>
      </c>
      <c r="AA10" s="11">
        <v>1693</v>
      </c>
      <c r="AB10" s="11">
        <v>844</v>
      </c>
      <c r="AC10" s="11">
        <v>820</v>
      </c>
      <c r="AD10" s="11">
        <v>841</v>
      </c>
      <c r="AE10" s="11">
        <v>856</v>
      </c>
      <c r="AF10" s="11">
        <v>841</v>
      </c>
      <c r="AG10" s="11">
        <v>821</v>
      </c>
    </row>
    <row r="11" ht="22" customHeight="1" spans="1:33">
      <c r="A11" s="11" t="s">
        <v>686</v>
      </c>
      <c r="B11" s="11" t="s">
        <v>697</v>
      </c>
      <c r="C11" s="11" t="s">
        <v>6049</v>
      </c>
      <c r="D11" s="11" t="s">
        <v>6055</v>
      </c>
      <c r="E11" s="11" t="s">
        <v>1812</v>
      </c>
      <c r="F11" s="11" t="s">
        <v>6053</v>
      </c>
      <c r="G11" s="11" t="s">
        <v>696</v>
      </c>
      <c r="H11" s="11"/>
      <c r="I11" s="11"/>
      <c r="J11" s="11">
        <v>2498</v>
      </c>
      <c r="K11" s="11">
        <v>4995</v>
      </c>
      <c r="L11" s="11">
        <v>9990</v>
      </c>
      <c r="M11" s="11">
        <v>4462</v>
      </c>
      <c r="N11" s="11"/>
      <c r="O11" s="11">
        <v>4995</v>
      </c>
      <c r="P11" s="11">
        <v>9240</v>
      </c>
      <c r="Q11" s="11">
        <v>4719</v>
      </c>
      <c r="R11" s="11">
        <v>4495</v>
      </c>
      <c r="S11" s="11">
        <v>4375</v>
      </c>
      <c r="T11" s="11">
        <v>4095</v>
      </c>
      <c r="U11" s="11">
        <v>2048</v>
      </c>
      <c r="V11" s="11">
        <v>2061</v>
      </c>
      <c r="W11" s="11"/>
      <c r="X11" s="11"/>
      <c r="Y11" s="11"/>
      <c r="Z11" s="11"/>
      <c r="AA11" s="11">
        <v>4995</v>
      </c>
      <c r="AB11" s="11">
        <v>4995</v>
      </c>
      <c r="AC11" s="11">
        <v>4771</v>
      </c>
      <c r="AD11" s="11"/>
      <c r="AE11" s="11"/>
      <c r="AF11" s="11"/>
      <c r="AG11" s="11"/>
    </row>
    <row r="12" ht="22" customHeight="1" spans="1:33">
      <c r="A12" s="11" t="s">
        <v>686</v>
      </c>
      <c r="B12" s="11" t="s">
        <v>411</v>
      </c>
      <c r="C12" s="11" t="s">
        <v>2391</v>
      </c>
      <c r="D12" s="11" t="s">
        <v>6068</v>
      </c>
      <c r="E12" s="11" t="s">
        <v>1812</v>
      </c>
      <c r="F12" s="11" t="s">
        <v>2399</v>
      </c>
      <c r="G12" s="11" t="s">
        <v>698</v>
      </c>
      <c r="H12" s="11">
        <v>1299</v>
      </c>
      <c r="I12" s="11">
        <v>1299</v>
      </c>
      <c r="J12" s="11">
        <v>5344</v>
      </c>
      <c r="K12" s="11">
        <v>1312</v>
      </c>
      <c r="L12" s="11">
        <v>1422</v>
      </c>
      <c r="M12" s="11">
        <v>2752</v>
      </c>
      <c r="N12" s="11">
        <v>1511</v>
      </c>
      <c r="O12" s="11">
        <v>19500</v>
      </c>
      <c r="P12" s="11">
        <v>7890</v>
      </c>
      <c r="Q12" s="11">
        <v>2652</v>
      </c>
      <c r="R12" s="11">
        <v>1442</v>
      </c>
      <c r="S12" s="11">
        <v>1499</v>
      </c>
      <c r="T12" s="11">
        <v>2998</v>
      </c>
      <c r="U12" s="11">
        <v>1499</v>
      </c>
      <c r="V12" s="11">
        <v>4221</v>
      </c>
      <c r="W12" s="11">
        <v>1528</v>
      </c>
      <c r="X12" s="11">
        <v>1599</v>
      </c>
      <c r="Y12" s="11">
        <v>1604</v>
      </c>
      <c r="Z12" s="11">
        <v>948</v>
      </c>
      <c r="AA12" s="11">
        <v>22080</v>
      </c>
      <c r="AB12" s="11">
        <v>6392</v>
      </c>
      <c r="AC12" s="11">
        <v>799</v>
      </c>
      <c r="AD12" s="11">
        <v>799</v>
      </c>
      <c r="AE12" s="11">
        <v>800</v>
      </c>
      <c r="AF12" s="11"/>
      <c r="AG12" s="11"/>
    </row>
    <row r="13" ht="22" customHeight="1" spans="1:33">
      <c r="A13" s="11" t="s">
        <v>686</v>
      </c>
      <c r="B13" s="11" t="s">
        <v>700</v>
      </c>
      <c r="C13" s="11" t="s">
        <v>6076</v>
      </c>
      <c r="D13" s="11" t="s">
        <v>6082</v>
      </c>
      <c r="E13" s="11" t="s">
        <v>1812</v>
      </c>
      <c r="F13" s="11" t="s">
        <v>6080</v>
      </c>
      <c r="G13" s="11" t="s">
        <v>699</v>
      </c>
      <c r="H13" s="11" t="s">
        <v>686</v>
      </c>
      <c r="I13" s="11" t="s">
        <v>686</v>
      </c>
      <c r="J13" s="11" t="s">
        <v>686</v>
      </c>
      <c r="K13" s="11" t="s">
        <v>686</v>
      </c>
      <c r="L13" s="11" t="s">
        <v>686</v>
      </c>
      <c r="M13" s="11" t="s">
        <v>686</v>
      </c>
      <c r="N13" s="11" t="s">
        <v>686</v>
      </c>
      <c r="O13" s="11" t="s">
        <v>686</v>
      </c>
      <c r="P13" s="11" t="s">
        <v>686</v>
      </c>
      <c r="Q13" s="11" t="s">
        <v>686</v>
      </c>
      <c r="R13" s="11" t="s">
        <v>686</v>
      </c>
      <c r="S13" s="11" t="s">
        <v>686</v>
      </c>
      <c r="T13" s="11" t="s">
        <v>686</v>
      </c>
      <c r="U13" s="11" t="s">
        <v>686</v>
      </c>
      <c r="V13" s="11" t="s">
        <v>686</v>
      </c>
      <c r="W13" s="11" t="s">
        <v>686</v>
      </c>
      <c r="X13" s="11" t="s">
        <v>686</v>
      </c>
      <c r="Y13" s="11" t="s">
        <v>686</v>
      </c>
      <c r="Z13" s="11" t="s">
        <v>686</v>
      </c>
      <c r="AA13" s="11" t="s">
        <v>686</v>
      </c>
      <c r="AB13" s="11" t="s">
        <v>686</v>
      </c>
      <c r="AC13" s="11" t="s">
        <v>686</v>
      </c>
      <c r="AD13" s="11" t="s">
        <v>686</v>
      </c>
      <c r="AE13" s="11" t="s">
        <v>686</v>
      </c>
      <c r="AF13" s="11" t="s">
        <v>686</v>
      </c>
      <c r="AG13" s="11" t="s">
        <v>686</v>
      </c>
    </row>
    <row r="14" ht="22" customHeight="1" spans="1:33">
      <c r="A14" s="11" t="s">
        <v>686</v>
      </c>
      <c r="B14" s="11" t="s">
        <v>317</v>
      </c>
      <c r="C14" s="11" t="s">
        <v>2439</v>
      </c>
      <c r="D14" s="11" t="s">
        <v>6094</v>
      </c>
      <c r="E14" s="11" t="s">
        <v>1812</v>
      </c>
      <c r="F14" s="11" t="s">
        <v>2448</v>
      </c>
      <c r="G14" s="11" t="s">
        <v>701</v>
      </c>
      <c r="H14" s="11">
        <v>2778</v>
      </c>
      <c r="I14" s="11">
        <v>4431</v>
      </c>
      <c r="J14" s="11">
        <v>5996</v>
      </c>
      <c r="K14" s="11">
        <v>10493</v>
      </c>
      <c r="L14" s="11">
        <v>4497</v>
      </c>
      <c r="M14" s="11">
        <v>4497</v>
      </c>
      <c r="N14" s="11">
        <v>5996</v>
      </c>
      <c r="O14" s="11">
        <v>10493</v>
      </c>
      <c r="P14" s="11">
        <v>11368</v>
      </c>
      <c r="Q14" s="11">
        <v>11208</v>
      </c>
      <c r="R14" s="11">
        <v>9102</v>
      </c>
      <c r="S14" s="11">
        <v>11272</v>
      </c>
      <c r="T14" s="11">
        <v>13920</v>
      </c>
      <c r="U14" s="11">
        <v>3298</v>
      </c>
      <c r="V14" s="11">
        <v>7680</v>
      </c>
      <c r="W14" s="11">
        <v>13408</v>
      </c>
      <c r="X14" s="11">
        <v>16720</v>
      </c>
      <c r="Y14" s="11">
        <v>16970</v>
      </c>
      <c r="Z14" s="11">
        <v>17380</v>
      </c>
      <c r="AA14" s="11">
        <v>18660</v>
      </c>
      <c r="AB14" s="11">
        <v>21170</v>
      </c>
      <c r="AC14" s="11">
        <v>17960</v>
      </c>
      <c r="AD14" s="11">
        <v>5409</v>
      </c>
      <c r="AE14" s="11">
        <v>6628</v>
      </c>
      <c r="AF14" s="11">
        <v>14184</v>
      </c>
      <c r="AG14" s="11"/>
    </row>
    <row r="15" ht="22" customHeight="1" spans="1:33">
      <c r="A15" s="11" t="s">
        <v>686</v>
      </c>
      <c r="B15" s="11" t="s">
        <v>703</v>
      </c>
      <c r="C15" s="11" t="s">
        <v>6101</v>
      </c>
      <c r="D15" s="11" t="s">
        <v>6106</v>
      </c>
      <c r="E15" s="11" t="s">
        <v>1812</v>
      </c>
      <c r="F15" s="11" t="s">
        <v>6104</v>
      </c>
      <c r="G15" s="11" t="s">
        <v>702</v>
      </c>
      <c r="H15" s="11"/>
      <c r="I15" s="11"/>
      <c r="J15" s="11"/>
      <c r="K15" s="11"/>
      <c r="L15" s="11"/>
      <c r="M15" s="11"/>
      <c r="N15" s="11"/>
      <c r="O15" s="11"/>
      <c r="P15" s="11"/>
      <c r="Q15" s="11">
        <v>1013</v>
      </c>
      <c r="R15" s="11">
        <v>1134</v>
      </c>
      <c r="S15" s="11">
        <v>1180</v>
      </c>
      <c r="T15" s="11"/>
      <c r="U15" s="11">
        <v>865</v>
      </c>
      <c r="V15" s="11">
        <v>1011</v>
      </c>
      <c r="W15" s="11">
        <v>334</v>
      </c>
      <c r="X15" s="11"/>
      <c r="Y15" s="11"/>
      <c r="Z15" s="11"/>
      <c r="AA15" s="11"/>
      <c r="AB15" s="11"/>
      <c r="AC15" s="11"/>
      <c r="AD15" s="11"/>
      <c r="AE15" s="11"/>
      <c r="AF15" s="11"/>
      <c r="AG15" s="11"/>
    </row>
    <row r="16" ht="22" customHeight="1" spans="1:33">
      <c r="A16" s="11" t="s">
        <v>686</v>
      </c>
      <c r="B16" s="11" t="s">
        <v>425</v>
      </c>
      <c r="C16" s="11" t="s">
        <v>2718</v>
      </c>
      <c r="D16" s="11" t="s">
        <v>6115</v>
      </c>
      <c r="E16" s="11" t="s">
        <v>1812</v>
      </c>
      <c r="F16" s="11" t="s">
        <v>429</v>
      </c>
      <c r="G16" s="11" t="s">
        <v>704</v>
      </c>
      <c r="H16" s="11">
        <v>1099</v>
      </c>
      <c r="I16" s="11"/>
      <c r="J16" s="11">
        <v>1430</v>
      </c>
      <c r="K16" s="11"/>
      <c r="L16" s="11"/>
      <c r="M16" s="11"/>
      <c r="N16" s="11">
        <v>3976</v>
      </c>
      <c r="O16" s="11">
        <v>1996</v>
      </c>
      <c r="P16" s="11">
        <v>1833</v>
      </c>
      <c r="Q16" s="11">
        <v>1824</v>
      </c>
      <c r="R16" s="11">
        <v>1795</v>
      </c>
      <c r="S16" s="11">
        <v>1808</v>
      </c>
      <c r="T16" s="11">
        <v>1787</v>
      </c>
      <c r="U16" s="11">
        <v>735</v>
      </c>
      <c r="V16" s="11">
        <v>846</v>
      </c>
      <c r="W16" s="11">
        <v>1027</v>
      </c>
      <c r="X16" s="11">
        <v>1143</v>
      </c>
      <c r="Y16" s="11">
        <v>1315</v>
      </c>
      <c r="Z16" s="11">
        <v>1349</v>
      </c>
      <c r="AA16" s="11">
        <v>2741</v>
      </c>
      <c r="AB16" s="11">
        <v>1249</v>
      </c>
      <c r="AC16" s="11">
        <v>2498</v>
      </c>
      <c r="AD16" s="11">
        <v>1302</v>
      </c>
      <c r="AE16" s="11">
        <v>1310</v>
      </c>
      <c r="AF16" s="11">
        <v>1418</v>
      </c>
      <c r="AG16" s="11"/>
    </row>
    <row r="17" ht="22" customHeight="1" spans="1:33">
      <c r="A17" s="11" t="s">
        <v>686</v>
      </c>
      <c r="B17" s="11" t="s">
        <v>706</v>
      </c>
      <c r="C17" s="11" t="s">
        <v>6123</v>
      </c>
      <c r="D17" s="11" t="s">
        <v>6129</v>
      </c>
      <c r="E17" s="11" t="s">
        <v>1812</v>
      </c>
      <c r="F17" s="11" t="s">
        <v>6127</v>
      </c>
      <c r="G17" s="11" t="s">
        <v>705</v>
      </c>
      <c r="H17" s="11"/>
      <c r="I17" s="11"/>
      <c r="J17" s="11"/>
      <c r="K17" s="11"/>
      <c r="L17" s="11">
        <v>110</v>
      </c>
      <c r="M17" s="11">
        <v>110</v>
      </c>
      <c r="N17" s="11"/>
      <c r="O17" s="11"/>
      <c r="P17" s="11"/>
      <c r="Q17" s="11"/>
      <c r="R17" s="11"/>
      <c r="S17" s="11"/>
      <c r="T17" s="11"/>
      <c r="U17" s="11"/>
      <c r="V17" s="11"/>
      <c r="W17" s="11"/>
      <c r="X17" s="11"/>
      <c r="Y17" s="11"/>
      <c r="Z17" s="11"/>
      <c r="AA17" s="11"/>
      <c r="AB17" s="11"/>
      <c r="AC17" s="11"/>
      <c r="AD17" s="11"/>
      <c r="AE17" s="11"/>
      <c r="AF17" s="11"/>
      <c r="AG17" s="11"/>
    </row>
    <row r="18" ht="22" customHeight="1" spans="1:33">
      <c r="A18" s="11" t="s">
        <v>686</v>
      </c>
      <c r="B18" s="11" t="s">
        <v>707</v>
      </c>
      <c r="C18" s="11" t="s">
        <v>686</v>
      </c>
      <c r="D18" s="11" t="s">
        <v>6147</v>
      </c>
      <c r="E18" s="11" t="s">
        <v>1812</v>
      </c>
      <c r="F18" s="11" t="s">
        <v>6145</v>
      </c>
      <c r="G18" s="11" t="s">
        <v>707</v>
      </c>
      <c r="H18" s="11" t="s">
        <v>686</v>
      </c>
      <c r="I18" s="11" t="s">
        <v>686</v>
      </c>
      <c r="J18" s="11" t="s">
        <v>686</v>
      </c>
      <c r="K18" s="11" t="s">
        <v>686</v>
      </c>
      <c r="L18" s="11" t="s">
        <v>686</v>
      </c>
      <c r="M18" s="11" t="s">
        <v>686</v>
      </c>
      <c r="N18" s="11" t="s">
        <v>686</v>
      </c>
      <c r="O18" s="11" t="s">
        <v>686</v>
      </c>
      <c r="P18" s="11" t="s">
        <v>686</v>
      </c>
      <c r="Q18" s="11" t="s">
        <v>686</v>
      </c>
      <c r="R18" s="11" t="s">
        <v>686</v>
      </c>
      <c r="S18" s="11" t="s">
        <v>686</v>
      </c>
      <c r="T18" s="11" t="s">
        <v>686</v>
      </c>
      <c r="U18" s="11" t="s">
        <v>686</v>
      </c>
      <c r="V18" s="11" t="s">
        <v>686</v>
      </c>
      <c r="W18" s="11" t="s">
        <v>686</v>
      </c>
      <c r="X18" s="11" t="s">
        <v>686</v>
      </c>
      <c r="Y18" s="11" t="s">
        <v>686</v>
      </c>
      <c r="Z18" s="11" t="s">
        <v>686</v>
      </c>
      <c r="AA18" s="11" t="s">
        <v>686</v>
      </c>
      <c r="AB18" s="11" t="s">
        <v>686</v>
      </c>
      <c r="AC18" s="11" t="s">
        <v>686</v>
      </c>
      <c r="AD18" s="11" t="s">
        <v>686</v>
      </c>
      <c r="AE18" s="11" t="s">
        <v>686</v>
      </c>
      <c r="AF18" s="11" t="s">
        <v>686</v>
      </c>
      <c r="AG18" s="11" t="s">
        <v>686</v>
      </c>
    </row>
    <row r="19" ht="22" customHeight="1" spans="1:33">
      <c r="A19" s="11" t="s">
        <v>686</v>
      </c>
      <c r="B19" s="11" t="s">
        <v>364</v>
      </c>
      <c r="C19" s="11" t="s">
        <v>2223</v>
      </c>
      <c r="D19" s="11" t="s">
        <v>6158</v>
      </c>
      <c r="E19" s="11" t="s">
        <v>1812</v>
      </c>
      <c r="F19" s="11" t="s">
        <v>2230</v>
      </c>
      <c r="G19" s="11" t="s">
        <v>708</v>
      </c>
      <c r="H19" s="11">
        <v>904</v>
      </c>
      <c r="I19" s="11">
        <v>961</v>
      </c>
      <c r="J19" s="11">
        <v>905</v>
      </c>
      <c r="K19" s="11">
        <v>916</v>
      </c>
      <c r="L19" s="11">
        <v>926</v>
      </c>
      <c r="M19" s="11">
        <v>1983</v>
      </c>
      <c r="N19" s="11">
        <v>1764</v>
      </c>
      <c r="O19" s="11">
        <v>1869</v>
      </c>
      <c r="P19" s="11">
        <v>1940</v>
      </c>
      <c r="Q19" s="11">
        <v>3950</v>
      </c>
      <c r="R19" s="11">
        <v>3680</v>
      </c>
      <c r="S19" s="11">
        <v>3870</v>
      </c>
      <c r="T19" s="11">
        <v>1942</v>
      </c>
      <c r="U19" s="11">
        <v>1824</v>
      </c>
      <c r="V19" s="11">
        <v>1946</v>
      </c>
      <c r="W19" s="11"/>
      <c r="X19" s="11"/>
      <c r="Y19" s="11"/>
      <c r="Z19" s="11"/>
      <c r="AA19" s="11"/>
      <c r="AB19" s="11"/>
      <c r="AC19" s="11"/>
      <c r="AD19" s="11"/>
      <c r="AE19" s="11"/>
      <c r="AF19" s="11"/>
      <c r="AG19" s="11"/>
    </row>
    <row r="20" ht="22" customHeight="1" spans="1:33">
      <c r="A20" s="11" t="s">
        <v>686</v>
      </c>
      <c r="B20" s="11" t="s">
        <v>476</v>
      </c>
      <c r="C20" s="11" t="s">
        <v>686</v>
      </c>
      <c r="D20" s="11" t="s">
        <v>6167</v>
      </c>
      <c r="E20" s="11" t="s">
        <v>1812</v>
      </c>
      <c r="F20" s="11" t="s">
        <v>2575</v>
      </c>
      <c r="G20" s="11" t="s">
        <v>476</v>
      </c>
      <c r="H20" s="11">
        <v>474</v>
      </c>
      <c r="I20" s="11">
        <v>936</v>
      </c>
      <c r="J20" s="11">
        <v>477</v>
      </c>
      <c r="K20" s="11">
        <v>500</v>
      </c>
      <c r="L20" s="11">
        <v>999</v>
      </c>
      <c r="M20" s="11">
        <v>540</v>
      </c>
      <c r="N20" s="11">
        <v>2536</v>
      </c>
      <c r="O20" s="11">
        <v>4740</v>
      </c>
      <c r="P20" s="11">
        <v>3639</v>
      </c>
      <c r="Q20" s="11">
        <v>2726</v>
      </c>
      <c r="R20" s="11">
        <v>2798</v>
      </c>
      <c r="S20" s="11">
        <v>4197</v>
      </c>
      <c r="T20" s="11">
        <v>2658</v>
      </c>
      <c r="U20" s="11">
        <v>2252</v>
      </c>
      <c r="V20" s="11">
        <v>1099</v>
      </c>
      <c r="W20" s="11">
        <v>1099</v>
      </c>
      <c r="X20" s="11">
        <v>1128</v>
      </c>
      <c r="Y20" s="11">
        <v>605</v>
      </c>
      <c r="Z20" s="11"/>
      <c r="AA20" s="11"/>
      <c r="AB20" s="11"/>
      <c r="AC20" s="11"/>
      <c r="AD20" s="11"/>
      <c r="AE20" s="11"/>
      <c r="AF20" s="11"/>
      <c r="AG20" s="11"/>
    </row>
    <row r="21" ht="22" customHeight="1" spans="1:33">
      <c r="A21" s="11" t="s">
        <v>686</v>
      </c>
      <c r="B21" s="11" t="s">
        <v>710</v>
      </c>
      <c r="C21" s="11" t="s">
        <v>6176</v>
      </c>
      <c r="D21" s="11" t="s">
        <v>6180</v>
      </c>
      <c r="E21" s="11" t="s">
        <v>1812</v>
      </c>
      <c r="F21" s="11" t="s">
        <v>4152</v>
      </c>
      <c r="G21" s="11" t="s">
        <v>709</v>
      </c>
      <c r="H21" s="11" t="s">
        <v>686</v>
      </c>
      <c r="I21" s="11" t="s">
        <v>686</v>
      </c>
      <c r="J21" s="11" t="s">
        <v>686</v>
      </c>
      <c r="K21" s="11" t="s">
        <v>686</v>
      </c>
      <c r="L21" s="11" t="s">
        <v>686</v>
      </c>
      <c r="M21" s="11" t="s">
        <v>686</v>
      </c>
      <c r="N21" s="11" t="s">
        <v>686</v>
      </c>
      <c r="O21" s="11" t="s">
        <v>686</v>
      </c>
      <c r="P21" s="11" t="s">
        <v>686</v>
      </c>
      <c r="Q21" s="11" t="s">
        <v>686</v>
      </c>
      <c r="R21" s="11" t="s">
        <v>686</v>
      </c>
      <c r="S21" s="11" t="s">
        <v>686</v>
      </c>
      <c r="T21" s="11" t="s">
        <v>686</v>
      </c>
      <c r="U21" s="11" t="s">
        <v>686</v>
      </c>
      <c r="V21" s="11" t="s">
        <v>686</v>
      </c>
      <c r="W21" s="11" t="s">
        <v>686</v>
      </c>
      <c r="X21" s="11" t="s">
        <v>686</v>
      </c>
      <c r="Y21" s="11" t="s">
        <v>686</v>
      </c>
      <c r="Z21" s="11" t="s">
        <v>686</v>
      </c>
      <c r="AA21" s="11" t="s">
        <v>686</v>
      </c>
      <c r="AB21" s="11" t="s">
        <v>686</v>
      </c>
      <c r="AC21" s="11" t="s">
        <v>686</v>
      </c>
      <c r="AD21" s="11" t="s">
        <v>686</v>
      </c>
      <c r="AE21" s="11" t="s">
        <v>686</v>
      </c>
      <c r="AF21" s="11" t="s">
        <v>686</v>
      </c>
      <c r="AG21" s="11" t="s">
        <v>686</v>
      </c>
    </row>
    <row r="22" ht="22" customHeight="1" spans="1:33">
      <c r="A22" s="11" t="s">
        <v>686</v>
      </c>
      <c r="B22" s="11" t="s">
        <v>712</v>
      </c>
      <c r="C22" s="11" t="s">
        <v>6192</v>
      </c>
      <c r="D22" s="11" t="s">
        <v>6197</v>
      </c>
      <c r="E22" s="11" t="s">
        <v>1812</v>
      </c>
      <c r="F22" s="11" t="s">
        <v>6195</v>
      </c>
      <c r="G22" s="11" t="s">
        <v>711</v>
      </c>
      <c r="H22" s="11"/>
      <c r="I22" s="11"/>
      <c r="J22" s="11"/>
      <c r="K22" s="11"/>
      <c r="L22" s="11"/>
      <c r="M22" s="11">
        <v>344</v>
      </c>
      <c r="N22" s="11"/>
      <c r="O22" s="11">
        <v>803</v>
      </c>
      <c r="P22" s="11">
        <v>777</v>
      </c>
      <c r="Q22" s="11"/>
      <c r="R22" s="11"/>
      <c r="S22" s="11"/>
      <c r="T22" s="11"/>
      <c r="U22" s="11"/>
      <c r="V22" s="11"/>
      <c r="W22" s="11"/>
      <c r="X22" s="11"/>
      <c r="Y22" s="11"/>
      <c r="Z22" s="11"/>
      <c r="AA22" s="11"/>
      <c r="AB22" s="11"/>
      <c r="AC22" s="11"/>
      <c r="AD22" s="11"/>
      <c r="AE22" s="11"/>
      <c r="AF22" s="11"/>
      <c r="AG22" s="11"/>
    </row>
    <row r="23" ht="22" customHeight="1" spans="1:33">
      <c r="A23" s="11" t="s">
        <v>686</v>
      </c>
      <c r="B23" s="11" t="s">
        <v>539</v>
      </c>
      <c r="C23" s="11" t="s">
        <v>2637</v>
      </c>
      <c r="D23" s="11" t="s">
        <v>6208</v>
      </c>
      <c r="E23" s="11" t="s">
        <v>1812</v>
      </c>
      <c r="F23" s="11" t="s">
        <v>542</v>
      </c>
      <c r="G23" s="11" t="s">
        <v>713</v>
      </c>
      <c r="H23" s="11">
        <v>400</v>
      </c>
      <c r="I23" s="11">
        <v>799</v>
      </c>
      <c r="J23" s="11">
        <v>351</v>
      </c>
      <c r="K23" s="11">
        <v>810</v>
      </c>
      <c r="L23" s="11">
        <v>844</v>
      </c>
      <c r="M23" s="11">
        <v>957</v>
      </c>
      <c r="N23" s="11">
        <v>2824</v>
      </c>
      <c r="O23" s="11">
        <v>1982</v>
      </c>
      <c r="P23" s="11">
        <v>2022</v>
      </c>
      <c r="Q23" s="11">
        <v>1598</v>
      </c>
      <c r="R23" s="11">
        <v>1598</v>
      </c>
      <c r="S23" s="11">
        <v>2397</v>
      </c>
      <c r="T23" s="11">
        <v>1616</v>
      </c>
      <c r="U23" s="11">
        <v>1598</v>
      </c>
      <c r="V23" s="11">
        <v>2436</v>
      </c>
      <c r="W23" s="11">
        <v>2523</v>
      </c>
      <c r="X23" s="11">
        <v>2403</v>
      </c>
      <c r="Y23" s="11"/>
      <c r="Z23" s="11">
        <v>390</v>
      </c>
      <c r="AA23" s="11">
        <v>5010</v>
      </c>
      <c r="AB23" s="11">
        <v>6440</v>
      </c>
      <c r="AC23" s="11">
        <v>2022</v>
      </c>
      <c r="AD23" s="11">
        <v>2030</v>
      </c>
      <c r="AE23" s="11">
        <v>1129</v>
      </c>
      <c r="AF23" s="11">
        <v>1199</v>
      </c>
      <c r="AG23" s="11">
        <v>545</v>
      </c>
    </row>
    <row r="24" ht="22" customHeight="1" spans="1:33">
      <c r="A24" s="11" t="s">
        <v>686</v>
      </c>
      <c r="B24" s="11" t="s">
        <v>715</v>
      </c>
      <c r="C24" s="11" t="s">
        <v>6217</v>
      </c>
      <c r="D24" s="11" t="s">
        <v>6222</v>
      </c>
      <c r="E24" s="11" t="s">
        <v>1812</v>
      </c>
      <c r="F24" s="11" t="s">
        <v>6220</v>
      </c>
      <c r="G24" s="11" t="s">
        <v>714</v>
      </c>
      <c r="H24" s="11">
        <v>979</v>
      </c>
      <c r="I24" s="11">
        <v>966</v>
      </c>
      <c r="J24" s="11"/>
      <c r="K24" s="11"/>
      <c r="L24" s="11">
        <v>1413</v>
      </c>
      <c r="M24" s="11">
        <v>1000</v>
      </c>
      <c r="N24" s="11">
        <v>967</v>
      </c>
      <c r="O24" s="11">
        <v>1980</v>
      </c>
      <c r="P24" s="11">
        <v>1866</v>
      </c>
      <c r="Q24" s="11">
        <v>1948</v>
      </c>
      <c r="R24" s="11">
        <v>1930</v>
      </c>
      <c r="S24" s="11">
        <v>1999</v>
      </c>
      <c r="T24" s="11">
        <v>1942</v>
      </c>
      <c r="U24" s="11">
        <v>914</v>
      </c>
      <c r="V24" s="11">
        <v>973</v>
      </c>
      <c r="W24" s="11">
        <v>991</v>
      </c>
      <c r="X24" s="11">
        <v>996</v>
      </c>
      <c r="Y24" s="11">
        <v>988</v>
      </c>
      <c r="Z24" s="11">
        <v>706</v>
      </c>
      <c r="AA24" s="11">
        <v>1968</v>
      </c>
      <c r="AB24" s="11">
        <v>771</v>
      </c>
      <c r="AC24" s="11">
        <v>835</v>
      </c>
      <c r="AD24" s="11">
        <v>946</v>
      </c>
      <c r="AE24" s="11"/>
      <c r="AF24" s="11">
        <v>950</v>
      </c>
      <c r="AG24" s="11">
        <v>966</v>
      </c>
    </row>
    <row r="25" ht="22" customHeight="1" spans="1:33">
      <c r="A25" s="11" t="s">
        <v>686</v>
      </c>
      <c r="B25" s="11" t="s">
        <v>502</v>
      </c>
      <c r="C25" s="11" t="s">
        <v>686</v>
      </c>
      <c r="D25" s="11" t="s">
        <v>6236</v>
      </c>
      <c r="E25" s="11" t="s">
        <v>1812</v>
      </c>
      <c r="F25" s="11" t="s">
        <v>2743</v>
      </c>
      <c r="G25" s="11" t="s">
        <v>502</v>
      </c>
      <c r="H25" s="11">
        <v>1699</v>
      </c>
      <c r="I25" s="11">
        <v>888</v>
      </c>
      <c r="J25" s="11">
        <v>930</v>
      </c>
      <c r="K25" s="11">
        <v>930</v>
      </c>
      <c r="L25" s="11">
        <v>930</v>
      </c>
      <c r="M25" s="11">
        <v>180</v>
      </c>
      <c r="N25" s="11"/>
      <c r="O25" s="11"/>
      <c r="P25" s="11"/>
      <c r="Q25" s="11"/>
      <c r="R25" s="11"/>
      <c r="S25" s="11"/>
      <c r="T25" s="11"/>
      <c r="U25" s="11"/>
      <c r="V25" s="11"/>
      <c r="W25" s="11"/>
      <c r="X25" s="11"/>
      <c r="Y25" s="11"/>
      <c r="Z25" s="11"/>
      <c r="AA25" s="11"/>
      <c r="AB25" s="11"/>
      <c r="AC25" s="11"/>
      <c r="AD25" s="11"/>
      <c r="AE25" s="11"/>
      <c r="AF25" s="11"/>
      <c r="AG25" s="11"/>
    </row>
    <row r="26" ht="22" customHeight="1" spans="1:33">
      <c r="A26" s="11" t="s">
        <v>686</v>
      </c>
      <c r="B26" s="11" t="s">
        <v>716</v>
      </c>
      <c r="C26" s="11" t="s">
        <v>686</v>
      </c>
      <c r="D26" s="11" t="s">
        <v>6248</v>
      </c>
      <c r="E26" s="11" t="s">
        <v>1812</v>
      </c>
      <c r="F26" s="11" t="s">
        <v>3946</v>
      </c>
      <c r="G26" s="11" t="s">
        <v>716</v>
      </c>
      <c r="H26" s="11">
        <v>1899</v>
      </c>
      <c r="I26" s="11">
        <v>1889</v>
      </c>
      <c r="J26" s="11"/>
      <c r="K26" s="11">
        <v>1949</v>
      </c>
      <c r="L26" s="11">
        <v>2079</v>
      </c>
      <c r="M26" s="11">
        <v>1000</v>
      </c>
      <c r="N26" s="11"/>
      <c r="O26" s="11"/>
      <c r="P26" s="11"/>
      <c r="Q26" s="11"/>
      <c r="R26" s="11"/>
      <c r="S26" s="11"/>
      <c r="T26" s="11"/>
      <c r="U26" s="11"/>
      <c r="V26" s="11"/>
      <c r="W26" s="11"/>
      <c r="X26" s="11"/>
      <c r="Y26" s="11"/>
      <c r="Z26" s="11"/>
      <c r="AA26" s="11"/>
      <c r="AB26" s="11"/>
      <c r="AC26" s="11"/>
      <c r="AD26" s="11"/>
      <c r="AE26" s="11"/>
      <c r="AF26" s="11"/>
      <c r="AG26" s="11"/>
    </row>
    <row r="27" ht="22" customHeight="1" spans="1:33">
      <c r="A27" s="11" t="s">
        <v>686</v>
      </c>
      <c r="B27" s="11" t="s">
        <v>378</v>
      </c>
      <c r="C27" s="11" t="s">
        <v>2113</v>
      </c>
      <c r="D27" s="11" t="s">
        <v>6261</v>
      </c>
      <c r="E27" s="11" t="s">
        <v>1812</v>
      </c>
      <c r="F27" s="11" t="s">
        <v>2153</v>
      </c>
      <c r="G27" s="11" t="s">
        <v>717</v>
      </c>
      <c r="H27" s="11">
        <v>1348</v>
      </c>
      <c r="I27" s="11">
        <v>1419</v>
      </c>
      <c r="J27" s="11">
        <v>1342</v>
      </c>
      <c r="K27" s="11">
        <v>1360</v>
      </c>
      <c r="L27" s="11"/>
      <c r="M27" s="11"/>
      <c r="N27" s="11"/>
      <c r="O27" s="11"/>
      <c r="P27" s="11"/>
      <c r="Q27" s="11"/>
      <c r="R27" s="11"/>
      <c r="S27" s="11"/>
      <c r="T27" s="11"/>
      <c r="U27" s="11"/>
      <c r="V27" s="11"/>
      <c r="W27" s="11"/>
      <c r="X27" s="11"/>
      <c r="Y27" s="11"/>
      <c r="Z27" s="11"/>
      <c r="AA27" s="11"/>
      <c r="AB27" s="11"/>
      <c r="AC27" s="11"/>
      <c r="AD27" s="11"/>
      <c r="AE27" s="11"/>
      <c r="AF27" s="11"/>
      <c r="AG27" s="11"/>
    </row>
    <row r="28" ht="22" customHeight="1" spans="1:33">
      <c r="A28" s="11" t="s">
        <v>686</v>
      </c>
      <c r="B28" s="11" t="s">
        <v>719</v>
      </c>
      <c r="C28" s="11" t="s">
        <v>6267</v>
      </c>
      <c r="D28" s="11" t="s">
        <v>6271</v>
      </c>
      <c r="E28" s="11" t="s">
        <v>1812</v>
      </c>
      <c r="F28" s="11" t="s">
        <v>6269</v>
      </c>
      <c r="G28" s="11" t="s">
        <v>718</v>
      </c>
      <c r="H28" s="11">
        <v>976</v>
      </c>
      <c r="I28" s="11"/>
      <c r="J28" s="11"/>
      <c r="K28" s="11"/>
      <c r="L28" s="11"/>
      <c r="M28" s="11"/>
      <c r="N28" s="11"/>
      <c r="O28" s="11"/>
      <c r="P28" s="11">
        <v>1857</v>
      </c>
      <c r="Q28" s="11">
        <v>1952</v>
      </c>
      <c r="R28" s="11">
        <v>1999</v>
      </c>
      <c r="S28" s="11">
        <v>1973</v>
      </c>
      <c r="T28" s="11">
        <v>3970</v>
      </c>
      <c r="U28" s="11">
        <v>1999</v>
      </c>
      <c r="V28" s="11">
        <v>1976</v>
      </c>
      <c r="W28" s="11">
        <v>1978</v>
      </c>
      <c r="X28" s="11">
        <v>1999</v>
      </c>
      <c r="Y28" s="11">
        <v>1999</v>
      </c>
      <c r="Z28" s="11">
        <v>1999</v>
      </c>
      <c r="AA28" s="11">
        <v>3998</v>
      </c>
      <c r="AB28" s="11">
        <v>1999</v>
      </c>
      <c r="AC28" s="11">
        <v>979</v>
      </c>
      <c r="AD28" s="11">
        <v>1166</v>
      </c>
      <c r="AE28" s="11">
        <v>1023</v>
      </c>
      <c r="AF28" s="11">
        <v>1000</v>
      </c>
      <c r="AG28" s="11">
        <v>1015</v>
      </c>
    </row>
    <row r="29" ht="22" customHeight="1" spans="1:33">
      <c r="A29" s="11" t="s">
        <v>686</v>
      </c>
      <c r="B29" s="11" t="s">
        <v>435</v>
      </c>
      <c r="C29" s="11" t="s">
        <v>2541</v>
      </c>
      <c r="D29" s="11" t="s">
        <v>6280</v>
      </c>
      <c r="E29" s="11" t="s">
        <v>1812</v>
      </c>
      <c r="F29" s="11" t="s">
        <v>2548</v>
      </c>
      <c r="G29" s="11" t="s">
        <v>720</v>
      </c>
      <c r="H29" s="11"/>
      <c r="I29" s="11"/>
      <c r="J29" s="11"/>
      <c r="K29" s="11"/>
      <c r="L29" s="11">
        <v>2200</v>
      </c>
      <c r="M29" s="11">
        <v>2171</v>
      </c>
      <c r="N29" s="11"/>
      <c r="O29" s="11"/>
      <c r="P29" s="11"/>
      <c r="Q29" s="11"/>
      <c r="R29" s="11"/>
      <c r="S29" s="11"/>
      <c r="T29" s="11"/>
      <c r="U29" s="11"/>
      <c r="V29" s="11"/>
      <c r="W29" s="11"/>
      <c r="X29" s="11"/>
      <c r="Y29" s="11"/>
      <c r="Z29" s="11"/>
      <c r="AA29" s="11"/>
      <c r="AB29" s="11"/>
      <c r="AC29" s="11"/>
      <c r="AD29" s="11"/>
      <c r="AE29" s="11"/>
      <c r="AF29" s="11"/>
      <c r="AG29" s="11"/>
    </row>
    <row r="30" ht="22" customHeight="1" spans="1:33">
      <c r="A30" s="11" t="s">
        <v>686</v>
      </c>
      <c r="B30" s="11" t="s">
        <v>721</v>
      </c>
      <c r="C30" s="11" t="s">
        <v>686</v>
      </c>
      <c r="D30" s="11" t="s">
        <v>6292</v>
      </c>
      <c r="E30" s="11" t="s">
        <v>1812</v>
      </c>
      <c r="F30" s="11" t="s">
        <v>6290</v>
      </c>
      <c r="G30" s="11" t="s">
        <v>721</v>
      </c>
      <c r="H30" s="11"/>
      <c r="I30" s="11"/>
      <c r="J30" s="11"/>
      <c r="K30" s="11"/>
      <c r="L30" s="11">
        <v>259</v>
      </c>
      <c r="M30" s="11">
        <v>451</v>
      </c>
      <c r="N30" s="11">
        <v>1896</v>
      </c>
      <c r="O30" s="11">
        <v>1785</v>
      </c>
      <c r="P30" s="11">
        <v>3454</v>
      </c>
      <c r="Q30" s="11">
        <v>949</v>
      </c>
      <c r="R30" s="11">
        <v>1851</v>
      </c>
      <c r="S30" s="11">
        <v>1899</v>
      </c>
      <c r="T30" s="11">
        <v>950</v>
      </c>
      <c r="U30" s="11">
        <v>950</v>
      </c>
      <c r="V30" s="11">
        <v>567</v>
      </c>
      <c r="W30" s="11">
        <v>762</v>
      </c>
      <c r="X30" s="11"/>
      <c r="Y30" s="11">
        <v>1063</v>
      </c>
      <c r="Z30" s="11">
        <v>1990</v>
      </c>
      <c r="AA30" s="11">
        <v>2004</v>
      </c>
      <c r="AB30" s="11">
        <v>993</v>
      </c>
      <c r="AC30" s="11"/>
      <c r="AD30" s="11"/>
      <c r="AE30" s="11"/>
      <c r="AF30" s="11"/>
      <c r="AG30" s="11"/>
    </row>
    <row r="31" ht="22" customHeight="1" spans="1:33">
      <c r="A31" s="11" t="s">
        <v>686</v>
      </c>
      <c r="B31" s="11" t="s">
        <v>722</v>
      </c>
      <c r="C31" s="11" t="s">
        <v>686</v>
      </c>
      <c r="D31" s="11" t="s">
        <v>6305</v>
      </c>
      <c r="E31" s="11" t="s">
        <v>1812</v>
      </c>
      <c r="F31" s="11" t="s">
        <v>4176</v>
      </c>
      <c r="G31" s="11" t="s">
        <v>722</v>
      </c>
      <c r="H31" s="11">
        <v>1150</v>
      </c>
      <c r="I31" s="11">
        <v>1150</v>
      </c>
      <c r="J31" s="11">
        <v>1898</v>
      </c>
      <c r="K31" s="11">
        <v>2273</v>
      </c>
      <c r="L31" s="11">
        <v>2299</v>
      </c>
      <c r="M31" s="11">
        <v>2243</v>
      </c>
      <c r="N31" s="11">
        <v>3598</v>
      </c>
      <c r="O31" s="11">
        <v>5397</v>
      </c>
      <c r="P31" s="11">
        <v>3598</v>
      </c>
      <c r="Q31" s="11">
        <v>1799</v>
      </c>
      <c r="R31" s="11">
        <v>1806</v>
      </c>
      <c r="S31" s="11">
        <v>3598</v>
      </c>
      <c r="T31" s="11">
        <v>1799</v>
      </c>
      <c r="U31" s="11">
        <v>1799</v>
      </c>
      <c r="V31" s="11">
        <v>1877</v>
      </c>
      <c r="W31" s="11">
        <v>1999</v>
      </c>
      <c r="X31" s="11">
        <v>1999</v>
      </c>
      <c r="Y31" s="11">
        <v>1999</v>
      </c>
      <c r="Z31" s="11">
        <v>4130</v>
      </c>
      <c r="AA31" s="11">
        <v>6513</v>
      </c>
      <c r="AB31" s="11">
        <v>6780</v>
      </c>
      <c r="AC31" s="11">
        <v>2183</v>
      </c>
      <c r="AD31" s="11">
        <v>1000</v>
      </c>
      <c r="AE31" s="11">
        <v>958</v>
      </c>
      <c r="AF31" s="11">
        <v>1884</v>
      </c>
      <c r="AG31" s="11"/>
    </row>
    <row r="32" ht="22" customHeight="1" spans="1:33">
      <c r="A32" s="11" t="s">
        <v>686</v>
      </c>
      <c r="B32" s="11" t="s">
        <v>724</v>
      </c>
      <c r="C32" s="11" t="s">
        <v>6317</v>
      </c>
      <c r="D32" s="11" t="s">
        <v>6322</v>
      </c>
      <c r="E32" s="11" t="s">
        <v>1812</v>
      </c>
      <c r="F32" s="11" t="s">
        <v>6320</v>
      </c>
      <c r="G32" s="11" t="s">
        <v>723</v>
      </c>
      <c r="H32" s="11">
        <v>1798</v>
      </c>
      <c r="I32" s="11">
        <v>1798</v>
      </c>
      <c r="J32" s="11">
        <v>1874</v>
      </c>
      <c r="K32" s="11"/>
      <c r="L32" s="11"/>
      <c r="M32" s="11"/>
      <c r="N32" s="11"/>
      <c r="O32" s="11">
        <v>3495</v>
      </c>
      <c r="P32" s="11">
        <v>3569</v>
      </c>
      <c r="Q32" s="11"/>
      <c r="R32" s="11"/>
      <c r="S32" s="11"/>
      <c r="T32" s="11"/>
      <c r="U32" s="11"/>
      <c r="V32" s="11"/>
      <c r="W32" s="11"/>
      <c r="X32" s="11"/>
      <c r="Y32" s="11"/>
      <c r="Z32" s="11"/>
      <c r="AA32" s="11"/>
      <c r="AB32" s="11"/>
      <c r="AC32" s="11"/>
      <c r="AD32" s="11"/>
      <c r="AE32" s="11"/>
      <c r="AF32" s="11"/>
      <c r="AG32" s="11"/>
    </row>
    <row r="33" ht="22" customHeight="1" spans="1:33">
      <c r="A33" s="11" t="s">
        <v>686</v>
      </c>
      <c r="B33" s="11" t="s">
        <v>486</v>
      </c>
      <c r="C33" s="11" t="s">
        <v>2326</v>
      </c>
      <c r="D33" s="11" t="s">
        <v>6328</v>
      </c>
      <c r="E33" s="11" t="s">
        <v>1812</v>
      </c>
      <c r="F33" s="11" t="s">
        <v>2335</v>
      </c>
      <c r="G33" s="11" t="s">
        <v>725</v>
      </c>
      <c r="H33" s="11">
        <v>3905</v>
      </c>
      <c r="I33" s="11">
        <v>4175</v>
      </c>
      <c r="J33" s="11">
        <v>3878</v>
      </c>
      <c r="K33" s="11">
        <v>3979</v>
      </c>
      <c r="L33" s="11">
        <v>4003</v>
      </c>
      <c r="M33" s="11">
        <v>3819</v>
      </c>
      <c r="N33" s="11"/>
      <c r="O33" s="11"/>
      <c r="P33" s="11"/>
      <c r="Q33" s="11"/>
      <c r="R33" s="11"/>
      <c r="S33" s="11"/>
      <c r="T33" s="11"/>
      <c r="U33" s="11"/>
      <c r="V33" s="11"/>
      <c r="W33" s="11"/>
      <c r="X33" s="11"/>
      <c r="Y33" s="11"/>
      <c r="Z33" s="11"/>
      <c r="AA33" s="11"/>
      <c r="AB33" s="11"/>
      <c r="AC33" s="11"/>
      <c r="AD33" s="11"/>
      <c r="AE33" s="11"/>
      <c r="AF33" s="11"/>
      <c r="AG33" s="11"/>
    </row>
    <row r="34" ht="22" customHeight="1" spans="1:33">
      <c r="A34" s="11" t="s">
        <v>686</v>
      </c>
      <c r="B34" s="11" t="s">
        <v>481</v>
      </c>
      <c r="C34" s="11" t="s">
        <v>2609</v>
      </c>
      <c r="D34" s="11" t="s">
        <v>6334</v>
      </c>
      <c r="E34" s="11" t="s">
        <v>1812</v>
      </c>
      <c r="F34" s="11" t="s">
        <v>2612</v>
      </c>
      <c r="G34" s="11" t="s">
        <v>726</v>
      </c>
      <c r="H34" s="11">
        <v>300</v>
      </c>
      <c r="I34" s="11"/>
      <c r="J34" s="11">
        <v>300</v>
      </c>
      <c r="K34" s="11"/>
      <c r="L34" s="11">
        <v>322</v>
      </c>
      <c r="M34" s="11">
        <v>222</v>
      </c>
      <c r="N34" s="11">
        <v>249</v>
      </c>
      <c r="O34" s="11">
        <v>498</v>
      </c>
      <c r="P34" s="11">
        <v>249</v>
      </c>
      <c r="Q34" s="11">
        <v>249</v>
      </c>
      <c r="R34" s="11">
        <v>249</v>
      </c>
      <c r="S34" s="11">
        <v>249</v>
      </c>
      <c r="T34" s="11"/>
      <c r="U34" s="11"/>
      <c r="V34" s="11"/>
      <c r="W34" s="11"/>
      <c r="X34" s="11"/>
      <c r="Y34" s="11"/>
      <c r="Z34" s="11"/>
      <c r="AA34" s="11"/>
      <c r="AB34" s="11"/>
      <c r="AC34" s="11"/>
      <c r="AD34" s="11"/>
      <c r="AE34" s="11"/>
      <c r="AF34" s="11"/>
      <c r="AG34" s="11"/>
    </row>
    <row r="35" ht="22" customHeight="1" spans="1:33">
      <c r="A35" s="11" t="s">
        <v>686</v>
      </c>
      <c r="B35" s="11" t="s">
        <v>543</v>
      </c>
      <c r="C35" s="11" t="s">
        <v>2706</v>
      </c>
      <c r="D35" s="11" t="s">
        <v>6340</v>
      </c>
      <c r="E35" s="11" t="s">
        <v>1812</v>
      </c>
      <c r="F35" s="11" t="s">
        <v>2715</v>
      </c>
      <c r="G35" s="11" t="s">
        <v>727</v>
      </c>
      <c r="H35" s="11" t="s">
        <v>686</v>
      </c>
      <c r="I35" s="11" t="s">
        <v>686</v>
      </c>
      <c r="J35" s="11" t="s">
        <v>686</v>
      </c>
      <c r="K35" s="11" t="s">
        <v>686</v>
      </c>
      <c r="L35" s="11" t="s">
        <v>686</v>
      </c>
      <c r="M35" s="11" t="s">
        <v>686</v>
      </c>
      <c r="N35" s="11" t="s">
        <v>686</v>
      </c>
      <c r="O35" s="11" t="s">
        <v>686</v>
      </c>
      <c r="P35" s="11" t="s">
        <v>686</v>
      </c>
      <c r="Q35" s="11" t="s">
        <v>686</v>
      </c>
      <c r="R35" s="11" t="s">
        <v>686</v>
      </c>
      <c r="S35" s="11" t="s">
        <v>686</v>
      </c>
      <c r="T35" s="11" t="s">
        <v>686</v>
      </c>
      <c r="U35" s="11" t="s">
        <v>686</v>
      </c>
      <c r="V35" s="11" t="s">
        <v>686</v>
      </c>
      <c r="W35" s="11" t="s">
        <v>686</v>
      </c>
      <c r="X35" s="11" t="s">
        <v>686</v>
      </c>
      <c r="Y35" s="11" t="s">
        <v>686</v>
      </c>
      <c r="Z35" s="11" t="s">
        <v>686</v>
      </c>
      <c r="AA35" s="11" t="s">
        <v>686</v>
      </c>
      <c r="AB35" s="11" t="s">
        <v>686</v>
      </c>
      <c r="AC35" s="11" t="s">
        <v>686</v>
      </c>
      <c r="AD35" s="11" t="s">
        <v>686</v>
      </c>
      <c r="AE35" s="11" t="s">
        <v>686</v>
      </c>
      <c r="AF35" s="11" t="s">
        <v>686</v>
      </c>
      <c r="AG35" s="11" t="s">
        <v>686</v>
      </c>
    </row>
    <row r="36" ht="22" customHeight="1" spans="1:33">
      <c r="A36" s="11" t="s">
        <v>686</v>
      </c>
      <c r="B36" s="11" t="s">
        <v>550</v>
      </c>
      <c r="C36" s="11" t="s">
        <v>6345</v>
      </c>
      <c r="D36" s="11" t="s">
        <v>6347</v>
      </c>
      <c r="E36" s="11" t="s">
        <v>1812</v>
      </c>
      <c r="F36" s="11" t="s">
        <v>554</v>
      </c>
      <c r="G36" s="11" t="s">
        <v>728</v>
      </c>
      <c r="H36" s="11" t="s">
        <v>686</v>
      </c>
      <c r="I36" s="11" t="s">
        <v>686</v>
      </c>
      <c r="J36" s="11" t="s">
        <v>686</v>
      </c>
      <c r="K36" s="11" t="s">
        <v>686</v>
      </c>
      <c r="L36" s="11" t="s">
        <v>686</v>
      </c>
      <c r="M36" s="11" t="s">
        <v>686</v>
      </c>
      <c r="N36" s="11" t="s">
        <v>686</v>
      </c>
      <c r="O36" s="11" t="s">
        <v>686</v>
      </c>
      <c r="P36" s="11" t="s">
        <v>686</v>
      </c>
      <c r="Q36" s="11" t="s">
        <v>686</v>
      </c>
      <c r="R36" s="11" t="s">
        <v>686</v>
      </c>
      <c r="S36" s="11" t="s">
        <v>686</v>
      </c>
      <c r="T36" s="11" t="s">
        <v>686</v>
      </c>
      <c r="U36" s="11" t="s">
        <v>686</v>
      </c>
      <c r="V36" s="11" t="s">
        <v>686</v>
      </c>
      <c r="W36" s="11" t="s">
        <v>686</v>
      </c>
      <c r="X36" s="11" t="s">
        <v>686</v>
      </c>
      <c r="Y36" s="11" t="s">
        <v>686</v>
      </c>
      <c r="Z36" s="11" t="s">
        <v>686</v>
      </c>
      <c r="AA36" s="11" t="s">
        <v>686</v>
      </c>
      <c r="AB36" s="11" t="s">
        <v>686</v>
      </c>
      <c r="AC36" s="11" t="s">
        <v>686</v>
      </c>
      <c r="AD36" s="11" t="s">
        <v>686</v>
      </c>
      <c r="AE36" s="11" t="s">
        <v>686</v>
      </c>
      <c r="AF36" s="11" t="s">
        <v>686</v>
      </c>
      <c r="AG36" s="11" t="s">
        <v>686</v>
      </c>
    </row>
    <row r="37" ht="22" customHeight="1" spans="1:33">
      <c r="A37" s="11" t="s">
        <v>686</v>
      </c>
      <c r="B37" s="11" t="s">
        <v>509</v>
      </c>
      <c r="C37" s="11" t="s">
        <v>2402</v>
      </c>
      <c r="D37" s="11" t="s">
        <v>6355</v>
      </c>
      <c r="E37" s="11" t="s">
        <v>1812</v>
      </c>
      <c r="F37" s="11" t="s">
        <v>2410</v>
      </c>
      <c r="G37" s="11" t="s">
        <v>729</v>
      </c>
      <c r="H37" s="11">
        <v>1640</v>
      </c>
      <c r="I37" s="11">
        <v>1644</v>
      </c>
      <c r="J37" s="11">
        <v>1618</v>
      </c>
      <c r="K37" s="11">
        <v>3094</v>
      </c>
      <c r="L37" s="11">
        <v>3124</v>
      </c>
      <c r="M37" s="11">
        <v>1631</v>
      </c>
      <c r="N37" s="11">
        <v>3512</v>
      </c>
      <c r="O37" s="11">
        <v>1695</v>
      </c>
      <c r="P37" s="11">
        <v>1695</v>
      </c>
      <c r="Q37" s="11">
        <v>1695</v>
      </c>
      <c r="R37" s="11">
        <v>3452</v>
      </c>
      <c r="S37" s="11">
        <v>3480</v>
      </c>
      <c r="T37" s="11">
        <v>3534</v>
      </c>
      <c r="U37" s="11">
        <v>950</v>
      </c>
      <c r="V37" s="11">
        <v>1899</v>
      </c>
      <c r="W37" s="11">
        <v>798</v>
      </c>
      <c r="X37" s="11"/>
      <c r="Y37" s="11"/>
      <c r="Z37" s="11"/>
      <c r="AA37" s="11"/>
      <c r="AB37" s="11"/>
      <c r="AC37" s="11"/>
      <c r="AD37" s="11"/>
      <c r="AE37" s="11"/>
      <c r="AF37" s="11"/>
      <c r="AG37" s="11"/>
    </row>
    <row r="38" ht="22" customHeight="1" spans="1:33">
      <c r="A38" s="11" t="s">
        <v>686</v>
      </c>
      <c r="B38" s="11" t="s">
        <v>731</v>
      </c>
      <c r="C38" s="11" t="s">
        <v>6363</v>
      </c>
      <c r="D38" s="11" t="s">
        <v>6368</v>
      </c>
      <c r="E38" s="11" t="s">
        <v>1812</v>
      </c>
      <c r="F38" s="11" t="s">
        <v>6366</v>
      </c>
      <c r="G38" s="11" t="s">
        <v>730</v>
      </c>
      <c r="H38" s="11" t="s">
        <v>686</v>
      </c>
      <c r="I38" s="11" t="s">
        <v>686</v>
      </c>
      <c r="J38" s="11" t="s">
        <v>686</v>
      </c>
      <c r="K38" s="11" t="s">
        <v>686</v>
      </c>
      <c r="L38" s="11" t="s">
        <v>686</v>
      </c>
      <c r="M38" s="11" t="s">
        <v>686</v>
      </c>
      <c r="N38" s="11" t="s">
        <v>686</v>
      </c>
      <c r="O38" s="11" t="s">
        <v>686</v>
      </c>
      <c r="P38" s="11" t="s">
        <v>686</v>
      </c>
      <c r="Q38" s="11" t="s">
        <v>686</v>
      </c>
      <c r="R38" s="11" t="s">
        <v>686</v>
      </c>
      <c r="S38" s="11" t="s">
        <v>686</v>
      </c>
      <c r="T38" s="11" t="s">
        <v>686</v>
      </c>
      <c r="U38" s="11" t="s">
        <v>686</v>
      </c>
      <c r="V38" s="11" t="s">
        <v>686</v>
      </c>
      <c r="W38" s="11" t="s">
        <v>686</v>
      </c>
      <c r="X38" s="11" t="s">
        <v>686</v>
      </c>
      <c r="Y38" s="11" t="s">
        <v>686</v>
      </c>
      <c r="Z38" s="11" t="s">
        <v>686</v>
      </c>
      <c r="AA38" s="11" t="s">
        <v>686</v>
      </c>
      <c r="AB38" s="11" t="s">
        <v>686</v>
      </c>
      <c r="AC38" s="11" t="s">
        <v>686</v>
      </c>
      <c r="AD38" s="11" t="s">
        <v>686</v>
      </c>
      <c r="AE38" s="11" t="s">
        <v>686</v>
      </c>
      <c r="AF38" s="11" t="s">
        <v>686</v>
      </c>
      <c r="AG38" s="11" t="s">
        <v>686</v>
      </c>
    </row>
    <row r="39" ht="22" customHeight="1" spans="1:33">
      <c r="A39" s="11" t="s">
        <v>686</v>
      </c>
      <c r="B39" s="11" t="s">
        <v>440</v>
      </c>
      <c r="C39" s="11" t="s">
        <v>2686</v>
      </c>
      <c r="D39" s="11" t="s">
        <v>6380</v>
      </c>
      <c r="E39" s="11" t="s">
        <v>1812</v>
      </c>
      <c r="F39" s="11" t="s">
        <v>444</v>
      </c>
      <c r="G39" s="11" t="s">
        <v>732</v>
      </c>
      <c r="H39" s="11">
        <v>653</v>
      </c>
      <c r="I39" s="11">
        <v>650</v>
      </c>
      <c r="J39" s="11">
        <v>1284</v>
      </c>
      <c r="K39" s="11">
        <v>752</v>
      </c>
      <c r="L39" s="11">
        <v>750</v>
      </c>
      <c r="M39" s="11">
        <v>750</v>
      </c>
      <c r="N39" s="11">
        <v>770</v>
      </c>
      <c r="O39" s="11">
        <v>1807</v>
      </c>
      <c r="P39" s="11">
        <v>690</v>
      </c>
      <c r="Q39" s="11">
        <v>695</v>
      </c>
      <c r="R39" s="11">
        <v>743</v>
      </c>
      <c r="S39" s="11">
        <v>746</v>
      </c>
      <c r="T39" s="11"/>
      <c r="U39" s="11"/>
      <c r="V39" s="11"/>
      <c r="W39" s="11">
        <v>170</v>
      </c>
      <c r="X39" s="11"/>
      <c r="Y39" s="11"/>
      <c r="Z39" s="11"/>
      <c r="AA39" s="11"/>
      <c r="AB39" s="11"/>
      <c r="AC39" s="11"/>
      <c r="AD39" s="11"/>
      <c r="AE39" s="11"/>
      <c r="AF39" s="11"/>
      <c r="AG39" s="11"/>
    </row>
    <row r="40" ht="22" customHeight="1" spans="1:33">
      <c r="A40" s="11" t="s">
        <v>686</v>
      </c>
      <c r="B40" s="11" t="s">
        <v>734</v>
      </c>
      <c r="C40" s="11" t="s">
        <v>6389</v>
      </c>
      <c r="D40" s="11" t="s">
        <v>6393</v>
      </c>
      <c r="E40" s="11" t="s">
        <v>1812</v>
      </c>
      <c r="F40" s="11" t="s">
        <v>6391</v>
      </c>
      <c r="G40" s="11" t="s">
        <v>733</v>
      </c>
      <c r="H40" s="11">
        <v>2498</v>
      </c>
      <c r="I40" s="11">
        <v>4684</v>
      </c>
      <c r="J40" s="11">
        <v>4841</v>
      </c>
      <c r="K40" s="11">
        <v>4693</v>
      </c>
      <c r="L40" s="11">
        <v>9220</v>
      </c>
      <c r="M40" s="11">
        <v>4995</v>
      </c>
      <c r="N40" s="11">
        <v>15105</v>
      </c>
      <c r="O40" s="11">
        <v>20252</v>
      </c>
      <c r="P40" s="11">
        <v>14985</v>
      </c>
      <c r="Q40" s="11">
        <v>4843</v>
      </c>
      <c r="R40" s="11">
        <v>4995</v>
      </c>
      <c r="S40" s="11">
        <v>9990</v>
      </c>
      <c r="T40" s="11">
        <v>9990</v>
      </c>
      <c r="U40" s="11">
        <v>4995</v>
      </c>
      <c r="V40" s="11">
        <v>2732</v>
      </c>
      <c r="W40" s="11">
        <v>2998</v>
      </c>
      <c r="X40" s="11">
        <v>5995</v>
      </c>
      <c r="Y40" s="11">
        <v>11672</v>
      </c>
      <c r="Z40" s="11">
        <v>10766</v>
      </c>
      <c r="AA40" s="11"/>
      <c r="AB40" s="11"/>
      <c r="AC40" s="11"/>
      <c r="AD40" s="11"/>
      <c r="AE40" s="11"/>
      <c r="AF40" s="11"/>
      <c r="AG40" s="11"/>
    </row>
    <row r="41" ht="22" customHeight="1" spans="1:33">
      <c r="A41" s="11" t="s">
        <v>686</v>
      </c>
      <c r="B41" s="11" t="s">
        <v>736</v>
      </c>
      <c r="C41" s="11" t="s">
        <v>6402</v>
      </c>
      <c r="D41" s="11" t="s">
        <v>6407</v>
      </c>
      <c r="E41" s="11" t="s">
        <v>1812</v>
      </c>
      <c r="F41" s="11" t="s">
        <v>6405</v>
      </c>
      <c r="G41" s="11" t="s">
        <v>735</v>
      </c>
      <c r="H41" s="11">
        <v>795</v>
      </c>
      <c r="I41" s="11">
        <v>1751</v>
      </c>
      <c r="J41" s="11">
        <v>849</v>
      </c>
      <c r="K41" s="11">
        <v>850</v>
      </c>
      <c r="L41" s="11">
        <v>510</v>
      </c>
      <c r="M41" s="11">
        <v>680</v>
      </c>
      <c r="N41" s="11"/>
      <c r="O41" s="11">
        <v>900</v>
      </c>
      <c r="P41" s="11">
        <v>900</v>
      </c>
      <c r="Q41" s="11">
        <v>900</v>
      </c>
      <c r="R41" s="11">
        <v>1799</v>
      </c>
      <c r="S41" s="11">
        <v>1894</v>
      </c>
      <c r="T41" s="11">
        <v>1758</v>
      </c>
      <c r="U41" s="11"/>
      <c r="V41" s="11">
        <v>312</v>
      </c>
      <c r="W41" s="11"/>
      <c r="X41" s="11"/>
      <c r="Y41" s="11"/>
      <c r="Z41" s="11"/>
      <c r="AA41" s="11"/>
      <c r="AB41" s="11"/>
      <c r="AC41" s="11"/>
      <c r="AD41" s="11"/>
      <c r="AE41" s="11"/>
      <c r="AF41" s="11"/>
      <c r="AG41" s="11"/>
    </row>
    <row r="42" ht="22" customHeight="1" spans="1:33">
      <c r="A42" s="11" t="s">
        <v>686</v>
      </c>
      <c r="B42" s="11" t="s">
        <v>738</v>
      </c>
      <c r="C42" s="11" t="s">
        <v>6417</v>
      </c>
      <c r="D42" s="11" t="s">
        <v>6423</v>
      </c>
      <c r="E42" s="11" t="s">
        <v>1812</v>
      </c>
      <c r="F42" s="11" t="s">
        <v>6421</v>
      </c>
      <c r="G42" s="11" t="s">
        <v>737</v>
      </c>
      <c r="H42" s="11">
        <v>1347</v>
      </c>
      <c r="I42" s="11">
        <v>1250</v>
      </c>
      <c r="J42" s="11">
        <v>2499</v>
      </c>
      <c r="K42" s="11">
        <v>1250</v>
      </c>
      <c r="L42" s="11">
        <v>1250</v>
      </c>
      <c r="M42" s="11">
        <v>0</v>
      </c>
      <c r="N42" s="11">
        <v>1350</v>
      </c>
      <c r="O42" s="11">
        <v>1350</v>
      </c>
      <c r="P42" s="11">
        <v>1350</v>
      </c>
      <c r="Q42" s="11">
        <v>1298</v>
      </c>
      <c r="R42" s="11"/>
      <c r="S42" s="11"/>
      <c r="T42" s="11"/>
      <c r="U42" s="11"/>
      <c r="V42" s="11"/>
      <c r="W42" s="11"/>
      <c r="X42" s="11"/>
      <c r="Y42" s="11"/>
      <c r="Z42" s="11"/>
      <c r="AA42" s="11"/>
      <c r="AB42" s="11"/>
      <c r="AC42" s="11"/>
      <c r="AD42" s="11"/>
      <c r="AE42" s="11"/>
      <c r="AF42" s="11"/>
      <c r="AG42" s="11"/>
    </row>
    <row r="43" ht="22" customHeight="1" spans="1:33">
      <c r="A43" s="11" t="s">
        <v>686</v>
      </c>
      <c r="B43" s="11" t="s">
        <v>498</v>
      </c>
      <c r="C43" s="11" t="s">
        <v>686</v>
      </c>
      <c r="D43" s="11" t="s">
        <v>6435</v>
      </c>
      <c r="E43" s="11" t="s">
        <v>1812</v>
      </c>
      <c r="F43" s="11" t="s">
        <v>501</v>
      </c>
      <c r="G43" s="11" t="s">
        <v>498</v>
      </c>
      <c r="H43" s="11">
        <v>900</v>
      </c>
      <c r="I43" s="11">
        <v>1799</v>
      </c>
      <c r="J43" s="11">
        <v>1799</v>
      </c>
      <c r="K43" s="11">
        <v>1799</v>
      </c>
      <c r="L43" s="11">
        <v>900</v>
      </c>
      <c r="M43" s="11">
        <v>1641</v>
      </c>
      <c r="N43" s="11">
        <v>2598</v>
      </c>
      <c r="O43" s="11">
        <v>3897</v>
      </c>
      <c r="P43" s="11">
        <v>3897</v>
      </c>
      <c r="Q43" s="11">
        <v>2598</v>
      </c>
      <c r="R43" s="11">
        <v>2598</v>
      </c>
      <c r="S43" s="11">
        <v>3897</v>
      </c>
      <c r="T43" s="11">
        <v>2598</v>
      </c>
      <c r="U43" s="11">
        <v>1299</v>
      </c>
      <c r="V43" s="11">
        <v>1299</v>
      </c>
      <c r="W43" s="11">
        <v>3897</v>
      </c>
      <c r="X43" s="11">
        <v>5196</v>
      </c>
      <c r="Y43" s="11">
        <v>5196</v>
      </c>
      <c r="Z43" s="11">
        <v>3524</v>
      </c>
      <c r="AA43" s="11">
        <v>2449</v>
      </c>
      <c r="AB43" s="11">
        <v>5288</v>
      </c>
      <c r="AC43" s="11">
        <v>3987</v>
      </c>
      <c r="AD43" s="11">
        <v>2598</v>
      </c>
      <c r="AE43" s="11">
        <v>2598</v>
      </c>
      <c r="AF43" s="11">
        <v>1351</v>
      </c>
      <c r="AG43" s="11"/>
    </row>
    <row r="44" ht="22" customHeight="1" spans="1:33">
      <c r="A44" s="11" t="s">
        <v>686</v>
      </c>
      <c r="B44" s="11" t="s">
        <v>740</v>
      </c>
      <c r="C44" s="11" t="s">
        <v>6440</v>
      </c>
      <c r="D44" s="11" t="s">
        <v>6445</v>
      </c>
      <c r="E44" s="11" t="s">
        <v>1812</v>
      </c>
      <c r="F44" s="11" t="s">
        <v>6443</v>
      </c>
      <c r="G44" s="11" t="s">
        <v>739</v>
      </c>
      <c r="H44" s="11">
        <v>680</v>
      </c>
      <c r="I44" s="11">
        <v>1352</v>
      </c>
      <c r="J44" s="11">
        <v>754</v>
      </c>
      <c r="K44" s="11">
        <v>889</v>
      </c>
      <c r="L44" s="11">
        <v>885</v>
      </c>
      <c r="M44" s="11">
        <v>721</v>
      </c>
      <c r="N44" s="11">
        <v>1349</v>
      </c>
      <c r="O44" s="11">
        <v>2622</v>
      </c>
      <c r="P44" s="11">
        <v>1374</v>
      </c>
      <c r="Q44" s="11">
        <v>681</v>
      </c>
      <c r="R44" s="11">
        <v>2632</v>
      </c>
      <c r="S44" s="11">
        <v>3786</v>
      </c>
      <c r="T44" s="11">
        <v>3891</v>
      </c>
      <c r="U44" s="11">
        <v>2694</v>
      </c>
      <c r="V44" s="11">
        <v>2684</v>
      </c>
      <c r="W44" s="11">
        <v>1346</v>
      </c>
      <c r="X44" s="11">
        <v>1328</v>
      </c>
      <c r="Y44" s="11">
        <v>1326</v>
      </c>
      <c r="Z44" s="11">
        <v>1342</v>
      </c>
      <c r="AA44" s="11">
        <v>2708</v>
      </c>
      <c r="AB44" s="11">
        <v>1347</v>
      </c>
      <c r="AC44" s="11">
        <v>1351</v>
      </c>
      <c r="AD44" s="11">
        <v>1332</v>
      </c>
      <c r="AE44" s="11">
        <v>2660</v>
      </c>
      <c r="AF44" s="11">
        <v>1335</v>
      </c>
      <c r="AG44" s="11"/>
    </row>
    <row r="45" ht="22" customHeight="1" spans="1:33">
      <c r="A45" s="11" t="s">
        <v>686</v>
      </c>
      <c r="B45" s="11" t="s">
        <v>580</v>
      </c>
      <c r="C45" s="11" t="s">
        <v>686</v>
      </c>
      <c r="D45" s="11" t="s">
        <v>6458</v>
      </c>
      <c r="E45" s="11" t="s">
        <v>1812</v>
      </c>
      <c r="F45" s="11" t="s">
        <v>584</v>
      </c>
      <c r="G45" s="11" t="s">
        <v>580</v>
      </c>
      <c r="H45" s="11">
        <v>4612</v>
      </c>
      <c r="I45" s="11">
        <v>4754</v>
      </c>
      <c r="J45" s="11"/>
      <c r="K45" s="11"/>
      <c r="L45" s="11"/>
      <c r="M45" s="11"/>
      <c r="N45" s="11"/>
      <c r="O45" s="11"/>
      <c r="P45" s="11"/>
      <c r="Q45" s="11"/>
      <c r="R45" s="11"/>
      <c r="S45" s="11"/>
      <c r="T45" s="11"/>
      <c r="U45" s="11"/>
      <c r="V45" s="11"/>
      <c r="W45" s="11"/>
      <c r="X45" s="11"/>
      <c r="Y45" s="11"/>
      <c r="Z45" s="11"/>
      <c r="AA45" s="11"/>
      <c r="AB45" s="11"/>
      <c r="AC45" s="11"/>
      <c r="AD45" s="11"/>
      <c r="AE45" s="11"/>
      <c r="AF45" s="11"/>
      <c r="AG45" s="11"/>
    </row>
    <row r="46" ht="22" customHeight="1" spans="1:33">
      <c r="A46" s="11" t="s">
        <v>686</v>
      </c>
      <c r="B46" s="11" t="s">
        <v>742</v>
      </c>
      <c r="C46" s="11" t="s">
        <v>6464</v>
      </c>
      <c r="D46" s="11" t="s">
        <v>6469</v>
      </c>
      <c r="E46" s="11" t="s">
        <v>1812</v>
      </c>
      <c r="F46" s="11" t="s">
        <v>6467</v>
      </c>
      <c r="G46" s="11" t="s">
        <v>741</v>
      </c>
      <c r="H46" s="11" t="s">
        <v>686</v>
      </c>
      <c r="I46" s="11" t="s">
        <v>686</v>
      </c>
      <c r="J46" s="11" t="s">
        <v>686</v>
      </c>
      <c r="K46" s="11" t="s">
        <v>686</v>
      </c>
      <c r="L46" s="11" t="s">
        <v>686</v>
      </c>
      <c r="M46" s="11" t="s">
        <v>686</v>
      </c>
      <c r="N46" s="11" t="s">
        <v>686</v>
      </c>
      <c r="O46" s="11" t="s">
        <v>686</v>
      </c>
      <c r="P46" s="11" t="s">
        <v>686</v>
      </c>
      <c r="Q46" s="11" t="s">
        <v>686</v>
      </c>
      <c r="R46" s="11" t="s">
        <v>686</v>
      </c>
      <c r="S46" s="11" t="s">
        <v>686</v>
      </c>
      <c r="T46" s="11" t="s">
        <v>686</v>
      </c>
      <c r="U46" s="11" t="s">
        <v>686</v>
      </c>
      <c r="V46" s="11" t="s">
        <v>686</v>
      </c>
      <c r="W46" s="11" t="s">
        <v>686</v>
      </c>
      <c r="X46" s="11" t="s">
        <v>686</v>
      </c>
      <c r="Y46" s="11" t="s">
        <v>686</v>
      </c>
      <c r="Z46" s="11" t="s">
        <v>686</v>
      </c>
      <c r="AA46" s="11" t="s">
        <v>686</v>
      </c>
      <c r="AB46" s="11" t="s">
        <v>686</v>
      </c>
      <c r="AC46" s="11" t="s">
        <v>686</v>
      </c>
      <c r="AD46" s="11" t="s">
        <v>686</v>
      </c>
      <c r="AE46" s="11" t="s">
        <v>686</v>
      </c>
      <c r="AF46" s="11" t="s">
        <v>686</v>
      </c>
      <c r="AG46" s="11" t="s">
        <v>686</v>
      </c>
    </row>
    <row r="47" ht="22" customHeight="1" spans="1:33">
      <c r="A47" s="11" t="s">
        <v>686</v>
      </c>
      <c r="B47" s="11" t="s">
        <v>331</v>
      </c>
      <c r="C47" s="11" t="s">
        <v>2045</v>
      </c>
      <c r="D47" s="11" t="s">
        <v>6479</v>
      </c>
      <c r="E47" s="11" t="s">
        <v>1812</v>
      </c>
      <c r="F47" s="11" t="s">
        <v>2054</v>
      </c>
      <c r="G47" s="11" t="s">
        <v>743</v>
      </c>
      <c r="H47" s="11">
        <v>4770</v>
      </c>
      <c r="I47" s="11"/>
      <c r="J47" s="11">
        <v>4944</v>
      </c>
      <c r="K47" s="11">
        <v>5362</v>
      </c>
      <c r="L47" s="11">
        <v>10264</v>
      </c>
      <c r="M47" s="11">
        <v>16398</v>
      </c>
      <c r="N47" s="11">
        <v>29720</v>
      </c>
      <c r="O47" s="11">
        <v>18558</v>
      </c>
      <c r="P47" s="11">
        <v>17586</v>
      </c>
      <c r="Q47" s="11">
        <v>5822</v>
      </c>
      <c r="R47" s="11">
        <v>3151</v>
      </c>
      <c r="S47" s="11">
        <v>2771</v>
      </c>
      <c r="T47" s="11">
        <v>1457</v>
      </c>
      <c r="U47" s="11">
        <v>1433</v>
      </c>
      <c r="V47" s="11">
        <v>571</v>
      </c>
      <c r="W47" s="11">
        <v>851</v>
      </c>
      <c r="X47" s="11"/>
      <c r="Y47" s="11"/>
      <c r="Z47" s="11"/>
      <c r="AA47" s="11"/>
      <c r="AB47" s="11"/>
      <c r="AC47" s="11"/>
      <c r="AD47" s="11"/>
      <c r="AE47" s="11"/>
      <c r="AF47" s="11"/>
      <c r="AG47" s="11"/>
    </row>
    <row r="48" ht="22" customHeight="1" spans="1:33">
      <c r="A48" s="11" t="s">
        <v>686</v>
      </c>
      <c r="B48" s="11" t="s">
        <v>471</v>
      </c>
      <c r="C48" s="11" t="s">
        <v>6487</v>
      </c>
      <c r="D48" s="11" t="s">
        <v>6489</v>
      </c>
      <c r="E48" s="11" t="s">
        <v>1812</v>
      </c>
      <c r="F48" s="11" t="s">
        <v>2666</v>
      </c>
      <c r="G48" s="11" t="s">
        <v>744</v>
      </c>
      <c r="H48" s="11">
        <v>800</v>
      </c>
      <c r="I48" s="11">
        <v>1599</v>
      </c>
      <c r="J48" s="11">
        <v>1676</v>
      </c>
      <c r="K48" s="11">
        <v>4212</v>
      </c>
      <c r="L48" s="11">
        <v>2798</v>
      </c>
      <c r="M48" s="11">
        <v>1744</v>
      </c>
      <c r="N48" s="11"/>
      <c r="O48" s="11">
        <v>1025</v>
      </c>
      <c r="P48" s="11"/>
      <c r="Q48" s="11">
        <v>1025</v>
      </c>
      <c r="R48" s="11">
        <v>1025</v>
      </c>
      <c r="S48" s="11">
        <v>1025</v>
      </c>
      <c r="T48" s="11">
        <v>2049</v>
      </c>
      <c r="U48" s="11">
        <v>1025</v>
      </c>
      <c r="V48" s="11">
        <v>1025</v>
      </c>
      <c r="W48" s="11">
        <v>2049</v>
      </c>
      <c r="X48" s="11">
        <v>2058</v>
      </c>
      <c r="Y48" s="11">
        <v>6120</v>
      </c>
      <c r="Z48" s="11"/>
      <c r="AA48" s="11"/>
      <c r="AB48" s="11"/>
      <c r="AC48" s="11"/>
      <c r="AD48" s="11"/>
      <c r="AE48" s="11"/>
      <c r="AF48" s="11"/>
      <c r="AG48" s="11"/>
    </row>
    <row r="49" ht="22" customHeight="1" spans="1:33">
      <c r="A49" s="11" t="s">
        <v>686</v>
      </c>
      <c r="B49" s="11" t="s">
        <v>746</v>
      </c>
      <c r="C49" s="11" t="s">
        <v>6496</v>
      </c>
      <c r="D49" s="11" t="s">
        <v>6501</v>
      </c>
      <c r="E49" s="11" t="s">
        <v>1812</v>
      </c>
      <c r="F49" s="11" t="s">
        <v>6499</v>
      </c>
      <c r="G49" s="11" t="s">
        <v>745</v>
      </c>
      <c r="H49" s="11"/>
      <c r="I49" s="11"/>
      <c r="J49" s="11"/>
      <c r="K49" s="11"/>
      <c r="L49" s="11"/>
      <c r="M49" s="11"/>
      <c r="N49" s="11"/>
      <c r="O49" s="11"/>
      <c r="P49" s="11"/>
      <c r="Q49" s="11"/>
      <c r="R49" s="11"/>
      <c r="S49" s="11"/>
      <c r="T49" s="11"/>
      <c r="U49" s="11"/>
      <c r="V49" s="11"/>
      <c r="W49" s="11"/>
      <c r="X49" s="11"/>
      <c r="Y49" s="11"/>
      <c r="Z49" s="11"/>
      <c r="AA49" s="11"/>
      <c r="AB49" s="11"/>
      <c r="AC49" s="11">
        <v>355</v>
      </c>
      <c r="AD49" s="11"/>
      <c r="AE49" s="11"/>
      <c r="AF49" s="11"/>
      <c r="AG49" s="11"/>
    </row>
    <row r="50" ht="22" customHeight="1" spans="1:33">
      <c r="A50" s="11" t="s">
        <v>686</v>
      </c>
      <c r="B50" s="11" t="s">
        <v>747</v>
      </c>
      <c r="C50" s="11" t="s">
        <v>686</v>
      </c>
      <c r="D50" s="11" t="s">
        <v>6513</v>
      </c>
      <c r="E50" s="11" t="s">
        <v>1812</v>
      </c>
      <c r="F50" s="11" t="s">
        <v>6511</v>
      </c>
      <c r="G50" s="11" t="s">
        <v>747</v>
      </c>
      <c r="H50" s="11">
        <v>667</v>
      </c>
      <c r="I50" s="11">
        <v>1259</v>
      </c>
      <c r="J50" s="11">
        <v>2240</v>
      </c>
      <c r="K50" s="11">
        <v>981</v>
      </c>
      <c r="L50" s="11"/>
      <c r="M50" s="11"/>
      <c r="N50" s="11"/>
      <c r="O50" s="11">
        <v>640</v>
      </c>
      <c r="P50" s="11">
        <v>490</v>
      </c>
      <c r="Q50" s="11">
        <v>452</v>
      </c>
      <c r="R50" s="11">
        <v>552</v>
      </c>
      <c r="S50" s="11">
        <v>793</v>
      </c>
      <c r="T50" s="11">
        <v>2328</v>
      </c>
      <c r="U50" s="11">
        <v>1552</v>
      </c>
      <c r="V50" s="11">
        <v>2328</v>
      </c>
      <c r="W50" s="11">
        <v>1552</v>
      </c>
      <c r="X50" s="11">
        <v>779</v>
      </c>
      <c r="Y50" s="11"/>
      <c r="Z50" s="11"/>
      <c r="AA50" s="11">
        <v>392</v>
      </c>
      <c r="AB50" s="11">
        <v>395</v>
      </c>
      <c r="AC50" s="11"/>
      <c r="AD50" s="11"/>
      <c r="AE50" s="11"/>
      <c r="AF50" s="11"/>
      <c r="AG50" s="11"/>
    </row>
    <row r="51" ht="22" customHeight="1" spans="1:33">
      <c r="A51" s="11" t="s">
        <v>686</v>
      </c>
      <c r="B51" s="11" t="s">
        <v>593</v>
      </c>
      <c r="C51" s="11" t="s">
        <v>2283</v>
      </c>
      <c r="D51" s="11" t="s">
        <v>6526</v>
      </c>
      <c r="E51" s="11" t="s">
        <v>1812</v>
      </c>
      <c r="F51" s="11" t="s">
        <v>594</v>
      </c>
      <c r="G51" s="11" t="s">
        <v>748</v>
      </c>
      <c r="H51" s="11" t="s">
        <v>686</v>
      </c>
      <c r="I51" s="11" t="s">
        <v>686</v>
      </c>
      <c r="J51" s="11" t="s">
        <v>686</v>
      </c>
      <c r="K51" s="11" t="s">
        <v>686</v>
      </c>
      <c r="L51" s="11" t="s">
        <v>686</v>
      </c>
      <c r="M51" s="11" t="s">
        <v>686</v>
      </c>
      <c r="N51" s="11" t="s">
        <v>686</v>
      </c>
      <c r="O51" s="11" t="s">
        <v>686</v>
      </c>
      <c r="P51" s="11" t="s">
        <v>686</v>
      </c>
      <c r="Q51" s="11" t="s">
        <v>686</v>
      </c>
      <c r="R51" s="11" t="s">
        <v>686</v>
      </c>
      <c r="S51" s="11" t="s">
        <v>686</v>
      </c>
      <c r="T51" s="11" t="s">
        <v>686</v>
      </c>
      <c r="U51" s="11" t="s">
        <v>686</v>
      </c>
      <c r="V51" s="11" t="s">
        <v>686</v>
      </c>
      <c r="W51" s="11" t="s">
        <v>686</v>
      </c>
      <c r="X51" s="11" t="s">
        <v>686</v>
      </c>
      <c r="Y51" s="11" t="s">
        <v>686</v>
      </c>
      <c r="Z51" s="11" t="s">
        <v>686</v>
      </c>
      <c r="AA51" s="11" t="s">
        <v>686</v>
      </c>
      <c r="AB51" s="11" t="s">
        <v>686</v>
      </c>
      <c r="AC51" s="11" t="s">
        <v>686</v>
      </c>
      <c r="AD51" s="11" t="s">
        <v>686</v>
      </c>
      <c r="AE51" s="11" t="s">
        <v>686</v>
      </c>
      <c r="AF51" s="11" t="s">
        <v>686</v>
      </c>
      <c r="AG51" s="11" t="s">
        <v>686</v>
      </c>
    </row>
    <row r="52" ht="22" customHeight="1" spans="1:33">
      <c r="A52" s="11" t="s">
        <v>686</v>
      </c>
      <c r="B52" s="11" t="s">
        <v>750</v>
      </c>
      <c r="C52" s="11" t="s">
        <v>6534</v>
      </c>
      <c r="D52" s="11" t="s">
        <v>6538</v>
      </c>
      <c r="E52" s="11" t="s">
        <v>1812</v>
      </c>
      <c r="F52" s="11" t="s">
        <v>3884</v>
      </c>
      <c r="G52" s="11" t="s">
        <v>749</v>
      </c>
      <c r="H52" s="11">
        <v>2996</v>
      </c>
      <c r="I52" s="11">
        <v>2996</v>
      </c>
      <c r="J52" s="11">
        <v>5908</v>
      </c>
      <c r="K52" s="11">
        <v>3062</v>
      </c>
      <c r="L52" s="11">
        <v>5716</v>
      </c>
      <c r="M52" s="11">
        <v>5708</v>
      </c>
      <c r="N52" s="11">
        <v>3474</v>
      </c>
      <c r="O52" s="11">
        <v>12060</v>
      </c>
      <c r="P52" s="11">
        <v>22500</v>
      </c>
      <c r="Q52" s="11">
        <v>4800</v>
      </c>
      <c r="R52" s="11">
        <v>5108</v>
      </c>
      <c r="S52" s="11">
        <v>4708</v>
      </c>
      <c r="T52" s="11">
        <v>9264</v>
      </c>
      <c r="U52" s="11">
        <v>4640</v>
      </c>
      <c r="V52" s="11">
        <v>6966</v>
      </c>
      <c r="W52" s="11">
        <v>1289</v>
      </c>
      <c r="X52" s="11">
        <v>2718</v>
      </c>
      <c r="Y52" s="11">
        <v>7086</v>
      </c>
      <c r="Z52" s="11">
        <v>3945</v>
      </c>
      <c r="AA52" s="11">
        <v>8832</v>
      </c>
      <c r="AB52" s="11">
        <v>5255</v>
      </c>
      <c r="AC52" s="11">
        <v>2084</v>
      </c>
      <c r="AD52" s="11">
        <v>1998</v>
      </c>
      <c r="AE52" s="11">
        <v>1001</v>
      </c>
      <c r="AF52" s="11">
        <v>1005</v>
      </c>
      <c r="AG52" s="11"/>
    </row>
    <row r="53" ht="22" customHeight="1" spans="1:33">
      <c r="A53" s="11" t="s">
        <v>686</v>
      </c>
      <c r="B53" s="11" t="s">
        <v>215</v>
      </c>
      <c r="C53" s="11" t="s">
        <v>1890</v>
      </c>
      <c r="D53" s="11" t="s">
        <v>6549</v>
      </c>
      <c r="E53" s="11" t="s">
        <v>1812</v>
      </c>
      <c r="F53" s="11" t="s">
        <v>218</v>
      </c>
      <c r="G53" s="11" t="s">
        <v>751</v>
      </c>
      <c r="H53" s="11">
        <v>16232</v>
      </c>
      <c r="I53" s="11">
        <v>23994</v>
      </c>
      <c r="J53" s="11">
        <v>27993</v>
      </c>
      <c r="K53" s="11">
        <v>27839</v>
      </c>
      <c r="L53" s="11">
        <v>17124</v>
      </c>
      <c r="M53" s="11">
        <v>12399</v>
      </c>
      <c r="N53" s="11">
        <v>24306</v>
      </c>
      <c r="O53" s="11">
        <v>39950</v>
      </c>
      <c r="P53" s="11">
        <v>39720</v>
      </c>
      <c r="Q53" s="11">
        <v>30184</v>
      </c>
      <c r="R53" s="11">
        <v>27965</v>
      </c>
      <c r="S53" s="11">
        <v>19975</v>
      </c>
      <c r="T53" s="11">
        <v>15160</v>
      </c>
      <c r="U53" s="11">
        <v>4004</v>
      </c>
      <c r="V53" s="11">
        <v>2307</v>
      </c>
      <c r="W53" s="11">
        <v>2384</v>
      </c>
      <c r="X53" s="11">
        <v>20825</v>
      </c>
      <c r="Y53" s="11">
        <v>4664</v>
      </c>
      <c r="Z53" s="11">
        <v>2939</v>
      </c>
      <c r="AA53" s="11">
        <v>10881</v>
      </c>
      <c r="AB53" s="11">
        <v>28192</v>
      </c>
      <c r="AC53" s="11">
        <v>17200</v>
      </c>
      <c r="AD53" s="11">
        <v>2685</v>
      </c>
      <c r="AE53" s="11">
        <v>12546</v>
      </c>
      <c r="AF53" s="11">
        <v>11943</v>
      </c>
      <c r="AG53" s="11"/>
    </row>
    <row r="54" ht="22" customHeight="1" spans="1:33">
      <c r="A54" s="11" t="s">
        <v>686</v>
      </c>
      <c r="B54" s="11" t="s">
        <v>753</v>
      </c>
      <c r="C54" s="11" t="s">
        <v>6555</v>
      </c>
      <c r="D54" s="11" t="s">
        <v>6559</v>
      </c>
      <c r="E54" s="11" t="s">
        <v>1812</v>
      </c>
      <c r="F54" s="11" t="s">
        <v>3862</v>
      </c>
      <c r="G54" s="11" t="s">
        <v>752</v>
      </c>
      <c r="H54" s="11">
        <v>1660</v>
      </c>
      <c r="I54" s="11">
        <v>3306</v>
      </c>
      <c r="J54" s="11">
        <v>1557</v>
      </c>
      <c r="K54" s="11">
        <v>1739</v>
      </c>
      <c r="L54" s="11">
        <v>1683</v>
      </c>
      <c r="M54" s="11">
        <v>3768</v>
      </c>
      <c r="N54" s="11">
        <v>3398</v>
      </c>
      <c r="O54" s="11">
        <v>1689</v>
      </c>
      <c r="P54" s="11">
        <v>11256</v>
      </c>
      <c r="Q54" s="11">
        <v>2998</v>
      </c>
      <c r="R54" s="11">
        <v>1499</v>
      </c>
      <c r="S54" s="11">
        <v>2948</v>
      </c>
      <c r="T54" s="11">
        <v>3282</v>
      </c>
      <c r="U54" s="11">
        <v>2998</v>
      </c>
      <c r="V54" s="11">
        <v>1705</v>
      </c>
      <c r="W54" s="11">
        <v>1551</v>
      </c>
      <c r="X54" s="11"/>
      <c r="Y54" s="11"/>
      <c r="Z54" s="11"/>
      <c r="AA54" s="11"/>
      <c r="AB54" s="11"/>
      <c r="AC54" s="11"/>
      <c r="AD54" s="11"/>
      <c r="AE54" s="11"/>
      <c r="AF54" s="11"/>
      <c r="AG54" s="11"/>
    </row>
    <row r="55" ht="22" customHeight="1" spans="1:33">
      <c r="A55" s="11" t="s">
        <v>686</v>
      </c>
      <c r="B55" s="11" t="s">
        <v>248</v>
      </c>
      <c r="C55" s="11" t="s">
        <v>1878</v>
      </c>
      <c r="D55" s="11" t="s">
        <v>6569</v>
      </c>
      <c r="E55" s="11" t="s">
        <v>1812</v>
      </c>
      <c r="F55" s="11" t="s">
        <v>1881</v>
      </c>
      <c r="G55" s="11" t="s">
        <v>754</v>
      </c>
      <c r="H55" s="11">
        <v>5028</v>
      </c>
      <c r="I55" s="11">
        <v>10692</v>
      </c>
      <c r="J55" s="11">
        <v>10146</v>
      </c>
      <c r="K55" s="11">
        <v>13728</v>
      </c>
      <c r="L55" s="11">
        <v>13272</v>
      </c>
      <c r="M55" s="11">
        <v>11634</v>
      </c>
      <c r="N55" s="11">
        <v>12285</v>
      </c>
      <c r="O55" s="11">
        <v>16920</v>
      </c>
      <c r="P55" s="11">
        <v>14310</v>
      </c>
      <c r="Q55" s="11">
        <v>15360</v>
      </c>
      <c r="R55" s="11">
        <v>11571</v>
      </c>
      <c r="S55" s="11">
        <v>15850</v>
      </c>
      <c r="T55" s="11">
        <v>29780</v>
      </c>
      <c r="U55" s="11">
        <v>14392</v>
      </c>
      <c r="V55" s="11">
        <v>17660</v>
      </c>
      <c r="W55" s="11">
        <v>17991</v>
      </c>
      <c r="X55" s="11">
        <v>19720</v>
      </c>
      <c r="Y55" s="11">
        <v>15912</v>
      </c>
      <c r="Z55" s="11">
        <v>21120</v>
      </c>
      <c r="AA55" s="11">
        <v>10428</v>
      </c>
      <c r="AB55" s="11">
        <v>2274</v>
      </c>
      <c r="AC55" s="11">
        <v>19030</v>
      </c>
      <c r="AD55" s="11">
        <v>16990</v>
      </c>
      <c r="AE55" s="11">
        <v>8575</v>
      </c>
      <c r="AF55" s="11">
        <v>1064</v>
      </c>
      <c r="AG55" s="11"/>
    </row>
    <row r="56" ht="22" customHeight="1" spans="1:33">
      <c r="A56" s="11" t="s">
        <v>686</v>
      </c>
      <c r="B56" s="11" t="s">
        <v>756</v>
      </c>
      <c r="C56" s="11" t="s">
        <v>2348</v>
      </c>
      <c r="D56" s="11" t="s">
        <v>6578</v>
      </c>
      <c r="E56" s="11" t="s">
        <v>1812</v>
      </c>
      <c r="F56" s="11" t="s">
        <v>6576</v>
      </c>
      <c r="G56" s="11" t="s">
        <v>755</v>
      </c>
      <c r="H56" s="11"/>
      <c r="I56" s="11"/>
      <c r="J56" s="11"/>
      <c r="K56" s="11">
        <v>2300</v>
      </c>
      <c r="L56" s="11">
        <v>0</v>
      </c>
      <c r="M56" s="11"/>
      <c r="N56" s="11"/>
      <c r="O56" s="11"/>
      <c r="P56" s="11"/>
      <c r="Q56" s="11"/>
      <c r="R56" s="11"/>
      <c r="S56" s="11"/>
      <c r="T56" s="11"/>
      <c r="U56" s="11"/>
      <c r="V56" s="11"/>
      <c r="W56" s="11"/>
      <c r="X56" s="11"/>
      <c r="Y56" s="11"/>
      <c r="Z56" s="11"/>
      <c r="AA56" s="11"/>
      <c r="AB56" s="11"/>
      <c r="AC56" s="11"/>
      <c r="AD56" s="11"/>
      <c r="AE56" s="11"/>
      <c r="AF56" s="11"/>
      <c r="AG56" s="11"/>
    </row>
    <row r="57" ht="22" customHeight="1" spans="1:33">
      <c r="A57" s="11" t="s">
        <v>686</v>
      </c>
      <c r="B57" s="11" t="s">
        <v>239</v>
      </c>
      <c r="C57" s="11" t="s">
        <v>686</v>
      </c>
      <c r="D57" s="11" t="s">
        <v>6588</v>
      </c>
      <c r="E57" s="11" t="s">
        <v>1812</v>
      </c>
      <c r="F57" s="11" t="s">
        <v>1847</v>
      </c>
      <c r="G57" s="11" t="s">
        <v>239</v>
      </c>
      <c r="H57" s="11">
        <v>11292</v>
      </c>
      <c r="I57" s="11">
        <v>16011</v>
      </c>
      <c r="J57" s="11">
        <v>12222</v>
      </c>
      <c r="K57" s="11">
        <v>1752</v>
      </c>
      <c r="L57" s="11">
        <v>6992</v>
      </c>
      <c r="M57" s="11">
        <v>13808</v>
      </c>
      <c r="N57" s="11">
        <v>15453</v>
      </c>
      <c r="O57" s="11">
        <v>12145</v>
      </c>
      <c r="P57" s="11">
        <v>17390</v>
      </c>
      <c r="Q57" s="11">
        <v>12446</v>
      </c>
      <c r="R57" s="11">
        <v>12208</v>
      </c>
      <c r="S57" s="11">
        <v>9415</v>
      </c>
      <c r="T57" s="11">
        <v>14776</v>
      </c>
      <c r="U57" s="11">
        <v>13792</v>
      </c>
      <c r="V57" s="11">
        <v>10452</v>
      </c>
      <c r="W57" s="11">
        <v>13328</v>
      </c>
      <c r="X57" s="11">
        <v>13622</v>
      </c>
      <c r="Y57" s="11">
        <v>11970</v>
      </c>
      <c r="Z57" s="11">
        <v>6249</v>
      </c>
      <c r="AA57" s="11">
        <v>12120</v>
      </c>
      <c r="AB57" s="11">
        <v>14280</v>
      </c>
      <c r="AC57" s="11">
        <v>10680</v>
      </c>
      <c r="AD57" s="11">
        <v>3958</v>
      </c>
      <c r="AE57" s="11">
        <v>7192</v>
      </c>
      <c r="AF57" s="11">
        <v>7452</v>
      </c>
      <c r="AG57" s="11"/>
    </row>
    <row r="58" ht="22" customHeight="1" spans="1:33">
      <c r="A58" s="11" t="s">
        <v>686</v>
      </c>
      <c r="B58" s="11" t="s">
        <v>222</v>
      </c>
      <c r="C58" s="11" t="s">
        <v>1852</v>
      </c>
      <c r="D58" s="11" t="s">
        <v>6598</v>
      </c>
      <c r="E58" s="11" t="s">
        <v>1812</v>
      </c>
      <c r="F58" s="11" t="s">
        <v>1862</v>
      </c>
      <c r="G58" s="11" t="s">
        <v>757</v>
      </c>
      <c r="H58" s="11">
        <v>1998</v>
      </c>
      <c r="I58" s="11">
        <v>2041</v>
      </c>
      <c r="J58" s="11">
        <v>1998</v>
      </c>
      <c r="K58" s="11">
        <v>1998</v>
      </c>
      <c r="L58" s="11"/>
      <c r="M58" s="11"/>
      <c r="N58" s="11">
        <v>2131</v>
      </c>
      <c r="O58" s="11">
        <v>3995</v>
      </c>
      <c r="P58" s="11"/>
      <c r="Q58" s="11"/>
      <c r="R58" s="11"/>
      <c r="S58" s="11">
        <v>2248</v>
      </c>
      <c r="T58" s="11">
        <v>2076</v>
      </c>
      <c r="U58" s="11">
        <v>1967</v>
      </c>
      <c r="V58" s="11">
        <v>1911</v>
      </c>
      <c r="W58" s="11">
        <v>799</v>
      </c>
      <c r="X58" s="11"/>
      <c r="Y58" s="11"/>
      <c r="Z58" s="11"/>
      <c r="AA58" s="11"/>
      <c r="AB58" s="11"/>
      <c r="AC58" s="11"/>
      <c r="AD58" s="11"/>
      <c r="AE58" s="11"/>
      <c r="AF58" s="11"/>
      <c r="AG58" s="11"/>
    </row>
    <row r="59" ht="22" customHeight="1" spans="1:33">
      <c r="A59" s="11" t="s">
        <v>686</v>
      </c>
      <c r="B59" s="11" t="s">
        <v>219</v>
      </c>
      <c r="C59" s="11" t="s">
        <v>1866</v>
      </c>
      <c r="D59" s="11" t="s">
        <v>6608</v>
      </c>
      <c r="E59" s="11" t="s">
        <v>1812</v>
      </c>
      <c r="F59" s="11" t="s">
        <v>1874</v>
      </c>
      <c r="G59" s="11" t="s">
        <v>758</v>
      </c>
      <c r="H59" s="11">
        <v>13088</v>
      </c>
      <c r="I59" s="11">
        <v>16990</v>
      </c>
      <c r="J59" s="11">
        <v>13448</v>
      </c>
      <c r="K59" s="11">
        <v>13272</v>
      </c>
      <c r="L59" s="11">
        <v>12576</v>
      </c>
      <c r="M59" s="11">
        <v>5244</v>
      </c>
      <c r="N59" s="11">
        <v>3170</v>
      </c>
      <c r="O59" s="11">
        <v>2129</v>
      </c>
      <c r="P59" s="11">
        <v>16390</v>
      </c>
      <c r="Q59" s="11">
        <v>13592</v>
      </c>
      <c r="R59" s="11">
        <v>3928</v>
      </c>
      <c r="S59" s="11">
        <v>4749</v>
      </c>
      <c r="T59" s="11"/>
      <c r="U59" s="11"/>
      <c r="V59" s="11"/>
      <c r="W59" s="11"/>
      <c r="X59" s="11"/>
      <c r="Y59" s="11"/>
      <c r="Z59" s="11"/>
      <c r="AA59" s="11"/>
      <c r="AB59" s="11"/>
      <c r="AC59" s="11"/>
      <c r="AD59" s="11"/>
      <c r="AE59" s="11"/>
      <c r="AF59" s="11"/>
      <c r="AG59" s="11"/>
    </row>
    <row r="60" ht="22" customHeight="1" spans="1:33">
      <c r="A60" s="11" t="s">
        <v>686</v>
      </c>
      <c r="B60" s="11" t="s">
        <v>228</v>
      </c>
      <c r="C60" s="11" t="s">
        <v>1949</v>
      </c>
      <c r="D60" s="11" t="s">
        <v>6615</v>
      </c>
      <c r="E60" s="11" t="s">
        <v>1812</v>
      </c>
      <c r="F60" s="11" t="s">
        <v>1959</v>
      </c>
      <c r="G60" s="11" t="s">
        <v>759</v>
      </c>
      <c r="H60" s="11">
        <v>1836</v>
      </c>
      <c r="I60" s="11">
        <v>1986</v>
      </c>
      <c r="J60" s="11">
        <v>3990</v>
      </c>
      <c r="K60" s="11">
        <v>4006</v>
      </c>
      <c r="L60" s="11">
        <v>4376</v>
      </c>
      <c r="M60" s="11">
        <v>6516</v>
      </c>
      <c r="N60" s="11">
        <v>13965</v>
      </c>
      <c r="O60" s="11">
        <v>14070</v>
      </c>
      <c r="P60" s="11">
        <v>10375</v>
      </c>
      <c r="Q60" s="11">
        <v>6501</v>
      </c>
      <c r="R60" s="11">
        <v>8228</v>
      </c>
      <c r="S60" s="11">
        <v>7968</v>
      </c>
      <c r="T60" s="11">
        <v>7872</v>
      </c>
      <c r="U60" s="11">
        <v>3990</v>
      </c>
      <c r="V60" s="11">
        <v>5985</v>
      </c>
      <c r="W60" s="11">
        <v>5985</v>
      </c>
      <c r="X60" s="11">
        <v>7980</v>
      </c>
      <c r="Y60" s="11">
        <v>9975</v>
      </c>
      <c r="Z60" s="11">
        <v>11970</v>
      </c>
      <c r="AA60" s="11">
        <v>11970</v>
      </c>
      <c r="AB60" s="11">
        <v>9975</v>
      </c>
      <c r="AC60" s="11">
        <v>7980</v>
      </c>
      <c r="AD60" s="11">
        <v>7980</v>
      </c>
      <c r="AE60" s="11">
        <v>7980</v>
      </c>
      <c r="AF60" s="11">
        <v>4062</v>
      </c>
      <c r="AG60" s="11"/>
    </row>
    <row r="61" ht="22" customHeight="1" spans="1:33">
      <c r="A61" s="11" t="s">
        <v>686</v>
      </c>
      <c r="B61" s="11" t="s">
        <v>262</v>
      </c>
      <c r="C61" s="11" t="s">
        <v>1866</v>
      </c>
      <c r="D61" s="11" t="s">
        <v>6623</v>
      </c>
      <c r="E61" s="11" t="s">
        <v>1812</v>
      </c>
      <c r="F61" s="11" t="s">
        <v>2143</v>
      </c>
      <c r="G61" s="11" t="s">
        <v>760</v>
      </c>
      <c r="H61" s="11">
        <v>10956</v>
      </c>
      <c r="I61" s="11">
        <v>17025</v>
      </c>
      <c r="J61" s="11">
        <v>5414</v>
      </c>
      <c r="K61" s="11">
        <v>5313</v>
      </c>
      <c r="L61" s="11">
        <v>5446</v>
      </c>
      <c r="M61" s="11">
        <v>5511</v>
      </c>
      <c r="N61" s="11">
        <v>11026</v>
      </c>
      <c r="O61" s="11">
        <v>5780</v>
      </c>
      <c r="P61" s="11">
        <v>5646</v>
      </c>
      <c r="Q61" s="11">
        <v>2948</v>
      </c>
      <c r="R61" s="11"/>
      <c r="S61" s="11"/>
      <c r="T61" s="11"/>
      <c r="U61" s="11"/>
      <c r="V61" s="11"/>
      <c r="W61" s="11"/>
      <c r="X61" s="11"/>
      <c r="Y61" s="11"/>
      <c r="Z61" s="11"/>
      <c r="AA61" s="11"/>
      <c r="AB61" s="11"/>
      <c r="AC61" s="11"/>
      <c r="AD61" s="11"/>
      <c r="AE61" s="11"/>
      <c r="AF61" s="11"/>
      <c r="AG61" s="11"/>
    </row>
    <row r="62" ht="22" customHeight="1" spans="1:33">
      <c r="A62" s="11" t="s">
        <v>686</v>
      </c>
      <c r="B62" s="11" t="s">
        <v>270</v>
      </c>
      <c r="C62" s="11" t="s">
        <v>2205</v>
      </c>
      <c r="D62" s="11" t="s">
        <v>6631</v>
      </c>
      <c r="E62" s="11" t="s">
        <v>1812</v>
      </c>
      <c r="F62" s="11" t="s">
        <v>272</v>
      </c>
      <c r="G62" s="11" t="s">
        <v>761</v>
      </c>
      <c r="H62" s="11">
        <v>2657</v>
      </c>
      <c r="I62" s="11">
        <v>5930</v>
      </c>
      <c r="J62" s="11">
        <v>11208</v>
      </c>
      <c r="K62" s="11">
        <v>10604</v>
      </c>
      <c r="L62" s="11">
        <v>3150</v>
      </c>
      <c r="M62" s="11">
        <v>13175</v>
      </c>
      <c r="N62" s="11">
        <v>21728</v>
      </c>
      <c r="O62" s="11">
        <v>28040</v>
      </c>
      <c r="P62" s="11">
        <v>18599</v>
      </c>
      <c r="Q62" s="11">
        <v>9776</v>
      </c>
      <c r="R62" s="11">
        <v>2134</v>
      </c>
      <c r="S62" s="11">
        <v>8328</v>
      </c>
      <c r="T62" s="11">
        <v>1475</v>
      </c>
      <c r="U62" s="11"/>
      <c r="V62" s="11"/>
      <c r="W62" s="11"/>
      <c r="X62" s="11"/>
      <c r="Y62" s="11"/>
      <c r="Z62" s="11"/>
      <c r="AA62" s="11"/>
      <c r="AB62" s="11"/>
      <c r="AC62" s="11"/>
      <c r="AD62" s="11"/>
      <c r="AE62" s="11"/>
      <c r="AF62" s="11"/>
      <c r="AG62" s="11"/>
    </row>
    <row r="63" ht="22" customHeight="1" spans="1:33">
      <c r="A63" s="11" t="s">
        <v>686</v>
      </c>
      <c r="B63" s="11" t="s">
        <v>235</v>
      </c>
      <c r="C63" s="11" t="s">
        <v>1902</v>
      </c>
      <c r="D63" s="11" t="s">
        <v>6640</v>
      </c>
      <c r="E63" s="11" t="s">
        <v>1812</v>
      </c>
      <c r="F63" s="11" t="s">
        <v>238</v>
      </c>
      <c r="G63" s="11" t="s">
        <v>762</v>
      </c>
      <c r="H63" s="11">
        <v>2471</v>
      </c>
      <c r="I63" s="11">
        <v>5138</v>
      </c>
      <c r="J63" s="11">
        <v>2417</v>
      </c>
      <c r="K63" s="11">
        <v>2585</v>
      </c>
      <c r="L63" s="11">
        <v>1322</v>
      </c>
      <c r="M63" s="11">
        <v>1227</v>
      </c>
      <c r="N63" s="11">
        <v>2544</v>
      </c>
      <c r="O63" s="11">
        <v>2668</v>
      </c>
      <c r="P63" s="11">
        <v>2296</v>
      </c>
      <c r="Q63" s="11">
        <v>2513</v>
      </c>
      <c r="R63" s="11">
        <v>2474</v>
      </c>
      <c r="S63" s="11">
        <v>2458</v>
      </c>
      <c r="T63" s="11">
        <v>2370</v>
      </c>
      <c r="U63" s="11">
        <v>1257</v>
      </c>
      <c r="V63" s="11">
        <v>2457</v>
      </c>
      <c r="W63" s="11">
        <v>2553</v>
      </c>
      <c r="X63" s="11">
        <v>2567</v>
      </c>
      <c r="Y63" s="11">
        <v>2799</v>
      </c>
      <c r="Z63" s="11">
        <v>5598</v>
      </c>
      <c r="AA63" s="11">
        <v>2778</v>
      </c>
      <c r="AB63" s="11">
        <v>2659</v>
      </c>
      <c r="AC63" s="11">
        <v>1400</v>
      </c>
      <c r="AD63" s="11">
        <v>2755</v>
      </c>
      <c r="AE63" s="11"/>
      <c r="AF63" s="11"/>
      <c r="AG63" s="11"/>
    </row>
    <row r="64" ht="22" customHeight="1" spans="1:33">
      <c r="A64" s="11" t="s">
        <v>686</v>
      </c>
      <c r="B64" s="11" t="s">
        <v>244</v>
      </c>
      <c r="C64" s="11" t="s">
        <v>1915</v>
      </c>
      <c r="D64" s="11" t="s">
        <v>6649</v>
      </c>
      <c r="E64" s="11" t="s">
        <v>1812</v>
      </c>
      <c r="F64" s="11" t="s">
        <v>247</v>
      </c>
      <c r="G64" s="11" t="s">
        <v>763</v>
      </c>
      <c r="H64" s="11">
        <v>1693</v>
      </c>
      <c r="I64" s="11">
        <v>3354</v>
      </c>
      <c r="J64" s="11">
        <v>3346</v>
      </c>
      <c r="K64" s="11">
        <v>3242</v>
      </c>
      <c r="L64" s="11">
        <v>1674</v>
      </c>
      <c r="M64" s="11">
        <v>4989</v>
      </c>
      <c r="N64" s="11">
        <v>14985</v>
      </c>
      <c r="O64" s="11">
        <v>13448</v>
      </c>
      <c r="P64" s="11">
        <v>8670</v>
      </c>
      <c r="Q64" s="11">
        <v>13496</v>
      </c>
      <c r="R64" s="11">
        <v>7156</v>
      </c>
      <c r="S64" s="11">
        <v>1098</v>
      </c>
      <c r="T64" s="11"/>
      <c r="U64" s="11">
        <v>1548</v>
      </c>
      <c r="V64" s="11">
        <v>3742</v>
      </c>
      <c r="W64" s="11">
        <v>2098</v>
      </c>
      <c r="X64" s="11">
        <v>1998</v>
      </c>
      <c r="Y64" s="11">
        <v>3860</v>
      </c>
      <c r="Z64" s="11">
        <v>8796</v>
      </c>
      <c r="AA64" s="11">
        <v>2197</v>
      </c>
      <c r="AB64" s="11">
        <v>4092</v>
      </c>
      <c r="AC64" s="11">
        <v>4324</v>
      </c>
      <c r="AD64" s="11">
        <v>1121</v>
      </c>
      <c r="AE64" s="11">
        <v>3882</v>
      </c>
      <c r="AF64" s="11">
        <v>1964</v>
      </c>
      <c r="AG64" s="11">
        <v>1964</v>
      </c>
    </row>
    <row r="65" ht="22" customHeight="1" spans="1:33">
      <c r="A65" s="11" t="s">
        <v>686</v>
      </c>
      <c r="B65" s="11" t="s">
        <v>254</v>
      </c>
      <c r="C65" s="11" t="s">
        <v>686</v>
      </c>
      <c r="D65" s="11" t="s">
        <v>6657</v>
      </c>
      <c r="E65" s="11" t="s">
        <v>1812</v>
      </c>
      <c r="F65" s="11" t="s">
        <v>258</v>
      </c>
      <c r="G65" s="11" t="s">
        <v>254</v>
      </c>
      <c r="H65" s="11">
        <v>7824</v>
      </c>
      <c r="I65" s="11">
        <v>5997</v>
      </c>
      <c r="J65" s="11">
        <v>4122</v>
      </c>
      <c r="K65" s="11">
        <v>4342</v>
      </c>
      <c r="L65" s="11">
        <v>1338</v>
      </c>
      <c r="M65" s="11">
        <v>1379</v>
      </c>
      <c r="N65" s="11">
        <v>5478</v>
      </c>
      <c r="O65" s="11">
        <v>1612</v>
      </c>
      <c r="P65" s="11"/>
      <c r="Q65" s="11"/>
      <c r="R65" s="11"/>
      <c r="S65" s="11"/>
      <c r="T65" s="11"/>
      <c r="U65" s="11"/>
      <c r="V65" s="11"/>
      <c r="W65" s="11"/>
      <c r="X65" s="11"/>
      <c r="Y65" s="11"/>
      <c r="Z65" s="11"/>
      <c r="AA65" s="11"/>
      <c r="AB65" s="11"/>
      <c r="AC65" s="11"/>
      <c r="AD65" s="11"/>
      <c r="AE65" s="11"/>
      <c r="AF65" s="11"/>
      <c r="AG65" s="11"/>
    </row>
    <row r="66" ht="22" customHeight="1" spans="1:33">
      <c r="A66" s="11" t="s">
        <v>686</v>
      </c>
      <c r="B66" s="11" t="s">
        <v>306</v>
      </c>
      <c r="C66" s="11" t="s">
        <v>2113</v>
      </c>
      <c r="D66" s="11" t="s">
        <v>6665</v>
      </c>
      <c r="E66" s="11" t="s">
        <v>1812</v>
      </c>
      <c r="F66" s="11" t="s">
        <v>2121</v>
      </c>
      <c r="G66" s="11" t="s">
        <v>764</v>
      </c>
      <c r="H66" s="11">
        <v>2391</v>
      </c>
      <c r="I66" s="11">
        <v>2728</v>
      </c>
      <c r="J66" s="11">
        <v>2401</v>
      </c>
      <c r="K66" s="11">
        <v>1282</v>
      </c>
      <c r="L66" s="11">
        <v>1267</v>
      </c>
      <c r="M66" s="11"/>
      <c r="N66" s="11"/>
      <c r="O66" s="11"/>
      <c r="P66" s="11"/>
      <c r="Q66" s="11"/>
      <c r="R66" s="11"/>
      <c r="S66" s="11"/>
      <c r="T66" s="11"/>
      <c r="U66" s="11"/>
      <c r="V66" s="11"/>
      <c r="W66" s="11"/>
      <c r="X66" s="11"/>
      <c r="Y66" s="11"/>
      <c r="Z66" s="11"/>
      <c r="AA66" s="11"/>
      <c r="AB66" s="11"/>
      <c r="AC66" s="11"/>
      <c r="AD66" s="11"/>
      <c r="AE66" s="11"/>
      <c r="AF66" s="11"/>
      <c r="AG66" s="11"/>
    </row>
    <row r="67" ht="22" customHeight="1" spans="1:33">
      <c r="A67" s="11" t="s">
        <v>686</v>
      </c>
      <c r="B67" s="11" t="s">
        <v>766</v>
      </c>
      <c r="C67" s="11" t="s">
        <v>6670</v>
      </c>
      <c r="D67" s="11" t="s">
        <v>6675</v>
      </c>
      <c r="E67" s="11" t="s">
        <v>1812</v>
      </c>
      <c r="F67" s="11" t="s">
        <v>6673</v>
      </c>
      <c r="G67" s="11" t="s">
        <v>765</v>
      </c>
      <c r="H67" s="11">
        <v>1579</v>
      </c>
      <c r="I67" s="11">
        <v>4836</v>
      </c>
      <c r="J67" s="11">
        <v>18840</v>
      </c>
      <c r="K67" s="11">
        <v>3132</v>
      </c>
      <c r="L67" s="11">
        <v>3096</v>
      </c>
      <c r="M67" s="11">
        <v>1588</v>
      </c>
      <c r="N67" s="11">
        <v>2920</v>
      </c>
      <c r="O67" s="11">
        <v>31240</v>
      </c>
      <c r="P67" s="11">
        <v>7740</v>
      </c>
      <c r="Q67" s="11">
        <v>4668</v>
      </c>
      <c r="R67" s="11">
        <v>3198</v>
      </c>
      <c r="S67" s="11">
        <v>3166</v>
      </c>
      <c r="T67" s="11">
        <v>3198</v>
      </c>
      <c r="U67" s="11">
        <v>3198</v>
      </c>
      <c r="V67" s="11">
        <v>19360</v>
      </c>
      <c r="W67" s="11">
        <v>4797</v>
      </c>
      <c r="X67" s="11">
        <v>1643</v>
      </c>
      <c r="Y67" s="11">
        <v>1699</v>
      </c>
      <c r="Z67" s="11">
        <v>1621</v>
      </c>
      <c r="AA67" s="11">
        <v>15790</v>
      </c>
      <c r="AB67" s="11">
        <v>3576</v>
      </c>
      <c r="AC67" s="11">
        <v>1768</v>
      </c>
      <c r="AD67" s="11">
        <v>1791</v>
      </c>
      <c r="AE67" s="11">
        <v>1708</v>
      </c>
      <c r="AF67" s="11">
        <v>1699</v>
      </c>
      <c r="AG67" s="11"/>
    </row>
    <row r="68" ht="22" customHeight="1" spans="1:33">
      <c r="A68" s="11" t="s">
        <v>686</v>
      </c>
      <c r="B68" s="11" t="s">
        <v>273</v>
      </c>
      <c r="C68" s="11" t="s">
        <v>2037</v>
      </c>
      <c r="D68" s="11" t="s">
        <v>6685</v>
      </c>
      <c r="E68" s="11" t="s">
        <v>1812</v>
      </c>
      <c r="F68" s="11" t="s">
        <v>2042</v>
      </c>
      <c r="G68" s="11" t="s">
        <v>767</v>
      </c>
      <c r="H68" s="11">
        <v>877</v>
      </c>
      <c r="I68" s="11">
        <v>1814</v>
      </c>
      <c r="J68" s="11">
        <v>1890</v>
      </c>
      <c r="K68" s="11">
        <v>1931</v>
      </c>
      <c r="L68" s="11">
        <v>1999</v>
      </c>
      <c r="M68" s="11">
        <v>1799</v>
      </c>
      <c r="N68" s="11">
        <v>1565</v>
      </c>
      <c r="O68" s="11">
        <v>850</v>
      </c>
      <c r="P68" s="11">
        <v>1699</v>
      </c>
      <c r="Q68" s="11">
        <v>1742</v>
      </c>
      <c r="R68" s="11">
        <v>1743</v>
      </c>
      <c r="S68" s="11"/>
      <c r="T68" s="11"/>
      <c r="U68" s="11"/>
      <c r="V68" s="11"/>
      <c r="W68" s="11"/>
      <c r="X68" s="11"/>
      <c r="Y68" s="11"/>
      <c r="Z68" s="11"/>
      <c r="AA68" s="11"/>
      <c r="AB68" s="11"/>
      <c r="AC68" s="11"/>
      <c r="AD68" s="11"/>
      <c r="AE68" s="11"/>
      <c r="AF68" s="11"/>
      <c r="AG68" s="11"/>
    </row>
    <row r="69" ht="22" customHeight="1" spans="1:33">
      <c r="A69" s="11" t="s">
        <v>686</v>
      </c>
      <c r="B69" s="11" t="s">
        <v>281</v>
      </c>
      <c r="C69" s="11" t="s">
        <v>1936</v>
      </c>
      <c r="D69" s="11" t="s">
        <v>6691</v>
      </c>
      <c r="E69" s="11" t="s">
        <v>1812</v>
      </c>
      <c r="F69" s="11" t="s">
        <v>1945</v>
      </c>
      <c r="G69" s="11" t="s">
        <v>768</v>
      </c>
      <c r="H69" s="11">
        <v>2458</v>
      </c>
      <c r="I69" s="11">
        <v>2418</v>
      </c>
      <c r="J69" s="11"/>
      <c r="K69" s="11"/>
      <c r="L69" s="11"/>
      <c r="M69" s="11"/>
      <c r="N69" s="11"/>
      <c r="O69" s="11"/>
      <c r="P69" s="11"/>
      <c r="Q69" s="11"/>
      <c r="R69" s="11"/>
      <c r="S69" s="11"/>
      <c r="T69" s="11"/>
      <c r="U69" s="11"/>
      <c r="V69" s="11"/>
      <c r="W69" s="11"/>
      <c r="X69" s="11"/>
      <c r="Y69" s="11"/>
      <c r="Z69" s="11"/>
      <c r="AA69" s="11"/>
      <c r="AB69" s="11"/>
      <c r="AC69" s="11"/>
      <c r="AD69" s="11"/>
      <c r="AE69" s="11"/>
      <c r="AF69" s="11"/>
      <c r="AG69" s="11"/>
    </row>
    <row r="70" ht="22" customHeight="1" spans="1:33">
      <c r="A70" s="11" t="s">
        <v>686</v>
      </c>
      <c r="B70" s="11" t="s">
        <v>266</v>
      </c>
      <c r="C70" s="11" t="s">
        <v>2002</v>
      </c>
      <c r="D70" s="11" t="s">
        <v>6700</v>
      </c>
      <c r="E70" s="11" t="s">
        <v>1812</v>
      </c>
      <c r="F70" s="11" t="s">
        <v>2010</v>
      </c>
      <c r="G70" s="11" t="s">
        <v>769</v>
      </c>
      <c r="H70" s="11"/>
      <c r="I70" s="11"/>
      <c r="J70" s="11"/>
      <c r="K70" s="11"/>
      <c r="L70" s="11"/>
      <c r="M70" s="11"/>
      <c r="N70" s="11">
        <v>990</v>
      </c>
      <c r="O70" s="11">
        <v>942</v>
      </c>
      <c r="P70" s="11">
        <v>961</v>
      </c>
      <c r="Q70" s="11">
        <v>936</v>
      </c>
      <c r="R70" s="11">
        <v>984</v>
      </c>
      <c r="S70" s="11">
        <v>1126</v>
      </c>
      <c r="T70" s="11">
        <v>1010</v>
      </c>
      <c r="U70" s="11"/>
      <c r="V70" s="11">
        <v>210</v>
      </c>
      <c r="W70" s="11">
        <v>503</v>
      </c>
      <c r="X70" s="11"/>
      <c r="Y70" s="11"/>
      <c r="Z70" s="11"/>
      <c r="AA70" s="11"/>
      <c r="AB70" s="11"/>
      <c r="AC70" s="11"/>
      <c r="AD70" s="11"/>
      <c r="AE70" s="11"/>
      <c r="AF70" s="11"/>
      <c r="AG70" s="11"/>
    </row>
    <row r="71" ht="22" customHeight="1" spans="1:33">
      <c r="A71" s="11" t="s">
        <v>686</v>
      </c>
      <c r="B71" s="11" t="s">
        <v>286</v>
      </c>
      <c r="C71" s="11" t="s">
        <v>2027</v>
      </c>
      <c r="D71" s="11" t="s">
        <v>6707</v>
      </c>
      <c r="E71" s="11" t="s">
        <v>1812</v>
      </c>
      <c r="F71" s="11" t="s">
        <v>288</v>
      </c>
      <c r="G71" s="11" t="s">
        <v>770</v>
      </c>
      <c r="H71" s="11">
        <v>2265</v>
      </c>
      <c r="I71" s="11">
        <v>2393</v>
      </c>
      <c r="J71" s="11">
        <v>2457</v>
      </c>
      <c r="K71" s="11">
        <v>1177</v>
      </c>
      <c r="L71" s="11">
        <v>2261</v>
      </c>
      <c r="M71" s="11">
        <v>247</v>
      </c>
      <c r="N71" s="11">
        <v>2937</v>
      </c>
      <c r="O71" s="11"/>
      <c r="P71" s="11">
        <v>6654</v>
      </c>
      <c r="Q71" s="11">
        <v>4290</v>
      </c>
      <c r="R71" s="11">
        <v>1166</v>
      </c>
      <c r="S71" s="11">
        <v>1289</v>
      </c>
      <c r="T71" s="11">
        <v>1284</v>
      </c>
      <c r="U71" s="11">
        <v>1324</v>
      </c>
      <c r="V71" s="11">
        <v>2290</v>
      </c>
      <c r="W71" s="11">
        <v>2131</v>
      </c>
      <c r="X71" s="11">
        <v>2289</v>
      </c>
      <c r="Y71" s="11">
        <v>8190</v>
      </c>
      <c r="Z71" s="11">
        <v>2780</v>
      </c>
      <c r="AA71" s="11">
        <v>2696</v>
      </c>
      <c r="AB71" s="11">
        <v>1411</v>
      </c>
      <c r="AC71" s="11">
        <v>2325</v>
      </c>
      <c r="AD71" s="11"/>
      <c r="AE71" s="11"/>
      <c r="AF71" s="11"/>
      <c r="AG71" s="11"/>
    </row>
    <row r="72" ht="22" customHeight="1" spans="1:33">
      <c r="A72" s="11" t="s">
        <v>686</v>
      </c>
      <c r="B72" s="11" t="s">
        <v>398</v>
      </c>
      <c r="C72" s="11" t="s">
        <v>686</v>
      </c>
      <c r="D72" s="11" t="s">
        <v>6713</v>
      </c>
      <c r="E72" s="11" t="s">
        <v>1812</v>
      </c>
      <c r="F72" s="11" t="s">
        <v>400</v>
      </c>
      <c r="G72" s="11" t="s">
        <v>398</v>
      </c>
      <c r="H72" s="11">
        <v>946</v>
      </c>
      <c r="I72" s="11">
        <v>965</v>
      </c>
      <c r="J72" s="11">
        <v>994</v>
      </c>
      <c r="K72" s="11">
        <v>1796</v>
      </c>
      <c r="L72" s="11">
        <v>938</v>
      </c>
      <c r="M72" s="11">
        <v>960</v>
      </c>
      <c r="N72" s="11">
        <v>919</v>
      </c>
      <c r="O72" s="11">
        <v>1724</v>
      </c>
      <c r="P72" s="11">
        <v>11064</v>
      </c>
      <c r="Q72" s="11">
        <v>8526</v>
      </c>
      <c r="R72" s="11">
        <v>8466</v>
      </c>
      <c r="S72" s="11">
        <v>3470</v>
      </c>
      <c r="T72" s="11">
        <v>3404</v>
      </c>
      <c r="U72" s="11">
        <v>914</v>
      </c>
      <c r="V72" s="11">
        <v>1534</v>
      </c>
      <c r="W72" s="11">
        <v>712</v>
      </c>
      <c r="X72" s="11">
        <v>6675</v>
      </c>
      <c r="Y72" s="11">
        <v>1838</v>
      </c>
      <c r="Z72" s="11">
        <v>847</v>
      </c>
      <c r="AA72" s="11">
        <v>11400</v>
      </c>
      <c r="AB72" s="11">
        <v>7095</v>
      </c>
      <c r="AC72" s="11">
        <v>2594</v>
      </c>
      <c r="AD72" s="11">
        <v>2300</v>
      </c>
      <c r="AE72" s="11">
        <v>2268</v>
      </c>
      <c r="AF72" s="11">
        <v>1074</v>
      </c>
      <c r="AG72" s="11"/>
    </row>
    <row r="73" ht="22" customHeight="1" spans="1:33">
      <c r="A73" s="11" t="s">
        <v>686</v>
      </c>
      <c r="B73" s="11" t="s">
        <v>276</v>
      </c>
      <c r="C73" s="11" t="s">
        <v>2068</v>
      </c>
      <c r="D73" s="11" t="s">
        <v>6721</v>
      </c>
      <c r="E73" s="11" t="s">
        <v>1812</v>
      </c>
      <c r="F73" s="11" t="s">
        <v>2077</v>
      </c>
      <c r="G73" s="11" t="s">
        <v>771</v>
      </c>
      <c r="H73" s="11">
        <v>4197</v>
      </c>
      <c r="I73" s="11">
        <v>4200</v>
      </c>
      <c r="J73" s="11">
        <v>5332</v>
      </c>
      <c r="K73" s="11">
        <v>5532</v>
      </c>
      <c r="L73" s="11">
        <v>5764</v>
      </c>
      <c r="M73" s="11">
        <v>5748</v>
      </c>
      <c r="N73" s="11">
        <v>8946</v>
      </c>
      <c r="O73" s="11">
        <v>6865</v>
      </c>
      <c r="P73" s="11">
        <v>1453</v>
      </c>
      <c r="Q73" s="11">
        <v>701</v>
      </c>
      <c r="R73" s="11">
        <v>749</v>
      </c>
      <c r="S73" s="11"/>
      <c r="T73" s="11"/>
      <c r="U73" s="11"/>
      <c r="V73" s="11"/>
      <c r="W73" s="11"/>
      <c r="X73" s="11"/>
      <c r="Y73" s="11"/>
      <c r="Z73" s="11"/>
      <c r="AA73" s="11"/>
      <c r="AB73" s="11"/>
      <c r="AC73" s="11"/>
      <c r="AD73" s="11"/>
      <c r="AE73" s="11"/>
      <c r="AF73" s="11"/>
      <c r="AG73" s="11"/>
    </row>
    <row r="74" ht="22" customHeight="1" spans="1:33">
      <c r="A74" s="11" t="s">
        <v>686</v>
      </c>
      <c r="B74" s="11" t="s">
        <v>506</v>
      </c>
      <c r="C74" s="11" t="s">
        <v>686</v>
      </c>
      <c r="D74" s="11" t="s">
        <v>6729</v>
      </c>
      <c r="E74" s="11" t="s">
        <v>1812</v>
      </c>
      <c r="F74" s="11" t="s">
        <v>1989</v>
      </c>
      <c r="G74" s="11" t="s">
        <v>506</v>
      </c>
      <c r="H74" s="11" t="s">
        <v>686</v>
      </c>
      <c r="I74" s="11" t="s">
        <v>686</v>
      </c>
      <c r="J74" s="11" t="s">
        <v>686</v>
      </c>
      <c r="K74" s="11" t="s">
        <v>686</v>
      </c>
      <c r="L74" s="11" t="s">
        <v>686</v>
      </c>
      <c r="M74" s="11" t="s">
        <v>686</v>
      </c>
      <c r="N74" s="11" t="s">
        <v>686</v>
      </c>
      <c r="O74" s="11" t="s">
        <v>686</v>
      </c>
      <c r="P74" s="11" t="s">
        <v>686</v>
      </c>
      <c r="Q74" s="11" t="s">
        <v>686</v>
      </c>
      <c r="R74" s="11" t="s">
        <v>686</v>
      </c>
      <c r="S74" s="11" t="s">
        <v>686</v>
      </c>
      <c r="T74" s="11" t="s">
        <v>686</v>
      </c>
      <c r="U74" s="11" t="s">
        <v>686</v>
      </c>
      <c r="V74" s="11" t="s">
        <v>686</v>
      </c>
      <c r="W74" s="11" t="s">
        <v>686</v>
      </c>
      <c r="X74" s="11" t="s">
        <v>686</v>
      </c>
      <c r="Y74" s="11" t="s">
        <v>686</v>
      </c>
      <c r="Z74" s="11" t="s">
        <v>686</v>
      </c>
      <c r="AA74" s="11" t="s">
        <v>686</v>
      </c>
      <c r="AB74" s="11" t="s">
        <v>686</v>
      </c>
      <c r="AC74" s="11" t="s">
        <v>686</v>
      </c>
      <c r="AD74" s="11" t="s">
        <v>686</v>
      </c>
      <c r="AE74" s="11" t="s">
        <v>686</v>
      </c>
      <c r="AF74" s="11" t="s">
        <v>686</v>
      </c>
      <c r="AG74" s="11" t="s">
        <v>686</v>
      </c>
    </row>
    <row r="75" ht="22" customHeight="1" spans="1:33">
      <c r="A75" s="11" t="s">
        <v>686</v>
      </c>
      <c r="B75" s="11" t="s">
        <v>345</v>
      </c>
      <c r="C75" s="11" t="s">
        <v>686</v>
      </c>
      <c r="D75" s="11" t="s">
        <v>6738</v>
      </c>
      <c r="E75" s="11" t="s">
        <v>1812</v>
      </c>
      <c r="F75" s="11" t="s">
        <v>429</v>
      </c>
      <c r="G75" s="11" t="s">
        <v>345</v>
      </c>
      <c r="H75" s="11">
        <v>1046</v>
      </c>
      <c r="I75" s="11">
        <v>1236</v>
      </c>
      <c r="J75" s="11">
        <v>2628</v>
      </c>
      <c r="K75" s="11">
        <v>2516</v>
      </c>
      <c r="L75" s="11">
        <v>1117</v>
      </c>
      <c r="M75" s="11"/>
      <c r="N75" s="11"/>
      <c r="O75" s="11"/>
      <c r="P75" s="11"/>
      <c r="Q75" s="11"/>
      <c r="R75" s="11"/>
      <c r="S75" s="11"/>
      <c r="T75" s="11"/>
      <c r="U75" s="11"/>
      <c r="V75" s="11"/>
      <c r="W75" s="11"/>
      <c r="X75" s="11"/>
      <c r="Y75" s="11"/>
      <c r="Z75" s="11"/>
      <c r="AA75" s="11"/>
      <c r="AB75" s="11"/>
      <c r="AC75" s="11"/>
      <c r="AD75" s="11"/>
      <c r="AE75" s="11"/>
      <c r="AF75" s="11"/>
      <c r="AG75" s="11"/>
    </row>
    <row r="76" ht="22" customHeight="1" spans="1:33">
      <c r="A76" s="11" t="s">
        <v>686</v>
      </c>
      <c r="B76" s="11" t="s">
        <v>322</v>
      </c>
      <c r="C76" s="11" t="s">
        <v>2368</v>
      </c>
      <c r="D76" s="11" t="s">
        <v>6746</v>
      </c>
      <c r="E76" s="11" t="s">
        <v>1812</v>
      </c>
      <c r="F76" s="11" t="s">
        <v>2376</v>
      </c>
      <c r="G76" s="11" t="s">
        <v>772</v>
      </c>
      <c r="H76" s="11" t="s">
        <v>686</v>
      </c>
      <c r="I76" s="11" t="s">
        <v>686</v>
      </c>
      <c r="J76" s="11" t="s">
        <v>686</v>
      </c>
      <c r="K76" s="11" t="s">
        <v>686</v>
      </c>
      <c r="L76" s="11" t="s">
        <v>686</v>
      </c>
      <c r="M76" s="11" t="s">
        <v>686</v>
      </c>
      <c r="N76" s="11" t="s">
        <v>686</v>
      </c>
      <c r="O76" s="11" t="s">
        <v>686</v>
      </c>
      <c r="P76" s="11" t="s">
        <v>686</v>
      </c>
      <c r="Q76" s="11" t="s">
        <v>686</v>
      </c>
      <c r="R76" s="11" t="s">
        <v>686</v>
      </c>
      <c r="S76" s="11" t="s">
        <v>686</v>
      </c>
      <c r="T76" s="11" t="s">
        <v>686</v>
      </c>
      <c r="U76" s="11" t="s">
        <v>686</v>
      </c>
      <c r="V76" s="11" t="s">
        <v>686</v>
      </c>
      <c r="W76" s="11" t="s">
        <v>686</v>
      </c>
      <c r="X76" s="11" t="s">
        <v>686</v>
      </c>
      <c r="Y76" s="11" t="s">
        <v>686</v>
      </c>
      <c r="Z76" s="11" t="s">
        <v>686</v>
      </c>
      <c r="AA76" s="11" t="s">
        <v>686</v>
      </c>
      <c r="AB76" s="11" t="s">
        <v>686</v>
      </c>
      <c r="AC76" s="11" t="s">
        <v>686</v>
      </c>
      <c r="AD76" s="11" t="s">
        <v>686</v>
      </c>
      <c r="AE76" s="11" t="s">
        <v>686</v>
      </c>
      <c r="AF76" s="11" t="s">
        <v>686</v>
      </c>
      <c r="AG76" s="11" t="s">
        <v>686</v>
      </c>
    </row>
    <row r="77" ht="22" customHeight="1" spans="1:33">
      <c r="A77" s="11" t="s">
        <v>686</v>
      </c>
      <c r="B77" s="11" t="s">
        <v>359</v>
      </c>
      <c r="C77" s="11" t="s">
        <v>1866</v>
      </c>
      <c r="D77" s="11" t="s">
        <v>6753</v>
      </c>
      <c r="E77" s="11" t="s">
        <v>1812</v>
      </c>
      <c r="F77" s="11" t="s">
        <v>363</v>
      </c>
      <c r="G77" s="11" t="s">
        <v>773</v>
      </c>
      <c r="H77" s="11">
        <v>1053</v>
      </c>
      <c r="I77" s="11">
        <v>1248</v>
      </c>
      <c r="J77" s="11">
        <v>1248</v>
      </c>
      <c r="K77" s="11">
        <v>1182</v>
      </c>
      <c r="L77" s="11">
        <v>1241</v>
      </c>
      <c r="M77" s="11">
        <v>1248</v>
      </c>
      <c r="N77" s="11">
        <v>2495</v>
      </c>
      <c r="O77" s="11">
        <v>11330</v>
      </c>
      <c r="P77" s="11">
        <v>4334</v>
      </c>
      <c r="Q77" s="11">
        <v>1235</v>
      </c>
      <c r="R77" s="11"/>
      <c r="S77" s="11"/>
      <c r="T77" s="11"/>
      <c r="U77" s="11"/>
      <c r="V77" s="11"/>
      <c r="W77" s="11"/>
      <c r="X77" s="11"/>
      <c r="Y77" s="11"/>
      <c r="Z77" s="11"/>
      <c r="AA77" s="11"/>
      <c r="AB77" s="11"/>
      <c r="AC77" s="11"/>
      <c r="AD77" s="11"/>
      <c r="AE77" s="11"/>
      <c r="AF77" s="11"/>
      <c r="AG77" s="11"/>
    </row>
    <row r="78" ht="22" customHeight="1" spans="1:33">
      <c r="A78" s="11" t="s">
        <v>686</v>
      </c>
      <c r="B78" s="11" t="s">
        <v>212</v>
      </c>
      <c r="C78" s="11" t="s">
        <v>2124</v>
      </c>
      <c r="D78" s="11" t="s">
        <v>6763</v>
      </c>
      <c r="E78" s="11" t="s">
        <v>1812</v>
      </c>
      <c r="F78" s="11" t="s">
        <v>2133</v>
      </c>
      <c r="G78" s="11" t="s">
        <v>774</v>
      </c>
      <c r="H78" s="11">
        <v>1694</v>
      </c>
      <c r="I78" s="11">
        <v>1695</v>
      </c>
      <c r="J78" s="11">
        <v>1655</v>
      </c>
      <c r="K78" s="11">
        <v>760</v>
      </c>
      <c r="L78" s="11">
        <v>927</v>
      </c>
      <c r="M78" s="11">
        <v>3426</v>
      </c>
      <c r="N78" s="11">
        <v>5349</v>
      </c>
      <c r="O78" s="11">
        <v>12495</v>
      </c>
      <c r="P78" s="11">
        <v>10536</v>
      </c>
      <c r="Q78" s="11">
        <v>9475</v>
      </c>
      <c r="R78" s="11">
        <v>13640</v>
      </c>
      <c r="S78" s="11">
        <v>6812</v>
      </c>
      <c r="T78" s="11">
        <v>10200</v>
      </c>
      <c r="U78" s="11">
        <v>3544</v>
      </c>
      <c r="V78" s="11"/>
      <c r="W78" s="11"/>
      <c r="X78" s="11"/>
      <c r="Y78" s="11"/>
      <c r="Z78" s="11">
        <v>1298</v>
      </c>
      <c r="AA78" s="11">
        <v>5196</v>
      </c>
      <c r="AB78" s="11">
        <v>14021</v>
      </c>
      <c r="AC78" s="11">
        <v>9915</v>
      </c>
      <c r="AD78" s="11"/>
      <c r="AE78" s="11">
        <v>3990</v>
      </c>
      <c r="AF78" s="11">
        <v>5961</v>
      </c>
      <c r="AG78" s="11">
        <v>7972</v>
      </c>
    </row>
    <row r="79" ht="22" customHeight="1" spans="1:33">
      <c r="A79" s="11" t="s">
        <v>686</v>
      </c>
      <c r="B79" s="11" t="s">
        <v>289</v>
      </c>
      <c r="C79" s="11" t="s">
        <v>2103</v>
      </c>
      <c r="D79" s="11" t="s">
        <v>6770</v>
      </c>
      <c r="E79" s="11" t="s">
        <v>1812</v>
      </c>
      <c r="F79" s="11" t="s">
        <v>292</v>
      </c>
      <c r="G79" s="11" t="s">
        <v>775</v>
      </c>
      <c r="H79" s="11">
        <v>285</v>
      </c>
      <c r="I79" s="11">
        <v>287</v>
      </c>
      <c r="J79" s="11">
        <v>297</v>
      </c>
      <c r="K79" s="11">
        <v>299</v>
      </c>
      <c r="L79" s="11">
        <v>104</v>
      </c>
      <c r="M79" s="11">
        <v>105</v>
      </c>
      <c r="N79" s="11">
        <v>265</v>
      </c>
      <c r="O79" s="11">
        <v>263</v>
      </c>
      <c r="P79" s="11"/>
      <c r="Q79" s="11"/>
      <c r="R79" s="11"/>
      <c r="S79" s="11">
        <v>281</v>
      </c>
      <c r="T79" s="11">
        <v>536</v>
      </c>
      <c r="U79" s="11">
        <v>1128</v>
      </c>
      <c r="V79" s="11">
        <v>539</v>
      </c>
      <c r="W79" s="11">
        <v>211</v>
      </c>
      <c r="X79" s="11"/>
      <c r="Y79" s="11"/>
      <c r="Z79" s="11"/>
      <c r="AA79" s="11"/>
      <c r="AB79" s="11"/>
      <c r="AC79" s="11"/>
      <c r="AD79" s="11"/>
      <c r="AE79" s="11"/>
      <c r="AF79" s="11">
        <v>337</v>
      </c>
      <c r="AG79" s="11">
        <v>499</v>
      </c>
    </row>
    <row r="80" ht="22" customHeight="1" spans="1:33">
      <c r="A80" s="11" t="s">
        <v>686</v>
      </c>
      <c r="B80" s="11" t="s">
        <v>298</v>
      </c>
      <c r="C80" s="11" t="s">
        <v>2192</v>
      </c>
      <c r="D80" s="11" t="s">
        <v>6778</v>
      </c>
      <c r="E80" s="11" t="s">
        <v>1812</v>
      </c>
      <c r="F80" s="11" t="s">
        <v>2201</v>
      </c>
      <c r="G80" s="11" t="s">
        <v>776</v>
      </c>
      <c r="H80" s="11">
        <v>2390</v>
      </c>
      <c r="I80" s="11">
        <v>3585</v>
      </c>
      <c r="J80" s="11">
        <v>1277</v>
      </c>
      <c r="K80" s="11"/>
      <c r="L80" s="11"/>
      <c r="M80" s="11"/>
      <c r="N80" s="11"/>
      <c r="O80" s="11"/>
      <c r="P80" s="11"/>
      <c r="Q80" s="11"/>
      <c r="R80" s="11"/>
      <c r="S80" s="11"/>
      <c r="T80" s="11"/>
      <c r="U80" s="11"/>
      <c r="V80" s="11"/>
      <c r="W80" s="11"/>
      <c r="X80" s="11"/>
      <c r="Y80" s="11"/>
      <c r="Z80" s="11"/>
      <c r="AA80" s="11"/>
      <c r="AB80" s="11"/>
      <c r="AC80" s="11"/>
      <c r="AD80" s="11"/>
      <c r="AE80" s="11"/>
      <c r="AF80" s="11"/>
      <c r="AG80" s="11"/>
    </row>
    <row r="81" ht="22" customHeight="1" spans="1:33">
      <c r="A81" s="11" t="s">
        <v>686</v>
      </c>
      <c r="B81" s="11" t="s">
        <v>414</v>
      </c>
      <c r="C81" s="11" t="s">
        <v>686</v>
      </c>
      <c r="D81" s="11" t="s">
        <v>6787</v>
      </c>
      <c r="E81" s="11" t="s">
        <v>1812</v>
      </c>
      <c r="F81" s="11" t="s">
        <v>416</v>
      </c>
      <c r="G81" s="11" t="s">
        <v>414</v>
      </c>
      <c r="H81" s="11">
        <v>2205</v>
      </c>
      <c r="I81" s="11">
        <v>2098</v>
      </c>
      <c r="J81" s="11"/>
      <c r="K81" s="11"/>
      <c r="L81" s="11"/>
      <c r="M81" s="11"/>
      <c r="N81" s="11"/>
      <c r="O81" s="11"/>
      <c r="P81" s="11"/>
      <c r="Q81" s="11"/>
      <c r="R81" s="11"/>
      <c r="S81" s="11"/>
      <c r="T81" s="11"/>
      <c r="U81" s="11"/>
      <c r="V81" s="11"/>
      <c r="W81" s="11"/>
      <c r="X81" s="11"/>
      <c r="Y81" s="11"/>
      <c r="Z81" s="11"/>
      <c r="AA81" s="11"/>
      <c r="AB81" s="11"/>
      <c r="AC81" s="11"/>
      <c r="AD81" s="11"/>
      <c r="AE81" s="11"/>
      <c r="AF81" s="11"/>
      <c r="AG81" s="11"/>
    </row>
    <row r="82" ht="22" customHeight="1" spans="1:33">
      <c r="A82" s="11" t="s">
        <v>686</v>
      </c>
      <c r="B82" s="11" t="s">
        <v>302</v>
      </c>
      <c r="C82" s="11" t="s">
        <v>2091</v>
      </c>
      <c r="D82" s="11" t="s">
        <v>6794</v>
      </c>
      <c r="E82" s="11" t="s">
        <v>1812</v>
      </c>
      <c r="F82" s="11" t="s">
        <v>305</v>
      </c>
      <c r="G82" s="11" t="s">
        <v>777</v>
      </c>
      <c r="H82" s="11">
        <v>1163</v>
      </c>
      <c r="I82" s="11">
        <v>1187</v>
      </c>
      <c r="J82" s="11">
        <v>1225</v>
      </c>
      <c r="K82" s="11">
        <v>610</v>
      </c>
      <c r="L82" s="11">
        <v>553</v>
      </c>
      <c r="M82" s="11">
        <v>999</v>
      </c>
      <c r="N82" s="11">
        <v>999</v>
      </c>
      <c r="O82" s="11">
        <v>1868</v>
      </c>
      <c r="P82" s="11">
        <v>1942</v>
      </c>
      <c r="Q82" s="11">
        <v>1998</v>
      </c>
      <c r="R82" s="11">
        <v>1998</v>
      </c>
      <c r="S82" s="11">
        <v>1998</v>
      </c>
      <c r="T82" s="11">
        <v>2997</v>
      </c>
      <c r="U82" s="11">
        <v>1928</v>
      </c>
      <c r="V82" s="11">
        <v>999</v>
      </c>
      <c r="W82" s="11">
        <v>1998</v>
      </c>
      <c r="X82" s="11">
        <v>2952</v>
      </c>
      <c r="Y82" s="11">
        <v>2997</v>
      </c>
      <c r="Z82" s="11">
        <v>2997</v>
      </c>
      <c r="AA82" s="11">
        <v>952</v>
      </c>
      <c r="AB82" s="11">
        <v>1902</v>
      </c>
      <c r="AC82" s="11">
        <v>2997</v>
      </c>
      <c r="AD82" s="11">
        <v>3996</v>
      </c>
      <c r="AE82" s="11">
        <v>2997</v>
      </c>
      <c r="AF82" s="11">
        <v>2997</v>
      </c>
      <c r="AG82" s="11"/>
    </row>
    <row r="83" ht="22" customHeight="1" spans="1:33">
      <c r="A83" s="11" t="s">
        <v>686</v>
      </c>
      <c r="B83" s="11" t="s">
        <v>353</v>
      </c>
      <c r="C83" s="11" t="s">
        <v>2294</v>
      </c>
      <c r="D83" s="11" t="s">
        <v>6799</v>
      </c>
      <c r="E83" s="11" t="s">
        <v>1812</v>
      </c>
      <c r="F83" s="11" t="s">
        <v>355</v>
      </c>
      <c r="G83" s="11" t="s">
        <v>778</v>
      </c>
      <c r="H83" s="11">
        <v>2988</v>
      </c>
      <c r="I83" s="11">
        <v>5994</v>
      </c>
      <c r="J83" s="11">
        <v>3283</v>
      </c>
      <c r="K83" s="11">
        <v>2913</v>
      </c>
      <c r="L83" s="11">
        <v>2523</v>
      </c>
      <c r="M83" s="11">
        <v>2417</v>
      </c>
      <c r="N83" s="11">
        <v>5668</v>
      </c>
      <c r="O83" s="11">
        <v>14892</v>
      </c>
      <c r="P83" s="11">
        <v>9540</v>
      </c>
      <c r="Q83" s="11">
        <v>3110</v>
      </c>
      <c r="R83" s="11">
        <v>3177</v>
      </c>
      <c r="S83" s="11">
        <v>2956</v>
      </c>
      <c r="T83" s="11">
        <v>13098</v>
      </c>
      <c r="U83" s="11">
        <v>2927</v>
      </c>
      <c r="V83" s="11">
        <v>2807</v>
      </c>
      <c r="W83" s="11">
        <v>2730</v>
      </c>
      <c r="X83" s="11">
        <v>2646</v>
      </c>
      <c r="Y83" s="11">
        <v>2676</v>
      </c>
      <c r="Z83" s="11">
        <v>3127</v>
      </c>
      <c r="AA83" s="11">
        <v>12392</v>
      </c>
      <c r="AB83" s="11">
        <v>12064</v>
      </c>
      <c r="AC83" s="11"/>
      <c r="AD83" s="11">
        <v>3275</v>
      </c>
      <c r="AE83" s="11">
        <v>3458</v>
      </c>
      <c r="AF83" s="11"/>
      <c r="AG83" s="11"/>
    </row>
    <row r="84" ht="22" customHeight="1" spans="1:33">
      <c r="A84" s="11" t="s">
        <v>686</v>
      </c>
      <c r="B84" s="11" t="s">
        <v>780</v>
      </c>
      <c r="C84" s="11" t="s">
        <v>686</v>
      </c>
      <c r="D84" s="11" t="s">
        <v>6808</v>
      </c>
      <c r="E84" s="11" t="s">
        <v>1812</v>
      </c>
      <c r="F84" s="11" t="s">
        <v>6806</v>
      </c>
      <c r="G84" s="11" t="s">
        <v>779</v>
      </c>
      <c r="H84" s="11" t="s">
        <v>686</v>
      </c>
      <c r="I84" s="11" t="s">
        <v>686</v>
      </c>
      <c r="J84" s="11" t="s">
        <v>686</v>
      </c>
      <c r="K84" s="11" t="s">
        <v>686</v>
      </c>
      <c r="L84" s="11" t="s">
        <v>686</v>
      </c>
      <c r="M84" s="11" t="s">
        <v>686</v>
      </c>
      <c r="N84" s="11" t="s">
        <v>686</v>
      </c>
      <c r="O84" s="11" t="s">
        <v>686</v>
      </c>
      <c r="P84" s="11" t="s">
        <v>686</v>
      </c>
      <c r="Q84" s="11" t="s">
        <v>686</v>
      </c>
      <c r="R84" s="11" t="s">
        <v>686</v>
      </c>
      <c r="S84" s="11" t="s">
        <v>686</v>
      </c>
      <c r="T84" s="11" t="s">
        <v>686</v>
      </c>
      <c r="U84" s="11" t="s">
        <v>686</v>
      </c>
      <c r="V84" s="11" t="s">
        <v>686</v>
      </c>
      <c r="W84" s="11" t="s">
        <v>686</v>
      </c>
      <c r="X84" s="11" t="s">
        <v>686</v>
      </c>
      <c r="Y84" s="11" t="s">
        <v>686</v>
      </c>
      <c r="Z84" s="11" t="s">
        <v>686</v>
      </c>
      <c r="AA84" s="11" t="s">
        <v>686</v>
      </c>
      <c r="AB84" s="11" t="s">
        <v>686</v>
      </c>
      <c r="AC84" s="11" t="s">
        <v>686</v>
      </c>
      <c r="AD84" s="11" t="s">
        <v>686</v>
      </c>
      <c r="AE84" s="11" t="s">
        <v>686</v>
      </c>
      <c r="AF84" s="11" t="s">
        <v>686</v>
      </c>
      <c r="AG84" s="11" t="s">
        <v>686</v>
      </c>
    </row>
    <row r="85" ht="22" customHeight="1" spans="1:33">
      <c r="A85" s="11" t="s">
        <v>686</v>
      </c>
      <c r="B85" s="11" t="s">
        <v>782</v>
      </c>
      <c r="C85" s="11" t="s">
        <v>6817</v>
      </c>
      <c r="D85" s="11" t="s">
        <v>6822</v>
      </c>
      <c r="E85" s="11" t="s">
        <v>1812</v>
      </c>
      <c r="F85" s="11" t="s">
        <v>6820</v>
      </c>
      <c r="G85" s="11" t="s">
        <v>781</v>
      </c>
      <c r="H85" s="11">
        <v>584</v>
      </c>
      <c r="I85" s="11">
        <v>703</v>
      </c>
      <c r="J85" s="11"/>
      <c r="K85" s="11"/>
      <c r="L85" s="11">
        <v>112</v>
      </c>
      <c r="M85" s="11">
        <v>116</v>
      </c>
      <c r="N85" s="11">
        <v>672</v>
      </c>
      <c r="O85" s="11">
        <v>7992</v>
      </c>
      <c r="P85" s="11">
        <v>1303</v>
      </c>
      <c r="Q85" s="11">
        <v>674</v>
      </c>
      <c r="R85" s="11">
        <v>685</v>
      </c>
      <c r="S85" s="11"/>
      <c r="T85" s="11"/>
      <c r="U85" s="11"/>
      <c r="V85" s="11">
        <v>722</v>
      </c>
      <c r="W85" s="11">
        <v>140</v>
      </c>
      <c r="X85" s="11"/>
      <c r="Y85" s="11"/>
      <c r="Z85" s="11">
        <v>717</v>
      </c>
      <c r="AA85" s="11"/>
      <c r="AB85" s="11"/>
      <c r="AC85" s="11"/>
      <c r="AD85" s="11"/>
      <c r="AE85" s="11"/>
      <c r="AF85" s="11"/>
      <c r="AG85" s="11"/>
    </row>
    <row r="86" ht="22" customHeight="1" spans="1:33">
      <c r="A86" s="11" t="s">
        <v>686</v>
      </c>
      <c r="B86" s="11" t="s">
        <v>784</v>
      </c>
      <c r="C86" s="11" t="s">
        <v>6833</v>
      </c>
      <c r="D86" s="11" t="s">
        <v>6838</v>
      </c>
      <c r="E86" s="11" t="s">
        <v>1812</v>
      </c>
      <c r="F86" s="11" t="s">
        <v>6836</v>
      </c>
      <c r="G86" s="11" t="s">
        <v>783</v>
      </c>
      <c r="H86" s="11">
        <v>1500</v>
      </c>
      <c r="I86" s="11">
        <v>2999</v>
      </c>
      <c r="J86" s="11">
        <v>2779</v>
      </c>
      <c r="K86" s="11">
        <v>2999</v>
      </c>
      <c r="L86" s="11">
        <v>2956</v>
      </c>
      <c r="M86" s="11">
        <v>1500</v>
      </c>
      <c r="N86" s="11">
        <v>2999</v>
      </c>
      <c r="O86" s="11">
        <v>7632</v>
      </c>
      <c r="P86" s="11">
        <v>8406</v>
      </c>
      <c r="Q86" s="11">
        <v>2999</v>
      </c>
      <c r="R86" s="11">
        <v>2999</v>
      </c>
      <c r="S86" s="11">
        <v>2999</v>
      </c>
      <c r="T86" s="11">
        <v>2999</v>
      </c>
      <c r="U86" s="11">
        <v>1500</v>
      </c>
      <c r="V86" s="11">
        <v>1500</v>
      </c>
      <c r="W86" s="11">
        <v>1500</v>
      </c>
      <c r="X86" s="11">
        <v>2999</v>
      </c>
      <c r="Y86" s="11">
        <v>2999</v>
      </c>
      <c r="Z86" s="11">
        <v>1510</v>
      </c>
      <c r="AA86" s="11">
        <v>5712</v>
      </c>
      <c r="AB86" s="11">
        <v>2873</v>
      </c>
      <c r="AC86" s="11">
        <v>2999</v>
      </c>
      <c r="AD86" s="11">
        <v>2999</v>
      </c>
      <c r="AE86" s="11">
        <v>2999</v>
      </c>
      <c r="AF86" s="11">
        <v>5998</v>
      </c>
      <c r="AG86" s="11"/>
    </row>
    <row r="87" ht="22" customHeight="1" spans="1:33">
      <c r="A87" s="11" t="s">
        <v>686</v>
      </c>
      <c r="B87" s="11" t="s">
        <v>381</v>
      </c>
      <c r="C87" s="11" t="s">
        <v>2157</v>
      </c>
      <c r="D87" s="11" t="s">
        <v>6851</v>
      </c>
      <c r="E87" s="11" t="s">
        <v>1812</v>
      </c>
      <c r="F87" s="11" t="s">
        <v>2166</v>
      </c>
      <c r="G87" s="11" t="s">
        <v>785</v>
      </c>
      <c r="H87" s="11">
        <v>613</v>
      </c>
      <c r="I87" s="11">
        <v>601</v>
      </c>
      <c r="J87" s="11">
        <v>613</v>
      </c>
      <c r="K87" s="11"/>
      <c r="L87" s="11"/>
      <c r="M87" s="11"/>
      <c r="N87" s="11">
        <v>559</v>
      </c>
      <c r="O87" s="11">
        <v>535</v>
      </c>
      <c r="P87" s="11">
        <v>535</v>
      </c>
      <c r="Q87" s="11">
        <v>535</v>
      </c>
      <c r="R87" s="11">
        <v>560</v>
      </c>
      <c r="S87" s="11">
        <v>583</v>
      </c>
      <c r="T87" s="11">
        <v>1165</v>
      </c>
      <c r="U87" s="11">
        <v>583</v>
      </c>
      <c r="V87" s="11">
        <v>583</v>
      </c>
      <c r="W87" s="11">
        <v>350</v>
      </c>
      <c r="X87" s="11"/>
      <c r="Y87" s="11"/>
      <c r="Z87" s="11"/>
      <c r="AA87" s="11">
        <v>583</v>
      </c>
      <c r="AB87" s="11"/>
      <c r="AC87" s="11"/>
      <c r="AD87" s="11"/>
      <c r="AE87" s="11"/>
      <c r="AF87" s="11"/>
      <c r="AG87" s="11"/>
    </row>
    <row r="88" ht="22" customHeight="1" spans="1:33">
      <c r="A88" s="11" t="s">
        <v>686</v>
      </c>
      <c r="B88" s="11" t="s">
        <v>546</v>
      </c>
      <c r="C88" s="11" t="s">
        <v>2505</v>
      </c>
      <c r="D88" s="11" t="s">
        <v>6856</v>
      </c>
      <c r="E88" s="11" t="s">
        <v>1812</v>
      </c>
      <c r="F88" s="11" t="s">
        <v>2514</v>
      </c>
      <c r="G88" s="11" t="s">
        <v>786</v>
      </c>
      <c r="H88" s="11" t="s">
        <v>686</v>
      </c>
      <c r="I88" s="11" t="s">
        <v>686</v>
      </c>
      <c r="J88" s="11" t="s">
        <v>686</v>
      </c>
      <c r="K88" s="11" t="s">
        <v>686</v>
      </c>
      <c r="L88" s="11" t="s">
        <v>686</v>
      </c>
      <c r="M88" s="11" t="s">
        <v>686</v>
      </c>
      <c r="N88" s="11" t="s">
        <v>686</v>
      </c>
      <c r="O88" s="11" t="s">
        <v>686</v>
      </c>
      <c r="P88" s="11" t="s">
        <v>686</v>
      </c>
      <c r="Q88" s="11" t="s">
        <v>686</v>
      </c>
      <c r="R88" s="11" t="s">
        <v>686</v>
      </c>
      <c r="S88" s="11" t="s">
        <v>686</v>
      </c>
      <c r="T88" s="11" t="s">
        <v>686</v>
      </c>
      <c r="U88" s="11" t="s">
        <v>686</v>
      </c>
      <c r="V88" s="11" t="s">
        <v>686</v>
      </c>
      <c r="W88" s="11" t="s">
        <v>686</v>
      </c>
      <c r="X88" s="11" t="s">
        <v>686</v>
      </c>
      <c r="Y88" s="11" t="s">
        <v>686</v>
      </c>
      <c r="Z88" s="11" t="s">
        <v>686</v>
      </c>
      <c r="AA88" s="11" t="s">
        <v>686</v>
      </c>
      <c r="AB88" s="11" t="s">
        <v>686</v>
      </c>
      <c r="AC88" s="11" t="s">
        <v>686</v>
      </c>
      <c r="AD88" s="11" t="s">
        <v>686</v>
      </c>
      <c r="AE88" s="11" t="s">
        <v>686</v>
      </c>
      <c r="AF88" s="11" t="s">
        <v>686</v>
      </c>
      <c r="AG88" s="11" t="s">
        <v>686</v>
      </c>
    </row>
    <row r="89" ht="22" customHeight="1" spans="1:33">
      <c r="A89" s="11" t="s">
        <v>686</v>
      </c>
      <c r="B89" s="11" t="s">
        <v>293</v>
      </c>
      <c r="C89" s="11" t="s">
        <v>2244</v>
      </c>
      <c r="D89" s="11" t="s">
        <v>6865</v>
      </c>
      <c r="E89" s="11" t="s">
        <v>1812</v>
      </c>
      <c r="F89" s="11" t="s">
        <v>297</v>
      </c>
      <c r="G89" s="11" t="s">
        <v>787</v>
      </c>
      <c r="H89" s="11">
        <v>798</v>
      </c>
      <c r="I89" s="11">
        <v>1595</v>
      </c>
      <c r="J89" s="11">
        <v>1595</v>
      </c>
      <c r="K89" s="11">
        <v>3190</v>
      </c>
      <c r="L89" s="11">
        <v>1595</v>
      </c>
      <c r="M89" s="11"/>
      <c r="N89" s="11"/>
      <c r="O89" s="11"/>
      <c r="P89" s="11"/>
      <c r="Q89" s="11"/>
      <c r="R89" s="11">
        <v>1648</v>
      </c>
      <c r="S89" s="11">
        <v>1648</v>
      </c>
      <c r="T89" s="11">
        <v>1648</v>
      </c>
      <c r="U89" s="11">
        <v>1648</v>
      </c>
      <c r="V89" s="11">
        <v>1648</v>
      </c>
      <c r="W89" s="11">
        <v>1612</v>
      </c>
      <c r="X89" s="11">
        <v>1527</v>
      </c>
      <c r="Y89" s="11">
        <v>1748</v>
      </c>
      <c r="Z89" s="11">
        <v>1748</v>
      </c>
      <c r="AA89" s="11">
        <v>10485</v>
      </c>
      <c r="AB89" s="11">
        <v>6990</v>
      </c>
      <c r="AC89" s="11">
        <v>1732</v>
      </c>
      <c r="AD89" s="11">
        <v>1660</v>
      </c>
      <c r="AE89" s="11">
        <v>3177</v>
      </c>
      <c r="AF89" s="11">
        <v>3095</v>
      </c>
      <c r="AG89" s="11">
        <v>3095</v>
      </c>
    </row>
    <row r="90" ht="22" customHeight="1" spans="1:33">
      <c r="A90" s="11" t="s">
        <v>686</v>
      </c>
      <c r="B90" s="11" t="s">
        <v>417</v>
      </c>
      <c r="C90" s="11" t="s">
        <v>2517</v>
      </c>
      <c r="D90" s="11" t="s">
        <v>6875</v>
      </c>
      <c r="E90" s="11" t="s">
        <v>1812</v>
      </c>
      <c r="F90" s="11" t="s">
        <v>419</v>
      </c>
      <c r="G90" s="11" t="s">
        <v>788</v>
      </c>
      <c r="H90" s="11">
        <v>741</v>
      </c>
      <c r="I90" s="11">
        <v>750</v>
      </c>
      <c r="J90" s="11">
        <v>754</v>
      </c>
      <c r="K90" s="11"/>
      <c r="L90" s="11">
        <v>900</v>
      </c>
      <c r="M90" s="11">
        <v>2890</v>
      </c>
      <c r="N90" s="11">
        <v>4386</v>
      </c>
      <c r="O90" s="11"/>
      <c r="P90" s="11">
        <v>7218</v>
      </c>
      <c r="Q90" s="11">
        <v>5000</v>
      </c>
      <c r="R90" s="11">
        <v>668</v>
      </c>
      <c r="S90" s="11">
        <v>2396</v>
      </c>
      <c r="T90" s="11">
        <v>2516</v>
      </c>
      <c r="U90" s="11">
        <v>3765</v>
      </c>
      <c r="V90" s="11">
        <v>2672</v>
      </c>
      <c r="W90" s="11">
        <v>174</v>
      </c>
      <c r="X90" s="11"/>
      <c r="Y90" s="11"/>
      <c r="Z90" s="11"/>
      <c r="AA90" s="11"/>
      <c r="AB90" s="11"/>
      <c r="AC90" s="11"/>
      <c r="AD90" s="11"/>
      <c r="AE90" s="11"/>
      <c r="AF90" s="11"/>
      <c r="AG90" s="11"/>
    </row>
    <row r="91" ht="22" customHeight="1" spans="1:33">
      <c r="A91" s="11" t="s">
        <v>686</v>
      </c>
      <c r="B91" s="11" t="s">
        <v>327</v>
      </c>
      <c r="C91" s="11" t="s">
        <v>2315</v>
      </c>
      <c r="D91" s="11" t="s">
        <v>6881</v>
      </c>
      <c r="E91" s="11" t="s">
        <v>1812</v>
      </c>
      <c r="F91" s="11" t="s">
        <v>2323</v>
      </c>
      <c r="G91" s="11" t="s">
        <v>789</v>
      </c>
      <c r="H91" s="11">
        <v>5552</v>
      </c>
      <c r="I91" s="11">
        <v>5990</v>
      </c>
      <c r="J91" s="11">
        <v>3057</v>
      </c>
      <c r="K91" s="11">
        <v>1498</v>
      </c>
      <c r="L91" s="11"/>
      <c r="M91" s="11"/>
      <c r="N91" s="11"/>
      <c r="O91" s="11"/>
      <c r="P91" s="11"/>
      <c r="Q91" s="11"/>
      <c r="R91" s="11"/>
      <c r="S91" s="11"/>
      <c r="T91" s="11"/>
      <c r="U91" s="11"/>
      <c r="V91" s="11"/>
      <c r="W91" s="11"/>
      <c r="X91" s="11"/>
      <c r="Y91" s="11"/>
      <c r="Z91" s="11"/>
      <c r="AA91" s="11"/>
      <c r="AB91" s="11"/>
      <c r="AC91" s="11"/>
      <c r="AD91" s="11"/>
      <c r="AE91" s="11"/>
      <c r="AF91" s="11"/>
      <c r="AG91" s="11"/>
    </row>
    <row r="92" ht="22" customHeight="1" spans="1:33">
      <c r="A92" s="11" t="s">
        <v>686</v>
      </c>
      <c r="B92" s="11" t="s">
        <v>385</v>
      </c>
      <c r="C92" s="11" t="s">
        <v>6889</v>
      </c>
      <c r="D92" s="11" t="s">
        <v>6891</v>
      </c>
      <c r="E92" s="11" t="s">
        <v>1812</v>
      </c>
      <c r="F92" s="11" t="s">
        <v>2189</v>
      </c>
      <c r="G92" s="11" t="s">
        <v>790</v>
      </c>
      <c r="H92" s="11">
        <v>10270</v>
      </c>
      <c r="I92" s="11">
        <v>15615</v>
      </c>
      <c r="J92" s="11">
        <v>5487</v>
      </c>
      <c r="K92" s="11">
        <v>19580</v>
      </c>
      <c r="L92" s="11">
        <v>14793</v>
      </c>
      <c r="M92" s="11">
        <v>11410</v>
      </c>
      <c r="N92" s="11">
        <v>11316</v>
      </c>
      <c r="O92" s="11">
        <v>41488</v>
      </c>
      <c r="P92" s="11">
        <v>31074</v>
      </c>
      <c r="Q92" s="11">
        <v>38728</v>
      </c>
      <c r="R92" s="11">
        <v>14949</v>
      </c>
      <c r="S92" s="11">
        <v>27384</v>
      </c>
      <c r="T92" s="11">
        <v>20516</v>
      </c>
      <c r="U92" s="11">
        <v>15126</v>
      </c>
      <c r="V92" s="11">
        <v>26475</v>
      </c>
      <c r="W92" s="11"/>
      <c r="X92" s="11"/>
      <c r="Y92" s="11"/>
      <c r="Z92" s="11"/>
      <c r="AA92" s="11"/>
      <c r="AB92" s="11"/>
      <c r="AC92" s="11"/>
      <c r="AD92" s="11"/>
      <c r="AE92" s="11"/>
      <c r="AF92" s="11"/>
      <c r="AG92" s="11"/>
    </row>
    <row r="93" ht="22" customHeight="1" spans="1:33">
      <c r="A93" s="11" t="s">
        <v>686</v>
      </c>
      <c r="B93" s="11" t="s">
        <v>309</v>
      </c>
      <c r="C93" s="11" t="s">
        <v>2233</v>
      </c>
      <c r="D93" s="11" t="s">
        <v>6897</v>
      </c>
      <c r="E93" s="11" t="s">
        <v>1812</v>
      </c>
      <c r="F93" s="11" t="s">
        <v>2241</v>
      </c>
      <c r="G93" s="11" t="s">
        <v>791</v>
      </c>
      <c r="H93" s="11">
        <v>3110</v>
      </c>
      <c r="I93" s="11">
        <v>4497</v>
      </c>
      <c r="J93" s="11">
        <v>1499</v>
      </c>
      <c r="K93" s="11">
        <v>1531</v>
      </c>
      <c r="L93" s="11">
        <v>824</v>
      </c>
      <c r="M93" s="11">
        <v>900</v>
      </c>
      <c r="N93" s="11">
        <v>1593</v>
      </c>
      <c r="O93" s="11">
        <v>3198</v>
      </c>
      <c r="P93" s="11">
        <v>1567</v>
      </c>
      <c r="Q93" s="11">
        <v>1561</v>
      </c>
      <c r="R93" s="11">
        <v>1574</v>
      </c>
      <c r="S93" s="11">
        <v>922</v>
      </c>
      <c r="T93" s="11">
        <v>1726</v>
      </c>
      <c r="U93" s="11">
        <v>1666</v>
      </c>
      <c r="V93" s="11">
        <v>848</v>
      </c>
      <c r="W93" s="11">
        <v>605</v>
      </c>
      <c r="X93" s="11"/>
      <c r="Y93" s="11"/>
      <c r="Z93" s="11"/>
      <c r="AA93" s="11"/>
      <c r="AB93" s="11"/>
      <c r="AC93" s="11"/>
      <c r="AD93" s="11"/>
      <c r="AE93" s="11"/>
      <c r="AF93" s="11"/>
      <c r="AG93" s="11"/>
    </row>
    <row r="94" ht="22" customHeight="1" spans="1:33">
      <c r="A94" s="11" t="s">
        <v>686</v>
      </c>
      <c r="B94" s="11" t="s">
        <v>456</v>
      </c>
      <c r="C94" s="11" t="s">
        <v>2306</v>
      </c>
      <c r="D94" s="11" t="s">
        <v>6903</v>
      </c>
      <c r="E94" s="11" t="s">
        <v>1812</v>
      </c>
      <c r="F94" s="11" t="s">
        <v>460</v>
      </c>
      <c r="G94" s="11" t="s">
        <v>792</v>
      </c>
      <c r="H94" s="11" t="s">
        <v>686</v>
      </c>
      <c r="I94" s="11" t="s">
        <v>686</v>
      </c>
      <c r="J94" s="11" t="s">
        <v>686</v>
      </c>
      <c r="K94" s="11" t="s">
        <v>686</v>
      </c>
      <c r="L94" s="11" t="s">
        <v>686</v>
      </c>
      <c r="M94" s="11" t="s">
        <v>686</v>
      </c>
      <c r="N94" s="11" t="s">
        <v>686</v>
      </c>
      <c r="O94" s="11" t="s">
        <v>686</v>
      </c>
      <c r="P94" s="11" t="s">
        <v>686</v>
      </c>
      <c r="Q94" s="11" t="s">
        <v>686</v>
      </c>
      <c r="R94" s="11" t="s">
        <v>686</v>
      </c>
      <c r="S94" s="11" t="s">
        <v>686</v>
      </c>
      <c r="T94" s="11" t="s">
        <v>686</v>
      </c>
      <c r="U94" s="11" t="s">
        <v>686</v>
      </c>
      <c r="V94" s="11" t="s">
        <v>686</v>
      </c>
      <c r="W94" s="11" t="s">
        <v>686</v>
      </c>
      <c r="X94" s="11" t="s">
        <v>686</v>
      </c>
      <c r="Y94" s="11" t="s">
        <v>686</v>
      </c>
      <c r="Z94" s="11" t="s">
        <v>686</v>
      </c>
      <c r="AA94" s="11" t="s">
        <v>686</v>
      </c>
      <c r="AB94" s="11" t="s">
        <v>686</v>
      </c>
      <c r="AC94" s="11" t="s">
        <v>686</v>
      </c>
      <c r="AD94" s="11" t="s">
        <v>686</v>
      </c>
      <c r="AE94" s="11" t="s">
        <v>686</v>
      </c>
      <c r="AF94" s="11" t="s">
        <v>686</v>
      </c>
      <c r="AG94" s="11" t="s">
        <v>686</v>
      </c>
    </row>
    <row r="95" ht="22" customHeight="1" spans="1:33">
      <c r="A95" s="11" t="s">
        <v>686</v>
      </c>
      <c r="B95" s="11" t="s">
        <v>430</v>
      </c>
      <c r="C95" s="11" t="s">
        <v>2453</v>
      </c>
      <c r="D95" s="11" t="s">
        <v>6911</v>
      </c>
      <c r="E95" s="11" t="s">
        <v>1812</v>
      </c>
      <c r="F95" s="11" t="s">
        <v>2461</v>
      </c>
      <c r="G95" s="11" t="s">
        <v>793</v>
      </c>
      <c r="H95" s="11" t="s">
        <v>686</v>
      </c>
      <c r="I95" s="11" t="s">
        <v>686</v>
      </c>
      <c r="J95" s="11" t="s">
        <v>686</v>
      </c>
      <c r="K95" s="11" t="s">
        <v>686</v>
      </c>
      <c r="L95" s="11" t="s">
        <v>686</v>
      </c>
      <c r="M95" s="11" t="s">
        <v>686</v>
      </c>
      <c r="N95" s="11" t="s">
        <v>686</v>
      </c>
      <c r="O95" s="11" t="s">
        <v>686</v>
      </c>
      <c r="P95" s="11" t="s">
        <v>686</v>
      </c>
      <c r="Q95" s="11" t="s">
        <v>686</v>
      </c>
      <c r="R95" s="11" t="s">
        <v>686</v>
      </c>
      <c r="S95" s="11" t="s">
        <v>686</v>
      </c>
      <c r="T95" s="11" t="s">
        <v>686</v>
      </c>
      <c r="U95" s="11" t="s">
        <v>686</v>
      </c>
      <c r="V95" s="11" t="s">
        <v>686</v>
      </c>
      <c r="W95" s="11" t="s">
        <v>686</v>
      </c>
      <c r="X95" s="11" t="s">
        <v>686</v>
      </c>
      <c r="Y95" s="11" t="s">
        <v>686</v>
      </c>
      <c r="Z95" s="11" t="s">
        <v>686</v>
      </c>
      <c r="AA95" s="11" t="s">
        <v>686</v>
      </c>
      <c r="AB95" s="11" t="s">
        <v>686</v>
      </c>
      <c r="AC95" s="11" t="s">
        <v>686</v>
      </c>
      <c r="AD95" s="11" t="s">
        <v>686</v>
      </c>
      <c r="AE95" s="11" t="s">
        <v>686</v>
      </c>
      <c r="AF95" s="11" t="s">
        <v>686</v>
      </c>
      <c r="AG95" s="11" t="s">
        <v>686</v>
      </c>
    </row>
    <row r="96" ht="22" customHeight="1" spans="1:33">
      <c r="A96" s="11" t="s">
        <v>686</v>
      </c>
      <c r="B96" s="11" t="s">
        <v>466</v>
      </c>
      <c r="C96" s="11" t="s">
        <v>686</v>
      </c>
      <c r="D96" s="11" t="s">
        <v>6920</v>
      </c>
      <c r="E96" s="11" t="s">
        <v>1812</v>
      </c>
      <c r="F96" s="11" t="s">
        <v>470</v>
      </c>
      <c r="G96" s="11" t="s">
        <v>466</v>
      </c>
      <c r="H96" s="11">
        <v>550</v>
      </c>
      <c r="I96" s="11">
        <v>996</v>
      </c>
      <c r="J96" s="11">
        <v>932</v>
      </c>
      <c r="K96" s="11">
        <v>1858</v>
      </c>
      <c r="L96" s="11">
        <v>1858</v>
      </c>
      <c r="M96" s="11">
        <v>1910</v>
      </c>
      <c r="N96" s="11">
        <v>1972</v>
      </c>
      <c r="O96" s="11">
        <v>2178</v>
      </c>
      <c r="P96" s="11">
        <v>4356</v>
      </c>
      <c r="Q96" s="11">
        <v>5445</v>
      </c>
      <c r="R96" s="11">
        <v>2208</v>
      </c>
      <c r="S96" s="11">
        <v>4364</v>
      </c>
      <c r="T96" s="11">
        <v>1089</v>
      </c>
      <c r="U96" s="11"/>
      <c r="V96" s="11">
        <v>550</v>
      </c>
      <c r="W96" s="11">
        <v>1096</v>
      </c>
      <c r="X96" s="11"/>
      <c r="Y96" s="11"/>
      <c r="Z96" s="11"/>
      <c r="AA96" s="11"/>
      <c r="AB96" s="11"/>
      <c r="AC96" s="11"/>
      <c r="AD96" s="11"/>
      <c r="AE96" s="11"/>
      <c r="AF96" s="11"/>
      <c r="AG96" s="11"/>
    </row>
    <row r="97" ht="22" customHeight="1" spans="1:33">
      <c r="A97" s="11" t="s">
        <v>686</v>
      </c>
      <c r="B97" s="11" t="s">
        <v>560</v>
      </c>
      <c r="C97" s="11" t="s">
        <v>2348</v>
      </c>
      <c r="D97" s="11" t="s">
        <v>6928</v>
      </c>
      <c r="E97" s="11" t="s">
        <v>1812</v>
      </c>
      <c r="F97" s="11" t="s">
        <v>2355</v>
      </c>
      <c r="G97" s="11" t="s">
        <v>794</v>
      </c>
      <c r="H97" s="11"/>
      <c r="I97" s="11"/>
      <c r="J97" s="11"/>
      <c r="K97" s="11"/>
      <c r="L97" s="11"/>
      <c r="M97" s="11">
        <v>5999</v>
      </c>
      <c r="N97" s="11">
        <v>17997</v>
      </c>
      <c r="O97" s="11">
        <v>11998</v>
      </c>
      <c r="P97" s="11"/>
      <c r="Q97" s="11"/>
      <c r="R97" s="11"/>
      <c r="S97" s="11">
        <v>3000</v>
      </c>
      <c r="T97" s="11">
        <v>3000</v>
      </c>
      <c r="U97" s="11"/>
      <c r="V97" s="11"/>
      <c r="W97" s="11"/>
      <c r="X97" s="11"/>
      <c r="Y97" s="11"/>
      <c r="Z97" s="11"/>
      <c r="AA97" s="11"/>
      <c r="AB97" s="11"/>
      <c r="AC97" s="11"/>
      <c r="AD97" s="11"/>
      <c r="AE97" s="11"/>
      <c r="AF97" s="11"/>
      <c r="AG97" s="11"/>
    </row>
    <row r="98" ht="22" customHeight="1" spans="1:33">
      <c r="A98" s="11" t="s">
        <v>686</v>
      </c>
      <c r="B98" s="11" t="s">
        <v>341</v>
      </c>
      <c r="C98" s="11" t="s">
        <v>2255</v>
      </c>
      <c r="D98" s="11" t="s">
        <v>6935</v>
      </c>
      <c r="E98" s="11" t="s">
        <v>1812</v>
      </c>
      <c r="F98" s="11" t="s">
        <v>344</v>
      </c>
      <c r="G98" s="11" t="s">
        <v>795</v>
      </c>
      <c r="H98" s="11">
        <v>1295</v>
      </c>
      <c r="I98" s="11">
        <v>2590</v>
      </c>
      <c r="J98" s="11">
        <v>2590</v>
      </c>
      <c r="K98" s="11">
        <v>1295</v>
      </c>
      <c r="L98" s="11">
        <v>2498</v>
      </c>
      <c r="M98" s="11">
        <v>2704</v>
      </c>
      <c r="N98" s="11">
        <v>6825</v>
      </c>
      <c r="O98" s="11">
        <v>12910</v>
      </c>
      <c r="P98" s="11">
        <v>12310</v>
      </c>
      <c r="Q98" s="11">
        <v>6495</v>
      </c>
      <c r="R98" s="11">
        <v>6430</v>
      </c>
      <c r="S98" s="11">
        <v>12620</v>
      </c>
      <c r="T98" s="11">
        <v>6425</v>
      </c>
      <c r="U98" s="11">
        <v>5196</v>
      </c>
      <c r="V98" s="11">
        <v>6495</v>
      </c>
      <c r="W98" s="11">
        <v>6485</v>
      </c>
      <c r="X98" s="11">
        <v>6475</v>
      </c>
      <c r="Y98" s="11">
        <v>3885</v>
      </c>
      <c r="Z98" s="11">
        <v>1295</v>
      </c>
      <c r="AA98" s="11">
        <v>645</v>
      </c>
      <c r="AB98" s="11">
        <v>4888</v>
      </c>
      <c r="AC98" s="11"/>
      <c r="AD98" s="11"/>
      <c r="AE98" s="11"/>
      <c r="AF98" s="11"/>
      <c r="AG98" s="11"/>
    </row>
    <row r="99" ht="22" customHeight="1" spans="1:33">
      <c r="A99" s="11" t="s">
        <v>686</v>
      </c>
      <c r="B99" s="11" t="s">
        <v>796</v>
      </c>
      <c r="C99" s="11" t="s">
        <v>686</v>
      </c>
      <c r="D99" s="11" t="s">
        <v>6947</v>
      </c>
      <c r="E99" s="11" t="s">
        <v>1812</v>
      </c>
      <c r="F99" s="11" t="s">
        <v>4621</v>
      </c>
      <c r="G99" s="11" t="s">
        <v>796</v>
      </c>
      <c r="H99" s="11">
        <v>1194</v>
      </c>
      <c r="I99" s="11">
        <v>2392</v>
      </c>
      <c r="J99" s="11">
        <v>2432</v>
      </c>
      <c r="K99" s="11">
        <v>1286</v>
      </c>
      <c r="L99" s="11">
        <v>0</v>
      </c>
      <c r="M99" s="11">
        <v>2472</v>
      </c>
      <c r="N99" s="11">
        <v>2409</v>
      </c>
      <c r="O99" s="11">
        <v>2485</v>
      </c>
      <c r="P99" s="11">
        <v>2436</v>
      </c>
      <c r="Q99" s="11">
        <v>1239</v>
      </c>
      <c r="R99" s="11">
        <v>1219</v>
      </c>
      <c r="S99" s="11">
        <v>1226</v>
      </c>
      <c r="T99" s="11">
        <v>1237</v>
      </c>
      <c r="U99" s="11">
        <v>1286</v>
      </c>
      <c r="V99" s="11">
        <v>1221</v>
      </c>
      <c r="W99" s="11">
        <v>739</v>
      </c>
      <c r="X99" s="11"/>
      <c r="Y99" s="11"/>
      <c r="Z99" s="11"/>
      <c r="AA99" s="11">
        <v>1515</v>
      </c>
      <c r="AB99" s="11"/>
      <c r="AC99" s="11"/>
      <c r="AD99" s="11"/>
      <c r="AE99" s="11"/>
      <c r="AF99" s="11"/>
      <c r="AG99" s="11"/>
    </row>
    <row r="100" ht="22" customHeight="1" spans="1:33">
      <c r="A100" s="11" t="s">
        <v>686</v>
      </c>
      <c r="B100" s="11" t="s">
        <v>451</v>
      </c>
      <c r="C100" s="11" t="s">
        <v>2648</v>
      </c>
      <c r="D100" s="11" t="s">
        <v>6960</v>
      </c>
      <c r="E100" s="11" t="s">
        <v>1812</v>
      </c>
      <c r="F100" s="11" t="s">
        <v>2657</v>
      </c>
      <c r="G100" s="11" t="s">
        <v>797</v>
      </c>
      <c r="H100" s="11" t="s">
        <v>686</v>
      </c>
      <c r="I100" s="11" t="s">
        <v>686</v>
      </c>
      <c r="J100" s="11" t="s">
        <v>686</v>
      </c>
      <c r="K100" s="11" t="s">
        <v>686</v>
      </c>
      <c r="L100" s="11" t="s">
        <v>686</v>
      </c>
      <c r="M100" s="11" t="s">
        <v>686</v>
      </c>
      <c r="N100" s="11" t="s">
        <v>686</v>
      </c>
      <c r="O100" s="11" t="s">
        <v>686</v>
      </c>
      <c r="P100" s="11" t="s">
        <v>686</v>
      </c>
      <c r="Q100" s="11" t="s">
        <v>686</v>
      </c>
      <c r="R100" s="11" t="s">
        <v>686</v>
      </c>
      <c r="S100" s="11" t="s">
        <v>686</v>
      </c>
      <c r="T100" s="11" t="s">
        <v>686</v>
      </c>
      <c r="U100" s="11" t="s">
        <v>686</v>
      </c>
      <c r="V100" s="11" t="s">
        <v>686</v>
      </c>
      <c r="W100" s="11" t="s">
        <v>686</v>
      </c>
      <c r="X100" s="11" t="s">
        <v>686</v>
      </c>
      <c r="Y100" s="11" t="s">
        <v>686</v>
      </c>
      <c r="Z100" s="11" t="s">
        <v>686</v>
      </c>
      <c r="AA100" s="11" t="s">
        <v>686</v>
      </c>
      <c r="AB100" s="11" t="s">
        <v>686</v>
      </c>
      <c r="AC100" s="11" t="s">
        <v>686</v>
      </c>
      <c r="AD100" s="11" t="s">
        <v>686</v>
      </c>
      <c r="AE100" s="11" t="s">
        <v>686</v>
      </c>
      <c r="AF100" s="11" t="s">
        <v>686</v>
      </c>
      <c r="AG100" s="11" t="s">
        <v>686</v>
      </c>
    </row>
    <row r="101" ht="22" customHeight="1" spans="1:33">
      <c r="A101" s="11" t="s">
        <v>686</v>
      </c>
      <c r="B101" s="11" t="s">
        <v>799</v>
      </c>
      <c r="C101" s="11" t="s">
        <v>6966</v>
      </c>
      <c r="D101" s="11" t="s">
        <v>6972</v>
      </c>
      <c r="E101" s="11" t="s">
        <v>1812</v>
      </c>
      <c r="F101" s="11" t="s">
        <v>6970</v>
      </c>
      <c r="G101" s="11" t="s">
        <v>798</v>
      </c>
      <c r="H101" s="11"/>
      <c r="I101" s="11">
        <v>2198</v>
      </c>
      <c r="J101" s="11">
        <v>2198</v>
      </c>
      <c r="K101" s="11">
        <v>2198</v>
      </c>
      <c r="L101" s="11">
        <v>2198</v>
      </c>
      <c r="M101" s="11">
        <v>2198</v>
      </c>
      <c r="N101" s="11"/>
      <c r="O101" s="11"/>
      <c r="P101" s="11"/>
      <c r="Q101" s="11"/>
      <c r="R101" s="11"/>
      <c r="S101" s="11"/>
      <c r="T101" s="11"/>
      <c r="U101" s="11"/>
      <c r="V101" s="11"/>
      <c r="W101" s="11"/>
      <c r="X101" s="11"/>
      <c r="Y101" s="11"/>
      <c r="Z101" s="11"/>
      <c r="AA101" s="11"/>
      <c r="AB101" s="11"/>
      <c r="AC101" s="11"/>
      <c r="AD101" s="11"/>
      <c r="AE101" s="11"/>
      <c r="AF101" s="11"/>
      <c r="AG101" s="11"/>
    </row>
  </sheetData>
  <pageMargins left="0.7" right="0.7" top="0.75" bottom="0.75" header="0.3" footer="0.3"/>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101"/>
  <sheetViews>
    <sheetView workbookViewId="0">
      <pane ySplit="1" topLeftCell="A2" activePane="bottomLeft" state="frozen"/>
      <selection/>
      <selection pane="bottomLeft" activeCell="A1" sqref="A1"/>
    </sheetView>
  </sheetViews>
  <sheetFormatPr defaultColWidth="9" defaultRowHeight="13.5"/>
  <cols>
    <col min="1" max="35" width="18" customWidth="1"/>
  </cols>
  <sheetData>
    <row r="1" ht="42" customHeight="1" spans="1:35">
      <c r="A1" s="10" t="s">
        <v>1736</v>
      </c>
      <c r="B1" s="10" t="s">
        <v>3395</v>
      </c>
      <c r="C1" s="10" t="s">
        <v>3498</v>
      </c>
      <c r="D1" s="10" t="s">
        <v>6979</v>
      </c>
      <c r="E1" s="10" t="s">
        <v>6980</v>
      </c>
      <c r="F1" s="10" t="s">
        <v>205</v>
      </c>
      <c r="G1" s="10" t="s">
        <v>5888</v>
      </c>
      <c r="H1" s="10" t="s">
        <v>6981</v>
      </c>
      <c r="I1" s="10" t="s">
        <v>6982</v>
      </c>
      <c r="J1" s="10" t="s">
        <v>6983</v>
      </c>
      <c r="K1" s="10" t="s">
        <v>6984</v>
      </c>
      <c r="L1" s="10" t="s">
        <v>6985</v>
      </c>
      <c r="M1" s="10" t="s">
        <v>6986</v>
      </c>
      <c r="N1" s="10" t="s">
        <v>6987</v>
      </c>
      <c r="O1" s="10" t="s">
        <v>6988</v>
      </c>
      <c r="P1" s="10" t="s">
        <v>6989</v>
      </c>
      <c r="Q1" s="10" t="s">
        <v>6990</v>
      </c>
      <c r="R1" s="10" t="s">
        <v>6991</v>
      </c>
      <c r="S1" s="10" t="s">
        <v>6992</v>
      </c>
      <c r="T1" s="10" t="s">
        <v>6993</v>
      </c>
      <c r="U1" s="10" t="s">
        <v>6994</v>
      </c>
      <c r="V1" s="10" t="s">
        <v>6995</v>
      </c>
      <c r="W1" s="10" t="s">
        <v>6996</v>
      </c>
      <c r="X1" s="10" t="s">
        <v>6997</v>
      </c>
      <c r="Y1" s="10" t="s">
        <v>6998</v>
      </c>
      <c r="Z1" s="10" t="s">
        <v>6999</v>
      </c>
      <c r="AA1" s="10" t="s">
        <v>7000</v>
      </c>
      <c r="AB1" s="10" t="s">
        <v>7001</v>
      </c>
      <c r="AC1" s="10" t="s">
        <v>7002</v>
      </c>
      <c r="AD1" s="10" t="s">
        <v>7003</v>
      </c>
      <c r="AE1" s="10" t="s">
        <v>7004</v>
      </c>
      <c r="AF1" s="10" t="s">
        <v>7005</v>
      </c>
      <c r="AG1" s="10" t="s">
        <v>7006</v>
      </c>
      <c r="AH1" s="10" t="s">
        <v>7007</v>
      </c>
      <c r="AI1" s="10" t="s">
        <v>7008</v>
      </c>
    </row>
    <row r="2" ht="22" customHeight="1" spans="1:35">
      <c r="A2" s="11" t="s">
        <v>686</v>
      </c>
      <c r="B2" s="11" t="s">
        <v>683</v>
      </c>
      <c r="C2" s="11" t="s">
        <v>5931</v>
      </c>
      <c r="D2" s="11" t="s">
        <v>5936</v>
      </c>
      <c r="E2" s="11" t="s">
        <v>1812</v>
      </c>
      <c r="F2" s="11" t="s">
        <v>4088</v>
      </c>
      <c r="G2" s="11" t="s">
        <v>682</v>
      </c>
      <c r="H2" s="11">
        <v>9.89</v>
      </c>
      <c r="I2" s="11">
        <v>15.71</v>
      </c>
      <c r="J2" s="11">
        <v>14.2</v>
      </c>
      <c r="K2" s="11">
        <v>19.13</v>
      </c>
      <c r="L2" s="11">
        <v>15.22</v>
      </c>
      <c r="M2" s="11">
        <v>11.24</v>
      </c>
      <c r="N2" s="11">
        <v>16.29</v>
      </c>
      <c r="O2" s="11">
        <v>12.4</v>
      </c>
      <c r="P2" s="11">
        <v>0</v>
      </c>
      <c r="Q2" s="11">
        <v>11.06</v>
      </c>
      <c r="R2" s="11">
        <v>10.38</v>
      </c>
      <c r="S2" s="11">
        <v>12.95</v>
      </c>
      <c r="T2" s="11">
        <v>0</v>
      </c>
      <c r="U2" s="11">
        <v>12.31</v>
      </c>
      <c r="V2" s="11">
        <v>0</v>
      </c>
      <c r="W2" s="11">
        <v>0</v>
      </c>
      <c r="X2" s="11"/>
      <c r="Y2" s="11"/>
      <c r="Z2" s="11">
        <v>0</v>
      </c>
      <c r="AA2" s="11">
        <v>0</v>
      </c>
      <c r="AB2" s="11">
        <v>0</v>
      </c>
      <c r="AC2" s="11">
        <v>9.7</v>
      </c>
      <c r="AD2" s="11">
        <v>0</v>
      </c>
      <c r="AE2" s="11">
        <v>0</v>
      </c>
      <c r="AF2" s="11">
        <v>0</v>
      </c>
      <c r="AG2" s="11">
        <v>0</v>
      </c>
      <c r="AH2" s="11">
        <v>0</v>
      </c>
      <c r="AI2" s="11">
        <v>0</v>
      </c>
    </row>
    <row r="3" ht="22" customHeight="1" spans="1:35">
      <c r="A3" s="11" t="s">
        <v>686</v>
      </c>
      <c r="B3" s="11" t="s">
        <v>685</v>
      </c>
      <c r="C3" s="11" t="s">
        <v>5952</v>
      </c>
      <c r="D3" s="11" t="s">
        <v>5957</v>
      </c>
      <c r="E3" s="11" t="s">
        <v>1812</v>
      </c>
      <c r="F3" s="11" t="s">
        <v>5955</v>
      </c>
      <c r="G3" s="11" t="s">
        <v>684</v>
      </c>
      <c r="H3" s="11">
        <v>15.95</v>
      </c>
      <c r="I3" s="11">
        <v>15.95</v>
      </c>
      <c r="J3" s="11">
        <v>15.95</v>
      </c>
      <c r="K3" s="11">
        <v>15.95</v>
      </c>
      <c r="L3" s="11">
        <v>16.32</v>
      </c>
      <c r="M3" s="11">
        <v>15.67</v>
      </c>
      <c r="N3" s="11">
        <v>14.95</v>
      </c>
      <c r="O3" s="11">
        <v>14.95</v>
      </c>
      <c r="P3" s="11">
        <v>14.95</v>
      </c>
      <c r="Q3" s="11">
        <v>18.34</v>
      </c>
      <c r="R3" s="11">
        <v>12.71</v>
      </c>
      <c r="S3" s="11">
        <v>14.95</v>
      </c>
      <c r="T3" s="11" t="s">
        <v>686</v>
      </c>
      <c r="U3" s="11" t="s">
        <v>686</v>
      </c>
      <c r="V3" s="11" t="s">
        <v>686</v>
      </c>
      <c r="W3" s="11" t="s">
        <v>686</v>
      </c>
      <c r="X3" s="11" t="s">
        <v>686</v>
      </c>
      <c r="Y3" s="11" t="s">
        <v>686</v>
      </c>
      <c r="Z3" s="11" t="s">
        <v>686</v>
      </c>
      <c r="AA3" s="11" t="s">
        <v>686</v>
      </c>
      <c r="AB3" s="11" t="s">
        <v>686</v>
      </c>
      <c r="AC3" s="11" t="s">
        <v>686</v>
      </c>
      <c r="AD3" s="11" t="s">
        <v>686</v>
      </c>
      <c r="AE3" s="11" t="s">
        <v>686</v>
      </c>
      <c r="AF3" s="11" t="s">
        <v>686</v>
      </c>
      <c r="AG3" s="11" t="s">
        <v>686</v>
      </c>
      <c r="AH3" s="11" t="s">
        <v>686</v>
      </c>
      <c r="AI3" s="11" t="s">
        <v>686</v>
      </c>
    </row>
    <row r="4" ht="22" customHeight="1" spans="1:35">
      <c r="A4" s="11" t="s">
        <v>686</v>
      </c>
      <c r="B4" s="11" t="s">
        <v>401</v>
      </c>
      <c r="C4" s="11" t="s">
        <v>686</v>
      </c>
      <c r="D4" s="11" t="s">
        <v>5972</v>
      </c>
      <c r="E4" s="11" t="s">
        <v>1812</v>
      </c>
      <c r="F4" s="11" t="s">
        <v>405</v>
      </c>
      <c r="G4" s="11" t="s">
        <v>401</v>
      </c>
      <c r="H4" s="11">
        <v>38.88</v>
      </c>
      <c r="I4" s="11">
        <v>39.11</v>
      </c>
      <c r="J4" s="11">
        <v>39.98</v>
      </c>
      <c r="K4" s="11">
        <v>49.05</v>
      </c>
      <c r="L4" s="11">
        <v>46.26</v>
      </c>
      <c r="M4" s="11">
        <v>49.99</v>
      </c>
      <c r="N4" s="11">
        <v>52.83</v>
      </c>
      <c r="O4" s="11">
        <v>51.8</v>
      </c>
      <c r="P4" s="11">
        <v>51.99</v>
      </c>
      <c r="Q4" s="11">
        <v>50.68</v>
      </c>
      <c r="R4" s="11">
        <v>49.99</v>
      </c>
      <c r="S4" s="11">
        <v>48.72</v>
      </c>
      <c r="T4" s="11">
        <v>39.99</v>
      </c>
      <c r="U4" s="11">
        <v>39.99</v>
      </c>
      <c r="V4" s="11" t="s">
        <v>686</v>
      </c>
      <c r="W4" s="11" t="s">
        <v>686</v>
      </c>
      <c r="X4" s="11" t="s">
        <v>686</v>
      </c>
      <c r="Y4" s="11" t="s">
        <v>686</v>
      </c>
      <c r="Z4" s="11" t="s">
        <v>686</v>
      </c>
      <c r="AA4" s="11" t="s">
        <v>686</v>
      </c>
      <c r="AB4" s="11" t="s">
        <v>686</v>
      </c>
      <c r="AC4" s="11" t="s">
        <v>686</v>
      </c>
      <c r="AD4" s="11" t="s">
        <v>686</v>
      </c>
      <c r="AE4" s="11" t="s">
        <v>686</v>
      </c>
      <c r="AF4" s="11" t="s">
        <v>686</v>
      </c>
      <c r="AG4" s="11" t="s">
        <v>686</v>
      </c>
      <c r="AH4" s="11" t="s">
        <v>686</v>
      </c>
      <c r="AI4" s="11" t="s">
        <v>686</v>
      </c>
    </row>
    <row r="5" ht="22" customHeight="1" spans="1:35">
      <c r="A5" s="11" t="s">
        <v>686</v>
      </c>
      <c r="B5" s="11" t="s">
        <v>688</v>
      </c>
      <c r="C5" s="11" t="s">
        <v>5982</v>
      </c>
      <c r="D5" s="11" t="s">
        <v>5986</v>
      </c>
      <c r="E5" s="11" t="s">
        <v>1812</v>
      </c>
      <c r="F5" s="11" t="s">
        <v>2995</v>
      </c>
      <c r="G5" s="11" t="s">
        <v>687</v>
      </c>
      <c r="H5" s="11">
        <v>46.02</v>
      </c>
      <c r="I5" s="11">
        <v>55.16</v>
      </c>
      <c r="J5" s="11">
        <v>59.99</v>
      </c>
      <c r="K5" s="11" t="s">
        <v>686</v>
      </c>
      <c r="L5" s="11" t="s">
        <v>686</v>
      </c>
      <c r="M5" s="11" t="s">
        <v>686</v>
      </c>
      <c r="N5" s="11" t="s">
        <v>686</v>
      </c>
      <c r="O5" s="11" t="s">
        <v>686</v>
      </c>
      <c r="P5" s="11" t="s">
        <v>686</v>
      </c>
      <c r="Q5" s="11" t="s">
        <v>686</v>
      </c>
      <c r="R5" s="11" t="s">
        <v>686</v>
      </c>
      <c r="S5" s="11" t="s">
        <v>686</v>
      </c>
      <c r="T5" s="11" t="s">
        <v>686</v>
      </c>
      <c r="U5" s="11" t="s">
        <v>686</v>
      </c>
      <c r="V5" s="11" t="s">
        <v>686</v>
      </c>
      <c r="W5" s="11" t="s">
        <v>686</v>
      </c>
      <c r="X5" s="11" t="s">
        <v>686</v>
      </c>
      <c r="Y5" s="11" t="s">
        <v>686</v>
      </c>
      <c r="Z5" s="11" t="s">
        <v>686</v>
      </c>
      <c r="AA5" s="11" t="s">
        <v>686</v>
      </c>
      <c r="AB5" s="11" t="s">
        <v>686</v>
      </c>
      <c r="AC5" s="11" t="s">
        <v>686</v>
      </c>
      <c r="AD5" s="11" t="s">
        <v>686</v>
      </c>
      <c r="AE5" s="11" t="s">
        <v>686</v>
      </c>
      <c r="AF5" s="11" t="s">
        <v>686</v>
      </c>
      <c r="AG5" s="11" t="s">
        <v>686</v>
      </c>
      <c r="AH5" s="11" t="s">
        <v>686</v>
      </c>
      <c r="AI5" s="11" t="s">
        <v>686</v>
      </c>
    </row>
    <row r="6" ht="22" customHeight="1" spans="1:35">
      <c r="A6" s="11" t="s">
        <v>686</v>
      </c>
      <c r="B6" s="11" t="s">
        <v>368</v>
      </c>
      <c r="C6" s="11" t="s">
        <v>2696</v>
      </c>
      <c r="D6" s="11" t="s">
        <v>5999</v>
      </c>
      <c r="E6" s="11" t="s">
        <v>1812</v>
      </c>
      <c r="F6" s="11" t="s">
        <v>2699</v>
      </c>
      <c r="G6" s="11" t="s">
        <v>689</v>
      </c>
      <c r="H6" s="11">
        <v>11.57</v>
      </c>
      <c r="I6" s="11">
        <v>11.86</v>
      </c>
      <c r="J6" s="11">
        <v>11.72</v>
      </c>
      <c r="K6" s="11">
        <v>11.87</v>
      </c>
      <c r="L6" s="11">
        <v>12.37</v>
      </c>
      <c r="M6" s="11">
        <v>12.68</v>
      </c>
      <c r="N6" s="11">
        <v>12.34</v>
      </c>
      <c r="O6" s="11">
        <v>14.66</v>
      </c>
      <c r="P6" s="11">
        <v>12.66</v>
      </c>
      <c r="Q6" s="11">
        <v>10.9</v>
      </c>
      <c r="R6" s="11">
        <v>10.97</v>
      </c>
      <c r="S6" s="11">
        <v>10.79</v>
      </c>
      <c r="T6" s="11">
        <v>10.8</v>
      </c>
      <c r="U6" s="11">
        <v>10.87</v>
      </c>
      <c r="V6" s="11">
        <v>10.27</v>
      </c>
      <c r="W6" s="11">
        <v>10.84</v>
      </c>
      <c r="X6" s="11">
        <v>11.05</v>
      </c>
      <c r="Y6" s="11">
        <v>10.89</v>
      </c>
      <c r="Z6" s="11">
        <v>11.77</v>
      </c>
      <c r="AA6" s="11">
        <v>11.04</v>
      </c>
      <c r="AB6" s="11">
        <v>12.95</v>
      </c>
      <c r="AC6" s="11">
        <v>12.44</v>
      </c>
      <c r="AD6" s="11">
        <v>10.7</v>
      </c>
      <c r="AE6" s="11">
        <v>9.97</v>
      </c>
      <c r="AF6" s="11">
        <v>11.38</v>
      </c>
      <c r="AG6" s="11">
        <v>9.89</v>
      </c>
      <c r="AH6" s="11">
        <v>9.77</v>
      </c>
      <c r="AI6" s="11">
        <v>9.79</v>
      </c>
    </row>
    <row r="7" ht="22" customHeight="1" spans="1:35">
      <c r="A7" s="11" t="s">
        <v>686</v>
      </c>
      <c r="B7" s="11" t="s">
        <v>370</v>
      </c>
      <c r="C7" s="11" t="s">
        <v>2413</v>
      </c>
      <c r="D7" s="11" t="s">
        <v>6007</v>
      </c>
      <c r="E7" s="11" t="s">
        <v>1812</v>
      </c>
      <c r="F7" s="11" t="s">
        <v>372</v>
      </c>
      <c r="G7" s="11" t="s">
        <v>690</v>
      </c>
      <c r="H7" s="11">
        <v>13.21</v>
      </c>
      <c r="I7" s="11">
        <v>14.16</v>
      </c>
      <c r="J7" s="11">
        <v>14.99</v>
      </c>
      <c r="K7" s="11">
        <v>14.82</v>
      </c>
      <c r="L7" s="11">
        <v>14.84</v>
      </c>
      <c r="M7" s="11">
        <v>14.51</v>
      </c>
      <c r="N7" s="11">
        <v>13.11</v>
      </c>
      <c r="O7" s="11">
        <v>14.89</v>
      </c>
      <c r="P7" s="11">
        <v>14.17</v>
      </c>
      <c r="Q7" s="11">
        <v>13.86</v>
      </c>
      <c r="R7" s="11">
        <v>15.01</v>
      </c>
      <c r="S7" s="11">
        <v>14.56</v>
      </c>
      <c r="T7" s="11">
        <v>15.08</v>
      </c>
      <c r="U7" s="11">
        <v>15.08</v>
      </c>
      <c r="V7" s="11">
        <v>15.16</v>
      </c>
      <c r="W7" s="11">
        <v>15.19</v>
      </c>
      <c r="X7" s="11">
        <v>15.14</v>
      </c>
      <c r="Y7" s="11">
        <v>15.17</v>
      </c>
      <c r="Z7" s="11">
        <v>15.2</v>
      </c>
      <c r="AA7" s="11">
        <v>15.6</v>
      </c>
      <c r="AB7" s="11">
        <v>14.92</v>
      </c>
      <c r="AC7" s="11">
        <v>15.74</v>
      </c>
      <c r="AD7" s="11">
        <v>15.55</v>
      </c>
      <c r="AE7" s="11">
        <v>15.69</v>
      </c>
      <c r="AF7" s="11">
        <v>14.87</v>
      </c>
      <c r="AG7" s="11">
        <v>13.5</v>
      </c>
      <c r="AH7" s="11">
        <v>13.5</v>
      </c>
      <c r="AI7" s="11">
        <v>13.5</v>
      </c>
    </row>
    <row r="8" ht="22" customHeight="1" spans="1:35">
      <c r="A8" s="11" t="s">
        <v>686</v>
      </c>
      <c r="B8" s="11" t="s">
        <v>692</v>
      </c>
      <c r="C8" s="11" t="s">
        <v>6014</v>
      </c>
      <c r="D8" s="11" t="s">
        <v>6019</v>
      </c>
      <c r="E8" s="11" t="s">
        <v>1812</v>
      </c>
      <c r="F8" s="11" t="s">
        <v>6017</v>
      </c>
      <c r="G8" s="11" t="s">
        <v>691</v>
      </c>
      <c r="H8" s="11">
        <v>32.9</v>
      </c>
      <c r="I8" s="11">
        <v>32.9</v>
      </c>
      <c r="J8" s="11">
        <v>32.9</v>
      </c>
      <c r="K8" s="11">
        <v>32.9</v>
      </c>
      <c r="L8" s="11">
        <v>32.9</v>
      </c>
      <c r="M8" s="11">
        <v>32.9</v>
      </c>
      <c r="N8" s="11">
        <v>31.46</v>
      </c>
      <c r="O8" s="11">
        <v>32.9</v>
      </c>
      <c r="P8" s="11">
        <v>32.9</v>
      </c>
      <c r="Q8" s="11">
        <v>33.02</v>
      </c>
      <c r="R8" s="11">
        <v>33.06</v>
      </c>
      <c r="S8" s="11">
        <v>34.9</v>
      </c>
      <c r="T8" s="11">
        <v>34.63</v>
      </c>
      <c r="U8" s="11">
        <v>0</v>
      </c>
      <c r="V8" s="11">
        <v>34.9</v>
      </c>
      <c r="W8" s="11">
        <v>34.9</v>
      </c>
      <c r="X8" s="11">
        <v>33.48</v>
      </c>
      <c r="Y8" s="11">
        <v>34.84</v>
      </c>
      <c r="Z8" s="11">
        <v>33.94</v>
      </c>
      <c r="AA8" s="11">
        <v>34.9</v>
      </c>
      <c r="AB8" s="11">
        <v>34.9</v>
      </c>
      <c r="AC8" s="11">
        <v>33.14</v>
      </c>
      <c r="AD8" s="11">
        <v>32.94</v>
      </c>
      <c r="AE8" s="11">
        <v>34.9</v>
      </c>
      <c r="AF8" s="11">
        <v>0</v>
      </c>
      <c r="AG8" s="11">
        <v>34.9</v>
      </c>
      <c r="AH8" s="11">
        <v>34.9</v>
      </c>
      <c r="AI8" s="11">
        <v>34.9</v>
      </c>
    </row>
    <row r="9" ht="22" customHeight="1" spans="1:35">
      <c r="A9" s="11" t="s">
        <v>686</v>
      </c>
      <c r="B9" s="11" t="s">
        <v>393</v>
      </c>
      <c r="C9" s="11" t="s">
        <v>2379</v>
      </c>
      <c r="D9" s="11" t="s">
        <v>6033</v>
      </c>
      <c r="E9" s="11" t="s">
        <v>1812</v>
      </c>
      <c r="F9" s="11" t="s">
        <v>397</v>
      </c>
      <c r="G9" s="11" t="s">
        <v>693</v>
      </c>
      <c r="H9" s="11">
        <v>7.81</v>
      </c>
      <c r="I9" s="11">
        <v>7.83</v>
      </c>
      <c r="J9" s="11">
        <v>7.61</v>
      </c>
      <c r="K9" s="11">
        <v>7.6</v>
      </c>
      <c r="L9" s="11">
        <v>8.1</v>
      </c>
      <c r="M9" s="11">
        <v>8.58</v>
      </c>
      <c r="N9" s="11">
        <v>9.16</v>
      </c>
      <c r="O9" s="11">
        <v>8.81</v>
      </c>
      <c r="P9" s="11">
        <v>8.62</v>
      </c>
      <c r="Q9" s="11">
        <v>9.57</v>
      </c>
      <c r="R9" s="11">
        <v>8.25</v>
      </c>
      <c r="S9" s="11">
        <v>6.58</v>
      </c>
      <c r="T9" s="11">
        <v>6.15</v>
      </c>
      <c r="U9" s="11">
        <v>6.15</v>
      </c>
      <c r="V9" s="11">
        <v>6.24</v>
      </c>
      <c r="W9" s="11">
        <v>8.11</v>
      </c>
      <c r="X9" s="11">
        <v>7.31</v>
      </c>
      <c r="Y9" s="11">
        <v>6.24</v>
      </c>
      <c r="Z9" s="11">
        <v>10.09</v>
      </c>
      <c r="AA9" s="11">
        <v>7.58</v>
      </c>
      <c r="AB9" s="11">
        <v>8.06</v>
      </c>
      <c r="AC9" s="11">
        <v>8.71</v>
      </c>
      <c r="AD9" s="11">
        <v>7.96</v>
      </c>
      <c r="AE9" s="11">
        <v>10.45</v>
      </c>
      <c r="AF9" s="11">
        <v>10.23</v>
      </c>
      <c r="AG9" s="11">
        <v>8.75</v>
      </c>
      <c r="AH9" s="11">
        <v>7.95</v>
      </c>
      <c r="AI9" s="11">
        <v>7.95</v>
      </c>
    </row>
    <row r="10" ht="22" customHeight="1" spans="1:35">
      <c r="A10" s="11" t="s">
        <v>686</v>
      </c>
      <c r="B10" s="11" t="s">
        <v>695</v>
      </c>
      <c r="C10" s="11" t="s">
        <v>2806</v>
      </c>
      <c r="D10" s="11" t="s">
        <v>6042</v>
      </c>
      <c r="E10" s="11" t="s">
        <v>1812</v>
      </c>
      <c r="F10" s="11" t="s">
        <v>2809</v>
      </c>
      <c r="G10" s="11" t="s">
        <v>694</v>
      </c>
      <c r="H10" s="11">
        <v>14.19</v>
      </c>
      <c r="I10" s="11">
        <v>14.72</v>
      </c>
      <c r="J10" s="11">
        <v>14.71</v>
      </c>
      <c r="K10" s="11">
        <v>14.49</v>
      </c>
      <c r="L10" s="11">
        <v>15.34</v>
      </c>
      <c r="M10" s="11">
        <v>15.72</v>
      </c>
      <c r="N10" s="11">
        <v>15.79</v>
      </c>
      <c r="O10" s="11">
        <v>15.83</v>
      </c>
      <c r="P10" s="11">
        <v>15.99</v>
      </c>
      <c r="Q10" s="11">
        <v>15.99</v>
      </c>
      <c r="R10" s="11">
        <v>15.61</v>
      </c>
      <c r="S10" s="11">
        <v>16.04</v>
      </c>
      <c r="T10" s="11">
        <v>19.17</v>
      </c>
      <c r="U10" s="11">
        <v>17.15</v>
      </c>
      <c r="V10" s="11">
        <v>16.56</v>
      </c>
      <c r="W10" s="11">
        <v>17.11</v>
      </c>
      <c r="X10" s="11">
        <v>15.27</v>
      </c>
      <c r="Y10" s="11">
        <v>16.6</v>
      </c>
      <c r="Z10" s="11">
        <v>20.87</v>
      </c>
      <c r="AA10" s="11">
        <v>18.88</v>
      </c>
      <c r="AB10" s="11">
        <v>16.84</v>
      </c>
      <c r="AC10" s="11">
        <v>16.93</v>
      </c>
      <c r="AD10" s="11">
        <v>16.87</v>
      </c>
      <c r="AE10" s="11">
        <v>16.4</v>
      </c>
      <c r="AF10" s="11">
        <v>16.82</v>
      </c>
      <c r="AG10" s="11">
        <v>17.12</v>
      </c>
      <c r="AH10" s="11">
        <v>16.81</v>
      </c>
      <c r="AI10" s="11">
        <v>16.41</v>
      </c>
    </row>
    <row r="11" ht="22" customHeight="1" spans="1:35">
      <c r="A11" s="11" t="s">
        <v>686</v>
      </c>
      <c r="B11" s="11" t="s">
        <v>697</v>
      </c>
      <c r="C11" s="11" t="s">
        <v>6049</v>
      </c>
      <c r="D11" s="11" t="s">
        <v>6055</v>
      </c>
      <c r="E11" s="11" t="s">
        <v>1812</v>
      </c>
      <c r="F11" s="11" t="s">
        <v>6053</v>
      </c>
      <c r="G11" s="11" t="s">
        <v>696</v>
      </c>
      <c r="H11" s="11">
        <v>44.95</v>
      </c>
      <c r="I11" s="11">
        <v>44.95</v>
      </c>
      <c r="J11" s="11">
        <v>41.13</v>
      </c>
      <c r="K11" s="11">
        <v>49.95</v>
      </c>
      <c r="L11" s="11">
        <v>49.95</v>
      </c>
      <c r="M11" s="11">
        <v>49.95</v>
      </c>
      <c r="N11" s="11">
        <v>49.95</v>
      </c>
      <c r="O11" s="11">
        <v>44.62</v>
      </c>
      <c r="P11" s="11">
        <v>49.95</v>
      </c>
      <c r="Q11" s="11">
        <v>49.95</v>
      </c>
      <c r="R11" s="11">
        <v>46.2</v>
      </c>
      <c r="S11" s="11">
        <v>47.19</v>
      </c>
      <c r="T11" s="11">
        <v>44.95</v>
      </c>
      <c r="U11" s="11">
        <v>43.75</v>
      </c>
      <c r="V11" s="11">
        <v>40.95</v>
      </c>
      <c r="W11" s="11">
        <v>40.95</v>
      </c>
      <c r="X11" s="11">
        <v>41.21</v>
      </c>
      <c r="Y11" s="11">
        <v>0</v>
      </c>
      <c r="Z11" s="11"/>
      <c r="AA11" s="11">
        <v>0</v>
      </c>
      <c r="AB11" s="11">
        <v>49.95</v>
      </c>
      <c r="AC11" s="11">
        <v>49.95</v>
      </c>
      <c r="AD11" s="11">
        <v>49.95</v>
      </c>
      <c r="AE11" s="11">
        <v>47.71</v>
      </c>
      <c r="AF11" s="11">
        <v>0</v>
      </c>
      <c r="AG11" s="11" t="s">
        <v>686</v>
      </c>
      <c r="AH11" s="11" t="s">
        <v>686</v>
      </c>
      <c r="AI11" s="11" t="s">
        <v>686</v>
      </c>
    </row>
    <row r="12" ht="22" customHeight="1" spans="1:35">
      <c r="A12" s="11" t="s">
        <v>686</v>
      </c>
      <c r="B12" s="11" t="s">
        <v>411</v>
      </c>
      <c r="C12" s="11" t="s">
        <v>2391</v>
      </c>
      <c r="D12" s="11" t="s">
        <v>6068</v>
      </c>
      <c r="E12" s="11" t="s">
        <v>1812</v>
      </c>
      <c r="F12" s="11" t="s">
        <v>2399</v>
      </c>
      <c r="G12" s="11" t="s">
        <v>698</v>
      </c>
      <c r="H12" s="11">
        <v>12.99</v>
      </c>
      <c r="I12" s="11">
        <v>12.68</v>
      </c>
      <c r="J12" s="11">
        <v>12.99</v>
      </c>
      <c r="K12" s="11">
        <v>12.99</v>
      </c>
      <c r="L12" s="11">
        <v>13.36</v>
      </c>
      <c r="M12" s="11">
        <v>13.12</v>
      </c>
      <c r="N12" s="11">
        <v>14.22</v>
      </c>
      <c r="O12" s="11">
        <v>13.76</v>
      </c>
      <c r="P12" s="11">
        <v>15.11</v>
      </c>
      <c r="Q12" s="11">
        <v>19.5</v>
      </c>
      <c r="R12" s="11">
        <v>13.15</v>
      </c>
      <c r="S12" s="11">
        <v>13.26</v>
      </c>
      <c r="T12" s="11">
        <v>14.42</v>
      </c>
      <c r="U12" s="11">
        <v>14.99</v>
      </c>
      <c r="V12" s="11">
        <v>14.99</v>
      </c>
      <c r="W12" s="11">
        <v>14.99</v>
      </c>
      <c r="X12" s="11">
        <v>14.07</v>
      </c>
      <c r="Y12" s="11">
        <v>15.28</v>
      </c>
      <c r="Z12" s="11">
        <v>15.99</v>
      </c>
      <c r="AA12" s="11">
        <v>16.04</v>
      </c>
      <c r="AB12" s="11">
        <v>18.95</v>
      </c>
      <c r="AC12" s="11">
        <v>22.08</v>
      </c>
      <c r="AD12" s="11">
        <v>15.98</v>
      </c>
      <c r="AE12" s="11">
        <v>15.98</v>
      </c>
      <c r="AF12" s="11">
        <v>15.98</v>
      </c>
      <c r="AG12" s="11">
        <v>15.99</v>
      </c>
      <c r="AH12" s="11">
        <v>16.49</v>
      </c>
      <c r="AI12" s="11">
        <v>16.52</v>
      </c>
    </row>
    <row r="13" ht="22" customHeight="1" spans="1:35">
      <c r="A13" s="11" t="s">
        <v>686</v>
      </c>
      <c r="B13" s="11" t="s">
        <v>700</v>
      </c>
      <c r="C13" s="11" t="s">
        <v>6076</v>
      </c>
      <c r="D13" s="11" t="s">
        <v>6082</v>
      </c>
      <c r="E13" s="11" t="s">
        <v>1812</v>
      </c>
      <c r="F13" s="11" t="s">
        <v>6080</v>
      </c>
      <c r="G13" s="11" t="s">
        <v>699</v>
      </c>
      <c r="H13" s="11">
        <v>38.99</v>
      </c>
      <c r="I13" s="11">
        <v>41.41</v>
      </c>
      <c r="J13" s="11">
        <v>42.57</v>
      </c>
      <c r="K13" s="11">
        <v>42.31</v>
      </c>
      <c r="L13" s="11">
        <v>51.99</v>
      </c>
      <c r="M13" s="11">
        <v>51.49</v>
      </c>
      <c r="N13" s="11">
        <v>49.47</v>
      </c>
      <c r="O13" s="11">
        <v>47.49</v>
      </c>
      <c r="P13" s="11" t="s">
        <v>686</v>
      </c>
      <c r="Q13" s="11" t="s">
        <v>686</v>
      </c>
      <c r="R13" s="11" t="s">
        <v>686</v>
      </c>
      <c r="S13" s="11" t="s">
        <v>686</v>
      </c>
      <c r="T13" s="11" t="s">
        <v>686</v>
      </c>
      <c r="U13" s="11" t="s">
        <v>686</v>
      </c>
      <c r="V13" s="11" t="s">
        <v>686</v>
      </c>
      <c r="W13" s="11" t="s">
        <v>686</v>
      </c>
      <c r="X13" s="11" t="s">
        <v>686</v>
      </c>
      <c r="Y13" s="11" t="s">
        <v>686</v>
      </c>
      <c r="Z13" s="11" t="s">
        <v>686</v>
      </c>
      <c r="AA13" s="11" t="s">
        <v>686</v>
      </c>
      <c r="AB13" s="11" t="s">
        <v>686</v>
      </c>
      <c r="AC13" s="11" t="s">
        <v>686</v>
      </c>
      <c r="AD13" s="11" t="s">
        <v>686</v>
      </c>
      <c r="AE13" s="11" t="s">
        <v>686</v>
      </c>
      <c r="AF13" s="11" t="s">
        <v>686</v>
      </c>
      <c r="AG13" s="11" t="s">
        <v>686</v>
      </c>
      <c r="AH13" s="11" t="s">
        <v>686</v>
      </c>
      <c r="AI13" s="11" t="s">
        <v>686</v>
      </c>
    </row>
    <row r="14" ht="22" customHeight="1" spans="1:35">
      <c r="A14" s="11" t="s">
        <v>686</v>
      </c>
      <c r="B14" s="11" t="s">
        <v>317</v>
      </c>
      <c r="C14" s="11" t="s">
        <v>2439</v>
      </c>
      <c r="D14" s="11" t="s">
        <v>6094</v>
      </c>
      <c r="E14" s="11" t="s">
        <v>1812</v>
      </c>
      <c r="F14" s="11" t="s">
        <v>2448</v>
      </c>
      <c r="G14" s="11" t="s">
        <v>701</v>
      </c>
      <c r="H14" s="11">
        <v>14.99</v>
      </c>
      <c r="I14" s="11">
        <v>14.51</v>
      </c>
      <c r="J14" s="11">
        <v>13.89</v>
      </c>
      <c r="K14" s="11">
        <v>14.77</v>
      </c>
      <c r="L14" s="11">
        <v>14.99</v>
      </c>
      <c r="M14" s="11">
        <v>14.99</v>
      </c>
      <c r="N14" s="11">
        <v>14.99</v>
      </c>
      <c r="O14" s="11">
        <v>14.99</v>
      </c>
      <c r="P14" s="11">
        <v>14.99</v>
      </c>
      <c r="Q14" s="11">
        <v>14.99</v>
      </c>
      <c r="R14" s="11">
        <v>14.21</v>
      </c>
      <c r="S14" s="11">
        <v>14.01</v>
      </c>
      <c r="T14" s="11">
        <v>15.17</v>
      </c>
      <c r="U14" s="11">
        <v>14.09</v>
      </c>
      <c r="V14" s="11">
        <v>13.92</v>
      </c>
      <c r="W14" s="11">
        <v>16.49</v>
      </c>
      <c r="X14" s="11">
        <v>15.36</v>
      </c>
      <c r="Y14" s="11">
        <v>16.76</v>
      </c>
      <c r="Z14" s="11">
        <v>16.72</v>
      </c>
      <c r="AA14" s="11">
        <v>16.97</v>
      </c>
      <c r="AB14" s="11">
        <v>17.38</v>
      </c>
      <c r="AC14" s="11">
        <v>18.66</v>
      </c>
      <c r="AD14" s="11">
        <v>21.17</v>
      </c>
      <c r="AE14" s="11">
        <v>17.96</v>
      </c>
      <c r="AF14" s="11">
        <v>18.03</v>
      </c>
      <c r="AG14" s="11">
        <v>16.57</v>
      </c>
      <c r="AH14" s="11">
        <v>17.73</v>
      </c>
      <c r="AI14" s="11">
        <v>17.3</v>
      </c>
    </row>
    <row r="15" ht="22" customHeight="1" spans="1:35">
      <c r="A15" s="11" t="s">
        <v>686</v>
      </c>
      <c r="B15" s="11" t="s">
        <v>703</v>
      </c>
      <c r="C15" s="11" t="s">
        <v>6101</v>
      </c>
      <c r="D15" s="11" t="s">
        <v>6106</v>
      </c>
      <c r="E15" s="11" t="s">
        <v>1812</v>
      </c>
      <c r="F15" s="11" t="s">
        <v>6104</v>
      </c>
      <c r="G15" s="11" t="s">
        <v>702</v>
      </c>
      <c r="H15" s="11">
        <v>19.99</v>
      </c>
      <c r="I15" s="11">
        <v>19.99</v>
      </c>
      <c r="J15" s="11">
        <v>21</v>
      </c>
      <c r="K15" s="11">
        <v>24.99</v>
      </c>
      <c r="L15" s="11">
        <v>24.51</v>
      </c>
      <c r="M15" s="11">
        <v>19.45</v>
      </c>
      <c r="N15" s="11">
        <v>19.03</v>
      </c>
      <c r="O15" s="11">
        <v>20.3</v>
      </c>
      <c r="P15" s="11">
        <v>21.99</v>
      </c>
      <c r="Q15" s="11">
        <v>21.22</v>
      </c>
      <c r="R15" s="11">
        <v>19.86</v>
      </c>
      <c r="S15" s="11">
        <v>20.26</v>
      </c>
      <c r="T15" s="11">
        <v>22.67</v>
      </c>
      <c r="U15" s="11">
        <v>23.59</v>
      </c>
      <c r="V15" s="11">
        <v>21.39</v>
      </c>
      <c r="W15" s="11">
        <v>17.29</v>
      </c>
      <c r="X15" s="11">
        <v>20.22</v>
      </c>
      <c r="Y15" s="11">
        <v>16.71</v>
      </c>
      <c r="Z15" s="11">
        <v>15.99</v>
      </c>
      <c r="AA15" s="11">
        <v>15.99</v>
      </c>
      <c r="AB15" s="11" t="s">
        <v>686</v>
      </c>
      <c r="AC15" s="11" t="s">
        <v>686</v>
      </c>
      <c r="AD15" s="11" t="s">
        <v>686</v>
      </c>
      <c r="AE15" s="11" t="s">
        <v>686</v>
      </c>
      <c r="AF15" s="11" t="s">
        <v>686</v>
      </c>
      <c r="AG15" s="11" t="s">
        <v>686</v>
      </c>
      <c r="AH15" s="11" t="s">
        <v>686</v>
      </c>
      <c r="AI15" s="11" t="s">
        <v>686</v>
      </c>
    </row>
    <row r="16" ht="22" customHeight="1" spans="1:35">
      <c r="A16" s="11" t="s">
        <v>686</v>
      </c>
      <c r="B16" s="11" t="s">
        <v>425</v>
      </c>
      <c r="C16" s="11" t="s">
        <v>2718</v>
      </c>
      <c r="D16" s="11" t="s">
        <v>6115</v>
      </c>
      <c r="E16" s="11" t="s">
        <v>1812</v>
      </c>
      <c r="F16" s="11" t="s">
        <v>429</v>
      </c>
      <c r="G16" s="11" t="s">
        <v>704</v>
      </c>
      <c r="H16" s="11">
        <v>21.98</v>
      </c>
      <c r="I16" s="11">
        <v>21.98</v>
      </c>
      <c r="J16" s="11">
        <v>21.98</v>
      </c>
      <c r="K16" s="11">
        <v>21.43</v>
      </c>
      <c r="L16" s="11">
        <v>28.59</v>
      </c>
      <c r="M16" s="11">
        <v>28.32</v>
      </c>
      <c r="N16" s="11">
        <v>31.94</v>
      </c>
      <c r="O16" s="11">
        <v>21.06</v>
      </c>
      <c r="P16" s="11">
        <v>19.88</v>
      </c>
      <c r="Q16" s="11">
        <v>19.96</v>
      </c>
      <c r="R16" s="11">
        <v>18.33</v>
      </c>
      <c r="S16" s="11">
        <v>18.24</v>
      </c>
      <c r="T16" s="11">
        <v>17.95</v>
      </c>
      <c r="U16" s="11">
        <v>18.08</v>
      </c>
      <c r="V16" s="11">
        <v>17.87</v>
      </c>
      <c r="W16" s="11">
        <v>14.7</v>
      </c>
      <c r="X16" s="11">
        <v>16.91</v>
      </c>
      <c r="Y16" s="11">
        <v>20.54</v>
      </c>
      <c r="Z16" s="11">
        <v>22.86</v>
      </c>
      <c r="AA16" s="11">
        <v>26.29</v>
      </c>
      <c r="AB16" s="11">
        <v>26.98</v>
      </c>
      <c r="AC16" s="11">
        <v>27.41</v>
      </c>
      <c r="AD16" s="11">
        <v>24.98</v>
      </c>
      <c r="AE16" s="11">
        <v>24.98</v>
      </c>
      <c r="AF16" s="11">
        <v>26.03</v>
      </c>
      <c r="AG16" s="11">
        <v>26.19</v>
      </c>
      <c r="AH16" s="11">
        <v>28.36</v>
      </c>
      <c r="AI16" s="11">
        <v>21.98</v>
      </c>
    </row>
    <row r="17" ht="22" customHeight="1" spans="1:35">
      <c r="A17" s="11" t="s">
        <v>686</v>
      </c>
      <c r="B17" s="11" t="s">
        <v>706</v>
      </c>
      <c r="C17" s="11" t="s">
        <v>6123</v>
      </c>
      <c r="D17" s="11" t="s">
        <v>6129</v>
      </c>
      <c r="E17" s="11" t="s">
        <v>1812</v>
      </c>
      <c r="F17" s="11" t="s">
        <v>6127</v>
      </c>
      <c r="G17" s="11" t="s">
        <v>705</v>
      </c>
      <c r="H17" s="11">
        <v>5.99</v>
      </c>
      <c r="I17" s="11">
        <v>7.6</v>
      </c>
      <c r="J17" s="11">
        <v>10.99</v>
      </c>
      <c r="K17" s="11">
        <v>10.99</v>
      </c>
      <c r="L17" s="11">
        <v>10.99</v>
      </c>
      <c r="M17" s="11">
        <v>10.99</v>
      </c>
      <c r="N17" s="11">
        <v>10.99</v>
      </c>
      <c r="O17" s="11">
        <v>10.99</v>
      </c>
      <c r="P17" s="11">
        <v>11.44</v>
      </c>
      <c r="Q17" s="11">
        <v>14.36</v>
      </c>
      <c r="R17" s="11">
        <v>14.89</v>
      </c>
      <c r="S17" s="11">
        <v>14.99</v>
      </c>
      <c r="T17" s="11">
        <v>14.99</v>
      </c>
      <c r="U17" s="11">
        <v>14.99</v>
      </c>
      <c r="V17" s="11">
        <v>14.99</v>
      </c>
      <c r="W17" s="11">
        <v>14.99</v>
      </c>
      <c r="X17" s="11">
        <v>0</v>
      </c>
      <c r="Y17" s="11" t="s">
        <v>686</v>
      </c>
      <c r="Z17" s="11" t="s">
        <v>686</v>
      </c>
      <c r="AA17" s="11" t="s">
        <v>686</v>
      </c>
      <c r="AB17" s="11" t="s">
        <v>686</v>
      </c>
      <c r="AC17" s="11" t="s">
        <v>686</v>
      </c>
      <c r="AD17" s="11" t="s">
        <v>686</v>
      </c>
      <c r="AE17" s="11" t="s">
        <v>686</v>
      </c>
      <c r="AF17" s="11" t="s">
        <v>686</v>
      </c>
      <c r="AG17" s="11" t="s">
        <v>686</v>
      </c>
      <c r="AH17" s="11" t="s">
        <v>686</v>
      </c>
      <c r="AI17" s="11" t="s">
        <v>686</v>
      </c>
    </row>
    <row r="18" ht="22" customHeight="1" spans="1:35">
      <c r="A18" s="11" t="s">
        <v>686</v>
      </c>
      <c r="B18" s="11" t="s">
        <v>707</v>
      </c>
      <c r="C18" s="11" t="s">
        <v>686</v>
      </c>
      <c r="D18" s="11" t="s">
        <v>6147</v>
      </c>
      <c r="E18" s="11" t="s">
        <v>1812</v>
      </c>
      <c r="F18" s="11" t="s">
        <v>6145</v>
      </c>
      <c r="G18" s="11" t="s">
        <v>707</v>
      </c>
      <c r="H18" s="11">
        <v>20.66</v>
      </c>
      <c r="I18" s="11">
        <v>19.02</v>
      </c>
      <c r="J18" s="11">
        <v>18.99</v>
      </c>
      <c r="K18" s="11">
        <v>18.99</v>
      </c>
      <c r="L18" s="11">
        <v>19.99</v>
      </c>
      <c r="M18" s="11">
        <v>24.99</v>
      </c>
      <c r="N18" s="11">
        <v>26.99</v>
      </c>
      <c r="O18" s="11" t="s">
        <v>686</v>
      </c>
      <c r="P18" s="11" t="s">
        <v>686</v>
      </c>
      <c r="Q18" s="11" t="s">
        <v>686</v>
      </c>
      <c r="R18" s="11" t="s">
        <v>686</v>
      </c>
      <c r="S18" s="11" t="s">
        <v>686</v>
      </c>
      <c r="T18" s="11" t="s">
        <v>686</v>
      </c>
      <c r="U18" s="11" t="s">
        <v>686</v>
      </c>
      <c r="V18" s="11" t="s">
        <v>686</v>
      </c>
      <c r="W18" s="11" t="s">
        <v>686</v>
      </c>
      <c r="X18" s="11" t="s">
        <v>686</v>
      </c>
      <c r="Y18" s="11" t="s">
        <v>686</v>
      </c>
      <c r="Z18" s="11" t="s">
        <v>686</v>
      </c>
      <c r="AA18" s="11" t="s">
        <v>686</v>
      </c>
      <c r="AB18" s="11" t="s">
        <v>686</v>
      </c>
      <c r="AC18" s="11" t="s">
        <v>686</v>
      </c>
      <c r="AD18" s="11" t="s">
        <v>686</v>
      </c>
      <c r="AE18" s="11" t="s">
        <v>686</v>
      </c>
      <c r="AF18" s="11" t="s">
        <v>686</v>
      </c>
      <c r="AG18" s="11" t="s">
        <v>686</v>
      </c>
      <c r="AH18" s="11" t="s">
        <v>686</v>
      </c>
      <c r="AI18" s="11" t="s">
        <v>686</v>
      </c>
    </row>
    <row r="19" ht="22" customHeight="1" spans="1:35">
      <c r="A19" s="11" t="s">
        <v>686</v>
      </c>
      <c r="B19" s="11" t="s">
        <v>364</v>
      </c>
      <c r="C19" s="11" t="s">
        <v>2223</v>
      </c>
      <c r="D19" s="11" t="s">
        <v>6158</v>
      </c>
      <c r="E19" s="11" t="s">
        <v>1812</v>
      </c>
      <c r="F19" s="11" t="s">
        <v>2230</v>
      </c>
      <c r="G19" s="11" t="s">
        <v>708</v>
      </c>
      <c r="H19" s="11">
        <v>19.99</v>
      </c>
      <c r="I19" s="11">
        <v>18.7</v>
      </c>
      <c r="J19" s="11">
        <v>18.07</v>
      </c>
      <c r="K19" s="11">
        <v>19.21</v>
      </c>
      <c r="L19" s="11">
        <v>18.1</v>
      </c>
      <c r="M19" s="11">
        <v>18.32</v>
      </c>
      <c r="N19" s="11">
        <v>18.52</v>
      </c>
      <c r="O19" s="11">
        <v>19.83</v>
      </c>
      <c r="P19" s="11">
        <v>17.64</v>
      </c>
      <c r="Q19" s="11">
        <v>18.69</v>
      </c>
      <c r="R19" s="11">
        <v>19.4</v>
      </c>
      <c r="S19" s="11">
        <v>19.75</v>
      </c>
      <c r="T19" s="11">
        <v>18.4</v>
      </c>
      <c r="U19" s="11">
        <v>19.35</v>
      </c>
      <c r="V19" s="11">
        <v>19.42</v>
      </c>
      <c r="W19" s="11">
        <v>18.24</v>
      </c>
      <c r="X19" s="11">
        <v>19.46</v>
      </c>
      <c r="Y19" s="11">
        <v>19.99</v>
      </c>
      <c r="Z19" s="11">
        <v>0</v>
      </c>
      <c r="AA19" s="11" t="s">
        <v>686</v>
      </c>
      <c r="AB19" s="11" t="s">
        <v>686</v>
      </c>
      <c r="AC19" s="11" t="s">
        <v>686</v>
      </c>
      <c r="AD19" s="11" t="s">
        <v>686</v>
      </c>
      <c r="AE19" s="11" t="s">
        <v>686</v>
      </c>
      <c r="AF19" s="11" t="s">
        <v>686</v>
      </c>
      <c r="AG19" s="11" t="s">
        <v>686</v>
      </c>
      <c r="AH19" s="11" t="s">
        <v>686</v>
      </c>
      <c r="AI19" s="11" t="s">
        <v>686</v>
      </c>
    </row>
    <row r="20" ht="22" customHeight="1" spans="1:35">
      <c r="A20" s="11" t="s">
        <v>686</v>
      </c>
      <c r="B20" s="11" t="s">
        <v>476</v>
      </c>
      <c r="C20" s="11" t="s">
        <v>686</v>
      </c>
      <c r="D20" s="11" t="s">
        <v>6167</v>
      </c>
      <c r="E20" s="11" t="s">
        <v>1812</v>
      </c>
      <c r="F20" s="11" t="s">
        <v>2575</v>
      </c>
      <c r="G20" s="11" t="s">
        <v>476</v>
      </c>
      <c r="H20" s="11">
        <v>9.99</v>
      </c>
      <c r="I20" s="11">
        <v>9.74</v>
      </c>
      <c r="J20" s="11">
        <v>9.47</v>
      </c>
      <c r="K20" s="11">
        <v>9.36</v>
      </c>
      <c r="L20" s="11">
        <v>9.54</v>
      </c>
      <c r="M20" s="11">
        <v>9.99</v>
      </c>
      <c r="N20" s="11">
        <v>9.99</v>
      </c>
      <c r="O20" s="11">
        <v>10.79</v>
      </c>
      <c r="P20" s="11">
        <v>12.68</v>
      </c>
      <c r="Q20" s="11">
        <v>11.85</v>
      </c>
      <c r="R20" s="11">
        <v>12.13</v>
      </c>
      <c r="S20" s="11">
        <v>13.63</v>
      </c>
      <c r="T20" s="11">
        <v>13.99</v>
      </c>
      <c r="U20" s="11">
        <v>13.99</v>
      </c>
      <c r="V20" s="11">
        <v>13.29</v>
      </c>
      <c r="W20" s="11">
        <v>11.26</v>
      </c>
      <c r="X20" s="11">
        <v>10.99</v>
      </c>
      <c r="Y20" s="11">
        <v>10.99</v>
      </c>
      <c r="Z20" s="11">
        <v>11.28</v>
      </c>
      <c r="AA20" s="11">
        <v>12.1</v>
      </c>
      <c r="AB20" s="11">
        <v>10.99</v>
      </c>
      <c r="AC20" s="11">
        <v>0</v>
      </c>
      <c r="AD20" s="11">
        <v>10.99</v>
      </c>
      <c r="AE20" s="11" t="s">
        <v>686</v>
      </c>
      <c r="AF20" s="11" t="s">
        <v>686</v>
      </c>
      <c r="AG20" s="11" t="s">
        <v>686</v>
      </c>
      <c r="AH20" s="11" t="s">
        <v>686</v>
      </c>
      <c r="AI20" s="11" t="s">
        <v>686</v>
      </c>
    </row>
    <row r="21" ht="22" customHeight="1" spans="1:35">
      <c r="A21" s="11" t="s">
        <v>686</v>
      </c>
      <c r="B21" s="11" t="s">
        <v>710</v>
      </c>
      <c r="C21" s="11" t="s">
        <v>6176</v>
      </c>
      <c r="D21" s="11" t="s">
        <v>6180</v>
      </c>
      <c r="E21" s="11" t="s">
        <v>1812</v>
      </c>
      <c r="F21" s="11" t="s">
        <v>4152</v>
      </c>
      <c r="G21" s="11" t="s">
        <v>709</v>
      </c>
      <c r="H21" s="11">
        <v>27.99</v>
      </c>
      <c r="I21" s="11">
        <v>29.27</v>
      </c>
      <c r="J21" s="11">
        <v>29.98</v>
      </c>
      <c r="K21" s="11" t="s">
        <v>686</v>
      </c>
      <c r="L21" s="11" t="s">
        <v>686</v>
      </c>
      <c r="M21" s="11" t="s">
        <v>686</v>
      </c>
      <c r="N21" s="11" t="s">
        <v>686</v>
      </c>
      <c r="O21" s="11" t="s">
        <v>686</v>
      </c>
      <c r="P21" s="11" t="s">
        <v>686</v>
      </c>
      <c r="Q21" s="11" t="s">
        <v>686</v>
      </c>
      <c r="R21" s="11" t="s">
        <v>686</v>
      </c>
      <c r="S21" s="11" t="s">
        <v>686</v>
      </c>
      <c r="T21" s="11" t="s">
        <v>686</v>
      </c>
      <c r="U21" s="11" t="s">
        <v>686</v>
      </c>
      <c r="V21" s="11" t="s">
        <v>686</v>
      </c>
      <c r="W21" s="11" t="s">
        <v>686</v>
      </c>
      <c r="X21" s="11" t="s">
        <v>686</v>
      </c>
      <c r="Y21" s="11" t="s">
        <v>686</v>
      </c>
      <c r="Z21" s="11" t="s">
        <v>686</v>
      </c>
      <c r="AA21" s="11" t="s">
        <v>686</v>
      </c>
      <c r="AB21" s="11" t="s">
        <v>686</v>
      </c>
      <c r="AC21" s="11" t="s">
        <v>686</v>
      </c>
      <c r="AD21" s="11" t="s">
        <v>686</v>
      </c>
      <c r="AE21" s="11" t="s">
        <v>686</v>
      </c>
      <c r="AF21" s="11" t="s">
        <v>686</v>
      </c>
      <c r="AG21" s="11" t="s">
        <v>686</v>
      </c>
      <c r="AH21" s="11" t="s">
        <v>686</v>
      </c>
      <c r="AI21" s="11" t="s">
        <v>686</v>
      </c>
    </row>
    <row r="22" ht="22" customHeight="1" spans="1:35">
      <c r="A22" s="11" t="s">
        <v>686</v>
      </c>
      <c r="B22" s="11" t="s">
        <v>712</v>
      </c>
      <c r="C22" s="11" t="s">
        <v>6192</v>
      </c>
      <c r="D22" s="11" t="s">
        <v>6197</v>
      </c>
      <c r="E22" s="11" t="s">
        <v>1812</v>
      </c>
      <c r="F22" s="11" t="s">
        <v>6195</v>
      </c>
      <c r="G22" s="11" t="s">
        <v>711</v>
      </c>
      <c r="H22" s="11">
        <v>16.99</v>
      </c>
      <c r="I22" s="11">
        <v>16.99</v>
      </c>
      <c r="J22" s="11">
        <v>16.99</v>
      </c>
      <c r="K22" s="11">
        <v>16.99</v>
      </c>
      <c r="L22" s="11">
        <v>16.99</v>
      </c>
      <c r="M22" s="11">
        <v>19.41</v>
      </c>
      <c r="N22" s="11">
        <v>19.47</v>
      </c>
      <c r="O22" s="11">
        <v>17.2</v>
      </c>
      <c r="P22" s="11">
        <v>16.35</v>
      </c>
      <c r="Q22" s="11">
        <v>16.06</v>
      </c>
      <c r="R22" s="11">
        <v>15.54</v>
      </c>
      <c r="S22" s="11">
        <v>16.95</v>
      </c>
      <c r="T22" s="11">
        <v>16.95</v>
      </c>
      <c r="U22" s="11">
        <v>16.95</v>
      </c>
      <c r="V22" s="11">
        <v>16.97</v>
      </c>
      <c r="W22" s="11">
        <v>17.7</v>
      </c>
      <c r="X22" s="11">
        <v>16.35</v>
      </c>
      <c r="Y22" s="11">
        <v>14.99</v>
      </c>
      <c r="Z22" s="11">
        <v>14.99</v>
      </c>
      <c r="AA22" s="11">
        <v>14.84</v>
      </c>
      <c r="AB22" s="11">
        <v>14.99</v>
      </c>
      <c r="AC22" s="11">
        <v>16.36</v>
      </c>
      <c r="AD22" s="11">
        <v>15.76</v>
      </c>
      <c r="AE22" s="11">
        <v>14.99</v>
      </c>
      <c r="AF22" s="11">
        <v>15.17</v>
      </c>
      <c r="AG22" s="11">
        <v>14.99</v>
      </c>
      <c r="AH22" s="11">
        <v>14.99</v>
      </c>
      <c r="AI22" s="11">
        <v>15.53</v>
      </c>
    </row>
    <row r="23" ht="22" customHeight="1" spans="1:35">
      <c r="A23" s="11" t="s">
        <v>686</v>
      </c>
      <c r="B23" s="11" t="s">
        <v>539</v>
      </c>
      <c r="C23" s="11" t="s">
        <v>2637</v>
      </c>
      <c r="D23" s="11" t="s">
        <v>6208</v>
      </c>
      <c r="E23" s="11" t="s">
        <v>1812</v>
      </c>
      <c r="F23" s="11" t="s">
        <v>542</v>
      </c>
      <c r="G23" s="11" t="s">
        <v>713</v>
      </c>
      <c r="H23" s="11">
        <v>6.39</v>
      </c>
      <c r="I23" s="11">
        <v>11.6</v>
      </c>
      <c r="J23" s="11">
        <v>7.99</v>
      </c>
      <c r="K23" s="11">
        <v>7.99</v>
      </c>
      <c r="L23" s="11">
        <v>7.02</v>
      </c>
      <c r="M23" s="11">
        <v>8.1</v>
      </c>
      <c r="N23" s="11">
        <v>8.44</v>
      </c>
      <c r="O23" s="11">
        <v>9.57</v>
      </c>
      <c r="P23" s="11">
        <v>7.06</v>
      </c>
      <c r="Q23" s="11">
        <v>9.91</v>
      </c>
      <c r="R23" s="11">
        <v>10.11</v>
      </c>
      <c r="S23" s="11">
        <v>7.99</v>
      </c>
      <c r="T23" s="11">
        <v>7.99</v>
      </c>
      <c r="U23" s="11">
        <v>7.99</v>
      </c>
      <c r="V23" s="11">
        <v>8.08</v>
      </c>
      <c r="W23" s="11">
        <v>7.99</v>
      </c>
      <c r="X23" s="11">
        <v>8.12</v>
      </c>
      <c r="Y23" s="11">
        <v>8.41</v>
      </c>
      <c r="Z23" s="11">
        <v>8.01</v>
      </c>
      <c r="AA23" s="11">
        <v>7.99</v>
      </c>
      <c r="AB23" s="11">
        <v>7.79</v>
      </c>
      <c r="AC23" s="11">
        <v>8.35</v>
      </c>
      <c r="AD23" s="11">
        <v>9.2</v>
      </c>
      <c r="AE23" s="11">
        <v>10.11</v>
      </c>
      <c r="AF23" s="11">
        <v>10.15</v>
      </c>
      <c r="AG23" s="11">
        <v>11.29</v>
      </c>
      <c r="AH23" s="11">
        <v>11.99</v>
      </c>
      <c r="AI23" s="11">
        <v>10.89</v>
      </c>
    </row>
    <row r="24" ht="22" customHeight="1" spans="1:35">
      <c r="A24" s="11" t="s">
        <v>686</v>
      </c>
      <c r="B24" s="11" t="s">
        <v>715</v>
      </c>
      <c r="C24" s="11" t="s">
        <v>6217</v>
      </c>
      <c r="D24" s="11" t="s">
        <v>6222</v>
      </c>
      <c r="E24" s="11" t="s">
        <v>1812</v>
      </c>
      <c r="F24" s="11" t="s">
        <v>6220</v>
      </c>
      <c r="G24" s="11" t="s">
        <v>714</v>
      </c>
      <c r="H24" s="11">
        <v>18.98</v>
      </c>
      <c r="I24" s="11">
        <v>19.53</v>
      </c>
      <c r="J24" s="11">
        <v>19.57</v>
      </c>
      <c r="K24" s="11">
        <v>19.32</v>
      </c>
      <c r="L24" s="11">
        <v>31.03</v>
      </c>
      <c r="M24" s="11">
        <v>30.91</v>
      </c>
      <c r="N24" s="11">
        <v>28.26</v>
      </c>
      <c r="O24" s="11">
        <v>19.99</v>
      </c>
      <c r="P24" s="11">
        <v>19.34</v>
      </c>
      <c r="Q24" s="11">
        <v>19.8</v>
      </c>
      <c r="R24" s="11">
        <v>18.66</v>
      </c>
      <c r="S24" s="11">
        <v>19.48</v>
      </c>
      <c r="T24" s="11">
        <v>19.3</v>
      </c>
      <c r="U24" s="11">
        <v>19.99</v>
      </c>
      <c r="V24" s="11">
        <v>19.42</v>
      </c>
      <c r="W24" s="11">
        <v>18.28</v>
      </c>
      <c r="X24" s="11">
        <v>19.46</v>
      </c>
      <c r="Y24" s="11">
        <v>19.81</v>
      </c>
      <c r="Z24" s="11">
        <v>19.91</v>
      </c>
      <c r="AA24" s="11">
        <v>19.75</v>
      </c>
      <c r="AB24" s="11">
        <v>14.11</v>
      </c>
      <c r="AC24" s="11">
        <v>19.68</v>
      </c>
      <c r="AD24" s="11">
        <v>15.42</v>
      </c>
      <c r="AE24" s="11">
        <v>16.69</v>
      </c>
      <c r="AF24" s="11">
        <v>18.91</v>
      </c>
      <c r="AG24" s="11">
        <v>20.84</v>
      </c>
      <c r="AH24" s="11">
        <v>18.99</v>
      </c>
      <c r="AI24" s="11">
        <v>19.32</v>
      </c>
    </row>
    <row r="25" ht="22" customHeight="1" spans="1:35">
      <c r="A25" s="11" t="s">
        <v>686</v>
      </c>
      <c r="B25" s="11" t="s">
        <v>502</v>
      </c>
      <c r="C25" s="11" t="s">
        <v>686</v>
      </c>
      <c r="D25" s="11" t="s">
        <v>6236</v>
      </c>
      <c r="E25" s="11" t="s">
        <v>1812</v>
      </c>
      <c r="F25" s="11" t="s">
        <v>2743</v>
      </c>
      <c r="G25" s="11" t="s">
        <v>502</v>
      </c>
      <c r="H25" s="11">
        <v>16.99</v>
      </c>
      <c r="I25" s="11">
        <v>16.99</v>
      </c>
      <c r="J25" s="11">
        <v>16.99</v>
      </c>
      <c r="K25" s="11">
        <v>17.76</v>
      </c>
      <c r="L25" s="11">
        <v>18.59</v>
      </c>
      <c r="M25" s="11">
        <v>18.59</v>
      </c>
      <c r="N25" s="11">
        <v>18.59</v>
      </c>
      <c r="O25" s="11">
        <v>18.01</v>
      </c>
      <c r="P25" s="11">
        <v>17.83</v>
      </c>
      <c r="Q25" s="11">
        <v>16.99</v>
      </c>
      <c r="R25" s="11" t="s">
        <v>686</v>
      </c>
      <c r="S25" s="11" t="s">
        <v>686</v>
      </c>
      <c r="T25" s="11" t="s">
        <v>686</v>
      </c>
      <c r="U25" s="11" t="s">
        <v>686</v>
      </c>
      <c r="V25" s="11" t="s">
        <v>686</v>
      </c>
      <c r="W25" s="11" t="s">
        <v>686</v>
      </c>
      <c r="X25" s="11" t="s">
        <v>686</v>
      </c>
      <c r="Y25" s="11" t="s">
        <v>686</v>
      </c>
      <c r="Z25" s="11" t="s">
        <v>686</v>
      </c>
      <c r="AA25" s="11" t="s">
        <v>686</v>
      </c>
      <c r="AB25" s="11" t="s">
        <v>686</v>
      </c>
      <c r="AC25" s="11" t="s">
        <v>686</v>
      </c>
      <c r="AD25" s="11" t="s">
        <v>686</v>
      </c>
      <c r="AE25" s="11" t="s">
        <v>686</v>
      </c>
      <c r="AF25" s="11" t="s">
        <v>686</v>
      </c>
      <c r="AG25" s="11" t="s">
        <v>686</v>
      </c>
      <c r="AH25" s="11" t="s">
        <v>686</v>
      </c>
      <c r="AI25" s="11" t="s">
        <v>686</v>
      </c>
    </row>
    <row r="26" ht="22" customHeight="1" spans="1:35">
      <c r="A26" s="11" t="s">
        <v>686</v>
      </c>
      <c r="B26" s="11" t="s">
        <v>716</v>
      </c>
      <c r="C26" s="11" t="s">
        <v>686</v>
      </c>
      <c r="D26" s="11" t="s">
        <v>6248</v>
      </c>
      <c r="E26" s="11" t="s">
        <v>1812</v>
      </c>
      <c r="F26" s="11" t="s">
        <v>3946</v>
      </c>
      <c r="G26" s="11" t="s">
        <v>716</v>
      </c>
      <c r="H26" s="11">
        <v>20.61</v>
      </c>
      <c r="I26" s="11">
        <v>18.99</v>
      </c>
      <c r="J26" s="11">
        <v>18.99</v>
      </c>
      <c r="K26" s="11">
        <v>18.89</v>
      </c>
      <c r="L26" s="11">
        <v>17.92</v>
      </c>
      <c r="M26" s="11">
        <v>19.49</v>
      </c>
      <c r="N26" s="11">
        <v>20.79</v>
      </c>
      <c r="O26" s="11">
        <v>19.99</v>
      </c>
      <c r="P26" s="11">
        <v>20</v>
      </c>
      <c r="Q26" s="11">
        <v>21</v>
      </c>
      <c r="R26" s="11" t="s">
        <v>686</v>
      </c>
      <c r="S26" s="11" t="s">
        <v>686</v>
      </c>
      <c r="T26" s="11" t="s">
        <v>686</v>
      </c>
      <c r="U26" s="11" t="s">
        <v>686</v>
      </c>
      <c r="V26" s="11" t="s">
        <v>686</v>
      </c>
      <c r="W26" s="11" t="s">
        <v>686</v>
      </c>
      <c r="X26" s="11" t="s">
        <v>686</v>
      </c>
      <c r="Y26" s="11" t="s">
        <v>686</v>
      </c>
      <c r="Z26" s="11" t="s">
        <v>686</v>
      </c>
      <c r="AA26" s="11" t="s">
        <v>686</v>
      </c>
      <c r="AB26" s="11" t="s">
        <v>686</v>
      </c>
      <c r="AC26" s="11" t="s">
        <v>686</v>
      </c>
      <c r="AD26" s="11" t="s">
        <v>686</v>
      </c>
      <c r="AE26" s="11" t="s">
        <v>686</v>
      </c>
      <c r="AF26" s="11" t="s">
        <v>686</v>
      </c>
      <c r="AG26" s="11" t="s">
        <v>686</v>
      </c>
      <c r="AH26" s="11" t="s">
        <v>686</v>
      </c>
      <c r="AI26" s="11" t="s">
        <v>686</v>
      </c>
    </row>
    <row r="27" ht="22" customHeight="1" spans="1:35">
      <c r="A27" s="11" t="s">
        <v>686</v>
      </c>
      <c r="B27" s="11" t="s">
        <v>378</v>
      </c>
      <c r="C27" s="11" t="s">
        <v>2113</v>
      </c>
      <c r="D27" s="11" t="s">
        <v>6261</v>
      </c>
      <c r="E27" s="11" t="s">
        <v>1812</v>
      </c>
      <c r="F27" s="11" t="s">
        <v>2153</v>
      </c>
      <c r="G27" s="11" t="s">
        <v>717</v>
      </c>
      <c r="H27" s="11">
        <v>27.92</v>
      </c>
      <c r="I27" s="11">
        <v>27.86</v>
      </c>
      <c r="J27" s="11">
        <v>26.96</v>
      </c>
      <c r="K27" s="11">
        <v>28.37</v>
      </c>
      <c r="L27" s="11">
        <v>26.83</v>
      </c>
      <c r="M27" s="11">
        <v>27.19</v>
      </c>
      <c r="N27" s="11">
        <v>28.99</v>
      </c>
      <c r="O27" s="11" t="s">
        <v>686</v>
      </c>
      <c r="P27" s="11" t="s">
        <v>686</v>
      </c>
      <c r="Q27" s="11" t="s">
        <v>686</v>
      </c>
      <c r="R27" s="11" t="s">
        <v>686</v>
      </c>
      <c r="S27" s="11" t="s">
        <v>686</v>
      </c>
      <c r="T27" s="11" t="s">
        <v>686</v>
      </c>
      <c r="U27" s="11" t="s">
        <v>686</v>
      </c>
      <c r="V27" s="11" t="s">
        <v>686</v>
      </c>
      <c r="W27" s="11" t="s">
        <v>686</v>
      </c>
      <c r="X27" s="11" t="s">
        <v>686</v>
      </c>
      <c r="Y27" s="11" t="s">
        <v>686</v>
      </c>
      <c r="Z27" s="11" t="s">
        <v>686</v>
      </c>
      <c r="AA27" s="11" t="s">
        <v>686</v>
      </c>
      <c r="AB27" s="11" t="s">
        <v>686</v>
      </c>
      <c r="AC27" s="11" t="s">
        <v>686</v>
      </c>
      <c r="AD27" s="11" t="s">
        <v>686</v>
      </c>
      <c r="AE27" s="11" t="s">
        <v>686</v>
      </c>
      <c r="AF27" s="11" t="s">
        <v>686</v>
      </c>
      <c r="AG27" s="11" t="s">
        <v>686</v>
      </c>
      <c r="AH27" s="11" t="s">
        <v>686</v>
      </c>
      <c r="AI27" s="11" t="s">
        <v>686</v>
      </c>
    </row>
    <row r="28" ht="22" customHeight="1" spans="1:35">
      <c r="A28" s="11" t="s">
        <v>686</v>
      </c>
      <c r="B28" s="11" t="s">
        <v>719</v>
      </c>
      <c r="C28" s="11" t="s">
        <v>6267</v>
      </c>
      <c r="D28" s="11" t="s">
        <v>6271</v>
      </c>
      <c r="E28" s="11" t="s">
        <v>1812</v>
      </c>
      <c r="F28" s="11" t="s">
        <v>6269</v>
      </c>
      <c r="G28" s="11" t="s">
        <v>718</v>
      </c>
      <c r="H28" s="11">
        <v>18.98</v>
      </c>
      <c r="I28" s="11">
        <v>19.2</v>
      </c>
      <c r="J28" s="11">
        <v>19.51</v>
      </c>
      <c r="K28" s="11">
        <v>19.34</v>
      </c>
      <c r="L28" s="11">
        <v>32.22</v>
      </c>
      <c r="M28" s="11">
        <v>31.48</v>
      </c>
      <c r="N28" s="11">
        <v>33.55</v>
      </c>
      <c r="O28" s="11">
        <v>19.99</v>
      </c>
      <c r="P28" s="11">
        <v>19.35</v>
      </c>
      <c r="Q28" s="11">
        <v>20.17</v>
      </c>
      <c r="R28" s="11">
        <v>18.57</v>
      </c>
      <c r="S28" s="11">
        <v>19.52</v>
      </c>
      <c r="T28" s="11">
        <v>19.99</v>
      </c>
      <c r="U28" s="11">
        <v>19.73</v>
      </c>
      <c r="V28" s="11">
        <v>19.85</v>
      </c>
      <c r="W28" s="11">
        <v>19.99</v>
      </c>
      <c r="X28" s="11">
        <v>19.76</v>
      </c>
      <c r="Y28" s="11">
        <v>19.78</v>
      </c>
      <c r="Z28" s="11">
        <v>19.99</v>
      </c>
      <c r="AA28" s="11">
        <v>19.99</v>
      </c>
      <c r="AB28" s="11">
        <v>19.99</v>
      </c>
      <c r="AC28" s="11">
        <v>19.99</v>
      </c>
      <c r="AD28" s="11">
        <v>19.99</v>
      </c>
      <c r="AE28" s="11">
        <v>19.57</v>
      </c>
      <c r="AF28" s="11">
        <v>23.32</v>
      </c>
      <c r="AG28" s="11">
        <v>20.45</v>
      </c>
      <c r="AH28" s="11">
        <v>19.99</v>
      </c>
      <c r="AI28" s="11">
        <v>20.29</v>
      </c>
    </row>
    <row r="29" ht="22" customHeight="1" spans="1:35">
      <c r="A29" s="11" t="s">
        <v>686</v>
      </c>
      <c r="B29" s="11" t="s">
        <v>435</v>
      </c>
      <c r="C29" s="11" t="s">
        <v>2541</v>
      </c>
      <c r="D29" s="11" t="s">
        <v>6280</v>
      </c>
      <c r="E29" s="11" t="s">
        <v>1812</v>
      </c>
      <c r="F29" s="11" t="s">
        <v>2548</v>
      </c>
      <c r="G29" s="11" t="s">
        <v>720</v>
      </c>
      <c r="H29" s="11">
        <v>42.99</v>
      </c>
      <c r="I29" s="11">
        <v>41.26</v>
      </c>
      <c r="J29" s="11">
        <v>40.64</v>
      </c>
      <c r="K29" s="11">
        <v>49.27</v>
      </c>
      <c r="L29" s="11">
        <v>46.58</v>
      </c>
      <c r="M29" s="11">
        <v>51.87</v>
      </c>
      <c r="N29" s="11">
        <v>54.99</v>
      </c>
      <c r="O29" s="11">
        <v>54.28</v>
      </c>
      <c r="P29" s="11">
        <v>53.99</v>
      </c>
      <c r="Q29" s="11" t="s">
        <v>686</v>
      </c>
      <c r="R29" s="11" t="s">
        <v>686</v>
      </c>
      <c r="S29" s="11" t="s">
        <v>686</v>
      </c>
      <c r="T29" s="11" t="s">
        <v>686</v>
      </c>
      <c r="U29" s="11" t="s">
        <v>686</v>
      </c>
      <c r="V29" s="11" t="s">
        <v>686</v>
      </c>
      <c r="W29" s="11" t="s">
        <v>686</v>
      </c>
      <c r="X29" s="11" t="s">
        <v>686</v>
      </c>
      <c r="Y29" s="11" t="s">
        <v>686</v>
      </c>
      <c r="Z29" s="11" t="s">
        <v>686</v>
      </c>
      <c r="AA29" s="11" t="s">
        <v>686</v>
      </c>
      <c r="AB29" s="11" t="s">
        <v>686</v>
      </c>
      <c r="AC29" s="11" t="s">
        <v>686</v>
      </c>
      <c r="AD29" s="11" t="s">
        <v>686</v>
      </c>
      <c r="AE29" s="11" t="s">
        <v>686</v>
      </c>
      <c r="AF29" s="11" t="s">
        <v>686</v>
      </c>
      <c r="AG29" s="11" t="s">
        <v>686</v>
      </c>
      <c r="AH29" s="11" t="s">
        <v>686</v>
      </c>
      <c r="AI29" s="11" t="s">
        <v>686</v>
      </c>
    </row>
    <row r="30" ht="22" customHeight="1" spans="1:35">
      <c r="A30" s="11" t="s">
        <v>686</v>
      </c>
      <c r="B30" s="11" t="s">
        <v>721</v>
      </c>
      <c r="C30" s="11" t="s">
        <v>686</v>
      </c>
      <c r="D30" s="11" t="s">
        <v>6292</v>
      </c>
      <c r="E30" s="11" t="s">
        <v>1812</v>
      </c>
      <c r="F30" s="11" t="s">
        <v>6290</v>
      </c>
      <c r="G30" s="11" t="s">
        <v>721</v>
      </c>
      <c r="H30" s="11">
        <v>15.52</v>
      </c>
      <c r="I30" s="11">
        <v>17.24</v>
      </c>
      <c r="J30" s="11">
        <v>17.67</v>
      </c>
      <c r="K30" s="11">
        <v>17.65</v>
      </c>
      <c r="L30" s="11">
        <v>18.28</v>
      </c>
      <c r="M30" s="11">
        <v>19.95</v>
      </c>
      <c r="N30" s="11">
        <v>25.93</v>
      </c>
      <c r="O30" s="11">
        <v>22.54</v>
      </c>
      <c r="P30" s="11">
        <v>18.96</v>
      </c>
      <c r="Q30" s="11">
        <v>17.85</v>
      </c>
      <c r="R30" s="11">
        <v>17.27</v>
      </c>
      <c r="S30" s="11">
        <v>18.98</v>
      </c>
      <c r="T30" s="11">
        <v>18.51</v>
      </c>
      <c r="U30" s="11">
        <v>18.99</v>
      </c>
      <c r="V30" s="11">
        <v>18.99</v>
      </c>
      <c r="W30" s="11">
        <v>18.99</v>
      </c>
      <c r="X30" s="11">
        <v>18.91</v>
      </c>
      <c r="Y30" s="11">
        <v>19.04</v>
      </c>
      <c r="Z30" s="11">
        <v>33.77</v>
      </c>
      <c r="AA30" s="11">
        <v>21.26</v>
      </c>
      <c r="AB30" s="11">
        <v>19.9</v>
      </c>
      <c r="AC30" s="11">
        <v>20.04</v>
      </c>
      <c r="AD30" s="11">
        <v>19.85</v>
      </c>
      <c r="AE30" s="11">
        <v>20.48</v>
      </c>
      <c r="AF30" s="11">
        <v>19.24</v>
      </c>
      <c r="AG30" s="11">
        <v>19.31</v>
      </c>
      <c r="AH30" s="11">
        <v>19.23</v>
      </c>
      <c r="AI30" s="11">
        <v>19.37</v>
      </c>
    </row>
    <row r="31" ht="22" customHeight="1" spans="1:35">
      <c r="A31" s="11" t="s">
        <v>686</v>
      </c>
      <c r="B31" s="11" t="s">
        <v>722</v>
      </c>
      <c r="C31" s="11" t="s">
        <v>686</v>
      </c>
      <c r="D31" s="11" t="s">
        <v>6305</v>
      </c>
      <c r="E31" s="11" t="s">
        <v>1812</v>
      </c>
      <c r="F31" s="11" t="s">
        <v>4176</v>
      </c>
      <c r="G31" s="11" t="s">
        <v>722</v>
      </c>
      <c r="H31" s="11">
        <v>22.99</v>
      </c>
      <c r="I31" s="11">
        <v>22.99</v>
      </c>
      <c r="J31" s="11">
        <v>22.99</v>
      </c>
      <c r="K31" s="11">
        <v>22.99</v>
      </c>
      <c r="L31" s="11">
        <v>18.98</v>
      </c>
      <c r="M31" s="11">
        <v>22.73</v>
      </c>
      <c r="N31" s="11">
        <v>22.99</v>
      </c>
      <c r="O31" s="11">
        <v>22.43</v>
      </c>
      <c r="P31" s="11">
        <v>17.99</v>
      </c>
      <c r="Q31" s="11">
        <v>17.99</v>
      </c>
      <c r="R31" s="11">
        <v>17.99</v>
      </c>
      <c r="S31" s="11">
        <v>17.99</v>
      </c>
      <c r="T31" s="11">
        <v>18.06</v>
      </c>
      <c r="U31" s="11">
        <v>17.99</v>
      </c>
      <c r="V31" s="11">
        <v>17.99</v>
      </c>
      <c r="W31" s="11">
        <v>17.99</v>
      </c>
      <c r="X31" s="11">
        <v>18.77</v>
      </c>
      <c r="Y31" s="11">
        <v>19.99</v>
      </c>
      <c r="Z31" s="11">
        <v>19.99</v>
      </c>
      <c r="AA31" s="11">
        <v>19.99</v>
      </c>
      <c r="AB31" s="11">
        <v>20.65</v>
      </c>
      <c r="AC31" s="11">
        <v>21.71</v>
      </c>
      <c r="AD31" s="11">
        <v>22.6</v>
      </c>
      <c r="AE31" s="11">
        <v>21.83</v>
      </c>
      <c r="AF31" s="11">
        <v>19.99</v>
      </c>
      <c r="AG31" s="11">
        <v>19.16</v>
      </c>
      <c r="AH31" s="11">
        <v>18.84</v>
      </c>
      <c r="AI31" s="11">
        <v>20.18</v>
      </c>
    </row>
    <row r="32" ht="22" customHeight="1" spans="1:35">
      <c r="A32" s="11" t="s">
        <v>686</v>
      </c>
      <c r="B32" s="11" t="s">
        <v>724</v>
      </c>
      <c r="C32" s="11" t="s">
        <v>6317</v>
      </c>
      <c r="D32" s="11" t="s">
        <v>6322</v>
      </c>
      <c r="E32" s="11" t="s">
        <v>1812</v>
      </c>
      <c r="F32" s="11" t="s">
        <v>6320</v>
      </c>
      <c r="G32" s="11" t="s">
        <v>723</v>
      </c>
      <c r="H32" s="11">
        <v>39.99</v>
      </c>
      <c r="I32" s="11">
        <v>40</v>
      </c>
      <c r="J32" s="11">
        <v>35.95</v>
      </c>
      <c r="K32" s="11">
        <v>35.95</v>
      </c>
      <c r="L32" s="11">
        <v>37.47</v>
      </c>
      <c r="M32" s="11">
        <v>41</v>
      </c>
      <c r="N32" s="11">
        <v>42.34</v>
      </c>
      <c r="O32" s="11">
        <v>50.66</v>
      </c>
      <c r="P32" s="11">
        <v>43.55</v>
      </c>
      <c r="Q32" s="11">
        <v>34.95</v>
      </c>
      <c r="R32" s="11">
        <v>35.69</v>
      </c>
      <c r="S32" s="11">
        <v>44.91</v>
      </c>
      <c r="T32" s="11">
        <v>44.79</v>
      </c>
      <c r="U32" s="11">
        <v>44.82</v>
      </c>
      <c r="V32" s="11">
        <v>44.93</v>
      </c>
      <c r="W32" s="11">
        <v>44.93</v>
      </c>
      <c r="X32" s="11">
        <v>44.95</v>
      </c>
      <c r="Y32" s="11" t="s">
        <v>686</v>
      </c>
      <c r="Z32" s="11" t="s">
        <v>686</v>
      </c>
      <c r="AA32" s="11" t="s">
        <v>686</v>
      </c>
      <c r="AB32" s="11" t="s">
        <v>686</v>
      </c>
      <c r="AC32" s="11" t="s">
        <v>686</v>
      </c>
      <c r="AD32" s="11" t="s">
        <v>686</v>
      </c>
      <c r="AE32" s="11" t="s">
        <v>686</v>
      </c>
      <c r="AF32" s="11" t="s">
        <v>686</v>
      </c>
      <c r="AG32" s="11" t="s">
        <v>686</v>
      </c>
      <c r="AH32" s="11" t="s">
        <v>686</v>
      </c>
      <c r="AI32" s="11" t="s">
        <v>686</v>
      </c>
    </row>
    <row r="33" ht="22" customHeight="1" spans="1:35">
      <c r="A33" s="11" t="s">
        <v>686</v>
      </c>
      <c r="B33" s="11" t="s">
        <v>486</v>
      </c>
      <c r="C33" s="11" t="s">
        <v>2326</v>
      </c>
      <c r="D33" s="11" t="s">
        <v>6328</v>
      </c>
      <c r="E33" s="11" t="s">
        <v>1812</v>
      </c>
      <c r="F33" s="11" t="s">
        <v>2335</v>
      </c>
      <c r="G33" s="11" t="s">
        <v>725</v>
      </c>
      <c r="H33" s="11">
        <v>69.99</v>
      </c>
      <c r="I33" s="11">
        <v>69.72</v>
      </c>
      <c r="J33" s="11">
        <v>78.1</v>
      </c>
      <c r="K33" s="11">
        <v>83.5</v>
      </c>
      <c r="L33" s="11">
        <v>77.56</v>
      </c>
      <c r="M33" s="11">
        <v>79.58</v>
      </c>
      <c r="N33" s="11">
        <v>80.05</v>
      </c>
      <c r="O33" s="11">
        <v>76.37</v>
      </c>
      <c r="P33" s="11">
        <v>84.99</v>
      </c>
      <c r="Q33" s="11" t="s">
        <v>686</v>
      </c>
      <c r="R33" s="11" t="s">
        <v>686</v>
      </c>
      <c r="S33" s="11" t="s">
        <v>686</v>
      </c>
      <c r="T33" s="11" t="s">
        <v>686</v>
      </c>
      <c r="U33" s="11" t="s">
        <v>686</v>
      </c>
      <c r="V33" s="11" t="s">
        <v>686</v>
      </c>
      <c r="W33" s="11" t="s">
        <v>686</v>
      </c>
      <c r="X33" s="11" t="s">
        <v>686</v>
      </c>
      <c r="Y33" s="11" t="s">
        <v>686</v>
      </c>
      <c r="Z33" s="11" t="s">
        <v>686</v>
      </c>
      <c r="AA33" s="11" t="s">
        <v>686</v>
      </c>
      <c r="AB33" s="11" t="s">
        <v>686</v>
      </c>
      <c r="AC33" s="11" t="s">
        <v>686</v>
      </c>
      <c r="AD33" s="11" t="s">
        <v>686</v>
      </c>
      <c r="AE33" s="11" t="s">
        <v>686</v>
      </c>
      <c r="AF33" s="11" t="s">
        <v>686</v>
      </c>
      <c r="AG33" s="11" t="s">
        <v>686</v>
      </c>
      <c r="AH33" s="11" t="s">
        <v>686</v>
      </c>
      <c r="AI33" s="11" t="s">
        <v>686</v>
      </c>
    </row>
    <row r="34" ht="22" customHeight="1" spans="1:35">
      <c r="A34" s="11" t="s">
        <v>686</v>
      </c>
      <c r="B34" s="11" t="s">
        <v>481</v>
      </c>
      <c r="C34" s="11" t="s">
        <v>2609</v>
      </c>
      <c r="D34" s="11" t="s">
        <v>6334</v>
      </c>
      <c r="E34" s="11" t="s">
        <v>1812</v>
      </c>
      <c r="F34" s="11" t="s">
        <v>2612</v>
      </c>
      <c r="G34" s="11" t="s">
        <v>726</v>
      </c>
      <c r="H34" s="11">
        <v>5.97</v>
      </c>
      <c r="I34" s="11">
        <v>5.98</v>
      </c>
      <c r="J34" s="11">
        <v>5.99</v>
      </c>
      <c r="K34" s="11">
        <v>5.98</v>
      </c>
      <c r="L34" s="11">
        <v>5.99</v>
      </c>
      <c r="M34" s="11">
        <v>7.49</v>
      </c>
      <c r="N34" s="11">
        <v>6.44</v>
      </c>
      <c r="O34" s="11">
        <v>5.54</v>
      </c>
      <c r="P34" s="11">
        <v>4.98</v>
      </c>
      <c r="Q34" s="11">
        <v>4.98</v>
      </c>
      <c r="R34" s="11">
        <v>4.98</v>
      </c>
      <c r="S34" s="11">
        <v>4.98</v>
      </c>
      <c r="T34" s="11">
        <v>4.98</v>
      </c>
      <c r="U34" s="11">
        <v>4.98</v>
      </c>
      <c r="V34" s="11">
        <v>6.13</v>
      </c>
      <c r="W34" s="11">
        <v>5.09</v>
      </c>
      <c r="X34" s="11"/>
      <c r="Y34" s="11"/>
      <c r="Z34" s="11"/>
      <c r="AA34" s="11"/>
      <c r="AB34" s="11">
        <v>0</v>
      </c>
      <c r="AC34" s="11">
        <v>5.31</v>
      </c>
      <c r="AD34" s="11">
        <v>5.21</v>
      </c>
      <c r="AE34" s="11" t="s">
        <v>686</v>
      </c>
      <c r="AF34" s="11" t="s">
        <v>686</v>
      </c>
      <c r="AG34" s="11" t="s">
        <v>686</v>
      </c>
      <c r="AH34" s="11" t="s">
        <v>686</v>
      </c>
      <c r="AI34" s="11" t="s">
        <v>686</v>
      </c>
    </row>
    <row r="35" ht="22" customHeight="1" spans="1:35">
      <c r="A35" s="11" t="s">
        <v>686</v>
      </c>
      <c r="B35" s="11" t="s">
        <v>543</v>
      </c>
      <c r="C35" s="11" t="s">
        <v>2706</v>
      </c>
      <c r="D35" s="11" t="s">
        <v>6340</v>
      </c>
      <c r="E35" s="11" t="s">
        <v>1812</v>
      </c>
      <c r="F35" s="11" t="s">
        <v>2715</v>
      </c>
      <c r="G35" s="11" t="s">
        <v>727</v>
      </c>
      <c r="H35" s="11">
        <v>47.71</v>
      </c>
      <c r="I35" s="11">
        <v>48.22</v>
      </c>
      <c r="J35" s="11" t="s">
        <v>686</v>
      </c>
      <c r="K35" s="11" t="s">
        <v>686</v>
      </c>
      <c r="L35" s="11" t="s">
        <v>686</v>
      </c>
      <c r="M35" s="11" t="s">
        <v>686</v>
      </c>
      <c r="N35" s="11" t="s">
        <v>686</v>
      </c>
      <c r="O35" s="11" t="s">
        <v>686</v>
      </c>
      <c r="P35" s="11" t="s">
        <v>686</v>
      </c>
      <c r="Q35" s="11" t="s">
        <v>686</v>
      </c>
      <c r="R35" s="11" t="s">
        <v>686</v>
      </c>
      <c r="S35" s="11" t="s">
        <v>686</v>
      </c>
      <c r="T35" s="11" t="s">
        <v>686</v>
      </c>
      <c r="U35" s="11" t="s">
        <v>686</v>
      </c>
      <c r="V35" s="11" t="s">
        <v>686</v>
      </c>
      <c r="W35" s="11" t="s">
        <v>686</v>
      </c>
      <c r="X35" s="11" t="s">
        <v>686</v>
      </c>
      <c r="Y35" s="11" t="s">
        <v>686</v>
      </c>
      <c r="Z35" s="11" t="s">
        <v>686</v>
      </c>
      <c r="AA35" s="11" t="s">
        <v>686</v>
      </c>
      <c r="AB35" s="11" t="s">
        <v>686</v>
      </c>
      <c r="AC35" s="11" t="s">
        <v>686</v>
      </c>
      <c r="AD35" s="11" t="s">
        <v>686</v>
      </c>
      <c r="AE35" s="11" t="s">
        <v>686</v>
      </c>
      <c r="AF35" s="11" t="s">
        <v>686</v>
      </c>
      <c r="AG35" s="11" t="s">
        <v>686</v>
      </c>
      <c r="AH35" s="11" t="s">
        <v>686</v>
      </c>
      <c r="AI35" s="11" t="s">
        <v>686</v>
      </c>
    </row>
    <row r="36" ht="22" customHeight="1" spans="1:35">
      <c r="A36" s="11" t="s">
        <v>686</v>
      </c>
      <c r="B36" s="11" t="s">
        <v>550</v>
      </c>
      <c r="C36" s="11" t="s">
        <v>6345</v>
      </c>
      <c r="D36" s="11" t="s">
        <v>6347</v>
      </c>
      <c r="E36" s="11" t="s">
        <v>1812</v>
      </c>
      <c r="F36" s="11" t="s">
        <v>554</v>
      </c>
      <c r="G36" s="11" t="s">
        <v>728</v>
      </c>
      <c r="H36" s="11">
        <v>50.22</v>
      </c>
      <c r="I36" s="11">
        <v>54.83</v>
      </c>
      <c r="J36" s="11" t="s">
        <v>686</v>
      </c>
      <c r="K36" s="11" t="s">
        <v>686</v>
      </c>
      <c r="L36" s="11" t="s">
        <v>686</v>
      </c>
      <c r="M36" s="11" t="s">
        <v>686</v>
      </c>
      <c r="N36" s="11" t="s">
        <v>686</v>
      </c>
      <c r="O36" s="11" t="s">
        <v>686</v>
      </c>
      <c r="P36" s="11" t="s">
        <v>686</v>
      </c>
      <c r="Q36" s="11" t="s">
        <v>686</v>
      </c>
      <c r="R36" s="11" t="s">
        <v>686</v>
      </c>
      <c r="S36" s="11" t="s">
        <v>686</v>
      </c>
      <c r="T36" s="11" t="s">
        <v>686</v>
      </c>
      <c r="U36" s="11" t="s">
        <v>686</v>
      </c>
      <c r="V36" s="11" t="s">
        <v>686</v>
      </c>
      <c r="W36" s="11" t="s">
        <v>686</v>
      </c>
      <c r="X36" s="11" t="s">
        <v>686</v>
      </c>
      <c r="Y36" s="11" t="s">
        <v>686</v>
      </c>
      <c r="Z36" s="11" t="s">
        <v>686</v>
      </c>
      <c r="AA36" s="11" t="s">
        <v>686</v>
      </c>
      <c r="AB36" s="11" t="s">
        <v>686</v>
      </c>
      <c r="AC36" s="11" t="s">
        <v>686</v>
      </c>
      <c r="AD36" s="11" t="s">
        <v>686</v>
      </c>
      <c r="AE36" s="11" t="s">
        <v>686</v>
      </c>
      <c r="AF36" s="11" t="s">
        <v>686</v>
      </c>
      <c r="AG36" s="11" t="s">
        <v>686</v>
      </c>
      <c r="AH36" s="11" t="s">
        <v>686</v>
      </c>
      <c r="AI36" s="11" t="s">
        <v>686</v>
      </c>
    </row>
    <row r="37" ht="22" customHeight="1" spans="1:35">
      <c r="A37" s="11" t="s">
        <v>686</v>
      </c>
      <c r="B37" s="11" t="s">
        <v>509</v>
      </c>
      <c r="C37" s="11" t="s">
        <v>2402</v>
      </c>
      <c r="D37" s="11" t="s">
        <v>6355</v>
      </c>
      <c r="E37" s="11" t="s">
        <v>1812</v>
      </c>
      <c r="F37" s="11" t="s">
        <v>2410</v>
      </c>
      <c r="G37" s="11" t="s">
        <v>729</v>
      </c>
      <c r="H37" s="11">
        <v>14.51</v>
      </c>
      <c r="I37" s="11">
        <v>15.7</v>
      </c>
      <c r="J37" s="11">
        <v>16.4</v>
      </c>
      <c r="K37" s="11">
        <v>16.44</v>
      </c>
      <c r="L37" s="11">
        <v>16.18</v>
      </c>
      <c r="M37" s="11">
        <v>15.47</v>
      </c>
      <c r="N37" s="11">
        <v>15.62</v>
      </c>
      <c r="O37" s="11">
        <v>16.31</v>
      </c>
      <c r="P37" s="11">
        <v>17.56</v>
      </c>
      <c r="Q37" s="11">
        <v>16.95</v>
      </c>
      <c r="R37" s="11">
        <v>16.95</v>
      </c>
      <c r="S37" s="11">
        <v>16.95</v>
      </c>
      <c r="T37" s="11">
        <v>17.26</v>
      </c>
      <c r="U37" s="11">
        <v>17.4</v>
      </c>
      <c r="V37" s="11">
        <v>17.67</v>
      </c>
      <c r="W37" s="11">
        <v>18.99</v>
      </c>
      <c r="X37" s="11">
        <v>18.99</v>
      </c>
      <c r="Y37" s="11">
        <v>19.95</v>
      </c>
      <c r="Z37" s="11">
        <v>20.95</v>
      </c>
      <c r="AA37" s="11">
        <v>20.95</v>
      </c>
      <c r="AB37" s="11" t="s">
        <v>686</v>
      </c>
      <c r="AC37" s="11" t="s">
        <v>686</v>
      </c>
      <c r="AD37" s="11" t="s">
        <v>686</v>
      </c>
      <c r="AE37" s="11" t="s">
        <v>686</v>
      </c>
      <c r="AF37" s="11" t="s">
        <v>686</v>
      </c>
      <c r="AG37" s="11" t="s">
        <v>686</v>
      </c>
      <c r="AH37" s="11" t="s">
        <v>686</v>
      </c>
      <c r="AI37" s="11" t="s">
        <v>686</v>
      </c>
    </row>
    <row r="38" ht="22" customHeight="1" spans="1:35">
      <c r="A38" s="11" t="s">
        <v>686</v>
      </c>
      <c r="B38" s="11" t="s">
        <v>731</v>
      </c>
      <c r="C38" s="11" t="s">
        <v>6363</v>
      </c>
      <c r="D38" s="11" t="s">
        <v>6368</v>
      </c>
      <c r="E38" s="11" t="s">
        <v>1812</v>
      </c>
      <c r="F38" s="11" t="s">
        <v>6366</v>
      </c>
      <c r="G38" s="11" t="s">
        <v>730</v>
      </c>
      <c r="H38" s="11">
        <v>24.99</v>
      </c>
      <c r="I38" s="11">
        <v>24.99</v>
      </c>
      <c r="J38" s="11">
        <v>24.99</v>
      </c>
      <c r="K38" s="11">
        <v>25</v>
      </c>
      <c r="L38" s="11" t="s">
        <v>686</v>
      </c>
      <c r="M38" s="11" t="s">
        <v>686</v>
      </c>
      <c r="N38" s="11" t="s">
        <v>686</v>
      </c>
      <c r="O38" s="11" t="s">
        <v>686</v>
      </c>
      <c r="P38" s="11" t="s">
        <v>686</v>
      </c>
      <c r="Q38" s="11" t="s">
        <v>686</v>
      </c>
      <c r="R38" s="11" t="s">
        <v>686</v>
      </c>
      <c r="S38" s="11" t="s">
        <v>686</v>
      </c>
      <c r="T38" s="11" t="s">
        <v>686</v>
      </c>
      <c r="U38" s="11" t="s">
        <v>686</v>
      </c>
      <c r="V38" s="11" t="s">
        <v>686</v>
      </c>
      <c r="W38" s="11" t="s">
        <v>686</v>
      </c>
      <c r="X38" s="11" t="s">
        <v>686</v>
      </c>
      <c r="Y38" s="11" t="s">
        <v>686</v>
      </c>
      <c r="Z38" s="11" t="s">
        <v>686</v>
      </c>
      <c r="AA38" s="11" t="s">
        <v>686</v>
      </c>
      <c r="AB38" s="11" t="s">
        <v>686</v>
      </c>
      <c r="AC38" s="11" t="s">
        <v>686</v>
      </c>
      <c r="AD38" s="11" t="s">
        <v>686</v>
      </c>
      <c r="AE38" s="11" t="s">
        <v>686</v>
      </c>
      <c r="AF38" s="11" t="s">
        <v>686</v>
      </c>
      <c r="AG38" s="11" t="s">
        <v>686</v>
      </c>
      <c r="AH38" s="11" t="s">
        <v>686</v>
      </c>
      <c r="AI38" s="11" t="s">
        <v>686</v>
      </c>
    </row>
    <row r="39" ht="22" customHeight="1" spans="1:35">
      <c r="A39" s="11" t="s">
        <v>686</v>
      </c>
      <c r="B39" s="11" t="s">
        <v>440</v>
      </c>
      <c r="C39" s="11" t="s">
        <v>2686</v>
      </c>
      <c r="D39" s="11" t="s">
        <v>6380</v>
      </c>
      <c r="E39" s="11" t="s">
        <v>1812</v>
      </c>
      <c r="F39" s="11" t="s">
        <v>444</v>
      </c>
      <c r="G39" s="11" t="s">
        <v>732</v>
      </c>
      <c r="H39" s="11">
        <v>12.99</v>
      </c>
      <c r="I39" s="11">
        <v>12.99</v>
      </c>
      <c r="J39" s="11">
        <v>13.06</v>
      </c>
      <c r="K39" s="11">
        <v>12.99</v>
      </c>
      <c r="L39" s="11">
        <v>12.84</v>
      </c>
      <c r="M39" s="11">
        <v>15.04</v>
      </c>
      <c r="N39" s="11">
        <v>14.99</v>
      </c>
      <c r="O39" s="11">
        <v>14.99</v>
      </c>
      <c r="P39" s="11">
        <v>15.4</v>
      </c>
      <c r="Q39" s="11">
        <v>18.07</v>
      </c>
      <c r="R39" s="11">
        <v>13.8</v>
      </c>
      <c r="S39" s="11">
        <v>13.89</v>
      </c>
      <c r="T39" s="11">
        <v>14.86</v>
      </c>
      <c r="U39" s="11">
        <v>14.92</v>
      </c>
      <c r="V39" s="11">
        <v>14.31</v>
      </c>
      <c r="W39" s="11">
        <v>14.99</v>
      </c>
      <c r="X39" s="11">
        <v>15.99</v>
      </c>
      <c r="Y39" s="11">
        <v>16.99</v>
      </c>
      <c r="Z39" s="11">
        <v>16.99</v>
      </c>
      <c r="AA39" s="11">
        <v>0</v>
      </c>
      <c r="AB39" s="11" t="s">
        <v>686</v>
      </c>
      <c r="AC39" s="11" t="s">
        <v>686</v>
      </c>
      <c r="AD39" s="11" t="s">
        <v>686</v>
      </c>
      <c r="AE39" s="11" t="s">
        <v>686</v>
      </c>
      <c r="AF39" s="11" t="s">
        <v>686</v>
      </c>
      <c r="AG39" s="11" t="s">
        <v>686</v>
      </c>
      <c r="AH39" s="11" t="s">
        <v>686</v>
      </c>
      <c r="AI39" s="11" t="s">
        <v>686</v>
      </c>
    </row>
    <row r="40" ht="22" customHeight="1" spans="1:35">
      <c r="A40" s="11" t="s">
        <v>686</v>
      </c>
      <c r="B40" s="11" t="s">
        <v>734</v>
      </c>
      <c r="C40" s="11" t="s">
        <v>6389</v>
      </c>
      <c r="D40" s="11" t="s">
        <v>6393</v>
      </c>
      <c r="E40" s="11" t="s">
        <v>1812</v>
      </c>
      <c r="F40" s="11" t="s">
        <v>6391</v>
      </c>
      <c r="G40" s="11" t="s">
        <v>733</v>
      </c>
      <c r="H40" s="11">
        <v>49.95</v>
      </c>
      <c r="I40" s="11">
        <v>49.95</v>
      </c>
      <c r="J40" s="11">
        <v>49.95</v>
      </c>
      <c r="K40" s="11">
        <v>46.84</v>
      </c>
      <c r="L40" s="11">
        <v>48.41</v>
      </c>
      <c r="M40" s="11">
        <v>46.93</v>
      </c>
      <c r="N40" s="11">
        <v>46.1</v>
      </c>
      <c r="O40" s="11">
        <v>49.95</v>
      </c>
      <c r="P40" s="11">
        <v>50.35</v>
      </c>
      <c r="Q40" s="11">
        <v>50.63</v>
      </c>
      <c r="R40" s="11">
        <v>49.95</v>
      </c>
      <c r="S40" s="11">
        <v>48.43</v>
      </c>
      <c r="T40" s="11">
        <v>49.95</v>
      </c>
      <c r="U40" s="11">
        <v>49.95</v>
      </c>
      <c r="V40" s="11">
        <v>49.95</v>
      </c>
      <c r="W40" s="11">
        <v>49.95</v>
      </c>
      <c r="X40" s="11">
        <v>54.63</v>
      </c>
      <c r="Y40" s="11">
        <v>59.95</v>
      </c>
      <c r="Z40" s="11">
        <v>59.95</v>
      </c>
      <c r="AA40" s="11">
        <v>58.36</v>
      </c>
      <c r="AB40" s="11">
        <v>53.83</v>
      </c>
      <c r="AC40" s="11">
        <v>50.45</v>
      </c>
      <c r="AD40" s="11" t="s">
        <v>686</v>
      </c>
      <c r="AE40" s="11" t="s">
        <v>686</v>
      </c>
      <c r="AF40" s="11" t="s">
        <v>686</v>
      </c>
      <c r="AG40" s="11" t="s">
        <v>686</v>
      </c>
      <c r="AH40" s="11" t="s">
        <v>686</v>
      </c>
      <c r="AI40" s="11" t="s">
        <v>686</v>
      </c>
    </row>
    <row r="41" ht="22" customHeight="1" spans="1:35">
      <c r="A41" s="11" t="s">
        <v>686</v>
      </c>
      <c r="B41" s="11" t="s">
        <v>736</v>
      </c>
      <c r="C41" s="11" t="s">
        <v>6402</v>
      </c>
      <c r="D41" s="11" t="s">
        <v>6407</v>
      </c>
      <c r="E41" s="11" t="s">
        <v>1812</v>
      </c>
      <c r="F41" s="11" t="s">
        <v>6405</v>
      </c>
      <c r="G41" s="11" t="s">
        <v>735</v>
      </c>
      <c r="H41" s="11">
        <v>15.99</v>
      </c>
      <c r="I41" s="11">
        <v>15.99</v>
      </c>
      <c r="J41" s="11">
        <v>15.89</v>
      </c>
      <c r="K41" s="11">
        <v>17.51</v>
      </c>
      <c r="L41" s="11">
        <v>16.97</v>
      </c>
      <c r="M41" s="11">
        <v>16.99</v>
      </c>
      <c r="N41" s="11">
        <v>16.99</v>
      </c>
      <c r="O41" s="11">
        <v>16.99</v>
      </c>
      <c r="P41" s="11">
        <v>17.94</v>
      </c>
      <c r="Q41" s="11">
        <v>17.99</v>
      </c>
      <c r="R41" s="11">
        <v>17.99</v>
      </c>
      <c r="S41" s="11">
        <v>17.99</v>
      </c>
      <c r="T41" s="11">
        <v>17.99</v>
      </c>
      <c r="U41" s="11">
        <v>18.94</v>
      </c>
      <c r="V41" s="11">
        <v>17.58</v>
      </c>
      <c r="W41" s="11">
        <v>15.67</v>
      </c>
      <c r="X41" s="11">
        <v>15.62</v>
      </c>
      <c r="Y41" s="11" t="s">
        <v>686</v>
      </c>
      <c r="Z41" s="11" t="s">
        <v>686</v>
      </c>
      <c r="AA41" s="11" t="s">
        <v>686</v>
      </c>
      <c r="AB41" s="11" t="s">
        <v>686</v>
      </c>
      <c r="AC41" s="11" t="s">
        <v>686</v>
      </c>
      <c r="AD41" s="11" t="s">
        <v>686</v>
      </c>
      <c r="AE41" s="11" t="s">
        <v>686</v>
      </c>
      <c r="AF41" s="11" t="s">
        <v>686</v>
      </c>
      <c r="AG41" s="11" t="s">
        <v>686</v>
      </c>
      <c r="AH41" s="11" t="s">
        <v>686</v>
      </c>
      <c r="AI41" s="11" t="s">
        <v>686</v>
      </c>
    </row>
    <row r="42" ht="22" customHeight="1" spans="1:35">
      <c r="A42" s="11" t="s">
        <v>686</v>
      </c>
      <c r="B42" s="11" t="s">
        <v>738</v>
      </c>
      <c r="C42" s="11" t="s">
        <v>6417</v>
      </c>
      <c r="D42" s="11" t="s">
        <v>6423</v>
      </c>
      <c r="E42" s="11" t="s">
        <v>1812</v>
      </c>
      <c r="F42" s="11" t="s">
        <v>6421</v>
      </c>
      <c r="G42" s="11" t="s">
        <v>737</v>
      </c>
      <c r="H42" s="11">
        <v>27.99</v>
      </c>
      <c r="I42" s="11">
        <v>27.31</v>
      </c>
      <c r="J42" s="11">
        <v>26.94</v>
      </c>
      <c r="K42" s="11">
        <v>24.99</v>
      </c>
      <c r="L42" s="11">
        <v>24.99</v>
      </c>
      <c r="M42" s="11">
        <v>24.99</v>
      </c>
      <c r="N42" s="11">
        <v>24.99</v>
      </c>
      <c r="O42" s="11">
        <v>0</v>
      </c>
      <c r="P42" s="11">
        <v>26.99</v>
      </c>
      <c r="Q42" s="11">
        <v>26.99</v>
      </c>
      <c r="R42" s="11">
        <v>26.99</v>
      </c>
      <c r="S42" s="11">
        <v>25.96</v>
      </c>
      <c r="T42" s="11">
        <v>22.99</v>
      </c>
      <c r="U42" s="11">
        <v>0</v>
      </c>
      <c r="V42" s="11" t="s">
        <v>686</v>
      </c>
      <c r="W42" s="11" t="s">
        <v>686</v>
      </c>
      <c r="X42" s="11" t="s">
        <v>686</v>
      </c>
      <c r="Y42" s="11" t="s">
        <v>686</v>
      </c>
      <c r="Z42" s="11" t="s">
        <v>686</v>
      </c>
      <c r="AA42" s="11" t="s">
        <v>686</v>
      </c>
      <c r="AB42" s="11" t="s">
        <v>686</v>
      </c>
      <c r="AC42" s="11" t="s">
        <v>686</v>
      </c>
      <c r="AD42" s="11" t="s">
        <v>686</v>
      </c>
      <c r="AE42" s="11" t="s">
        <v>686</v>
      </c>
      <c r="AF42" s="11" t="s">
        <v>686</v>
      </c>
      <c r="AG42" s="11" t="s">
        <v>686</v>
      </c>
      <c r="AH42" s="11" t="s">
        <v>686</v>
      </c>
      <c r="AI42" s="11" t="s">
        <v>686</v>
      </c>
    </row>
    <row r="43" ht="22" customHeight="1" spans="1:35">
      <c r="A43" s="11" t="s">
        <v>686</v>
      </c>
      <c r="B43" s="11" t="s">
        <v>498</v>
      </c>
      <c r="C43" s="11" t="s">
        <v>686</v>
      </c>
      <c r="D43" s="11" t="s">
        <v>6435</v>
      </c>
      <c r="E43" s="11" t="s">
        <v>1812</v>
      </c>
      <c r="F43" s="11" t="s">
        <v>501</v>
      </c>
      <c r="G43" s="11" t="s">
        <v>498</v>
      </c>
      <c r="H43" s="11">
        <v>17.99</v>
      </c>
      <c r="I43" s="11">
        <v>17.99</v>
      </c>
      <c r="J43" s="11">
        <v>17.99</v>
      </c>
      <c r="K43" s="11">
        <v>17.99</v>
      </c>
      <c r="L43" s="11">
        <v>17.99</v>
      </c>
      <c r="M43" s="11">
        <v>17.99</v>
      </c>
      <c r="N43" s="11">
        <v>17.99</v>
      </c>
      <c r="O43" s="11">
        <v>16.41</v>
      </c>
      <c r="P43" s="11">
        <v>12.99</v>
      </c>
      <c r="Q43" s="11">
        <v>12.99</v>
      </c>
      <c r="R43" s="11">
        <v>12.99</v>
      </c>
      <c r="S43" s="11">
        <v>12.99</v>
      </c>
      <c r="T43" s="11">
        <v>12.99</v>
      </c>
      <c r="U43" s="11">
        <v>12.99</v>
      </c>
      <c r="V43" s="11">
        <v>12.99</v>
      </c>
      <c r="W43" s="11">
        <v>12.99</v>
      </c>
      <c r="X43" s="11">
        <v>12.99</v>
      </c>
      <c r="Y43" s="11">
        <v>12.99</v>
      </c>
      <c r="Z43" s="11">
        <v>12.99</v>
      </c>
      <c r="AA43" s="11">
        <v>12.99</v>
      </c>
      <c r="AB43" s="11">
        <v>17.62</v>
      </c>
      <c r="AC43" s="11">
        <v>24.49</v>
      </c>
      <c r="AD43" s="11">
        <v>13.22</v>
      </c>
      <c r="AE43" s="11">
        <v>13.29</v>
      </c>
      <c r="AF43" s="11">
        <v>12.99</v>
      </c>
      <c r="AG43" s="11">
        <v>12.99</v>
      </c>
      <c r="AH43" s="11">
        <v>27.01</v>
      </c>
      <c r="AI43" s="11">
        <v>28.5</v>
      </c>
    </row>
    <row r="44" ht="22" customHeight="1" spans="1:35">
      <c r="A44" s="11" t="s">
        <v>686</v>
      </c>
      <c r="B44" s="11" t="s">
        <v>740</v>
      </c>
      <c r="C44" s="11" t="s">
        <v>6440</v>
      </c>
      <c r="D44" s="11" t="s">
        <v>6445</v>
      </c>
      <c r="E44" s="11" t="s">
        <v>1812</v>
      </c>
      <c r="F44" s="11" t="s">
        <v>6443</v>
      </c>
      <c r="G44" s="11" t="s">
        <v>739</v>
      </c>
      <c r="H44" s="11">
        <v>12.1</v>
      </c>
      <c r="I44" s="11">
        <v>13.18</v>
      </c>
      <c r="J44" s="11">
        <v>13.6</v>
      </c>
      <c r="K44" s="11">
        <v>13.52</v>
      </c>
      <c r="L44" s="11">
        <v>15.07</v>
      </c>
      <c r="M44" s="11">
        <v>17.77</v>
      </c>
      <c r="N44" s="11">
        <v>17.69</v>
      </c>
      <c r="O44" s="11">
        <v>14.41</v>
      </c>
      <c r="P44" s="11">
        <v>13.49</v>
      </c>
      <c r="Q44" s="11">
        <v>13.11</v>
      </c>
      <c r="R44" s="11">
        <v>13.74</v>
      </c>
      <c r="S44" s="11">
        <v>13.62</v>
      </c>
      <c r="T44" s="11">
        <v>13.16</v>
      </c>
      <c r="U44" s="11">
        <v>12.62</v>
      </c>
      <c r="V44" s="11">
        <v>12.97</v>
      </c>
      <c r="W44" s="11">
        <v>13.47</v>
      </c>
      <c r="X44" s="11">
        <v>13.42</v>
      </c>
      <c r="Y44" s="11">
        <v>13.46</v>
      </c>
      <c r="Z44" s="11">
        <v>13.28</v>
      </c>
      <c r="AA44" s="11">
        <v>13.26</v>
      </c>
      <c r="AB44" s="11">
        <v>13.42</v>
      </c>
      <c r="AC44" s="11">
        <v>13.54</v>
      </c>
      <c r="AD44" s="11">
        <v>13.47</v>
      </c>
      <c r="AE44" s="11">
        <v>13.51</v>
      </c>
      <c r="AF44" s="11">
        <v>13.32</v>
      </c>
      <c r="AG44" s="11">
        <v>13.3</v>
      </c>
      <c r="AH44" s="11">
        <v>13.35</v>
      </c>
      <c r="AI44" s="11">
        <v>13.39</v>
      </c>
    </row>
    <row r="45" ht="22" customHeight="1" spans="1:35">
      <c r="A45" s="11" t="s">
        <v>686</v>
      </c>
      <c r="B45" s="11" t="s">
        <v>580</v>
      </c>
      <c r="C45" s="11" t="s">
        <v>686</v>
      </c>
      <c r="D45" s="11" t="s">
        <v>6458</v>
      </c>
      <c r="E45" s="11" t="s">
        <v>1812</v>
      </c>
      <c r="F45" s="11" t="s">
        <v>584</v>
      </c>
      <c r="G45" s="11" t="s">
        <v>580</v>
      </c>
      <c r="H45" s="11">
        <v>48.15</v>
      </c>
      <c r="I45" s="11">
        <v>45.95</v>
      </c>
      <c r="J45" s="11">
        <v>46.12</v>
      </c>
      <c r="K45" s="11">
        <v>47.54</v>
      </c>
      <c r="L45" s="11">
        <v>59.99</v>
      </c>
      <c r="M45" s="11" t="s">
        <v>686</v>
      </c>
      <c r="N45" s="11" t="s">
        <v>686</v>
      </c>
      <c r="O45" s="11" t="s">
        <v>686</v>
      </c>
      <c r="P45" s="11" t="s">
        <v>686</v>
      </c>
      <c r="Q45" s="11" t="s">
        <v>686</v>
      </c>
      <c r="R45" s="11" t="s">
        <v>686</v>
      </c>
      <c r="S45" s="11" t="s">
        <v>686</v>
      </c>
      <c r="T45" s="11" t="s">
        <v>686</v>
      </c>
      <c r="U45" s="11" t="s">
        <v>686</v>
      </c>
      <c r="V45" s="11" t="s">
        <v>686</v>
      </c>
      <c r="W45" s="11" t="s">
        <v>686</v>
      </c>
      <c r="X45" s="11" t="s">
        <v>686</v>
      </c>
      <c r="Y45" s="11" t="s">
        <v>686</v>
      </c>
      <c r="Z45" s="11" t="s">
        <v>686</v>
      </c>
      <c r="AA45" s="11" t="s">
        <v>686</v>
      </c>
      <c r="AB45" s="11" t="s">
        <v>686</v>
      </c>
      <c r="AC45" s="11" t="s">
        <v>686</v>
      </c>
      <c r="AD45" s="11" t="s">
        <v>686</v>
      </c>
      <c r="AE45" s="11" t="s">
        <v>686</v>
      </c>
      <c r="AF45" s="11" t="s">
        <v>686</v>
      </c>
      <c r="AG45" s="11" t="s">
        <v>686</v>
      </c>
      <c r="AH45" s="11" t="s">
        <v>686</v>
      </c>
      <c r="AI45" s="11" t="s">
        <v>686</v>
      </c>
    </row>
    <row r="46" ht="22" customHeight="1" spans="1:35">
      <c r="A46" s="11" t="s">
        <v>686</v>
      </c>
      <c r="B46" s="11" t="s">
        <v>742</v>
      </c>
      <c r="C46" s="11" t="s">
        <v>6464</v>
      </c>
      <c r="D46" s="11" t="s">
        <v>6469</v>
      </c>
      <c r="E46" s="11" t="s">
        <v>1812</v>
      </c>
      <c r="F46" s="11" t="s">
        <v>6467</v>
      </c>
      <c r="G46" s="11" t="s">
        <v>741</v>
      </c>
      <c r="H46" s="11">
        <v>23.05</v>
      </c>
      <c r="I46" s="11">
        <v>23.05</v>
      </c>
      <c r="J46" s="11">
        <v>23.05</v>
      </c>
      <c r="K46" s="11">
        <v>0</v>
      </c>
      <c r="L46" s="11">
        <v>0</v>
      </c>
      <c r="M46" s="11">
        <v>0</v>
      </c>
      <c r="N46" s="11">
        <v>0</v>
      </c>
      <c r="O46" s="11">
        <v>21.95</v>
      </c>
      <c r="P46" s="11">
        <v>0</v>
      </c>
      <c r="Q46" s="11">
        <v>0</v>
      </c>
      <c r="R46" s="11">
        <v>0</v>
      </c>
      <c r="S46" s="11">
        <v>21.95</v>
      </c>
      <c r="T46" s="11">
        <v>21.95</v>
      </c>
      <c r="U46" s="11">
        <v>0</v>
      </c>
      <c r="V46" s="11">
        <v>21.95</v>
      </c>
      <c r="W46" s="11">
        <v>0</v>
      </c>
      <c r="X46" s="11">
        <v>21.95</v>
      </c>
      <c r="Y46" s="11">
        <v>0</v>
      </c>
      <c r="Z46" s="11">
        <v>0</v>
      </c>
      <c r="AA46" s="11">
        <v>21.95</v>
      </c>
      <c r="AB46" s="11">
        <v>21.95</v>
      </c>
      <c r="AC46" s="11">
        <v>21.74</v>
      </c>
      <c r="AD46" s="11">
        <v>21.95</v>
      </c>
      <c r="AE46" s="11">
        <v>21.7</v>
      </c>
      <c r="AF46" s="11">
        <v>20.95</v>
      </c>
      <c r="AG46" s="11">
        <v>0</v>
      </c>
      <c r="AH46" s="11">
        <v>20.95</v>
      </c>
      <c r="AI46" s="11">
        <v>0</v>
      </c>
    </row>
    <row r="47" ht="22" customHeight="1" spans="1:35">
      <c r="A47" s="11" t="s">
        <v>686</v>
      </c>
      <c r="B47" s="11" t="s">
        <v>331</v>
      </c>
      <c r="C47" s="11" t="s">
        <v>2045</v>
      </c>
      <c r="D47" s="11" t="s">
        <v>6479</v>
      </c>
      <c r="E47" s="11" t="s">
        <v>1812</v>
      </c>
      <c r="F47" s="11" t="s">
        <v>2054</v>
      </c>
      <c r="G47" s="11" t="s">
        <v>743</v>
      </c>
      <c r="H47" s="11">
        <v>22.69</v>
      </c>
      <c r="I47" s="11">
        <v>25.93</v>
      </c>
      <c r="J47" s="11">
        <v>23.85</v>
      </c>
      <c r="K47" s="11">
        <v>26.48</v>
      </c>
      <c r="L47" s="11">
        <v>24.72</v>
      </c>
      <c r="M47" s="11">
        <v>26.81</v>
      </c>
      <c r="N47" s="11">
        <v>25.66</v>
      </c>
      <c r="O47" s="11">
        <v>27.33</v>
      </c>
      <c r="P47" s="11">
        <v>29.72</v>
      </c>
      <c r="Q47" s="11">
        <v>30.93</v>
      </c>
      <c r="R47" s="11">
        <v>29.31</v>
      </c>
      <c r="S47" s="11">
        <v>29.11</v>
      </c>
      <c r="T47" s="11">
        <v>31.51</v>
      </c>
      <c r="U47" s="11">
        <v>27.71</v>
      </c>
      <c r="V47" s="11">
        <v>29.13</v>
      </c>
      <c r="W47" s="11">
        <v>28.65</v>
      </c>
      <c r="X47" s="11">
        <v>28.55</v>
      </c>
      <c r="Y47" s="11">
        <v>28.36</v>
      </c>
      <c r="Z47" s="11">
        <v>28.99</v>
      </c>
      <c r="AA47" s="11">
        <v>28.82</v>
      </c>
      <c r="AB47" s="11" t="s">
        <v>686</v>
      </c>
      <c r="AC47" s="11" t="s">
        <v>686</v>
      </c>
      <c r="AD47" s="11" t="s">
        <v>686</v>
      </c>
      <c r="AE47" s="11" t="s">
        <v>686</v>
      </c>
      <c r="AF47" s="11" t="s">
        <v>686</v>
      </c>
      <c r="AG47" s="11" t="s">
        <v>686</v>
      </c>
      <c r="AH47" s="11" t="s">
        <v>686</v>
      </c>
      <c r="AI47" s="11" t="s">
        <v>686</v>
      </c>
    </row>
    <row r="48" ht="22" customHeight="1" spans="1:35">
      <c r="A48" s="11" t="s">
        <v>686</v>
      </c>
      <c r="B48" s="11" t="s">
        <v>471</v>
      </c>
      <c r="C48" s="11" t="s">
        <v>6487</v>
      </c>
      <c r="D48" s="11" t="s">
        <v>6489</v>
      </c>
      <c r="E48" s="11" t="s">
        <v>1812</v>
      </c>
      <c r="F48" s="11" t="s">
        <v>2666</v>
      </c>
      <c r="G48" s="11" t="s">
        <v>744</v>
      </c>
      <c r="H48" s="11">
        <v>15.99</v>
      </c>
      <c r="I48" s="11">
        <v>15.99</v>
      </c>
      <c r="J48" s="11">
        <v>15.99</v>
      </c>
      <c r="K48" s="11">
        <v>15.99</v>
      </c>
      <c r="L48" s="11">
        <v>16.76</v>
      </c>
      <c r="M48" s="11">
        <v>14.04</v>
      </c>
      <c r="N48" s="11">
        <v>13.99</v>
      </c>
      <c r="O48" s="11">
        <v>17.44</v>
      </c>
      <c r="P48" s="11">
        <v>20.49</v>
      </c>
      <c r="Q48" s="11">
        <v>20.49</v>
      </c>
      <c r="R48" s="11">
        <v>20.49</v>
      </c>
      <c r="S48" s="11">
        <v>20.49</v>
      </c>
      <c r="T48" s="11">
        <v>20.49</v>
      </c>
      <c r="U48" s="11">
        <v>20.49</v>
      </c>
      <c r="V48" s="11">
        <v>20.49</v>
      </c>
      <c r="W48" s="11">
        <v>20.49</v>
      </c>
      <c r="X48" s="11">
        <v>20.49</v>
      </c>
      <c r="Y48" s="11">
        <v>20.49</v>
      </c>
      <c r="Z48" s="11">
        <v>20.58</v>
      </c>
      <c r="AA48" s="11">
        <v>20.4</v>
      </c>
      <c r="AB48" s="11">
        <v>19.35</v>
      </c>
      <c r="AC48" s="11">
        <v>0</v>
      </c>
      <c r="AD48" s="11" t="s">
        <v>686</v>
      </c>
      <c r="AE48" s="11" t="s">
        <v>686</v>
      </c>
      <c r="AF48" s="11" t="s">
        <v>686</v>
      </c>
      <c r="AG48" s="11" t="s">
        <v>686</v>
      </c>
      <c r="AH48" s="11" t="s">
        <v>686</v>
      </c>
      <c r="AI48" s="11" t="s">
        <v>686</v>
      </c>
    </row>
    <row r="49" ht="22" customHeight="1" spans="1:35">
      <c r="A49" s="11" t="s">
        <v>686</v>
      </c>
      <c r="B49" s="11" t="s">
        <v>746</v>
      </c>
      <c r="C49" s="11" t="s">
        <v>6496</v>
      </c>
      <c r="D49" s="11" t="s">
        <v>6501</v>
      </c>
      <c r="E49" s="11" t="s">
        <v>1812</v>
      </c>
      <c r="F49" s="11" t="s">
        <v>6499</v>
      </c>
      <c r="G49" s="11" t="s">
        <v>745</v>
      </c>
      <c r="H49" s="11">
        <v>7.99</v>
      </c>
      <c r="I49" s="11">
        <v>7.29</v>
      </c>
      <c r="J49" s="11">
        <v>7.99</v>
      </c>
      <c r="K49" s="11">
        <v>7.99</v>
      </c>
      <c r="L49" s="11">
        <v>7.99</v>
      </c>
      <c r="M49" s="11">
        <v>7.68</v>
      </c>
      <c r="N49" s="11">
        <v>7.82</v>
      </c>
      <c r="O49" s="11">
        <v>7.44</v>
      </c>
      <c r="P49" s="11">
        <v>6.4</v>
      </c>
      <c r="Q49" s="11">
        <v>6.45</v>
      </c>
      <c r="R49" s="11">
        <v>6.4</v>
      </c>
      <c r="S49" s="11">
        <v>6.3</v>
      </c>
      <c r="T49" s="11">
        <v>4.99</v>
      </c>
      <c r="U49" s="11">
        <v>5.69</v>
      </c>
      <c r="V49" s="11">
        <v>0</v>
      </c>
      <c r="W49" s="11">
        <v>6.48</v>
      </c>
      <c r="X49" s="11">
        <v>6.59</v>
      </c>
      <c r="Y49" s="11">
        <v>6.59</v>
      </c>
      <c r="Z49" s="11">
        <v>6.59</v>
      </c>
      <c r="AA49" s="11">
        <v>7.19</v>
      </c>
      <c r="AB49" s="11">
        <v>7.93</v>
      </c>
      <c r="AC49" s="11">
        <v>5.64</v>
      </c>
      <c r="AD49" s="11">
        <v>6.4</v>
      </c>
      <c r="AE49" s="11">
        <v>7.1</v>
      </c>
      <c r="AF49" s="11">
        <v>6.99</v>
      </c>
      <c r="AG49" s="11">
        <v>6.99</v>
      </c>
      <c r="AH49" s="11">
        <v>6.99</v>
      </c>
      <c r="AI49" s="11">
        <v>6.99</v>
      </c>
    </row>
    <row r="50" ht="22" customHeight="1" spans="1:35">
      <c r="A50" s="11" t="s">
        <v>686</v>
      </c>
      <c r="B50" s="11" t="s">
        <v>747</v>
      </c>
      <c r="C50" s="11" t="s">
        <v>686</v>
      </c>
      <c r="D50" s="11" t="s">
        <v>6513</v>
      </c>
      <c r="E50" s="11" t="s">
        <v>1812</v>
      </c>
      <c r="F50" s="11" t="s">
        <v>6511</v>
      </c>
      <c r="G50" s="11" t="s">
        <v>747</v>
      </c>
      <c r="H50" s="11">
        <v>11.23</v>
      </c>
      <c r="I50" s="11">
        <v>12.49</v>
      </c>
      <c r="J50" s="11">
        <v>13.33</v>
      </c>
      <c r="K50" s="11">
        <v>12.59</v>
      </c>
      <c r="L50" s="11">
        <v>11.2</v>
      </c>
      <c r="M50" s="11">
        <v>9.81</v>
      </c>
      <c r="N50" s="11">
        <v>13.65</v>
      </c>
      <c r="O50" s="11">
        <v>15.25</v>
      </c>
      <c r="P50" s="11">
        <v>12.63</v>
      </c>
      <c r="Q50" s="11">
        <v>12.8</v>
      </c>
      <c r="R50" s="11">
        <v>9.79</v>
      </c>
      <c r="S50" s="11">
        <v>9.04</v>
      </c>
      <c r="T50" s="11">
        <v>11.03</v>
      </c>
      <c r="U50" s="11">
        <v>7.93</v>
      </c>
      <c r="V50" s="11">
        <v>7.76</v>
      </c>
      <c r="W50" s="11">
        <v>7.76</v>
      </c>
      <c r="X50" s="11">
        <v>7.76</v>
      </c>
      <c r="Y50" s="11">
        <v>7.76</v>
      </c>
      <c r="Z50" s="11">
        <v>7.79</v>
      </c>
      <c r="AA50" s="11">
        <v>7.78</v>
      </c>
      <c r="AB50" s="11">
        <v>7.78</v>
      </c>
      <c r="AC50" s="11">
        <v>7.83</v>
      </c>
      <c r="AD50" s="11">
        <v>7.9</v>
      </c>
      <c r="AE50" s="11">
        <v>7.83</v>
      </c>
      <c r="AF50" s="11"/>
      <c r="AG50" s="11">
        <v>7.67</v>
      </c>
      <c r="AH50" s="11">
        <v>7.67</v>
      </c>
      <c r="AI50" s="11">
        <v>7.67</v>
      </c>
    </row>
    <row r="51" ht="22" customHeight="1" spans="1:35">
      <c r="A51" s="11" t="s">
        <v>686</v>
      </c>
      <c r="B51" s="11" t="s">
        <v>593</v>
      </c>
      <c r="C51" s="11" t="s">
        <v>2283</v>
      </c>
      <c r="D51" s="11" t="s">
        <v>6526</v>
      </c>
      <c r="E51" s="11" t="s">
        <v>1812</v>
      </c>
      <c r="F51" s="11" t="s">
        <v>594</v>
      </c>
      <c r="G51" s="11" t="s">
        <v>748</v>
      </c>
      <c r="H51" s="11">
        <v>18.99</v>
      </c>
      <c r="I51" s="11">
        <v>18.99</v>
      </c>
      <c r="J51" s="11" t="s">
        <v>686</v>
      </c>
      <c r="K51" s="11" t="s">
        <v>686</v>
      </c>
      <c r="L51" s="11" t="s">
        <v>686</v>
      </c>
      <c r="M51" s="11" t="s">
        <v>686</v>
      </c>
      <c r="N51" s="11" t="s">
        <v>686</v>
      </c>
      <c r="O51" s="11" t="s">
        <v>686</v>
      </c>
      <c r="P51" s="11" t="s">
        <v>686</v>
      </c>
      <c r="Q51" s="11" t="s">
        <v>686</v>
      </c>
      <c r="R51" s="11" t="s">
        <v>686</v>
      </c>
      <c r="S51" s="11" t="s">
        <v>686</v>
      </c>
      <c r="T51" s="11" t="s">
        <v>686</v>
      </c>
      <c r="U51" s="11" t="s">
        <v>686</v>
      </c>
      <c r="V51" s="11" t="s">
        <v>686</v>
      </c>
      <c r="W51" s="11" t="s">
        <v>686</v>
      </c>
      <c r="X51" s="11" t="s">
        <v>686</v>
      </c>
      <c r="Y51" s="11" t="s">
        <v>686</v>
      </c>
      <c r="Z51" s="11" t="s">
        <v>686</v>
      </c>
      <c r="AA51" s="11" t="s">
        <v>686</v>
      </c>
      <c r="AB51" s="11" t="s">
        <v>686</v>
      </c>
      <c r="AC51" s="11" t="s">
        <v>686</v>
      </c>
      <c r="AD51" s="11" t="s">
        <v>686</v>
      </c>
      <c r="AE51" s="11" t="s">
        <v>686</v>
      </c>
      <c r="AF51" s="11" t="s">
        <v>686</v>
      </c>
      <c r="AG51" s="11" t="s">
        <v>686</v>
      </c>
      <c r="AH51" s="11" t="s">
        <v>686</v>
      </c>
      <c r="AI51" s="11" t="s">
        <v>686</v>
      </c>
    </row>
    <row r="52" ht="22" customHeight="1" spans="1:35">
      <c r="A52" s="11" t="s">
        <v>686</v>
      </c>
      <c r="B52" s="11" t="s">
        <v>750</v>
      </c>
      <c r="C52" s="11" t="s">
        <v>6534</v>
      </c>
      <c r="D52" s="11" t="s">
        <v>6538</v>
      </c>
      <c r="E52" s="11" t="s">
        <v>1812</v>
      </c>
      <c r="F52" s="11" t="s">
        <v>3884</v>
      </c>
      <c r="G52" s="11" t="s">
        <v>749</v>
      </c>
      <c r="H52" s="11">
        <v>14.08</v>
      </c>
      <c r="I52" s="11">
        <v>14.61</v>
      </c>
      <c r="J52" s="11">
        <v>14.98</v>
      </c>
      <c r="K52" s="11">
        <v>14.98</v>
      </c>
      <c r="L52" s="11">
        <v>14.77</v>
      </c>
      <c r="M52" s="11">
        <v>15.31</v>
      </c>
      <c r="N52" s="11">
        <v>14.29</v>
      </c>
      <c r="O52" s="11">
        <v>14.27</v>
      </c>
      <c r="P52" s="11">
        <v>11.58</v>
      </c>
      <c r="Q52" s="11">
        <v>12.06</v>
      </c>
      <c r="R52" s="11">
        <v>11.25</v>
      </c>
      <c r="S52" s="11">
        <v>12</v>
      </c>
      <c r="T52" s="11">
        <v>12.77</v>
      </c>
      <c r="U52" s="11">
        <v>11.77</v>
      </c>
      <c r="V52" s="11">
        <v>11.58</v>
      </c>
      <c r="W52" s="11">
        <v>11.6</v>
      </c>
      <c r="X52" s="11">
        <v>11.61</v>
      </c>
      <c r="Y52" s="11">
        <v>12.89</v>
      </c>
      <c r="Z52" s="11">
        <v>13.59</v>
      </c>
      <c r="AA52" s="11">
        <v>11.81</v>
      </c>
      <c r="AB52" s="11">
        <v>13.15</v>
      </c>
      <c r="AC52" s="11">
        <v>11.04</v>
      </c>
      <c r="AD52" s="11">
        <v>10.51</v>
      </c>
      <c r="AE52" s="11">
        <v>10.42</v>
      </c>
      <c r="AF52" s="11">
        <v>9.99</v>
      </c>
      <c r="AG52" s="11">
        <v>10.01</v>
      </c>
      <c r="AH52" s="11">
        <v>10.05</v>
      </c>
      <c r="AI52" s="11">
        <v>10.05</v>
      </c>
    </row>
    <row r="53" ht="22" customHeight="1" spans="1:35">
      <c r="A53" s="11" t="s">
        <v>686</v>
      </c>
      <c r="B53" s="11" t="s">
        <v>215</v>
      </c>
      <c r="C53" s="11" t="s">
        <v>1890</v>
      </c>
      <c r="D53" s="11" t="s">
        <v>6549</v>
      </c>
      <c r="E53" s="11" t="s">
        <v>1812</v>
      </c>
      <c r="F53" s="11" t="s">
        <v>218</v>
      </c>
      <c r="G53" s="11" t="s">
        <v>751</v>
      </c>
      <c r="H53" s="11">
        <v>35.99</v>
      </c>
      <c r="I53" s="11">
        <v>35.99</v>
      </c>
      <c r="J53" s="11">
        <v>40.58</v>
      </c>
      <c r="K53" s="11">
        <v>39.99</v>
      </c>
      <c r="L53" s="11">
        <v>39.99</v>
      </c>
      <c r="M53" s="11">
        <v>39.77</v>
      </c>
      <c r="N53" s="11">
        <v>42.81</v>
      </c>
      <c r="O53" s="11">
        <v>41.33</v>
      </c>
      <c r="P53" s="11">
        <v>40.51</v>
      </c>
      <c r="Q53" s="11">
        <v>39.95</v>
      </c>
      <c r="R53" s="11">
        <v>39.72</v>
      </c>
      <c r="S53" s="11">
        <v>37.73</v>
      </c>
      <c r="T53" s="11">
        <v>39.95</v>
      </c>
      <c r="U53" s="11">
        <v>39.95</v>
      </c>
      <c r="V53" s="11">
        <v>37.9</v>
      </c>
      <c r="W53" s="11">
        <v>40.04</v>
      </c>
      <c r="X53" s="11">
        <v>46.14</v>
      </c>
      <c r="Y53" s="11">
        <v>47.67</v>
      </c>
      <c r="Z53" s="11">
        <v>41.65</v>
      </c>
      <c r="AA53" s="11">
        <v>46.64</v>
      </c>
      <c r="AB53" s="11">
        <v>58.78</v>
      </c>
      <c r="AC53" s="11">
        <v>36.27</v>
      </c>
      <c r="AD53" s="11">
        <v>35.24</v>
      </c>
      <c r="AE53" s="11">
        <v>43</v>
      </c>
      <c r="AF53" s="11">
        <v>53.69</v>
      </c>
      <c r="AG53" s="11">
        <v>41.82</v>
      </c>
      <c r="AH53" s="11">
        <v>39.81</v>
      </c>
      <c r="AI53" s="11">
        <v>37.99</v>
      </c>
    </row>
    <row r="54" ht="22" customHeight="1" spans="1:35">
      <c r="A54" s="11" t="s">
        <v>686</v>
      </c>
      <c r="B54" s="11" t="s">
        <v>753</v>
      </c>
      <c r="C54" s="11" t="s">
        <v>6555</v>
      </c>
      <c r="D54" s="11" t="s">
        <v>6559</v>
      </c>
      <c r="E54" s="11" t="s">
        <v>1812</v>
      </c>
      <c r="F54" s="11" t="s">
        <v>3862</v>
      </c>
      <c r="G54" s="11" t="s">
        <v>752</v>
      </c>
      <c r="H54" s="11">
        <v>14.44</v>
      </c>
      <c r="I54" s="11">
        <v>15.66</v>
      </c>
      <c r="J54" s="11">
        <v>16.6</v>
      </c>
      <c r="K54" s="11">
        <v>16.53</v>
      </c>
      <c r="L54" s="11">
        <v>15.57</v>
      </c>
      <c r="M54" s="11">
        <v>17.39</v>
      </c>
      <c r="N54" s="11">
        <v>16.83</v>
      </c>
      <c r="O54" s="11">
        <v>18.84</v>
      </c>
      <c r="P54" s="11">
        <v>16.99</v>
      </c>
      <c r="Q54" s="11">
        <v>16.89</v>
      </c>
      <c r="R54" s="11">
        <v>14.07</v>
      </c>
      <c r="S54" s="11">
        <v>14.99</v>
      </c>
      <c r="T54" s="11">
        <v>14.99</v>
      </c>
      <c r="U54" s="11">
        <v>14.74</v>
      </c>
      <c r="V54" s="11">
        <v>16.41</v>
      </c>
      <c r="W54" s="11">
        <v>14.99</v>
      </c>
      <c r="X54" s="11">
        <v>17.05</v>
      </c>
      <c r="Y54" s="11">
        <v>15.51</v>
      </c>
      <c r="Z54" s="11">
        <v>18.99</v>
      </c>
      <c r="AA54" s="11">
        <v>18.99</v>
      </c>
      <c r="AB54" s="11" t="s">
        <v>686</v>
      </c>
      <c r="AC54" s="11" t="s">
        <v>686</v>
      </c>
      <c r="AD54" s="11" t="s">
        <v>686</v>
      </c>
      <c r="AE54" s="11" t="s">
        <v>686</v>
      </c>
      <c r="AF54" s="11" t="s">
        <v>686</v>
      </c>
      <c r="AG54" s="11" t="s">
        <v>686</v>
      </c>
      <c r="AH54" s="11" t="s">
        <v>686</v>
      </c>
      <c r="AI54" s="11" t="s">
        <v>686</v>
      </c>
    </row>
    <row r="55" ht="22" customHeight="1" spans="1:35">
      <c r="A55" s="11" t="s">
        <v>686</v>
      </c>
      <c r="B55" s="11" t="s">
        <v>248</v>
      </c>
      <c r="C55" s="11" t="s">
        <v>1878</v>
      </c>
      <c r="D55" s="11" t="s">
        <v>6569</v>
      </c>
      <c r="E55" s="11" t="s">
        <v>1812</v>
      </c>
      <c r="F55" s="11" t="s">
        <v>1881</v>
      </c>
      <c r="G55" s="11" t="s">
        <v>754</v>
      </c>
      <c r="H55" s="11">
        <v>15.29</v>
      </c>
      <c r="I55" s="11">
        <v>16.49</v>
      </c>
      <c r="J55" s="11">
        <v>16.76</v>
      </c>
      <c r="K55" s="11">
        <v>17.82</v>
      </c>
      <c r="L55" s="11">
        <v>16.91</v>
      </c>
      <c r="M55" s="11">
        <v>17.16</v>
      </c>
      <c r="N55" s="11">
        <v>16.59</v>
      </c>
      <c r="O55" s="11">
        <v>16.62</v>
      </c>
      <c r="P55" s="11">
        <v>17.55</v>
      </c>
      <c r="Q55" s="11">
        <v>16.92</v>
      </c>
      <c r="R55" s="11">
        <v>14.31</v>
      </c>
      <c r="S55" s="11">
        <v>15.36</v>
      </c>
      <c r="T55" s="11">
        <v>16.53</v>
      </c>
      <c r="U55" s="11">
        <v>15.85</v>
      </c>
      <c r="V55" s="11">
        <v>14.89</v>
      </c>
      <c r="W55" s="11">
        <v>17.99</v>
      </c>
      <c r="X55" s="11">
        <v>17.66</v>
      </c>
      <c r="Y55" s="11">
        <v>19.99</v>
      </c>
      <c r="Z55" s="11">
        <v>19.72</v>
      </c>
      <c r="AA55" s="11">
        <v>19.89</v>
      </c>
      <c r="AB55" s="11">
        <v>21.12</v>
      </c>
      <c r="AC55" s="11">
        <v>17.38</v>
      </c>
      <c r="AD55" s="11">
        <v>22.74</v>
      </c>
      <c r="AE55" s="11">
        <v>19.03</v>
      </c>
      <c r="AF55" s="11">
        <v>16.99</v>
      </c>
      <c r="AG55" s="11">
        <v>17.15</v>
      </c>
      <c r="AH55" s="11">
        <v>21.28</v>
      </c>
      <c r="AI55" s="11">
        <v>20.16</v>
      </c>
    </row>
    <row r="56" ht="22" customHeight="1" spans="1:35">
      <c r="A56" s="11" t="s">
        <v>686</v>
      </c>
      <c r="B56" s="11" t="s">
        <v>756</v>
      </c>
      <c r="C56" s="11" t="s">
        <v>2348</v>
      </c>
      <c r="D56" s="11" t="s">
        <v>6578</v>
      </c>
      <c r="E56" s="11" t="s">
        <v>1812</v>
      </c>
      <c r="F56" s="11" t="s">
        <v>6576</v>
      </c>
      <c r="G56" s="11" t="s">
        <v>755</v>
      </c>
      <c r="H56" s="11">
        <v>14.44</v>
      </c>
      <c r="I56" s="11">
        <v>16.99</v>
      </c>
      <c r="J56" s="11">
        <v>18.84</v>
      </c>
      <c r="K56" s="11">
        <v>45.99</v>
      </c>
      <c r="L56" s="11">
        <v>0</v>
      </c>
      <c r="M56" s="11">
        <v>45.99</v>
      </c>
      <c r="N56" s="11">
        <v>0</v>
      </c>
      <c r="O56" s="11">
        <v>45.99</v>
      </c>
      <c r="P56" s="11"/>
      <c r="Q56" s="11" t="s">
        <v>686</v>
      </c>
      <c r="R56" s="11" t="s">
        <v>686</v>
      </c>
      <c r="S56" s="11" t="s">
        <v>686</v>
      </c>
      <c r="T56" s="11" t="s">
        <v>686</v>
      </c>
      <c r="U56" s="11" t="s">
        <v>686</v>
      </c>
      <c r="V56" s="11" t="s">
        <v>686</v>
      </c>
      <c r="W56" s="11" t="s">
        <v>686</v>
      </c>
      <c r="X56" s="11" t="s">
        <v>686</v>
      </c>
      <c r="Y56" s="11" t="s">
        <v>686</v>
      </c>
      <c r="Z56" s="11" t="s">
        <v>686</v>
      </c>
      <c r="AA56" s="11" t="s">
        <v>686</v>
      </c>
      <c r="AB56" s="11" t="s">
        <v>686</v>
      </c>
      <c r="AC56" s="11" t="s">
        <v>686</v>
      </c>
      <c r="AD56" s="11" t="s">
        <v>686</v>
      </c>
      <c r="AE56" s="11" t="s">
        <v>686</v>
      </c>
      <c r="AF56" s="11" t="s">
        <v>686</v>
      </c>
      <c r="AG56" s="11" t="s">
        <v>686</v>
      </c>
      <c r="AH56" s="11" t="s">
        <v>686</v>
      </c>
      <c r="AI56" s="11" t="s">
        <v>686</v>
      </c>
    </row>
    <row r="57" ht="22" customHeight="1" spans="1:35">
      <c r="A57" s="11" t="s">
        <v>686</v>
      </c>
      <c r="B57" s="11" t="s">
        <v>239</v>
      </c>
      <c r="C57" s="11" t="s">
        <v>686</v>
      </c>
      <c r="D57" s="11" t="s">
        <v>6588</v>
      </c>
      <c r="E57" s="11" t="s">
        <v>1812</v>
      </c>
      <c r="F57" s="11" t="s">
        <v>1847</v>
      </c>
      <c r="G57" s="11" t="s">
        <v>239</v>
      </c>
      <c r="H57" s="11">
        <v>17.95</v>
      </c>
      <c r="I57" s="11">
        <v>17.4</v>
      </c>
      <c r="J57" s="11">
        <v>18.82</v>
      </c>
      <c r="K57" s="11">
        <v>17.79</v>
      </c>
      <c r="L57" s="11">
        <v>17.46</v>
      </c>
      <c r="M57" s="11">
        <v>17.52</v>
      </c>
      <c r="N57" s="11">
        <v>17.48</v>
      </c>
      <c r="O57" s="11">
        <v>17.26</v>
      </c>
      <c r="P57" s="11">
        <v>17.17</v>
      </c>
      <c r="Q57" s="11">
        <v>17.35</v>
      </c>
      <c r="R57" s="11">
        <v>17.39</v>
      </c>
      <c r="S57" s="11">
        <v>17.78</v>
      </c>
      <c r="T57" s="11">
        <v>17.44</v>
      </c>
      <c r="U57" s="11">
        <v>18.83</v>
      </c>
      <c r="V57" s="11">
        <v>18.47</v>
      </c>
      <c r="W57" s="11">
        <v>17.24</v>
      </c>
      <c r="X57" s="11">
        <v>17.42</v>
      </c>
      <c r="Y57" s="11">
        <v>19.04</v>
      </c>
      <c r="Z57" s="11">
        <v>19.46</v>
      </c>
      <c r="AA57" s="11">
        <v>19.95</v>
      </c>
      <c r="AB57" s="11">
        <v>20.83</v>
      </c>
      <c r="AC57" s="11">
        <v>20.2</v>
      </c>
      <c r="AD57" s="11">
        <v>17.85</v>
      </c>
      <c r="AE57" s="11">
        <v>17.8</v>
      </c>
      <c r="AF57" s="11">
        <v>19.79</v>
      </c>
      <c r="AG57" s="11">
        <v>17.98</v>
      </c>
      <c r="AH57" s="11">
        <v>18.63</v>
      </c>
      <c r="AI57" s="11">
        <v>18.03</v>
      </c>
    </row>
    <row r="58" ht="22" customHeight="1" spans="1:35">
      <c r="A58" s="11" t="s">
        <v>686</v>
      </c>
      <c r="B58" s="11" t="s">
        <v>222</v>
      </c>
      <c r="C58" s="11" t="s">
        <v>1852</v>
      </c>
      <c r="D58" s="11" t="s">
        <v>6598</v>
      </c>
      <c r="E58" s="11" t="s">
        <v>1812</v>
      </c>
      <c r="F58" s="11" t="s">
        <v>1862</v>
      </c>
      <c r="G58" s="11" t="s">
        <v>757</v>
      </c>
      <c r="H58" s="11">
        <v>39.95</v>
      </c>
      <c r="I58" s="11">
        <v>39.95</v>
      </c>
      <c r="J58" s="11">
        <v>39.95</v>
      </c>
      <c r="K58" s="11">
        <v>40.82</v>
      </c>
      <c r="L58" s="11">
        <v>39.95</v>
      </c>
      <c r="M58" s="11">
        <v>39.95</v>
      </c>
      <c r="N58" s="11">
        <v>38.65</v>
      </c>
      <c r="O58" s="11">
        <v>39.95</v>
      </c>
      <c r="P58" s="11">
        <v>42.62</v>
      </c>
      <c r="Q58" s="11">
        <v>39.95</v>
      </c>
      <c r="R58" s="11">
        <v>38.45</v>
      </c>
      <c r="S58" s="11">
        <v>44.95</v>
      </c>
      <c r="T58" s="11">
        <v>44.95</v>
      </c>
      <c r="U58" s="11">
        <v>44.95</v>
      </c>
      <c r="V58" s="11">
        <v>41.52</v>
      </c>
      <c r="W58" s="11">
        <v>39.34</v>
      </c>
      <c r="X58" s="11">
        <v>38.22</v>
      </c>
      <c r="Y58" s="11">
        <v>39.95</v>
      </c>
      <c r="Z58" s="11"/>
      <c r="AA58" s="11"/>
      <c r="AB58" s="11"/>
      <c r="AC58" s="11"/>
      <c r="AD58" s="11">
        <v>41.79</v>
      </c>
      <c r="AE58" s="11">
        <v>44.95</v>
      </c>
      <c r="AF58" s="11">
        <v>41.71</v>
      </c>
      <c r="AG58" s="11">
        <v>41.48</v>
      </c>
      <c r="AH58" s="11">
        <v>44.37</v>
      </c>
      <c r="AI58" s="11">
        <v>38.2</v>
      </c>
    </row>
    <row r="59" ht="22" customHeight="1" spans="1:35">
      <c r="A59" s="11" t="s">
        <v>686</v>
      </c>
      <c r="B59" s="11" t="s">
        <v>219</v>
      </c>
      <c r="C59" s="11" t="s">
        <v>1866</v>
      </c>
      <c r="D59" s="11" t="s">
        <v>6608</v>
      </c>
      <c r="E59" s="11" t="s">
        <v>1812</v>
      </c>
      <c r="F59" s="11" t="s">
        <v>1874</v>
      </c>
      <c r="G59" s="11" t="s">
        <v>758</v>
      </c>
      <c r="H59" s="11">
        <v>16.99</v>
      </c>
      <c r="I59" s="11">
        <v>16.21</v>
      </c>
      <c r="J59" s="11">
        <v>16.36</v>
      </c>
      <c r="K59" s="11">
        <v>16.99</v>
      </c>
      <c r="L59" s="11">
        <v>16.81</v>
      </c>
      <c r="M59" s="11">
        <v>16.59</v>
      </c>
      <c r="N59" s="11">
        <v>15.72</v>
      </c>
      <c r="O59" s="11">
        <v>17.48</v>
      </c>
      <c r="P59" s="11">
        <v>15.85</v>
      </c>
      <c r="Q59" s="11">
        <v>21.29</v>
      </c>
      <c r="R59" s="11">
        <v>16.39</v>
      </c>
      <c r="S59" s="11">
        <v>16.99</v>
      </c>
      <c r="T59" s="11">
        <v>19.64</v>
      </c>
      <c r="U59" s="11">
        <v>15.83</v>
      </c>
      <c r="V59" s="11">
        <v>17.08</v>
      </c>
      <c r="W59" s="11">
        <v>25.57</v>
      </c>
      <c r="X59" s="11" t="s">
        <v>686</v>
      </c>
      <c r="Y59" s="11" t="s">
        <v>686</v>
      </c>
      <c r="Z59" s="11" t="s">
        <v>686</v>
      </c>
      <c r="AA59" s="11" t="s">
        <v>686</v>
      </c>
      <c r="AB59" s="11" t="s">
        <v>686</v>
      </c>
      <c r="AC59" s="11" t="s">
        <v>686</v>
      </c>
      <c r="AD59" s="11" t="s">
        <v>686</v>
      </c>
      <c r="AE59" s="11" t="s">
        <v>686</v>
      </c>
      <c r="AF59" s="11" t="s">
        <v>686</v>
      </c>
      <c r="AG59" s="11" t="s">
        <v>686</v>
      </c>
      <c r="AH59" s="11" t="s">
        <v>686</v>
      </c>
      <c r="AI59" s="11" t="s">
        <v>686</v>
      </c>
    </row>
    <row r="60" ht="22" customHeight="1" spans="1:35">
      <c r="A60" s="11" t="s">
        <v>686</v>
      </c>
      <c r="B60" s="11" t="s">
        <v>228</v>
      </c>
      <c r="C60" s="11" t="s">
        <v>1949</v>
      </c>
      <c r="D60" s="11" t="s">
        <v>6615</v>
      </c>
      <c r="E60" s="11" t="s">
        <v>1812</v>
      </c>
      <c r="F60" s="11" t="s">
        <v>1959</v>
      </c>
      <c r="G60" s="11" t="s">
        <v>759</v>
      </c>
      <c r="H60" s="11">
        <v>18.95</v>
      </c>
      <c r="I60" s="11">
        <v>18.91</v>
      </c>
      <c r="J60" s="11">
        <v>18.36</v>
      </c>
      <c r="K60" s="11">
        <v>19.86</v>
      </c>
      <c r="L60" s="11">
        <v>19.95</v>
      </c>
      <c r="M60" s="11">
        <v>20.03</v>
      </c>
      <c r="N60" s="11">
        <v>21.88</v>
      </c>
      <c r="O60" s="11">
        <v>21.72</v>
      </c>
      <c r="P60" s="11">
        <v>19.95</v>
      </c>
      <c r="Q60" s="11">
        <v>20.1</v>
      </c>
      <c r="R60" s="11">
        <v>20.75</v>
      </c>
      <c r="S60" s="11">
        <v>21.67</v>
      </c>
      <c r="T60" s="11">
        <v>20.57</v>
      </c>
      <c r="U60" s="11">
        <v>19.92</v>
      </c>
      <c r="V60" s="11">
        <v>19.68</v>
      </c>
      <c r="W60" s="11">
        <v>19.95</v>
      </c>
      <c r="X60" s="11">
        <v>19.95</v>
      </c>
      <c r="Y60" s="11">
        <v>19.95</v>
      </c>
      <c r="Z60" s="11">
        <v>19.95</v>
      </c>
      <c r="AA60" s="11">
        <v>19.95</v>
      </c>
      <c r="AB60" s="11">
        <v>19.95</v>
      </c>
      <c r="AC60" s="11">
        <v>19.95</v>
      </c>
      <c r="AD60" s="11">
        <v>19.95</v>
      </c>
      <c r="AE60" s="11">
        <v>19.95</v>
      </c>
      <c r="AF60" s="11">
        <v>19.95</v>
      </c>
      <c r="AG60" s="11">
        <v>19.95</v>
      </c>
      <c r="AH60" s="11">
        <v>20.31</v>
      </c>
      <c r="AI60" s="11">
        <v>20.65</v>
      </c>
    </row>
    <row r="61" ht="22" customHeight="1" spans="1:35">
      <c r="A61" s="11" t="s">
        <v>686</v>
      </c>
      <c r="B61" s="11" t="s">
        <v>262</v>
      </c>
      <c r="C61" s="11" t="s">
        <v>1866</v>
      </c>
      <c r="D61" s="11" t="s">
        <v>6623</v>
      </c>
      <c r="E61" s="11" t="s">
        <v>1812</v>
      </c>
      <c r="F61" s="11" t="s">
        <v>2143</v>
      </c>
      <c r="G61" s="11" t="s">
        <v>760</v>
      </c>
      <c r="H61" s="11">
        <v>56.99</v>
      </c>
      <c r="I61" s="11">
        <v>54.97</v>
      </c>
      <c r="J61" s="11">
        <v>54.78</v>
      </c>
      <c r="K61" s="11">
        <v>56.75</v>
      </c>
      <c r="L61" s="11">
        <v>54.14</v>
      </c>
      <c r="M61" s="11">
        <v>53.13</v>
      </c>
      <c r="N61" s="11">
        <v>54.46</v>
      </c>
      <c r="O61" s="11">
        <v>55.11</v>
      </c>
      <c r="P61" s="11">
        <v>55.13</v>
      </c>
      <c r="Q61" s="11">
        <v>57.8</v>
      </c>
      <c r="R61" s="11">
        <v>56.46</v>
      </c>
      <c r="S61" s="11">
        <v>58.96</v>
      </c>
      <c r="T61" s="11">
        <v>56.99</v>
      </c>
      <c r="U61" s="11" t="s">
        <v>686</v>
      </c>
      <c r="V61" s="11" t="s">
        <v>686</v>
      </c>
      <c r="W61" s="11" t="s">
        <v>686</v>
      </c>
      <c r="X61" s="11" t="s">
        <v>686</v>
      </c>
      <c r="Y61" s="11" t="s">
        <v>686</v>
      </c>
      <c r="Z61" s="11" t="s">
        <v>686</v>
      </c>
      <c r="AA61" s="11" t="s">
        <v>686</v>
      </c>
      <c r="AB61" s="11" t="s">
        <v>686</v>
      </c>
      <c r="AC61" s="11" t="s">
        <v>686</v>
      </c>
      <c r="AD61" s="11" t="s">
        <v>686</v>
      </c>
      <c r="AE61" s="11" t="s">
        <v>686</v>
      </c>
      <c r="AF61" s="11" t="s">
        <v>686</v>
      </c>
      <c r="AG61" s="11" t="s">
        <v>686</v>
      </c>
      <c r="AH61" s="11" t="s">
        <v>686</v>
      </c>
      <c r="AI61" s="11" t="s">
        <v>686</v>
      </c>
    </row>
    <row r="62" ht="22" customHeight="1" spans="1:35">
      <c r="A62" s="11" t="s">
        <v>686</v>
      </c>
      <c r="B62" s="11" t="s">
        <v>270</v>
      </c>
      <c r="C62" s="11" t="s">
        <v>2205</v>
      </c>
      <c r="D62" s="11" t="s">
        <v>6631</v>
      </c>
      <c r="E62" s="11" t="s">
        <v>1812</v>
      </c>
      <c r="F62" s="11" t="s">
        <v>272</v>
      </c>
      <c r="G62" s="11" t="s">
        <v>761</v>
      </c>
      <c r="H62" s="11">
        <v>27.99</v>
      </c>
      <c r="I62" s="11">
        <v>26.77</v>
      </c>
      <c r="J62" s="11">
        <v>26.57</v>
      </c>
      <c r="K62" s="11">
        <v>29.65</v>
      </c>
      <c r="L62" s="11">
        <v>28.02</v>
      </c>
      <c r="M62" s="11">
        <v>26.51</v>
      </c>
      <c r="N62" s="11">
        <v>31.5</v>
      </c>
      <c r="O62" s="11">
        <v>26.35</v>
      </c>
      <c r="P62" s="11">
        <v>27.16</v>
      </c>
      <c r="Q62" s="11">
        <v>28.04</v>
      </c>
      <c r="R62" s="11">
        <v>26.57</v>
      </c>
      <c r="S62" s="11">
        <v>24.44</v>
      </c>
      <c r="T62" s="11">
        <v>21.34</v>
      </c>
      <c r="U62" s="11">
        <v>27.76</v>
      </c>
      <c r="V62" s="11">
        <v>29.5</v>
      </c>
      <c r="W62" s="11">
        <v>68.81</v>
      </c>
      <c r="X62" s="11" t="s">
        <v>686</v>
      </c>
      <c r="Y62" s="11" t="s">
        <v>686</v>
      </c>
      <c r="Z62" s="11" t="s">
        <v>686</v>
      </c>
      <c r="AA62" s="11" t="s">
        <v>686</v>
      </c>
      <c r="AB62" s="11" t="s">
        <v>686</v>
      </c>
      <c r="AC62" s="11" t="s">
        <v>686</v>
      </c>
      <c r="AD62" s="11" t="s">
        <v>686</v>
      </c>
      <c r="AE62" s="11" t="s">
        <v>686</v>
      </c>
      <c r="AF62" s="11" t="s">
        <v>686</v>
      </c>
      <c r="AG62" s="11" t="s">
        <v>686</v>
      </c>
      <c r="AH62" s="11" t="s">
        <v>686</v>
      </c>
      <c r="AI62" s="11" t="s">
        <v>686</v>
      </c>
    </row>
    <row r="63" ht="22" customHeight="1" spans="1:35">
      <c r="A63" s="11" t="s">
        <v>686</v>
      </c>
      <c r="B63" s="11" t="s">
        <v>235</v>
      </c>
      <c r="C63" s="11" t="s">
        <v>1902</v>
      </c>
      <c r="D63" s="11" t="s">
        <v>6640</v>
      </c>
      <c r="E63" s="11" t="s">
        <v>1812</v>
      </c>
      <c r="F63" s="11" t="s">
        <v>238</v>
      </c>
      <c r="G63" s="11" t="s">
        <v>762</v>
      </c>
      <c r="H63" s="11">
        <v>26.99</v>
      </c>
      <c r="I63" s="11">
        <v>24.89</v>
      </c>
      <c r="J63" s="11">
        <v>24.71</v>
      </c>
      <c r="K63" s="11">
        <v>25.69</v>
      </c>
      <c r="L63" s="11">
        <v>24.17</v>
      </c>
      <c r="M63" s="11">
        <v>25.85</v>
      </c>
      <c r="N63" s="11">
        <v>26.44</v>
      </c>
      <c r="O63" s="11">
        <v>24.53</v>
      </c>
      <c r="P63" s="11">
        <v>25.44</v>
      </c>
      <c r="Q63" s="11">
        <v>26.68</v>
      </c>
      <c r="R63" s="11">
        <v>22.96</v>
      </c>
      <c r="S63" s="11">
        <v>25.13</v>
      </c>
      <c r="T63" s="11">
        <v>24.74</v>
      </c>
      <c r="U63" s="11">
        <v>24.58</v>
      </c>
      <c r="V63" s="11">
        <v>23.7</v>
      </c>
      <c r="W63" s="11">
        <v>25.14</v>
      </c>
      <c r="X63" s="11">
        <v>24.57</v>
      </c>
      <c r="Y63" s="11">
        <v>25.53</v>
      </c>
      <c r="Z63" s="11">
        <v>25.67</v>
      </c>
      <c r="AA63" s="11">
        <v>27.99</v>
      </c>
      <c r="AB63" s="11">
        <v>27.99</v>
      </c>
      <c r="AC63" s="11">
        <v>27.78</v>
      </c>
      <c r="AD63" s="11">
        <v>26.59</v>
      </c>
      <c r="AE63" s="11">
        <v>27.99</v>
      </c>
      <c r="AF63" s="11">
        <v>27.55</v>
      </c>
      <c r="AG63" s="11"/>
      <c r="AH63" s="11">
        <v>25.99</v>
      </c>
      <c r="AI63" s="11" t="s">
        <v>686</v>
      </c>
    </row>
    <row r="64" ht="22" customHeight="1" spans="1:35">
      <c r="A64" s="11" t="s">
        <v>686</v>
      </c>
      <c r="B64" s="11" t="s">
        <v>244</v>
      </c>
      <c r="C64" s="11" t="s">
        <v>1915</v>
      </c>
      <c r="D64" s="11" t="s">
        <v>6649</v>
      </c>
      <c r="E64" s="11" t="s">
        <v>1812</v>
      </c>
      <c r="F64" s="11" t="s">
        <v>247</v>
      </c>
      <c r="G64" s="11" t="s">
        <v>763</v>
      </c>
      <c r="H64" s="11">
        <v>15.96</v>
      </c>
      <c r="I64" s="11">
        <v>17.49</v>
      </c>
      <c r="J64" s="11">
        <v>16.93</v>
      </c>
      <c r="K64" s="11">
        <v>16.77</v>
      </c>
      <c r="L64" s="11">
        <v>16.73</v>
      </c>
      <c r="M64" s="11">
        <v>16.21</v>
      </c>
      <c r="N64" s="11">
        <v>16.74</v>
      </c>
      <c r="O64" s="11">
        <v>16.63</v>
      </c>
      <c r="P64" s="11">
        <v>16.65</v>
      </c>
      <c r="Q64" s="11">
        <v>16.81</v>
      </c>
      <c r="R64" s="11">
        <v>17.34</v>
      </c>
      <c r="S64" s="11">
        <v>16.87</v>
      </c>
      <c r="T64" s="11">
        <v>17.89</v>
      </c>
      <c r="U64" s="11">
        <v>21.96</v>
      </c>
      <c r="V64" s="11">
        <v>23.97</v>
      </c>
      <c r="W64" s="11">
        <v>30.96</v>
      </c>
      <c r="X64" s="11">
        <v>18.71</v>
      </c>
      <c r="Y64" s="11">
        <v>20.98</v>
      </c>
      <c r="Z64" s="11">
        <v>19.98</v>
      </c>
      <c r="AA64" s="11">
        <v>19.3</v>
      </c>
      <c r="AB64" s="11">
        <v>21.99</v>
      </c>
      <c r="AC64" s="11">
        <v>21.97</v>
      </c>
      <c r="AD64" s="11">
        <v>20.46</v>
      </c>
      <c r="AE64" s="11">
        <v>21.62</v>
      </c>
      <c r="AF64" s="11">
        <v>22.41</v>
      </c>
      <c r="AG64" s="11">
        <v>19.41</v>
      </c>
      <c r="AH64" s="11">
        <v>19.64</v>
      </c>
      <c r="AI64" s="11">
        <v>19.64</v>
      </c>
    </row>
    <row r="65" ht="22" customHeight="1" spans="1:35">
      <c r="A65" s="11" t="s">
        <v>686</v>
      </c>
      <c r="B65" s="11" t="s">
        <v>254</v>
      </c>
      <c r="C65" s="11" t="s">
        <v>686</v>
      </c>
      <c r="D65" s="11" t="s">
        <v>6657</v>
      </c>
      <c r="E65" s="11" t="s">
        <v>1812</v>
      </c>
      <c r="F65" s="11" t="s">
        <v>258</v>
      </c>
      <c r="G65" s="11" t="s">
        <v>254</v>
      </c>
      <c r="H65" s="11">
        <v>19.99</v>
      </c>
      <c r="I65" s="11">
        <v>19.93</v>
      </c>
      <c r="J65" s="11">
        <v>19.56</v>
      </c>
      <c r="K65" s="11">
        <v>19.99</v>
      </c>
      <c r="L65" s="11">
        <v>20.61</v>
      </c>
      <c r="M65" s="11">
        <v>21.71</v>
      </c>
      <c r="N65" s="11">
        <v>26.76</v>
      </c>
      <c r="O65" s="11">
        <v>27.58</v>
      </c>
      <c r="P65" s="11">
        <v>27.39</v>
      </c>
      <c r="Q65" s="11">
        <v>32.23</v>
      </c>
      <c r="R65" s="11">
        <v>27.12</v>
      </c>
      <c r="S65" s="11" t="s">
        <v>686</v>
      </c>
      <c r="T65" s="11" t="s">
        <v>686</v>
      </c>
      <c r="U65" s="11" t="s">
        <v>686</v>
      </c>
      <c r="V65" s="11" t="s">
        <v>686</v>
      </c>
      <c r="W65" s="11" t="s">
        <v>686</v>
      </c>
      <c r="X65" s="11" t="s">
        <v>686</v>
      </c>
      <c r="Y65" s="11" t="s">
        <v>686</v>
      </c>
      <c r="Z65" s="11" t="s">
        <v>686</v>
      </c>
      <c r="AA65" s="11" t="s">
        <v>686</v>
      </c>
      <c r="AB65" s="11" t="s">
        <v>686</v>
      </c>
      <c r="AC65" s="11" t="s">
        <v>686</v>
      </c>
      <c r="AD65" s="11" t="s">
        <v>686</v>
      </c>
      <c r="AE65" s="11" t="s">
        <v>686</v>
      </c>
      <c r="AF65" s="11" t="s">
        <v>686</v>
      </c>
      <c r="AG65" s="11" t="s">
        <v>686</v>
      </c>
      <c r="AH65" s="11" t="s">
        <v>686</v>
      </c>
      <c r="AI65" s="11" t="s">
        <v>686</v>
      </c>
    </row>
    <row r="66" ht="22" customHeight="1" spans="1:35">
      <c r="A66" s="11" t="s">
        <v>686</v>
      </c>
      <c r="B66" s="11" t="s">
        <v>306</v>
      </c>
      <c r="C66" s="11" t="s">
        <v>2113</v>
      </c>
      <c r="D66" s="11" t="s">
        <v>6665</v>
      </c>
      <c r="E66" s="11" t="s">
        <v>1812</v>
      </c>
      <c r="F66" s="11" t="s">
        <v>2121</v>
      </c>
      <c r="G66" s="11" t="s">
        <v>764</v>
      </c>
      <c r="H66" s="11">
        <v>21.79</v>
      </c>
      <c r="I66" s="11">
        <v>26.02</v>
      </c>
      <c r="J66" s="11">
        <v>23.91</v>
      </c>
      <c r="K66" s="11">
        <v>27.28</v>
      </c>
      <c r="L66" s="11">
        <v>24.01</v>
      </c>
      <c r="M66" s="11">
        <v>25.64</v>
      </c>
      <c r="N66" s="11">
        <v>25.33</v>
      </c>
      <c r="O66" s="11">
        <v>26.99</v>
      </c>
      <c r="P66" s="11" t="s">
        <v>686</v>
      </c>
      <c r="Q66" s="11" t="s">
        <v>686</v>
      </c>
      <c r="R66" s="11" t="s">
        <v>686</v>
      </c>
      <c r="S66" s="11" t="s">
        <v>686</v>
      </c>
      <c r="T66" s="11" t="s">
        <v>686</v>
      </c>
      <c r="U66" s="11" t="s">
        <v>686</v>
      </c>
      <c r="V66" s="11" t="s">
        <v>686</v>
      </c>
      <c r="W66" s="11" t="s">
        <v>686</v>
      </c>
      <c r="X66" s="11" t="s">
        <v>686</v>
      </c>
      <c r="Y66" s="11" t="s">
        <v>686</v>
      </c>
      <c r="Z66" s="11" t="s">
        <v>686</v>
      </c>
      <c r="AA66" s="11" t="s">
        <v>686</v>
      </c>
      <c r="AB66" s="11" t="s">
        <v>686</v>
      </c>
      <c r="AC66" s="11" t="s">
        <v>686</v>
      </c>
      <c r="AD66" s="11" t="s">
        <v>686</v>
      </c>
      <c r="AE66" s="11" t="s">
        <v>686</v>
      </c>
      <c r="AF66" s="11" t="s">
        <v>686</v>
      </c>
      <c r="AG66" s="11" t="s">
        <v>686</v>
      </c>
      <c r="AH66" s="11" t="s">
        <v>686</v>
      </c>
      <c r="AI66" s="11" t="s">
        <v>686</v>
      </c>
    </row>
    <row r="67" ht="22" customHeight="1" spans="1:35">
      <c r="A67" s="11" t="s">
        <v>686</v>
      </c>
      <c r="B67" s="11" t="s">
        <v>766</v>
      </c>
      <c r="C67" s="11" t="s">
        <v>6670</v>
      </c>
      <c r="D67" s="11" t="s">
        <v>6675</v>
      </c>
      <c r="E67" s="11" t="s">
        <v>1812</v>
      </c>
      <c r="F67" s="11" t="s">
        <v>6673</v>
      </c>
      <c r="G67" s="11" t="s">
        <v>765</v>
      </c>
      <c r="H67" s="11">
        <v>15.99</v>
      </c>
      <c r="I67" s="11">
        <v>15.74</v>
      </c>
      <c r="J67" s="11">
        <v>15.79</v>
      </c>
      <c r="K67" s="11">
        <v>16.12</v>
      </c>
      <c r="L67" s="11">
        <v>18.84</v>
      </c>
      <c r="M67" s="11">
        <v>15.66</v>
      </c>
      <c r="N67" s="11">
        <v>15.48</v>
      </c>
      <c r="O67" s="11">
        <v>15.88</v>
      </c>
      <c r="P67" s="11">
        <v>14.6</v>
      </c>
      <c r="Q67" s="11">
        <v>15.62</v>
      </c>
      <c r="R67" s="11">
        <v>15.48</v>
      </c>
      <c r="S67" s="11">
        <v>15.56</v>
      </c>
      <c r="T67" s="11">
        <v>15.99</v>
      </c>
      <c r="U67" s="11">
        <v>15.83</v>
      </c>
      <c r="V67" s="11">
        <v>15.99</v>
      </c>
      <c r="W67" s="11">
        <v>15.99</v>
      </c>
      <c r="X67" s="11">
        <v>19.36</v>
      </c>
      <c r="Y67" s="11">
        <v>15.99</v>
      </c>
      <c r="Z67" s="11">
        <v>16.43</v>
      </c>
      <c r="AA67" s="11">
        <v>16.99</v>
      </c>
      <c r="AB67" s="11">
        <v>16.21</v>
      </c>
      <c r="AC67" s="11">
        <v>15.79</v>
      </c>
      <c r="AD67" s="11">
        <v>17.88</v>
      </c>
      <c r="AE67" s="11">
        <v>17.68</v>
      </c>
      <c r="AF67" s="11">
        <v>17.91</v>
      </c>
      <c r="AG67" s="11">
        <v>17.08</v>
      </c>
      <c r="AH67" s="11">
        <v>16.99</v>
      </c>
      <c r="AI67" s="11">
        <v>16.99</v>
      </c>
    </row>
    <row r="68" ht="22" customHeight="1" spans="1:35">
      <c r="A68" s="11" t="s">
        <v>686</v>
      </c>
      <c r="B68" s="11" t="s">
        <v>273</v>
      </c>
      <c r="C68" s="11" t="s">
        <v>2037</v>
      </c>
      <c r="D68" s="11" t="s">
        <v>6685</v>
      </c>
      <c r="E68" s="11" t="s">
        <v>1812</v>
      </c>
      <c r="F68" s="11" t="s">
        <v>2042</v>
      </c>
      <c r="G68" s="11" t="s">
        <v>767</v>
      </c>
      <c r="H68" s="11">
        <v>17.99</v>
      </c>
      <c r="I68" s="11">
        <v>17.34</v>
      </c>
      <c r="J68" s="11">
        <v>17.53</v>
      </c>
      <c r="K68" s="11">
        <v>18.14</v>
      </c>
      <c r="L68" s="11">
        <v>18.9</v>
      </c>
      <c r="M68" s="11">
        <v>19.31</v>
      </c>
      <c r="N68" s="11">
        <v>19.99</v>
      </c>
      <c r="O68" s="11">
        <v>17.99</v>
      </c>
      <c r="P68" s="11">
        <v>15.65</v>
      </c>
      <c r="Q68" s="11">
        <v>16.99</v>
      </c>
      <c r="R68" s="11">
        <v>16.99</v>
      </c>
      <c r="S68" s="11">
        <v>17.42</v>
      </c>
      <c r="T68" s="11">
        <v>17.43</v>
      </c>
      <c r="U68" s="11">
        <v>16.29</v>
      </c>
      <c r="V68" s="11">
        <v>15.99</v>
      </c>
      <c r="W68" s="11" t="s">
        <v>686</v>
      </c>
      <c r="X68" s="11" t="s">
        <v>686</v>
      </c>
      <c r="Y68" s="11" t="s">
        <v>686</v>
      </c>
      <c r="Z68" s="11" t="s">
        <v>686</v>
      </c>
      <c r="AA68" s="11" t="s">
        <v>686</v>
      </c>
      <c r="AB68" s="11" t="s">
        <v>686</v>
      </c>
      <c r="AC68" s="11" t="s">
        <v>686</v>
      </c>
      <c r="AD68" s="11" t="s">
        <v>686</v>
      </c>
      <c r="AE68" s="11" t="s">
        <v>686</v>
      </c>
      <c r="AF68" s="11" t="s">
        <v>686</v>
      </c>
      <c r="AG68" s="11" t="s">
        <v>686</v>
      </c>
      <c r="AH68" s="11" t="s">
        <v>686</v>
      </c>
      <c r="AI68" s="11" t="s">
        <v>686</v>
      </c>
    </row>
    <row r="69" ht="22" customHeight="1" spans="1:35">
      <c r="A69" s="11" t="s">
        <v>686</v>
      </c>
      <c r="B69" s="11" t="s">
        <v>281</v>
      </c>
      <c r="C69" s="11" t="s">
        <v>1936</v>
      </c>
      <c r="D69" s="11" t="s">
        <v>6691</v>
      </c>
      <c r="E69" s="11" t="s">
        <v>1812</v>
      </c>
      <c r="F69" s="11" t="s">
        <v>1945</v>
      </c>
      <c r="G69" s="11" t="s">
        <v>768</v>
      </c>
      <c r="H69" s="11">
        <v>19.49</v>
      </c>
      <c r="I69" s="11">
        <v>23.19</v>
      </c>
      <c r="J69" s="11">
        <v>24.58</v>
      </c>
      <c r="K69" s="11">
        <v>24.18</v>
      </c>
      <c r="L69" s="11">
        <v>28.99</v>
      </c>
      <c r="M69" s="11" t="s">
        <v>686</v>
      </c>
      <c r="N69" s="11" t="s">
        <v>686</v>
      </c>
      <c r="O69" s="11" t="s">
        <v>686</v>
      </c>
      <c r="P69" s="11" t="s">
        <v>686</v>
      </c>
      <c r="Q69" s="11" t="s">
        <v>686</v>
      </c>
      <c r="R69" s="11" t="s">
        <v>686</v>
      </c>
      <c r="S69" s="11" t="s">
        <v>686</v>
      </c>
      <c r="T69" s="11" t="s">
        <v>686</v>
      </c>
      <c r="U69" s="11" t="s">
        <v>686</v>
      </c>
      <c r="V69" s="11" t="s">
        <v>686</v>
      </c>
      <c r="W69" s="11" t="s">
        <v>686</v>
      </c>
      <c r="X69" s="11" t="s">
        <v>686</v>
      </c>
      <c r="Y69" s="11" t="s">
        <v>686</v>
      </c>
      <c r="Z69" s="11" t="s">
        <v>686</v>
      </c>
      <c r="AA69" s="11" t="s">
        <v>686</v>
      </c>
      <c r="AB69" s="11" t="s">
        <v>686</v>
      </c>
      <c r="AC69" s="11" t="s">
        <v>686</v>
      </c>
      <c r="AD69" s="11" t="s">
        <v>686</v>
      </c>
      <c r="AE69" s="11" t="s">
        <v>686</v>
      </c>
      <c r="AF69" s="11" t="s">
        <v>686</v>
      </c>
      <c r="AG69" s="11" t="s">
        <v>686</v>
      </c>
      <c r="AH69" s="11" t="s">
        <v>686</v>
      </c>
      <c r="AI69" s="11" t="s">
        <v>686</v>
      </c>
    </row>
    <row r="70" ht="22" customHeight="1" spans="1:35">
      <c r="A70" s="11" t="s">
        <v>686</v>
      </c>
      <c r="B70" s="11" t="s">
        <v>266</v>
      </c>
      <c r="C70" s="11" t="s">
        <v>2002</v>
      </c>
      <c r="D70" s="11" t="s">
        <v>6700</v>
      </c>
      <c r="E70" s="11" t="s">
        <v>1812</v>
      </c>
      <c r="F70" s="11" t="s">
        <v>2010</v>
      </c>
      <c r="G70" s="11" t="s">
        <v>769</v>
      </c>
      <c r="H70" s="11">
        <v>15.42</v>
      </c>
      <c r="I70" s="11">
        <v>15.42</v>
      </c>
      <c r="J70" s="11">
        <v>17.38</v>
      </c>
      <c r="K70" s="11">
        <v>19.93</v>
      </c>
      <c r="L70" s="11">
        <v>19.9</v>
      </c>
      <c r="M70" s="11">
        <v>21.37</v>
      </c>
      <c r="N70" s="11">
        <v>22</v>
      </c>
      <c r="O70" s="11">
        <v>19.06</v>
      </c>
      <c r="P70" s="11">
        <v>19.79</v>
      </c>
      <c r="Q70" s="11">
        <v>18.83</v>
      </c>
      <c r="R70" s="11">
        <v>19.22</v>
      </c>
      <c r="S70" s="11">
        <v>18.71</v>
      </c>
      <c r="T70" s="11">
        <v>19.67</v>
      </c>
      <c r="U70" s="11">
        <v>22.52</v>
      </c>
      <c r="V70" s="11">
        <v>20.19</v>
      </c>
      <c r="W70" s="11">
        <v>19.9</v>
      </c>
      <c r="X70" s="11">
        <v>21</v>
      </c>
      <c r="Y70" s="11">
        <v>25.13</v>
      </c>
      <c r="Z70" s="11">
        <v>19.85</v>
      </c>
      <c r="AA70" s="11">
        <v>19.9</v>
      </c>
      <c r="AB70" s="11">
        <v>19.51</v>
      </c>
      <c r="AC70" s="11">
        <v>20.02</v>
      </c>
      <c r="AD70" s="11">
        <v>19.97</v>
      </c>
      <c r="AE70" s="11">
        <v>19.9</v>
      </c>
      <c r="AF70" s="11">
        <v>19.9</v>
      </c>
      <c r="AG70" s="11">
        <v>0</v>
      </c>
      <c r="AH70" s="11">
        <v>17.24</v>
      </c>
      <c r="AI70" s="11">
        <v>18</v>
      </c>
    </row>
    <row r="71" ht="22" customHeight="1" spans="1:35">
      <c r="A71" s="11" t="s">
        <v>686</v>
      </c>
      <c r="B71" s="11" t="s">
        <v>286</v>
      </c>
      <c r="C71" s="11" t="s">
        <v>2027</v>
      </c>
      <c r="D71" s="11" t="s">
        <v>6707</v>
      </c>
      <c r="E71" s="11" t="s">
        <v>1812</v>
      </c>
      <c r="F71" s="11" t="s">
        <v>288</v>
      </c>
      <c r="G71" s="11" t="s">
        <v>770</v>
      </c>
      <c r="H71" s="11">
        <v>21.71</v>
      </c>
      <c r="I71" s="11">
        <v>22.72</v>
      </c>
      <c r="J71" s="11">
        <v>22.65</v>
      </c>
      <c r="K71" s="11">
        <v>23.93</v>
      </c>
      <c r="L71" s="11">
        <v>24.57</v>
      </c>
      <c r="M71" s="11">
        <v>23.54</v>
      </c>
      <c r="N71" s="11">
        <v>22.61</v>
      </c>
      <c r="O71" s="11">
        <v>24.68</v>
      </c>
      <c r="P71" s="11">
        <v>29.37</v>
      </c>
      <c r="Q71" s="11">
        <v>22.49</v>
      </c>
      <c r="R71" s="11">
        <v>22.18</v>
      </c>
      <c r="S71" s="11">
        <v>21.45</v>
      </c>
      <c r="T71" s="11">
        <v>23.31</v>
      </c>
      <c r="U71" s="11">
        <v>25.77</v>
      </c>
      <c r="V71" s="11">
        <v>25.67</v>
      </c>
      <c r="W71" s="11">
        <v>26.47</v>
      </c>
      <c r="X71" s="11">
        <v>22.9</v>
      </c>
      <c r="Y71" s="11">
        <v>21.31</v>
      </c>
      <c r="Z71" s="11">
        <v>22.89</v>
      </c>
      <c r="AA71" s="11">
        <v>27.3</v>
      </c>
      <c r="AB71" s="11">
        <v>27.8</v>
      </c>
      <c r="AC71" s="11">
        <v>26.96</v>
      </c>
      <c r="AD71" s="11">
        <v>28.21</v>
      </c>
      <c r="AE71" s="11">
        <v>23.25</v>
      </c>
      <c r="AF71" s="11">
        <v>25.2</v>
      </c>
      <c r="AG71" s="11"/>
      <c r="AH71" s="11">
        <v>24.81</v>
      </c>
      <c r="AI71" s="11">
        <v>25.14</v>
      </c>
    </row>
    <row r="72" ht="22" customHeight="1" spans="1:35">
      <c r="A72" s="11" t="s">
        <v>686</v>
      </c>
      <c r="B72" s="11" t="s">
        <v>398</v>
      </c>
      <c r="C72" s="11" t="s">
        <v>686</v>
      </c>
      <c r="D72" s="11" t="s">
        <v>6713</v>
      </c>
      <c r="E72" s="11" t="s">
        <v>1812</v>
      </c>
      <c r="F72" s="11" t="s">
        <v>400</v>
      </c>
      <c r="G72" s="11" t="s">
        <v>398</v>
      </c>
      <c r="H72" s="11">
        <v>11.9</v>
      </c>
      <c r="I72" s="11">
        <v>16.21</v>
      </c>
      <c r="J72" s="11">
        <v>18.91</v>
      </c>
      <c r="K72" s="11">
        <v>19.3</v>
      </c>
      <c r="L72" s="11">
        <v>19.88</v>
      </c>
      <c r="M72" s="11">
        <v>17.96</v>
      </c>
      <c r="N72" s="11">
        <v>18.76</v>
      </c>
      <c r="O72" s="11">
        <v>19.2</v>
      </c>
      <c r="P72" s="11">
        <v>18.38</v>
      </c>
      <c r="Q72" s="11">
        <v>17.24</v>
      </c>
      <c r="R72" s="11">
        <v>13.83</v>
      </c>
      <c r="S72" s="11">
        <v>14.21</v>
      </c>
      <c r="T72" s="11">
        <v>14.11</v>
      </c>
      <c r="U72" s="11">
        <v>17.35</v>
      </c>
      <c r="V72" s="11">
        <v>17.02</v>
      </c>
      <c r="W72" s="11">
        <v>18.28</v>
      </c>
      <c r="X72" s="11">
        <v>15.34</v>
      </c>
      <c r="Y72" s="11">
        <v>17.8</v>
      </c>
      <c r="Z72" s="11">
        <v>13.35</v>
      </c>
      <c r="AA72" s="11">
        <v>18.38</v>
      </c>
      <c r="AB72" s="11">
        <v>16.93</v>
      </c>
      <c r="AC72" s="11">
        <v>14.25</v>
      </c>
      <c r="AD72" s="11">
        <v>14.19</v>
      </c>
      <c r="AE72" s="11">
        <v>12.97</v>
      </c>
      <c r="AF72" s="11">
        <v>11.5</v>
      </c>
      <c r="AG72" s="11">
        <v>11.34</v>
      </c>
      <c r="AH72" s="11">
        <v>10.74</v>
      </c>
      <c r="AI72" s="11">
        <v>12.92</v>
      </c>
    </row>
    <row r="73" ht="22" customHeight="1" spans="1:35">
      <c r="A73" s="11" t="s">
        <v>686</v>
      </c>
      <c r="B73" s="11" t="s">
        <v>276</v>
      </c>
      <c r="C73" s="11" t="s">
        <v>2068</v>
      </c>
      <c r="D73" s="11" t="s">
        <v>6721</v>
      </c>
      <c r="E73" s="11" t="s">
        <v>1812</v>
      </c>
      <c r="F73" s="11" t="s">
        <v>2077</v>
      </c>
      <c r="G73" s="11" t="s">
        <v>771</v>
      </c>
      <c r="H73" s="11">
        <v>17.89</v>
      </c>
      <c r="I73" s="11">
        <v>13.7</v>
      </c>
      <c r="J73" s="11">
        <v>13.99</v>
      </c>
      <c r="K73" s="11">
        <v>14</v>
      </c>
      <c r="L73" s="11">
        <v>13.33</v>
      </c>
      <c r="M73" s="11">
        <v>13.83</v>
      </c>
      <c r="N73" s="11">
        <v>14.41</v>
      </c>
      <c r="O73" s="11">
        <v>14.37</v>
      </c>
      <c r="P73" s="11">
        <v>14.91</v>
      </c>
      <c r="Q73" s="11">
        <v>13.73</v>
      </c>
      <c r="R73" s="11">
        <v>14.53</v>
      </c>
      <c r="S73" s="11">
        <v>14.02</v>
      </c>
      <c r="T73" s="11">
        <v>14.98</v>
      </c>
      <c r="U73" s="11">
        <v>15.26</v>
      </c>
      <c r="V73" s="11">
        <v>22.84</v>
      </c>
      <c r="W73" s="11">
        <v>22.19</v>
      </c>
      <c r="X73" s="11" t="s">
        <v>686</v>
      </c>
      <c r="Y73" s="11" t="s">
        <v>686</v>
      </c>
      <c r="Z73" s="11" t="s">
        <v>686</v>
      </c>
      <c r="AA73" s="11" t="s">
        <v>686</v>
      </c>
      <c r="AB73" s="11" t="s">
        <v>686</v>
      </c>
      <c r="AC73" s="11" t="s">
        <v>686</v>
      </c>
      <c r="AD73" s="11" t="s">
        <v>686</v>
      </c>
      <c r="AE73" s="11" t="s">
        <v>686</v>
      </c>
      <c r="AF73" s="11" t="s">
        <v>686</v>
      </c>
      <c r="AG73" s="11" t="s">
        <v>686</v>
      </c>
      <c r="AH73" s="11" t="s">
        <v>686</v>
      </c>
      <c r="AI73" s="11" t="s">
        <v>686</v>
      </c>
    </row>
    <row r="74" ht="22" customHeight="1" spans="1:35">
      <c r="A74" s="11" t="s">
        <v>686</v>
      </c>
      <c r="B74" s="11" t="s">
        <v>506</v>
      </c>
      <c r="C74" s="11" t="s">
        <v>686</v>
      </c>
      <c r="D74" s="11" t="s">
        <v>6729</v>
      </c>
      <c r="E74" s="11" t="s">
        <v>1812</v>
      </c>
      <c r="F74" s="11" t="s">
        <v>1989</v>
      </c>
      <c r="G74" s="11" t="s">
        <v>506</v>
      </c>
      <c r="H74" s="11">
        <v>37.95</v>
      </c>
      <c r="I74" s="11">
        <v>43.4</v>
      </c>
      <c r="J74" s="11" t="s">
        <v>686</v>
      </c>
      <c r="K74" s="11" t="s">
        <v>686</v>
      </c>
      <c r="L74" s="11" t="s">
        <v>686</v>
      </c>
      <c r="M74" s="11" t="s">
        <v>686</v>
      </c>
      <c r="N74" s="11" t="s">
        <v>686</v>
      </c>
      <c r="O74" s="11" t="s">
        <v>686</v>
      </c>
      <c r="P74" s="11" t="s">
        <v>686</v>
      </c>
      <c r="Q74" s="11" t="s">
        <v>686</v>
      </c>
      <c r="R74" s="11" t="s">
        <v>686</v>
      </c>
      <c r="S74" s="11" t="s">
        <v>686</v>
      </c>
      <c r="T74" s="11" t="s">
        <v>686</v>
      </c>
      <c r="U74" s="11" t="s">
        <v>686</v>
      </c>
      <c r="V74" s="11" t="s">
        <v>686</v>
      </c>
      <c r="W74" s="11" t="s">
        <v>686</v>
      </c>
      <c r="X74" s="11" t="s">
        <v>686</v>
      </c>
      <c r="Y74" s="11" t="s">
        <v>686</v>
      </c>
      <c r="Z74" s="11" t="s">
        <v>686</v>
      </c>
      <c r="AA74" s="11" t="s">
        <v>686</v>
      </c>
      <c r="AB74" s="11" t="s">
        <v>686</v>
      </c>
      <c r="AC74" s="11" t="s">
        <v>686</v>
      </c>
      <c r="AD74" s="11" t="s">
        <v>686</v>
      </c>
      <c r="AE74" s="11" t="s">
        <v>686</v>
      </c>
      <c r="AF74" s="11" t="s">
        <v>686</v>
      </c>
      <c r="AG74" s="11" t="s">
        <v>686</v>
      </c>
      <c r="AH74" s="11" t="s">
        <v>686</v>
      </c>
      <c r="AI74" s="11" t="s">
        <v>686</v>
      </c>
    </row>
    <row r="75" ht="22" customHeight="1" spans="1:35">
      <c r="A75" s="11" t="s">
        <v>686</v>
      </c>
      <c r="B75" s="11" t="s">
        <v>345</v>
      </c>
      <c r="C75" s="11" t="s">
        <v>686</v>
      </c>
      <c r="D75" s="11" t="s">
        <v>6738</v>
      </c>
      <c r="E75" s="11" t="s">
        <v>1812</v>
      </c>
      <c r="F75" s="11" t="s">
        <v>429</v>
      </c>
      <c r="G75" s="11" t="s">
        <v>345</v>
      </c>
      <c r="H75" s="11">
        <v>19.99</v>
      </c>
      <c r="I75" s="11">
        <v>20.55</v>
      </c>
      <c r="J75" s="11">
        <v>20.92</v>
      </c>
      <c r="K75" s="11">
        <v>24.71</v>
      </c>
      <c r="L75" s="11">
        <v>26.28</v>
      </c>
      <c r="M75" s="11">
        <v>25.16</v>
      </c>
      <c r="N75" s="11">
        <v>22.33</v>
      </c>
      <c r="O75" s="11">
        <v>22</v>
      </c>
      <c r="P75" s="11" t="s">
        <v>686</v>
      </c>
      <c r="Q75" s="11" t="s">
        <v>686</v>
      </c>
      <c r="R75" s="11" t="s">
        <v>686</v>
      </c>
      <c r="S75" s="11" t="s">
        <v>686</v>
      </c>
      <c r="T75" s="11" t="s">
        <v>686</v>
      </c>
      <c r="U75" s="11" t="s">
        <v>686</v>
      </c>
      <c r="V75" s="11" t="s">
        <v>686</v>
      </c>
      <c r="W75" s="11" t="s">
        <v>686</v>
      </c>
      <c r="X75" s="11" t="s">
        <v>686</v>
      </c>
      <c r="Y75" s="11" t="s">
        <v>686</v>
      </c>
      <c r="Z75" s="11" t="s">
        <v>686</v>
      </c>
      <c r="AA75" s="11" t="s">
        <v>686</v>
      </c>
      <c r="AB75" s="11" t="s">
        <v>686</v>
      </c>
      <c r="AC75" s="11" t="s">
        <v>686</v>
      </c>
      <c r="AD75" s="11" t="s">
        <v>686</v>
      </c>
      <c r="AE75" s="11" t="s">
        <v>686</v>
      </c>
      <c r="AF75" s="11" t="s">
        <v>686</v>
      </c>
      <c r="AG75" s="11" t="s">
        <v>686</v>
      </c>
      <c r="AH75" s="11" t="s">
        <v>686</v>
      </c>
      <c r="AI75" s="11" t="s">
        <v>686</v>
      </c>
    </row>
    <row r="76" ht="22" customHeight="1" spans="1:35">
      <c r="A76" s="11" t="s">
        <v>686</v>
      </c>
      <c r="B76" s="11" t="s">
        <v>322</v>
      </c>
      <c r="C76" s="11" t="s">
        <v>2368</v>
      </c>
      <c r="D76" s="11" t="s">
        <v>6746</v>
      </c>
      <c r="E76" s="11" t="s">
        <v>1812</v>
      </c>
      <c r="F76" s="11" t="s">
        <v>2376</v>
      </c>
      <c r="G76" s="11" t="s">
        <v>772</v>
      </c>
      <c r="H76" s="11">
        <v>7.99</v>
      </c>
      <c r="I76" s="11">
        <v>9.47</v>
      </c>
      <c r="J76" s="11">
        <v>11.88</v>
      </c>
      <c r="K76" s="11">
        <v>14.79</v>
      </c>
      <c r="L76" s="11" t="s">
        <v>686</v>
      </c>
      <c r="M76" s="11" t="s">
        <v>686</v>
      </c>
      <c r="N76" s="11" t="s">
        <v>686</v>
      </c>
      <c r="O76" s="11" t="s">
        <v>686</v>
      </c>
      <c r="P76" s="11" t="s">
        <v>686</v>
      </c>
      <c r="Q76" s="11" t="s">
        <v>686</v>
      </c>
      <c r="R76" s="11" t="s">
        <v>686</v>
      </c>
      <c r="S76" s="11" t="s">
        <v>686</v>
      </c>
      <c r="T76" s="11" t="s">
        <v>686</v>
      </c>
      <c r="U76" s="11" t="s">
        <v>686</v>
      </c>
      <c r="V76" s="11" t="s">
        <v>686</v>
      </c>
      <c r="W76" s="11" t="s">
        <v>686</v>
      </c>
      <c r="X76" s="11" t="s">
        <v>686</v>
      </c>
      <c r="Y76" s="11" t="s">
        <v>686</v>
      </c>
      <c r="Z76" s="11" t="s">
        <v>686</v>
      </c>
      <c r="AA76" s="11" t="s">
        <v>686</v>
      </c>
      <c r="AB76" s="11" t="s">
        <v>686</v>
      </c>
      <c r="AC76" s="11" t="s">
        <v>686</v>
      </c>
      <c r="AD76" s="11" t="s">
        <v>686</v>
      </c>
      <c r="AE76" s="11" t="s">
        <v>686</v>
      </c>
      <c r="AF76" s="11" t="s">
        <v>686</v>
      </c>
      <c r="AG76" s="11" t="s">
        <v>686</v>
      </c>
      <c r="AH76" s="11" t="s">
        <v>686</v>
      </c>
      <c r="AI76" s="11" t="s">
        <v>686</v>
      </c>
    </row>
    <row r="77" ht="22" customHeight="1" spans="1:35">
      <c r="A77" s="11" t="s">
        <v>686</v>
      </c>
      <c r="B77" s="11" t="s">
        <v>359</v>
      </c>
      <c r="C77" s="11" t="s">
        <v>1866</v>
      </c>
      <c r="D77" s="11" t="s">
        <v>6753</v>
      </c>
      <c r="E77" s="11" t="s">
        <v>1812</v>
      </c>
      <c r="F77" s="11" t="s">
        <v>363</v>
      </c>
      <c r="G77" s="11" t="s">
        <v>773</v>
      </c>
      <c r="H77" s="11">
        <v>16.95</v>
      </c>
      <c r="I77" s="11">
        <v>20.3</v>
      </c>
      <c r="J77" s="11">
        <v>21.05</v>
      </c>
      <c r="K77" s="11">
        <v>24.95</v>
      </c>
      <c r="L77" s="11">
        <v>24.95</v>
      </c>
      <c r="M77" s="11">
        <v>23.64</v>
      </c>
      <c r="N77" s="11">
        <v>24.82</v>
      </c>
      <c r="O77" s="11">
        <v>24.95</v>
      </c>
      <c r="P77" s="11">
        <v>24.95</v>
      </c>
      <c r="Q77" s="11">
        <v>22.66</v>
      </c>
      <c r="R77" s="11">
        <v>21.67</v>
      </c>
      <c r="S77" s="11">
        <v>24.69</v>
      </c>
      <c r="T77" s="11">
        <v>0</v>
      </c>
      <c r="U77" s="11" t="s">
        <v>686</v>
      </c>
      <c r="V77" s="11" t="s">
        <v>686</v>
      </c>
      <c r="W77" s="11" t="s">
        <v>686</v>
      </c>
      <c r="X77" s="11" t="s">
        <v>686</v>
      </c>
      <c r="Y77" s="11" t="s">
        <v>686</v>
      </c>
      <c r="Z77" s="11" t="s">
        <v>686</v>
      </c>
      <c r="AA77" s="11" t="s">
        <v>686</v>
      </c>
      <c r="AB77" s="11" t="s">
        <v>686</v>
      </c>
      <c r="AC77" s="11" t="s">
        <v>686</v>
      </c>
      <c r="AD77" s="11" t="s">
        <v>686</v>
      </c>
      <c r="AE77" s="11" t="s">
        <v>686</v>
      </c>
      <c r="AF77" s="11" t="s">
        <v>686</v>
      </c>
      <c r="AG77" s="11" t="s">
        <v>686</v>
      </c>
      <c r="AH77" s="11" t="s">
        <v>686</v>
      </c>
      <c r="AI77" s="11" t="s">
        <v>686</v>
      </c>
    </row>
    <row r="78" ht="22" customHeight="1" spans="1:35">
      <c r="A78" s="11" t="s">
        <v>686</v>
      </c>
      <c r="B78" s="11" t="s">
        <v>212</v>
      </c>
      <c r="C78" s="11" t="s">
        <v>2124</v>
      </c>
      <c r="D78" s="11" t="s">
        <v>6763</v>
      </c>
      <c r="E78" s="11" t="s">
        <v>1812</v>
      </c>
      <c r="F78" s="11" t="s">
        <v>2133</v>
      </c>
      <c r="G78" s="11" t="s">
        <v>774</v>
      </c>
      <c r="H78" s="11">
        <v>14.41</v>
      </c>
      <c r="I78" s="11">
        <v>16.46</v>
      </c>
      <c r="J78" s="11">
        <v>16.94</v>
      </c>
      <c r="K78" s="11">
        <v>16.95</v>
      </c>
      <c r="L78" s="11">
        <v>16.55</v>
      </c>
      <c r="M78" s="11">
        <v>15.19</v>
      </c>
      <c r="N78" s="11">
        <v>18.53</v>
      </c>
      <c r="O78" s="11">
        <v>17.13</v>
      </c>
      <c r="P78" s="11">
        <v>17.83</v>
      </c>
      <c r="Q78" s="11">
        <v>17.85</v>
      </c>
      <c r="R78" s="11">
        <v>17.56</v>
      </c>
      <c r="S78" s="11">
        <v>18.95</v>
      </c>
      <c r="T78" s="11">
        <v>17.05</v>
      </c>
      <c r="U78" s="11">
        <v>17.03</v>
      </c>
      <c r="V78" s="11">
        <v>17</v>
      </c>
      <c r="W78" s="11">
        <v>17.72</v>
      </c>
      <c r="X78" s="11">
        <v>41.98</v>
      </c>
      <c r="Y78" s="11"/>
      <c r="Z78" s="11">
        <v>28.39</v>
      </c>
      <c r="AA78" s="11">
        <v>0</v>
      </c>
      <c r="AB78" s="11">
        <v>25.96</v>
      </c>
      <c r="AC78" s="11">
        <v>25.98</v>
      </c>
      <c r="AD78" s="11">
        <v>20.03</v>
      </c>
      <c r="AE78" s="11">
        <v>19.83</v>
      </c>
      <c r="AF78" s="11"/>
      <c r="AG78" s="11">
        <v>19.95</v>
      </c>
      <c r="AH78" s="11">
        <v>19.87</v>
      </c>
      <c r="AI78" s="11">
        <v>19.93</v>
      </c>
    </row>
    <row r="79" ht="22" customHeight="1" spans="1:35">
      <c r="A79" s="11" t="s">
        <v>686</v>
      </c>
      <c r="B79" s="11" t="s">
        <v>289</v>
      </c>
      <c r="C79" s="11" t="s">
        <v>2103</v>
      </c>
      <c r="D79" s="11" t="s">
        <v>6770</v>
      </c>
      <c r="E79" s="11" t="s">
        <v>1812</v>
      </c>
      <c r="F79" s="11" t="s">
        <v>292</v>
      </c>
      <c r="G79" s="11" t="s">
        <v>775</v>
      </c>
      <c r="H79" s="11">
        <v>5.44</v>
      </c>
      <c r="I79" s="11">
        <v>5.63</v>
      </c>
      <c r="J79" s="11">
        <v>5.7</v>
      </c>
      <c r="K79" s="11">
        <v>5.74</v>
      </c>
      <c r="L79" s="11">
        <v>5.94</v>
      </c>
      <c r="M79" s="11">
        <v>5.98</v>
      </c>
      <c r="N79" s="11">
        <v>5.22</v>
      </c>
      <c r="O79" s="11">
        <v>5.26</v>
      </c>
      <c r="P79" s="11">
        <v>5.3</v>
      </c>
      <c r="Q79" s="11">
        <v>5.26</v>
      </c>
      <c r="R79" s="11">
        <v>5.54</v>
      </c>
      <c r="S79" s="11">
        <v>6.02</v>
      </c>
      <c r="T79" s="11">
        <v>0</v>
      </c>
      <c r="U79" s="11">
        <v>5.61</v>
      </c>
      <c r="V79" s="11">
        <v>5.36</v>
      </c>
      <c r="W79" s="11">
        <v>5.64</v>
      </c>
      <c r="X79" s="11">
        <v>5.39</v>
      </c>
      <c r="Y79" s="11">
        <v>5.28</v>
      </c>
      <c r="Z79" s="11"/>
      <c r="AA79" s="11">
        <v>5.92</v>
      </c>
      <c r="AB79" s="11"/>
      <c r="AC79" s="11"/>
      <c r="AD79" s="11"/>
      <c r="AE79" s="11"/>
      <c r="AF79" s="11"/>
      <c r="AG79" s="11"/>
      <c r="AH79" s="11">
        <v>6.73</v>
      </c>
      <c r="AI79" s="11">
        <v>4.99</v>
      </c>
    </row>
    <row r="80" ht="22" customHeight="1" spans="1:35">
      <c r="A80" s="11" t="s">
        <v>686</v>
      </c>
      <c r="B80" s="11" t="s">
        <v>298</v>
      </c>
      <c r="C80" s="11" t="s">
        <v>2192</v>
      </c>
      <c r="D80" s="11" t="s">
        <v>6778</v>
      </c>
      <c r="E80" s="11" t="s">
        <v>1812</v>
      </c>
      <c r="F80" s="11" t="s">
        <v>2201</v>
      </c>
      <c r="G80" s="11" t="s">
        <v>776</v>
      </c>
      <c r="H80" s="11">
        <v>11.95</v>
      </c>
      <c r="I80" s="11">
        <v>11.95</v>
      </c>
      <c r="J80" s="11">
        <v>11.95</v>
      </c>
      <c r="K80" s="11">
        <v>11.95</v>
      </c>
      <c r="L80" s="11">
        <v>12.77</v>
      </c>
      <c r="M80" s="11">
        <v>28.5</v>
      </c>
      <c r="N80" s="11">
        <v>25.17</v>
      </c>
      <c r="O80" s="11"/>
      <c r="P80" s="11" t="s">
        <v>686</v>
      </c>
      <c r="Q80" s="11" t="s">
        <v>686</v>
      </c>
      <c r="R80" s="11" t="s">
        <v>686</v>
      </c>
      <c r="S80" s="11" t="s">
        <v>686</v>
      </c>
      <c r="T80" s="11" t="s">
        <v>686</v>
      </c>
      <c r="U80" s="11" t="s">
        <v>686</v>
      </c>
      <c r="V80" s="11" t="s">
        <v>686</v>
      </c>
      <c r="W80" s="11" t="s">
        <v>686</v>
      </c>
      <c r="X80" s="11" t="s">
        <v>686</v>
      </c>
      <c r="Y80" s="11" t="s">
        <v>686</v>
      </c>
      <c r="Z80" s="11" t="s">
        <v>686</v>
      </c>
      <c r="AA80" s="11" t="s">
        <v>686</v>
      </c>
      <c r="AB80" s="11" t="s">
        <v>686</v>
      </c>
      <c r="AC80" s="11" t="s">
        <v>686</v>
      </c>
      <c r="AD80" s="11" t="s">
        <v>686</v>
      </c>
      <c r="AE80" s="11" t="s">
        <v>686</v>
      </c>
      <c r="AF80" s="11" t="s">
        <v>686</v>
      </c>
      <c r="AG80" s="11" t="s">
        <v>686</v>
      </c>
      <c r="AH80" s="11" t="s">
        <v>686</v>
      </c>
      <c r="AI80" s="11" t="s">
        <v>686</v>
      </c>
    </row>
    <row r="81" ht="22" customHeight="1" spans="1:35">
      <c r="A81" s="11" t="s">
        <v>686</v>
      </c>
      <c r="B81" s="11" t="s">
        <v>414</v>
      </c>
      <c r="C81" s="11" t="s">
        <v>686</v>
      </c>
      <c r="D81" s="11" t="s">
        <v>6787</v>
      </c>
      <c r="E81" s="11" t="s">
        <v>1812</v>
      </c>
      <c r="F81" s="11" t="s">
        <v>416</v>
      </c>
      <c r="G81" s="11" t="s">
        <v>414</v>
      </c>
      <c r="H81" s="11">
        <v>20.57</v>
      </c>
      <c r="I81" s="11">
        <v>21.31</v>
      </c>
      <c r="J81" s="11">
        <v>22.05</v>
      </c>
      <c r="K81" s="11">
        <v>20.98</v>
      </c>
      <c r="L81" s="11" t="s">
        <v>686</v>
      </c>
      <c r="M81" s="11" t="s">
        <v>686</v>
      </c>
      <c r="N81" s="11" t="s">
        <v>686</v>
      </c>
      <c r="O81" s="11" t="s">
        <v>686</v>
      </c>
      <c r="P81" s="11" t="s">
        <v>686</v>
      </c>
      <c r="Q81" s="11" t="s">
        <v>686</v>
      </c>
      <c r="R81" s="11" t="s">
        <v>686</v>
      </c>
      <c r="S81" s="11" t="s">
        <v>686</v>
      </c>
      <c r="T81" s="11" t="s">
        <v>686</v>
      </c>
      <c r="U81" s="11" t="s">
        <v>686</v>
      </c>
      <c r="V81" s="11" t="s">
        <v>686</v>
      </c>
      <c r="W81" s="11" t="s">
        <v>686</v>
      </c>
      <c r="X81" s="11" t="s">
        <v>686</v>
      </c>
      <c r="Y81" s="11" t="s">
        <v>686</v>
      </c>
      <c r="Z81" s="11" t="s">
        <v>686</v>
      </c>
      <c r="AA81" s="11" t="s">
        <v>686</v>
      </c>
      <c r="AB81" s="11" t="s">
        <v>686</v>
      </c>
      <c r="AC81" s="11" t="s">
        <v>686</v>
      </c>
      <c r="AD81" s="11" t="s">
        <v>686</v>
      </c>
      <c r="AE81" s="11" t="s">
        <v>686</v>
      </c>
      <c r="AF81" s="11" t="s">
        <v>686</v>
      </c>
      <c r="AG81" s="11" t="s">
        <v>686</v>
      </c>
      <c r="AH81" s="11" t="s">
        <v>686</v>
      </c>
      <c r="AI81" s="11" t="s">
        <v>686</v>
      </c>
    </row>
    <row r="82" ht="22" customHeight="1" spans="1:35">
      <c r="A82" s="11" t="s">
        <v>686</v>
      </c>
      <c r="B82" s="11" t="s">
        <v>302</v>
      </c>
      <c r="C82" s="11" t="s">
        <v>2091</v>
      </c>
      <c r="D82" s="11" t="s">
        <v>6794</v>
      </c>
      <c r="E82" s="11" t="s">
        <v>1812</v>
      </c>
      <c r="F82" s="11" t="s">
        <v>305</v>
      </c>
      <c r="G82" s="11" t="s">
        <v>777</v>
      </c>
      <c r="H82" s="11">
        <v>12.99</v>
      </c>
      <c r="I82" s="11">
        <v>13.08</v>
      </c>
      <c r="J82" s="11">
        <v>11.63</v>
      </c>
      <c r="K82" s="11">
        <v>11.87</v>
      </c>
      <c r="L82" s="11">
        <v>12.25</v>
      </c>
      <c r="M82" s="11">
        <v>12.19</v>
      </c>
      <c r="N82" s="11">
        <v>11.06</v>
      </c>
      <c r="O82" s="11">
        <v>9.99</v>
      </c>
      <c r="P82" s="11">
        <v>9.99</v>
      </c>
      <c r="Q82" s="11">
        <v>9.34</v>
      </c>
      <c r="R82" s="11">
        <v>9.71</v>
      </c>
      <c r="S82" s="11">
        <v>9.99</v>
      </c>
      <c r="T82" s="11">
        <v>9.99</v>
      </c>
      <c r="U82" s="11">
        <v>9.99</v>
      </c>
      <c r="V82" s="11">
        <v>9.99</v>
      </c>
      <c r="W82" s="11">
        <v>9.64</v>
      </c>
      <c r="X82" s="11">
        <v>9.99</v>
      </c>
      <c r="Y82" s="11">
        <v>9.99</v>
      </c>
      <c r="Z82" s="11">
        <v>9.84</v>
      </c>
      <c r="AA82" s="11">
        <v>9.99</v>
      </c>
      <c r="AB82" s="11">
        <v>9.99</v>
      </c>
      <c r="AC82" s="11">
        <v>9.52</v>
      </c>
      <c r="AD82" s="11">
        <v>9.51</v>
      </c>
      <c r="AE82" s="11">
        <v>9.99</v>
      </c>
      <c r="AF82" s="11">
        <v>9.99</v>
      </c>
      <c r="AG82" s="11">
        <v>9.99</v>
      </c>
      <c r="AH82" s="11">
        <v>9.99</v>
      </c>
      <c r="AI82" s="11">
        <v>9.99</v>
      </c>
    </row>
    <row r="83" ht="22" customHeight="1" spans="1:35">
      <c r="A83" s="11" t="s">
        <v>686</v>
      </c>
      <c r="B83" s="11" t="s">
        <v>353</v>
      </c>
      <c r="C83" s="11" t="s">
        <v>2294</v>
      </c>
      <c r="D83" s="11" t="s">
        <v>6799</v>
      </c>
      <c r="E83" s="11" t="s">
        <v>1812</v>
      </c>
      <c r="F83" s="11" t="s">
        <v>355</v>
      </c>
      <c r="G83" s="11" t="s">
        <v>778</v>
      </c>
      <c r="H83" s="11">
        <v>51.99</v>
      </c>
      <c r="I83" s="11">
        <v>57.14</v>
      </c>
      <c r="J83" s="11">
        <v>59.75</v>
      </c>
      <c r="K83" s="11">
        <v>59.94</v>
      </c>
      <c r="L83" s="11">
        <v>65.66</v>
      </c>
      <c r="M83" s="11">
        <v>58.26</v>
      </c>
      <c r="N83" s="11">
        <v>50.45</v>
      </c>
      <c r="O83" s="11">
        <v>48.34</v>
      </c>
      <c r="P83" s="11">
        <v>56.68</v>
      </c>
      <c r="Q83" s="11">
        <v>49.64</v>
      </c>
      <c r="R83" s="11">
        <v>47.7</v>
      </c>
      <c r="S83" s="11">
        <v>62.2</v>
      </c>
      <c r="T83" s="11">
        <v>63.54</v>
      </c>
      <c r="U83" s="11">
        <v>59.12</v>
      </c>
      <c r="V83" s="11">
        <v>65.49</v>
      </c>
      <c r="W83" s="11">
        <v>58.54</v>
      </c>
      <c r="X83" s="11">
        <v>56.14</v>
      </c>
      <c r="Y83" s="11">
        <v>54.59</v>
      </c>
      <c r="Z83" s="11">
        <v>52.91</v>
      </c>
      <c r="AA83" s="11">
        <v>53.52</v>
      </c>
      <c r="AB83" s="11">
        <v>62.54</v>
      </c>
      <c r="AC83" s="11">
        <v>61.96</v>
      </c>
      <c r="AD83" s="11">
        <v>60.32</v>
      </c>
      <c r="AE83" s="11">
        <v>62.13</v>
      </c>
      <c r="AF83" s="11">
        <v>65.49</v>
      </c>
      <c r="AG83" s="11">
        <v>69.16</v>
      </c>
      <c r="AH83" s="11">
        <v>70.66</v>
      </c>
      <c r="AI83" s="11">
        <v>69.76</v>
      </c>
    </row>
    <row r="84" ht="22" customHeight="1" spans="1:35">
      <c r="A84" s="11" t="s">
        <v>686</v>
      </c>
      <c r="B84" s="11" t="s">
        <v>780</v>
      </c>
      <c r="C84" s="11" t="s">
        <v>686</v>
      </c>
      <c r="D84" s="11" t="s">
        <v>6808</v>
      </c>
      <c r="E84" s="11" t="s">
        <v>1812</v>
      </c>
      <c r="F84" s="11" t="s">
        <v>6806</v>
      </c>
      <c r="G84" s="11" t="s">
        <v>779</v>
      </c>
      <c r="H84" s="11">
        <v>39.65</v>
      </c>
      <c r="I84" s="11">
        <v>37.73</v>
      </c>
      <c r="J84" s="11" t="s">
        <v>686</v>
      </c>
      <c r="K84" s="11" t="s">
        <v>686</v>
      </c>
      <c r="L84" s="11" t="s">
        <v>686</v>
      </c>
      <c r="M84" s="11" t="s">
        <v>686</v>
      </c>
      <c r="N84" s="11" t="s">
        <v>686</v>
      </c>
      <c r="O84" s="11" t="s">
        <v>686</v>
      </c>
      <c r="P84" s="11" t="s">
        <v>686</v>
      </c>
      <c r="Q84" s="11" t="s">
        <v>686</v>
      </c>
      <c r="R84" s="11" t="s">
        <v>686</v>
      </c>
      <c r="S84" s="11" t="s">
        <v>686</v>
      </c>
      <c r="T84" s="11" t="s">
        <v>686</v>
      </c>
      <c r="U84" s="11" t="s">
        <v>686</v>
      </c>
      <c r="V84" s="11" t="s">
        <v>686</v>
      </c>
      <c r="W84" s="11" t="s">
        <v>686</v>
      </c>
      <c r="X84" s="11" t="s">
        <v>686</v>
      </c>
      <c r="Y84" s="11" t="s">
        <v>686</v>
      </c>
      <c r="Z84" s="11" t="s">
        <v>686</v>
      </c>
      <c r="AA84" s="11" t="s">
        <v>686</v>
      </c>
      <c r="AB84" s="11" t="s">
        <v>686</v>
      </c>
      <c r="AC84" s="11" t="s">
        <v>686</v>
      </c>
      <c r="AD84" s="11" t="s">
        <v>686</v>
      </c>
      <c r="AE84" s="11" t="s">
        <v>686</v>
      </c>
      <c r="AF84" s="11" t="s">
        <v>686</v>
      </c>
      <c r="AG84" s="11" t="s">
        <v>686</v>
      </c>
      <c r="AH84" s="11" t="s">
        <v>686</v>
      </c>
      <c r="AI84" s="11" t="s">
        <v>686</v>
      </c>
    </row>
    <row r="85" ht="22" customHeight="1" spans="1:35">
      <c r="A85" s="11" t="s">
        <v>686</v>
      </c>
      <c r="B85" s="11" t="s">
        <v>782</v>
      </c>
      <c r="C85" s="11" t="s">
        <v>6817</v>
      </c>
      <c r="D85" s="11" t="s">
        <v>6822</v>
      </c>
      <c r="E85" s="11" t="s">
        <v>1812</v>
      </c>
      <c r="F85" s="11" t="s">
        <v>6820</v>
      </c>
      <c r="G85" s="11" t="s">
        <v>781</v>
      </c>
      <c r="H85" s="11">
        <v>10.99</v>
      </c>
      <c r="I85" s="11">
        <v>12.28</v>
      </c>
      <c r="J85" s="11">
        <v>11.67</v>
      </c>
      <c r="K85" s="11">
        <v>14.06</v>
      </c>
      <c r="L85" s="11">
        <v>12.99</v>
      </c>
      <c r="M85" s="11">
        <v>12.51</v>
      </c>
      <c r="N85" s="11">
        <v>11.18</v>
      </c>
      <c r="O85" s="11">
        <v>11.55</v>
      </c>
      <c r="P85" s="11">
        <v>13.43</v>
      </c>
      <c r="Q85" s="11">
        <v>13.32</v>
      </c>
      <c r="R85" s="11">
        <v>13.03</v>
      </c>
      <c r="S85" s="11">
        <v>13.48</v>
      </c>
      <c r="T85" s="11">
        <v>13.7</v>
      </c>
      <c r="U85" s="11">
        <v>14.69</v>
      </c>
      <c r="V85" s="11">
        <v>14.31</v>
      </c>
      <c r="W85" s="11">
        <v>16.77</v>
      </c>
      <c r="X85" s="11">
        <v>14.43</v>
      </c>
      <c r="Y85" s="11">
        <v>13.99</v>
      </c>
      <c r="Z85" s="11">
        <v>14.29</v>
      </c>
      <c r="AA85" s="11">
        <v>14.99</v>
      </c>
      <c r="AB85" s="11">
        <v>14.34</v>
      </c>
      <c r="AC85" s="11"/>
      <c r="AD85" s="11"/>
      <c r="AE85" s="11">
        <v>15.99</v>
      </c>
      <c r="AF85" s="11">
        <v>14.99</v>
      </c>
      <c r="AG85" s="11">
        <v>14.99</v>
      </c>
      <c r="AH85" s="11">
        <v>14.99</v>
      </c>
      <c r="AI85" s="11">
        <v>16.46</v>
      </c>
    </row>
    <row r="86" ht="22" customHeight="1" spans="1:35">
      <c r="A86" s="11" t="s">
        <v>686</v>
      </c>
      <c r="B86" s="11" t="s">
        <v>784</v>
      </c>
      <c r="C86" s="11" t="s">
        <v>6833</v>
      </c>
      <c r="D86" s="11" t="s">
        <v>6838</v>
      </c>
      <c r="E86" s="11" t="s">
        <v>1812</v>
      </c>
      <c r="F86" s="11" t="s">
        <v>6836</v>
      </c>
      <c r="G86" s="11" t="s">
        <v>783</v>
      </c>
      <c r="H86" s="11">
        <v>29.99</v>
      </c>
      <c r="I86" s="11">
        <v>29.99</v>
      </c>
      <c r="J86" s="11">
        <v>29.99</v>
      </c>
      <c r="K86" s="11">
        <v>29.99</v>
      </c>
      <c r="L86" s="11">
        <v>27.79</v>
      </c>
      <c r="M86" s="11">
        <v>29.99</v>
      </c>
      <c r="N86" s="11">
        <v>29.56</v>
      </c>
      <c r="O86" s="11">
        <v>29.99</v>
      </c>
      <c r="P86" s="11">
        <v>29.99</v>
      </c>
      <c r="Q86" s="11">
        <v>25.44</v>
      </c>
      <c r="R86" s="11">
        <v>28.02</v>
      </c>
      <c r="S86" s="11">
        <v>29.99</v>
      </c>
      <c r="T86" s="11">
        <v>29.99</v>
      </c>
      <c r="U86" s="11">
        <v>29.99</v>
      </c>
      <c r="V86" s="11">
        <v>29.99</v>
      </c>
      <c r="W86" s="11">
        <v>29.99</v>
      </c>
      <c r="X86" s="11">
        <v>29.99</v>
      </c>
      <c r="Y86" s="11">
        <v>29.99</v>
      </c>
      <c r="Z86" s="11">
        <v>29.99</v>
      </c>
      <c r="AA86" s="11">
        <v>29.99</v>
      </c>
      <c r="AB86" s="11">
        <v>30.2</v>
      </c>
      <c r="AC86" s="11">
        <v>28.56</v>
      </c>
      <c r="AD86" s="11">
        <v>28.73</v>
      </c>
      <c r="AE86" s="11">
        <v>29.99</v>
      </c>
      <c r="AF86" s="11">
        <v>29.99</v>
      </c>
      <c r="AG86" s="11">
        <v>29.99</v>
      </c>
      <c r="AH86" s="11">
        <v>29.99</v>
      </c>
      <c r="AI86" s="11">
        <v>29.99</v>
      </c>
    </row>
    <row r="87" ht="22" customHeight="1" spans="1:35">
      <c r="A87" s="11" t="s">
        <v>686</v>
      </c>
      <c r="B87" s="11" t="s">
        <v>381</v>
      </c>
      <c r="C87" s="11" t="s">
        <v>2157</v>
      </c>
      <c r="D87" s="11" t="s">
        <v>6851</v>
      </c>
      <c r="E87" s="11" t="s">
        <v>1812</v>
      </c>
      <c r="F87" s="11" t="s">
        <v>2166</v>
      </c>
      <c r="G87" s="11" t="s">
        <v>785</v>
      </c>
      <c r="H87" s="11">
        <v>12.25</v>
      </c>
      <c r="I87" s="11">
        <v>12.25</v>
      </c>
      <c r="J87" s="11">
        <v>12.25</v>
      </c>
      <c r="K87" s="11">
        <v>12.01</v>
      </c>
      <c r="L87" s="11">
        <v>12.25</v>
      </c>
      <c r="M87" s="11">
        <v>12.25</v>
      </c>
      <c r="N87" s="11">
        <v>14.86</v>
      </c>
      <c r="O87" s="11">
        <v>11.85</v>
      </c>
      <c r="P87" s="11">
        <v>11.17</v>
      </c>
      <c r="Q87" s="11">
        <v>10.7</v>
      </c>
      <c r="R87" s="11">
        <v>10.7</v>
      </c>
      <c r="S87" s="11">
        <v>10.7</v>
      </c>
      <c r="T87" s="11">
        <v>11.2</v>
      </c>
      <c r="U87" s="11">
        <v>11.65</v>
      </c>
      <c r="V87" s="11">
        <v>11.65</v>
      </c>
      <c r="W87" s="11">
        <v>11.65</v>
      </c>
      <c r="X87" s="11">
        <v>11.65</v>
      </c>
      <c r="Y87" s="11">
        <v>11.65</v>
      </c>
      <c r="Z87" s="11">
        <v>11.63</v>
      </c>
      <c r="AA87" s="11">
        <v>11.49</v>
      </c>
      <c r="AB87" s="11">
        <v>11.5</v>
      </c>
      <c r="AC87" s="11">
        <v>11.65</v>
      </c>
      <c r="AD87" s="11">
        <v>11.65</v>
      </c>
      <c r="AE87" s="11">
        <v>11.65</v>
      </c>
      <c r="AF87" s="11">
        <v>0</v>
      </c>
      <c r="AG87" s="11">
        <v>11.6</v>
      </c>
      <c r="AH87" s="11">
        <v>0</v>
      </c>
      <c r="AI87" s="11">
        <v>13.22</v>
      </c>
    </row>
    <row r="88" ht="22" customHeight="1" spans="1:35">
      <c r="A88" s="11" t="s">
        <v>686</v>
      </c>
      <c r="B88" s="11" t="s">
        <v>546</v>
      </c>
      <c r="C88" s="11" t="s">
        <v>2505</v>
      </c>
      <c r="D88" s="11" t="s">
        <v>6856</v>
      </c>
      <c r="E88" s="11" t="s">
        <v>1812</v>
      </c>
      <c r="F88" s="11" t="s">
        <v>2514</v>
      </c>
      <c r="G88" s="11" t="s">
        <v>786</v>
      </c>
      <c r="H88" s="11">
        <v>25.99</v>
      </c>
      <c r="I88" s="11">
        <v>25.76</v>
      </c>
      <c r="J88" s="11" t="s">
        <v>686</v>
      </c>
      <c r="K88" s="11" t="s">
        <v>686</v>
      </c>
      <c r="L88" s="11" t="s">
        <v>686</v>
      </c>
      <c r="M88" s="11" t="s">
        <v>686</v>
      </c>
      <c r="N88" s="11" t="s">
        <v>686</v>
      </c>
      <c r="O88" s="11" t="s">
        <v>686</v>
      </c>
      <c r="P88" s="11" t="s">
        <v>686</v>
      </c>
      <c r="Q88" s="11" t="s">
        <v>686</v>
      </c>
      <c r="R88" s="11" t="s">
        <v>686</v>
      </c>
      <c r="S88" s="11" t="s">
        <v>686</v>
      </c>
      <c r="T88" s="11" t="s">
        <v>686</v>
      </c>
      <c r="U88" s="11" t="s">
        <v>686</v>
      </c>
      <c r="V88" s="11" t="s">
        <v>686</v>
      </c>
      <c r="W88" s="11" t="s">
        <v>686</v>
      </c>
      <c r="X88" s="11" t="s">
        <v>686</v>
      </c>
      <c r="Y88" s="11" t="s">
        <v>686</v>
      </c>
      <c r="Z88" s="11" t="s">
        <v>686</v>
      </c>
      <c r="AA88" s="11" t="s">
        <v>686</v>
      </c>
      <c r="AB88" s="11" t="s">
        <v>686</v>
      </c>
      <c r="AC88" s="11" t="s">
        <v>686</v>
      </c>
      <c r="AD88" s="11" t="s">
        <v>686</v>
      </c>
      <c r="AE88" s="11" t="s">
        <v>686</v>
      </c>
      <c r="AF88" s="11" t="s">
        <v>686</v>
      </c>
      <c r="AG88" s="11" t="s">
        <v>686</v>
      </c>
      <c r="AH88" s="11" t="s">
        <v>686</v>
      </c>
      <c r="AI88" s="11" t="s">
        <v>686</v>
      </c>
    </row>
    <row r="89" ht="22" customHeight="1" spans="1:35">
      <c r="A89" s="11" t="s">
        <v>686</v>
      </c>
      <c r="B89" s="11" t="s">
        <v>293</v>
      </c>
      <c r="C89" s="11" t="s">
        <v>2244</v>
      </c>
      <c r="D89" s="11" t="s">
        <v>6865</v>
      </c>
      <c r="E89" s="11" t="s">
        <v>1812</v>
      </c>
      <c r="F89" s="11" t="s">
        <v>297</v>
      </c>
      <c r="G89" s="11" t="s">
        <v>787</v>
      </c>
      <c r="H89" s="11">
        <v>13.95</v>
      </c>
      <c r="I89" s="11">
        <v>13.77</v>
      </c>
      <c r="J89" s="11">
        <v>15.95</v>
      </c>
      <c r="K89" s="11">
        <v>15.95</v>
      </c>
      <c r="L89" s="11">
        <v>15.95</v>
      </c>
      <c r="M89" s="11">
        <v>15.95</v>
      </c>
      <c r="N89" s="11">
        <v>15.95</v>
      </c>
      <c r="O89" s="11">
        <v>17.79</v>
      </c>
      <c r="P89" s="11">
        <v>20.31</v>
      </c>
      <c r="Q89" s="11">
        <v>28.68</v>
      </c>
      <c r="R89" s="11">
        <v>32.95</v>
      </c>
      <c r="S89" s="11">
        <v>32.95</v>
      </c>
      <c r="T89" s="11">
        <v>32.95</v>
      </c>
      <c r="U89" s="11">
        <v>32.95</v>
      </c>
      <c r="V89" s="11">
        <v>32.95</v>
      </c>
      <c r="W89" s="11">
        <v>32.95</v>
      </c>
      <c r="X89" s="11">
        <v>32.95</v>
      </c>
      <c r="Y89" s="11">
        <v>32.23</v>
      </c>
      <c r="Z89" s="11">
        <v>30.54</v>
      </c>
      <c r="AA89" s="11">
        <v>34.95</v>
      </c>
      <c r="AB89" s="11">
        <v>34.95</v>
      </c>
      <c r="AC89" s="11">
        <v>34.95</v>
      </c>
      <c r="AD89" s="11">
        <v>34.95</v>
      </c>
      <c r="AE89" s="11">
        <v>34.63</v>
      </c>
      <c r="AF89" s="11">
        <v>33.2</v>
      </c>
      <c r="AG89" s="11">
        <v>31.77</v>
      </c>
      <c r="AH89" s="11">
        <v>30.95</v>
      </c>
      <c r="AI89" s="11">
        <v>30.95</v>
      </c>
    </row>
    <row r="90" ht="22" customHeight="1" spans="1:35">
      <c r="A90" s="11" t="s">
        <v>686</v>
      </c>
      <c r="B90" s="11" t="s">
        <v>417</v>
      </c>
      <c r="C90" s="11" t="s">
        <v>2517</v>
      </c>
      <c r="D90" s="11" t="s">
        <v>6875</v>
      </c>
      <c r="E90" s="11" t="s">
        <v>1812</v>
      </c>
      <c r="F90" s="11" t="s">
        <v>419</v>
      </c>
      <c r="G90" s="11" t="s">
        <v>788</v>
      </c>
      <c r="H90" s="11">
        <v>12.74</v>
      </c>
      <c r="I90" s="11">
        <v>13.87</v>
      </c>
      <c r="J90" s="11">
        <v>14.82</v>
      </c>
      <c r="K90" s="11">
        <v>14.99</v>
      </c>
      <c r="L90" s="11">
        <v>15.07</v>
      </c>
      <c r="M90" s="11">
        <v>17.09</v>
      </c>
      <c r="N90" s="11">
        <v>17.99</v>
      </c>
      <c r="O90" s="11">
        <v>14.45</v>
      </c>
      <c r="P90" s="11">
        <v>14.62</v>
      </c>
      <c r="Q90" s="11">
        <v>14.86</v>
      </c>
      <c r="R90" s="11">
        <v>12.03</v>
      </c>
      <c r="S90" s="11">
        <v>12.5</v>
      </c>
      <c r="T90" s="11">
        <v>13.35</v>
      </c>
      <c r="U90" s="11">
        <v>11.98</v>
      </c>
      <c r="V90" s="11">
        <v>12.58</v>
      </c>
      <c r="W90" s="11">
        <v>12.55</v>
      </c>
      <c r="X90" s="11">
        <v>13.36</v>
      </c>
      <c r="Y90" s="11">
        <v>17.41</v>
      </c>
      <c r="Z90" s="11" t="s">
        <v>686</v>
      </c>
      <c r="AA90" s="11" t="s">
        <v>686</v>
      </c>
      <c r="AB90" s="11" t="s">
        <v>686</v>
      </c>
      <c r="AC90" s="11" t="s">
        <v>686</v>
      </c>
      <c r="AD90" s="11" t="s">
        <v>686</v>
      </c>
      <c r="AE90" s="11" t="s">
        <v>686</v>
      </c>
      <c r="AF90" s="11" t="s">
        <v>686</v>
      </c>
      <c r="AG90" s="11" t="s">
        <v>686</v>
      </c>
      <c r="AH90" s="11" t="s">
        <v>686</v>
      </c>
      <c r="AI90" s="11" t="s">
        <v>686</v>
      </c>
    </row>
    <row r="91" ht="22" customHeight="1" spans="1:35">
      <c r="A91" s="11" t="s">
        <v>686</v>
      </c>
      <c r="B91" s="11" t="s">
        <v>327</v>
      </c>
      <c r="C91" s="11" t="s">
        <v>2315</v>
      </c>
      <c r="D91" s="11" t="s">
        <v>6881</v>
      </c>
      <c r="E91" s="11" t="s">
        <v>1812</v>
      </c>
      <c r="F91" s="11" t="s">
        <v>2323</v>
      </c>
      <c r="G91" s="11" t="s">
        <v>789</v>
      </c>
      <c r="H91" s="11">
        <v>26.96</v>
      </c>
      <c r="I91" s="11">
        <v>29.56</v>
      </c>
      <c r="J91" s="11">
        <v>27.76</v>
      </c>
      <c r="K91" s="11">
        <v>29.95</v>
      </c>
      <c r="L91" s="11">
        <v>30.57</v>
      </c>
      <c r="M91" s="11">
        <v>29.95</v>
      </c>
      <c r="N91" s="11">
        <v>29.95</v>
      </c>
      <c r="O91" s="11">
        <v>29.95</v>
      </c>
      <c r="P91" s="11" t="s">
        <v>686</v>
      </c>
      <c r="Q91" s="11" t="s">
        <v>686</v>
      </c>
      <c r="R91" s="11" t="s">
        <v>686</v>
      </c>
      <c r="S91" s="11" t="s">
        <v>686</v>
      </c>
      <c r="T91" s="11" t="s">
        <v>686</v>
      </c>
      <c r="U91" s="11" t="s">
        <v>686</v>
      </c>
      <c r="V91" s="11" t="s">
        <v>686</v>
      </c>
      <c r="W91" s="11" t="s">
        <v>686</v>
      </c>
      <c r="X91" s="11" t="s">
        <v>686</v>
      </c>
      <c r="Y91" s="11" t="s">
        <v>686</v>
      </c>
      <c r="Z91" s="11" t="s">
        <v>686</v>
      </c>
      <c r="AA91" s="11" t="s">
        <v>686</v>
      </c>
      <c r="AB91" s="11" t="s">
        <v>686</v>
      </c>
      <c r="AC91" s="11" t="s">
        <v>686</v>
      </c>
      <c r="AD91" s="11" t="s">
        <v>686</v>
      </c>
      <c r="AE91" s="11" t="s">
        <v>686</v>
      </c>
      <c r="AF91" s="11" t="s">
        <v>686</v>
      </c>
      <c r="AG91" s="11" t="s">
        <v>686</v>
      </c>
      <c r="AH91" s="11" t="s">
        <v>686</v>
      </c>
      <c r="AI91" s="11" t="s">
        <v>686</v>
      </c>
    </row>
    <row r="92" ht="22" customHeight="1" spans="1:35">
      <c r="A92" s="11" t="s">
        <v>686</v>
      </c>
      <c r="B92" s="11" t="s">
        <v>385</v>
      </c>
      <c r="C92" s="11" t="s">
        <v>6889</v>
      </c>
      <c r="D92" s="11" t="s">
        <v>6891</v>
      </c>
      <c r="E92" s="11" t="s">
        <v>1812</v>
      </c>
      <c r="F92" s="11" t="s">
        <v>2189</v>
      </c>
      <c r="G92" s="11" t="s">
        <v>790</v>
      </c>
      <c r="H92" s="11">
        <v>49.95</v>
      </c>
      <c r="I92" s="11">
        <v>51.4</v>
      </c>
      <c r="J92" s="11">
        <v>51.35</v>
      </c>
      <c r="K92" s="11">
        <v>52.05</v>
      </c>
      <c r="L92" s="11">
        <v>54.87</v>
      </c>
      <c r="M92" s="11">
        <v>48.95</v>
      </c>
      <c r="N92" s="11">
        <v>49.31</v>
      </c>
      <c r="O92" s="11">
        <v>57.05</v>
      </c>
      <c r="P92" s="11">
        <v>56.58</v>
      </c>
      <c r="Q92" s="11">
        <v>51.86</v>
      </c>
      <c r="R92" s="11">
        <v>51.79</v>
      </c>
      <c r="S92" s="11">
        <v>48.41</v>
      </c>
      <c r="T92" s="11">
        <v>49.83</v>
      </c>
      <c r="U92" s="11">
        <v>45.64</v>
      </c>
      <c r="V92" s="11">
        <v>51.29</v>
      </c>
      <c r="W92" s="11">
        <v>50.42</v>
      </c>
      <c r="X92" s="11">
        <v>52.95</v>
      </c>
      <c r="Y92" s="11">
        <v>50.8</v>
      </c>
      <c r="Z92" s="11">
        <v>0</v>
      </c>
      <c r="AA92" s="11">
        <v>0</v>
      </c>
      <c r="AB92" s="11" t="s">
        <v>686</v>
      </c>
      <c r="AC92" s="11" t="s">
        <v>686</v>
      </c>
      <c r="AD92" s="11" t="s">
        <v>686</v>
      </c>
      <c r="AE92" s="11" t="s">
        <v>686</v>
      </c>
      <c r="AF92" s="11" t="s">
        <v>686</v>
      </c>
      <c r="AG92" s="11" t="s">
        <v>686</v>
      </c>
      <c r="AH92" s="11" t="s">
        <v>686</v>
      </c>
      <c r="AI92" s="11" t="s">
        <v>686</v>
      </c>
    </row>
    <row r="93" ht="22" customHeight="1" spans="1:35">
      <c r="A93" s="11" t="s">
        <v>686</v>
      </c>
      <c r="B93" s="11" t="s">
        <v>309</v>
      </c>
      <c r="C93" s="11" t="s">
        <v>2233</v>
      </c>
      <c r="D93" s="11" t="s">
        <v>6897</v>
      </c>
      <c r="E93" s="11" t="s">
        <v>1812</v>
      </c>
      <c r="F93" s="11" t="s">
        <v>2241</v>
      </c>
      <c r="G93" s="11" t="s">
        <v>791</v>
      </c>
      <c r="H93" s="11">
        <v>14.99</v>
      </c>
      <c r="I93" s="11">
        <v>14.52</v>
      </c>
      <c r="J93" s="11">
        <v>15.55</v>
      </c>
      <c r="K93" s="11">
        <v>14.99</v>
      </c>
      <c r="L93" s="11">
        <v>14.99</v>
      </c>
      <c r="M93" s="11">
        <v>15.31</v>
      </c>
      <c r="N93" s="11">
        <v>16.48</v>
      </c>
      <c r="O93" s="11">
        <v>17.99</v>
      </c>
      <c r="P93" s="11">
        <v>15.93</v>
      </c>
      <c r="Q93" s="11">
        <v>15.99</v>
      </c>
      <c r="R93" s="11">
        <v>15.67</v>
      </c>
      <c r="S93" s="11">
        <v>15.61</v>
      </c>
      <c r="T93" s="11">
        <v>15.74</v>
      </c>
      <c r="U93" s="11">
        <v>18.43</v>
      </c>
      <c r="V93" s="11">
        <v>17.26</v>
      </c>
      <c r="W93" s="11">
        <v>16.66</v>
      </c>
      <c r="X93" s="11">
        <v>16.96</v>
      </c>
      <c r="Y93" s="11">
        <v>15.12</v>
      </c>
      <c r="Z93" s="11">
        <v>14.99</v>
      </c>
      <c r="AA93" s="11">
        <v>15.99</v>
      </c>
      <c r="AB93" s="11">
        <v>0</v>
      </c>
      <c r="AC93" s="11" t="s">
        <v>686</v>
      </c>
      <c r="AD93" s="11" t="s">
        <v>686</v>
      </c>
      <c r="AE93" s="11" t="s">
        <v>686</v>
      </c>
      <c r="AF93" s="11" t="s">
        <v>686</v>
      </c>
      <c r="AG93" s="11" t="s">
        <v>686</v>
      </c>
      <c r="AH93" s="11" t="s">
        <v>686</v>
      </c>
      <c r="AI93" s="11" t="s">
        <v>686</v>
      </c>
    </row>
    <row r="94" ht="22" customHeight="1" spans="1:35">
      <c r="A94" s="11" t="s">
        <v>686</v>
      </c>
      <c r="B94" s="11" t="s">
        <v>456</v>
      </c>
      <c r="C94" s="11" t="s">
        <v>2306</v>
      </c>
      <c r="D94" s="11" t="s">
        <v>6903</v>
      </c>
      <c r="E94" s="11" t="s">
        <v>1812</v>
      </c>
      <c r="F94" s="11" t="s">
        <v>460</v>
      </c>
      <c r="G94" s="11" t="s">
        <v>792</v>
      </c>
      <c r="H94" s="11">
        <v>17.99</v>
      </c>
      <c r="I94" s="11">
        <v>17.99</v>
      </c>
      <c r="J94" s="11">
        <v>17.99</v>
      </c>
      <c r="K94" s="11">
        <v>18.17</v>
      </c>
      <c r="L94" s="11" t="s">
        <v>686</v>
      </c>
      <c r="M94" s="11" t="s">
        <v>686</v>
      </c>
      <c r="N94" s="11" t="s">
        <v>686</v>
      </c>
      <c r="O94" s="11" t="s">
        <v>686</v>
      </c>
      <c r="P94" s="11" t="s">
        <v>686</v>
      </c>
      <c r="Q94" s="11" t="s">
        <v>686</v>
      </c>
      <c r="R94" s="11" t="s">
        <v>686</v>
      </c>
      <c r="S94" s="11" t="s">
        <v>686</v>
      </c>
      <c r="T94" s="11" t="s">
        <v>686</v>
      </c>
      <c r="U94" s="11" t="s">
        <v>686</v>
      </c>
      <c r="V94" s="11" t="s">
        <v>686</v>
      </c>
      <c r="W94" s="11" t="s">
        <v>686</v>
      </c>
      <c r="X94" s="11" t="s">
        <v>686</v>
      </c>
      <c r="Y94" s="11" t="s">
        <v>686</v>
      </c>
      <c r="Z94" s="11" t="s">
        <v>686</v>
      </c>
      <c r="AA94" s="11" t="s">
        <v>686</v>
      </c>
      <c r="AB94" s="11" t="s">
        <v>686</v>
      </c>
      <c r="AC94" s="11" t="s">
        <v>686</v>
      </c>
      <c r="AD94" s="11" t="s">
        <v>686</v>
      </c>
      <c r="AE94" s="11" t="s">
        <v>686</v>
      </c>
      <c r="AF94" s="11" t="s">
        <v>686</v>
      </c>
      <c r="AG94" s="11" t="s">
        <v>686</v>
      </c>
      <c r="AH94" s="11" t="s">
        <v>686</v>
      </c>
      <c r="AI94" s="11" t="s">
        <v>686</v>
      </c>
    </row>
    <row r="95" ht="22" customHeight="1" spans="1:35">
      <c r="A95" s="11" t="s">
        <v>686</v>
      </c>
      <c r="B95" s="11" t="s">
        <v>430</v>
      </c>
      <c r="C95" s="11" t="s">
        <v>2453</v>
      </c>
      <c r="D95" s="11" t="s">
        <v>6911</v>
      </c>
      <c r="E95" s="11" t="s">
        <v>1812</v>
      </c>
      <c r="F95" s="11" t="s">
        <v>2461</v>
      </c>
      <c r="G95" s="11" t="s">
        <v>793</v>
      </c>
      <c r="H95" s="11">
        <v>23.99</v>
      </c>
      <c r="I95" s="11">
        <v>23.99</v>
      </c>
      <c r="J95" s="11">
        <v>23.38</v>
      </c>
      <c r="K95" s="11" t="s">
        <v>686</v>
      </c>
      <c r="L95" s="11" t="s">
        <v>686</v>
      </c>
      <c r="M95" s="11" t="s">
        <v>686</v>
      </c>
      <c r="N95" s="11" t="s">
        <v>686</v>
      </c>
      <c r="O95" s="11" t="s">
        <v>686</v>
      </c>
      <c r="P95" s="11" t="s">
        <v>686</v>
      </c>
      <c r="Q95" s="11" t="s">
        <v>686</v>
      </c>
      <c r="R95" s="11" t="s">
        <v>686</v>
      </c>
      <c r="S95" s="11" t="s">
        <v>686</v>
      </c>
      <c r="T95" s="11" t="s">
        <v>686</v>
      </c>
      <c r="U95" s="11" t="s">
        <v>686</v>
      </c>
      <c r="V95" s="11" t="s">
        <v>686</v>
      </c>
      <c r="W95" s="11" t="s">
        <v>686</v>
      </c>
      <c r="X95" s="11" t="s">
        <v>686</v>
      </c>
      <c r="Y95" s="11" t="s">
        <v>686</v>
      </c>
      <c r="Z95" s="11" t="s">
        <v>686</v>
      </c>
      <c r="AA95" s="11" t="s">
        <v>686</v>
      </c>
      <c r="AB95" s="11" t="s">
        <v>686</v>
      </c>
      <c r="AC95" s="11" t="s">
        <v>686</v>
      </c>
      <c r="AD95" s="11" t="s">
        <v>686</v>
      </c>
      <c r="AE95" s="11" t="s">
        <v>686</v>
      </c>
      <c r="AF95" s="11" t="s">
        <v>686</v>
      </c>
      <c r="AG95" s="11" t="s">
        <v>686</v>
      </c>
      <c r="AH95" s="11" t="s">
        <v>686</v>
      </c>
      <c r="AI95" s="11" t="s">
        <v>686</v>
      </c>
    </row>
    <row r="96" ht="22" customHeight="1" spans="1:35">
      <c r="A96" s="11" t="s">
        <v>686</v>
      </c>
      <c r="B96" s="11" t="s">
        <v>466</v>
      </c>
      <c r="C96" s="11" t="s">
        <v>686</v>
      </c>
      <c r="D96" s="11" t="s">
        <v>6920</v>
      </c>
      <c r="E96" s="11" t="s">
        <v>1812</v>
      </c>
      <c r="F96" s="11" t="s">
        <v>470</v>
      </c>
      <c r="G96" s="11" t="s">
        <v>466</v>
      </c>
      <c r="H96" s="11">
        <v>10.99</v>
      </c>
      <c r="I96" s="11">
        <v>10.99</v>
      </c>
      <c r="J96" s="11">
        <v>10.99</v>
      </c>
      <c r="K96" s="11">
        <v>9.96</v>
      </c>
      <c r="L96" s="11">
        <v>9.32</v>
      </c>
      <c r="M96" s="11">
        <v>9.29</v>
      </c>
      <c r="N96" s="11">
        <v>9.29</v>
      </c>
      <c r="O96" s="11">
        <v>9.55</v>
      </c>
      <c r="P96" s="11">
        <v>9.86</v>
      </c>
      <c r="Q96" s="11">
        <v>10.89</v>
      </c>
      <c r="R96" s="11">
        <v>10.89</v>
      </c>
      <c r="S96" s="11">
        <v>10.89</v>
      </c>
      <c r="T96" s="11">
        <v>11.04</v>
      </c>
      <c r="U96" s="11">
        <v>10.91</v>
      </c>
      <c r="V96" s="11">
        <v>10.89</v>
      </c>
      <c r="W96" s="11">
        <v>15.23</v>
      </c>
      <c r="X96" s="11">
        <v>10.99</v>
      </c>
      <c r="Y96" s="11">
        <v>10.96</v>
      </c>
      <c r="Z96" s="11">
        <v>9.65</v>
      </c>
      <c r="AA96" s="11">
        <v>0</v>
      </c>
      <c r="AB96" s="11" t="s">
        <v>686</v>
      </c>
      <c r="AC96" s="11" t="s">
        <v>686</v>
      </c>
      <c r="AD96" s="11" t="s">
        <v>686</v>
      </c>
      <c r="AE96" s="11" t="s">
        <v>686</v>
      </c>
      <c r="AF96" s="11" t="s">
        <v>686</v>
      </c>
      <c r="AG96" s="11" t="s">
        <v>686</v>
      </c>
      <c r="AH96" s="11" t="s">
        <v>686</v>
      </c>
      <c r="AI96" s="11" t="s">
        <v>686</v>
      </c>
    </row>
    <row r="97" ht="22" customHeight="1" spans="1:35">
      <c r="A97" s="11" t="s">
        <v>686</v>
      </c>
      <c r="B97" s="11" t="s">
        <v>560</v>
      </c>
      <c r="C97" s="11" t="s">
        <v>2348</v>
      </c>
      <c r="D97" s="11" t="s">
        <v>6928</v>
      </c>
      <c r="E97" s="11" t="s">
        <v>1812</v>
      </c>
      <c r="F97" s="11" t="s">
        <v>2355</v>
      </c>
      <c r="G97" s="11" t="s">
        <v>794</v>
      </c>
      <c r="H97" s="11">
        <v>59.99</v>
      </c>
      <c r="I97" s="11">
        <v>59.99</v>
      </c>
      <c r="J97" s="11">
        <v>59.99</v>
      </c>
      <c r="K97" s="11">
        <v>59.99</v>
      </c>
      <c r="L97" s="11">
        <v>59.99</v>
      </c>
      <c r="M97" s="11">
        <v>59.99</v>
      </c>
      <c r="N97" s="11">
        <v>59.99</v>
      </c>
      <c r="O97" s="11">
        <v>59.99</v>
      </c>
      <c r="P97" s="11">
        <v>59.99</v>
      </c>
      <c r="Q97" s="11">
        <v>59.99</v>
      </c>
      <c r="R97" s="11">
        <v>0</v>
      </c>
      <c r="S97" s="11">
        <v>59.99</v>
      </c>
      <c r="T97" s="11">
        <v>59.99</v>
      </c>
      <c r="U97" s="11">
        <v>59.99</v>
      </c>
      <c r="V97" s="11">
        <v>59.99</v>
      </c>
      <c r="W97" s="11">
        <v>59.99</v>
      </c>
      <c r="X97" s="11">
        <v>0</v>
      </c>
      <c r="Y97" s="11" t="s">
        <v>686</v>
      </c>
      <c r="Z97" s="11" t="s">
        <v>686</v>
      </c>
      <c r="AA97" s="11" t="s">
        <v>686</v>
      </c>
      <c r="AB97" s="11" t="s">
        <v>686</v>
      </c>
      <c r="AC97" s="11" t="s">
        <v>686</v>
      </c>
      <c r="AD97" s="11" t="s">
        <v>686</v>
      </c>
      <c r="AE97" s="11" t="s">
        <v>686</v>
      </c>
      <c r="AF97" s="11" t="s">
        <v>686</v>
      </c>
      <c r="AG97" s="11" t="s">
        <v>686</v>
      </c>
      <c r="AH97" s="11" t="s">
        <v>686</v>
      </c>
      <c r="AI97" s="11" t="s">
        <v>686</v>
      </c>
    </row>
    <row r="98" ht="22" customHeight="1" spans="1:35">
      <c r="A98" s="11" t="s">
        <v>686</v>
      </c>
      <c r="B98" s="11" t="s">
        <v>341</v>
      </c>
      <c r="C98" s="11" t="s">
        <v>2255</v>
      </c>
      <c r="D98" s="11" t="s">
        <v>6935</v>
      </c>
      <c r="E98" s="11" t="s">
        <v>1812</v>
      </c>
      <c r="F98" s="11" t="s">
        <v>344</v>
      </c>
      <c r="G98" s="11" t="s">
        <v>795</v>
      </c>
      <c r="H98" s="11">
        <v>12.95</v>
      </c>
      <c r="I98" s="11">
        <v>12.95</v>
      </c>
      <c r="J98" s="11">
        <v>12.95</v>
      </c>
      <c r="K98" s="11">
        <v>12.95</v>
      </c>
      <c r="L98" s="11">
        <v>12.95</v>
      </c>
      <c r="M98" s="11">
        <v>12.95</v>
      </c>
      <c r="N98" s="11">
        <v>12.49</v>
      </c>
      <c r="O98" s="11">
        <v>13.52</v>
      </c>
      <c r="P98" s="11">
        <v>13.65</v>
      </c>
      <c r="Q98" s="11">
        <v>12.91</v>
      </c>
      <c r="R98" s="11">
        <v>12.31</v>
      </c>
      <c r="S98" s="11">
        <v>12.99</v>
      </c>
      <c r="T98" s="11">
        <v>12.86</v>
      </c>
      <c r="U98" s="11">
        <v>12.62</v>
      </c>
      <c r="V98" s="11">
        <v>12.85</v>
      </c>
      <c r="W98" s="11">
        <v>12.99</v>
      </c>
      <c r="X98" s="11">
        <v>12.99</v>
      </c>
      <c r="Y98" s="11">
        <v>12.97</v>
      </c>
      <c r="Z98" s="11">
        <v>12.95</v>
      </c>
      <c r="AA98" s="11">
        <v>12.95</v>
      </c>
      <c r="AB98" s="11">
        <v>12.95</v>
      </c>
      <c r="AC98" s="11">
        <v>12.9</v>
      </c>
      <c r="AD98" s="11">
        <v>12.22</v>
      </c>
      <c r="AE98" s="11">
        <v>12.81</v>
      </c>
      <c r="AF98" s="11">
        <v>0</v>
      </c>
      <c r="AG98" s="11">
        <v>0</v>
      </c>
      <c r="AH98" s="11">
        <v>12.61</v>
      </c>
      <c r="AI98" s="11" t="s">
        <v>686</v>
      </c>
    </row>
    <row r="99" ht="22" customHeight="1" spans="1:35">
      <c r="A99" s="11" t="s">
        <v>686</v>
      </c>
      <c r="B99" s="11" t="s">
        <v>796</v>
      </c>
      <c r="C99" s="11" t="s">
        <v>686</v>
      </c>
      <c r="D99" s="11" t="s">
        <v>6947</v>
      </c>
      <c r="E99" s="11" t="s">
        <v>1812</v>
      </c>
      <c r="F99" s="11" t="s">
        <v>4621</v>
      </c>
      <c r="G99" s="11" t="s">
        <v>796</v>
      </c>
      <c r="H99" s="11">
        <v>25.23</v>
      </c>
      <c r="I99" s="11">
        <v>24.05</v>
      </c>
      <c r="J99" s="11">
        <v>23.87</v>
      </c>
      <c r="K99" s="11">
        <v>23.92</v>
      </c>
      <c r="L99" s="11">
        <v>24.32</v>
      </c>
      <c r="M99" s="11">
        <v>25.72</v>
      </c>
      <c r="N99" s="11">
        <v>0</v>
      </c>
      <c r="O99" s="11">
        <v>24.72</v>
      </c>
      <c r="P99" s="11">
        <v>24.09</v>
      </c>
      <c r="Q99" s="11">
        <v>24.85</v>
      </c>
      <c r="R99" s="11">
        <v>24.36</v>
      </c>
      <c r="S99" s="11">
        <v>24.77</v>
      </c>
      <c r="T99" s="11">
        <v>24.38</v>
      </c>
      <c r="U99" s="11">
        <v>24.51</v>
      </c>
      <c r="V99" s="11">
        <v>24.74</v>
      </c>
      <c r="W99" s="11">
        <v>25.72</v>
      </c>
      <c r="X99" s="11">
        <v>24.42</v>
      </c>
      <c r="Y99" s="11">
        <v>24.64</v>
      </c>
      <c r="Z99" s="11">
        <v>32.34</v>
      </c>
      <c r="AA99" s="11">
        <v>0</v>
      </c>
      <c r="AB99" s="11">
        <v>27.24</v>
      </c>
      <c r="AC99" s="11">
        <v>30.29</v>
      </c>
      <c r="AD99" s="11">
        <v>27.34</v>
      </c>
      <c r="AE99" s="11">
        <v>25.61</v>
      </c>
      <c r="AF99" s="11">
        <v>31.67</v>
      </c>
      <c r="AG99" s="11" t="s">
        <v>686</v>
      </c>
      <c r="AH99" s="11" t="s">
        <v>686</v>
      </c>
      <c r="AI99" s="11" t="s">
        <v>686</v>
      </c>
    </row>
    <row r="100" ht="22" customHeight="1" spans="1:35">
      <c r="A100" s="11" t="s">
        <v>686</v>
      </c>
      <c r="B100" s="11" t="s">
        <v>451</v>
      </c>
      <c r="C100" s="11" t="s">
        <v>2648</v>
      </c>
      <c r="D100" s="11" t="s">
        <v>6960</v>
      </c>
      <c r="E100" s="11" t="s">
        <v>1812</v>
      </c>
      <c r="F100" s="11" t="s">
        <v>2657</v>
      </c>
      <c r="G100" s="11" t="s">
        <v>797</v>
      </c>
      <c r="H100" s="11">
        <v>11.57</v>
      </c>
      <c r="I100" s="11">
        <v>11.59</v>
      </c>
      <c r="J100" s="11">
        <v>19.99</v>
      </c>
      <c r="K100" s="11"/>
      <c r="L100" s="11" t="s">
        <v>686</v>
      </c>
      <c r="M100" s="11" t="s">
        <v>686</v>
      </c>
      <c r="N100" s="11" t="s">
        <v>686</v>
      </c>
      <c r="O100" s="11" t="s">
        <v>686</v>
      </c>
      <c r="P100" s="11" t="s">
        <v>686</v>
      </c>
      <c r="Q100" s="11" t="s">
        <v>686</v>
      </c>
      <c r="R100" s="11" t="s">
        <v>686</v>
      </c>
      <c r="S100" s="11" t="s">
        <v>686</v>
      </c>
      <c r="T100" s="11" t="s">
        <v>686</v>
      </c>
      <c r="U100" s="11" t="s">
        <v>686</v>
      </c>
      <c r="V100" s="11" t="s">
        <v>686</v>
      </c>
      <c r="W100" s="11" t="s">
        <v>686</v>
      </c>
      <c r="X100" s="11" t="s">
        <v>686</v>
      </c>
      <c r="Y100" s="11" t="s">
        <v>686</v>
      </c>
      <c r="Z100" s="11" t="s">
        <v>686</v>
      </c>
      <c r="AA100" s="11" t="s">
        <v>686</v>
      </c>
      <c r="AB100" s="11" t="s">
        <v>686</v>
      </c>
      <c r="AC100" s="11" t="s">
        <v>686</v>
      </c>
      <c r="AD100" s="11" t="s">
        <v>686</v>
      </c>
      <c r="AE100" s="11" t="s">
        <v>686</v>
      </c>
      <c r="AF100" s="11" t="s">
        <v>686</v>
      </c>
      <c r="AG100" s="11" t="s">
        <v>686</v>
      </c>
      <c r="AH100" s="11" t="s">
        <v>686</v>
      </c>
      <c r="AI100" s="11" t="s">
        <v>686</v>
      </c>
    </row>
    <row r="101" ht="22" customHeight="1" spans="1:35">
      <c r="A101" s="11" t="s">
        <v>686</v>
      </c>
      <c r="B101" s="11" t="s">
        <v>799</v>
      </c>
      <c r="C101" s="11" t="s">
        <v>6966</v>
      </c>
      <c r="D101" s="11" t="s">
        <v>6972</v>
      </c>
      <c r="E101" s="11" t="s">
        <v>1812</v>
      </c>
      <c r="F101" s="11" t="s">
        <v>6970</v>
      </c>
      <c r="G101" s="11" t="s">
        <v>798</v>
      </c>
      <c r="H101" s="11">
        <v>43.95</v>
      </c>
      <c r="I101" s="11">
        <v>43.95</v>
      </c>
      <c r="J101" s="11">
        <v>43.95</v>
      </c>
      <c r="K101" s="11">
        <v>43.95</v>
      </c>
      <c r="L101" s="11">
        <v>43.95</v>
      </c>
      <c r="M101" s="11">
        <v>43.95</v>
      </c>
      <c r="N101" s="11">
        <v>43.95</v>
      </c>
      <c r="O101" s="11">
        <v>43.95</v>
      </c>
      <c r="P101" s="11">
        <v>43.95</v>
      </c>
      <c r="Q101" s="11">
        <v>43.76</v>
      </c>
      <c r="R101" s="11">
        <v>41.51</v>
      </c>
      <c r="S101" s="11">
        <v>43.95</v>
      </c>
      <c r="T101" s="11">
        <v>0</v>
      </c>
      <c r="U101" s="11">
        <v>0</v>
      </c>
      <c r="V101" s="11">
        <v>0</v>
      </c>
      <c r="W101" s="11">
        <v>43.95</v>
      </c>
      <c r="X101" s="11">
        <v>43.95</v>
      </c>
      <c r="Y101" s="11">
        <v>43.95</v>
      </c>
      <c r="Z101" s="11">
        <v>43.95</v>
      </c>
      <c r="AA101" s="11"/>
      <c r="AB101" s="11">
        <v>43.95</v>
      </c>
      <c r="AC101" s="11">
        <v>43.95</v>
      </c>
      <c r="AD101" s="11" t="s">
        <v>686</v>
      </c>
      <c r="AE101" s="11" t="s">
        <v>686</v>
      </c>
      <c r="AF101" s="11" t="s">
        <v>686</v>
      </c>
      <c r="AG101" s="11" t="s">
        <v>686</v>
      </c>
      <c r="AH101" s="11" t="s">
        <v>686</v>
      </c>
      <c r="AI101" s="11" t="s">
        <v>686</v>
      </c>
    </row>
  </sheetData>
  <pageMargins left="0.7" right="0.7" top="0.75" bottom="0.75" header="0.3" footer="0.3"/>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T105"/>
  <sheetViews>
    <sheetView showGridLines="0" topLeftCell="AP1" workbookViewId="0">
      <pane ySplit="5" topLeftCell="A104" activePane="bottomLeft" state="frozen"/>
      <selection/>
      <selection pane="bottomLeft" activeCell="A1" sqref="A1"/>
    </sheetView>
  </sheetViews>
  <sheetFormatPr defaultColWidth="9" defaultRowHeight="13.5"/>
  <cols>
    <col min="1" max="1" width="3" customWidth="1"/>
    <col min="2" max="2" width="15" customWidth="1"/>
    <col min="3" max="6" width="19" customWidth="1"/>
    <col min="7" max="12" width="23" customWidth="1"/>
    <col min="13" max="38" width="16" customWidth="1"/>
    <col min="39" max="46" width="48" customWidth="1"/>
  </cols>
  <sheetData>
    <row r="1" ht="24" customHeight="1" spans="1:46">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row>
    <row r="2" ht="30" customHeight="1" spans="1:46">
      <c r="A2" s="1"/>
      <c r="B2" s="2" t="s">
        <v>7009</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ht="34" customHeight="1" spans="1:46">
      <c r="A3" s="1"/>
      <c r="B3" s="3" t="s">
        <v>7010</v>
      </c>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row>
    <row r="4" ht="24" customHeight="1" spans="1:46">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row>
    <row r="5" ht="34" customHeight="1" spans="1:46">
      <c r="A5" s="1"/>
      <c r="B5" s="4" t="s">
        <v>7011</v>
      </c>
      <c r="C5" s="4" t="s">
        <v>199</v>
      </c>
      <c r="D5" s="4" t="s">
        <v>7012</v>
      </c>
      <c r="E5" s="4" t="s">
        <v>7013</v>
      </c>
      <c r="F5" s="4" t="s">
        <v>7014</v>
      </c>
      <c r="G5" s="4" t="s">
        <v>7015</v>
      </c>
      <c r="H5" s="4" t="s">
        <v>7016</v>
      </c>
      <c r="I5" s="4" t="s">
        <v>7017</v>
      </c>
      <c r="J5" s="4" t="s">
        <v>7018</v>
      </c>
      <c r="K5" s="4" t="s">
        <v>7019</v>
      </c>
      <c r="L5" s="4" t="s">
        <v>1759</v>
      </c>
      <c r="M5" s="4" t="s">
        <v>7020</v>
      </c>
      <c r="N5" s="4" t="s">
        <v>1761</v>
      </c>
      <c r="O5" s="4" t="s">
        <v>1760</v>
      </c>
      <c r="P5" s="4" t="s">
        <v>7021</v>
      </c>
      <c r="Q5" s="4" t="s">
        <v>7022</v>
      </c>
      <c r="R5" s="4" t="s">
        <v>7023</v>
      </c>
      <c r="S5" s="4" t="s">
        <v>7024</v>
      </c>
      <c r="T5" s="4" t="s">
        <v>7025</v>
      </c>
      <c r="U5" s="4" t="s">
        <v>7026</v>
      </c>
      <c r="V5" s="4" t="s">
        <v>7027</v>
      </c>
      <c r="W5" s="4" t="s">
        <v>7028</v>
      </c>
      <c r="X5" s="4" t="s">
        <v>7029</v>
      </c>
      <c r="Y5" s="4" t="s">
        <v>7030</v>
      </c>
      <c r="Z5" s="4" t="s">
        <v>7031</v>
      </c>
      <c r="AA5" s="4" t="s">
        <v>7032</v>
      </c>
      <c r="AB5" s="4" t="s">
        <v>7033</v>
      </c>
      <c r="AC5" s="4" t="s">
        <v>7034</v>
      </c>
      <c r="AD5" s="4" t="s">
        <v>7035</v>
      </c>
      <c r="AE5" s="4" t="s">
        <v>7036</v>
      </c>
      <c r="AF5" s="4" t="s">
        <v>7037</v>
      </c>
      <c r="AG5" s="4" t="s">
        <v>7038</v>
      </c>
      <c r="AH5" s="4" t="s">
        <v>7039</v>
      </c>
      <c r="AI5" s="4" t="s">
        <v>7040</v>
      </c>
      <c r="AJ5" s="4" t="s">
        <v>7041</v>
      </c>
      <c r="AK5" s="4" t="s">
        <v>7042</v>
      </c>
      <c r="AL5" s="4" t="s">
        <v>7043</v>
      </c>
      <c r="AM5" s="4" t="s">
        <v>7044</v>
      </c>
      <c r="AN5" s="4" t="s">
        <v>7045</v>
      </c>
      <c r="AO5" s="4" t="s">
        <v>7046</v>
      </c>
      <c r="AP5" s="4" t="s">
        <v>1740</v>
      </c>
      <c r="AQ5" s="4" t="s">
        <v>7047</v>
      </c>
      <c r="AR5" s="1"/>
      <c r="AS5" s="1"/>
      <c r="AT5" s="1"/>
    </row>
    <row r="6" ht="24" customHeight="1" spans="1:46">
      <c r="A6" s="1"/>
      <c r="B6" s="1">
        <v>1</v>
      </c>
      <c r="C6" s="1" t="s">
        <v>207</v>
      </c>
      <c r="D6" s="1">
        <v>2</v>
      </c>
      <c r="E6" s="1" t="s">
        <v>749</v>
      </c>
      <c r="F6" s="1" t="s">
        <v>52</v>
      </c>
      <c r="G6" s="1" t="s">
        <v>7048</v>
      </c>
      <c r="H6" s="1" t="s">
        <v>7049</v>
      </c>
      <c r="I6" s="1" t="s">
        <v>7050</v>
      </c>
      <c r="J6" s="1" t="s">
        <v>7051</v>
      </c>
      <c r="K6" s="1" t="s">
        <v>7052</v>
      </c>
      <c r="L6" s="7">
        <f>④top100打标数据!Z2</f>
        <v>4.46</v>
      </c>
      <c r="M6" s="1" t="s">
        <v>3315</v>
      </c>
      <c r="N6" s="8">
        <f>④top100打标数据!AB2</f>
        <v>4.4</v>
      </c>
      <c r="O6" s="1">
        <f>④top100打标数据!AA2</f>
        <v>2407</v>
      </c>
      <c r="P6" s="1" t="s">
        <v>3329</v>
      </c>
      <c r="Q6" s="1" t="s">
        <v>3335</v>
      </c>
      <c r="R6" s="1" t="s">
        <v>1821</v>
      </c>
      <c r="S6" s="1" t="s">
        <v>3339</v>
      </c>
      <c r="T6" s="1" t="s">
        <v>7053</v>
      </c>
      <c r="U6" s="1" t="s">
        <v>3348</v>
      </c>
      <c r="V6" s="1" t="s">
        <v>3348</v>
      </c>
      <c r="W6" s="1" t="s">
        <v>1815</v>
      </c>
      <c r="X6" s="1" t="s">
        <v>7054</v>
      </c>
      <c r="Y6" s="1">
        <f>IF(ISNUMBER(④top100打标数据!AJ2),④top100打标数据!AJ2,"")</f>
        <v>6132</v>
      </c>
      <c r="Z6" s="1">
        <v>1</v>
      </c>
      <c r="AA6" s="1" t="s">
        <v>7055</v>
      </c>
      <c r="AB6" s="1">
        <f>IF(AND(ISNUMBER(Y6),COUNTIF($E$6:E6,E6)=1),Y6,"")</f>
        <v>6132</v>
      </c>
      <c r="AC6" s="1">
        <v>44763.6</v>
      </c>
      <c r="AD6" s="1" t="s">
        <v>45</v>
      </c>
      <c r="AE6" s="1" t="s">
        <v>3351</v>
      </c>
      <c r="AF6" s="1" t="s">
        <v>7056</v>
      </c>
      <c r="AG6" s="1" t="s">
        <v>7057</v>
      </c>
      <c r="AH6" s="1" t="s">
        <v>686</v>
      </c>
      <c r="AI6" s="1" t="s">
        <v>1809</v>
      </c>
      <c r="AJ6" s="1" t="s">
        <v>1809</v>
      </c>
      <c r="AK6" s="1" t="s">
        <v>7058</v>
      </c>
      <c r="AL6" s="1" t="s">
        <v>7059</v>
      </c>
      <c r="AM6" s="1" t="s">
        <v>7060</v>
      </c>
      <c r="AN6" s="1" t="s">
        <v>686</v>
      </c>
      <c r="AO6" s="1" t="s">
        <v>7061</v>
      </c>
      <c r="AP6" s="1" t="s">
        <v>1807</v>
      </c>
      <c r="AQ6" s="1" t="s">
        <v>7049</v>
      </c>
      <c r="AR6" s="1"/>
      <c r="AS6" s="1"/>
      <c r="AT6" s="1"/>
    </row>
    <row r="7" ht="24" customHeight="1" spans="1:46">
      <c r="A7" s="1"/>
      <c r="B7" s="1">
        <v>2</v>
      </c>
      <c r="C7" s="1" t="s">
        <v>225</v>
      </c>
      <c r="D7" s="1">
        <v>3</v>
      </c>
      <c r="E7" s="1" t="s">
        <v>752</v>
      </c>
      <c r="F7" s="1" t="s">
        <v>56</v>
      </c>
      <c r="G7" s="1" t="s">
        <v>7048</v>
      </c>
      <c r="H7" s="1" t="s">
        <v>3163</v>
      </c>
      <c r="I7" s="1" t="s">
        <v>7050</v>
      </c>
      <c r="J7" s="1" t="s">
        <v>7062</v>
      </c>
      <c r="K7" s="1" t="s">
        <v>7063</v>
      </c>
      <c r="L7" s="7">
        <f>④top100打标数据!Z3</f>
        <v>14.99</v>
      </c>
      <c r="M7" s="1" t="s">
        <v>3316</v>
      </c>
      <c r="N7" s="8">
        <f>④top100打标数据!AB3</f>
        <v>4.3</v>
      </c>
      <c r="O7" s="1">
        <f>④top100打标数据!AA3</f>
        <v>395</v>
      </c>
      <c r="P7" s="1" t="s">
        <v>3329</v>
      </c>
      <c r="Q7" s="1" t="s">
        <v>3333</v>
      </c>
      <c r="R7" s="1" t="s">
        <v>226</v>
      </c>
      <c r="S7" s="1" t="s">
        <v>3338</v>
      </c>
      <c r="T7" s="1" t="s">
        <v>7053</v>
      </c>
      <c r="U7" s="1" t="s">
        <v>7053</v>
      </c>
      <c r="V7" s="1" t="s">
        <v>7053</v>
      </c>
      <c r="W7" s="1" t="s">
        <v>1831</v>
      </c>
      <c r="X7" s="1" t="s">
        <v>7054</v>
      </c>
      <c r="Y7" s="1">
        <f>IF(ISNUMBER(④top100打标数据!AJ3),④top100打标数据!AJ3,"")</f>
        <v>1376</v>
      </c>
      <c r="Z7" s="1">
        <v>1</v>
      </c>
      <c r="AA7" s="1" t="s">
        <v>7055</v>
      </c>
      <c r="AB7" s="1">
        <f>IF(AND(ISNUMBER(Y7),COUNTIF($E$6:E7,E7)=1),Y7,"")</f>
        <v>1376</v>
      </c>
      <c r="AC7" s="1">
        <v>18920</v>
      </c>
      <c r="AD7" s="1" t="s">
        <v>55</v>
      </c>
      <c r="AE7" s="1" t="s">
        <v>3350</v>
      </c>
      <c r="AF7" s="1" t="s">
        <v>7056</v>
      </c>
      <c r="AG7" s="1" t="s">
        <v>7057</v>
      </c>
      <c r="AH7" s="1" t="s">
        <v>686</v>
      </c>
      <c r="AI7" s="1" t="s">
        <v>1828</v>
      </c>
      <c r="AJ7" s="1" t="s">
        <v>3825</v>
      </c>
      <c r="AK7" s="1" t="s">
        <v>7064</v>
      </c>
      <c r="AL7" s="1" t="s">
        <v>6558</v>
      </c>
      <c r="AM7" s="1" t="s">
        <v>7065</v>
      </c>
      <c r="AN7" s="1" t="s">
        <v>686</v>
      </c>
      <c r="AO7" s="1" t="s">
        <v>7061</v>
      </c>
      <c r="AP7" s="1" t="s">
        <v>1826</v>
      </c>
      <c r="AQ7" s="1" t="s">
        <v>3163</v>
      </c>
      <c r="AR7" s="1"/>
      <c r="AS7" s="1"/>
      <c r="AT7" s="1"/>
    </row>
    <row r="8" ht="24" customHeight="1" spans="1:46">
      <c r="A8" s="1"/>
      <c r="B8" s="1">
        <v>3</v>
      </c>
      <c r="C8" s="1" t="s">
        <v>239</v>
      </c>
      <c r="D8" s="1">
        <v>4</v>
      </c>
      <c r="E8" s="1" t="s">
        <v>239</v>
      </c>
      <c r="F8" s="1" t="s">
        <v>240</v>
      </c>
      <c r="G8" s="1" t="s">
        <v>7048</v>
      </c>
      <c r="H8" s="1" t="s">
        <v>7066</v>
      </c>
      <c r="I8" s="1" t="s">
        <v>7050</v>
      </c>
      <c r="J8" s="1" t="s">
        <v>7067</v>
      </c>
      <c r="K8" s="1" t="s">
        <v>7068</v>
      </c>
      <c r="L8" s="7">
        <f>④top100打标数据!Z4</f>
        <v>16.3</v>
      </c>
      <c r="M8" s="1" t="s">
        <v>3316</v>
      </c>
      <c r="N8" s="8">
        <f>④top100打标数据!AB4</f>
        <v>4.5</v>
      </c>
      <c r="O8" s="1">
        <f>④top100打标数据!AA4</f>
        <v>624</v>
      </c>
      <c r="P8" s="1" t="s">
        <v>3330</v>
      </c>
      <c r="Q8" s="1" t="s">
        <v>3336</v>
      </c>
      <c r="R8" s="1" t="s">
        <v>1843</v>
      </c>
      <c r="S8" s="1" t="s">
        <v>3339</v>
      </c>
      <c r="T8" s="1" t="s">
        <v>7053</v>
      </c>
      <c r="U8" s="1" t="s">
        <v>7053</v>
      </c>
      <c r="V8" s="1" t="s">
        <v>7053</v>
      </c>
      <c r="W8" s="1" t="s">
        <v>1840</v>
      </c>
      <c r="X8" s="1" t="s">
        <v>7069</v>
      </c>
      <c r="Y8" s="1">
        <f>IF(ISNUMBER(④top100打标数据!AJ4),④top100打标数据!AJ4,"")</f>
        <v>1382</v>
      </c>
      <c r="Z8" s="1">
        <v>1</v>
      </c>
      <c r="AA8" s="1" t="s">
        <v>7055</v>
      </c>
      <c r="AB8" s="1">
        <f>IF(AND(ISNUMBER(Y8),COUNTIF($E$6:E8,E8)=1),Y8,"")</f>
        <v>1382</v>
      </c>
      <c r="AC8" s="1">
        <v>24005.34</v>
      </c>
      <c r="AD8" s="1" t="s">
        <v>241</v>
      </c>
      <c r="AE8" s="1" t="s">
        <v>3350</v>
      </c>
      <c r="AF8" s="1" t="s">
        <v>7056</v>
      </c>
      <c r="AG8" s="1" t="s">
        <v>7070</v>
      </c>
      <c r="AH8" s="1" t="s">
        <v>686</v>
      </c>
      <c r="AI8" s="1" t="s">
        <v>1837</v>
      </c>
      <c r="AJ8" s="1" t="s">
        <v>1847</v>
      </c>
      <c r="AK8" s="1" t="s">
        <v>1848</v>
      </c>
      <c r="AL8" s="1" t="s">
        <v>1849</v>
      </c>
      <c r="AM8" s="1" t="s">
        <v>7071</v>
      </c>
      <c r="AN8" s="1" t="s">
        <v>686</v>
      </c>
      <c r="AO8" s="1" t="s">
        <v>7061</v>
      </c>
      <c r="AP8" s="1" t="s">
        <v>1835</v>
      </c>
      <c r="AQ8" s="1" t="s">
        <v>7066</v>
      </c>
      <c r="AR8" s="1"/>
      <c r="AS8" s="1"/>
      <c r="AT8" s="1"/>
    </row>
    <row r="9" ht="24" customHeight="1" spans="1:46">
      <c r="A9" s="1"/>
      <c r="B9" s="1">
        <v>4</v>
      </c>
      <c r="C9" s="1" t="s">
        <v>222</v>
      </c>
      <c r="D9" s="1">
        <v>5</v>
      </c>
      <c r="E9" s="1" t="s">
        <v>757</v>
      </c>
      <c r="F9" s="1" t="s">
        <v>48</v>
      </c>
      <c r="G9" s="1" t="s">
        <v>7048</v>
      </c>
      <c r="H9" s="1" t="s">
        <v>3163</v>
      </c>
      <c r="I9" s="1" t="s">
        <v>7050</v>
      </c>
      <c r="J9" s="1" t="s">
        <v>7072</v>
      </c>
      <c r="K9" s="1" t="s">
        <v>7052</v>
      </c>
      <c r="L9" s="7">
        <f>④top100打标数据!Z5</f>
        <v>39.95</v>
      </c>
      <c r="M9" s="1" t="s">
        <v>3318</v>
      </c>
      <c r="N9" s="8">
        <f>④top100打标数据!AB5</f>
        <v>4.4</v>
      </c>
      <c r="O9" s="1">
        <f>④top100打标数据!AA5</f>
        <v>475</v>
      </c>
      <c r="P9" s="1" t="s">
        <v>3329</v>
      </c>
      <c r="Q9" s="1" t="s">
        <v>3333</v>
      </c>
      <c r="R9" s="1" t="s">
        <v>223</v>
      </c>
      <c r="S9" s="1" t="s">
        <v>3338</v>
      </c>
      <c r="T9" s="1" t="s">
        <v>7053</v>
      </c>
      <c r="U9" s="1" t="s">
        <v>3348</v>
      </c>
      <c r="V9" s="1" t="s">
        <v>7053</v>
      </c>
      <c r="W9" s="1" t="s">
        <v>1858</v>
      </c>
      <c r="X9" s="1" t="s">
        <v>7054</v>
      </c>
      <c r="Y9" s="1">
        <f>IF(ISNUMBER(④top100打标数据!AJ5),④top100打标数据!AJ5,"")</f>
        <v>1517</v>
      </c>
      <c r="Z9" s="1">
        <v>1</v>
      </c>
      <c r="AA9" s="1" t="s">
        <v>7055</v>
      </c>
      <c r="AB9" s="1">
        <f>IF(AND(ISNUMBER(Y9),COUNTIF($E$6:E9,E9)=1),Y9,"")</f>
        <v>1517</v>
      </c>
      <c r="AC9" s="1">
        <v>60604.15</v>
      </c>
      <c r="AD9" s="1" t="s">
        <v>49</v>
      </c>
      <c r="AE9" s="1" t="s">
        <v>3350</v>
      </c>
      <c r="AF9" s="1" t="s">
        <v>7056</v>
      </c>
      <c r="AG9" s="1" t="s">
        <v>7070</v>
      </c>
      <c r="AH9" s="1" t="s">
        <v>686</v>
      </c>
      <c r="AI9" s="1" t="s">
        <v>1855</v>
      </c>
      <c r="AJ9" s="1" t="s">
        <v>1862</v>
      </c>
      <c r="AK9" s="1" t="s">
        <v>1863</v>
      </c>
      <c r="AL9" s="1" t="s">
        <v>1864</v>
      </c>
      <c r="AM9" s="1" t="s">
        <v>7073</v>
      </c>
      <c r="AN9" s="1" t="s">
        <v>686</v>
      </c>
      <c r="AO9" s="1" t="s">
        <v>7061</v>
      </c>
      <c r="AP9" s="1" t="s">
        <v>1853</v>
      </c>
      <c r="AQ9" s="1" t="s">
        <v>3163</v>
      </c>
      <c r="AR9" s="1"/>
      <c r="AS9" s="1"/>
      <c r="AT9" s="1"/>
    </row>
    <row r="10" ht="24" customHeight="1" spans="1:46">
      <c r="A10" s="1"/>
      <c r="B10" s="1">
        <v>5</v>
      </c>
      <c r="C10" s="1" t="s">
        <v>219</v>
      </c>
      <c r="D10" s="1">
        <v>6</v>
      </c>
      <c r="E10" s="1" t="s">
        <v>758</v>
      </c>
      <c r="F10" s="1" t="s">
        <v>64</v>
      </c>
      <c r="G10" s="1" t="s">
        <v>7048</v>
      </c>
      <c r="H10" s="1" t="s">
        <v>3163</v>
      </c>
      <c r="I10" s="1" t="s">
        <v>7050</v>
      </c>
      <c r="J10" s="1" t="s">
        <v>7072</v>
      </c>
      <c r="K10" s="1" t="s">
        <v>7068</v>
      </c>
      <c r="L10" s="7">
        <f>④top100打标数据!Z6</f>
        <v>14.28</v>
      </c>
      <c r="M10" s="1" t="s">
        <v>3316</v>
      </c>
      <c r="N10" s="8">
        <f>④top100打标数据!AB6</f>
        <v>4.5</v>
      </c>
      <c r="O10" s="1">
        <f>④top100打标数据!AA6</f>
        <v>9194</v>
      </c>
      <c r="P10" s="1" t="s">
        <v>3330</v>
      </c>
      <c r="Q10" s="1" t="s">
        <v>3335</v>
      </c>
      <c r="R10" s="1" t="s">
        <v>220</v>
      </c>
      <c r="S10" s="1" t="s">
        <v>3338</v>
      </c>
      <c r="T10" s="1" t="s">
        <v>7053</v>
      </c>
      <c r="U10" s="1" t="s">
        <v>7053</v>
      </c>
      <c r="V10" s="1" t="s">
        <v>7053</v>
      </c>
      <c r="W10" s="1" t="s">
        <v>1871</v>
      </c>
      <c r="X10" s="1" t="s">
        <v>7054</v>
      </c>
      <c r="Y10" s="1">
        <f>IF(ISNUMBER(④top100打标数据!AJ6),④top100打标数据!AJ6,"")</f>
        <v>1796</v>
      </c>
      <c r="Z10" s="1">
        <v>1</v>
      </c>
      <c r="AA10" s="1" t="s">
        <v>7055</v>
      </c>
      <c r="AB10" s="1">
        <f>IF(AND(ISNUMBER(Y10),COUNTIF($E$6:E10,E10)=1),Y10,"")</f>
        <v>1796</v>
      </c>
      <c r="AC10" s="1">
        <v>29202.96</v>
      </c>
      <c r="AD10" s="1" t="s">
        <v>45</v>
      </c>
      <c r="AE10" s="1" t="s">
        <v>3351</v>
      </c>
      <c r="AF10" s="1" t="s">
        <v>7056</v>
      </c>
      <c r="AG10" s="1" t="s">
        <v>7070</v>
      </c>
      <c r="AH10" s="1" t="s">
        <v>686</v>
      </c>
      <c r="AI10" s="1" t="s">
        <v>1869</v>
      </c>
      <c r="AJ10" s="1" t="s">
        <v>1874</v>
      </c>
      <c r="AK10" s="1" t="s">
        <v>1875</v>
      </c>
      <c r="AL10" s="1" t="s">
        <v>1876</v>
      </c>
      <c r="AM10" s="1" t="s">
        <v>7073</v>
      </c>
      <c r="AN10" s="1" t="s">
        <v>686</v>
      </c>
      <c r="AO10" s="1" t="s">
        <v>7061</v>
      </c>
      <c r="AP10" s="1" t="s">
        <v>1867</v>
      </c>
      <c r="AQ10" s="1" t="s">
        <v>3163</v>
      </c>
      <c r="AR10" s="1"/>
      <c r="AS10" s="1"/>
      <c r="AT10" s="1"/>
    </row>
    <row r="11" ht="24" customHeight="1" spans="1:46">
      <c r="A11" s="1"/>
      <c r="B11" s="1">
        <v>6</v>
      </c>
      <c r="C11" s="1" t="s">
        <v>248</v>
      </c>
      <c r="D11" s="1">
        <v>7</v>
      </c>
      <c r="E11" s="1" t="s">
        <v>754</v>
      </c>
      <c r="F11" s="1" t="s">
        <v>56</v>
      </c>
      <c r="G11" s="1" t="s">
        <v>7048</v>
      </c>
      <c r="H11" s="1" t="s">
        <v>3176</v>
      </c>
      <c r="I11" s="1" t="s">
        <v>7050</v>
      </c>
      <c r="J11" s="1" t="s">
        <v>3348</v>
      </c>
      <c r="K11" s="1" t="s">
        <v>7052</v>
      </c>
      <c r="L11" s="7">
        <f>④top100打标数据!Z7</f>
        <v>19.99</v>
      </c>
      <c r="M11" s="1" t="s">
        <v>3316</v>
      </c>
      <c r="N11" s="8">
        <f>④top100打标数据!AB7</f>
        <v>4.6</v>
      </c>
      <c r="O11" s="1">
        <f>④top100打标数据!AA7</f>
        <v>7055</v>
      </c>
      <c r="P11" s="1" t="s">
        <v>3330</v>
      </c>
      <c r="Q11" s="1" t="s">
        <v>3335</v>
      </c>
      <c r="R11" s="1" t="s">
        <v>249</v>
      </c>
      <c r="S11" s="1" t="s">
        <v>3339</v>
      </c>
      <c r="T11" s="1" t="s">
        <v>7053</v>
      </c>
      <c r="U11" s="1" t="s">
        <v>3348</v>
      </c>
      <c r="V11" s="1" t="s">
        <v>3348</v>
      </c>
      <c r="W11" s="1" t="s">
        <v>1884</v>
      </c>
      <c r="X11" s="1" t="s">
        <v>7054</v>
      </c>
      <c r="Y11" s="1">
        <f>IF(ISNUMBER(④top100打标数据!AJ7),④top100打标数据!AJ7,"")</f>
        <v>1789</v>
      </c>
      <c r="Z11" s="1">
        <v>1</v>
      </c>
      <c r="AA11" s="1" t="s">
        <v>7055</v>
      </c>
      <c r="AB11" s="1">
        <f>IF(AND(ISNUMBER(Y11),COUNTIF($E$6:E11,E11)=1),Y11,"")</f>
        <v>1789</v>
      </c>
      <c r="AC11" s="1">
        <v>29536.39</v>
      </c>
      <c r="AD11" s="1" t="s">
        <v>55</v>
      </c>
      <c r="AE11" s="1" t="s">
        <v>3350</v>
      </c>
      <c r="AF11" s="1" t="s">
        <v>7056</v>
      </c>
      <c r="AG11" s="1" t="s">
        <v>7070</v>
      </c>
      <c r="AH11" s="1" t="s">
        <v>686</v>
      </c>
      <c r="AI11" s="1" t="s">
        <v>1881</v>
      </c>
      <c r="AJ11" s="1" t="s">
        <v>1881</v>
      </c>
      <c r="AK11" s="1" t="s">
        <v>1887</v>
      </c>
      <c r="AL11" s="1" t="s">
        <v>1888</v>
      </c>
      <c r="AM11" s="1" t="s">
        <v>7074</v>
      </c>
      <c r="AN11" s="1" t="s">
        <v>686</v>
      </c>
      <c r="AO11" s="1" t="s">
        <v>7061</v>
      </c>
      <c r="AP11" s="1" t="s">
        <v>1879</v>
      </c>
      <c r="AQ11" s="1" t="s">
        <v>3176</v>
      </c>
      <c r="AR11" s="1"/>
      <c r="AS11" s="1"/>
      <c r="AT11" s="1"/>
    </row>
    <row r="12" ht="24" customHeight="1" spans="1:46">
      <c r="A12" s="1"/>
      <c r="B12" s="1">
        <v>7</v>
      </c>
      <c r="C12" s="1" t="s">
        <v>215</v>
      </c>
      <c r="D12" s="1">
        <v>8</v>
      </c>
      <c r="E12" s="1" t="s">
        <v>751</v>
      </c>
      <c r="F12" s="1" t="s">
        <v>46</v>
      </c>
      <c r="G12" s="1" t="s">
        <v>7048</v>
      </c>
      <c r="H12" s="1" t="s">
        <v>7049</v>
      </c>
      <c r="I12" s="1" t="s">
        <v>7050</v>
      </c>
      <c r="J12" s="1" t="s">
        <v>7051</v>
      </c>
      <c r="K12" s="1" t="s">
        <v>7052</v>
      </c>
      <c r="L12" s="7">
        <f>④top100打标数据!Z8</f>
        <v>30.24</v>
      </c>
      <c r="M12" s="1" t="s">
        <v>3318</v>
      </c>
      <c r="N12" s="8">
        <f>④top100打标数据!AB8</f>
        <v>4.6</v>
      </c>
      <c r="O12" s="1">
        <f>④top100打标数据!AA8</f>
        <v>3858</v>
      </c>
      <c r="P12" s="1" t="s">
        <v>3330</v>
      </c>
      <c r="Q12" s="1" t="s">
        <v>3335</v>
      </c>
      <c r="R12" s="1" t="s">
        <v>216</v>
      </c>
      <c r="S12" s="1" t="s">
        <v>3339</v>
      </c>
      <c r="T12" s="1" t="s">
        <v>3348</v>
      </c>
      <c r="U12" s="1" t="s">
        <v>3348</v>
      </c>
      <c r="V12" s="1" t="s">
        <v>3348</v>
      </c>
      <c r="W12" s="1" t="s">
        <v>1895</v>
      </c>
      <c r="X12" s="1" t="s">
        <v>7054</v>
      </c>
      <c r="Y12" s="1">
        <f>IF(ISNUMBER(④top100打标数据!AJ8),④top100打标数据!AJ8,"")</f>
        <v>1784</v>
      </c>
      <c r="Z12" s="1">
        <v>1</v>
      </c>
      <c r="AA12" s="1" t="s">
        <v>7055</v>
      </c>
      <c r="AB12" s="1">
        <f>IF(AND(ISNUMBER(Y12),COUNTIF($E$6:E12,E12)=1),Y12,"")</f>
        <v>1784</v>
      </c>
      <c r="AC12" s="1">
        <v>64206.16</v>
      </c>
      <c r="AD12" s="1" t="s">
        <v>45</v>
      </c>
      <c r="AE12" s="1" t="s">
        <v>3351</v>
      </c>
      <c r="AF12" s="1" t="s">
        <v>7056</v>
      </c>
      <c r="AG12" s="1" t="s">
        <v>7070</v>
      </c>
      <c r="AH12" s="1" t="s">
        <v>686</v>
      </c>
      <c r="AI12" s="1" t="s">
        <v>1893</v>
      </c>
      <c r="AJ12" s="1" t="s">
        <v>218</v>
      </c>
      <c r="AK12" s="1" t="s">
        <v>1899</v>
      </c>
      <c r="AL12" s="1" t="s">
        <v>1900</v>
      </c>
      <c r="AM12" s="1" t="s">
        <v>7060</v>
      </c>
      <c r="AN12" s="1" t="s">
        <v>686</v>
      </c>
      <c r="AO12" s="1" t="s">
        <v>7061</v>
      </c>
      <c r="AP12" s="1" t="s">
        <v>1891</v>
      </c>
      <c r="AQ12" s="1" t="s">
        <v>7049</v>
      </c>
      <c r="AR12" s="1"/>
      <c r="AS12" s="1"/>
      <c r="AT12" s="1"/>
    </row>
    <row r="13" ht="24" customHeight="1" spans="1:46">
      <c r="A13" s="1"/>
      <c r="B13" s="1">
        <v>8</v>
      </c>
      <c r="C13" s="1" t="s">
        <v>235</v>
      </c>
      <c r="D13" s="1">
        <v>9</v>
      </c>
      <c r="E13" s="1" t="s">
        <v>762</v>
      </c>
      <c r="F13" s="1" t="s">
        <v>236</v>
      </c>
      <c r="G13" s="1" t="s">
        <v>7048</v>
      </c>
      <c r="H13" s="1" t="s">
        <v>7075</v>
      </c>
      <c r="I13" s="1" t="s">
        <v>7050</v>
      </c>
      <c r="J13" s="1" t="s">
        <v>7067</v>
      </c>
      <c r="K13" s="1" t="s">
        <v>7063</v>
      </c>
      <c r="L13" s="7">
        <f>④top100打标数据!Z9</f>
        <v>22.94</v>
      </c>
      <c r="M13" s="1" t="s">
        <v>3317</v>
      </c>
      <c r="N13" s="8">
        <f>④top100打标数据!AB9</f>
        <v>4.3</v>
      </c>
      <c r="O13" s="1">
        <f>④top100打标数据!AA9</f>
        <v>4384</v>
      </c>
      <c r="P13" s="1" t="s">
        <v>3329</v>
      </c>
      <c r="Q13" s="1" t="s">
        <v>3335</v>
      </c>
      <c r="R13" s="1" t="s">
        <v>1910</v>
      </c>
      <c r="S13" s="1" t="s">
        <v>3338</v>
      </c>
      <c r="T13" s="1" t="s">
        <v>7053</v>
      </c>
      <c r="U13" s="1" t="s">
        <v>7053</v>
      </c>
      <c r="V13" s="1" t="s">
        <v>7053</v>
      </c>
      <c r="W13" s="1" t="s">
        <v>1907</v>
      </c>
      <c r="X13" s="1" t="s">
        <v>7054</v>
      </c>
      <c r="Y13" s="1">
        <f>IF(ISNUMBER(④top100打标数据!AJ9),④top100打标数据!AJ9,"")</f>
        <v>1125</v>
      </c>
      <c r="Z13" s="1">
        <v>1</v>
      </c>
      <c r="AA13" s="1" t="s">
        <v>7055</v>
      </c>
      <c r="AB13" s="1">
        <f>IF(AND(ISNUMBER(Y13),COUNTIF($E$6:E13,E13)=1),Y13,"")</f>
        <v>1125</v>
      </c>
      <c r="AC13" s="1">
        <v>28462.5</v>
      </c>
      <c r="AD13" s="1" t="s">
        <v>63</v>
      </c>
      <c r="AE13" s="1" t="s">
        <v>3350</v>
      </c>
      <c r="AF13" s="1" t="s">
        <v>7056</v>
      </c>
      <c r="AG13" s="1" t="s">
        <v>7070</v>
      </c>
      <c r="AH13" s="1" t="s">
        <v>686</v>
      </c>
      <c r="AI13" s="1" t="s">
        <v>1905</v>
      </c>
      <c r="AJ13" s="1" t="s">
        <v>238</v>
      </c>
      <c r="AK13" s="1" t="s">
        <v>1912</v>
      </c>
      <c r="AL13" s="1" t="s">
        <v>1913</v>
      </c>
      <c r="AM13" s="1" t="s">
        <v>7076</v>
      </c>
      <c r="AN13" s="1" t="s">
        <v>686</v>
      </c>
      <c r="AO13" s="1" t="s">
        <v>7061</v>
      </c>
      <c r="AP13" s="1" t="s">
        <v>1903</v>
      </c>
      <c r="AQ13" s="1" t="s">
        <v>7075</v>
      </c>
      <c r="AR13" s="1"/>
      <c r="AS13" s="1"/>
      <c r="AT13" s="1"/>
    </row>
    <row r="14" ht="24" customHeight="1" spans="1:46">
      <c r="A14" s="1"/>
      <c r="B14" s="1">
        <v>9</v>
      </c>
      <c r="C14" s="1" t="s">
        <v>244</v>
      </c>
      <c r="D14" s="1">
        <v>10</v>
      </c>
      <c r="E14" s="1" t="s">
        <v>763</v>
      </c>
      <c r="F14" s="1" t="s">
        <v>245</v>
      </c>
      <c r="G14" s="1" t="s">
        <v>7048</v>
      </c>
      <c r="H14" s="1" t="s">
        <v>3163</v>
      </c>
      <c r="I14" s="1" t="s">
        <v>7050</v>
      </c>
      <c r="J14" s="1" t="s">
        <v>7072</v>
      </c>
      <c r="K14" s="1" t="s">
        <v>7052</v>
      </c>
      <c r="L14" s="7">
        <f>④top100打标数据!Z10</f>
        <v>13.41</v>
      </c>
      <c r="M14" s="1" t="s">
        <v>3316</v>
      </c>
      <c r="N14" s="8">
        <f>④top100打标数据!AB10</f>
        <v>4.5</v>
      </c>
      <c r="O14" s="1">
        <f>④top100打标数据!AA10</f>
        <v>2456</v>
      </c>
      <c r="P14" s="1" t="s">
        <v>3330</v>
      </c>
      <c r="Q14" s="1" t="s">
        <v>3335</v>
      </c>
      <c r="R14" s="1" t="s">
        <v>246</v>
      </c>
      <c r="S14" s="1" t="s">
        <v>3339</v>
      </c>
      <c r="T14" s="1" t="s">
        <v>7053</v>
      </c>
      <c r="U14" s="1" t="s">
        <v>7053</v>
      </c>
      <c r="V14" s="1" t="s">
        <v>7053</v>
      </c>
      <c r="W14" s="1" t="s">
        <v>1920</v>
      </c>
      <c r="X14" s="1" t="s">
        <v>7054</v>
      </c>
      <c r="Y14" s="1">
        <f>IF(ISNUMBER(④top100打标数据!AJ10),④top100打标数据!AJ10,"")</f>
        <v>1044</v>
      </c>
      <c r="Z14" s="1">
        <v>1</v>
      </c>
      <c r="AA14" s="1" t="s">
        <v>7055</v>
      </c>
      <c r="AB14" s="1">
        <f>IF(AND(ISNUMBER(Y14),COUNTIF($E$6:E14,E14)=1),Y14,"")</f>
        <v>1044</v>
      </c>
      <c r="AC14" s="1">
        <v>18259.56</v>
      </c>
      <c r="AD14" s="1" t="s">
        <v>45</v>
      </c>
      <c r="AE14" s="1" t="s">
        <v>3351</v>
      </c>
      <c r="AF14" s="1" t="s">
        <v>7056</v>
      </c>
      <c r="AG14" s="1" t="s">
        <v>7070</v>
      </c>
      <c r="AH14" s="1" t="s">
        <v>686</v>
      </c>
      <c r="AI14" s="1" t="s">
        <v>1918</v>
      </c>
      <c r="AJ14" s="1" t="s">
        <v>247</v>
      </c>
      <c r="AK14" s="1" t="s">
        <v>1924</v>
      </c>
      <c r="AL14" s="1" t="s">
        <v>1925</v>
      </c>
      <c r="AM14" s="1" t="s">
        <v>7073</v>
      </c>
      <c r="AN14" s="1" t="s">
        <v>686</v>
      </c>
      <c r="AO14" s="1" t="s">
        <v>7061</v>
      </c>
      <c r="AP14" s="1" t="s">
        <v>1916</v>
      </c>
      <c r="AQ14" s="1" t="s">
        <v>3163</v>
      </c>
      <c r="AR14" s="1"/>
      <c r="AS14" s="1"/>
      <c r="AT14" s="1"/>
    </row>
    <row r="15" ht="24" customHeight="1" spans="1:46">
      <c r="A15" s="1"/>
      <c r="B15" s="1">
        <v>10</v>
      </c>
      <c r="C15" s="1" t="s">
        <v>270</v>
      </c>
      <c r="D15" s="1">
        <v>11</v>
      </c>
      <c r="E15" s="1" t="s">
        <v>761</v>
      </c>
      <c r="F15" s="1" t="s">
        <v>60</v>
      </c>
      <c r="G15" s="1" t="s">
        <v>7048</v>
      </c>
      <c r="H15" s="1" t="s">
        <v>7077</v>
      </c>
      <c r="I15" s="1" t="s">
        <v>7078</v>
      </c>
      <c r="J15" s="1" t="s">
        <v>3348</v>
      </c>
      <c r="K15" s="1" t="s">
        <v>7052</v>
      </c>
      <c r="L15" s="7">
        <f>④top100打标数据!Z11</f>
        <v>27.99</v>
      </c>
      <c r="M15" s="1" t="s">
        <v>3317</v>
      </c>
      <c r="N15" s="8">
        <f>④top100打标数据!AB11</f>
        <v>4.2</v>
      </c>
      <c r="O15" s="1">
        <f>④top100打标数据!AA11</f>
        <v>1087</v>
      </c>
      <c r="P15" s="1" t="s">
        <v>3329</v>
      </c>
      <c r="Q15" s="1" t="s">
        <v>3335</v>
      </c>
      <c r="R15" s="1" t="s">
        <v>271</v>
      </c>
      <c r="S15" s="1" t="s">
        <v>3338</v>
      </c>
      <c r="T15" s="1" t="s">
        <v>3348</v>
      </c>
      <c r="U15" s="1" t="s">
        <v>7053</v>
      </c>
      <c r="V15" s="1" t="s">
        <v>7053</v>
      </c>
      <c r="W15" s="1" t="s">
        <v>1930</v>
      </c>
      <c r="X15" s="1" t="s">
        <v>7054</v>
      </c>
      <c r="Y15" s="1">
        <f>IF(ISNUMBER(④top100打标数据!AJ11),④top100打标数据!AJ11,"")</f>
        <v>972</v>
      </c>
      <c r="Z15" s="1">
        <v>1</v>
      </c>
      <c r="AA15" s="1" t="s">
        <v>7055</v>
      </c>
      <c r="AB15" s="1">
        <f>IF(AND(ISNUMBER(Y15),COUNTIF($E$6:E15,E15)=1),Y15,"")</f>
        <v>972</v>
      </c>
      <c r="AC15" s="1">
        <v>25991.28</v>
      </c>
      <c r="AD15" s="1" t="s">
        <v>61</v>
      </c>
      <c r="AE15" s="1" t="s">
        <v>3350</v>
      </c>
      <c r="AF15" s="1" t="s">
        <v>7056</v>
      </c>
      <c r="AG15" s="1" t="s">
        <v>7070</v>
      </c>
      <c r="AH15" s="1" t="s">
        <v>7079</v>
      </c>
      <c r="AI15" s="1" t="s">
        <v>1928</v>
      </c>
      <c r="AJ15" s="1" t="s">
        <v>272</v>
      </c>
      <c r="AK15" s="1" t="s">
        <v>1934</v>
      </c>
      <c r="AL15" s="1" t="s">
        <v>1935</v>
      </c>
      <c r="AM15" s="1" t="s">
        <v>6540</v>
      </c>
      <c r="AN15" s="1" t="s">
        <v>686</v>
      </c>
      <c r="AO15" s="1" t="s">
        <v>7061</v>
      </c>
      <c r="AP15" s="1" t="s">
        <v>1926</v>
      </c>
      <c r="AQ15" s="1" t="s">
        <v>7077</v>
      </c>
      <c r="AR15" s="1"/>
      <c r="AS15" s="1"/>
      <c r="AT15" s="1"/>
    </row>
    <row r="16" ht="24" customHeight="1" spans="1:46">
      <c r="A16" s="1"/>
      <c r="B16" s="1">
        <v>11</v>
      </c>
      <c r="C16" s="1" t="s">
        <v>281</v>
      </c>
      <c r="D16" s="1">
        <v>12</v>
      </c>
      <c r="E16" s="1" t="s">
        <v>768</v>
      </c>
      <c r="F16" s="1" t="s">
        <v>282</v>
      </c>
      <c r="G16" s="1" t="s">
        <v>7048</v>
      </c>
      <c r="H16" s="9" t="s">
        <v>7080</v>
      </c>
      <c r="I16" s="9" t="s">
        <v>7081</v>
      </c>
      <c r="J16" s="1" t="s">
        <v>7082</v>
      </c>
      <c r="K16" s="1" t="s">
        <v>7068</v>
      </c>
      <c r="L16" s="7">
        <f>④top100打标数据!Z12</f>
        <v>19.49</v>
      </c>
      <c r="M16" s="1" t="s">
        <v>3316</v>
      </c>
      <c r="N16" s="8">
        <f>④top100打标数据!AB12</f>
        <v>3.8</v>
      </c>
      <c r="O16" s="1">
        <f>④top100打标数据!AA12</f>
        <v>246</v>
      </c>
      <c r="P16" s="1" t="s">
        <v>3331</v>
      </c>
      <c r="Q16" s="1" t="s">
        <v>3333</v>
      </c>
      <c r="R16" s="1" t="s">
        <v>284</v>
      </c>
      <c r="S16" s="1" t="s">
        <v>3340</v>
      </c>
      <c r="T16" s="1" t="s">
        <v>3348</v>
      </c>
      <c r="U16" s="1" t="s">
        <v>7053</v>
      </c>
      <c r="V16" s="1" t="s">
        <v>7053</v>
      </c>
      <c r="W16" s="1" t="s">
        <v>1941</v>
      </c>
      <c r="X16" s="1" t="s">
        <v>7054</v>
      </c>
      <c r="Y16" s="1">
        <f>IF(ISNUMBER(④top100打标数据!AJ12),④top100打标数据!AJ12,"")</f>
        <v>566</v>
      </c>
      <c r="Z16" s="1">
        <v>1</v>
      </c>
      <c r="AA16" s="1" t="s">
        <v>7055</v>
      </c>
      <c r="AB16" s="1">
        <f>IF(AND(ISNUMBER(Y16),COUNTIF($E$6:E16,E16)=1),Y16,"")</f>
        <v>566</v>
      </c>
      <c r="AC16" s="1">
        <v>13255.72</v>
      </c>
      <c r="AD16" s="1" t="s">
        <v>283</v>
      </c>
      <c r="AE16" s="1" t="s">
        <v>3350</v>
      </c>
      <c r="AF16" s="1" t="s">
        <v>7056</v>
      </c>
      <c r="AG16" s="1" t="s">
        <v>7070</v>
      </c>
      <c r="AH16" s="1" t="s">
        <v>7083</v>
      </c>
      <c r="AI16" s="1" t="s">
        <v>1939</v>
      </c>
      <c r="AJ16" s="1" t="s">
        <v>1945</v>
      </c>
      <c r="AK16" s="1" t="s">
        <v>1946</v>
      </c>
      <c r="AL16" s="1" t="s">
        <v>1947</v>
      </c>
      <c r="AM16" s="1" t="s">
        <v>7084</v>
      </c>
      <c r="AN16" s="1" t="s">
        <v>686</v>
      </c>
      <c r="AO16" s="1" t="s">
        <v>7061</v>
      </c>
      <c r="AP16" s="1" t="s">
        <v>1937</v>
      </c>
      <c r="AQ16" s="1" t="s">
        <v>7080</v>
      </c>
      <c r="AR16" s="1"/>
      <c r="AS16" s="1"/>
      <c r="AT16" s="1"/>
    </row>
    <row r="17" ht="24" customHeight="1" spans="1:46">
      <c r="A17" s="1"/>
      <c r="B17" s="1">
        <v>12</v>
      </c>
      <c r="C17" s="1" t="s">
        <v>228</v>
      </c>
      <c r="D17" s="1">
        <v>13</v>
      </c>
      <c r="E17" s="1" t="s">
        <v>759</v>
      </c>
      <c r="F17" s="1" t="s">
        <v>229</v>
      </c>
      <c r="G17" s="1" t="s">
        <v>7048</v>
      </c>
      <c r="H17" s="1" t="s">
        <v>3191</v>
      </c>
      <c r="I17" s="1" t="s">
        <v>7050</v>
      </c>
      <c r="J17" s="1" t="s">
        <v>3192</v>
      </c>
      <c r="K17" s="1" t="s">
        <v>7052</v>
      </c>
      <c r="L17" s="7">
        <f>④top100打标数据!Z13</f>
        <v>17.09</v>
      </c>
      <c r="M17" s="1" t="s">
        <v>3316</v>
      </c>
      <c r="N17" s="8">
        <f>④top100打标数据!AB13</f>
        <v>4.6</v>
      </c>
      <c r="O17" s="1">
        <f>④top100打标数据!AA13</f>
        <v>4884</v>
      </c>
      <c r="P17" s="1" t="s">
        <v>3330</v>
      </c>
      <c r="Q17" s="1" t="s">
        <v>3335</v>
      </c>
      <c r="R17" s="1" t="s">
        <v>230</v>
      </c>
      <c r="S17" s="1" t="s">
        <v>3339</v>
      </c>
      <c r="T17" s="1" t="s">
        <v>3348</v>
      </c>
      <c r="U17" s="1" t="s">
        <v>7053</v>
      </c>
      <c r="V17" s="1" t="s">
        <v>3348</v>
      </c>
      <c r="W17" s="1" t="s">
        <v>1954</v>
      </c>
      <c r="X17" s="1" t="s">
        <v>7054</v>
      </c>
      <c r="Y17" s="1">
        <f>IF(ISNUMBER(④top100打标数据!AJ13),④top100打标数据!AJ13,"")</f>
        <v>1215</v>
      </c>
      <c r="Z17" s="1">
        <v>1</v>
      </c>
      <c r="AA17" s="1" t="s">
        <v>7055</v>
      </c>
      <c r="AB17" s="1">
        <f>IF(AND(ISNUMBER(Y17),COUNTIF($E$6:E17,E17)=1),Y17,"")</f>
        <v>1215</v>
      </c>
      <c r="AC17" s="1">
        <v>22987.8</v>
      </c>
      <c r="AD17" s="1" t="s">
        <v>823</v>
      </c>
      <c r="AE17" s="1" t="s">
        <v>3350</v>
      </c>
      <c r="AF17" s="1" t="s">
        <v>7056</v>
      </c>
      <c r="AG17" s="1" t="s">
        <v>7070</v>
      </c>
      <c r="AH17" s="1" t="s">
        <v>686</v>
      </c>
      <c r="AI17" s="1" t="s">
        <v>1952</v>
      </c>
      <c r="AJ17" s="1" t="s">
        <v>1959</v>
      </c>
      <c r="AK17" s="1" t="s">
        <v>1960</v>
      </c>
      <c r="AL17" s="1" t="s">
        <v>1961</v>
      </c>
      <c r="AM17" s="1" t="s">
        <v>7085</v>
      </c>
      <c r="AN17" s="1" t="s">
        <v>686</v>
      </c>
      <c r="AO17" s="1" t="s">
        <v>7061</v>
      </c>
      <c r="AP17" s="1" t="s">
        <v>1950</v>
      </c>
      <c r="AQ17" s="1" t="s">
        <v>3191</v>
      </c>
      <c r="AR17" s="1"/>
      <c r="AS17" s="1"/>
      <c r="AT17" s="1"/>
    </row>
    <row r="18" ht="24" customHeight="1" spans="1:46">
      <c r="A18" s="1"/>
      <c r="B18" s="1">
        <v>13</v>
      </c>
      <c r="C18" s="1" t="s">
        <v>232</v>
      </c>
      <c r="D18" s="1">
        <v>14</v>
      </c>
      <c r="E18" s="1" t="s">
        <v>765</v>
      </c>
      <c r="F18" s="1" t="s">
        <v>62</v>
      </c>
      <c r="G18" s="1" t="s">
        <v>7086</v>
      </c>
      <c r="H18" s="1" t="s">
        <v>3176</v>
      </c>
      <c r="I18" s="1" t="s">
        <v>7050</v>
      </c>
      <c r="J18" s="1" t="s">
        <v>7051</v>
      </c>
      <c r="K18" s="1" t="s">
        <v>7052</v>
      </c>
      <c r="L18" s="7">
        <f>④top100打标数据!Z14</f>
        <v>16.99</v>
      </c>
      <c r="M18" s="1" t="s">
        <v>3316</v>
      </c>
      <c r="N18" s="8">
        <f>④top100打标数据!AB14</f>
        <v>4.6</v>
      </c>
      <c r="O18" s="1">
        <f>④top100打标数据!AA14</f>
        <v>724</v>
      </c>
      <c r="P18" s="1" t="s">
        <v>3330</v>
      </c>
      <c r="Q18" s="1" t="s">
        <v>3336</v>
      </c>
      <c r="R18" s="1" t="s">
        <v>233</v>
      </c>
      <c r="S18" s="1" t="s">
        <v>3338</v>
      </c>
      <c r="T18" s="1" t="s">
        <v>3348</v>
      </c>
      <c r="U18" s="1" t="s">
        <v>3348</v>
      </c>
      <c r="V18" s="1" t="s">
        <v>3348</v>
      </c>
      <c r="W18" s="1" t="s">
        <v>1967</v>
      </c>
      <c r="X18" s="1" t="s">
        <v>7054</v>
      </c>
      <c r="Y18" s="1">
        <f>IF(ISNUMBER(④top100打标数据!AJ14),④top100打标数据!AJ14,"")</f>
        <v>1252</v>
      </c>
      <c r="Z18" s="1">
        <v>1</v>
      </c>
      <c r="AA18" s="1" t="s">
        <v>7055</v>
      </c>
      <c r="AB18" s="1">
        <f>IF(AND(ISNUMBER(Y18),COUNTIF($E$6:E18,E18)=1),Y18,"")</f>
        <v>1252</v>
      </c>
      <c r="AC18" s="1">
        <v>21271.48</v>
      </c>
      <c r="AD18" s="1" t="s">
        <v>59</v>
      </c>
      <c r="AE18" s="1" t="s">
        <v>3350</v>
      </c>
      <c r="AF18" s="1" t="s">
        <v>7056</v>
      </c>
      <c r="AG18" s="1" t="s">
        <v>7057</v>
      </c>
      <c r="AH18" s="1" t="s">
        <v>686</v>
      </c>
      <c r="AI18" s="1" t="s">
        <v>1965</v>
      </c>
      <c r="AJ18" s="1" t="s">
        <v>234</v>
      </c>
      <c r="AK18" s="1" t="s">
        <v>7087</v>
      </c>
      <c r="AL18" s="1" t="s">
        <v>7088</v>
      </c>
      <c r="AM18" s="1" t="s">
        <v>7089</v>
      </c>
      <c r="AN18" s="1" t="s">
        <v>686</v>
      </c>
      <c r="AO18" s="1" t="s">
        <v>7061</v>
      </c>
      <c r="AP18" s="1" t="s">
        <v>1963</v>
      </c>
      <c r="AQ18" s="1" t="s">
        <v>3176</v>
      </c>
      <c r="AR18" s="1"/>
      <c r="AS18" s="1"/>
      <c r="AT18" s="1"/>
    </row>
    <row r="19" ht="24" customHeight="1" spans="1:46">
      <c r="A19" s="1"/>
      <c r="B19" s="1">
        <v>14</v>
      </c>
      <c r="C19" s="1" t="s">
        <v>259</v>
      </c>
      <c r="D19" s="1">
        <v>15</v>
      </c>
      <c r="E19" s="1" t="s">
        <v>755</v>
      </c>
      <c r="F19" s="1" t="s">
        <v>3326</v>
      </c>
      <c r="G19" s="1" t="s">
        <v>7048</v>
      </c>
      <c r="H19" s="1" t="s">
        <v>7090</v>
      </c>
      <c r="I19" s="1" t="s">
        <v>7078</v>
      </c>
      <c r="J19" s="1" t="s">
        <v>7082</v>
      </c>
      <c r="K19" s="1" t="s">
        <v>7068</v>
      </c>
      <c r="L19" s="7">
        <f>④top100打标数据!Z15</f>
        <v>45.99</v>
      </c>
      <c r="M19" s="1" t="s">
        <v>3319</v>
      </c>
      <c r="N19" s="8">
        <f>④top100打标数据!AB15</f>
        <v>4.1</v>
      </c>
      <c r="O19" s="1">
        <f>④top100打标数据!AA15</f>
        <v>5</v>
      </c>
      <c r="P19" s="1" t="s">
        <v>3329</v>
      </c>
      <c r="Q19" s="1" t="s">
        <v>3334</v>
      </c>
      <c r="R19" s="1" t="s">
        <v>260</v>
      </c>
      <c r="S19" s="1" t="s">
        <v>3340</v>
      </c>
      <c r="T19" s="1" t="s">
        <v>3348</v>
      </c>
      <c r="U19" s="1" t="s">
        <v>7053</v>
      </c>
      <c r="V19" s="1" t="s">
        <v>7053</v>
      </c>
      <c r="W19" s="1" t="s">
        <v>1976</v>
      </c>
      <c r="X19" s="1" t="s">
        <v>7054</v>
      </c>
      <c r="Y19" s="1">
        <f>IF(ISNUMBER(④top100打标数据!AJ15),④top100打标数据!AJ15,"")</f>
        <v>875</v>
      </c>
      <c r="Z19" s="1">
        <v>1</v>
      </c>
      <c r="AA19" s="1" t="s">
        <v>7055</v>
      </c>
      <c r="AB19" s="1">
        <f>IF(AND(ISNUMBER(Y19),COUNTIF($E$6:E19,E19)=1),Y19,"")</f>
        <v>875</v>
      </c>
      <c r="AC19" s="1">
        <v>36207.5</v>
      </c>
      <c r="AD19" s="1" t="s">
        <v>57</v>
      </c>
      <c r="AE19" s="1" t="s">
        <v>3350</v>
      </c>
      <c r="AF19" s="1" t="s">
        <v>7056</v>
      </c>
      <c r="AG19" s="1" t="s">
        <v>7057</v>
      </c>
      <c r="AH19" s="1" t="s">
        <v>686</v>
      </c>
      <c r="AI19" s="1" t="s">
        <v>1974</v>
      </c>
      <c r="AJ19" s="1" t="s">
        <v>7091</v>
      </c>
      <c r="AK19" s="1" t="s">
        <v>7092</v>
      </c>
      <c r="AL19" s="1" t="s">
        <v>7093</v>
      </c>
      <c r="AM19" s="1" t="s">
        <v>7094</v>
      </c>
      <c r="AN19" s="1" t="s">
        <v>686</v>
      </c>
      <c r="AO19" s="1" t="s">
        <v>7061</v>
      </c>
      <c r="AP19" s="1" t="s">
        <v>1972</v>
      </c>
      <c r="AQ19" s="1" t="s">
        <v>7090</v>
      </c>
      <c r="AR19" s="1"/>
      <c r="AS19" s="1"/>
      <c r="AT19" s="1"/>
    </row>
    <row r="20" ht="24" customHeight="1" spans="1:46">
      <c r="A20" s="1"/>
      <c r="B20" s="1">
        <v>15</v>
      </c>
      <c r="C20" s="1" t="s">
        <v>506</v>
      </c>
      <c r="D20" s="1">
        <v>16</v>
      </c>
      <c r="E20" s="1" t="s">
        <v>506</v>
      </c>
      <c r="F20" s="1" t="s">
        <v>386</v>
      </c>
      <c r="G20" s="1" t="s">
        <v>7048</v>
      </c>
      <c r="H20" s="1" t="s">
        <v>7049</v>
      </c>
      <c r="I20" s="1" t="s">
        <v>7050</v>
      </c>
      <c r="J20" s="1" t="s">
        <v>3348</v>
      </c>
      <c r="K20" s="1" t="s">
        <v>7068</v>
      </c>
      <c r="L20" s="7">
        <f>④top100打标数据!Z16</f>
        <v>49.95</v>
      </c>
      <c r="M20" s="1" t="s">
        <v>3319</v>
      </c>
      <c r="N20" s="8">
        <f>④top100打标数据!AB16</f>
        <v>4.6</v>
      </c>
      <c r="O20" s="1">
        <f>④top100打标数据!AA16</f>
        <v>45</v>
      </c>
      <c r="P20" s="1" t="s">
        <v>3330</v>
      </c>
      <c r="Q20" s="1" t="s">
        <v>3334</v>
      </c>
      <c r="R20" s="1" t="s">
        <v>507</v>
      </c>
      <c r="S20" s="1" t="s">
        <v>3340</v>
      </c>
      <c r="T20" s="1" t="s">
        <v>7053</v>
      </c>
      <c r="U20" s="1" t="s">
        <v>7053</v>
      </c>
      <c r="V20" s="1" t="s">
        <v>3348</v>
      </c>
      <c r="W20" s="1" t="s">
        <v>1984</v>
      </c>
      <c r="X20" s="1" t="s">
        <v>7054</v>
      </c>
      <c r="Y20" s="1">
        <f>IF(ISNUMBER(④top100打标数据!AJ16),④top100打标数据!AJ16,"")</f>
        <v>143</v>
      </c>
      <c r="Z20" s="1">
        <v>1</v>
      </c>
      <c r="AA20" s="1" t="s">
        <v>7055</v>
      </c>
      <c r="AB20" s="1">
        <f>IF(AND(ISNUMBER(Y20),COUNTIF($E$6:E20,E20)=1),Y20,"")</f>
        <v>143</v>
      </c>
      <c r="AC20" s="1">
        <v>6473.61</v>
      </c>
      <c r="AD20" s="1" t="s">
        <v>67</v>
      </c>
      <c r="AE20" s="1" t="s">
        <v>3350</v>
      </c>
      <c r="AF20" s="1" t="s">
        <v>7056</v>
      </c>
      <c r="AG20" s="1" t="s">
        <v>7070</v>
      </c>
      <c r="AH20" s="1" t="s">
        <v>686</v>
      </c>
      <c r="AI20" s="1" t="s">
        <v>1982</v>
      </c>
      <c r="AJ20" s="1" t="s">
        <v>1989</v>
      </c>
      <c r="AK20" s="1" t="s">
        <v>1990</v>
      </c>
      <c r="AL20" s="1" t="s">
        <v>1991</v>
      </c>
      <c r="AM20" s="1" t="s">
        <v>7095</v>
      </c>
      <c r="AN20" s="1" t="s">
        <v>686</v>
      </c>
      <c r="AO20" s="1" t="s">
        <v>7061</v>
      </c>
      <c r="AP20" s="1" t="s">
        <v>1980</v>
      </c>
      <c r="AQ20" s="1" t="s">
        <v>7049</v>
      </c>
      <c r="AR20" s="1"/>
      <c r="AS20" s="1"/>
      <c r="AT20" s="1"/>
    </row>
    <row r="21" ht="24" customHeight="1" spans="1:46">
      <c r="A21" s="1"/>
      <c r="B21" s="1">
        <v>16</v>
      </c>
      <c r="C21" s="1" t="s">
        <v>251</v>
      </c>
      <c r="D21" s="1">
        <v>17</v>
      </c>
      <c r="E21" s="1" t="s">
        <v>760</v>
      </c>
      <c r="F21" s="1" t="s">
        <v>50</v>
      </c>
      <c r="G21" s="1" t="s">
        <v>7048</v>
      </c>
      <c r="H21" s="1" t="s">
        <v>3198</v>
      </c>
      <c r="I21" s="1" t="s">
        <v>7050</v>
      </c>
      <c r="J21" s="1" t="s">
        <v>7096</v>
      </c>
      <c r="K21" s="1" t="s">
        <v>7063</v>
      </c>
      <c r="L21" s="7">
        <f>④top100打标数据!Z17</f>
        <v>59.99</v>
      </c>
      <c r="M21" s="1" t="s">
        <v>3319</v>
      </c>
      <c r="N21" s="8">
        <f>④top100打标数据!AB17</f>
        <v>4.2</v>
      </c>
      <c r="O21" s="1">
        <f>④top100打标数据!AA17</f>
        <v>457</v>
      </c>
      <c r="P21" s="1" t="s">
        <v>3329</v>
      </c>
      <c r="Q21" s="1" t="s">
        <v>3333</v>
      </c>
      <c r="R21" s="1" t="s">
        <v>2000</v>
      </c>
      <c r="S21" s="1" t="s">
        <v>3341</v>
      </c>
      <c r="T21" s="1" t="s">
        <v>3348</v>
      </c>
      <c r="U21" s="1" t="s">
        <v>7053</v>
      </c>
      <c r="V21" s="1" t="s">
        <v>7053</v>
      </c>
      <c r="W21" s="1" t="s">
        <v>1997</v>
      </c>
      <c r="X21" s="1" t="s">
        <v>7054</v>
      </c>
      <c r="Y21" s="1">
        <f>IF(ISNUMBER(④top100打标数据!AJ17),④top100打标数据!AJ17,"")</f>
        <v>1202</v>
      </c>
      <c r="Z21" s="1">
        <v>2</v>
      </c>
      <c r="AA21" s="1" t="s">
        <v>7055</v>
      </c>
      <c r="AB21" s="1">
        <f>IF(AND(ISNUMBER(Y21),COUNTIF($E$6:E21,E21)=1),Y21,"")</f>
        <v>1202</v>
      </c>
      <c r="AC21" s="1">
        <v>68634.2</v>
      </c>
      <c r="AD21" s="1" t="s">
        <v>51</v>
      </c>
      <c r="AE21" s="1" t="s">
        <v>3350</v>
      </c>
      <c r="AF21" s="1" t="s">
        <v>7056</v>
      </c>
      <c r="AG21" s="1" t="s">
        <v>7057</v>
      </c>
      <c r="AH21" s="1" t="s">
        <v>686</v>
      </c>
      <c r="AI21" s="1" t="s">
        <v>1995</v>
      </c>
      <c r="AJ21" s="1" t="s">
        <v>2900</v>
      </c>
      <c r="AK21" s="1" t="s">
        <v>7097</v>
      </c>
      <c r="AL21" s="1" t="s">
        <v>7098</v>
      </c>
      <c r="AM21" s="1" t="s">
        <v>7099</v>
      </c>
      <c r="AN21" s="1" t="s">
        <v>686</v>
      </c>
      <c r="AO21" s="1" t="s">
        <v>7061</v>
      </c>
      <c r="AP21" s="1" t="s">
        <v>1993</v>
      </c>
      <c r="AQ21" s="1" t="s">
        <v>3198</v>
      </c>
      <c r="AR21" s="1"/>
      <c r="AS21" s="1"/>
      <c r="AT21" s="1"/>
    </row>
    <row r="22" ht="24" customHeight="1" spans="1:46">
      <c r="A22" s="1"/>
      <c r="B22" s="1">
        <v>17</v>
      </c>
      <c r="C22" s="1" t="s">
        <v>266</v>
      </c>
      <c r="D22" s="1">
        <v>18</v>
      </c>
      <c r="E22" s="1" t="s">
        <v>769</v>
      </c>
      <c r="F22" s="1" t="s">
        <v>267</v>
      </c>
      <c r="G22" s="1" t="s">
        <v>7048</v>
      </c>
      <c r="H22" s="9" t="s">
        <v>7100</v>
      </c>
      <c r="I22" s="9" t="s">
        <v>7081</v>
      </c>
      <c r="J22" s="1" t="s">
        <v>7072</v>
      </c>
      <c r="K22" s="1" t="s">
        <v>7052</v>
      </c>
      <c r="L22" s="7">
        <f>④top100打标数据!Z18</f>
        <v>12.96</v>
      </c>
      <c r="M22" s="1" t="s">
        <v>3316</v>
      </c>
      <c r="N22" s="8">
        <f>④top100打标数据!AB18</f>
        <v>4.1</v>
      </c>
      <c r="O22" s="1">
        <f>④top100打标数据!AA18</f>
        <v>577</v>
      </c>
      <c r="P22" s="1" t="s">
        <v>3329</v>
      </c>
      <c r="Q22" s="1" t="s">
        <v>3336</v>
      </c>
      <c r="R22" s="1" t="s">
        <v>268</v>
      </c>
      <c r="S22" s="1" t="s">
        <v>3339</v>
      </c>
      <c r="T22" s="1" t="s">
        <v>3348</v>
      </c>
      <c r="U22" s="1" t="s">
        <v>3348</v>
      </c>
      <c r="V22" s="1" t="s">
        <v>7053</v>
      </c>
      <c r="W22" s="1" t="s">
        <v>2007</v>
      </c>
      <c r="X22" s="1" t="s">
        <v>7054</v>
      </c>
      <c r="Y22" s="1">
        <f>IF(ISNUMBER(④top100打标数据!AJ18),④top100打标数据!AJ18,"")</f>
        <v>878</v>
      </c>
      <c r="Z22" s="1">
        <v>1</v>
      </c>
      <c r="AA22" s="1" t="s">
        <v>7055</v>
      </c>
      <c r="AB22" s="1">
        <f>IF(AND(ISNUMBER(Y22),COUNTIF($E$6:E22,E22)=1),Y22,"")</f>
        <v>878</v>
      </c>
      <c r="AC22" s="1">
        <v>13538.76</v>
      </c>
      <c r="AD22" s="1" t="s">
        <v>45</v>
      </c>
      <c r="AE22" s="1" t="s">
        <v>3351</v>
      </c>
      <c r="AF22" s="1" t="s">
        <v>7056</v>
      </c>
      <c r="AG22" s="1" t="s">
        <v>7070</v>
      </c>
      <c r="AH22" s="1" t="s">
        <v>7101</v>
      </c>
      <c r="AI22" s="1" t="s">
        <v>2005</v>
      </c>
      <c r="AJ22" s="1" t="s">
        <v>2010</v>
      </c>
      <c r="AK22" s="1" t="s">
        <v>2011</v>
      </c>
      <c r="AL22" s="1" t="s">
        <v>2012</v>
      </c>
      <c r="AM22" s="1" t="s">
        <v>7073</v>
      </c>
      <c r="AN22" s="1" t="s">
        <v>686</v>
      </c>
      <c r="AO22" s="1" t="s">
        <v>7061</v>
      </c>
      <c r="AP22" s="1" t="s">
        <v>2003</v>
      </c>
      <c r="AQ22" s="1" t="s">
        <v>7100</v>
      </c>
      <c r="AR22" s="1"/>
      <c r="AS22" s="1"/>
      <c r="AT22" s="1"/>
    </row>
    <row r="23" ht="24" customHeight="1" spans="1:46">
      <c r="A23" s="1"/>
      <c r="B23" s="1">
        <v>18</v>
      </c>
      <c r="C23" s="1" t="s">
        <v>519</v>
      </c>
      <c r="D23" s="1">
        <v>19</v>
      </c>
      <c r="E23" s="1" t="s">
        <v>7102</v>
      </c>
      <c r="F23" s="1" t="s">
        <v>520</v>
      </c>
      <c r="G23" s="1" t="s">
        <v>7048</v>
      </c>
      <c r="H23" s="9" t="s">
        <v>7080</v>
      </c>
      <c r="I23" s="9" t="s">
        <v>7081</v>
      </c>
      <c r="J23" s="1" t="s">
        <v>7067</v>
      </c>
      <c r="K23" s="1" t="s">
        <v>7068</v>
      </c>
      <c r="L23" s="7" t="str">
        <f>④top100打标数据!Z19</f>
        <v>NA</v>
      </c>
      <c r="M23" s="1" t="s">
        <v>3321</v>
      </c>
      <c r="N23" s="8">
        <f>④top100打标数据!AB19</f>
        <v>5</v>
      </c>
      <c r="O23" s="1">
        <f>④top100打标数据!AA19</f>
        <v>18</v>
      </c>
      <c r="P23" s="1" t="s">
        <v>3330</v>
      </c>
      <c r="Q23" s="1" t="s">
        <v>3334</v>
      </c>
      <c r="R23" s="1" t="s">
        <v>826</v>
      </c>
      <c r="S23" s="1" t="s">
        <v>3321</v>
      </c>
      <c r="T23" s="1" t="s">
        <v>3348</v>
      </c>
      <c r="U23" s="1" t="s">
        <v>7053</v>
      </c>
      <c r="V23" s="1" t="s">
        <v>3348</v>
      </c>
      <c r="W23" s="1" t="s">
        <v>826</v>
      </c>
      <c r="X23" s="1" t="s">
        <v>7054</v>
      </c>
      <c r="Y23" s="9" t="str">
        <f>IF(ISNUMBER(④top100打标数据!AJ19),④top100打标数据!AJ19,"")</f>
        <v/>
      </c>
      <c r="Z23" s="9">
        <v>1</v>
      </c>
      <c r="AA23" s="9" t="s">
        <v>7103</v>
      </c>
      <c r="AB23" s="9" t="str">
        <f>IF(AND(ISNUMBER(Y23),COUNTIF($E$6:E23,E23)=1),Y23,"")</f>
        <v/>
      </c>
      <c r="AC23" s="1"/>
      <c r="AD23" s="1" t="s">
        <v>3348</v>
      </c>
      <c r="AE23" s="1" t="s">
        <v>3348</v>
      </c>
      <c r="AF23" s="1" t="s">
        <v>7104</v>
      </c>
      <c r="AG23" s="1" t="s">
        <v>7057</v>
      </c>
      <c r="AH23" s="1" t="s">
        <v>7083</v>
      </c>
      <c r="AI23" s="1" t="s">
        <v>2014</v>
      </c>
      <c r="AJ23" s="1" t="s">
        <v>4101</v>
      </c>
      <c r="AK23" s="1" t="s">
        <v>7105</v>
      </c>
      <c r="AL23" s="1" t="s">
        <v>7106</v>
      </c>
      <c r="AM23" s="1" t="s">
        <v>7107</v>
      </c>
      <c r="AN23" s="1" t="s">
        <v>7102</v>
      </c>
      <c r="AO23" s="1" t="s">
        <v>7108</v>
      </c>
      <c r="AP23" s="1" t="s">
        <v>2013</v>
      </c>
      <c r="AQ23" s="1" t="s">
        <v>7080</v>
      </c>
      <c r="AR23" s="1"/>
      <c r="AS23" s="1"/>
      <c r="AT23" s="1"/>
    </row>
    <row r="24" ht="24" customHeight="1" spans="1:46">
      <c r="A24" s="1"/>
      <c r="B24" s="1">
        <v>19</v>
      </c>
      <c r="C24" s="1" t="s">
        <v>254</v>
      </c>
      <c r="D24" s="1">
        <v>20</v>
      </c>
      <c r="E24" s="1" t="s">
        <v>254</v>
      </c>
      <c r="F24" s="1" t="s">
        <v>255</v>
      </c>
      <c r="G24" s="1" t="s">
        <v>7048</v>
      </c>
      <c r="H24" s="9" t="s">
        <v>7080</v>
      </c>
      <c r="I24" s="9" t="s">
        <v>7081</v>
      </c>
      <c r="J24" s="1" t="s">
        <v>7082</v>
      </c>
      <c r="K24" s="1" t="s">
        <v>7068</v>
      </c>
      <c r="L24" s="7">
        <f>④top100打标数据!Z20</f>
        <v>16.83</v>
      </c>
      <c r="M24" s="1" t="s">
        <v>3316</v>
      </c>
      <c r="N24" s="8">
        <f>④top100打标数据!AB20</f>
        <v>3.9</v>
      </c>
      <c r="O24" s="1">
        <f>④top100打标数据!AA20</f>
        <v>121</v>
      </c>
      <c r="P24" s="1" t="s">
        <v>3331</v>
      </c>
      <c r="Q24" s="1" t="s">
        <v>3333</v>
      </c>
      <c r="R24" s="1" t="s">
        <v>257</v>
      </c>
      <c r="S24" s="1" t="s">
        <v>3341</v>
      </c>
      <c r="T24" s="1" t="s">
        <v>3348</v>
      </c>
      <c r="U24" s="1" t="s">
        <v>7053</v>
      </c>
      <c r="V24" s="1" t="s">
        <v>7053</v>
      </c>
      <c r="W24" s="1" t="s">
        <v>2022</v>
      </c>
      <c r="X24" s="1" t="s">
        <v>7054</v>
      </c>
      <c r="Y24" s="1">
        <f>IF(ISNUMBER(④top100打标数据!AJ20),④top100打标数据!AJ20,"")</f>
        <v>1163</v>
      </c>
      <c r="Z24" s="1">
        <v>1</v>
      </c>
      <c r="AA24" s="1" t="s">
        <v>7055</v>
      </c>
      <c r="AB24" s="1">
        <f>IF(AND(ISNUMBER(Y24),COUNTIF($E$6:E24,E24)=1),Y24,"")</f>
        <v>1163</v>
      </c>
      <c r="AC24" s="1">
        <v>23166.96</v>
      </c>
      <c r="AD24" s="1" t="s">
        <v>256</v>
      </c>
      <c r="AE24" s="1" t="s">
        <v>3350</v>
      </c>
      <c r="AF24" s="1" t="s">
        <v>7056</v>
      </c>
      <c r="AG24" s="1" t="s">
        <v>7070</v>
      </c>
      <c r="AH24" s="1" t="s">
        <v>7083</v>
      </c>
      <c r="AI24" s="1" t="s">
        <v>2020</v>
      </c>
      <c r="AJ24" s="1" t="s">
        <v>258</v>
      </c>
      <c r="AK24" s="1" t="s">
        <v>2025</v>
      </c>
      <c r="AL24" s="1" t="s">
        <v>2026</v>
      </c>
      <c r="AM24" s="1" t="s">
        <v>7094</v>
      </c>
      <c r="AN24" s="1" t="s">
        <v>686</v>
      </c>
      <c r="AO24" s="1" t="s">
        <v>7061</v>
      </c>
      <c r="AP24" s="1" t="s">
        <v>2018</v>
      </c>
      <c r="AQ24" s="1" t="s">
        <v>7080</v>
      </c>
      <c r="AR24" s="1"/>
      <c r="AS24" s="1"/>
      <c r="AT24" s="1"/>
    </row>
    <row r="25" ht="24" customHeight="1" spans="1:46">
      <c r="A25" s="1"/>
      <c r="B25" s="1">
        <v>20</v>
      </c>
      <c r="C25" s="1" t="s">
        <v>286</v>
      </c>
      <c r="D25" s="1">
        <v>21</v>
      </c>
      <c r="E25" s="1" t="s">
        <v>770</v>
      </c>
      <c r="F25" s="1" t="s">
        <v>52</v>
      </c>
      <c r="G25" s="1" t="s">
        <v>7048</v>
      </c>
      <c r="H25" s="1" t="s">
        <v>7049</v>
      </c>
      <c r="I25" s="1" t="s">
        <v>7050</v>
      </c>
      <c r="J25" s="1" t="s">
        <v>7051</v>
      </c>
      <c r="K25" s="1" t="s">
        <v>7052</v>
      </c>
      <c r="L25" s="7">
        <f>④top100打标数据!Z21</f>
        <v>18.24</v>
      </c>
      <c r="M25" s="1" t="s">
        <v>3316</v>
      </c>
      <c r="N25" s="8">
        <f>④top100打标数据!AB21</f>
        <v>4.3</v>
      </c>
      <c r="O25" s="1">
        <f>④top100打标数据!AA21</f>
        <v>292</v>
      </c>
      <c r="P25" s="1" t="s">
        <v>3329</v>
      </c>
      <c r="Q25" s="1" t="s">
        <v>3333</v>
      </c>
      <c r="R25" s="1" t="s">
        <v>287</v>
      </c>
      <c r="S25" s="1" t="s">
        <v>3339</v>
      </c>
      <c r="T25" s="1" t="s">
        <v>3348</v>
      </c>
      <c r="U25" s="1" t="s">
        <v>3348</v>
      </c>
      <c r="V25" s="1" t="s">
        <v>3348</v>
      </c>
      <c r="W25" s="1" t="s">
        <v>2031</v>
      </c>
      <c r="X25" s="1" t="s">
        <v>7054</v>
      </c>
      <c r="Y25" s="1">
        <f>IF(ISNUMBER(④top100打标数据!AJ21),④top100打标数据!AJ21,"")</f>
        <v>712</v>
      </c>
      <c r="Z25" s="1">
        <v>1</v>
      </c>
      <c r="AA25" s="1" t="s">
        <v>7055</v>
      </c>
      <c r="AB25" s="1">
        <f>IF(AND(ISNUMBER(Y25),COUNTIF($E$6:E25,E25)=1),Y25,"")</f>
        <v>712</v>
      </c>
      <c r="AC25" s="1">
        <v>16326.16</v>
      </c>
      <c r="AD25" s="1" t="s">
        <v>45</v>
      </c>
      <c r="AE25" s="1" t="s">
        <v>3351</v>
      </c>
      <c r="AF25" s="1" t="s">
        <v>7056</v>
      </c>
      <c r="AG25" s="1" t="s">
        <v>7070</v>
      </c>
      <c r="AH25" s="1" t="s">
        <v>686</v>
      </c>
      <c r="AI25" s="1" t="s">
        <v>288</v>
      </c>
      <c r="AJ25" s="1" t="s">
        <v>288</v>
      </c>
      <c r="AK25" s="1" t="s">
        <v>2035</v>
      </c>
      <c r="AL25" s="1" t="s">
        <v>2036</v>
      </c>
      <c r="AM25" s="1" t="s">
        <v>7060</v>
      </c>
      <c r="AN25" s="1" t="s">
        <v>686</v>
      </c>
      <c r="AO25" s="1" t="s">
        <v>7061</v>
      </c>
      <c r="AP25" s="1" t="s">
        <v>2028</v>
      </c>
      <c r="AQ25" s="1" t="s">
        <v>7049</v>
      </c>
      <c r="AR25" s="1"/>
      <c r="AS25" s="1"/>
      <c r="AT25" s="1"/>
    </row>
    <row r="26" ht="24" customHeight="1" spans="1:46">
      <c r="A26" s="1"/>
      <c r="B26" s="1">
        <v>21</v>
      </c>
      <c r="C26" s="1" t="s">
        <v>273</v>
      </c>
      <c r="D26" s="1">
        <v>22</v>
      </c>
      <c r="E26" s="1" t="s">
        <v>767</v>
      </c>
      <c r="F26" s="1" t="s">
        <v>62</v>
      </c>
      <c r="G26" s="1" t="s">
        <v>7086</v>
      </c>
      <c r="H26" s="1" t="s">
        <v>3176</v>
      </c>
      <c r="I26" s="1" t="s">
        <v>7050</v>
      </c>
      <c r="J26" s="1" t="s">
        <v>3348</v>
      </c>
      <c r="K26" s="1" t="s">
        <v>7052</v>
      </c>
      <c r="L26" s="7">
        <f>④top100打标数据!Z22</f>
        <v>17.99</v>
      </c>
      <c r="M26" s="1" t="s">
        <v>3316</v>
      </c>
      <c r="N26" s="8">
        <f>④top100打标数据!AB22</f>
        <v>4.6</v>
      </c>
      <c r="O26" s="1">
        <f>④top100打标数据!AA22</f>
        <v>410</v>
      </c>
      <c r="P26" s="1" t="s">
        <v>3330</v>
      </c>
      <c r="Q26" s="1" t="s">
        <v>3333</v>
      </c>
      <c r="R26" s="1" t="s">
        <v>274</v>
      </c>
      <c r="S26" s="1" t="s">
        <v>3338</v>
      </c>
      <c r="T26" s="1" t="s">
        <v>3348</v>
      </c>
      <c r="U26" s="1" t="s">
        <v>3348</v>
      </c>
      <c r="V26" s="1" t="s">
        <v>3348</v>
      </c>
      <c r="W26" s="1" t="s">
        <v>1967</v>
      </c>
      <c r="X26" s="1" t="s">
        <v>7054</v>
      </c>
      <c r="Y26" s="1">
        <f>IF(ISNUMBER(④top100打标数据!AJ22),④top100打标数据!AJ22,"")</f>
        <v>804</v>
      </c>
      <c r="Z26" s="1">
        <v>1</v>
      </c>
      <c r="AA26" s="1" t="s">
        <v>7055</v>
      </c>
      <c r="AB26" s="1">
        <f>IF(AND(ISNUMBER(Y26),COUNTIF($E$6:E26,E26)=1),Y26,"")</f>
        <v>804</v>
      </c>
      <c r="AC26" s="1">
        <v>14021.76</v>
      </c>
      <c r="AD26" s="1" t="s">
        <v>59</v>
      </c>
      <c r="AE26" s="1" t="s">
        <v>3350</v>
      </c>
      <c r="AF26" s="1" t="s">
        <v>7056</v>
      </c>
      <c r="AG26" s="1" t="s">
        <v>7070</v>
      </c>
      <c r="AH26" s="1" t="s">
        <v>686</v>
      </c>
      <c r="AI26" s="1" t="s">
        <v>275</v>
      </c>
      <c r="AJ26" s="1" t="s">
        <v>2042</v>
      </c>
      <c r="AK26" s="1" t="s">
        <v>2043</v>
      </c>
      <c r="AL26" s="1" t="s">
        <v>2044</v>
      </c>
      <c r="AM26" s="1" t="s">
        <v>7109</v>
      </c>
      <c r="AN26" s="1" t="s">
        <v>686</v>
      </c>
      <c r="AO26" s="1" t="s">
        <v>7061</v>
      </c>
      <c r="AP26" s="1" t="s">
        <v>2038</v>
      </c>
      <c r="AQ26" s="1" t="s">
        <v>3176</v>
      </c>
      <c r="AR26" s="1"/>
      <c r="AS26" s="1"/>
      <c r="AT26" s="1"/>
    </row>
    <row r="27" ht="24" customHeight="1" spans="1:46">
      <c r="A27" s="1"/>
      <c r="B27" s="1">
        <v>22</v>
      </c>
      <c r="C27" s="1" t="s">
        <v>331</v>
      </c>
      <c r="D27" s="1">
        <v>23</v>
      </c>
      <c r="E27" s="1" t="s">
        <v>743</v>
      </c>
      <c r="F27" s="1" t="s">
        <v>332</v>
      </c>
      <c r="G27" s="1" t="s">
        <v>7048</v>
      </c>
      <c r="H27" s="9" t="s">
        <v>7080</v>
      </c>
      <c r="I27" s="9" t="s">
        <v>7081</v>
      </c>
      <c r="J27" s="1" t="s">
        <v>3348</v>
      </c>
      <c r="K27" s="1" t="s">
        <v>7068</v>
      </c>
      <c r="L27" s="7">
        <f>④top100打标数据!Z23</f>
        <v>19.19</v>
      </c>
      <c r="M27" s="1" t="s">
        <v>3316</v>
      </c>
      <c r="N27" s="8">
        <f>④top100打标数据!AB23</f>
        <v>4.1</v>
      </c>
      <c r="O27" s="1">
        <f>④top100打标数据!AA23</f>
        <v>425</v>
      </c>
      <c r="P27" s="1" t="s">
        <v>3329</v>
      </c>
      <c r="Q27" s="1" t="s">
        <v>3333</v>
      </c>
      <c r="R27" s="1" t="s">
        <v>333</v>
      </c>
      <c r="S27" s="1" t="s">
        <v>3338</v>
      </c>
      <c r="T27" s="1" t="s">
        <v>3348</v>
      </c>
      <c r="U27" s="1" t="s">
        <v>3348</v>
      </c>
      <c r="V27" s="1" t="s">
        <v>7053</v>
      </c>
      <c r="W27" s="1" t="s">
        <v>2050</v>
      </c>
      <c r="X27" s="1" t="s">
        <v>7054</v>
      </c>
      <c r="Y27" s="1">
        <f>IF(ISNUMBER(④top100打标数据!AJ23),④top100打标数据!AJ23,"")</f>
        <v>547</v>
      </c>
      <c r="Z27" s="1">
        <v>1</v>
      </c>
      <c r="AA27" s="1" t="s">
        <v>7055</v>
      </c>
      <c r="AB27" s="1">
        <f>IF(AND(ISNUMBER(Y27),COUNTIF($E$6:E27,E27)=1),Y27,"")</f>
        <v>547</v>
      </c>
      <c r="AC27" s="1">
        <v>14550.2</v>
      </c>
      <c r="AD27" s="1" t="s">
        <v>332</v>
      </c>
      <c r="AE27" s="1" t="s">
        <v>3350</v>
      </c>
      <c r="AF27" s="1" t="s">
        <v>7056</v>
      </c>
      <c r="AG27" s="1" t="s">
        <v>7070</v>
      </c>
      <c r="AH27" s="1" t="s">
        <v>7083</v>
      </c>
      <c r="AI27" s="1" t="s">
        <v>2048</v>
      </c>
      <c r="AJ27" s="1" t="s">
        <v>2054</v>
      </c>
      <c r="AK27" s="1" t="s">
        <v>2055</v>
      </c>
      <c r="AL27" s="1" t="s">
        <v>2056</v>
      </c>
      <c r="AM27" s="1" t="s">
        <v>7110</v>
      </c>
      <c r="AN27" s="1" t="s">
        <v>686</v>
      </c>
      <c r="AO27" s="1" t="s">
        <v>7061</v>
      </c>
      <c r="AP27" s="1" t="s">
        <v>2046</v>
      </c>
      <c r="AQ27" s="1" t="s">
        <v>7080</v>
      </c>
      <c r="AR27" s="1"/>
      <c r="AS27" s="1"/>
      <c r="AT27" s="1"/>
    </row>
    <row r="28" ht="24" customHeight="1" spans="1:46">
      <c r="A28" s="1"/>
      <c r="B28" s="1">
        <v>23</v>
      </c>
      <c r="C28" s="1" t="s">
        <v>401</v>
      </c>
      <c r="D28" s="1">
        <v>24</v>
      </c>
      <c r="E28" s="1" t="s">
        <v>401</v>
      </c>
      <c r="F28" s="1" t="s">
        <v>402</v>
      </c>
      <c r="G28" s="1" t="s">
        <v>7048</v>
      </c>
      <c r="H28" s="1" t="s">
        <v>7049</v>
      </c>
      <c r="I28" s="1" t="s">
        <v>7050</v>
      </c>
      <c r="J28" s="1" t="s">
        <v>7051</v>
      </c>
      <c r="K28" s="1" t="s">
        <v>7052</v>
      </c>
      <c r="L28" s="7">
        <f>④top100打标数据!Z24</f>
        <v>37.99</v>
      </c>
      <c r="M28" s="1" t="s">
        <v>3318</v>
      </c>
      <c r="N28" s="8">
        <f>④top100打标数据!AB24</f>
        <v>4.4</v>
      </c>
      <c r="O28" s="1">
        <f>④top100打标数据!AA24</f>
        <v>197</v>
      </c>
      <c r="P28" s="1" t="s">
        <v>3329</v>
      </c>
      <c r="Q28" s="1" t="s">
        <v>3333</v>
      </c>
      <c r="R28" s="1" t="s">
        <v>404</v>
      </c>
      <c r="S28" s="1" t="s">
        <v>3338</v>
      </c>
      <c r="T28" s="1" t="s">
        <v>7053</v>
      </c>
      <c r="U28" s="1" t="s">
        <v>3348</v>
      </c>
      <c r="V28" s="1" t="s">
        <v>3348</v>
      </c>
      <c r="W28" s="1" t="s">
        <v>2061</v>
      </c>
      <c r="X28" s="1" t="s">
        <v>7054</v>
      </c>
      <c r="Y28" s="1">
        <f>IF(ISNUMBER(④top100打标数据!AJ24),④top100打标数据!AJ24,"")</f>
        <v>394</v>
      </c>
      <c r="Z28" s="1">
        <v>1</v>
      </c>
      <c r="AA28" s="1" t="s">
        <v>7055</v>
      </c>
      <c r="AB28" s="1">
        <f>IF(AND(ISNUMBER(Y28),COUNTIF($E$6:E28,E28)=1),Y28,"")</f>
        <v>394</v>
      </c>
      <c r="AC28" s="1">
        <v>15440.86</v>
      </c>
      <c r="AD28" s="1" t="s">
        <v>403</v>
      </c>
      <c r="AE28" s="1" t="s">
        <v>3350</v>
      </c>
      <c r="AF28" s="1" t="s">
        <v>7056</v>
      </c>
      <c r="AG28" s="1" t="s">
        <v>7070</v>
      </c>
      <c r="AH28" s="1" t="s">
        <v>686</v>
      </c>
      <c r="AI28" s="1" t="s">
        <v>2059</v>
      </c>
      <c r="AJ28" s="1" t="s">
        <v>405</v>
      </c>
      <c r="AK28" s="1" t="s">
        <v>2066</v>
      </c>
      <c r="AL28" s="1" t="s">
        <v>2067</v>
      </c>
      <c r="AM28" s="1" t="s">
        <v>7060</v>
      </c>
      <c r="AN28" s="1" t="s">
        <v>686</v>
      </c>
      <c r="AO28" s="1" t="s">
        <v>7061</v>
      </c>
      <c r="AP28" s="1" t="s">
        <v>2057</v>
      </c>
      <c r="AQ28" s="1" t="s">
        <v>7049</v>
      </c>
      <c r="AR28" s="1"/>
      <c r="AS28" s="1"/>
      <c r="AT28" s="1"/>
    </row>
    <row r="29" ht="24" customHeight="1" spans="1:46">
      <c r="A29" s="1"/>
      <c r="B29" s="1">
        <v>24</v>
      </c>
      <c r="C29" s="1" t="s">
        <v>276</v>
      </c>
      <c r="D29" s="1">
        <v>25</v>
      </c>
      <c r="E29" s="1" t="s">
        <v>771</v>
      </c>
      <c r="F29" s="1" t="s">
        <v>277</v>
      </c>
      <c r="G29" s="1" t="s">
        <v>7048</v>
      </c>
      <c r="H29" s="1" t="s">
        <v>3163</v>
      </c>
      <c r="I29" s="1" t="s">
        <v>7050</v>
      </c>
      <c r="J29" s="1" t="s">
        <v>7062</v>
      </c>
      <c r="K29" s="1" t="s">
        <v>7068</v>
      </c>
      <c r="L29" s="7">
        <f>④top100打标数据!Z25</f>
        <v>13.29</v>
      </c>
      <c r="M29" s="1" t="s">
        <v>3316</v>
      </c>
      <c r="N29" s="8">
        <f>④top100打标数据!AB25</f>
        <v>4.7</v>
      </c>
      <c r="O29" s="1">
        <f>④top100打标数据!AA25</f>
        <v>1102</v>
      </c>
      <c r="P29" s="1" t="s">
        <v>3330</v>
      </c>
      <c r="Q29" s="1" t="s">
        <v>3335</v>
      </c>
      <c r="R29" s="1" t="s">
        <v>279</v>
      </c>
      <c r="S29" s="1" t="s">
        <v>3338</v>
      </c>
      <c r="T29" s="1" t="s">
        <v>7053</v>
      </c>
      <c r="U29" s="1" t="s">
        <v>7053</v>
      </c>
      <c r="V29" s="1" t="s">
        <v>7053</v>
      </c>
      <c r="W29" s="1" t="s">
        <v>2073</v>
      </c>
      <c r="X29" s="1" t="s">
        <v>7054</v>
      </c>
      <c r="Y29" s="1">
        <f>IF(ISNUMBER(④top100打标数据!AJ25),④top100打标数据!AJ25,"")</f>
        <v>891</v>
      </c>
      <c r="Z29" s="1">
        <v>1</v>
      </c>
      <c r="AA29" s="1" t="s">
        <v>7055</v>
      </c>
      <c r="AB29" s="1">
        <f>IF(AND(ISNUMBER(Y29),COUNTIF($E$6:E29,E29)=1),Y29,"")</f>
        <v>891</v>
      </c>
      <c r="AC29" s="1">
        <v>12233.43</v>
      </c>
      <c r="AD29" s="1" t="s">
        <v>278</v>
      </c>
      <c r="AE29" s="1" t="s">
        <v>3350</v>
      </c>
      <c r="AF29" s="1" t="s">
        <v>7056</v>
      </c>
      <c r="AG29" s="1" t="s">
        <v>7070</v>
      </c>
      <c r="AH29" s="1" t="s">
        <v>686</v>
      </c>
      <c r="AI29" s="1" t="s">
        <v>2071</v>
      </c>
      <c r="AJ29" s="1" t="s">
        <v>2077</v>
      </c>
      <c r="AK29" s="1" t="s">
        <v>2078</v>
      </c>
      <c r="AL29" s="1" t="s">
        <v>2079</v>
      </c>
      <c r="AM29" s="1" t="s">
        <v>7111</v>
      </c>
      <c r="AN29" s="1" t="s">
        <v>686</v>
      </c>
      <c r="AO29" s="1" t="s">
        <v>7061</v>
      </c>
      <c r="AP29" s="1" t="s">
        <v>2069</v>
      </c>
      <c r="AQ29" s="1" t="s">
        <v>3163</v>
      </c>
      <c r="AR29" s="1"/>
      <c r="AS29" s="1"/>
      <c r="AT29" s="1"/>
    </row>
    <row r="30" ht="24" customHeight="1" spans="1:46">
      <c r="A30" s="1"/>
      <c r="B30" s="1">
        <v>25</v>
      </c>
      <c r="C30" s="1" t="s">
        <v>345</v>
      </c>
      <c r="D30" s="1">
        <v>26</v>
      </c>
      <c r="E30" s="1" t="s">
        <v>345</v>
      </c>
      <c r="F30" s="1" t="s">
        <v>346</v>
      </c>
      <c r="G30" s="1" t="s">
        <v>7048</v>
      </c>
      <c r="H30" s="1" t="s">
        <v>3210</v>
      </c>
      <c r="I30" s="1" t="s">
        <v>7050</v>
      </c>
      <c r="J30" s="1" t="s">
        <v>3348</v>
      </c>
      <c r="K30" s="1" t="s">
        <v>7052</v>
      </c>
      <c r="L30" s="7">
        <f>④top100打标数据!Z26</f>
        <v>19.99</v>
      </c>
      <c r="M30" s="1" t="s">
        <v>3316</v>
      </c>
      <c r="N30" s="8">
        <f>④top100打标数据!AB26</f>
        <v>4.5</v>
      </c>
      <c r="O30" s="1">
        <f>④top100打标数据!AA26</f>
        <v>37</v>
      </c>
      <c r="P30" s="1" t="s">
        <v>3330</v>
      </c>
      <c r="Q30" s="1" t="s">
        <v>3334</v>
      </c>
      <c r="R30" s="1" t="s">
        <v>348</v>
      </c>
      <c r="S30" s="1" t="s">
        <v>3341</v>
      </c>
      <c r="T30" s="1" t="s">
        <v>3348</v>
      </c>
      <c r="U30" s="1" t="s">
        <v>7053</v>
      </c>
      <c r="V30" s="1" t="s">
        <v>7053</v>
      </c>
      <c r="W30" s="1" t="s">
        <v>2085</v>
      </c>
      <c r="X30" s="1" t="s">
        <v>7054</v>
      </c>
      <c r="Y30" s="1">
        <f>IF(ISNUMBER(④top100打标数据!AJ26),④top100打标数据!AJ26,"")</f>
        <v>574</v>
      </c>
      <c r="Z30" s="1">
        <v>1</v>
      </c>
      <c r="AA30" s="1" t="s">
        <v>7055</v>
      </c>
      <c r="AB30" s="1">
        <f>IF(AND(ISNUMBER(Y30),COUNTIF($E$6:E30,E30)=1),Y30,"")</f>
        <v>574</v>
      </c>
      <c r="AC30" s="1">
        <v>11990.86</v>
      </c>
      <c r="AD30" s="1" t="s">
        <v>824</v>
      </c>
      <c r="AE30" s="1" t="s">
        <v>3350</v>
      </c>
      <c r="AF30" s="1" t="s">
        <v>7056</v>
      </c>
      <c r="AG30" s="1" t="s">
        <v>7070</v>
      </c>
      <c r="AH30" s="1" t="s">
        <v>686</v>
      </c>
      <c r="AI30" s="1" t="s">
        <v>2083</v>
      </c>
      <c r="AJ30" s="1" t="s">
        <v>429</v>
      </c>
      <c r="AK30" s="1" t="s">
        <v>2088</v>
      </c>
      <c r="AL30" s="1" t="s">
        <v>2089</v>
      </c>
      <c r="AM30" s="1" t="s">
        <v>7112</v>
      </c>
      <c r="AN30" s="1" t="s">
        <v>686</v>
      </c>
      <c r="AO30" s="1" t="s">
        <v>7061</v>
      </c>
      <c r="AP30" s="1" t="s">
        <v>2081</v>
      </c>
      <c r="AQ30" s="1" t="s">
        <v>3210</v>
      </c>
      <c r="AR30" s="1"/>
      <c r="AS30" s="1"/>
      <c r="AT30" s="1"/>
    </row>
    <row r="31" ht="24" customHeight="1" spans="1:46">
      <c r="A31" s="1"/>
      <c r="B31" s="1">
        <v>26</v>
      </c>
      <c r="C31" s="1" t="s">
        <v>302</v>
      </c>
      <c r="D31" s="1">
        <v>27</v>
      </c>
      <c r="E31" s="1" t="s">
        <v>777</v>
      </c>
      <c r="F31" s="1" t="s">
        <v>303</v>
      </c>
      <c r="G31" s="1" t="s">
        <v>7048</v>
      </c>
      <c r="H31" s="1" t="s">
        <v>3163</v>
      </c>
      <c r="I31" s="1" t="s">
        <v>7050</v>
      </c>
      <c r="J31" s="1" t="s">
        <v>3348</v>
      </c>
      <c r="K31" s="1" t="s">
        <v>7063</v>
      </c>
      <c r="L31" s="7">
        <f>④top100打标数据!Z27</f>
        <v>10.92</v>
      </c>
      <c r="M31" s="1" t="s">
        <v>3316</v>
      </c>
      <c r="N31" s="8">
        <f>④top100打标数据!AB27</f>
        <v>4.3</v>
      </c>
      <c r="O31" s="1">
        <f>④top100打标数据!AA27</f>
        <v>786</v>
      </c>
      <c r="P31" s="1" t="s">
        <v>3329</v>
      </c>
      <c r="Q31" s="1" t="s">
        <v>3336</v>
      </c>
      <c r="R31" s="1" t="s">
        <v>304</v>
      </c>
      <c r="S31" s="1" t="s">
        <v>3339</v>
      </c>
      <c r="T31" s="1" t="s">
        <v>3348</v>
      </c>
      <c r="U31" s="1" t="s">
        <v>7053</v>
      </c>
      <c r="V31" s="1" t="s">
        <v>7053</v>
      </c>
      <c r="W31" s="1" t="s">
        <v>2097</v>
      </c>
      <c r="X31" s="1" t="s">
        <v>7054</v>
      </c>
      <c r="Y31" s="1">
        <f>IF(ISNUMBER(④top100打标数据!AJ27),④top100打标数据!AJ27,"")</f>
        <v>537</v>
      </c>
      <c r="Z31" s="1">
        <v>1</v>
      </c>
      <c r="AA31" s="1" t="s">
        <v>7055</v>
      </c>
      <c r="AB31" s="1">
        <f>IF(AND(ISNUMBER(Y31),COUNTIF($E$6:E31,E31)=1),Y31,"")</f>
        <v>537</v>
      </c>
      <c r="AC31" s="1">
        <v>6975.63</v>
      </c>
      <c r="AD31" s="1" t="s">
        <v>45</v>
      </c>
      <c r="AE31" s="1" t="s">
        <v>3351</v>
      </c>
      <c r="AF31" s="1" t="s">
        <v>7056</v>
      </c>
      <c r="AG31" s="1" t="s">
        <v>7070</v>
      </c>
      <c r="AH31" s="1" t="s">
        <v>686</v>
      </c>
      <c r="AI31" s="1" t="s">
        <v>2095</v>
      </c>
      <c r="AJ31" s="1" t="s">
        <v>305</v>
      </c>
      <c r="AK31" s="1" t="s">
        <v>2101</v>
      </c>
      <c r="AL31" s="1" t="s">
        <v>2102</v>
      </c>
      <c r="AM31" s="1" t="s">
        <v>7113</v>
      </c>
      <c r="AN31" s="1" t="s">
        <v>686</v>
      </c>
      <c r="AO31" s="1" t="s">
        <v>7061</v>
      </c>
      <c r="AP31" s="1" t="s">
        <v>2092</v>
      </c>
      <c r="AQ31" s="1" t="s">
        <v>3163</v>
      </c>
      <c r="AR31" s="1"/>
      <c r="AS31" s="1"/>
      <c r="AT31" s="1"/>
    </row>
    <row r="32" ht="24" customHeight="1" spans="1:46">
      <c r="A32" s="1"/>
      <c r="B32" s="1">
        <v>27</v>
      </c>
      <c r="C32" s="1" t="s">
        <v>289</v>
      </c>
      <c r="D32" s="1">
        <v>28</v>
      </c>
      <c r="E32" s="1" t="s">
        <v>775</v>
      </c>
      <c r="F32" s="1" t="s">
        <v>290</v>
      </c>
      <c r="G32" s="1" t="s">
        <v>7048</v>
      </c>
      <c r="H32" s="1" t="s">
        <v>3163</v>
      </c>
      <c r="I32" s="1" t="s">
        <v>7050</v>
      </c>
      <c r="J32" s="1" t="s">
        <v>7114</v>
      </c>
      <c r="K32" s="1" t="s">
        <v>7052</v>
      </c>
      <c r="L32" s="7">
        <f>④top100打标数据!Z28</f>
        <v>4.48</v>
      </c>
      <c r="M32" s="1" t="s">
        <v>3315</v>
      </c>
      <c r="N32" s="8">
        <f>④top100打标数据!AB28</f>
        <v>4.3</v>
      </c>
      <c r="O32" s="1">
        <f>④top100打标数据!AA28</f>
        <v>4869</v>
      </c>
      <c r="P32" s="1" t="s">
        <v>3329</v>
      </c>
      <c r="Q32" s="1" t="s">
        <v>3335</v>
      </c>
      <c r="R32" s="1" t="s">
        <v>291</v>
      </c>
      <c r="S32" s="1" t="s">
        <v>3339</v>
      </c>
      <c r="T32" s="1" t="s">
        <v>3348</v>
      </c>
      <c r="U32" s="1" t="s">
        <v>7053</v>
      </c>
      <c r="V32" s="1" t="s">
        <v>7053</v>
      </c>
      <c r="W32" s="1" t="s">
        <v>2107</v>
      </c>
      <c r="X32" s="1" t="s">
        <v>7054</v>
      </c>
      <c r="Y32" s="1">
        <f>IF(ISNUMBER(④top100打标数据!AJ28),④top100打标数据!AJ28,"")</f>
        <v>599</v>
      </c>
      <c r="Z32" s="1">
        <v>1</v>
      </c>
      <c r="AA32" s="1" t="s">
        <v>7055</v>
      </c>
      <c r="AB32" s="1">
        <f>IF(AND(ISNUMBER(Y32),COUNTIF($E$6:E32,E32)=1),Y32,"")</f>
        <v>599</v>
      </c>
      <c r="AC32" s="1">
        <v>3372.37</v>
      </c>
      <c r="AD32" s="1" t="s">
        <v>45</v>
      </c>
      <c r="AE32" s="1" t="s">
        <v>3351</v>
      </c>
      <c r="AF32" s="1" t="s">
        <v>7056</v>
      </c>
      <c r="AG32" s="1" t="s">
        <v>7070</v>
      </c>
      <c r="AH32" s="1" t="s">
        <v>686</v>
      </c>
      <c r="AI32" s="1" t="s">
        <v>292</v>
      </c>
      <c r="AJ32" s="1" t="s">
        <v>292</v>
      </c>
      <c r="AK32" s="1" t="s">
        <v>2111</v>
      </c>
      <c r="AL32" s="1" t="s">
        <v>2112</v>
      </c>
      <c r="AM32" s="1" t="s">
        <v>7115</v>
      </c>
      <c r="AN32" s="1" t="s">
        <v>686</v>
      </c>
      <c r="AO32" s="1" t="s">
        <v>7061</v>
      </c>
      <c r="AP32" s="1" t="s">
        <v>2104</v>
      </c>
      <c r="AQ32" s="1" t="s">
        <v>3163</v>
      </c>
      <c r="AR32" s="1"/>
      <c r="AS32" s="1"/>
      <c r="AT32" s="1"/>
    </row>
    <row r="33" ht="24" customHeight="1" spans="1:46">
      <c r="A33" s="1"/>
      <c r="B33" s="1">
        <v>28</v>
      </c>
      <c r="C33" s="1" t="s">
        <v>306</v>
      </c>
      <c r="D33" s="1">
        <v>29</v>
      </c>
      <c r="E33" s="1" t="s">
        <v>764</v>
      </c>
      <c r="F33" s="1" t="s">
        <v>54</v>
      </c>
      <c r="G33" s="1" t="s">
        <v>7048</v>
      </c>
      <c r="H33" s="1" t="s">
        <v>3198</v>
      </c>
      <c r="I33" s="1" t="s">
        <v>7050</v>
      </c>
      <c r="J33" s="1" t="s">
        <v>7072</v>
      </c>
      <c r="K33" s="1" t="s">
        <v>7052</v>
      </c>
      <c r="L33" s="7">
        <f>④top100打标数据!Z29</f>
        <v>27.99</v>
      </c>
      <c r="M33" s="1" t="s">
        <v>3317</v>
      </c>
      <c r="N33" s="8">
        <f>④top100打标数据!AB29</f>
        <v>4.2</v>
      </c>
      <c r="O33" s="1">
        <f>④top100打标数据!AA29</f>
        <v>124</v>
      </c>
      <c r="P33" s="1" t="s">
        <v>3329</v>
      </c>
      <c r="Q33" s="1" t="s">
        <v>3333</v>
      </c>
      <c r="R33" s="1" t="s">
        <v>307</v>
      </c>
      <c r="S33" s="1" t="s">
        <v>3341</v>
      </c>
      <c r="T33" s="1" t="s">
        <v>3348</v>
      </c>
      <c r="U33" s="1" t="s">
        <v>3348</v>
      </c>
      <c r="V33" s="1" t="s">
        <v>7053</v>
      </c>
      <c r="W33" s="1" t="s">
        <v>2118</v>
      </c>
      <c r="X33" s="1" t="s">
        <v>7054</v>
      </c>
      <c r="Y33" s="1">
        <f>IF(ISNUMBER(④top100打标数据!AJ29),④top100打标数据!AJ29,"")</f>
        <v>468</v>
      </c>
      <c r="Z33" s="1">
        <v>1</v>
      </c>
      <c r="AA33" s="1" t="s">
        <v>7055</v>
      </c>
      <c r="AB33" s="1">
        <f>IF(AND(ISNUMBER(Y33),COUNTIF($E$6:E33,E33)=1),Y33,"")</f>
        <v>468</v>
      </c>
      <c r="AC33" s="1">
        <v>12266.28</v>
      </c>
      <c r="AD33" s="1" t="s">
        <v>53</v>
      </c>
      <c r="AE33" s="1" t="s">
        <v>3350</v>
      </c>
      <c r="AF33" s="1" t="s">
        <v>7056</v>
      </c>
      <c r="AG33" s="1" t="s">
        <v>7070</v>
      </c>
      <c r="AH33" s="1" t="s">
        <v>686</v>
      </c>
      <c r="AI33" s="1" t="s">
        <v>2116</v>
      </c>
      <c r="AJ33" s="1" t="s">
        <v>2121</v>
      </c>
      <c r="AK33" s="1" t="s">
        <v>2122</v>
      </c>
      <c r="AL33" s="1" t="s">
        <v>2123</v>
      </c>
      <c r="AM33" s="1" t="s">
        <v>7073</v>
      </c>
      <c r="AN33" s="1" t="s">
        <v>686</v>
      </c>
      <c r="AO33" s="1" t="s">
        <v>7061</v>
      </c>
      <c r="AP33" s="1" t="s">
        <v>2114</v>
      </c>
      <c r="AQ33" s="1" t="s">
        <v>3198</v>
      </c>
      <c r="AR33" s="1"/>
      <c r="AS33" s="1"/>
      <c r="AT33" s="1"/>
    </row>
    <row r="34" ht="24" customHeight="1" spans="1:46">
      <c r="A34" s="1"/>
      <c r="B34" s="1">
        <v>29</v>
      </c>
      <c r="C34" s="1" t="s">
        <v>212</v>
      </c>
      <c r="D34" s="1">
        <v>30</v>
      </c>
      <c r="E34" s="1" t="s">
        <v>774</v>
      </c>
      <c r="F34" s="1" t="s">
        <v>44</v>
      </c>
      <c r="G34" s="1" t="s">
        <v>7048</v>
      </c>
      <c r="H34" s="1" t="s">
        <v>3176</v>
      </c>
      <c r="I34" s="1" t="s">
        <v>7050</v>
      </c>
      <c r="J34" s="1" t="s">
        <v>3348</v>
      </c>
      <c r="K34" s="1" t="s">
        <v>7052</v>
      </c>
      <c r="L34" s="7">
        <f>④top100打标数据!Z30</f>
        <v>16.95</v>
      </c>
      <c r="M34" s="1" t="s">
        <v>3316</v>
      </c>
      <c r="N34" s="8">
        <f>④top100打标数据!AB30</f>
        <v>4.6</v>
      </c>
      <c r="O34" s="1">
        <f>④top100打标数据!AA30</f>
        <v>7846</v>
      </c>
      <c r="P34" s="1" t="s">
        <v>3330</v>
      </c>
      <c r="Q34" s="1" t="s">
        <v>3335</v>
      </c>
      <c r="R34" s="1" t="s">
        <v>213</v>
      </c>
      <c r="S34" s="1" t="s">
        <v>3339</v>
      </c>
      <c r="T34" s="1" t="s">
        <v>3348</v>
      </c>
      <c r="U34" s="1" t="s">
        <v>3348</v>
      </c>
      <c r="V34" s="1" t="s">
        <v>3348</v>
      </c>
      <c r="W34" s="1" t="s">
        <v>2130</v>
      </c>
      <c r="X34" s="1" t="s">
        <v>7054</v>
      </c>
      <c r="Y34" s="1">
        <f>IF(ISNUMBER(④top100打标数据!AJ30),④top100打标数据!AJ30,"")</f>
        <v>2728</v>
      </c>
      <c r="Z34" s="1">
        <v>1</v>
      </c>
      <c r="AA34" s="1" t="s">
        <v>7055</v>
      </c>
      <c r="AB34" s="1">
        <f>IF(AND(ISNUMBER(Y34),COUNTIF($E$6:E34,E34)=1),Y34,"")</f>
        <v>2728</v>
      </c>
      <c r="AC34" s="1">
        <v>44711.92</v>
      </c>
      <c r="AD34" s="1" t="s">
        <v>47</v>
      </c>
      <c r="AE34" s="1" t="s">
        <v>3350</v>
      </c>
      <c r="AF34" s="1" t="s">
        <v>7056</v>
      </c>
      <c r="AG34" s="1" t="s">
        <v>7070</v>
      </c>
      <c r="AH34" s="1" t="s">
        <v>686</v>
      </c>
      <c r="AI34" s="1" t="s">
        <v>2128</v>
      </c>
      <c r="AJ34" s="1" t="s">
        <v>2133</v>
      </c>
      <c r="AK34" s="1" t="s">
        <v>2134</v>
      </c>
      <c r="AL34" s="1" t="s">
        <v>2135</v>
      </c>
      <c r="AM34" s="1" t="s">
        <v>7116</v>
      </c>
      <c r="AN34" s="1" t="s">
        <v>686</v>
      </c>
      <c r="AO34" s="1" t="s">
        <v>7061</v>
      </c>
      <c r="AP34" s="1" t="s">
        <v>2125</v>
      </c>
      <c r="AQ34" s="1" t="s">
        <v>3176</v>
      </c>
      <c r="AR34" s="1"/>
      <c r="AS34" s="1"/>
      <c r="AT34" s="1"/>
    </row>
    <row r="35" ht="24" customHeight="1" spans="1:46">
      <c r="A35" s="1"/>
      <c r="B35" s="1">
        <v>30</v>
      </c>
      <c r="C35" s="1" t="s">
        <v>262</v>
      </c>
      <c r="D35" s="1">
        <v>31</v>
      </c>
      <c r="E35" s="1" t="s">
        <v>760</v>
      </c>
      <c r="F35" s="1" t="s">
        <v>50</v>
      </c>
      <c r="G35" s="1" t="s">
        <v>7048</v>
      </c>
      <c r="H35" s="1" t="s">
        <v>3198</v>
      </c>
      <c r="I35" s="1" t="s">
        <v>7050</v>
      </c>
      <c r="J35" s="1" t="s">
        <v>7072</v>
      </c>
      <c r="K35" s="1" t="s">
        <v>7063</v>
      </c>
      <c r="L35" s="7" t="str">
        <f>④top100打标数据!Z31</f>
        <v>NA</v>
      </c>
      <c r="M35" s="1" t="s">
        <v>3321</v>
      </c>
      <c r="N35" s="8">
        <f>④top100打标数据!AB31</f>
        <v>3.9</v>
      </c>
      <c r="O35" s="1">
        <f>④top100打标数据!AA31</f>
        <v>143</v>
      </c>
      <c r="P35" s="1" t="s">
        <v>3331</v>
      </c>
      <c r="Q35" s="1" t="s">
        <v>3333</v>
      </c>
      <c r="R35" s="1" t="s">
        <v>252</v>
      </c>
      <c r="S35" s="1" t="s">
        <v>3341</v>
      </c>
      <c r="T35" s="1" t="s">
        <v>3348</v>
      </c>
      <c r="U35" s="1" t="s">
        <v>7053</v>
      </c>
      <c r="V35" s="1" t="s">
        <v>7053</v>
      </c>
      <c r="W35" s="1" t="s">
        <v>1997</v>
      </c>
      <c r="X35" s="1" t="s">
        <v>7054</v>
      </c>
      <c r="Y35" s="1">
        <f>IF(ISNUMBER(④top100打标数据!AJ31),④top100打标数据!AJ31,"")</f>
        <v>1202</v>
      </c>
      <c r="Z35" s="1">
        <v>2</v>
      </c>
      <c r="AA35" s="1" t="s">
        <v>7117</v>
      </c>
      <c r="AB35" s="1" t="str">
        <f>IF(AND(ISNUMBER(Y35),COUNTIF($E$6:E35,E35)=1),Y35,"")</f>
        <v/>
      </c>
      <c r="AC35" s="1">
        <v>66122.02</v>
      </c>
      <c r="AD35" s="1" t="s">
        <v>51</v>
      </c>
      <c r="AE35" s="1" t="s">
        <v>3350</v>
      </c>
      <c r="AF35" s="1" t="s">
        <v>7056</v>
      </c>
      <c r="AG35" s="1" t="s">
        <v>7070</v>
      </c>
      <c r="AH35" s="1" t="s">
        <v>686</v>
      </c>
      <c r="AI35" s="1" t="s">
        <v>2138</v>
      </c>
      <c r="AJ35" s="1" t="s">
        <v>2143</v>
      </c>
      <c r="AK35" s="1" t="s">
        <v>2144</v>
      </c>
      <c r="AL35" s="1" t="s">
        <v>2145</v>
      </c>
      <c r="AM35" s="1" t="s">
        <v>7073</v>
      </c>
      <c r="AN35" s="1" t="s">
        <v>686</v>
      </c>
      <c r="AO35" s="1" t="s">
        <v>7061</v>
      </c>
      <c r="AP35" s="1" t="s">
        <v>2136</v>
      </c>
      <c r="AQ35" s="1" t="s">
        <v>3198</v>
      </c>
      <c r="AR35" s="1"/>
      <c r="AS35" s="1"/>
      <c r="AT35" s="1"/>
    </row>
    <row r="36" ht="24" customHeight="1" spans="1:46">
      <c r="A36" s="1"/>
      <c r="B36" s="1">
        <v>31</v>
      </c>
      <c r="C36" s="1" t="s">
        <v>378</v>
      </c>
      <c r="D36" s="1">
        <v>32</v>
      </c>
      <c r="E36" s="1" t="s">
        <v>717</v>
      </c>
      <c r="F36" s="1" t="s">
        <v>54</v>
      </c>
      <c r="G36" s="1" t="s">
        <v>7048</v>
      </c>
      <c r="H36" s="1" t="s">
        <v>3198</v>
      </c>
      <c r="I36" s="1" t="s">
        <v>7050</v>
      </c>
      <c r="J36" s="1" t="s">
        <v>7072</v>
      </c>
      <c r="K36" s="1" t="s">
        <v>7052</v>
      </c>
      <c r="L36" s="7">
        <f>④top100打标数据!Z32</f>
        <v>27.99</v>
      </c>
      <c r="M36" s="1" t="s">
        <v>3317</v>
      </c>
      <c r="N36" s="8">
        <f>④top100打标数据!AB32</f>
        <v>4.4</v>
      </c>
      <c r="O36" s="1">
        <f>④top100打标数据!AA32</f>
        <v>114</v>
      </c>
      <c r="P36" s="1" t="s">
        <v>3329</v>
      </c>
      <c r="Q36" s="1" t="s">
        <v>3333</v>
      </c>
      <c r="R36" s="1" t="s">
        <v>379</v>
      </c>
      <c r="S36" s="1" t="s">
        <v>3340</v>
      </c>
      <c r="T36" s="1" t="s">
        <v>7053</v>
      </c>
      <c r="U36" s="1" t="s">
        <v>7053</v>
      </c>
      <c r="V36" s="1" t="s">
        <v>7053</v>
      </c>
      <c r="W36" s="1" t="s">
        <v>2118</v>
      </c>
      <c r="X36" s="1" t="s">
        <v>7054</v>
      </c>
      <c r="Y36" s="1">
        <f>IF(ISNUMBER(④top100打标数据!AJ32),④top100打标数据!AJ32,"")</f>
        <v>349</v>
      </c>
      <c r="Z36" s="1">
        <v>1</v>
      </c>
      <c r="AA36" s="1" t="s">
        <v>7055</v>
      </c>
      <c r="AB36" s="1">
        <f>IF(AND(ISNUMBER(Y36),COUNTIF($E$6:E36,E36)=1),Y36,"")</f>
        <v>349</v>
      </c>
      <c r="AC36" s="1">
        <v>9660.32</v>
      </c>
      <c r="AD36" s="1" t="s">
        <v>53</v>
      </c>
      <c r="AE36" s="1" t="s">
        <v>3350</v>
      </c>
      <c r="AF36" s="1" t="s">
        <v>7056</v>
      </c>
      <c r="AG36" s="1" t="s">
        <v>7070</v>
      </c>
      <c r="AH36" s="1" t="s">
        <v>686</v>
      </c>
      <c r="AI36" s="1" t="s">
        <v>2148</v>
      </c>
      <c r="AJ36" s="1" t="s">
        <v>2153</v>
      </c>
      <c r="AK36" s="1" t="s">
        <v>2154</v>
      </c>
      <c r="AL36" s="1" t="s">
        <v>2155</v>
      </c>
      <c r="AM36" s="1" t="s">
        <v>7073</v>
      </c>
      <c r="AN36" s="1" t="s">
        <v>686</v>
      </c>
      <c r="AO36" s="1" t="s">
        <v>7061</v>
      </c>
      <c r="AP36" s="1" t="s">
        <v>2146</v>
      </c>
      <c r="AQ36" s="1" t="s">
        <v>3198</v>
      </c>
      <c r="AR36" s="1"/>
      <c r="AS36" s="1"/>
      <c r="AT36" s="1"/>
    </row>
    <row r="37" ht="24" customHeight="1" spans="1:46">
      <c r="A37" s="1"/>
      <c r="B37" s="1">
        <v>32</v>
      </c>
      <c r="C37" s="1" t="s">
        <v>381</v>
      </c>
      <c r="D37" s="1">
        <v>33</v>
      </c>
      <c r="E37" s="1" t="s">
        <v>785</v>
      </c>
      <c r="F37" s="1" t="s">
        <v>382</v>
      </c>
      <c r="G37" s="1" t="s">
        <v>7048</v>
      </c>
      <c r="H37" s="1" t="s">
        <v>3163</v>
      </c>
      <c r="I37" s="1" t="s">
        <v>7050</v>
      </c>
      <c r="J37" s="1" t="s">
        <v>7114</v>
      </c>
      <c r="K37" s="1" t="s">
        <v>7052</v>
      </c>
      <c r="L37" s="7">
        <f>④top100打标数据!Z33</f>
        <v>12.25</v>
      </c>
      <c r="M37" s="1" t="s">
        <v>3316</v>
      </c>
      <c r="N37" s="8">
        <f>④top100打标数据!AB33</f>
        <v>4.4</v>
      </c>
      <c r="O37" s="1">
        <f>④top100打标数据!AA33</f>
        <v>357</v>
      </c>
      <c r="P37" s="1" t="s">
        <v>3329</v>
      </c>
      <c r="Q37" s="1" t="s">
        <v>3333</v>
      </c>
      <c r="R37" s="1" t="s">
        <v>2165</v>
      </c>
      <c r="S37" s="1" t="s">
        <v>3339</v>
      </c>
      <c r="T37" s="1" t="s">
        <v>3348</v>
      </c>
      <c r="U37" s="1" t="s">
        <v>3348</v>
      </c>
      <c r="V37" s="1" t="s">
        <v>7118</v>
      </c>
      <c r="W37" s="1" t="s">
        <v>2162</v>
      </c>
      <c r="X37" s="1" t="s">
        <v>7054</v>
      </c>
      <c r="Y37" s="1">
        <f>IF(ISNUMBER(④top100打标数据!AJ33),④top100打标数据!AJ33,"")</f>
        <v>467</v>
      </c>
      <c r="Z37" s="1">
        <v>1</v>
      </c>
      <c r="AA37" s="1" t="s">
        <v>7055</v>
      </c>
      <c r="AB37" s="1">
        <f>IF(AND(ISNUMBER(Y37),COUNTIF($E$6:E37,E37)=1),Y37,"")</f>
        <v>467</v>
      </c>
      <c r="AC37" s="1">
        <v>5720.75</v>
      </c>
      <c r="AD37" s="1" t="s">
        <v>45</v>
      </c>
      <c r="AE37" s="1" t="s">
        <v>3351</v>
      </c>
      <c r="AF37" s="1" t="s">
        <v>7056</v>
      </c>
      <c r="AG37" s="1" t="s">
        <v>7070</v>
      </c>
      <c r="AH37" s="1" t="s">
        <v>686</v>
      </c>
      <c r="AI37" s="1" t="s">
        <v>2160</v>
      </c>
      <c r="AJ37" s="1" t="s">
        <v>2166</v>
      </c>
      <c r="AK37" s="1" t="s">
        <v>2167</v>
      </c>
      <c r="AL37" s="1" t="s">
        <v>2168</v>
      </c>
      <c r="AM37" s="1" t="s">
        <v>7115</v>
      </c>
      <c r="AN37" s="1" t="s">
        <v>686</v>
      </c>
      <c r="AO37" s="1" t="s">
        <v>7061</v>
      </c>
      <c r="AP37" s="1" t="s">
        <v>2158</v>
      </c>
      <c r="AQ37" s="1" t="s">
        <v>3163</v>
      </c>
      <c r="AR37" s="1"/>
      <c r="AS37" s="1"/>
      <c r="AT37" s="1"/>
    </row>
    <row r="38" ht="24" customHeight="1" spans="1:46">
      <c r="A38" s="1"/>
      <c r="B38" s="1">
        <v>33</v>
      </c>
      <c r="C38" s="1" t="s">
        <v>550</v>
      </c>
      <c r="D38" s="1">
        <v>34</v>
      </c>
      <c r="E38" s="1" t="s">
        <v>728</v>
      </c>
      <c r="F38" s="1" t="s">
        <v>551</v>
      </c>
      <c r="G38" s="1" t="s">
        <v>7048</v>
      </c>
      <c r="H38" s="9" t="s">
        <v>7080</v>
      </c>
      <c r="I38" s="9" t="s">
        <v>7081</v>
      </c>
      <c r="J38" s="1" t="s">
        <v>3348</v>
      </c>
      <c r="K38" s="1" t="s">
        <v>7052</v>
      </c>
      <c r="L38" s="7">
        <f>④top100打标数据!Z34</f>
        <v>49.95</v>
      </c>
      <c r="M38" s="1" t="s">
        <v>3319</v>
      </c>
      <c r="N38" s="8">
        <f>④top100打标数据!AB34</f>
        <v>4.7</v>
      </c>
      <c r="O38" s="1">
        <f>④top100打标数据!AA34</f>
        <v>91</v>
      </c>
      <c r="P38" s="1" t="s">
        <v>3330</v>
      </c>
      <c r="Q38" s="1" t="s">
        <v>3334</v>
      </c>
      <c r="R38" s="1" t="s">
        <v>2176</v>
      </c>
      <c r="S38" s="1" t="s">
        <v>3340</v>
      </c>
      <c r="T38" s="1" t="s">
        <v>3348</v>
      </c>
      <c r="U38" s="1" t="s">
        <v>3348</v>
      </c>
      <c r="V38" s="1" t="s">
        <v>3348</v>
      </c>
      <c r="W38" s="1" t="s">
        <v>2173</v>
      </c>
      <c r="X38" s="1" t="s">
        <v>7054</v>
      </c>
      <c r="Y38" s="1">
        <f>IF(ISNUMBER(④top100打标数据!AJ34),④top100打标数据!AJ34,"")</f>
        <v>146</v>
      </c>
      <c r="Z38" s="1">
        <v>1</v>
      </c>
      <c r="AA38" s="1" t="s">
        <v>7055</v>
      </c>
      <c r="AB38" s="1">
        <f>IF(AND(ISNUMBER(Y38),COUNTIF($E$6:E38,E38)=1),Y38,"")</f>
        <v>146</v>
      </c>
      <c r="AC38" s="1">
        <v>7957</v>
      </c>
      <c r="AD38" s="1" t="s">
        <v>552</v>
      </c>
      <c r="AE38" s="1" t="s">
        <v>3350</v>
      </c>
      <c r="AF38" s="1" t="s">
        <v>7056</v>
      </c>
      <c r="AG38" s="1" t="s">
        <v>7070</v>
      </c>
      <c r="AH38" s="1" t="s">
        <v>7083</v>
      </c>
      <c r="AI38" s="1" t="s">
        <v>2171</v>
      </c>
      <c r="AJ38" s="1" t="s">
        <v>554</v>
      </c>
      <c r="AK38" s="1" t="s">
        <v>2178</v>
      </c>
      <c r="AL38" s="1" t="s">
        <v>2179</v>
      </c>
      <c r="AM38" s="1" t="s">
        <v>7119</v>
      </c>
      <c r="AN38" s="1" t="s">
        <v>686</v>
      </c>
      <c r="AO38" s="1" t="s">
        <v>7061</v>
      </c>
      <c r="AP38" s="1" t="s">
        <v>2169</v>
      </c>
      <c r="AQ38" s="1" t="s">
        <v>7080</v>
      </c>
      <c r="AR38" s="1"/>
      <c r="AS38" s="1"/>
      <c r="AT38" s="1"/>
    </row>
    <row r="39" ht="24" customHeight="1" spans="1:46">
      <c r="A39" s="1"/>
      <c r="B39" s="1">
        <v>34</v>
      </c>
      <c r="C39" s="1" t="s">
        <v>385</v>
      </c>
      <c r="D39" s="1">
        <v>35</v>
      </c>
      <c r="E39" s="1" t="s">
        <v>790</v>
      </c>
      <c r="F39" s="1" t="s">
        <v>386</v>
      </c>
      <c r="G39" s="1" t="s">
        <v>7048</v>
      </c>
      <c r="H39" s="1" t="s">
        <v>7049</v>
      </c>
      <c r="I39" s="1" t="s">
        <v>7050</v>
      </c>
      <c r="J39" s="1" t="s">
        <v>3348</v>
      </c>
      <c r="K39" s="1" t="s">
        <v>7068</v>
      </c>
      <c r="L39" s="7">
        <f>④top100打标数据!Z35</f>
        <v>44.95</v>
      </c>
      <c r="M39" s="1" t="s">
        <v>3319</v>
      </c>
      <c r="N39" s="8">
        <f>④top100打标数据!AB35</f>
        <v>4.5</v>
      </c>
      <c r="O39" s="1">
        <f>④top100打标数据!AA35</f>
        <v>599</v>
      </c>
      <c r="P39" s="1" t="s">
        <v>3330</v>
      </c>
      <c r="Q39" s="1" t="s">
        <v>3336</v>
      </c>
      <c r="R39" s="1" t="s">
        <v>2187</v>
      </c>
      <c r="S39" s="1" t="s">
        <v>3338</v>
      </c>
      <c r="T39" s="1" t="s">
        <v>3348</v>
      </c>
      <c r="U39" s="1" t="s">
        <v>3348</v>
      </c>
      <c r="V39" s="1" t="s">
        <v>3348</v>
      </c>
      <c r="W39" s="1" t="s">
        <v>2184</v>
      </c>
      <c r="X39" s="1" t="s">
        <v>7054</v>
      </c>
      <c r="Y39" s="1">
        <f>IF(ISNUMBER(④top100打标数据!AJ35),④top100打标数据!AJ35,"")</f>
        <v>366</v>
      </c>
      <c r="Z39" s="1">
        <v>1</v>
      </c>
      <c r="AA39" s="1" t="s">
        <v>7055</v>
      </c>
      <c r="AB39" s="1">
        <f>IF(AND(ISNUMBER(Y39),COUNTIF($E$6:E39,E39)=1),Y39,"")</f>
        <v>366</v>
      </c>
      <c r="AC39" s="1">
        <v>17970.6</v>
      </c>
      <c r="AD39" s="1" t="s">
        <v>67</v>
      </c>
      <c r="AE39" s="1" t="s">
        <v>3350</v>
      </c>
      <c r="AF39" s="1" t="s">
        <v>7056</v>
      </c>
      <c r="AG39" s="1" t="s">
        <v>7070</v>
      </c>
      <c r="AH39" s="1" t="s">
        <v>686</v>
      </c>
      <c r="AI39" s="1" t="s">
        <v>2182</v>
      </c>
      <c r="AJ39" s="1" t="s">
        <v>2189</v>
      </c>
      <c r="AK39" s="1" t="s">
        <v>2190</v>
      </c>
      <c r="AL39" s="1" t="s">
        <v>2191</v>
      </c>
      <c r="AM39" s="1" t="s">
        <v>7120</v>
      </c>
      <c r="AN39" s="1" t="s">
        <v>686</v>
      </c>
      <c r="AO39" s="1" t="s">
        <v>7061</v>
      </c>
      <c r="AP39" s="1" t="s">
        <v>2180</v>
      </c>
      <c r="AQ39" s="1" t="s">
        <v>7049</v>
      </c>
      <c r="AR39" s="1"/>
      <c r="AS39" s="1"/>
      <c r="AT39" s="1"/>
    </row>
    <row r="40" ht="24" customHeight="1" spans="1:46">
      <c r="A40" s="1"/>
      <c r="B40" s="1">
        <v>35</v>
      </c>
      <c r="C40" s="1" t="s">
        <v>298</v>
      </c>
      <c r="D40" s="1">
        <v>36</v>
      </c>
      <c r="E40" s="1" t="s">
        <v>776</v>
      </c>
      <c r="F40" s="1" t="s">
        <v>299</v>
      </c>
      <c r="G40" s="1" t="s">
        <v>7048</v>
      </c>
      <c r="H40" s="1" t="s">
        <v>3176</v>
      </c>
      <c r="I40" s="1" t="s">
        <v>7050</v>
      </c>
      <c r="J40" s="1" t="s">
        <v>3348</v>
      </c>
      <c r="K40" s="1" t="s">
        <v>7052</v>
      </c>
      <c r="L40" s="7">
        <f>④top100打标数据!Z36</f>
        <v>11.95</v>
      </c>
      <c r="M40" s="1" t="s">
        <v>3316</v>
      </c>
      <c r="N40" s="8">
        <f>④top100打标数据!AB36</f>
        <v>4.7</v>
      </c>
      <c r="O40" s="1">
        <f>④top100打标数据!AA36</f>
        <v>309</v>
      </c>
      <c r="P40" s="1" t="s">
        <v>3330</v>
      </c>
      <c r="Q40" s="1" t="s">
        <v>3333</v>
      </c>
      <c r="R40" s="1" t="s">
        <v>252</v>
      </c>
      <c r="S40" s="1" t="s">
        <v>3341</v>
      </c>
      <c r="T40" s="1" t="s">
        <v>7053</v>
      </c>
      <c r="U40" s="1" t="s">
        <v>3348</v>
      </c>
      <c r="V40" s="1" t="s">
        <v>3348</v>
      </c>
      <c r="W40" s="1" t="s">
        <v>2197</v>
      </c>
      <c r="X40" s="1" t="s">
        <v>7054</v>
      </c>
      <c r="Y40" s="1">
        <f>IF(ISNUMBER(④top100打标数据!AJ36),④top100打标数据!AJ36,"")</f>
        <v>550</v>
      </c>
      <c r="Z40" s="1">
        <v>1</v>
      </c>
      <c r="AA40" s="1" t="s">
        <v>7055</v>
      </c>
      <c r="AB40" s="1">
        <f>IF(AND(ISNUMBER(Y40),COUNTIF($E$6:E40,E40)=1),Y40,"")</f>
        <v>550</v>
      </c>
      <c r="AC40" s="1">
        <v>6572.5</v>
      </c>
      <c r="AD40" s="1" t="s">
        <v>299</v>
      </c>
      <c r="AE40" s="1" t="s">
        <v>3350</v>
      </c>
      <c r="AF40" s="1" t="s">
        <v>7056</v>
      </c>
      <c r="AG40" s="1" t="s">
        <v>7070</v>
      </c>
      <c r="AH40" s="1" t="s">
        <v>686</v>
      </c>
      <c r="AI40" s="1" t="s">
        <v>2195</v>
      </c>
      <c r="AJ40" s="1" t="s">
        <v>2201</v>
      </c>
      <c r="AK40" s="1" t="s">
        <v>2202</v>
      </c>
      <c r="AL40" s="1" t="s">
        <v>2203</v>
      </c>
      <c r="AM40" s="1" t="s">
        <v>7116</v>
      </c>
      <c r="AN40" s="1" t="s">
        <v>686</v>
      </c>
      <c r="AO40" s="1" t="s">
        <v>7061</v>
      </c>
      <c r="AP40" s="1" t="s">
        <v>2193</v>
      </c>
      <c r="AQ40" s="1" t="s">
        <v>3176</v>
      </c>
      <c r="AR40" s="1"/>
      <c r="AS40" s="1"/>
      <c r="AT40" s="1"/>
    </row>
    <row r="41" ht="24" customHeight="1" spans="1:46">
      <c r="A41" s="1"/>
      <c r="B41" s="1">
        <v>36</v>
      </c>
      <c r="C41" s="1" t="s">
        <v>356</v>
      </c>
      <c r="D41" s="1">
        <v>37</v>
      </c>
      <c r="E41" s="1" t="s">
        <v>2204</v>
      </c>
      <c r="F41" s="1" t="s">
        <v>60</v>
      </c>
      <c r="G41" s="1" t="s">
        <v>7048</v>
      </c>
      <c r="H41" s="1" t="s">
        <v>7090</v>
      </c>
      <c r="I41" s="1" t="s">
        <v>7078</v>
      </c>
      <c r="J41" s="1" t="s">
        <v>7082</v>
      </c>
      <c r="K41" s="1" t="s">
        <v>7052</v>
      </c>
      <c r="L41" s="7">
        <f>④top100打标数据!Z37</f>
        <v>28.99</v>
      </c>
      <c r="M41" s="1" t="s">
        <v>3317</v>
      </c>
      <c r="N41" s="8">
        <f>④top100打标数据!AB37</f>
        <v>3.6</v>
      </c>
      <c r="O41" s="1">
        <f>④top100打标数据!AA37</f>
        <v>2428</v>
      </c>
      <c r="P41" s="1" t="s">
        <v>3331</v>
      </c>
      <c r="Q41" s="1" t="s">
        <v>3335</v>
      </c>
      <c r="R41" s="1" t="s">
        <v>357</v>
      </c>
      <c r="S41" s="1" t="s">
        <v>3338</v>
      </c>
      <c r="T41" s="1" t="s">
        <v>3348</v>
      </c>
      <c r="U41" s="1" t="s">
        <v>3348</v>
      </c>
      <c r="V41" s="1" t="s">
        <v>3348</v>
      </c>
      <c r="W41" s="1" t="s">
        <v>2210</v>
      </c>
      <c r="X41" s="1" t="s">
        <v>7054</v>
      </c>
      <c r="Y41" s="1">
        <f>IF(ISNUMBER(④top100打标数据!AJ37),④top100打标数据!AJ37,"")</f>
        <v>408</v>
      </c>
      <c r="Z41" s="1">
        <v>1</v>
      </c>
      <c r="AA41" s="1" t="s">
        <v>7055</v>
      </c>
      <c r="AB41" s="1">
        <f>IF(AND(ISNUMBER(Y41),COUNTIF($E$6:E41,E41)=1),Y41,"")</f>
        <v>408</v>
      </c>
      <c r="AC41" s="1">
        <v>10624.32</v>
      </c>
      <c r="AD41" s="1" t="s">
        <v>61</v>
      </c>
      <c r="AE41" s="1" t="s">
        <v>3350</v>
      </c>
      <c r="AF41" s="1" t="s">
        <v>7056</v>
      </c>
      <c r="AG41" s="1" t="s">
        <v>7057</v>
      </c>
      <c r="AH41" s="1" t="s">
        <v>686</v>
      </c>
      <c r="AI41" s="1" t="s">
        <v>2208</v>
      </c>
      <c r="AJ41" s="1" t="s">
        <v>358</v>
      </c>
      <c r="AK41" s="1" t="s">
        <v>7121</v>
      </c>
      <c r="AL41" s="1" t="s">
        <v>7122</v>
      </c>
      <c r="AM41" s="1" t="s">
        <v>7123</v>
      </c>
      <c r="AN41" s="1" t="s">
        <v>686</v>
      </c>
      <c r="AO41" s="1" t="s">
        <v>7061</v>
      </c>
      <c r="AP41" s="1" t="s">
        <v>2206</v>
      </c>
      <c r="AQ41" s="1" t="s">
        <v>7090</v>
      </c>
      <c r="AR41" s="1"/>
      <c r="AS41" s="1"/>
      <c r="AT41" s="1"/>
    </row>
    <row r="42" ht="24" customHeight="1" spans="1:46">
      <c r="A42" s="1"/>
      <c r="B42" s="1">
        <v>37</v>
      </c>
      <c r="C42" s="1" t="s">
        <v>373</v>
      </c>
      <c r="D42" s="1">
        <v>38</v>
      </c>
      <c r="E42" s="1" t="s">
        <v>781</v>
      </c>
      <c r="F42" s="1" t="s">
        <v>374</v>
      </c>
      <c r="G42" s="1" t="s">
        <v>7086</v>
      </c>
      <c r="H42" s="1" t="s">
        <v>3176</v>
      </c>
      <c r="I42" s="1" t="s">
        <v>7050</v>
      </c>
      <c r="J42" s="1" t="s">
        <v>3348</v>
      </c>
      <c r="K42" s="1" t="s">
        <v>7052</v>
      </c>
      <c r="L42" s="7">
        <f>④top100打标数据!Z38</f>
        <v>9.49</v>
      </c>
      <c r="M42" s="1" t="s">
        <v>3315</v>
      </c>
      <c r="N42" s="8">
        <f>④top100打标数据!AB38</f>
        <v>4.5</v>
      </c>
      <c r="O42" s="1">
        <f>④top100打标数据!AA38</f>
        <v>277</v>
      </c>
      <c r="P42" s="1" t="s">
        <v>3330</v>
      </c>
      <c r="Q42" s="1" t="s">
        <v>3333</v>
      </c>
      <c r="R42" s="1" t="s">
        <v>376</v>
      </c>
      <c r="S42" s="1" t="s">
        <v>3341</v>
      </c>
      <c r="T42" s="1" t="s">
        <v>3348</v>
      </c>
      <c r="U42" s="1" t="s">
        <v>3348</v>
      </c>
      <c r="V42" s="1" t="s">
        <v>3348</v>
      </c>
      <c r="W42" s="1" t="s">
        <v>2219</v>
      </c>
      <c r="X42" s="1" t="s">
        <v>7054</v>
      </c>
      <c r="Y42" s="1">
        <f>IF(ISNUMBER(④top100打标数据!AJ38),④top100打标数据!AJ38,"")</f>
        <v>309</v>
      </c>
      <c r="Z42" s="1">
        <v>1</v>
      </c>
      <c r="AA42" s="1" t="s">
        <v>7055</v>
      </c>
      <c r="AB42" s="1">
        <f>IF(AND(ISNUMBER(Y42),COUNTIF($E$6:E42,E42)=1),Y42,"")</f>
        <v>309</v>
      </c>
      <c r="AC42" s="1">
        <v>3837.78</v>
      </c>
      <c r="AD42" s="1" t="s">
        <v>375</v>
      </c>
      <c r="AE42" s="1" t="s">
        <v>3350</v>
      </c>
      <c r="AF42" s="1" t="s">
        <v>7056</v>
      </c>
      <c r="AG42" s="1" t="s">
        <v>7057</v>
      </c>
      <c r="AH42" s="1" t="s">
        <v>686</v>
      </c>
      <c r="AI42" s="1" t="s">
        <v>2217</v>
      </c>
      <c r="AJ42" s="1" t="s">
        <v>7124</v>
      </c>
      <c r="AK42" s="1" t="s">
        <v>7125</v>
      </c>
      <c r="AL42" s="1" t="s">
        <v>7126</v>
      </c>
      <c r="AM42" s="1" t="s">
        <v>7127</v>
      </c>
      <c r="AN42" s="1" t="s">
        <v>686</v>
      </c>
      <c r="AO42" s="1" t="s">
        <v>7061</v>
      </c>
      <c r="AP42" s="1" t="s">
        <v>2215</v>
      </c>
      <c r="AQ42" s="1" t="s">
        <v>3176</v>
      </c>
      <c r="AR42" s="1"/>
      <c r="AS42" s="1"/>
      <c r="AT42" s="1"/>
    </row>
    <row r="43" ht="24" customHeight="1" spans="1:46">
      <c r="A43" s="1"/>
      <c r="B43" s="1">
        <v>38</v>
      </c>
      <c r="C43" s="1" t="s">
        <v>364</v>
      </c>
      <c r="D43" s="1">
        <v>39</v>
      </c>
      <c r="E43" s="1" t="s">
        <v>708</v>
      </c>
      <c r="F43" s="1" t="s">
        <v>365</v>
      </c>
      <c r="G43" s="1" t="s">
        <v>7048</v>
      </c>
      <c r="H43" s="1" t="s">
        <v>7075</v>
      </c>
      <c r="I43" s="1" t="s">
        <v>7050</v>
      </c>
      <c r="J43" s="1" t="s">
        <v>3348</v>
      </c>
      <c r="K43" s="1" t="s">
        <v>7052</v>
      </c>
      <c r="L43" s="7">
        <f>④top100打标数据!Z39</f>
        <v>15.28</v>
      </c>
      <c r="M43" s="1" t="s">
        <v>3316</v>
      </c>
      <c r="N43" s="8">
        <f>④top100打标数据!AB39</f>
        <v>4.5</v>
      </c>
      <c r="O43" s="1">
        <f>④top100打标数据!AA39</f>
        <v>367</v>
      </c>
      <c r="P43" s="1" t="s">
        <v>3330</v>
      </c>
      <c r="Q43" s="1" t="s">
        <v>3333</v>
      </c>
      <c r="R43" s="1" t="s">
        <v>512</v>
      </c>
      <c r="S43" s="1" t="s">
        <v>3338</v>
      </c>
      <c r="T43" s="1" t="s">
        <v>3348</v>
      </c>
      <c r="U43" s="1" t="s">
        <v>7053</v>
      </c>
      <c r="V43" s="1" t="s">
        <v>7053</v>
      </c>
      <c r="W43" s="1" t="s">
        <v>2228</v>
      </c>
      <c r="X43" s="1" t="s">
        <v>7054</v>
      </c>
      <c r="Y43" s="1">
        <f>IF(ISNUMBER(④top100打标数据!AJ39),④top100打标数据!AJ39,"")</f>
        <v>360</v>
      </c>
      <c r="Z43" s="1">
        <v>1</v>
      </c>
      <c r="AA43" s="1" t="s">
        <v>7055</v>
      </c>
      <c r="AB43" s="1">
        <f>IF(AND(ISNUMBER(Y43),COUNTIF($E$6:E43,E43)=1),Y43,"")</f>
        <v>360</v>
      </c>
      <c r="AC43" s="1">
        <v>6786</v>
      </c>
      <c r="AD43" s="1" t="s">
        <v>365</v>
      </c>
      <c r="AE43" s="1" t="s">
        <v>3350</v>
      </c>
      <c r="AF43" s="1" t="s">
        <v>7056</v>
      </c>
      <c r="AG43" s="1" t="s">
        <v>7070</v>
      </c>
      <c r="AH43" s="1" t="s">
        <v>686</v>
      </c>
      <c r="AI43" s="1" t="s">
        <v>2226</v>
      </c>
      <c r="AJ43" s="1" t="s">
        <v>2230</v>
      </c>
      <c r="AK43" s="1" t="s">
        <v>2231</v>
      </c>
      <c r="AL43" s="1" t="s">
        <v>2232</v>
      </c>
      <c r="AM43" s="1" t="s">
        <v>6584</v>
      </c>
      <c r="AN43" s="1" t="s">
        <v>686</v>
      </c>
      <c r="AO43" s="1" t="s">
        <v>7061</v>
      </c>
      <c r="AP43" s="1" t="s">
        <v>2224</v>
      </c>
      <c r="AQ43" s="1" t="s">
        <v>7075</v>
      </c>
      <c r="AR43" s="1"/>
      <c r="AS43" s="1"/>
      <c r="AT43" s="1"/>
    </row>
    <row r="44" ht="24" customHeight="1" spans="1:46">
      <c r="A44" s="1"/>
      <c r="B44" s="1">
        <v>39</v>
      </c>
      <c r="C44" s="1" t="s">
        <v>309</v>
      </c>
      <c r="D44" s="1">
        <v>40</v>
      </c>
      <c r="E44" s="1" t="s">
        <v>791</v>
      </c>
      <c r="F44" s="1" t="s">
        <v>310</v>
      </c>
      <c r="G44" s="1" t="s">
        <v>7086</v>
      </c>
      <c r="H44" s="1" t="s">
        <v>3176</v>
      </c>
      <c r="I44" s="1" t="s">
        <v>7050</v>
      </c>
      <c r="J44" s="1" t="s">
        <v>7051</v>
      </c>
      <c r="K44" s="1" t="s">
        <v>7052</v>
      </c>
      <c r="L44" s="7">
        <f>④top100打标数据!Z40</f>
        <v>14.99</v>
      </c>
      <c r="M44" s="1" t="s">
        <v>3316</v>
      </c>
      <c r="N44" s="8">
        <f>④top100打标数据!AB40</f>
        <v>4.8</v>
      </c>
      <c r="O44" s="1">
        <f>④top100打标数据!AA40</f>
        <v>95</v>
      </c>
      <c r="P44" s="1" t="s">
        <v>3330</v>
      </c>
      <c r="Q44" s="1" t="s">
        <v>3334</v>
      </c>
      <c r="R44" s="1" t="s">
        <v>312</v>
      </c>
      <c r="S44" s="1" t="s">
        <v>3338</v>
      </c>
      <c r="T44" s="1" t="s">
        <v>3348</v>
      </c>
      <c r="U44" s="1" t="s">
        <v>3348</v>
      </c>
      <c r="V44" s="1" t="s">
        <v>3348</v>
      </c>
      <c r="W44" s="1" t="s">
        <v>2238</v>
      </c>
      <c r="X44" s="1" t="s">
        <v>7054</v>
      </c>
      <c r="Y44" s="1">
        <f>IF(ISNUMBER(④top100打标数据!AJ40),④top100打标数据!AJ40,"")</f>
        <v>486</v>
      </c>
      <c r="Z44" s="1">
        <v>1</v>
      </c>
      <c r="AA44" s="1" t="s">
        <v>7055</v>
      </c>
      <c r="AB44" s="1">
        <f>IF(AND(ISNUMBER(Y44),COUNTIF($E$6:E44,E44)=1),Y44,"")</f>
        <v>486</v>
      </c>
      <c r="AC44" s="1">
        <v>7076.16</v>
      </c>
      <c r="AD44" s="1" t="s">
        <v>311</v>
      </c>
      <c r="AE44" s="1" t="s">
        <v>3350</v>
      </c>
      <c r="AF44" s="1" t="s">
        <v>7056</v>
      </c>
      <c r="AG44" s="1" t="s">
        <v>7070</v>
      </c>
      <c r="AH44" s="1" t="s">
        <v>686</v>
      </c>
      <c r="AI44" s="1" t="s">
        <v>2236</v>
      </c>
      <c r="AJ44" s="1" t="s">
        <v>2241</v>
      </c>
      <c r="AK44" s="1" t="s">
        <v>2242</v>
      </c>
      <c r="AL44" s="1" t="s">
        <v>2243</v>
      </c>
      <c r="AM44" s="1" t="s">
        <v>7128</v>
      </c>
      <c r="AN44" s="1" t="s">
        <v>686</v>
      </c>
      <c r="AO44" s="1" t="s">
        <v>7061</v>
      </c>
      <c r="AP44" s="1" t="s">
        <v>2234</v>
      </c>
      <c r="AQ44" s="1" t="s">
        <v>3176</v>
      </c>
      <c r="AR44" s="1"/>
      <c r="AS44" s="1"/>
      <c r="AT44" s="1"/>
    </row>
    <row r="45" ht="24" customHeight="1" spans="1:46">
      <c r="A45" s="1"/>
      <c r="B45" s="1">
        <v>40</v>
      </c>
      <c r="C45" s="1" t="s">
        <v>293</v>
      </c>
      <c r="D45" s="1">
        <v>41</v>
      </c>
      <c r="E45" s="1" t="s">
        <v>787</v>
      </c>
      <c r="F45" s="1" t="s">
        <v>294</v>
      </c>
      <c r="G45" s="1" t="s">
        <v>7129</v>
      </c>
      <c r="H45" s="1" t="s">
        <v>7049</v>
      </c>
      <c r="I45" s="1" t="s">
        <v>7050</v>
      </c>
      <c r="J45" s="1" t="s">
        <v>7051</v>
      </c>
      <c r="K45" s="1" t="s">
        <v>5855</v>
      </c>
      <c r="L45" s="7">
        <f>④top100打标数据!Z41</f>
        <v>13.34</v>
      </c>
      <c r="M45" s="1" t="s">
        <v>3316</v>
      </c>
      <c r="N45" s="8">
        <f>④top100打标数据!AB41</f>
        <v>4</v>
      </c>
      <c r="O45" s="1">
        <f>④top100打标数据!AA41</f>
        <v>263</v>
      </c>
      <c r="P45" s="1" t="s">
        <v>3329</v>
      </c>
      <c r="Q45" s="1" t="s">
        <v>3333</v>
      </c>
      <c r="R45" s="1" t="s">
        <v>296</v>
      </c>
      <c r="S45" s="1" t="s">
        <v>3339</v>
      </c>
      <c r="T45" s="1" t="s">
        <v>3348</v>
      </c>
      <c r="U45" s="1" t="s">
        <v>7053</v>
      </c>
      <c r="V45" s="1" t="s">
        <v>3348</v>
      </c>
      <c r="W45" s="1" t="s">
        <v>2249</v>
      </c>
      <c r="X45" s="1" t="s">
        <v>7054</v>
      </c>
      <c r="Y45" s="1">
        <f>IF(ISNUMBER(④top100打标数据!AJ41),④top100打标数据!AJ41,"")</f>
        <v>440</v>
      </c>
      <c r="Z45" s="1">
        <v>1</v>
      </c>
      <c r="AA45" s="1" t="s">
        <v>7055</v>
      </c>
      <c r="AB45" s="1">
        <f>IF(AND(ISNUMBER(Y45),COUNTIF($E$6:E45,E45)=1),Y45,"")</f>
        <v>440</v>
      </c>
      <c r="AC45" s="1">
        <v>6102.8</v>
      </c>
      <c r="AD45" s="1" t="s">
        <v>295</v>
      </c>
      <c r="AE45" s="1" t="s">
        <v>3350</v>
      </c>
      <c r="AF45" s="1" t="s">
        <v>7056</v>
      </c>
      <c r="AG45" s="1" t="s">
        <v>7070</v>
      </c>
      <c r="AH45" s="1" t="s">
        <v>686</v>
      </c>
      <c r="AI45" s="1" t="s">
        <v>2247</v>
      </c>
      <c r="AJ45" s="1" t="s">
        <v>297</v>
      </c>
      <c r="AK45" s="1" t="s">
        <v>2253</v>
      </c>
      <c r="AL45" s="1" t="s">
        <v>2254</v>
      </c>
      <c r="AM45" s="1" t="s">
        <v>7060</v>
      </c>
      <c r="AN45" s="1" t="s">
        <v>686</v>
      </c>
      <c r="AO45" s="1" t="s">
        <v>7061</v>
      </c>
      <c r="AP45" s="1" t="s">
        <v>2245</v>
      </c>
      <c r="AQ45" s="1" t="s">
        <v>7049</v>
      </c>
      <c r="AR45" s="1"/>
      <c r="AS45" s="1"/>
      <c r="AT45" s="1"/>
    </row>
    <row r="46" ht="24" customHeight="1" spans="1:46">
      <c r="A46" s="1"/>
      <c r="B46" s="1">
        <v>41</v>
      </c>
      <c r="C46" s="1" t="s">
        <v>341</v>
      </c>
      <c r="D46" s="1">
        <v>42</v>
      </c>
      <c r="E46" s="1" t="s">
        <v>795</v>
      </c>
      <c r="F46" s="1" t="s">
        <v>342</v>
      </c>
      <c r="G46" s="1" t="s">
        <v>7130</v>
      </c>
      <c r="H46" s="1" t="s">
        <v>7131</v>
      </c>
      <c r="I46" s="1" t="s">
        <v>5880</v>
      </c>
      <c r="J46" s="1" t="s">
        <v>5880</v>
      </c>
      <c r="K46" s="1" t="s">
        <v>5880</v>
      </c>
      <c r="L46" s="7">
        <f>④top100打标数据!Z42</f>
        <v>12.95</v>
      </c>
      <c r="M46" s="1" t="s">
        <v>3316</v>
      </c>
      <c r="N46" s="8">
        <f>④top100打标数据!AB42</f>
        <v>4.5</v>
      </c>
      <c r="O46" s="1">
        <f>④top100打标数据!AA42</f>
        <v>5944</v>
      </c>
      <c r="P46" s="1" t="s">
        <v>3330</v>
      </c>
      <c r="Q46" s="1" t="s">
        <v>3335</v>
      </c>
      <c r="R46" s="1" t="s">
        <v>291</v>
      </c>
      <c r="S46" s="1" t="s">
        <v>3339</v>
      </c>
      <c r="T46" s="1" t="s">
        <v>3348</v>
      </c>
      <c r="U46" s="1" t="s">
        <v>3348</v>
      </c>
      <c r="V46" s="1" t="s">
        <v>3348</v>
      </c>
      <c r="W46" s="1" t="s">
        <v>2260</v>
      </c>
      <c r="X46" s="1" t="s">
        <v>7054</v>
      </c>
      <c r="Y46" s="1">
        <f>IF(ISNUMBER(④top100打标数据!AJ42),④top100打标数据!AJ42,"")</f>
        <v>391</v>
      </c>
      <c r="Z46" s="1">
        <v>1</v>
      </c>
      <c r="AA46" s="1" t="s">
        <v>7055</v>
      </c>
      <c r="AB46" s="1">
        <f>IF(AND(ISNUMBER(Y46),COUNTIF($E$6:E46,E46)=1),Y46,"")</f>
        <v>391</v>
      </c>
      <c r="AC46" s="1">
        <v>5063.45</v>
      </c>
      <c r="AD46" s="1" t="s">
        <v>343</v>
      </c>
      <c r="AE46" s="1" t="s">
        <v>3350</v>
      </c>
      <c r="AF46" s="1" t="s">
        <v>7056</v>
      </c>
      <c r="AG46" s="1" t="s">
        <v>7070</v>
      </c>
      <c r="AH46" s="1" t="s">
        <v>686</v>
      </c>
      <c r="AI46" s="1" t="s">
        <v>2258</v>
      </c>
      <c r="AJ46" s="1" t="s">
        <v>344</v>
      </c>
      <c r="AK46" s="1" t="s">
        <v>2264</v>
      </c>
      <c r="AL46" s="1" t="s">
        <v>2265</v>
      </c>
      <c r="AM46" s="1" t="s">
        <v>7132</v>
      </c>
      <c r="AN46" s="1" t="s">
        <v>686</v>
      </c>
      <c r="AO46" s="1" t="s">
        <v>7061</v>
      </c>
      <c r="AP46" s="1" t="s">
        <v>2256</v>
      </c>
      <c r="AQ46" s="1" t="s">
        <v>7131</v>
      </c>
      <c r="AR46" s="1"/>
      <c r="AS46" s="1"/>
      <c r="AT46" s="1"/>
    </row>
    <row r="47" ht="24" customHeight="1" spans="1:46">
      <c r="A47" s="1"/>
      <c r="B47" s="1">
        <v>42</v>
      </c>
      <c r="C47" s="1" t="s">
        <v>585</v>
      </c>
      <c r="D47" s="1">
        <v>43</v>
      </c>
      <c r="E47" s="1" t="s">
        <v>585</v>
      </c>
      <c r="F47" s="1" t="s">
        <v>52</v>
      </c>
      <c r="G47" s="1" t="s">
        <v>7130</v>
      </c>
      <c r="H47" s="1" t="s">
        <v>3176</v>
      </c>
      <c r="I47" s="1" t="s">
        <v>7050</v>
      </c>
      <c r="J47" s="1" t="s">
        <v>3348</v>
      </c>
      <c r="K47" s="1" t="s">
        <v>5880</v>
      </c>
      <c r="L47" s="7">
        <f>④top100打标数据!Z43</f>
        <v>4.53</v>
      </c>
      <c r="M47" s="1" t="s">
        <v>3315</v>
      </c>
      <c r="N47" s="8">
        <f>④top100打标数据!AB43</f>
        <v>4.7</v>
      </c>
      <c r="O47" s="1">
        <f>④top100打标数据!AA43</f>
        <v>44</v>
      </c>
      <c r="P47" s="1" t="s">
        <v>3330</v>
      </c>
      <c r="Q47" s="1" t="s">
        <v>3334</v>
      </c>
      <c r="R47" s="1" t="s">
        <v>586</v>
      </c>
      <c r="S47" s="1" t="s">
        <v>3339</v>
      </c>
      <c r="T47" s="1" t="s">
        <v>3348</v>
      </c>
      <c r="U47" s="1" t="s">
        <v>3348</v>
      </c>
      <c r="V47" s="1" t="s">
        <v>3348</v>
      </c>
      <c r="W47" s="1" t="s">
        <v>2270</v>
      </c>
      <c r="X47" s="1" t="s">
        <v>7054</v>
      </c>
      <c r="Y47" s="1">
        <f>IF(ISNUMBER(④top100打标数据!AJ43),④top100打标数据!AJ43,"")</f>
        <v>78</v>
      </c>
      <c r="Z47" s="1">
        <v>1</v>
      </c>
      <c r="AA47" s="1" t="s">
        <v>7055</v>
      </c>
      <c r="AB47" s="1">
        <f>IF(AND(ISNUMBER(Y47),COUNTIF($E$6:E47,E47)=1),Y47,"")</f>
        <v>78</v>
      </c>
      <c r="AC47" s="1">
        <v>877.5</v>
      </c>
      <c r="AD47" s="1" t="s">
        <v>45</v>
      </c>
      <c r="AE47" s="1" t="s">
        <v>3351</v>
      </c>
      <c r="AF47" s="1" t="s">
        <v>7056</v>
      </c>
      <c r="AG47" s="1" t="s">
        <v>7057</v>
      </c>
      <c r="AH47" s="1" t="s">
        <v>686</v>
      </c>
      <c r="AI47" s="1" t="s">
        <v>2268</v>
      </c>
      <c r="AJ47" s="1" t="s">
        <v>2268</v>
      </c>
      <c r="AK47" s="1" t="s">
        <v>7133</v>
      </c>
      <c r="AL47" s="1" t="s">
        <v>7134</v>
      </c>
      <c r="AM47" s="1" t="s">
        <v>686</v>
      </c>
      <c r="AN47" s="1" t="s">
        <v>686</v>
      </c>
      <c r="AO47" s="1" t="s">
        <v>7061</v>
      </c>
      <c r="AP47" s="1" t="s">
        <v>2266</v>
      </c>
      <c r="AQ47" s="1" t="s">
        <v>3176</v>
      </c>
      <c r="AR47" s="1"/>
      <c r="AS47" s="1"/>
      <c r="AT47" s="1"/>
    </row>
    <row r="48" ht="24" customHeight="1" spans="1:46">
      <c r="A48" s="1"/>
      <c r="B48" s="1">
        <v>43</v>
      </c>
      <c r="C48" s="1" t="s">
        <v>414</v>
      </c>
      <c r="D48" s="1">
        <v>44</v>
      </c>
      <c r="E48" s="1" t="s">
        <v>414</v>
      </c>
      <c r="F48" s="1" t="s">
        <v>323</v>
      </c>
      <c r="G48" s="1" t="s">
        <v>7135</v>
      </c>
      <c r="H48" s="1" t="s">
        <v>7136</v>
      </c>
      <c r="I48" s="1" t="s">
        <v>7050</v>
      </c>
      <c r="J48" s="1" t="s">
        <v>3348</v>
      </c>
      <c r="K48" s="1" t="s">
        <v>7137</v>
      </c>
      <c r="L48" s="7">
        <f>④top100打标数据!Z44</f>
        <v>21.11</v>
      </c>
      <c r="M48" s="1" t="s">
        <v>3317</v>
      </c>
      <c r="N48" s="8">
        <f>④top100打标数据!AB44</f>
        <v>4.9</v>
      </c>
      <c r="O48" s="1">
        <f>④top100打标数据!AA44</f>
        <v>10</v>
      </c>
      <c r="P48" s="1" t="s">
        <v>3330</v>
      </c>
      <c r="Q48" s="1" t="s">
        <v>3334</v>
      </c>
      <c r="R48" s="1" t="s">
        <v>415</v>
      </c>
      <c r="S48" s="1" t="s">
        <v>3340</v>
      </c>
      <c r="T48" s="1" t="s">
        <v>3348</v>
      </c>
      <c r="U48" s="1" t="s">
        <v>3348</v>
      </c>
      <c r="V48" s="1" t="s">
        <v>3348</v>
      </c>
      <c r="W48" s="1" t="s">
        <v>2278</v>
      </c>
      <c r="X48" s="1" t="s">
        <v>7054</v>
      </c>
      <c r="Y48" s="1">
        <f>IF(ISNUMBER(④top100打标数据!AJ44),④top100打标数据!AJ44,"")</f>
        <v>348</v>
      </c>
      <c r="Z48" s="1">
        <v>1</v>
      </c>
      <c r="AA48" s="1" t="s">
        <v>7055</v>
      </c>
      <c r="AB48" s="1">
        <f>IF(AND(ISNUMBER(Y48),COUNTIF($E$6:E48,E48)=1),Y48,"")</f>
        <v>348</v>
      </c>
      <c r="AC48" s="1">
        <v>7311.48</v>
      </c>
      <c r="AD48" s="1" t="s">
        <v>324</v>
      </c>
      <c r="AE48" s="1" t="s">
        <v>3350</v>
      </c>
      <c r="AF48" s="1" t="s">
        <v>7056</v>
      </c>
      <c r="AG48" s="1" t="s">
        <v>7070</v>
      </c>
      <c r="AH48" s="1" t="s">
        <v>686</v>
      </c>
      <c r="AI48" s="1" t="s">
        <v>2275</v>
      </c>
      <c r="AJ48" s="1" t="s">
        <v>416</v>
      </c>
      <c r="AK48" s="1" t="s">
        <v>2281</v>
      </c>
      <c r="AL48" s="1" t="s">
        <v>2282</v>
      </c>
      <c r="AM48" s="1" t="s">
        <v>7138</v>
      </c>
      <c r="AN48" s="1" t="s">
        <v>686</v>
      </c>
      <c r="AO48" s="1" t="s">
        <v>7061</v>
      </c>
      <c r="AP48" s="1" t="s">
        <v>2273</v>
      </c>
      <c r="AQ48" s="1" t="s">
        <v>7136</v>
      </c>
      <c r="AR48" s="1"/>
      <c r="AS48" s="1"/>
      <c r="AT48" s="1"/>
    </row>
    <row r="49" ht="24" customHeight="1" spans="1:46">
      <c r="A49" s="1"/>
      <c r="B49" s="1">
        <v>44</v>
      </c>
      <c r="C49" s="1" t="s">
        <v>593</v>
      </c>
      <c r="D49" s="1">
        <v>45</v>
      </c>
      <c r="E49" s="1" t="s">
        <v>748</v>
      </c>
      <c r="F49" s="1" t="s">
        <v>323</v>
      </c>
      <c r="G49" s="1" t="s">
        <v>7135</v>
      </c>
      <c r="H49" s="1" t="s">
        <v>3176</v>
      </c>
      <c r="I49" s="1" t="s">
        <v>7050</v>
      </c>
      <c r="J49" s="1" t="s">
        <v>3348</v>
      </c>
      <c r="K49" s="1" t="s">
        <v>7137</v>
      </c>
      <c r="L49" s="7">
        <f>④top100打标数据!Z45</f>
        <v>18.99</v>
      </c>
      <c r="M49" s="1" t="s">
        <v>3316</v>
      </c>
      <c r="N49" s="8">
        <f>④top100打标数据!AB45</f>
        <v>5</v>
      </c>
      <c r="O49" s="1">
        <f>④top100打标数据!AA45</f>
        <v>1</v>
      </c>
      <c r="P49" s="1" t="s">
        <v>3330</v>
      </c>
      <c r="Q49" s="1" t="s">
        <v>3334</v>
      </c>
      <c r="R49" s="1" t="s">
        <v>544</v>
      </c>
      <c r="S49" s="1" t="s">
        <v>3340</v>
      </c>
      <c r="T49" s="1" t="s">
        <v>3348</v>
      </c>
      <c r="U49" s="1" t="s">
        <v>3348</v>
      </c>
      <c r="V49" s="1" t="s">
        <v>3348</v>
      </c>
      <c r="W49" s="1" t="s">
        <v>2289</v>
      </c>
      <c r="X49" s="1" t="s">
        <v>7054</v>
      </c>
      <c r="Y49" s="1">
        <f>IF(ISNUMBER(④top100打标数据!AJ45),④top100打标数据!AJ45,"")</f>
        <v>53</v>
      </c>
      <c r="Z49" s="1">
        <v>1</v>
      </c>
      <c r="AA49" s="1" t="s">
        <v>7055</v>
      </c>
      <c r="AB49" s="1">
        <f>IF(AND(ISNUMBER(Y49),COUNTIF($E$6:E49,E49)=1),Y49,"")</f>
        <v>53</v>
      </c>
      <c r="AC49" s="1">
        <v>1006.47</v>
      </c>
      <c r="AD49" s="1" t="s">
        <v>324</v>
      </c>
      <c r="AE49" s="1" t="s">
        <v>3350</v>
      </c>
      <c r="AF49" s="1" t="s">
        <v>7056</v>
      </c>
      <c r="AG49" s="1" t="s">
        <v>7070</v>
      </c>
      <c r="AH49" s="1" t="s">
        <v>686</v>
      </c>
      <c r="AI49" s="1" t="s">
        <v>2286</v>
      </c>
      <c r="AJ49" s="1" t="s">
        <v>594</v>
      </c>
      <c r="AK49" s="1" t="s">
        <v>2292</v>
      </c>
      <c r="AL49" s="1" t="s">
        <v>2293</v>
      </c>
      <c r="AM49" s="1" t="s">
        <v>7139</v>
      </c>
      <c r="AN49" s="1" t="s">
        <v>686</v>
      </c>
      <c r="AO49" s="1" t="s">
        <v>7061</v>
      </c>
      <c r="AP49" s="1" t="s">
        <v>2284</v>
      </c>
      <c r="AQ49" s="1" t="s">
        <v>3176</v>
      </c>
      <c r="AR49" s="1"/>
      <c r="AS49" s="1"/>
      <c r="AT49" s="1"/>
    </row>
    <row r="50" ht="24" customHeight="1" spans="1:46">
      <c r="A50" s="1"/>
      <c r="B50" s="1">
        <v>45</v>
      </c>
      <c r="C50" s="1" t="s">
        <v>353</v>
      </c>
      <c r="D50" s="1">
        <v>46</v>
      </c>
      <c r="E50" s="1" t="s">
        <v>778</v>
      </c>
      <c r="F50" s="1" t="s">
        <v>66</v>
      </c>
      <c r="G50" s="1" t="s">
        <v>7048</v>
      </c>
      <c r="H50" s="1" t="s">
        <v>3163</v>
      </c>
      <c r="I50" s="1" t="s">
        <v>7050</v>
      </c>
      <c r="J50" s="1" t="s">
        <v>7140</v>
      </c>
      <c r="K50" s="1" t="s">
        <v>7141</v>
      </c>
      <c r="L50" s="7">
        <f>④top100打标数据!Z46</f>
        <v>50.57</v>
      </c>
      <c r="M50" s="1" t="s">
        <v>3319</v>
      </c>
      <c r="N50" s="8">
        <f>④top100打标数据!AB46</f>
        <v>4.6</v>
      </c>
      <c r="O50" s="1">
        <f>④top100打标数据!AA46</f>
        <v>3244</v>
      </c>
      <c r="P50" s="1" t="s">
        <v>3330</v>
      </c>
      <c r="Q50" s="1" t="s">
        <v>3335</v>
      </c>
      <c r="R50" s="1" t="s">
        <v>2302</v>
      </c>
      <c r="S50" s="1" t="s">
        <v>3339</v>
      </c>
      <c r="T50" s="1" t="s">
        <v>3348</v>
      </c>
      <c r="U50" s="1" t="s">
        <v>7053</v>
      </c>
      <c r="V50" s="1" t="s">
        <v>7053</v>
      </c>
      <c r="W50" s="1" t="s">
        <v>2299</v>
      </c>
      <c r="X50" s="1" t="s">
        <v>7069</v>
      </c>
      <c r="Y50" s="1">
        <f>IF(ISNUMBER(④top100打标数据!AJ46),④top100打标数据!AJ46,"")</f>
        <v>342</v>
      </c>
      <c r="Z50" s="1">
        <v>1</v>
      </c>
      <c r="AA50" s="1" t="s">
        <v>7055</v>
      </c>
      <c r="AB50" s="1">
        <f>IF(AND(ISNUMBER(Y50),COUNTIF($E$6:E50,E50)=1),Y50,"")</f>
        <v>342</v>
      </c>
      <c r="AC50" s="1">
        <v>19572.66</v>
      </c>
      <c r="AD50" s="1" t="s">
        <v>45</v>
      </c>
      <c r="AE50" s="1" t="s">
        <v>3351</v>
      </c>
      <c r="AF50" s="1" t="s">
        <v>7056</v>
      </c>
      <c r="AG50" s="1" t="s">
        <v>7070</v>
      </c>
      <c r="AH50" s="1" t="s">
        <v>686</v>
      </c>
      <c r="AI50" s="1" t="s">
        <v>2297</v>
      </c>
      <c r="AJ50" s="1" t="s">
        <v>355</v>
      </c>
      <c r="AK50" s="1" t="s">
        <v>2304</v>
      </c>
      <c r="AL50" s="1" t="s">
        <v>2305</v>
      </c>
      <c r="AM50" s="1" t="s">
        <v>7142</v>
      </c>
      <c r="AN50" s="1" t="s">
        <v>686</v>
      </c>
      <c r="AO50" s="1" t="s">
        <v>7061</v>
      </c>
      <c r="AP50" s="1" t="s">
        <v>2295</v>
      </c>
      <c r="AQ50" s="1" t="s">
        <v>3163</v>
      </c>
      <c r="AR50" s="1"/>
      <c r="AS50" s="1"/>
      <c r="AT50" s="1"/>
    </row>
    <row r="51" ht="24" customHeight="1" spans="1:46">
      <c r="A51" s="1"/>
      <c r="B51" s="1">
        <v>46</v>
      </c>
      <c r="C51" s="1" t="s">
        <v>456</v>
      </c>
      <c r="D51" s="1">
        <v>47</v>
      </c>
      <c r="E51" s="1" t="s">
        <v>792</v>
      </c>
      <c r="F51" s="1" t="s">
        <v>457</v>
      </c>
      <c r="G51" s="1" t="s">
        <v>7086</v>
      </c>
      <c r="H51" s="1" t="s">
        <v>3176</v>
      </c>
      <c r="I51" s="1" t="s">
        <v>7050</v>
      </c>
      <c r="J51" s="1" t="s">
        <v>3348</v>
      </c>
      <c r="K51" s="1" t="s">
        <v>7052</v>
      </c>
      <c r="L51" s="7">
        <f>④top100打标数据!Z47</f>
        <v>17.09</v>
      </c>
      <c r="M51" s="1" t="s">
        <v>3316</v>
      </c>
      <c r="N51" s="8">
        <f>④top100打标数据!AB47</f>
        <v>5</v>
      </c>
      <c r="O51" s="1">
        <f>④top100打标数据!AA47</f>
        <v>11</v>
      </c>
      <c r="P51" s="1" t="s">
        <v>3330</v>
      </c>
      <c r="Q51" s="1" t="s">
        <v>3334</v>
      </c>
      <c r="R51" s="1" t="s">
        <v>459</v>
      </c>
      <c r="S51" s="1" t="s">
        <v>3340</v>
      </c>
      <c r="T51" s="1" t="s">
        <v>3348</v>
      </c>
      <c r="U51" s="1" t="s">
        <v>3348</v>
      </c>
      <c r="V51" s="1" t="s">
        <v>3348</v>
      </c>
      <c r="W51" s="1" t="s">
        <v>2311</v>
      </c>
      <c r="X51" s="1" t="s">
        <v>7054</v>
      </c>
      <c r="Y51" s="1">
        <f>IF(ISNUMBER(④top100打标数据!AJ47),④top100打标数据!AJ47,"")</f>
        <v>435</v>
      </c>
      <c r="Z51" s="1">
        <v>1</v>
      </c>
      <c r="AA51" s="1" t="s">
        <v>7055</v>
      </c>
      <c r="AB51" s="1">
        <f>IF(AND(ISNUMBER(Y51),COUNTIF($E$6:E51,E51)=1),Y51,"")</f>
        <v>435</v>
      </c>
      <c r="AC51" s="1">
        <v>7825.65</v>
      </c>
      <c r="AD51" s="1" t="s">
        <v>458</v>
      </c>
      <c r="AE51" s="1" t="s">
        <v>3350</v>
      </c>
      <c r="AF51" s="1" t="s">
        <v>7056</v>
      </c>
      <c r="AG51" s="1" t="s">
        <v>7070</v>
      </c>
      <c r="AH51" s="1" t="s">
        <v>686</v>
      </c>
      <c r="AI51" s="1" t="s">
        <v>2309</v>
      </c>
      <c r="AJ51" s="1" t="s">
        <v>460</v>
      </c>
      <c r="AK51" s="1" t="s">
        <v>2313</v>
      </c>
      <c r="AL51" s="1" t="s">
        <v>2314</v>
      </c>
      <c r="AM51" s="1" t="s">
        <v>7143</v>
      </c>
      <c r="AN51" s="1" t="s">
        <v>686</v>
      </c>
      <c r="AO51" s="1" t="s">
        <v>7061</v>
      </c>
      <c r="AP51" s="1" t="s">
        <v>2307</v>
      </c>
      <c r="AQ51" s="1" t="s">
        <v>3176</v>
      </c>
      <c r="AR51" s="1"/>
      <c r="AS51" s="1"/>
      <c r="AT51" s="1"/>
    </row>
    <row r="52" ht="24" customHeight="1" spans="1:46">
      <c r="A52" s="1"/>
      <c r="B52" s="1">
        <v>47</v>
      </c>
      <c r="C52" s="1" t="s">
        <v>327</v>
      </c>
      <c r="D52" s="1">
        <v>48</v>
      </c>
      <c r="E52" s="1" t="s">
        <v>789</v>
      </c>
      <c r="F52" s="1" t="s">
        <v>328</v>
      </c>
      <c r="G52" s="1" t="s">
        <v>7048</v>
      </c>
      <c r="H52" s="1" t="s">
        <v>3210</v>
      </c>
      <c r="I52" s="1" t="s">
        <v>7050</v>
      </c>
      <c r="J52" s="1" t="s">
        <v>3348</v>
      </c>
      <c r="K52" s="1" t="s">
        <v>7052</v>
      </c>
      <c r="L52" s="7">
        <f>④top100打标数据!Z48</f>
        <v>29.95</v>
      </c>
      <c r="M52" s="1" t="s">
        <v>3317</v>
      </c>
      <c r="N52" s="8">
        <f>④top100打标数据!AB48</f>
        <v>4.4</v>
      </c>
      <c r="O52" s="1">
        <f>④top100打标数据!AA48</f>
        <v>56</v>
      </c>
      <c r="P52" s="1" t="s">
        <v>3329</v>
      </c>
      <c r="Q52" s="1" t="s">
        <v>3334</v>
      </c>
      <c r="R52" s="1" t="s">
        <v>329</v>
      </c>
      <c r="S52" s="1" t="s">
        <v>3341</v>
      </c>
      <c r="T52" s="1" t="s">
        <v>3348</v>
      </c>
      <c r="U52" s="1" t="s">
        <v>7053</v>
      </c>
      <c r="V52" s="1" t="s">
        <v>7053</v>
      </c>
      <c r="W52" s="1" t="s">
        <v>2320</v>
      </c>
      <c r="X52" s="1" t="s">
        <v>7054</v>
      </c>
      <c r="Y52" s="1">
        <f>IF(ISNUMBER(④top100打标数据!AJ48),④top100打标数据!AJ48,"")</f>
        <v>475</v>
      </c>
      <c r="Z52" s="1">
        <v>1</v>
      </c>
      <c r="AA52" s="1" t="s">
        <v>7055</v>
      </c>
      <c r="AB52" s="1">
        <f>IF(AND(ISNUMBER(Y52),COUNTIF($E$6:E52,E52)=1),Y52,"")</f>
        <v>475</v>
      </c>
      <c r="AC52" s="1">
        <v>14041</v>
      </c>
      <c r="AD52" s="1" t="s">
        <v>328</v>
      </c>
      <c r="AE52" s="1" t="s">
        <v>3350</v>
      </c>
      <c r="AF52" s="1" t="s">
        <v>7056</v>
      </c>
      <c r="AG52" s="1" t="s">
        <v>7070</v>
      </c>
      <c r="AH52" s="1" t="s">
        <v>686</v>
      </c>
      <c r="AI52" s="1" t="s">
        <v>2318</v>
      </c>
      <c r="AJ52" s="1" t="s">
        <v>2323</v>
      </c>
      <c r="AK52" s="1" t="s">
        <v>2324</v>
      </c>
      <c r="AL52" s="1" t="s">
        <v>2325</v>
      </c>
      <c r="AM52" s="1" t="s">
        <v>7144</v>
      </c>
      <c r="AN52" s="1" t="s">
        <v>686</v>
      </c>
      <c r="AO52" s="1" t="s">
        <v>7061</v>
      </c>
      <c r="AP52" s="1" t="s">
        <v>2316</v>
      </c>
      <c r="AQ52" s="1" t="s">
        <v>3210</v>
      </c>
      <c r="AR52" s="1"/>
      <c r="AS52" s="1"/>
      <c r="AT52" s="1"/>
    </row>
    <row r="53" ht="24" customHeight="1" spans="1:46">
      <c r="A53" s="1"/>
      <c r="B53" s="1">
        <v>48</v>
      </c>
      <c r="C53" s="1" t="s">
        <v>486</v>
      </c>
      <c r="D53" s="1">
        <v>49</v>
      </c>
      <c r="E53" s="1" t="s">
        <v>725</v>
      </c>
      <c r="F53" s="1" t="s">
        <v>54</v>
      </c>
      <c r="G53" s="1" t="s">
        <v>7048</v>
      </c>
      <c r="H53" s="1" t="s">
        <v>3198</v>
      </c>
      <c r="I53" s="1" t="s">
        <v>7050</v>
      </c>
      <c r="J53" s="1" t="s">
        <v>7072</v>
      </c>
      <c r="K53" s="1" t="s">
        <v>7068</v>
      </c>
      <c r="L53" s="7">
        <f>④top100打标数据!Z49</f>
        <v>66.99</v>
      </c>
      <c r="M53" s="1" t="s">
        <v>3320</v>
      </c>
      <c r="N53" s="8">
        <f>④top100打标数据!AB49</f>
        <v>4</v>
      </c>
      <c r="O53" s="1">
        <f>④top100打标数据!AA49</f>
        <v>242</v>
      </c>
      <c r="P53" s="1" t="s">
        <v>3329</v>
      </c>
      <c r="Q53" s="1" t="s">
        <v>3333</v>
      </c>
      <c r="R53" s="1" t="s">
        <v>487</v>
      </c>
      <c r="S53" s="1" t="s">
        <v>3341</v>
      </c>
      <c r="T53" s="1" t="s">
        <v>3348</v>
      </c>
      <c r="U53" s="1" t="s">
        <v>3348</v>
      </c>
      <c r="V53" s="1" t="s">
        <v>7053</v>
      </c>
      <c r="W53" s="1" t="s">
        <v>2331</v>
      </c>
      <c r="X53" s="1" t="s">
        <v>7054</v>
      </c>
      <c r="Y53" s="1">
        <f>IF(ISNUMBER(④top100打标数据!AJ49),④top100打标数据!AJ49,"")</f>
        <v>192</v>
      </c>
      <c r="Z53" s="1">
        <v>1</v>
      </c>
      <c r="AA53" s="1" t="s">
        <v>7055</v>
      </c>
      <c r="AB53" s="1">
        <f>IF(AND(ISNUMBER(Y53),COUNTIF($E$6:E53,E53)=1),Y53,"")</f>
        <v>192</v>
      </c>
      <c r="AC53" s="1">
        <v>13382.4</v>
      </c>
      <c r="AD53" s="1" t="s">
        <v>53</v>
      </c>
      <c r="AE53" s="1" t="s">
        <v>3350</v>
      </c>
      <c r="AF53" s="1" t="s">
        <v>7056</v>
      </c>
      <c r="AG53" s="1" t="s">
        <v>7070</v>
      </c>
      <c r="AH53" s="1" t="s">
        <v>686</v>
      </c>
      <c r="AI53" s="1" t="s">
        <v>2329</v>
      </c>
      <c r="AJ53" s="1" t="s">
        <v>2335</v>
      </c>
      <c r="AK53" s="1" t="s">
        <v>2336</v>
      </c>
      <c r="AL53" s="1" t="s">
        <v>2337</v>
      </c>
      <c r="AM53" s="1" t="s">
        <v>7073</v>
      </c>
      <c r="AN53" s="1" t="s">
        <v>686</v>
      </c>
      <c r="AO53" s="1" t="s">
        <v>7061</v>
      </c>
      <c r="AP53" s="1" t="s">
        <v>2327</v>
      </c>
      <c r="AQ53" s="1" t="s">
        <v>3198</v>
      </c>
      <c r="AR53" s="1"/>
      <c r="AS53" s="1"/>
      <c r="AT53" s="1"/>
    </row>
    <row r="54" ht="24" customHeight="1" spans="1:46">
      <c r="A54" s="1"/>
      <c r="B54" s="1">
        <v>49</v>
      </c>
      <c r="C54" s="1" t="s">
        <v>350</v>
      </c>
      <c r="D54" s="1">
        <v>50</v>
      </c>
      <c r="E54" s="1" t="s">
        <v>730</v>
      </c>
      <c r="F54" s="1" t="s">
        <v>44</v>
      </c>
      <c r="G54" s="1" t="s">
        <v>7048</v>
      </c>
      <c r="H54" s="1" t="s">
        <v>3191</v>
      </c>
      <c r="I54" s="1" t="s">
        <v>7050</v>
      </c>
      <c r="J54" s="1" t="s">
        <v>3192</v>
      </c>
      <c r="K54" s="1" t="s">
        <v>7052</v>
      </c>
      <c r="L54" s="7">
        <f>④top100打标数据!Z50</f>
        <v>15.99</v>
      </c>
      <c r="M54" s="1" t="s">
        <v>3316</v>
      </c>
      <c r="N54" s="8">
        <f>④top100打标数据!AB50</f>
        <v>4.5</v>
      </c>
      <c r="O54" s="1">
        <f>④top100打标数据!AA50</f>
        <v>112</v>
      </c>
      <c r="P54" s="1" t="s">
        <v>3330</v>
      </c>
      <c r="Q54" s="1" t="s">
        <v>3333</v>
      </c>
      <c r="R54" s="1" t="s">
        <v>2346</v>
      </c>
      <c r="S54" s="1" t="s">
        <v>3340</v>
      </c>
      <c r="T54" s="1" t="s">
        <v>3348</v>
      </c>
      <c r="U54" s="1" t="s">
        <v>7053</v>
      </c>
      <c r="V54" s="1" t="s">
        <v>3348</v>
      </c>
      <c r="W54" s="1" t="s">
        <v>2343</v>
      </c>
      <c r="X54" s="1" t="s">
        <v>7054</v>
      </c>
      <c r="Y54" s="1">
        <f>IF(ISNUMBER(④top100打标数据!AJ50),④top100打标数据!AJ50,"")</f>
        <v>158</v>
      </c>
      <c r="Z54" s="1">
        <v>1</v>
      </c>
      <c r="AA54" s="1" t="s">
        <v>7055</v>
      </c>
      <c r="AB54" s="1">
        <f>IF(AND(ISNUMBER(Y54),COUNTIF($E$6:E54,E54)=1),Y54,"")</f>
        <v>158</v>
      </c>
      <c r="AC54" s="1">
        <v>3338.54</v>
      </c>
      <c r="AD54" s="1" t="s">
        <v>47</v>
      </c>
      <c r="AE54" s="1" t="s">
        <v>3350</v>
      </c>
      <c r="AF54" s="1" t="s">
        <v>7056</v>
      </c>
      <c r="AG54" s="1" t="s">
        <v>7057</v>
      </c>
      <c r="AH54" s="1" t="s">
        <v>686</v>
      </c>
      <c r="AI54" s="1" t="s">
        <v>2341</v>
      </c>
      <c r="AJ54" s="1" t="s">
        <v>7145</v>
      </c>
      <c r="AK54" s="1" t="s">
        <v>7146</v>
      </c>
      <c r="AL54" s="1" t="s">
        <v>7147</v>
      </c>
      <c r="AM54" s="1" t="s">
        <v>7148</v>
      </c>
      <c r="AN54" s="1" t="s">
        <v>686</v>
      </c>
      <c r="AO54" s="1" t="s">
        <v>7061</v>
      </c>
      <c r="AP54" s="1" t="s">
        <v>2339</v>
      </c>
      <c r="AQ54" s="1" t="s">
        <v>3191</v>
      </c>
      <c r="AR54" s="1"/>
      <c r="AS54" s="1"/>
      <c r="AT54" s="1"/>
    </row>
    <row r="55" ht="24" customHeight="1" spans="1:46">
      <c r="A55" s="1"/>
      <c r="B55" s="1">
        <v>50</v>
      </c>
      <c r="C55" s="1" t="s">
        <v>560</v>
      </c>
      <c r="D55" s="1">
        <v>51</v>
      </c>
      <c r="E55" s="1" t="s">
        <v>794</v>
      </c>
      <c r="F55" s="1" t="s">
        <v>561</v>
      </c>
      <c r="G55" s="1" t="s">
        <v>7048</v>
      </c>
      <c r="H55" s="1" t="s">
        <v>7149</v>
      </c>
      <c r="I55" s="1" t="s">
        <v>7050</v>
      </c>
      <c r="J55" s="1" t="s">
        <v>7051</v>
      </c>
      <c r="K55" s="1" t="s">
        <v>7052</v>
      </c>
      <c r="L55" s="7">
        <f>④top100打标数据!Z51</f>
        <v>59.99</v>
      </c>
      <c r="M55" s="1" t="s">
        <v>3319</v>
      </c>
      <c r="N55" s="8">
        <f>④top100打标数据!AB51</f>
        <v>4.7</v>
      </c>
      <c r="O55" s="1">
        <f>④top100打标数据!AA51</f>
        <v>26</v>
      </c>
      <c r="P55" s="1" t="s">
        <v>3330</v>
      </c>
      <c r="Q55" s="1" t="s">
        <v>3334</v>
      </c>
      <c r="R55" s="1" t="s">
        <v>563</v>
      </c>
      <c r="S55" s="1" t="s">
        <v>3338</v>
      </c>
      <c r="T55" s="1" t="s">
        <v>7053</v>
      </c>
      <c r="U55" s="1" t="s">
        <v>3348</v>
      </c>
      <c r="V55" s="1" t="s">
        <v>3348</v>
      </c>
      <c r="W55" s="1" t="s">
        <v>2061</v>
      </c>
      <c r="X55" s="1" t="s">
        <v>7054</v>
      </c>
      <c r="Y55" s="1">
        <f>IF(ISNUMBER(④top100打标数据!AJ51),④top100打标数据!AJ51,"")</f>
        <v>179</v>
      </c>
      <c r="Z55" s="1">
        <v>1</v>
      </c>
      <c r="AA55" s="1" t="s">
        <v>7055</v>
      </c>
      <c r="AB55" s="1">
        <f>IF(AND(ISNUMBER(Y55),COUNTIF($E$6:E55,E55)=1),Y55,"")</f>
        <v>179</v>
      </c>
      <c r="AC55" s="1">
        <v>10738.21</v>
      </c>
      <c r="AD55" s="1" t="s">
        <v>562</v>
      </c>
      <c r="AE55" s="1" t="s">
        <v>3350</v>
      </c>
      <c r="AF55" s="1" t="s">
        <v>7056</v>
      </c>
      <c r="AG55" s="1" t="s">
        <v>7070</v>
      </c>
      <c r="AH55" s="1" t="s">
        <v>686</v>
      </c>
      <c r="AI55" s="1" t="s">
        <v>2351</v>
      </c>
      <c r="AJ55" s="1" t="s">
        <v>2355</v>
      </c>
      <c r="AK55" s="1" t="s">
        <v>2356</v>
      </c>
      <c r="AL55" s="1" t="s">
        <v>2357</v>
      </c>
      <c r="AM55" s="1" t="s">
        <v>7060</v>
      </c>
      <c r="AN55" s="1" t="s">
        <v>686</v>
      </c>
      <c r="AO55" s="1" t="s">
        <v>7061</v>
      </c>
      <c r="AP55" s="1" t="s">
        <v>2349</v>
      </c>
      <c r="AQ55" s="1" t="s">
        <v>7149</v>
      </c>
      <c r="AR55" s="1"/>
      <c r="AS55" s="1"/>
      <c r="AT55" s="1"/>
    </row>
    <row r="56" ht="24" customHeight="1" spans="1:46">
      <c r="A56" s="1"/>
      <c r="B56" s="1">
        <v>51</v>
      </c>
      <c r="C56" s="1" t="s">
        <v>466</v>
      </c>
      <c r="D56" s="1">
        <v>52</v>
      </c>
      <c r="E56" s="1" t="s">
        <v>466</v>
      </c>
      <c r="F56" s="1" t="s">
        <v>467</v>
      </c>
      <c r="G56" s="1" t="s">
        <v>7048</v>
      </c>
      <c r="H56" s="1" t="s">
        <v>3163</v>
      </c>
      <c r="I56" s="1" t="s">
        <v>7050</v>
      </c>
      <c r="J56" s="1" t="s">
        <v>7062</v>
      </c>
      <c r="K56" s="1" t="s">
        <v>7141</v>
      </c>
      <c r="L56" s="7">
        <f>④top100打标数据!Z52</f>
        <v>10.99</v>
      </c>
      <c r="M56" s="1" t="s">
        <v>3316</v>
      </c>
      <c r="N56" s="8">
        <f>④top100打标数据!AB52</f>
        <v>4.5</v>
      </c>
      <c r="O56" s="1">
        <f>④top100打标数据!AA52</f>
        <v>239</v>
      </c>
      <c r="P56" s="1" t="s">
        <v>3330</v>
      </c>
      <c r="Q56" s="1" t="s">
        <v>3333</v>
      </c>
      <c r="R56" s="1" t="s">
        <v>469</v>
      </c>
      <c r="S56" s="1" t="s">
        <v>3338</v>
      </c>
      <c r="T56" s="1" t="s">
        <v>3348</v>
      </c>
      <c r="U56" s="1" t="s">
        <v>7053</v>
      </c>
      <c r="V56" s="1" t="s">
        <v>3348</v>
      </c>
      <c r="W56" s="1" t="s">
        <v>2362</v>
      </c>
      <c r="X56" s="1" t="s">
        <v>7054</v>
      </c>
      <c r="Y56" s="1">
        <f>IF(ISNUMBER(④top100打标数据!AJ52),④top100打标数据!AJ52,"")</f>
        <v>227</v>
      </c>
      <c r="Z56" s="1">
        <v>1</v>
      </c>
      <c r="AA56" s="1" t="s">
        <v>7055</v>
      </c>
      <c r="AB56" s="1">
        <f>IF(AND(ISNUMBER(Y56),COUNTIF($E$6:E56,E56)=1),Y56,"")</f>
        <v>227</v>
      </c>
      <c r="AC56" s="1">
        <v>2494.73</v>
      </c>
      <c r="AD56" s="1" t="s">
        <v>468</v>
      </c>
      <c r="AE56" s="1" t="s">
        <v>3350</v>
      </c>
      <c r="AF56" s="1" t="s">
        <v>7056</v>
      </c>
      <c r="AG56" s="1" t="s">
        <v>7070</v>
      </c>
      <c r="AH56" s="1" t="s">
        <v>686</v>
      </c>
      <c r="AI56" s="1" t="s">
        <v>2360</v>
      </c>
      <c r="AJ56" s="1" t="s">
        <v>470</v>
      </c>
      <c r="AK56" s="1" t="s">
        <v>2366</v>
      </c>
      <c r="AL56" s="1" t="s">
        <v>2367</v>
      </c>
      <c r="AM56" s="1" t="s">
        <v>7065</v>
      </c>
      <c r="AN56" s="1" t="s">
        <v>686</v>
      </c>
      <c r="AO56" s="1" t="s">
        <v>7061</v>
      </c>
      <c r="AP56" s="1" t="s">
        <v>2358</v>
      </c>
      <c r="AQ56" s="1" t="s">
        <v>3163</v>
      </c>
      <c r="AR56" s="1"/>
      <c r="AS56" s="1"/>
      <c r="AT56" s="1"/>
    </row>
    <row r="57" ht="24" customHeight="1" spans="1:46">
      <c r="A57" s="1"/>
      <c r="B57" s="1">
        <v>52</v>
      </c>
      <c r="C57" s="1" t="s">
        <v>322</v>
      </c>
      <c r="D57" s="1">
        <v>53</v>
      </c>
      <c r="E57" s="1" t="s">
        <v>772</v>
      </c>
      <c r="F57" s="1" t="s">
        <v>323</v>
      </c>
      <c r="G57" s="1" t="s">
        <v>7086</v>
      </c>
      <c r="H57" s="9" t="s">
        <v>7100</v>
      </c>
      <c r="I57" s="9" t="s">
        <v>7081</v>
      </c>
      <c r="J57" s="1" t="s">
        <v>3348</v>
      </c>
      <c r="K57" s="1" t="s">
        <v>7052</v>
      </c>
      <c r="L57" s="7">
        <f>④top100打标数据!Z53</f>
        <v>7.99</v>
      </c>
      <c r="M57" s="1" t="s">
        <v>3315</v>
      </c>
      <c r="N57" s="8">
        <f>④top100打标数据!AB53</f>
        <v>4.7</v>
      </c>
      <c r="O57" s="1">
        <f>④top100打标数据!AA53</f>
        <v>51</v>
      </c>
      <c r="P57" s="1" t="s">
        <v>3330</v>
      </c>
      <c r="Q57" s="1" t="s">
        <v>3334</v>
      </c>
      <c r="R57" s="1" t="s">
        <v>325</v>
      </c>
      <c r="S57" s="1" t="s">
        <v>3340</v>
      </c>
      <c r="T57" s="1" t="s">
        <v>3348</v>
      </c>
      <c r="U57" s="1" t="s">
        <v>3348</v>
      </c>
      <c r="V57" s="1" t="s">
        <v>3348</v>
      </c>
      <c r="W57" s="1" t="s">
        <v>2373</v>
      </c>
      <c r="X57" s="1" t="s">
        <v>7054</v>
      </c>
      <c r="Y57" s="1">
        <f>IF(ISNUMBER(④top100打标数据!AJ53),④top100打标数据!AJ53,"")</f>
        <v>455</v>
      </c>
      <c r="Z57" s="1">
        <v>1</v>
      </c>
      <c r="AA57" s="1" t="s">
        <v>7055</v>
      </c>
      <c r="AB57" s="1">
        <f>IF(AND(ISNUMBER(Y57),COUNTIF($E$6:E57,E57)=1),Y57,"")</f>
        <v>455</v>
      </c>
      <c r="AC57" s="1">
        <v>4267.9</v>
      </c>
      <c r="AD57" s="1" t="s">
        <v>324</v>
      </c>
      <c r="AE57" s="1" t="s">
        <v>3350</v>
      </c>
      <c r="AF57" s="1" t="s">
        <v>7056</v>
      </c>
      <c r="AG57" s="1" t="s">
        <v>7070</v>
      </c>
      <c r="AH57" s="1" t="s">
        <v>7150</v>
      </c>
      <c r="AI57" s="1" t="s">
        <v>2371</v>
      </c>
      <c r="AJ57" s="1" t="s">
        <v>2376</v>
      </c>
      <c r="AK57" s="1" t="s">
        <v>2377</v>
      </c>
      <c r="AL57" s="1" t="s">
        <v>2378</v>
      </c>
      <c r="AM57" s="1" t="s">
        <v>7151</v>
      </c>
      <c r="AN57" s="1" t="s">
        <v>686</v>
      </c>
      <c r="AO57" s="1" t="s">
        <v>7061</v>
      </c>
      <c r="AP57" s="1" t="s">
        <v>2369</v>
      </c>
      <c r="AQ57" s="1" t="s">
        <v>7100</v>
      </c>
      <c r="AR57" s="1"/>
      <c r="AS57" s="1"/>
      <c r="AT57" s="1"/>
    </row>
    <row r="58" ht="24" customHeight="1" spans="1:46">
      <c r="A58" s="1"/>
      <c r="B58" s="1">
        <v>53</v>
      </c>
      <c r="C58" s="1" t="s">
        <v>393</v>
      </c>
      <c r="D58" s="1">
        <v>54</v>
      </c>
      <c r="E58" s="1" t="s">
        <v>693</v>
      </c>
      <c r="F58" s="1" t="s">
        <v>394</v>
      </c>
      <c r="G58" s="1" t="s">
        <v>7048</v>
      </c>
      <c r="H58" s="1" t="s">
        <v>3191</v>
      </c>
      <c r="I58" s="1" t="s">
        <v>7050</v>
      </c>
      <c r="J58" s="1" t="s">
        <v>3348</v>
      </c>
      <c r="K58" s="1" t="s">
        <v>7063</v>
      </c>
      <c r="L58" s="7">
        <f>④top100打标数据!Z54</f>
        <v>6.64</v>
      </c>
      <c r="M58" s="1" t="s">
        <v>3315</v>
      </c>
      <c r="N58" s="8">
        <f>④top100打标数据!AB54</f>
        <v>4.1</v>
      </c>
      <c r="O58" s="1">
        <f>④top100打标数据!AA54</f>
        <v>1165</v>
      </c>
      <c r="P58" s="1" t="s">
        <v>3329</v>
      </c>
      <c r="Q58" s="1" t="s">
        <v>3335</v>
      </c>
      <c r="R58" s="1" t="s">
        <v>2386</v>
      </c>
      <c r="S58" s="1" t="s">
        <v>3339</v>
      </c>
      <c r="T58" s="1" t="s">
        <v>3348</v>
      </c>
      <c r="U58" s="1" t="s">
        <v>7053</v>
      </c>
      <c r="V58" s="1" t="s">
        <v>3348</v>
      </c>
      <c r="W58" s="1" t="s">
        <v>2383</v>
      </c>
      <c r="X58" s="1" t="s">
        <v>7054</v>
      </c>
      <c r="Y58" s="1">
        <f>IF(ISNUMBER(④top100打标数据!AJ54),④top100打标数据!AJ54,"")</f>
        <v>307</v>
      </c>
      <c r="Z58" s="1">
        <v>1</v>
      </c>
      <c r="AA58" s="1" t="s">
        <v>7055</v>
      </c>
      <c r="AB58" s="1">
        <f>IF(AND(ISNUMBER(Y58),COUNTIF($E$6:E58,E58)=1),Y58,"")</f>
        <v>307</v>
      </c>
      <c r="AC58" s="1">
        <v>2403.81</v>
      </c>
      <c r="AD58" s="1" t="s">
        <v>395</v>
      </c>
      <c r="AE58" s="1" t="s">
        <v>3350</v>
      </c>
      <c r="AF58" s="1" t="s">
        <v>7056</v>
      </c>
      <c r="AG58" s="1" t="s">
        <v>7070</v>
      </c>
      <c r="AH58" s="1" t="s">
        <v>686</v>
      </c>
      <c r="AI58" s="1" t="s">
        <v>397</v>
      </c>
      <c r="AJ58" s="1" t="s">
        <v>397</v>
      </c>
      <c r="AK58" s="1" t="s">
        <v>2389</v>
      </c>
      <c r="AL58" s="1" t="s">
        <v>2390</v>
      </c>
      <c r="AM58" s="1" t="s">
        <v>7152</v>
      </c>
      <c r="AN58" s="1" t="s">
        <v>686</v>
      </c>
      <c r="AO58" s="1" t="s">
        <v>7061</v>
      </c>
      <c r="AP58" s="1" t="s">
        <v>2380</v>
      </c>
      <c r="AQ58" s="1" t="s">
        <v>3191</v>
      </c>
      <c r="AR58" s="1"/>
      <c r="AS58" s="1"/>
      <c r="AT58" s="1"/>
    </row>
    <row r="59" ht="24" customHeight="1" spans="1:46">
      <c r="A59" s="1"/>
      <c r="B59" s="1">
        <v>54</v>
      </c>
      <c r="C59" s="1" t="s">
        <v>411</v>
      </c>
      <c r="D59" s="1">
        <v>55</v>
      </c>
      <c r="E59" s="1" t="s">
        <v>698</v>
      </c>
      <c r="F59" s="1" t="s">
        <v>310</v>
      </c>
      <c r="G59" s="1" t="s">
        <v>7086</v>
      </c>
      <c r="H59" s="1" t="s">
        <v>3176</v>
      </c>
      <c r="I59" s="1" t="s">
        <v>7050</v>
      </c>
      <c r="J59" s="1" t="s">
        <v>7051</v>
      </c>
      <c r="K59" s="1" t="s">
        <v>7052</v>
      </c>
      <c r="L59" s="7">
        <f>④top100打标数据!Z55</f>
        <v>12.99</v>
      </c>
      <c r="M59" s="1" t="s">
        <v>3316</v>
      </c>
      <c r="N59" s="8">
        <f>④top100打标数据!AB55</f>
        <v>4.6</v>
      </c>
      <c r="O59" s="1">
        <f>④top100打标数据!AA55</f>
        <v>227</v>
      </c>
      <c r="P59" s="1" t="s">
        <v>3330</v>
      </c>
      <c r="Q59" s="1" t="s">
        <v>3333</v>
      </c>
      <c r="R59" s="1" t="s">
        <v>412</v>
      </c>
      <c r="S59" s="1" t="s">
        <v>3338</v>
      </c>
      <c r="T59" s="1" t="s">
        <v>3348</v>
      </c>
      <c r="U59" s="1" t="s">
        <v>3348</v>
      </c>
      <c r="V59" s="1" t="s">
        <v>3348</v>
      </c>
      <c r="W59" s="1" t="s">
        <v>2396</v>
      </c>
      <c r="X59" s="1" t="s">
        <v>7054</v>
      </c>
      <c r="Y59" s="1">
        <f>IF(ISNUMBER(④top100打标数据!AJ55),④top100打标数据!AJ55,"")</f>
        <v>300</v>
      </c>
      <c r="Z59" s="1">
        <v>1</v>
      </c>
      <c r="AA59" s="1" t="s">
        <v>7055</v>
      </c>
      <c r="AB59" s="1">
        <f>IF(AND(ISNUMBER(Y59),COUNTIF($E$6:E59,E59)=1),Y59,"")</f>
        <v>300</v>
      </c>
      <c r="AC59" s="1">
        <v>3801</v>
      </c>
      <c r="AD59" s="1" t="s">
        <v>311</v>
      </c>
      <c r="AE59" s="1" t="s">
        <v>3350</v>
      </c>
      <c r="AF59" s="1" t="s">
        <v>7056</v>
      </c>
      <c r="AG59" s="1" t="s">
        <v>7070</v>
      </c>
      <c r="AH59" s="1" t="s">
        <v>686</v>
      </c>
      <c r="AI59" s="1" t="s">
        <v>2394</v>
      </c>
      <c r="AJ59" s="1" t="s">
        <v>2399</v>
      </c>
      <c r="AK59" s="1" t="s">
        <v>2400</v>
      </c>
      <c r="AL59" s="1" t="s">
        <v>2401</v>
      </c>
      <c r="AM59" s="1" t="s">
        <v>7153</v>
      </c>
      <c r="AN59" s="1" t="s">
        <v>686</v>
      </c>
      <c r="AO59" s="1" t="s">
        <v>7061</v>
      </c>
      <c r="AP59" s="1" t="s">
        <v>2392</v>
      </c>
      <c r="AQ59" s="1" t="s">
        <v>3176</v>
      </c>
      <c r="AR59" s="1"/>
      <c r="AS59" s="1"/>
      <c r="AT59" s="1"/>
    </row>
    <row r="60" ht="24" customHeight="1" spans="1:46">
      <c r="A60" s="1"/>
      <c r="B60" s="1">
        <v>55</v>
      </c>
      <c r="C60" s="1" t="s">
        <v>509</v>
      </c>
      <c r="D60" s="1">
        <v>56</v>
      </c>
      <c r="E60" s="1" t="s">
        <v>729</v>
      </c>
      <c r="F60" s="1" t="s">
        <v>510</v>
      </c>
      <c r="G60" s="1" t="s">
        <v>7048</v>
      </c>
      <c r="H60" s="1" t="s">
        <v>3210</v>
      </c>
      <c r="I60" s="1" t="s">
        <v>7050</v>
      </c>
      <c r="J60" s="1" t="s">
        <v>3348</v>
      </c>
      <c r="K60" s="1" t="s">
        <v>7063</v>
      </c>
      <c r="L60" s="7">
        <f>④top100打标数据!Z56</f>
        <v>14.41</v>
      </c>
      <c r="M60" s="1" t="s">
        <v>3316</v>
      </c>
      <c r="N60" s="8">
        <f>④top100打标数据!AB56</f>
        <v>4.1</v>
      </c>
      <c r="O60" s="1">
        <f>④top100打标数据!AA56</f>
        <v>257</v>
      </c>
      <c r="P60" s="1" t="s">
        <v>3329</v>
      </c>
      <c r="Q60" s="1" t="s">
        <v>3333</v>
      </c>
      <c r="R60" s="1" t="s">
        <v>512</v>
      </c>
      <c r="S60" s="1" t="s">
        <v>3338</v>
      </c>
      <c r="T60" s="1" t="s">
        <v>3348</v>
      </c>
      <c r="U60" s="1" t="s">
        <v>3348</v>
      </c>
      <c r="V60" s="1" t="s">
        <v>3348</v>
      </c>
      <c r="W60" s="1" t="s">
        <v>2407</v>
      </c>
      <c r="X60" s="1" t="s">
        <v>7054</v>
      </c>
      <c r="Y60" s="1">
        <f>IF(ISNUMBER(④top100打标数据!AJ56),④top100打标数据!AJ56,"")</f>
        <v>234</v>
      </c>
      <c r="Z60" s="1">
        <v>1</v>
      </c>
      <c r="AA60" s="1" t="s">
        <v>7055</v>
      </c>
      <c r="AB60" s="1">
        <f>IF(AND(ISNUMBER(Y60),COUNTIF($E$6:E60,E60)=1),Y60,"")</f>
        <v>234</v>
      </c>
      <c r="AC60" s="1">
        <v>3683.16</v>
      </c>
      <c r="AD60" s="1" t="s">
        <v>511</v>
      </c>
      <c r="AE60" s="1" t="s">
        <v>3350</v>
      </c>
      <c r="AF60" s="1" t="s">
        <v>7056</v>
      </c>
      <c r="AG60" s="1" t="s">
        <v>7070</v>
      </c>
      <c r="AH60" s="1" t="s">
        <v>686</v>
      </c>
      <c r="AI60" s="1" t="s">
        <v>2405</v>
      </c>
      <c r="AJ60" s="1" t="s">
        <v>2410</v>
      </c>
      <c r="AK60" s="1" t="s">
        <v>2411</v>
      </c>
      <c r="AL60" s="1" t="s">
        <v>2412</v>
      </c>
      <c r="AM60" s="1" t="s">
        <v>7154</v>
      </c>
      <c r="AN60" s="1" t="s">
        <v>686</v>
      </c>
      <c r="AO60" s="1" t="s">
        <v>7061</v>
      </c>
      <c r="AP60" s="1" t="s">
        <v>2403</v>
      </c>
      <c r="AQ60" s="1" t="s">
        <v>3210</v>
      </c>
      <c r="AR60" s="1"/>
      <c r="AS60" s="1"/>
      <c r="AT60" s="1"/>
    </row>
    <row r="61" ht="24" customHeight="1" spans="1:46">
      <c r="A61" s="1"/>
      <c r="B61" s="1">
        <v>56</v>
      </c>
      <c r="C61" s="1" t="s">
        <v>370</v>
      </c>
      <c r="D61" s="1">
        <v>57</v>
      </c>
      <c r="E61" s="1" t="s">
        <v>690</v>
      </c>
      <c r="F61" s="1" t="s">
        <v>46</v>
      </c>
      <c r="G61" s="1" t="s">
        <v>7048</v>
      </c>
      <c r="H61" s="9" t="s">
        <v>7100</v>
      </c>
      <c r="I61" s="9" t="s">
        <v>7081</v>
      </c>
      <c r="J61" s="1" t="s">
        <v>7072</v>
      </c>
      <c r="K61" s="1" t="s">
        <v>7052</v>
      </c>
      <c r="L61" s="7">
        <f>④top100打标数据!Z57</f>
        <v>11.34</v>
      </c>
      <c r="M61" s="1" t="s">
        <v>3316</v>
      </c>
      <c r="N61" s="8">
        <f>④top100打标数据!AB57</f>
        <v>4.3</v>
      </c>
      <c r="O61" s="1">
        <f>④top100打标数据!AA57</f>
        <v>1063</v>
      </c>
      <c r="P61" s="1" t="s">
        <v>3329</v>
      </c>
      <c r="Q61" s="1" t="s">
        <v>3335</v>
      </c>
      <c r="R61" s="1" t="s">
        <v>371</v>
      </c>
      <c r="S61" s="1" t="s">
        <v>3339</v>
      </c>
      <c r="T61" s="1" t="s">
        <v>7053</v>
      </c>
      <c r="U61" s="1" t="s">
        <v>7053</v>
      </c>
      <c r="V61" s="1" t="s">
        <v>7053</v>
      </c>
      <c r="W61" s="1" t="s">
        <v>2417</v>
      </c>
      <c r="X61" s="1" t="s">
        <v>7054</v>
      </c>
      <c r="Y61" s="1">
        <f>IF(ISNUMBER(④top100打标数据!AJ57),④top100打标数据!AJ57,"")</f>
        <v>284</v>
      </c>
      <c r="Z61" s="1">
        <v>1</v>
      </c>
      <c r="AA61" s="1" t="s">
        <v>7055</v>
      </c>
      <c r="AB61" s="1">
        <f>IF(AND(ISNUMBER(Y61),COUNTIF($E$6:E61,E61)=1),Y61,"")</f>
        <v>284</v>
      </c>
      <c r="AC61" s="1">
        <v>3998.72</v>
      </c>
      <c r="AD61" s="1" t="s">
        <v>45</v>
      </c>
      <c r="AE61" s="1" t="s">
        <v>3351</v>
      </c>
      <c r="AF61" s="1" t="s">
        <v>7056</v>
      </c>
      <c r="AG61" s="1" t="s">
        <v>7070</v>
      </c>
      <c r="AH61" s="1" t="s">
        <v>7155</v>
      </c>
      <c r="AI61" s="1" t="s">
        <v>372</v>
      </c>
      <c r="AJ61" s="1" t="s">
        <v>372</v>
      </c>
      <c r="AK61" s="1" t="s">
        <v>2421</v>
      </c>
      <c r="AL61" s="1" t="s">
        <v>2422</v>
      </c>
      <c r="AM61" s="1" t="s">
        <v>7073</v>
      </c>
      <c r="AN61" s="1" t="s">
        <v>686</v>
      </c>
      <c r="AO61" s="1" t="s">
        <v>7061</v>
      </c>
      <c r="AP61" s="1" t="s">
        <v>2414</v>
      </c>
      <c r="AQ61" s="1" t="s">
        <v>7100</v>
      </c>
      <c r="AR61" s="1"/>
      <c r="AS61" s="1"/>
      <c r="AT61" s="1"/>
    </row>
    <row r="62" ht="24" customHeight="1" spans="1:46">
      <c r="A62" s="1"/>
      <c r="B62" s="1">
        <v>57</v>
      </c>
      <c r="C62" s="1" t="s">
        <v>314</v>
      </c>
      <c r="D62" s="1">
        <v>58</v>
      </c>
      <c r="E62" s="1" t="s">
        <v>783</v>
      </c>
      <c r="F62" s="1" t="s">
        <v>303</v>
      </c>
      <c r="G62" s="1" t="s">
        <v>7048</v>
      </c>
      <c r="H62" s="1" t="s">
        <v>3163</v>
      </c>
      <c r="I62" s="1" t="s">
        <v>7050</v>
      </c>
      <c r="J62" s="1" t="s">
        <v>7067</v>
      </c>
      <c r="K62" s="1" t="s">
        <v>7141</v>
      </c>
      <c r="L62" s="7">
        <f>④top100打标数据!Z58</f>
        <v>14.28</v>
      </c>
      <c r="M62" s="1" t="s">
        <v>3316</v>
      </c>
      <c r="N62" s="8">
        <f>④top100打标数据!AB58</f>
        <v>4.2</v>
      </c>
      <c r="O62" s="1">
        <f>④top100打标数据!AA58</f>
        <v>2208</v>
      </c>
      <c r="P62" s="1" t="s">
        <v>3329</v>
      </c>
      <c r="Q62" s="1" t="s">
        <v>3335</v>
      </c>
      <c r="R62" s="1" t="s">
        <v>315</v>
      </c>
      <c r="S62" s="1" t="s">
        <v>3339</v>
      </c>
      <c r="T62" s="1" t="s">
        <v>3348</v>
      </c>
      <c r="U62" s="1" t="s">
        <v>3348</v>
      </c>
      <c r="V62" s="1" t="s">
        <v>7053</v>
      </c>
      <c r="W62" s="1" t="s">
        <v>2428</v>
      </c>
      <c r="X62" s="1" t="s">
        <v>7054</v>
      </c>
      <c r="Y62" s="1">
        <f>IF(ISNUMBER(④top100打标数据!AJ58),④top100打标数据!AJ58,"")</f>
        <v>446</v>
      </c>
      <c r="Z62" s="1">
        <v>1</v>
      </c>
      <c r="AA62" s="1" t="s">
        <v>7055</v>
      </c>
      <c r="AB62" s="1">
        <f>IF(AND(ISNUMBER(Y62),COUNTIF($E$6:E62,E62)=1),Y62,"")</f>
        <v>446</v>
      </c>
      <c r="AC62" s="1">
        <v>7840.68</v>
      </c>
      <c r="AD62" s="1" t="s">
        <v>45</v>
      </c>
      <c r="AE62" s="1" t="s">
        <v>3351</v>
      </c>
      <c r="AF62" s="1" t="s">
        <v>7056</v>
      </c>
      <c r="AG62" s="1" t="s">
        <v>7057</v>
      </c>
      <c r="AH62" s="1" t="s">
        <v>686</v>
      </c>
      <c r="AI62" s="1" t="s">
        <v>2426</v>
      </c>
      <c r="AJ62" s="1" t="s">
        <v>316</v>
      </c>
      <c r="AK62" s="1" t="s">
        <v>7156</v>
      </c>
      <c r="AL62" s="1" t="s">
        <v>7157</v>
      </c>
      <c r="AM62" s="1" t="s">
        <v>7158</v>
      </c>
      <c r="AN62" s="1" t="s">
        <v>686</v>
      </c>
      <c r="AO62" s="1" t="s">
        <v>7061</v>
      </c>
      <c r="AP62" s="1" t="s">
        <v>2424</v>
      </c>
      <c r="AQ62" s="1" t="s">
        <v>3163</v>
      </c>
      <c r="AR62" s="1"/>
      <c r="AS62" s="1"/>
      <c r="AT62" s="1"/>
    </row>
    <row r="63" ht="24" customHeight="1" spans="1:46">
      <c r="A63" s="1"/>
      <c r="B63" s="1">
        <v>58</v>
      </c>
      <c r="C63" s="1" t="s">
        <v>389</v>
      </c>
      <c r="D63" s="1">
        <v>59</v>
      </c>
      <c r="E63" s="1" t="s">
        <v>702</v>
      </c>
      <c r="F63" s="1" t="s">
        <v>390</v>
      </c>
      <c r="G63" s="1" t="s">
        <v>7086</v>
      </c>
      <c r="H63" s="1" t="s">
        <v>3176</v>
      </c>
      <c r="I63" s="1" t="s">
        <v>7050</v>
      </c>
      <c r="J63" s="1" t="s">
        <v>7051</v>
      </c>
      <c r="K63" s="1" t="s">
        <v>7052</v>
      </c>
      <c r="L63" s="7">
        <f>④top100打标数据!Z59</f>
        <v>23.99</v>
      </c>
      <c r="M63" s="1" t="s">
        <v>3317</v>
      </c>
      <c r="N63" s="8">
        <f>④top100打标数据!AB59</f>
        <v>4.7</v>
      </c>
      <c r="O63" s="1">
        <f>④top100打标数据!AA59</f>
        <v>263</v>
      </c>
      <c r="P63" s="1" t="s">
        <v>3330</v>
      </c>
      <c r="Q63" s="1" t="s">
        <v>3333</v>
      </c>
      <c r="R63" s="1" t="s">
        <v>391</v>
      </c>
      <c r="S63" s="1" t="s">
        <v>3338</v>
      </c>
      <c r="T63" s="1" t="s">
        <v>3348</v>
      </c>
      <c r="U63" s="1" t="s">
        <v>3348</v>
      </c>
      <c r="V63" s="1" t="s">
        <v>3348</v>
      </c>
      <c r="W63" s="1" t="s">
        <v>2436</v>
      </c>
      <c r="X63" s="1" t="s">
        <v>7054</v>
      </c>
      <c r="Y63" s="1">
        <f>IF(ISNUMBER(④top100打标数据!AJ59),④top100打标数据!AJ59,"")</f>
        <v>312</v>
      </c>
      <c r="Z63" s="1">
        <v>1</v>
      </c>
      <c r="AA63" s="1" t="s">
        <v>7055</v>
      </c>
      <c r="AB63" s="1">
        <f>IF(AND(ISNUMBER(Y63),COUNTIF($E$6:E63,E63)=1),Y63,"")</f>
        <v>312</v>
      </c>
      <c r="AC63" s="1">
        <v>7288.32</v>
      </c>
      <c r="AD63" s="1" t="s">
        <v>59</v>
      </c>
      <c r="AE63" s="1" t="s">
        <v>3350</v>
      </c>
      <c r="AF63" s="1" t="s">
        <v>7056</v>
      </c>
      <c r="AG63" s="1" t="s">
        <v>7057</v>
      </c>
      <c r="AH63" s="1" t="s">
        <v>686</v>
      </c>
      <c r="AI63" s="1" t="s">
        <v>2434</v>
      </c>
      <c r="AJ63" s="1" t="s">
        <v>2434</v>
      </c>
      <c r="AK63" s="1" t="s">
        <v>7159</v>
      </c>
      <c r="AL63" s="1" t="s">
        <v>7160</v>
      </c>
      <c r="AM63" s="1" t="s">
        <v>7128</v>
      </c>
      <c r="AN63" s="1" t="s">
        <v>686</v>
      </c>
      <c r="AO63" s="1" t="s">
        <v>7061</v>
      </c>
      <c r="AP63" s="1" t="s">
        <v>2432</v>
      </c>
      <c r="AQ63" s="1" t="s">
        <v>3176</v>
      </c>
      <c r="AR63" s="1"/>
      <c r="AS63" s="1"/>
      <c r="AT63" s="1"/>
    </row>
    <row r="64" ht="24" customHeight="1" spans="1:46">
      <c r="A64" s="1"/>
      <c r="B64" s="1">
        <v>59</v>
      </c>
      <c r="C64" s="1" t="s">
        <v>317</v>
      </c>
      <c r="D64" s="1">
        <v>60</v>
      </c>
      <c r="E64" s="1" t="s">
        <v>701</v>
      </c>
      <c r="F64" s="1" t="s">
        <v>318</v>
      </c>
      <c r="G64" s="1" t="s">
        <v>7048</v>
      </c>
      <c r="H64" s="1" t="s">
        <v>3163</v>
      </c>
      <c r="I64" s="1" t="s">
        <v>7050</v>
      </c>
      <c r="J64" s="1" t="s">
        <v>7072</v>
      </c>
      <c r="K64" s="1" t="s">
        <v>7068</v>
      </c>
      <c r="L64" s="7">
        <f>④top100打标数据!Z60</f>
        <v>13.8</v>
      </c>
      <c r="M64" s="1" t="s">
        <v>3316</v>
      </c>
      <c r="N64" s="8">
        <f>④top100打标数据!AB60</f>
        <v>4.2</v>
      </c>
      <c r="O64" s="1">
        <f>④top100打标数据!AA60</f>
        <v>1503</v>
      </c>
      <c r="P64" s="1" t="s">
        <v>3329</v>
      </c>
      <c r="Q64" s="1" t="s">
        <v>3335</v>
      </c>
      <c r="R64" s="1" t="s">
        <v>320</v>
      </c>
      <c r="S64" s="1" t="s">
        <v>3339</v>
      </c>
      <c r="T64" s="1" t="s">
        <v>7053</v>
      </c>
      <c r="U64" s="1" t="s">
        <v>7053</v>
      </c>
      <c r="V64" s="1" t="s">
        <v>7053</v>
      </c>
      <c r="W64" s="1" t="s">
        <v>2444</v>
      </c>
      <c r="X64" s="1" t="s">
        <v>7054</v>
      </c>
      <c r="Y64" s="1">
        <f>IF(ISNUMBER(④top100打标数据!AJ60),④top100打标数据!AJ60,"")</f>
        <v>560</v>
      </c>
      <c r="Z64" s="1">
        <v>1</v>
      </c>
      <c r="AA64" s="1" t="s">
        <v>7055</v>
      </c>
      <c r="AB64" s="1">
        <f>IF(AND(ISNUMBER(Y64),COUNTIF($E$6:E64,E64)=1),Y64,"")</f>
        <v>560</v>
      </c>
      <c r="AC64" s="1">
        <v>8052.8</v>
      </c>
      <c r="AD64" s="1" t="s">
        <v>319</v>
      </c>
      <c r="AE64" s="1" t="s">
        <v>3350</v>
      </c>
      <c r="AF64" s="1" t="s">
        <v>7056</v>
      </c>
      <c r="AG64" s="1" t="s">
        <v>7070</v>
      </c>
      <c r="AH64" s="1" t="s">
        <v>686</v>
      </c>
      <c r="AI64" s="1" t="s">
        <v>2442</v>
      </c>
      <c r="AJ64" s="1" t="s">
        <v>2448</v>
      </c>
      <c r="AK64" s="1" t="s">
        <v>2449</v>
      </c>
      <c r="AL64" s="1" t="s">
        <v>2450</v>
      </c>
      <c r="AM64" s="1" t="s">
        <v>7073</v>
      </c>
      <c r="AN64" s="1" t="s">
        <v>686</v>
      </c>
      <c r="AO64" s="1" t="s">
        <v>7061</v>
      </c>
      <c r="AP64" s="1" t="s">
        <v>2440</v>
      </c>
      <c r="AQ64" s="1" t="s">
        <v>3163</v>
      </c>
      <c r="AR64" s="1"/>
      <c r="AS64" s="1"/>
      <c r="AT64" s="1"/>
    </row>
    <row r="65" ht="24" customHeight="1" spans="1:46">
      <c r="A65" s="1"/>
      <c r="B65" s="1">
        <v>60</v>
      </c>
      <c r="C65" s="1" t="s">
        <v>588</v>
      </c>
      <c r="D65" s="1">
        <v>61</v>
      </c>
      <c r="E65" s="1" t="s">
        <v>709</v>
      </c>
      <c r="F65" s="1" t="s">
        <v>589</v>
      </c>
      <c r="G65" s="1" t="s">
        <v>7048</v>
      </c>
      <c r="H65" s="9" t="s">
        <v>7080</v>
      </c>
      <c r="I65" s="9" t="s">
        <v>7081</v>
      </c>
      <c r="J65" s="1" t="s">
        <v>3348</v>
      </c>
      <c r="K65" s="1" t="s">
        <v>7068</v>
      </c>
      <c r="L65" s="7">
        <f>④top100打标数据!Z61</f>
        <v>27.99</v>
      </c>
      <c r="M65" s="1" t="s">
        <v>3317</v>
      </c>
      <c r="N65" s="8">
        <f>④top100打标数据!AB61</f>
        <v>4.9</v>
      </c>
      <c r="O65" s="1">
        <f>④top100打标数据!AA61</f>
        <v>16</v>
      </c>
      <c r="P65" s="1" t="s">
        <v>3330</v>
      </c>
      <c r="Q65" s="1" t="s">
        <v>3334</v>
      </c>
      <c r="R65" s="1" t="s">
        <v>826</v>
      </c>
      <c r="S65" s="1" t="s">
        <v>3321</v>
      </c>
      <c r="T65" s="1" t="s">
        <v>3348</v>
      </c>
      <c r="U65" s="1" t="s">
        <v>7053</v>
      </c>
      <c r="V65" s="1" t="s">
        <v>7053</v>
      </c>
      <c r="W65" s="1" t="s">
        <v>826</v>
      </c>
      <c r="X65" s="1" t="s">
        <v>7054</v>
      </c>
      <c r="Y65" s="9" t="str">
        <f>IF(ISNUMBER(④top100打标数据!AJ61),④top100打标数据!AJ61,"")</f>
        <v/>
      </c>
      <c r="Z65" s="9">
        <v>1</v>
      </c>
      <c r="AA65" s="9" t="s">
        <v>7103</v>
      </c>
      <c r="AB65" s="9" t="str">
        <f>IF(AND(ISNUMBER(Y65),COUNTIF($E$6:E65,E65)=1),Y65,"")</f>
        <v/>
      </c>
      <c r="AC65" s="1"/>
      <c r="AD65" s="1" t="s">
        <v>3348</v>
      </c>
      <c r="AE65" s="1" t="s">
        <v>3348</v>
      </c>
      <c r="AF65" s="1" t="s">
        <v>7104</v>
      </c>
      <c r="AG65" s="1" t="s">
        <v>7057</v>
      </c>
      <c r="AH65" s="1" t="s">
        <v>7083</v>
      </c>
      <c r="AI65" s="1" t="s">
        <v>2452</v>
      </c>
      <c r="AJ65" s="1" t="s">
        <v>592</v>
      </c>
      <c r="AK65" s="1" t="s">
        <v>7161</v>
      </c>
      <c r="AL65" s="1" t="s">
        <v>6179</v>
      </c>
      <c r="AM65" s="1" t="s">
        <v>6540</v>
      </c>
      <c r="AN65" s="1" t="s">
        <v>709</v>
      </c>
      <c r="AO65" s="1" t="s">
        <v>7108</v>
      </c>
      <c r="AP65" s="1" t="s">
        <v>2451</v>
      </c>
      <c r="AQ65" s="1" t="s">
        <v>7080</v>
      </c>
      <c r="AR65" s="1"/>
      <c r="AS65" s="1"/>
      <c r="AT65" s="1"/>
    </row>
    <row r="66" ht="24" customHeight="1" spans="1:46">
      <c r="A66" s="1"/>
      <c r="B66" s="1">
        <v>61</v>
      </c>
      <c r="C66" s="1" t="s">
        <v>430</v>
      </c>
      <c r="D66" s="1">
        <v>62</v>
      </c>
      <c r="E66" s="1" t="s">
        <v>793</v>
      </c>
      <c r="F66" s="1" t="s">
        <v>431</v>
      </c>
      <c r="G66" s="1" t="s">
        <v>7135</v>
      </c>
      <c r="H66" s="1" t="s">
        <v>7049</v>
      </c>
      <c r="I66" s="1" t="s">
        <v>7050</v>
      </c>
      <c r="J66" s="1" t="s">
        <v>3348</v>
      </c>
      <c r="K66" s="1" t="s">
        <v>7137</v>
      </c>
      <c r="L66" s="7">
        <f>④top100打标数据!Z62</f>
        <v>22.53</v>
      </c>
      <c r="M66" s="1" t="s">
        <v>3317</v>
      </c>
      <c r="N66" s="8">
        <f>④top100打标数据!AB62</f>
        <v>3.8</v>
      </c>
      <c r="O66" s="1">
        <f>④top100打标数据!AA62</f>
        <v>8</v>
      </c>
      <c r="P66" s="1" t="s">
        <v>3331</v>
      </c>
      <c r="Q66" s="1" t="s">
        <v>3334</v>
      </c>
      <c r="R66" s="1" t="s">
        <v>433</v>
      </c>
      <c r="S66" s="1" t="s">
        <v>3340</v>
      </c>
      <c r="T66" s="1" t="s">
        <v>3348</v>
      </c>
      <c r="U66" s="1" t="s">
        <v>3348</v>
      </c>
      <c r="V66" s="1" t="s">
        <v>3348</v>
      </c>
      <c r="W66" s="1" t="s">
        <v>2459</v>
      </c>
      <c r="X66" s="1" t="s">
        <v>7054</v>
      </c>
      <c r="Y66" s="1">
        <f>IF(ISNUMBER(④top100打标数据!AJ62),④top100打标数据!AJ62,"")</f>
        <v>289</v>
      </c>
      <c r="Z66" s="1">
        <v>1</v>
      </c>
      <c r="AA66" s="1" t="s">
        <v>7055</v>
      </c>
      <c r="AB66" s="1">
        <f>IF(AND(ISNUMBER(Y66),COUNTIF($E$6:E66,E66)=1),Y66,"")</f>
        <v>289</v>
      </c>
      <c r="AC66" s="1">
        <v>6933.11</v>
      </c>
      <c r="AD66" s="1" t="s">
        <v>432</v>
      </c>
      <c r="AE66" s="1" t="s">
        <v>3350</v>
      </c>
      <c r="AF66" s="1" t="s">
        <v>7056</v>
      </c>
      <c r="AG66" s="1" t="s">
        <v>7070</v>
      </c>
      <c r="AH66" s="1" t="s">
        <v>686</v>
      </c>
      <c r="AI66" s="1" t="s">
        <v>2456</v>
      </c>
      <c r="AJ66" s="1" t="s">
        <v>2461</v>
      </c>
      <c r="AK66" s="1" t="s">
        <v>2462</v>
      </c>
      <c r="AL66" s="1" t="s">
        <v>2463</v>
      </c>
      <c r="AM66" s="1" t="s">
        <v>7162</v>
      </c>
      <c r="AN66" s="1" t="s">
        <v>686</v>
      </c>
      <c r="AO66" s="1" t="s">
        <v>7061</v>
      </c>
      <c r="AP66" s="1" t="s">
        <v>2454</v>
      </c>
      <c r="AQ66" s="1" t="s">
        <v>7049</v>
      </c>
      <c r="AR66" s="1"/>
      <c r="AS66" s="1"/>
      <c r="AT66" s="1"/>
    </row>
    <row r="67" ht="24" customHeight="1" spans="1:46">
      <c r="A67" s="1"/>
      <c r="B67" s="1">
        <v>62</v>
      </c>
      <c r="C67" s="1" t="s">
        <v>555</v>
      </c>
      <c r="D67" s="1">
        <v>63</v>
      </c>
      <c r="E67" s="1" t="s">
        <v>2464</v>
      </c>
      <c r="F67" s="1" t="s">
        <v>556</v>
      </c>
      <c r="G67" s="1" t="s">
        <v>7048</v>
      </c>
      <c r="H67" s="1" t="s">
        <v>7090</v>
      </c>
      <c r="I67" s="1" t="s">
        <v>7078</v>
      </c>
      <c r="J67" s="1" t="s">
        <v>7082</v>
      </c>
      <c r="K67" s="1" t="s">
        <v>7052</v>
      </c>
      <c r="L67" s="7">
        <f>④top100打标数据!Z63</f>
        <v>23.99</v>
      </c>
      <c r="M67" s="1" t="s">
        <v>3317</v>
      </c>
      <c r="N67" s="8">
        <f>④top100打标数据!AB63</f>
        <v>4</v>
      </c>
      <c r="O67" s="1">
        <f>④top100打标数据!AA63</f>
        <v>198</v>
      </c>
      <c r="P67" s="1" t="s">
        <v>3329</v>
      </c>
      <c r="Q67" s="1" t="s">
        <v>3333</v>
      </c>
      <c r="R67" s="1" t="s">
        <v>558</v>
      </c>
      <c r="S67" s="1" t="s">
        <v>3341</v>
      </c>
      <c r="T67" s="1" t="s">
        <v>3348</v>
      </c>
      <c r="U67" s="1" t="s">
        <v>3348</v>
      </c>
      <c r="V67" s="1" t="s">
        <v>7053</v>
      </c>
      <c r="W67" s="1" t="s">
        <v>2470</v>
      </c>
      <c r="X67" s="1" t="s">
        <v>7054</v>
      </c>
      <c r="Y67" s="1">
        <f>IF(ISNUMBER(④top100打标数据!AJ63),④top100打标数据!AJ63,"")</f>
        <v>188</v>
      </c>
      <c r="Z67" s="1">
        <v>1</v>
      </c>
      <c r="AA67" s="1" t="s">
        <v>7055</v>
      </c>
      <c r="AB67" s="1">
        <f>IF(AND(ISNUMBER(Y67),COUNTIF($E$6:E67,E67)=1),Y67,"")</f>
        <v>188</v>
      </c>
      <c r="AC67" s="1">
        <v>5600.52</v>
      </c>
      <c r="AD67" s="1" t="s">
        <v>557</v>
      </c>
      <c r="AE67" s="1" t="s">
        <v>3350</v>
      </c>
      <c r="AF67" s="1" t="s">
        <v>7056</v>
      </c>
      <c r="AG67" s="1" t="s">
        <v>7057</v>
      </c>
      <c r="AH67" s="1" t="s">
        <v>686</v>
      </c>
      <c r="AI67" s="1" t="s">
        <v>2468</v>
      </c>
      <c r="AJ67" s="1" t="s">
        <v>7163</v>
      </c>
      <c r="AK67" s="1" t="s">
        <v>7164</v>
      </c>
      <c r="AL67" s="1" t="s">
        <v>7165</v>
      </c>
      <c r="AM67" s="1" t="s">
        <v>7166</v>
      </c>
      <c r="AN67" s="1" t="s">
        <v>686</v>
      </c>
      <c r="AO67" s="1" t="s">
        <v>7061</v>
      </c>
      <c r="AP67" s="1" t="s">
        <v>2466</v>
      </c>
      <c r="AQ67" s="1" t="s">
        <v>7090</v>
      </c>
      <c r="AR67" s="1"/>
      <c r="AS67" s="1"/>
      <c r="AT67" s="1"/>
    </row>
    <row r="68" ht="24" customHeight="1" spans="1:46">
      <c r="A68" s="1"/>
      <c r="B68" s="1">
        <v>63</v>
      </c>
      <c r="C68" s="1" t="s">
        <v>495</v>
      </c>
      <c r="D68" s="1">
        <v>64</v>
      </c>
      <c r="E68" s="1" t="s">
        <v>741</v>
      </c>
      <c r="F68" s="1" t="s">
        <v>382</v>
      </c>
      <c r="G68" s="1" t="s">
        <v>7048</v>
      </c>
      <c r="H68" s="1" t="s">
        <v>3163</v>
      </c>
      <c r="I68" s="1" t="s">
        <v>7050</v>
      </c>
      <c r="J68" s="1" t="s">
        <v>7096</v>
      </c>
      <c r="K68" s="1" t="s">
        <v>7052</v>
      </c>
      <c r="L68" s="7">
        <f>④top100打标数据!Z64</f>
        <v>10.01</v>
      </c>
      <c r="M68" s="1" t="s">
        <v>3316</v>
      </c>
      <c r="N68" s="8">
        <f>④top100打标数据!AB64</f>
        <v>4.3</v>
      </c>
      <c r="O68" s="1">
        <f>④top100打标数据!AA64</f>
        <v>288</v>
      </c>
      <c r="P68" s="1" t="s">
        <v>3329</v>
      </c>
      <c r="Q68" s="1" t="s">
        <v>3333</v>
      </c>
      <c r="R68" s="1" t="s">
        <v>496</v>
      </c>
      <c r="S68" s="1" t="s">
        <v>3339</v>
      </c>
      <c r="T68" s="1" t="s">
        <v>7053</v>
      </c>
      <c r="U68" s="1" t="s">
        <v>3348</v>
      </c>
      <c r="V68" s="1" t="s">
        <v>7118</v>
      </c>
      <c r="W68" s="1" t="s">
        <v>2478</v>
      </c>
      <c r="X68" s="1" t="s">
        <v>7054</v>
      </c>
      <c r="Y68" s="1">
        <f>IF(ISNUMBER(④top100打标数据!AJ64),④top100打标数据!AJ64,"")</f>
        <v>178</v>
      </c>
      <c r="Z68" s="1">
        <v>1</v>
      </c>
      <c r="AA68" s="1" t="s">
        <v>7055</v>
      </c>
      <c r="AB68" s="1">
        <f>IF(AND(ISNUMBER(Y68),COUNTIF($E$6:E68,E68)=1),Y68,"")</f>
        <v>178</v>
      </c>
      <c r="AC68" s="1">
        <v>1860.1</v>
      </c>
      <c r="AD68" s="1" t="s">
        <v>45</v>
      </c>
      <c r="AE68" s="1" t="s">
        <v>3351</v>
      </c>
      <c r="AF68" s="1" t="s">
        <v>7056</v>
      </c>
      <c r="AG68" s="1" t="s">
        <v>7057</v>
      </c>
      <c r="AH68" s="1" t="s">
        <v>686</v>
      </c>
      <c r="AI68" s="1" t="s">
        <v>2476</v>
      </c>
      <c r="AJ68" s="1" t="s">
        <v>2984</v>
      </c>
      <c r="AK68" s="1" t="s">
        <v>7167</v>
      </c>
      <c r="AL68" s="1" t="s">
        <v>7168</v>
      </c>
      <c r="AM68" s="1" t="s">
        <v>7099</v>
      </c>
      <c r="AN68" s="1" t="s">
        <v>686</v>
      </c>
      <c r="AO68" s="1" t="s">
        <v>7061</v>
      </c>
      <c r="AP68" s="1" t="s">
        <v>2474</v>
      </c>
      <c r="AQ68" s="1" t="s">
        <v>3163</v>
      </c>
      <c r="AR68" s="1"/>
      <c r="AS68" s="1"/>
      <c r="AT68" s="1"/>
    </row>
    <row r="69" ht="24" customHeight="1" spans="1:46">
      <c r="A69" s="1"/>
      <c r="B69" s="1">
        <v>64</v>
      </c>
      <c r="C69" s="1" t="s">
        <v>448</v>
      </c>
      <c r="D69" s="1">
        <v>65</v>
      </c>
      <c r="E69" s="1" t="s">
        <v>711</v>
      </c>
      <c r="F69" s="1" t="s">
        <v>66</v>
      </c>
      <c r="G69" s="1" t="s">
        <v>7048</v>
      </c>
      <c r="H69" s="1" t="s">
        <v>3163</v>
      </c>
      <c r="I69" s="1" t="s">
        <v>7050</v>
      </c>
      <c r="J69" s="1" t="s">
        <v>7096</v>
      </c>
      <c r="K69" s="1" t="s">
        <v>7052</v>
      </c>
      <c r="L69" s="7">
        <f>④top100打标数据!Z65</f>
        <v>11.43</v>
      </c>
      <c r="M69" s="1" t="s">
        <v>3316</v>
      </c>
      <c r="N69" s="8">
        <f>④top100打标数据!AB65</f>
        <v>4.2</v>
      </c>
      <c r="O69" s="1">
        <f>④top100打标数据!AA65</f>
        <v>2671</v>
      </c>
      <c r="P69" s="1" t="s">
        <v>3329</v>
      </c>
      <c r="Q69" s="1" t="s">
        <v>3335</v>
      </c>
      <c r="R69" s="1" t="s">
        <v>449</v>
      </c>
      <c r="S69" s="1" t="s">
        <v>3339</v>
      </c>
      <c r="T69" s="1" t="s">
        <v>3348</v>
      </c>
      <c r="U69" s="1" t="s">
        <v>7053</v>
      </c>
      <c r="V69" s="1" t="s">
        <v>3348</v>
      </c>
      <c r="W69" s="1" t="s">
        <v>2486</v>
      </c>
      <c r="X69" s="1" t="s">
        <v>7069</v>
      </c>
      <c r="Y69" s="1">
        <f>IF(ISNUMBER(④top100打标数据!AJ65),④top100打标数据!AJ65,"")</f>
        <v>244</v>
      </c>
      <c r="Z69" s="1">
        <v>1</v>
      </c>
      <c r="AA69" s="1" t="s">
        <v>7055</v>
      </c>
      <c r="AB69" s="1">
        <f>IF(AND(ISNUMBER(Y69),COUNTIF($E$6:E69,E69)=1),Y69,"")</f>
        <v>244</v>
      </c>
      <c r="AC69" s="1">
        <v>3408.68</v>
      </c>
      <c r="AD69" s="1" t="s">
        <v>45</v>
      </c>
      <c r="AE69" s="1" t="s">
        <v>3351</v>
      </c>
      <c r="AF69" s="1" t="s">
        <v>7056</v>
      </c>
      <c r="AG69" s="1" t="s">
        <v>7057</v>
      </c>
      <c r="AH69" s="1" t="s">
        <v>686</v>
      </c>
      <c r="AI69" s="1" t="s">
        <v>2484</v>
      </c>
      <c r="AJ69" s="1" t="s">
        <v>2985</v>
      </c>
      <c r="AK69" s="1" t="s">
        <v>7169</v>
      </c>
      <c r="AL69" s="1" t="s">
        <v>7170</v>
      </c>
      <c r="AM69" s="1" t="s">
        <v>7171</v>
      </c>
      <c r="AN69" s="1" t="s">
        <v>686</v>
      </c>
      <c r="AO69" s="1" t="s">
        <v>7061</v>
      </c>
      <c r="AP69" s="1" t="s">
        <v>2482</v>
      </c>
      <c r="AQ69" s="1" t="s">
        <v>3163</v>
      </c>
      <c r="AR69" s="1"/>
      <c r="AS69" s="1"/>
      <c r="AT69" s="1"/>
    </row>
    <row r="70" ht="24" customHeight="1" spans="1:46">
      <c r="A70" s="1"/>
      <c r="B70" s="1">
        <v>65</v>
      </c>
      <c r="C70" s="1" t="s">
        <v>514</v>
      </c>
      <c r="D70" s="1">
        <v>66</v>
      </c>
      <c r="E70" s="1" t="s">
        <v>2490</v>
      </c>
      <c r="F70" s="1" t="s">
        <v>515</v>
      </c>
      <c r="G70" s="1" t="s">
        <v>7048</v>
      </c>
      <c r="H70" s="9" t="s">
        <v>7080</v>
      </c>
      <c r="I70" s="9" t="s">
        <v>7081</v>
      </c>
      <c r="J70" s="1" t="s">
        <v>7082</v>
      </c>
      <c r="K70" s="1" t="s">
        <v>7052</v>
      </c>
      <c r="L70" s="7">
        <f>④top100打标数据!Z66</f>
        <v>8.58</v>
      </c>
      <c r="M70" s="1" t="s">
        <v>3315</v>
      </c>
      <c r="N70" s="8">
        <f>④top100打标数据!AB66</f>
        <v>4.1</v>
      </c>
      <c r="O70" s="1">
        <f>④top100打标数据!AA66</f>
        <v>219</v>
      </c>
      <c r="P70" s="1" t="s">
        <v>3329</v>
      </c>
      <c r="Q70" s="1" t="s">
        <v>3333</v>
      </c>
      <c r="R70" s="1" t="s">
        <v>517</v>
      </c>
      <c r="S70" s="1" t="s">
        <v>3338</v>
      </c>
      <c r="T70" s="1" t="s">
        <v>3348</v>
      </c>
      <c r="U70" s="1" t="s">
        <v>3348</v>
      </c>
      <c r="V70" s="1" t="s">
        <v>3348</v>
      </c>
      <c r="W70" s="1" t="s">
        <v>2496</v>
      </c>
      <c r="X70" s="1" t="s">
        <v>7054</v>
      </c>
      <c r="Y70" s="1">
        <f>IF(ISNUMBER(④top100打标数据!AJ66),④top100打标数据!AJ66,"")</f>
        <v>206</v>
      </c>
      <c r="Z70" s="1">
        <v>1</v>
      </c>
      <c r="AA70" s="1" t="s">
        <v>7055</v>
      </c>
      <c r="AB70" s="1">
        <f>IF(AND(ISNUMBER(Y70),COUNTIF($E$6:E70,E70)=1),Y70,"")</f>
        <v>206</v>
      </c>
      <c r="AC70" s="1">
        <v>1767.48</v>
      </c>
      <c r="AD70" s="1" t="s">
        <v>516</v>
      </c>
      <c r="AE70" s="1" t="s">
        <v>3350</v>
      </c>
      <c r="AF70" s="1" t="s">
        <v>7056</v>
      </c>
      <c r="AG70" s="1" t="s">
        <v>7057</v>
      </c>
      <c r="AH70" s="1" t="s">
        <v>7083</v>
      </c>
      <c r="AI70" s="1" t="s">
        <v>2494</v>
      </c>
      <c r="AJ70" s="1" t="s">
        <v>518</v>
      </c>
      <c r="AK70" s="1" t="s">
        <v>7172</v>
      </c>
      <c r="AL70" s="1" t="s">
        <v>7173</v>
      </c>
      <c r="AM70" s="1" t="s">
        <v>7094</v>
      </c>
      <c r="AN70" s="1" t="s">
        <v>686</v>
      </c>
      <c r="AO70" s="1" t="s">
        <v>7061</v>
      </c>
      <c r="AP70" s="1" t="s">
        <v>2492</v>
      </c>
      <c r="AQ70" s="1" t="s">
        <v>7080</v>
      </c>
      <c r="AR70" s="1"/>
      <c r="AS70" s="1"/>
      <c r="AT70" s="1"/>
    </row>
    <row r="71" ht="24" customHeight="1" spans="1:46">
      <c r="A71" s="1"/>
      <c r="B71" s="1">
        <v>66</v>
      </c>
      <c r="C71" s="1" t="s">
        <v>461</v>
      </c>
      <c r="D71" s="1">
        <v>67</v>
      </c>
      <c r="E71" s="1" t="s">
        <v>684</v>
      </c>
      <c r="F71" s="1" t="s">
        <v>462</v>
      </c>
      <c r="G71" s="1" t="s">
        <v>7048</v>
      </c>
      <c r="H71" s="1" t="s">
        <v>1353</v>
      </c>
      <c r="I71" s="1" t="s">
        <v>7050</v>
      </c>
      <c r="J71" s="1" t="s">
        <v>7051</v>
      </c>
      <c r="K71" s="1" t="s">
        <v>7052</v>
      </c>
      <c r="L71" s="7">
        <f>④top100打标数据!Z67</f>
        <v>19.9</v>
      </c>
      <c r="M71" s="1" t="s">
        <v>3316</v>
      </c>
      <c r="N71" s="8">
        <f>④top100打标数据!AB67</f>
        <v>4.4</v>
      </c>
      <c r="O71" s="1">
        <f>④top100打标数据!AA67</f>
        <v>225</v>
      </c>
      <c r="P71" s="1" t="s">
        <v>3329</v>
      </c>
      <c r="Q71" s="1" t="s">
        <v>3333</v>
      </c>
      <c r="R71" s="1" t="s">
        <v>464</v>
      </c>
      <c r="S71" s="1" t="s">
        <v>3339</v>
      </c>
      <c r="T71" s="1" t="s">
        <v>3348</v>
      </c>
      <c r="U71" s="1" t="s">
        <v>3348</v>
      </c>
      <c r="V71" s="1" t="s">
        <v>3348</v>
      </c>
      <c r="W71" s="1" t="s">
        <v>2502</v>
      </c>
      <c r="X71" s="1" t="s">
        <v>7054</v>
      </c>
      <c r="Y71" s="1">
        <f>IF(ISNUMBER(④top100打标数据!AJ67),④top100打标数据!AJ67,"")</f>
        <v>220</v>
      </c>
      <c r="Z71" s="1">
        <v>1</v>
      </c>
      <c r="AA71" s="1" t="s">
        <v>7055</v>
      </c>
      <c r="AB71" s="1">
        <f>IF(AND(ISNUMBER(Y71),COUNTIF($E$6:E71,E71)=1),Y71,"")</f>
        <v>220</v>
      </c>
      <c r="AC71" s="1">
        <v>5489</v>
      </c>
      <c r="AD71" s="1" t="s">
        <v>463</v>
      </c>
      <c r="AE71" s="1" t="s">
        <v>3350</v>
      </c>
      <c r="AF71" s="1" t="s">
        <v>7056</v>
      </c>
      <c r="AG71" s="1" t="s">
        <v>7057</v>
      </c>
      <c r="AH71" s="1" t="s">
        <v>686</v>
      </c>
      <c r="AI71" s="1" t="s">
        <v>465</v>
      </c>
      <c r="AJ71" s="1" t="s">
        <v>465</v>
      </c>
      <c r="AK71" s="1" t="s">
        <v>7174</v>
      </c>
      <c r="AL71" s="1" t="s">
        <v>5956</v>
      </c>
      <c r="AM71" s="1" t="s">
        <v>7175</v>
      </c>
      <c r="AN71" s="1" t="s">
        <v>686</v>
      </c>
      <c r="AO71" s="1" t="s">
        <v>7061</v>
      </c>
      <c r="AP71" s="1" t="s">
        <v>2499</v>
      </c>
      <c r="AQ71" s="1" t="s">
        <v>1353</v>
      </c>
      <c r="AR71" s="1"/>
      <c r="AS71" s="1"/>
      <c r="AT71" s="1"/>
    </row>
    <row r="72" ht="24" customHeight="1" spans="1:46">
      <c r="A72" s="1"/>
      <c r="B72" s="1">
        <v>67</v>
      </c>
      <c r="C72" s="1" t="s">
        <v>546</v>
      </c>
      <c r="D72" s="1">
        <v>68</v>
      </c>
      <c r="E72" s="1" t="s">
        <v>786</v>
      </c>
      <c r="F72" s="1" t="s">
        <v>547</v>
      </c>
      <c r="G72" s="1" t="s">
        <v>7048</v>
      </c>
      <c r="H72" s="1" t="s">
        <v>3210</v>
      </c>
      <c r="I72" s="1" t="s">
        <v>7050</v>
      </c>
      <c r="J72" s="1" t="s">
        <v>7082</v>
      </c>
      <c r="K72" s="1" t="s">
        <v>7052</v>
      </c>
      <c r="L72" s="7">
        <f>④top100打标数据!Z68</f>
        <v>25.99</v>
      </c>
      <c r="M72" s="1" t="s">
        <v>3317</v>
      </c>
      <c r="N72" s="8">
        <f>④top100打标数据!AB68</f>
        <v>3.8</v>
      </c>
      <c r="O72" s="1">
        <f>④top100打标数据!AA68</f>
        <v>6</v>
      </c>
      <c r="P72" s="1" t="s">
        <v>3331</v>
      </c>
      <c r="Q72" s="1" t="s">
        <v>3334</v>
      </c>
      <c r="R72" s="1" t="s">
        <v>548</v>
      </c>
      <c r="S72" s="1" t="s">
        <v>3340</v>
      </c>
      <c r="T72" s="1" t="s">
        <v>3348</v>
      </c>
      <c r="U72" s="1" t="s">
        <v>7053</v>
      </c>
      <c r="V72" s="1" t="s">
        <v>7053</v>
      </c>
      <c r="W72" s="1" t="s">
        <v>2510</v>
      </c>
      <c r="X72" s="1" t="s">
        <v>7054</v>
      </c>
      <c r="Y72" s="1">
        <f>IF(ISNUMBER(④top100打标数据!AJ68),④top100打标数据!AJ68,"")</f>
        <v>127</v>
      </c>
      <c r="Z72" s="1">
        <v>1</v>
      </c>
      <c r="AA72" s="1" t="s">
        <v>7055</v>
      </c>
      <c r="AB72" s="1">
        <f>IF(AND(ISNUMBER(Y72),COUNTIF($E$6:E72,E72)=1),Y72,"")</f>
        <v>127</v>
      </c>
      <c r="AC72" s="1">
        <v>3248.66</v>
      </c>
      <c r="AD72" s="1" t="s">
        <v>547</v>
      </c>
      <c r="AE72" s="1" t="s">
        <v>3350</v>
      </c>
      <c r="AF72" s="1" t="s">
        <v>7056</v>
      </c>
      <c r="AG72" s="1" t="s">
        <v>7070</v>
      </c>
      <c r="AH72" s="1" t="s">
        <v>686</v>
      </c>
      <c r="AI72" s="1" t="s">
        <v>2508</v>
      </c>
      <c r="AJ72" s="1" t="s">
        <v>2514</v>
      </c>
      <c r="AK72" s="1" t="s">
        <v>2515</v>
      </c>
      <c r="AL72" s="1" t="s">
        <v>2516</v>
      </c>
      <c r="AM72" s="1" t="s">
        <v>7094</v>
      </c>
      <c r="AN72" s="1" t="s">
        <v>686</v>
      </c>
      <c r="AO72" s="1" t="s">
        <v>7061</v>
      </c>
      <c r="AP72" s="1" t="s">
        <v>2506</v>
      </c>
      <c r="AQ72" s="1" t="s">
        <v>3210</v>
      </c>
      <c r="AR72" s="1"/>
      <c r="AS72" s="1"/>
      <c r="AT72" s="1"/>
    </row>
    <row r="73" ht="24" customHeight="1" spans="1:46">
      <c r="A73" s="1"/>
      <c r="B73" s="1">
        <v>68</v>
      </c>
      <c r="C73" s="1" t="s">
        <v>417</v>
      </c>
      <c r="D73" s="1">
        <v>69</v>
      </c>
      <c r="E73" s="1" t="s">
        <v>788</v>
      </c>
      <c r="F73" s="1" t="s">
        <v>56</v>
      </c>
      <c r="G73" s="1" t="s">
        <v>7048</v>
      </c>
      <c r="H73" s="1" t="s">
        <v>3176</v>
      </c>
      <c r="I73" s="1" t="s">
        <v>7050</v>
      </c>
      <c r="J73" s="1" t="s">
        <v>3348</v>
      </c>
      <c r="K73" s="1" t="s">
        <v>7176</v>
      </c>
      <c r="L73" s="7">
        <f>④top100打标数据!Z69</f>
        <v>14.99</v>
      </c>
      <c r="M73" s="1" t="s">
        <v>3316</v>
      </c>
      <c r="N73" s="8">
        <f>④top100打标数据!AB69</f>
        <v>4.6</v>
      </c>
      <c r="O73" s="1">
        <f>④top100打标数据!AA69</f>
        <v>397</v>
      </c>
      <c r="P73" s="1" t="s">
        <v>3330</v>
      </c>
      <c r="Q73" s="1" t="s">
        <v>3333</v>
      </c>
      <c r="R73" s="1" t="s">
        <v>418</v>
      </c>
      <c r="S73" s="1" t="s">
        <v>3338</v>
      </c>
      <c r="T73" s="1" t="s">
        <v>3348</v>
      </c>
      <c r="U73" s="1" t="s">
        <v>3348</v>
      </c>
      <c r="V73" s="1" t="s">
        <v>3348</v>
      </c>
      <c r="W73" s="1" t="s">
        <v>2522</v>
      </c>
      <c r="X73" s="1" t="s">
        <v>7054</v>
      </c>
      <c r="Y73" s="1">
        <f>IF(ISNUMBER(④top100打标数据!AJ69),④top100打标数据!AJ69,"")</f>
        <v>256</v>
      </c>
      <c r="Z73" s="1">
        <v>1</v>
      </c>
      <c r="AA73" s="1" t="s">
        <v>7055</v>
      </c>
      <c r="AB73" s="1">
        <f>IF(AND(ISNUMBER(Y73),COUNTIF($E$6:E73,E73)=1),Y73,"")</f>
        <v>256</v>
      </c>
      <c r="AC73" s="1">
        <v>3540.48</v>
      </c>
      <c r="AD73" s="1" t="s">
        <v>55</v>
      </c>
      <c r="AE73" s="1" t="s">
        <v>3350</v>
      </c>
      <c r="AF73" s="1" t="s">
        <v>7056</v>
      </c>
      <c r="AG73" s="1" t="s">
        <v>7070</v>
      </c>
      <c r="AH73" s="1" t="s">
        <v>686</v>
      </c>
      <c r="AI73" s="1" t="s">
        <v>2520</v>
      </c>
      <c r="AJ73" s="1" t="s">
        <v>419</v>
      </c>
      <c r="AK73" s="1" t="s">
        <v>2525</v>
      </c>
      <c r="AL73" s="1" t="s">
        <v>2526</v>
      </c>
      <c r="AM73" s="1" t="s">
        <v>7177</v>
      </c>
      <c r="AN73" s="1" t="s">
        <v>686</v>
      </c>
      <c r="AO73" s="1" t="s">
        <v>7061</v>
      </c>
      <c r="AP73" s="1" t="s">
        <v>2518</v>
      </c>
      <c r="AQ73" s="1" t="s">
        <v>3176</v>
      </c>
      <c r="AR73" s="1"/>
      <c r="AS73" s="1"/>
      <c r="AT73" s="1"/>
    </row>
    <row r="74" ht="24" customHeight="1" spans="1:46">
      <c r="A74" s="1"/>
      <c r="B74" s="1">
        <v>69</v>
      </c>
      <c r="C74" s="1" t="s">
        <v>568</v>
      </c>
      <c r="D74" s="1">
        <v>70</v>
      </c>
      <c r="E74" s="1" t="s">
        <v>687</v>
      </c>
      <c r="F74" s="1" t="s">
        <v>54</v>
      </c>
      <c r="G74" s="1" t="s">
        <v>7048</v>
      </c>
      <c r="H74" s="1" t="s">
        <v>3198</v>
      </c>
      <c r="I74" s="1" t="s">
        <v>7050</v>
      </c>
      <c r="J74" s="1" t="s">
        <v>7072</v>
      </c>
      <c r="K74" s="1" t="s">
        <v>7063</v>
      </c>
      <c r="L74" s="7">
        <f>④top100打标数据!Z70</f>
        <v>59.99</v>
      </c>
      <c r="M74" s="1" t="s">
        <v>3319</v>
      </c>
      <c r="N74" s="8">
        <f>④top100打标数据!AB70</f>
        <v>4.6</v>
      </c>
      <c r="O74" s="1">
        <f>④top100打标数据!AA70</f>
        <v>73</v>
      </c>
      <c r="P74" s="1" t="s">
        <v>3330</v>
      </c>
      <c r="Q74" s="1" t="s">
        <v>3334</v>
      </c>
      <c r="R74" s="1" t="s">
        <v>569</v>
      </c>
      <c r="S74" s="1" t="s">
        <v>3340</v>
      </c>
      <c r="T74" s="1" t="s">
        <v>7053</v>
      </c>
      <c r="U74" s="1" t="s">
        <v>7053</v>
      </c>
      <c r="V74" s="1" t="s">
        <v>7053</v>
      </c>
      <c r="W74" s="1" t="s">
        <v>2531</v>
      </c>
      <c r="X74" s="1" t="s">
        <v>7054</v>
      </c>
      <c r="Y74" s="1">
        <f>IF(ISNUMBER(④top100打标数据!AJ70),④top100打标数据!AJ70,"")</f>
        <v>96</v>
      </c>
      <c r="Z74" s="1">
        <v>1</v>
      </c>
      <c r="AA74" s="1" t="s">
        <v>7055</v>
      </c>
      <c r="AB74" s="1">
        <f>IF(AND(ISNUMBER(Y74),COUNTIF($E$6:E74,E74)=1),Y74,"")</f>
        <v>96</v>
      </c>
      <c r="AC74" s="1">
        <v>5343.36</v>
      </c>
      <c r="AD74" s="1" t="s">
        <v>53</v>
      </c>
      <c r="AE74" s="1" t="s">
        <v>3350</v>
      </c>
      <c r="AF74" s="1" t="s">
        <v>7056</v>
      </c>
      <c r="AG74" s="1" t="s">
        <v>7057</v>
      </c>
      <c r="AH74" s="1" t="s">
        <v>686</v>
      </c>
      <c r="AI74" s="1" t="s">
        <v>2529</v>
      </c>
      <c r="AJ74" s="1" t="s">
        <v>2995</v>
      </c>
      <c r="AK74" s="1" t="s">
        <v>7178</v>
      </c>
      <c r="AL74" s="1" t="s">
        <v>5985</v>
      </c>
      <c r="AM74" s="1" t="s">
        <v>7073</v>
      </c>
      <c r="AN74" s="1" t="s">
        <v>686</v>
      </c>
      <c r="AO74" s="1" t="s">
        <v>7061</v>
      </c>
      <c r="AP74" s="1" t="s">
        <v>2527</v>
      </c>
      <c r="AQ74" s="1" t="s">
        <v>3198</v>
      </c>
      <c r="AR74" s="1"/>
      <c r="AS74" s="1"/>
      <c r="AT74" s="1"/>
    </row>
    <row r="75" ht="24" customHeight="1" spans="1:46">
      <c r="A75" s="1"/>
      <c r="B75" s="1">
        <v>70</v>
      </c>
      <c r="C75" s="1" t="s">
        <v>524</v>
      </c>
      <c r="D75" s="1">
        <v>71</v>
      </c>
      <c r="E75" s="1" t="s">
        <v>524</v>
      </c>
      <c r="F75" s="1" t="s">
        <v>525</v>
      </c>
      <c r="G75" s="1" t="s">
        <v>7086</v>
      </c>
      <c r="H75" s="1" t="s">
        <v>7179</v>
      </c>
      <c r="I75" s="1" t="s">
        <v>7050</v>
      </c>
      <c r="J75" s="1" t="s">
        <v>3348</v>
      </c>
      <c r="K75" s="1" t="s">
        <v>7052</v>
      </c>
      <c r="L75" s="7">
        <f>④top100打标数据!Z71</f>
        <v>14.99</v>
      </c>
      <c r="M75" s="1" t="s">
        <v>3316</v>
      </c>
      <c r="N75" s="8">
        <f>④top100打标数据!AB71</f>
        <v>4.7</v>
      </c>
      <c r="O75" s="1">
        <f>④top100打标数据!AA71</f>
        <v>210</v>
      </c>
      <c r="P75" s="1" t="s">
        <v>3330</v>
      </c>
      <c r="Q75" s="1" t="s">
        <v>3333</v>
      </c>
      <c r="R75" s="1" t="s">
        <v>527</v>
      </c>
      <c r="S75" s="1" t="s">
        <v>3338</v>
      </c>
      <c r="T75" s="1" t="s">
        <v>3348</v>
      </c>
      <c r="U75" s="1" t="s">
        <v>3348</v>
      </c>
      <c r="V75" s="1" t="s">
        <v>3348</v>
      </c>
      <c r="W75" s="1" t="s">
        <v>2539</v>
      </c>
      <c r="X75" s="1" t="s">
        <v>7054</v>
      </c>
      <c r="Y75" s="1">
        <f>IF(ISNUMBER(④top100打标数据!AJ71),④top100打标数据!AJ71,"")</f>
        <v>204</v>
      </c>
      <c r="Z75" s="1">
        <v>1</v>
      </c>
      <c r="AA75" s="1" t="s">
        <v>7055</v>
      </c>
      <c r="AB75" s="1">
        <f>IF(AND(ISNUMBER(Y75),COUNTIF($E$6:E75,E75)=1),Y75,"")</f>
        <v>204</v>
      </c>
      <c r="AC75" s="1">
        <v>2896.8</v>
      </c>
      <c r="AD75" s="1" t="s">
        <v>526</v>
      </c>
      <c r="AE75" s="1" t="s">
        <v>3350</v>
      </c>
      <c r="AF75" s="1" t="s">
        <v>7056</v>
      </c>
      <c r="AG75" s="1" t="s">
        <v>7057</v>
      </c>
      <c r="AH75" s="1" t="s">
        <v>686</v>
      </c>
      <c r="AI75" s="1" t="s">
        <v>2537</v>
      </c>
      <c r="AJ75" s="1" t="s">
        <v>528</v>
      </c>
      <c r="AK75" s="1" t="s">
        <v>7180</v>
      </c>
      <c r="AL75" s="1" t="s">
        <v>7181</v>
      </c>
      <c r="AM75" s="1" t="s">
        <v>7182</v>
      </c>
      <c r="AN75" s="1" t="s">
        <v>686</v>
      </c>
      <c r="AO75" s="1" t="s">
        <v>7061</v>
      </c>
      <c r="AP75" s="1" t="s">
        <v>2535</v>
      </c>
      <c r="AQ75" s="1" t="s">
        <v>7179</v>
      </c>
      <c r="AR75" s="1"/>
      <c r="AS75" s="1"/>
      <c r="AT75" s="1"/>
    </row>
    <row r="76" ht="24" customHeight="1" spans="1:46">
      <c r="A76" s="1"/>
      <c r="B76" s="1">
        <v>71</v>
      </c>
      <c r="C76" s="1" t="s">
        <v>435</v>
      </c>
      <c r="D76" s="1">
        <v>72</v>
      </c>
      <c r="E76" s="1" t="s">
        <v>720</v>
      </c>
      <c r="F76" s="1" t="s">
        <v>436</v>
      </c>
      <c r="G76" s="1" t="s">
        <v>7048</v>
      </c>
      <c r="H76" s="1" t="s">
        <v>7090</v>
      </c>
      <c r="I76" s="1" t="s">
        <v>7078</v>
      </c>
      <c r="J76" s="1" t="s">
        <v>7082</v>
      </c>
      <c r="K76" s="1" t="s">
        <v>7052</v>
      </c>
      <c r="L76" s="7">
        <f>④top100打标数据!Z72</f>
        <v>36.54</v>
      </c>
      <c r="M76" s="1" t="s">
        <v>3318</v>
      </c>
      <c r="N76" s="8">
        <f>④top100打标数据!AB72</f>
        <v>4.1</v>
      </c>
      <c r="O76" s="1">
        <f>④top100打标数据!AA72</f>
        <v>187</v>
      </c>
      <c r="P76" s="1" t="s">
        <v>3329</v>
      </c>
      <c r="Q76" s="1" t="s">
        <v>3333</v>
      </c>
      <c r="R76" s="1" t="s">
        <v>438</v>
      </c>
      <c r="S76" s="1" t="s">
        <v>3341</v>
      </c>
      <c r="T76" s="1" t="s">
        <v>7053</v>
      </c>
      <c r="U76" s="1" t="s">
        <v>7053</v>
      </c>
      <c r="V76" s="1" t="s">
        <v>7053</v>
      </c>
      <c r="W76" s="1" t="s">
        <v>2546</v>
      </c>
      <c r="X76" s="1" t="s">
        <v>7054</v>
      </c>
      <c r="Y76" s="1">
        <f>IF(ISNUMBER(④top100打标数据!AJ72),④top100打标数据!AJ72,"")</f>
        <v>285</v>
      </c>
      <c r="Z76" s="1">
        <v>1</v>
      </c>
      <c r="AA76" s="1" t="s">
        <v>7055</v>
      </c>
      <c r="AB76" s="1">
        <f>IF(AND(ISNUMBER(Y76),COUNTIF($E$6:E76,E76)=1),Y76,"")</f>
        <v>285</v>
      </c>
      <c r="AC76" s="1">
        <v>11764.8</v>
      </c>
      <c r="AD76" s="1" t="s">
        <v>437</v>
      </c>
      <c r="AE76" s="1" t="s">
        <v>3350</v>
      </c>
      <c r="AF76" s="1" t="s">
        <v>7056</v>
      </c>
      <c r="AG76" s="1" t="s">
        <v>7070</v>
      </c>
      <c r="AH76" s="1" t="s">
        <v>686</v>
      </c>
      <c r="AI76" s="1" t="s">
        <v>2544</v>
      </c>
      <c r="AJ76" s="1" t="s">
        <v>2548</v>
      </c>
      <c r="AK76" s="1" t="s">
        <v>2549</v>
      </c>
      <c r="AL76" s="1" t="s">
        <v>2550</v>
      </c>
      <c r="AM76" s="1" t="s">
        <v>7094</v>
      </c>
      <c r="AN76" s="1" t="s">
        <v>686</v>
      </c>
      <c r="AO76" s="1" t="s">
        <v>7061</v>
      </c>
      <c r="AP76" s="1" t="s">
        <v>2542</v>
      </c>
      <c r="AQ76" s="1" t="s">
        <v>7090</v>
      </c>
      <c r="AR76" s="1"/>
      <c r="AS76" s="1"/>
      <c r="AT76" s="1"/>
    </row>
    <row r="77" ht="24" customHeight="1" spans="1:46">
      <c r="A77" s="1"/>
      <c r="B77" s="1">
        <v>72</v>
      </c>
      <c r="C77" s="1" t="s">
        <v>534</v>
      </c>
      <c r="D77" s="1">
        <v>73</v>
      </c>
      <c r="E77" s="1" t="s">
        <v>2551</v>
      </c>
      <c r="F77" s="1" t="s">
        <v>535</v>
      </c>
      <c r="G77" s="1" t="s">
        <v>7086</v>
      </c>
      <c r="H77" s="1" t="s">
        <v>3176</v>
      </c>
      <c r="I77" s="1" t="s">
        <v>7050</v>
      </c>
      <c r="J77" s="1" t="s">
        <v>7051</v>
      </c>
      <c r="K77" s="1" t="s">
        <v>7052</v>
      </c>
      <c r="L77" s="7">
        <f>④top100打标数据!Z73</f>
        <v>12.59</v>
      </c>
      <c r="M77" s="1" t="s">
        <v>3316</v>
      </c>
      <c r="N77" s="8">
        <f>④top100打标数据!AB73</f>
        <v>4.8</v>
      </c>
      <c r="O77" s="1">
        <f>④top100打标数据!AA73</f>
        <v>153</v>
      </c>
      <c r="P77" s="1" t="s">
        <v>3330</v>
      </c>
      <c r="Q77" s="1" t="s">
        <v>3333</v>
      </c>
      <c r="R77" s="1" t="s">
        <v>537</v>
      </c>
      <c r="S77" s="1" t="s">
        <v>3338</v>
      </c>
      <c r="T77" s="1" t="s">
        <v>3348</v>
      </c>
      <c r="U77" s="1" t="s">
        <v>3348</v>
      </c>
      <c r="V77" s="1" t="s">
        <v>3348</v>
      </c>
      <c r="W77" s="1" t="s">
        <v>2219</v>
      </c>
      <c r="X77" s="1" t="s">
        <v>7054</v>
      </c>
      <c r="Y77" s="1">
        <f>IF(ISNUMBER(④top100打标数据!AJ73),④top100打标数据!AJ73,"")</f>
        <v>180</v>
      </c>
      <c r="Z77" s="1">
        <v>1</v>
      </c>
      <c r="AA77" s="1" t="s">
        <v>7055</v>
      </c>
      <c r="AB77" s="1">
        <f>IF(AND(ISNUMBER(Y77),COUNTIF($E$6:E77,E77)=1),Y77,"")</f>
        <v>180</v>
      </c>
      <c r="AC77" s="1">
        <v>2473.2</v>
      </c>
      <c r="AD77" s="1" t="s">
        <v>536</v>
      </c>
      <c r="AE77" s="1" t="s">
        <v>3350</v>
      </c>
      <c r="AF77" s="1" t="s">
        <v>7056</v>
      </c>
      <c r="AG77" s="1" t="s">
        <v>7057</v>
      </c>
      <c r="AH77" s="1" t="s">
        <v>686</v>
      </c>
      <c r="AI77" s="1" t="s">
        <v>2555</v>
      </c>
      <c r="AJ77" s="1" t="s">
        <v>538</v>
      </c>
      <c r="AK77" s="1" t="s">
        <v>7183</v>
      </c>
      <c r="AL77" s="1" t="s">
        <v>7184</v>
      </c>
      <c r="AM77" s="1" t="s">
        <v>7128</v>
      </c>
      <c r="AN77" s="1" t="s">
        <v>686</v>
      </c>
      <c r="AO77" s="1" t="s">
        <v>7061</v>
      </c>
      <c r="AP77" s="1" t="s">
        <v>2553</v>
      </c>
      <c r="AQ77" s="1" t="s">
        <v>3176</v>
      </c>
      <c r="AR77" s="1"/>
      <c r="AS77" s="1"/>
      <c r="AT77" s="1"/>
    </row>
    <row r="78" ht="24" customHeight="1" spans="1:46">
      <c r="A78" s="1"/>
      <c r="B78" s="1">
        <v>73</v>
      </c>
      <c r="C78" s="1" t="s">
        <v>445</v>
      </c>
      <c r="D78" s="1">
        <v>74</v>
      </c>
      <c r="E78" s="1" t="s">
        <v>2559</v>
      </c>
      <c r="F78" s="1" t="s">
        <v>394</v>
      </c>
      <c r="G78" s="1" t="s">
        <v>7048</v>
      </c>
      <c r="H78" s="1" t="s">
        <v>3163</v>
      </c>
      <c r="I78" s="1" t="s">
        <v>7050</v>
      </c>
      <c r="J78" s="1" t="s">
        <v>7062</v>
      </c>
      <c r="K78" s="1" t="s">
        <v>7052</v>
      </c>
      <c r="L78" s="7">
        <f>④top100打标数据!Z74</f>
        <v>5.64</v>
      </c>
      <c r="M78" s="1" t="s">
        <v>3315</v>
      </c>
      <c r="N78" s="8">
        <f>④top100打标数据!AB74</f>
        <v>4.4</v>
      </c>
      <c r="O78" s="1">
        <f>④top100打标数据!AA74</f>
        <v>6039</v>
      </c>
      <c r="P78" s="1" t="s">
        <v>3329</v>
      </c>
      <c r="Q78" s="1" t="s">
        <v>3335</v>
      </c>
      <c r="R78" s="1" t="s">
        <v>446</v>
      </c>
      <c r="S78" s="1" t="s">
        <v>3339</v>
      </c>
      <c r="T78" s="1" t="s">
        <v>3348</v>
      </c>
      <c r="U78" s="1" t="s">
        <v>3348</v>
      </c>
      <c r="V78" s="1" t="s">
        <v>7053</v>
      </c>
      <c r="W78" s="1" t="s">
        <v>2564</v>
      </c>
      <c r="X78" s="1" t="s">
        <v>7054</v>
      </c>
      <c r="Y78" s="1">
        <f>IF(ISNUMBER(④top100打标数据!AJ74),④top100打标数据!AJ74,"")</f>
        <v>266</v>
      </c>
      <c r="Z78" s="1">
        <v>1</v>
      </c>
      <c r="AA78" s="1" t="s">
        <v>7055</v>
      </c>
      <c r="AB78" s="1">
        <f>IF(AND(ISNUMBER(Y78),COUNTIF($E$6:E78,E78)=1),Y78,"")</f>
        <v>266</v>
      </c>
      <c r="AC78" s="1">
        <v>1697.08</v>
      </c>
      <c r="AD78" s="1" t="s">
        <v>2567</v>
      </c>
      <c r="AE78" s="1" t="s">
        <v>3352</v>
      </c>
      <c r="AF78" s="1" t="s">
        <v>7056</v>
      </c>
      <c r="AG78" s="1" t="s">
        <v>7057</v>
      </c>
      <c r="AH78" s="1" t="s">
        <v>686</v>
      </c>
      <c r="AI78" s="1" t="s">
        <v>447</v>
      </c>
      <c r="AJ78" s="1" t="s">
        <v>447</v>
      </c>
      <c r="AK78" s="1" t="s">
        <v>7185</v>
      </c>
      <c r="AL78" s="1" t="s">
        <v>7186</v>
      </c>
      <c r="AM78" s="1" t="s">
        <v>7187</v>
      </c>
      <c r="AN78" s="1" t="s">
        <v>686</v>
      </c>
      <c r="AO78" s="1" t="s">
        <v>7061</v>
      </c>
      <c r="AP78" s="1" t="s">
        <v>2561</v>
      </c>
      <c r="AQ78" s="1" t="s">
        <v>3163</v>
      </c>
      <c r="AR78" s="1"/>
      <c r="AS78" s="1"/>
      <c r="AT78" s="1"/>
    </row>
    <row r="79" ht="24" customHeight="1" spans="1:46">
      <c r="A79" s="1"/>
      <c r="B79" s="1">
        <v>74</v>
      </c>
      <c r="C79" s="1" t="s">
        <v>476</v>
      </c>
      <c r="D79" s="1">
        <v>75</v>
      </c>
      <c r="E79" s="1" t="s">
        <v>476</v>
      </c>
      <c r="F79" s="1" t="s">
        <v>477</v>
      </c>
      <c r="G79" s="1" t="s">
        <v>7048</v>
      </c>
      <c r="H79" s="9" t="s">
        <v>7080</v>
      </c>
      <c r="I79" s="9" t="s">
        <v>7081</v>
      </c>
      <c r="J79" s="1" t="s">
        <v>7067</v>
      </c>
      <c r="K79" s="1" t="s">
        <v>7063</v>
      </c>
      <c r="L79" s="7">
        <f>④top100打标数据!Z75</f>
        <v>9.99</v>
      </c>
      <c r="M79" s="1" t="s">
        <v>3315</v>
      </c>
      <c r="N79" s="8">
        <f>④top100打标数据!AB75</f>
        <v>4.2</v>
      </c>
      <c r="O79" s="1">
        <f>④top100打标数据!AA75</f>
        <v>295</v>
      </c>
      <c r="P79" s="1" t="s">
        <v>3329</v>
      </c>
      <c r="Q79" s="1" t="s">
        <v>3333</v>
      </c>
      <c r="R79" s="1" t="s">
        <v>479</v>
      </c>
      <c r="S79" s="1" t="s">
        <v>3338</v>
      </c>
      <c r="T79" s="1" t="s">
        <v>3348</v>
      </c>
      <c r="U79" s="1" t="s">
        <v>3348</v>
      </c>
      <c r="V79" s="1" t="s">
        <v>3348</v>
      </c>
      <c r="W79" s="1" t="s">
        <v>2573</v>
      </c>
      <c r="X79" s="1" t="s">
        <v>7054</v>
      </c>
      <c r="Y79" s="1">
        <f>IF(ISNUMBER(④top100打标数据!AJ75),④top100打标数据!AJ75,"")</f>
        <v>241</v>
      </c>
      <c r="Z79" s="1">
        <v>1</v>
      </c>
      <c r="AA79" s="1" t="s">
        <v>7055</v>
      </c>
      <c r="AB79" s="1">
        <f>IF(AND(ISNUMBER(Y79),COUNTIF($E$6:E79,E79)=1),Y79,"")</f>
        <v>241</v>
      </c>
      <c r="AC79" s="1">
        <v>2356.98</v>
      </c>
      <c r="AD79" s="1" t="s">
        <v>478</v>
      </c>
      <c r="AE79" s="1" t="s">
        <v>3350</v>
      </c>
      <c r="AF79" s="1" t="s">
        <v>7056</v>
      </c>
      <c r="AG79" s="1" t="s">
        <v>7070</v>
      </c>
      <c r="AH79" s="1" t="s">
        <v>7083</v>
      </c>
      <c r="AI79" s="1" t="s">
        <v>2571</v>
      </c>
      <c r="AJ79" s="1" t="s">
        <v>2575</v>
      </c>
      <c r="AK79" s="1" t="s">
        <v>2576</v>
      </c>
      <c r="AL79" s="1" t="s">
        <v>2577</v>
      </c>
      <c r="AM79" s="1" t="s">
        <v>7188</v>
      </c>
      <c r="AN79" s="1" t="s">
        <v>686</v>
      </c>
      <c r="AO79" s="1" t="s">
        <v>7061</v>
      </c>
      <c r="AP79" s="1" t="s">
        <v>2569</v>
      </c>
      <c r="AQ79" s="1" t="s">
        <v>7080</v>
      </c>
      <c r="AR79" s="1"/>
      <c r="AS79" s="1"/>
      <c r="AT79" s="1"/>
    </row>
    <row r="80" ht="24" customHeight="1" spans="1:46">
      <c r="A80" s="1"/>
      <c r="B80" s="1">
        <v>75</v>
      </c>
      <c r="C80" s="1" t="s">
        <v>489</v>
      </c>
      <c r="D80" s="1">
        <v>76</v>
      </c>
      <c r="E80" s="1" t="s">
        <v>2578</v>
      </c>
      <c r="F80" s="1" t="s">
        <v>365</v>
      </c>
      <c r="G80" s="1" t="s">
        <v>7048</v>
      </c>
      <c r="H80" s="1" t="s">
        <v>7075</v>
      </c>
      <c r="I80" s="1" t="s">
        <v>7050</v>
      </c>
      <c r="J80" s="1" t="s">
        <v>7067</v>
      </c>
      <c r="K80" s="1" t="s">
        <v>7063</v>
      </c>
      <c r="L80" s="7">
        <f>④top100打标数据!Z76</f>
        <v>20.39</v>
      </c>
      <c r="M80" s="1" t="s">
        <v>3317</v>
      </c>
      <c r="N80" s="8">
        <f>④top100打标数据!AB76</f>
        <v>4.7</v>
      </c>
      <c r="O80" s="1">
        <f>④top100打标数据!AA76</f>
        <v>71</v>
      </c>
      <c r="P80" s="1" t="s">
        <v>3330</v>
      </c>
      <c r="Q80" s="1" t="s">
        <v>3334</v>
      </c>
      <c r="R80" s="1" t="s">
        <v>2587</v>
      </c>
      <c r="S80" s="1" t="s">
        <v>3341</v>
      </c>
      <c r="T80" s="1" t="s">
        <v>7053</v>
      </c>
      <c r="U80" s="1" t="s">
        <v>7053</v>
      </c>
      <c r="V80" s="1" t="s">
        <v>7053</v>
      </c>
      <c r="W80" s="1" t="s">
        <v>2584</v>
      </c>
      <c r="X80" s="1" t="s">
        <v>7054</v>
      </c>
      <c r="Y80" s="1">
        <f>IF(ISNUMBER(④top100打标数据!AJ76),④top100打标数据!AJ76,"")</f>
        <v>217</v>
      </c>
      <c r="Z80" s="1">
        <v>1</v>
      </c>
      <c r="AA80" s="1" t="s">
        <v>7055</v>
      </c>
      <c r="AB80" s="1">
        <f>IF(AND(ISNUMBER(Y80),COUNTIF($E$6:E80,E80)=1),Y80,"")</f>
        <v>217</v>
      </c>
      <c r="AC80" s="1">
        <v>4737.11</v>
      </c>
      <c r="AD80" s="1" t="s">
        <v>365</v>
      </c>
      <c r="AE80" s="1" t="s">
        <v>3350</v>
      </c>
      <c r="AF80" s="1" t="s">
        <v>7056</v>
      </c>
      <c r="AG80" s="1" t="s">
        <v>7057</v>
      </c>
      <c r="AH80" s="1" t="s">
        <v>686</v>
      </c>
      <c r="AI80" s="1" t="s">
        <v>2582</v>
      </c>
      <c r="AJ80" s="1" t="s">
        <v>3007</v>
      </c>
      <c r="AK80" s="1" t="s">
        <v>7189</v>
      </c>
      <c r="AL80" s="1" t="s">
        <v>7190</v>
      </c>
      <c r="AM80" s="1" t="s">
        <v>7191</v>
      </c>
      <c r="AN80" s="1" t="s">
        <v>686</v>
      </c>
      <c r="AO80" s="1" t="s">
        <v>7061</v>
      </c>
      <c r="AP80" s="1" t="s">
        <v>2580</v>
      </c>
      <c r="AQ80" s="1" t="s">
        <v>7075</v>
      </c>
      <c r="AR80" s="1"/>
      <c r="AS80" s="1"/>
      <c r="AT80" s="1"/>
    </row>
    <row r="81" ht="24" customHeight="1" spans="1:46">
      <c r="A81" s="1"/>
      <c r="B81" s="1">
        <v>76</v>
      </c>
      <c r="C81" s="1" t="s">
        <v>571</v>
      </c>
      <c r="D81" s="1">
        <v>77</v>
      </c>
      <c r="E81" s="1" t="s">
        <v>2588</v>
      </c>
      <c r="F81" s="1" t="s">
        <v>303</v>
      </c>
      <c r="G81" s="1" t="s">
        <v>7048</v>
      </c>
      <c r="H81" s="1" t="s">
        <v>3163</v>
      </c>
      <c r="I81" s="1" t="s">
        <v>7050</v>
      </c>
      <c r="J81" s="1" t="s">
        <v>7067</v>
      </c>
      <c r="K81" s="1" t="s">
        <v>7141</v>
      </c>
      <c r="L81" s="7">
        <f>④top100打标数据!Z77</f>
        <v>9.73</v>
      </c>
      <c r="M81" s="1" t="s">
        <v>3315</v>
      </c>
      <c r="N81" s="8">
        <f>④top100打标数据!AB77</f>
        <v>4.1</v>
      </c>
      <c r="O81" s="1">
        <f>④top100打标数据!AA77</f>
        <v>1185</v>
      </c>
      <c r="P81" s="1" t="s">
        <v>3329</v>
      </c>
      <c r="Q81" s="1" t="s">
        <v>3335</v>
      </c>
      <c r="R81" s="1" t="s">
        <v>573</v>
      </c>
      <c r="S81" s="1" t="s">
        <v>3339</v>
      </c>
      <c r="T81" s="1" t="s">
        <v>3348</v>
      </c>
      <c r="U81" s="1" t="s">
        <v>3348</v>
      </c>
      <c r="V81" s="1" t="s">
        <v>3348</v>
      </c>
      <c r="W81" s="1" t="s">
        <v>2594</v>
      </c>
      <c r="X81" s="1" t="s">
        <v>7054</v>
      </c>
      <c r="Y81" s="1">
        <f>IF(ISNUMBER(④top100打标数据!AJ77),④top100打标数据!AJ77,"")</f>
        <v>121</v>
      </c>
      <c r="Z81" s="1">
        <v>1</v>
      </c>
      <c r="AA81" s="1" t="s">
        <v>7055</v>
      </c>
      <c r="AB81" s="1">
        <f>IF(AND(ISNUMBER(Y81),COUNTIF($E$6:E81,E81)=1),Y81,"")</f>
        <v>121</v>
      </c>
      <c r="AC81" s="1">
        <v>1009.14</v>
      </c>
      <c r="AD81" s="1" t="s">
        <v>572</v>
      </c>
      <c r="AE81" s="1" t="s">
        <v>3350</v>
      </c>
      <c r="AF81" s="1" t="s">
        <v>7056</v>
      </c>
      <c r="AG81" s="1" t="s">
        <v>7057</v>
      </c>
      <c r="AH81" s="1" t="s">
        <v>686</v>
      </c>
      <c r="AI81" s="1" t="s">
        <v>2592</v>
      </c>
      <c r="AJ81" s="1" t="s">
        <v>574</v>
      </c>
      <c r="AK81" s="1" t="s">
        <v>7192</v>
      </c>
      <c r="AL81" s="1" t="s">
        <v>7193</v>
      </c>
      <c r="AM81" s="1" t="s">
        <v>7158</v>
      </c>
      <c r="AN81" s="1" t="s">
        <v>686</v>
      </c>
      <c r="AO81" s="1" t="s">
        <v>7061</v>
      </c>
      <c r="AP81" s="1" t="s">
        <v>2590</v>
      </c>
      <c r="AQ81" s="1" t="s">
        <v>3163</v>
      </c>
      <c r="AR81" s="1"/>
      <c r="AS81" s="1"/>
      <c r="AT81" s="1"/>
    </row>
    <row r="82" ht="24" customHeight="1" spans="1:46">
      <c r="A82" s="1"/>
      <c r="B82" s="1">
        <v>77</v>
      </c>
      <c r="C82" s="1" t="s">
        <v>398</v>
      </c>
      <c r="D82" s="1">
        <v>78</v>
      </c>
      <c r="E82" s="1" t="s">
        <v>398</v>
      </c>
      <c r="F82" s="1" t="s">
        <v>52</v>
      </c>
      <c r="G82" s="1" t="s">
        <v>7048</v>
      </c>
      <c r="H82" s="1" t="s">
        <v>3191</v>
      </c>
      <c r="I82" s="1" t="s">
        <v>7050</v>
      </c>
      <c r="J82" s="1" t="s">
        <v>7062</v>
      </c>
      <c r="K82" s="1" t="s">
        <v>7052</v>
      </c>
      <c r="L82" s="7">
        <f>④top100打标数据!Z78</f>
        <v>17.49</v>
      </c>
      <c r="M82" s="1" t="s">
        <v>3316</v>
      </c>
      <c r="N82" s="8">
        <f>④top100打标数据!AB78</f>
        <v>4.5</v>
      </c>
      <c r="O82" s="1">
        <f>④top100打标数据!AA78</f>
        <v>5461</v>
      </c>
      <c r="P82" s="1" t="s">
        <v>3330</v>
      </c>
      <c r="Q82" s="1" t="s">
        <v>3335</v>
      </c>
      <c r="R82" s="1" t="s">
        <v>2605</v>
      </c>
      <c r="S82" s="1" t="s">
        <v>3339</v>
      </c>
      <c r="T82" s="1" t="s">
        <v>3348</v>
      </c>
      <c r="U82" s="1" t="s">
        <v>7053</v>
      </c>
      <c r="V82" s="1" t="s">
        <v>7053</v>
      </c>
      <c r="W82" s="1" t="s">
        <v>2602</v>
      </c>
      <c r="X82" s="1" t="s">
        <v>7054</v>
      </c>
      <c r="Y82" s="1">
        <f>IF(ISNUMBER(④top100打标数据!AJ78),④top100打标数据!AJ78,"")</f>
        <v>275</v>
      </c>
      <c r="Z82" s="1">
        <v>1</v>
      </c>
      <c r="AA82" s="1" t="s">
        <v>7055</v>
      </c>
      <c r="AB82" s="1">
        <f>IF(AND(ISNUMBER(Y82),COUNTIF($E$6:E82,E82)=1),Y82,"")</f>
        <v>275</v>
      </c>
      <c r="AC82" s="1">
        <v>4463.25</v>
      </c>
      <c r="AD82" s="1" t="s">
        <v>45</v>
      </c>
      <c r="AE82" s="1" t="s">
        <v>3348</v>
      </c>
      <c r="AF82" s="1" t="s">
        <v>7056</v>
      </c>
      <c r="AG82" s="1" t="s">
        <v>7070</v>
      </c>
      <c r="AH82" s="1" t="s">
        <v>686</v>
      </c>
      <c r="AI82" s="1" t="s">
        <v>400</v>
      </c>
      <c r="AJ82" s="1" t="s">
        <v>400</v>
      </c>
      <c r="AK82" s="1" t="s">
        <v>2607</v>
      </c>
      <c r="AL82" s="1" t="s">
        <v>2608</v>
      </c>
      <c r="AM82" s="1" t="s">
        <v>7111</v>
      </c>
      <c r="AN82" s="1" t="s">
        <v>686</v>
      </c>
      <c r="AO82" s="1" t="s">
        <v>7061</v>
      </c>
      <c r="AP82" s="1" t="s">
        <v>2599</v>
      </c>
      <c r="AQ82" s="1" t="s">
        <v>3191</v>
      </c>
      <c r="AR82" s="1"/>
      <c r="AS82" s="1"/>
      <c r="AT82" s="1"/>
    </row>
    <row r="83" ht="24" customHeight="1" spans="1:46">
      <c r="A83" s="1"/>
      <c r="B83" s="1">
        <v>78</v>
      </c>
      <c r="C83" s="1" t="s">
        <v>481</v>
      </c>
      <c r="D83" s="1">
        <v>79</v>
      </c>
      <c r="E83" s="1" t="s">
        <v>726</v>
      </c>
      <c r="F83" s="1" t="s">
        <v>52</v>
      </c>
      <c r="G83" s="1" t="s">
        <v>7086</v>
      </c>
      <c r="H83" s="1" t="s">
        <v>3176</v>
      </c>
      <c r="I83" s="1" t="s">
        <v>7050</v>
      </c>
      <c r="J83" s="1" t="s">
        <v>7051</v>
      </c>
      <c r="K83" s="1" t="s">
        <v>7052</v>
      </c>
      <c r="L83" s="7">
        <f>④top100打标数据!Z79</f>
        <v>5.03</v>
      </c>
      <c r="M83" s="1" t="s">
        <v>3315</v>
      </c>
      <c r="N83" s="8">
        <f>④top100打标数据!AB79</f>
        <v>4.4</v>
      </c>
      <c r="O83" s="1">
        <f>④top100打标数据!AA79</f>
        <v>39</v>
      </c>
      <c r="P83" s="1" t="s">
        <v>3329</v>
      </c>
      <c r="Q83" s="1" t="s">
        <v>3334</v>
      </c>
      <c r="R83" s="1" t="s">
        <v>482</v>
      </c>
      <c r="S83" s="1" t="s">
        <v>3338</v>
      </c>
      <c r="T83" s="1" t="s">
        <v>3348</v>
      </c>
      <c r="U83" s="1" t="s">
        <v>3348</v>
      </c>
      <c r="V83" s="1" t="s">
        <v>3348</v>
      </c>
      <c r="W83" s="1" t="s">
        <v>2614</v>
      </c>
      <c r="X83" s="1" t="s">
        <v>7054</v>
      </c>
      <c r="Y83" s="1">
        <f>IF(ISNUMBER(④top100打标数据!AJ79),④top100打标数据!AJ79,"")</f>
        <v>222</v>
      </c>
      <c r="Z83" s="1">
        <v>1</v>
      </c>
      <c r="AA83" s="1" t="s">
        <v>7055</v>
      </c>
      <c r="AB83" s="1">
        <f>IF(AND(ISNUMBER(Y83),COUNTIF($E$6:E83,E83)=1),Y83,"")</f>
        <v>222</v>
      </c>
      <c r="AC83" s="1">
        <v>1327.56</v>
      </c>
      <c r="AD83" s="1" t="s">
        <v>45</v>
      </c>
      <c r="AE83" s="1" t="s">
        <v>3351</v>
      </c>
      <c r="AF83" s="1" t="s">
        <v>7056</v>
      </c>
      <c r="AG83" s="1" t="s">
        <v>7070</v>
      </c>
      <c r="AH83" s="1" t="s">
        <v>686</v>
      </c>
      <c r="AI83" s="1" t="s">
        <v>2612</v>
      </c>
      <c r="AJ83" s="1" t="s">
        <v>2612</v>
      </c>
      <c r="AK83" s="1" t="s">
        <v>686</v>
      </c>
      <c r="AL83" s="1" t="s">
        <v>2618</v>
      </c>
      <c r="AM83" s="1" t="s">
        <v>7060</v>
      </c>
      <c r="AN83" s="1" t="s">
        <v>686</v>
      </c>
      <c r="AO83" s="1" t="s">
        <v>7061</v>
      </c>
      <c r="AP83" s="1" t="s">
        <v>2610</v>
      </c>
      <c r="AQ83" s="1" t="s">
        <v>3176</v>
      </c>
      <c r="AR83" s="1"/>
      <c r="AS83" s="1"/>
      <c r="AT83" s="1"/>
    </row>
    <row r="84" ht="24" customHeight="1" spans="1:46">
      <c r="A84" s="1"/>
      <c r="B84" s="1">
        <v>79</v>
      </c>
      <c r="C84" s="1" t="s">
        <v>599</v>
      </c>
      <c r="D84" s="1">
        <v>80</v>
      </c>
      <c r="E84" s="1" t="s">
        <v>2619</v>
      </c>
      <c r="F84" s="1" t="s">
        <v>600</v>
      </c>
      <c r="G84" s="1" t="s">
        <v>7048</v>
      </c>
      <c r="H84" s="1" t="s">
        <v>7090</v>
      </c>
      <c r="I84" s="1" t="s">
        <v>7078</v>
      </c>
      <c r="J84" s="1" t="s">
        <v>3348</v>
      </c>
      <c r="K84" s="1" t="s">
        <v>7052</v>
      </c>
      <c r="L84" s="7">
        <f>④top100打标数据!Z80</f>
        <v>35.99</v>
      </c>
      <c r="M84" s="1" t="s">
        <v>3318</v>
      </c>
      <c r="N84" s="8">
        <f>④top100打标数据!AB80</f>
        <v>2.8</v>
      </c>
      <c r="O84" s="1">
        <f>④top100打标数据!AA80</f>
        <v>5</v>
      </c>
      <c r="P84" s="1" t="s">
        <v>3331</v>
      </c>
      <c r="Q84" s="1" t="s">
        <v>3334</v>
      </c>
      <c r="R84" s="1" t="s">
        <v>351</v>
      </c>
      <c r="S84" s="1" t="s">
        <v>3340</v>
      </c>
      <c r="T84" s="1" t="s">
        <v>3348</v>
      </c>
      <c r="U84" s="1" t="s">
        <v>3348</v>
      </c>
      <c r="V84" s="1" t="s">
        <v>7053</v>
      </c>
      <c r="W84" s="1" t="s">
        <v>2624</v>
      </c>
      <c r="X84" s="1" t="s">
        <v>7054</v>
      </c>
      <c r="Y84" s="1">
        <f>IF(ISNUMBER(④top100打标数据!AJ80),④top100打标数据!AJ80,"")</f>
        <v>9</v>
      </c>
      <c r="Z84" s="1">
        <v>1</v>
      </c>
      <c r="AA84" s="1" t="s">
        <v>7055</v>
      </c>
      <c r="AB84" s="1">
        <f>IF(AND(ISNUMBER(Y84),COUNTIF($E$6:E84,E84)=1),Y84,"")</f>
        <v>9</v>
      </c>
      <c r="AC84" s="1">
        <v>323.91</v>
      </c>
      <c r="AD84" s="1" t="s">
        <v>2625</v>
      </c>
      <c r="AE84" s="1" t="s">
        <v>3352</v>
      </c>
      <c r="AF84" s="1" t="s">
        <v>7056</v>
      </c>
      <c r="AG84" s="1" t="s">
        <v>7057</v>
      </c>
      <c r="AH84" s="1" t="s">
        <v>686</v>
      </c>
      <c r="AI84" s="1" t="s">
        <v>2622</v>
      </c>
      <c r="AJ84" s="1" t="s">
        <v>602</v>
      </c>
      <c r="AK84" s="1" t="s">
        <v>7194</v>
      </c>
      <c r="AL84" s="1" t="s">
        <v>7195</v>
      </c>
      <c r="AM84" s="1" t="s">
        <v>6584</v>
      </c>
      <c r="AN84" s="1" t="s">
        <v>686</v>
      </c>
      <c r="AO84" s="1" t="s">
        <v>7061</v>
      </c>
      <c r="AP84" s="1" t="s">
        <v>2620</v>
      </c>
      <c r="AQ84" s="1" t="s">
        <v>7090</v>
      </c>
      <c r="AR84" s="1"/>
      <c r="AS84" s="1"/>
      <c r="AT84" s="1"/>
    </row>
    <row r="85" ht="24" customHeight="1" spans="1:46">
      <c r="A85" s="1"/>
      <c r="B85" s="1">
        <v>80</v>
      </c>
      <c r="C85" s="1" t="s">
        <v>580</v>
      </c>
      <c r="D85" s="1">
        <v>81</v>
      </c>
      <c r="E85" s="1" t="s">
        <v>580</v>
      </c>
      <c r="F85" s="1" t="s">
        <v>581</v>
      </c>
      <c r="G85" s="1" t="s">
        <v>7048</v>
      </c>
      <c r="H85" s="1" t="s">
        <v>7049</v>
      </c>
      <c r="I85" s="1" t="s">
        <v>7050</v>
      </c>
      <c r="J85" s="1" t="s">
        <v>3348</v>
      </c>
      <c r="K85" s="1" t="s">
        <v>7068</v>
      </c>
      <c r="L85" s="7">
        <f>④top100打标数据!Z81</f>
        <v>39.99</v>
      </c>
      <c r="M85" s="1" t="s">
        <v>3318</v>
      </c>
      <c r="N85" s="8">
        <f>④top100打标数据!AB81</f>
        <v>4.3</v>
      </c>
      <c r="O85" s="1">
        <f>④top100打标数据!AA81</f>
        <v>167</v>
      </c>
      <c r="P85" s="1" t="s">
        <v>3329</v>
      </c>
      <c r="Q85" s="1" t="s">
        <v>3333</v>
      </c>
      <c r="R85" s="1" t="s">
        <v>583</v>
      </c>
      <c r="S85" s="1" t="s">
        <v>3340</v>
      </c>
      <c r="T85" s="1" t="s">
        <v>7053</v>
      </c>
      <c r="U85" s="1" t="s">
        <v>7053</v>
      </c>
      <c r="V85" s="1" t="s">
        <v>3348</v>
      </c>
      <c r="W85" s="1" t="s">
        <v>2630</v>
      </c>
      <c r="X85" s="1" t="s">
        <v>7054</v>
      </c>
      <c r="Y85" s="1">
        <f>IF(ISNUMBER(④top100打标数据!AJ81),④top100打标数据!AJ81,"")</f>
        <v>160</v>
      </c>
      <c r="Z85" s="1">
        <v>1</v>
      </c>
      <c r="AA85" s="1" t="s">
        <v>7055</v>
      </c>
      <c r="AB85" s="1">
        <f>IF(AND(ISNUMBER(Y85),COUNTIF($E$6:E85,E85)=1),Y85,"")</f>
        <v>160</v>
      </c>
      <c r="AC85" s="1">
        <v>7254.4</v>
      </c>
      <c r="AD85" s="1" t="s">
        <v>582</v>
      </c>
      <c r="AE85" s="1" t="s">
        <v>3350</v>
      </c>
      <c r="AF85" s="1" t="s">
        <v>7056</v>
      </c>
      <c r="AG85" s="1" t="s">
        <v>7070</v>
      </c>
      <c r="AH85" s="1" t="s">
        <v>686</v>
      </c>
      <c r="AI85" s="1" t="s">
        <v>2628</v>
      </c>
      <c r="AJ85" s="1" t="s">
        <v>584</v>
      </c>
      <c r="AK85" s="1" t="s">
        <v>2635</v>
      </c>
      <c r="AL85" s="1" t="s">
        <v>2636</v>
      </c>
      <c r="AM85" s="1" t="s">
        <v>7074</v>
      </c>
      <c r="AN85" s="1" t="s">
        <v>686</v>
      </c>
      <c r="AO85" s="1" t="s">
        <v>7061</v>
      </c>
      <c r="AP85" s="1" t="s">
        <v>2626</v>
      </c>
      <c r="AQ85" s="1" t="s">
        <v>7049</v>
      </c>
      <c r="AR85" s="1"/>
      <c r="AS85" s="1"/>
      <c r="AT85" s="1"/>
    </row>
    <row r="86" ht="24" customHeight="1" spans="1:46">
      <c r="A86" s="1"/>
      <c r="B86" s="1">
        <v>81</v>
      </c>
      <c r="C86" s="1" t="s">
        <v>539</v>
      </c>
      <c r="D86" s="1">
        <v>82</v>
      </c>
      <c r="E86" s="1" t="s">
        <v>713</v>
      </c>
      <c r="F86" s="1" t="s">
        <v>540</v>
      </c>
      <c r="G86" s="1" t="s">
        <v>7048</v>
      </c>
      <c r="H86" s="1" t="s">
        <v>3176</v>
      </c>
      <c r="I86" s="1" t="s">
        <v>7050</v>
      </c>
      <c r="J86" s="1" t="s">
        <v>7062</v>
      </c>
      <c r="K86" s="1" t="s">
        <v>7052</v>
      </c>
      <c r="L86" s="7">
        <f>④top100打标数据!Z82</f>
        <v>6.71</v>
      </c>
      <c r="M86" s="1" t="s">
        <v>3315</v>
      </c>
      <c r="N86" s="8">
        <f>④top100打标数据!AB82</f>
        <v>4.4</v>
      </c>
      <c r="O86" s="1">
        <f>④top100打标数据!AA82</f>
        <v>620</v>
      </c>
      <c r="P86" s="1" t="s">
        <v>3329</v>
      </c>
      <c r="Q86" s="1" t="s">
        <v>3336</v>
      </c>
      <c r="R86" s="1" t="s">
        <v>541</v>
      </c>
      <c r="S86" s="1" t="s">
        <v>3339</v>
      </c>
      <c r="T86" s="1" t="s">
        <v>3348</v>
      </c>
      <c r="U86" s="1" t="s">
        <v>3348</v>
      </c>
      <c r="V86" s="1" t="s">
        <v>3348</v>
      </c>
      <c r="W86" s="1" t="s">
        <v>2643</v>
      </c>
      <c r="X86" s="1" t="s">
        <v>7054</v>
      </c>
      <c r="Y86" s="1">
        <f>IF(ISNUMBER(④top100打标数据!AJ82),④top100打标数据!AJ82,"")</f>
        <v>117</v>
      </c>
      <c r="Z86" s="1">
        <v>1</v>
      </c>
      <c r="AA86" s="1" t="s">
        <v>7055</v>
      </c>
      <c r="AB86" s="1">
        <f>IF(AND(ISNUMBER(Y86),COUNTIF($E$6:E86,E86)=1),Y86,"")</f>
        <v>117</v>
      </c>
      <c r="AC86" s="1">
        <v>1347.84</v>
      </c>
      <c r="AD86" s="1" t="s">
        <v>45</v>
      </c>
      <c r="AE86" s="1" t="s">
        <v>3351</v>
      </c>
      <c r="AF86" s="1" t="s">
        <v>7056</v>
      </c>
      <c r="AG86" s="1" t="s">
        <v>7070</v>
      </c>
      <c r="AH86" s="1" t="s">
        <v>686</v>
      </c>
      <c r="AI86" s="1" t="s">
        <v>2640</v>
      </c>
      <c r="AJ86" s="1" t="s">
        <v>542</v>
      </c>
      <c r="AK86" s="1" t="s">
        <v>2646</v>
      </c>
      <c r="AL86" s="1" t="s">
        <v>2647</v>
      </c>
      <c r="AM86" s="1" t="s">
        <v>7196</v>
      </c>
      <c r="AN86" s="1" t="s">
        <v>686</v>
      </c>
      <c r="AO86" s="1" t="s">
        <v>7061</v>
      </c>
      <c r="AP86" s="1" t="s">
        <v>2638</v>
      </c>
      <c r="AQ86" s="1" t="s">
        <v>3176</v>
      </c>
      <c r="AR86" s="1"/>
      <c r="AS86" s="1"/>
      <c r="AT86" s="1"/>
    </row>
    <row r="87" ht="24" customHeight="1" spans="1:46">
      <c r="A87" s="1"/>
      <c r="B87" s="1">
        <v>82</v>
      </c>
      <c r="C87" s="1" t="s">
        <v>451</v>
      </c>
      <c r="D87" s="1">
        <v>83</v>
      </c>
      <c r="E87" s="1" t="s">
        <v>797</v>
      </c>
      <c r="F87" s="1" t="s">
        <v>452</v>
      </c>
      <c r="G87" s="1" t="s">
        <v>7048</v>
      </c>
      <c r="H87" s="1" t="s">
        <v>7077</v>
      </c>
      <c r="I87" s="1" t="s">
        <v>7078</v>
      </c>
      <c r="J87" s="1" t="s">
        <v>7114</v>
      </c>
      <c r="K87" s="1" t="s">
        <v>7052</v>
      </c>
      <c r="L87" s="7">
        <f>④top100打标数据!Z83</f>
        <v>13.99</v>
      </c>
      <c r="M87" s="1" t="s">
        <v>3316</v>
      </c>
      <c r="N87" s="8">
        <f>④top100打标数据!AB83</f>
        <v>4</v>
      </c>
      <c r="O87" s="1">
        <f>④top100打标数据!AA83</f>
        <v>38</v>
      </c>
      <c r="P87" s="1" t="s">
        <v>3329</v>
      </c>
      <c r="Q87" s="1" t="s">
        <v>3334</v>
      </c>
      <c r="R87" s="1" t="s">
        <v>454</v>
      </c>
      <c r="S87" s="1" t="s">
        <v>3340</v>
      </c>
      <c r="T87" s="1" t="s">
        <v>7053</v>
      </c>
      <c r="U87" s="1" t="s">
        <v>3348</v>
      </c>
      <c r="V87" s="1" t="s">
        <v>7053</v>
      </c>
      <c r="W87" s="1" t="s">
        <v>2653</v>
      </c>
      <c r="X87" s="1" t="s">
        <v>7069</v>
      </c>
      <c r="Y87" s="1">
        <f>IF(ISNUMBER(④top100打标数据!AJ83),④top100打标数据!AJ83,"")</f>
        <v>201</v>
      </c>
      <c r="Z87" s="1">
        <v>1</v>
      </c>
      <c r="AA87" s="1" t="s">
        <v>7055</v>
      </c>
      <c r="AB87" s="1">
        <f>IF(AND(ISNUMBER(Y87),COUNTIF($E$6:E87,E87)=1),Y87,"")</f>
        <v>201</v>
      </c>
      <c r="AC87" s="1">
        <v>2194.92</v>
      </c>
      <c r="AD87" s="1" t="s">
        <v>453</v>
      </c>
      <c r="AE87" s="1" t="s">
        <v>3350</v>
      </c>
      <c r="AF87" s="1" t="s">
        <v>7056</v>
      </c>
      <c r="AG87" s="1" t="s">
        <v>7070</v>
      </c>
      <c r="AH87" s="1" t="s">
        <v>7197</v>
      </c>
      <c r="AI87" s="1" t="s">
        <v>2651</v>
      </c>
      <c r="AJ87" s="1" t="s">
        <v>2657</v>
      </c>
      <c r="AK87" s="1" t="s">
        <v>2658</v>
      </c>
      <c r="AL87" s="1" t="s">
        <v>2659</v>
      </c>
      <c r="AM87" s="1" t="s">
        <v>7115</v>
      </c>
      <c r="AN87" s="1" t="s">
        <v>686</v>
      </c>
      <c r="AO87" s="1" t="s">
        <v>7061</v>
      </c>
      <c r="AP87" s="1" t="s">
        <v>2649</v>
      </c>
      <c r="AQ87" s="1" t="s">
        <v>7077</v>
      </c>
      <c r="AR87" s="1"/>
      <c r="AS87" s="1"/>
      <c r="AT87" s="1"/>
    </row>
    <row r="88" ht="24" customHeight="1" spans="1:46">
      <c r="A88" s="1"/>
      <c r="B88" s="1">
        <v>83</v>
      </c>
      <c r="C88" s="1" t="s">
        <v>471</v>
      </c>
      <c r="D88" s="1">
        <v>84</v>
      </c>
      <c r="E88" s="1" t="s">
        <v>744</v>
      </c>
      <c r="F88" s="1" t="s">
        <v>472</v>
      </c>
      <c r="G88" s="1" t="s">
        <v>7048</v>
      </c>
      <c r="H88" s="1" t="s">
        <v>3163</v>
      </c>
      <c r="I88" s="1" t="s">
        <v>7050</v>
      </c>
      <c r="J88" s="1" t="s">
        <v>7062</v>
      </c>
      <c r="K88" s="1" t="s">
        <v>7052</v>
      </c>
      <c r="L88" s="7">
        <f>④top100打标数据!Z84</f>
        <v>15.99</v>
      </c>
      <c r="M88" s="1" t="s">
        <v>3316</v>
      </c>
      <c r="N88" s="8">
        <f>④top100打标数据!AB84</f>
        <v>4.4</v>
      </c>
      <c r="O88" s="1">
        <f>④top100打标数据!AA84</f>
        <v>159</v>
      </c>
      <c r="P88" s="1" t="s">
        <v>3329</v>
      </c>
      <c r="Q88" s="1" t="s">
        <v>3333</v>
      </c>
      <c r="R88" s="1" t="s">
        <v>474</v>
      </c>
      <c r="S88" s="1" t="s">
        <v>3338</v>
      </c>
      <c r="T88" s="1" t="s">
        <v>3348</v>
      </c>
      <c r="U88" s="1" t="s">
        <v>7053</v>
      </c>
      <c r="V88" s="1" t="s">
        <v>7053</v>
      </c>
      <c r="W88" s="1" t="s">
        <v>2664</v>
      </c>
      <c r="X88" s="1" t="s">
        <v>7054</v>
      </c>
      <c r="Y88" s="1">
        <f>IF(ISNUMBER(④top100打标数据!AJ84),④top100打标数据!AJ84,"")</f>
        <v>286</v>
      </c>
      <c r="Z88" s="1">
        <v>1</v>
      </c>
      <c r="AA88" s="1" t="s">
        <v>7055</v>
      </c>
      <c r="AB88" s="1">
        <f>IF(AND(ISNUMBER(Y88),COUNTIF($E$6:E88,E88)=1),Y88,"")</f>
        <v>286</v>
      </c>
      <c r="AC88" s="1">
        <v>4573.14</v>
      </c>
      <c r="AD88" s="1" t="s">
        <v>473</v>
      </c>
      <c r="AE88" s="1" t="s">
        <v>3350</v>
      </c>
      <c r="AF88" s="1" t="s">
        <v>7056</v>
      </c>
      <c r="AG88" s="1" t="s">
        <v>7070</v>
      </c>
      <c r="AH88" s="1" t="s">
        <v>686</v>
      </c>
      <c r="AI88" s="1" t="s">
        <v>2662</v>
      </c>
      <c r="AJ88" s="1" t="s">
        <v>2666</v>
      </c>
      <c r="AK88" s="1" t="s">
        <v>2667</v>
      </c>
      <c r="AL88" s="1" t="s">
        <v>2668</v>
      </c>
      <c r="AM88" s="1" t="s">
        <v>7065</v>
      </c>
      <c r="AN88" s="1" t="s">
        <v>686</v>
      </c>
      <c r="AO88" s="1" t="s">
        <v>7061</v>
      </c>
      <c r="AP88" s="1" t="s">
        <v>2660</v>
      </c>
      <c r="AQ88" s="1" t="s">
        <v>3163</v>
      </c>
      <c r="AR88" s="1"/>
      <c r="AS88" s="1"/>
      <c r="AT88" s="1"/>
    </row>
    <row r="89" ht="24" customHeight="1" spans="1:46">
      <c r="A89" s="1"/>
      <c r="B89" s="1">
        <v>84</v>
      </c>
      <c r="C89" s="1" t="s">
        <v>492</v>
      </c>
      <c r="D89" s="1">
        <v>85</v>
      </c>
      <c r="E89" s="1" t="s">
        <v>2669</v>
      </c>
      <c r="F89" s="1" t="s">
        <v>44</v>
      </c>
      <c r="G89" s="1" t="s">
        <v>7048</v>
      </c>
      <c r="H89" s="1" t="s">
        <v>3176</v>
      </c>
      <c r="I89" s="1" t="s">
        <v>7050</v>
      </c>
      <c r="J89" s="1" t="s">
        <v>7051</v>
      </c>
      <c r="K89" s="1" t="s">
        <v>7052</v>
      </c>
      <c r="L89" s="7">
        <f>④top100打标数据!Z85</f>
        <v>61.95</v>
      </c>
      <c r="M89" s="1" t="s">
        <v>3320</v>
      </c>
      <c r="N89" s="8">
        <f>④top100打标数据!AB85</f>
        <v>4.4</v>
      </c>
      <c r="O89" s="1">
        <f>④top100打标数据!AA85</f>
        <v>471</v>
      </c>
      <c r="P89" s="1" t="s">
        <v>3329</v>
      </c>
      <c r="Q89" s="1" t="s">
        <v>3333</v>
      </c>
      <c r="R89" s="1" t="s">
        <v>493</v>
      </c>
      <c r="S89" s="1" t="s">
        <v>3338</v>
      </c>
      <c r="T89" s="1" t="s">
        <v>7053</v>
      </c>
      <c r="U89" s="1" t="s">
        <v>3348</v>
      </c>
      <c r="V89" s="1" t="s">
        <v>3348</v>
      </c>
      <c r="W89" s="1" t="s">
        <v>2675</v>
      </c>
      <c r="X89" s="1" t="s">
        <v>7054</v>
      </c>
      <c r="Y89" s="1">
        <f>IF(ISNUMBER(④top100打标数据!AJ85),④top100打标数据!AJ85,"")</f>
        <v>255</v>
      </c>
      <c r="Z89" s="1">
        <v>1</v>
      </c>
      <c r="AA89" s="1" t="s">
        <v>7055</v>
      </c>
      <c r="AB89" s="1">
        <f>IF(AND(ISNUMBER(Y89),COUNTIF($E$6:E89,E89)=1),Y89,"")</f>
        <v>255</v>
      </c>
      <c r="AC89" s="1">
        <v>15376.5</v>
      </c>
      <c r="AD89" s="1" t="s">
        <v>47</v>
      </c>
      <c r="AE89" s="1" t="s">
        <v>3350</v>
      </c>
      <c r="AF89" s="1" t="s">
        <v>7056</v>
      </c>
      <c r="AG89" s="1" t="s">
        <v>7057</v>
      </c>
      <c r="AH89" s="1" t="s">
        <v>686</v>
      </c>
      <c r="AI89" s="1" t="s">
        <v>2673</v>
      </c>
      <c r="AJ89" s="1" t="s">
        <v>7198</v>
      </c>
      <c r="AK89" s="1" t="s">
        <v>7199</v>
      </c>
      <c r="AL89" s="1" t="s">
        <v>7200</v>
      </c>
      <c r="AM89" s="1" t="s">
        <v>7128</v>
      </c>
      <c r="AN89" s="1" t="s">
        <v>686</v>
      </c>
      <c r="AO89" s="1" t="s">
        <v>7061</v>
      </c>
      <c r="AP89" s="1" t="s">
        <v>2671</v>
      </c>
      <c r="AQ89" s="1" t="s">
        <v>3176</v>
      </c>
      <c r="AR89" s="1"/>
      <c r="AS89" s="1"/>
      <c r="AT89" s="1"/>
    </row>
    <row r="90" ht="24" customHeight="1" spans="1:46">
      <c r="A90" s="1"/>
      <c r="B90" s="1">
        <v>85</v>
      </c>
      <c r="C90" s="1" t="s">
        <v>420</v>
      </c>
      <c r="D90" s="1">
        <v>86</v>
      </c>
      <c r="E90" s="1" t="s">
        <v>2678</v>
      </c>
      <c r="F90" s="1" t="s">
        <v>421</v>
      </c>
      <c r="G90" s="1" t="s">
        <v>7048</v>
      </c>
      <c r="H90" s="1" t="s">
        <v>3198</v>
      </c>
      <c r="I90" s="1" t="s">
        <v>7050</v>
      </c>
      <c r="J90" s="1" t="s">
        <v>7072</v>
      </c>
      <c r="K90" s="1" t="s">
        <v>7052</v>
      </c>
      <c r="L90" s="7">
        <f>④top100打标数据!Z86</f>
        <v>27.9</v>
      </c>
      <c r="M90" s="1" t="s">
        <v>3317</v>
      </c>
      <c r="N90" s="8">
        <f>④top100打标数据!AB86</f>
        <v>4.6</v>
      </c>
      <c r="O90" s="1">
        <f>④top100打标数据!AA86</f>
        <v>35</v>
      </c>
      <c r="P90" s="1" t="s">
        <v>3330</v>
      </c>
      <c r="Q90" s="1" t="s">
        <v>3334</v>
      </c>
      <c r="R90" s="1" t="s">
        <v>2685</v>
      </c>
      <c r="S90" s="1" t="s">
        <v>3340</v>
      </c>
      <c r="T90" s="1" t="s">
        <v>7053</v>
      </c>
      <c r="U90" s="1" t="s">
        <v>7053</v>
      </c>
      <c r="V90" s="1" t="s">
        <v>7053</v>
      </c>
      <c r="W90" s="1" t="s">
        <v>2683</v>
      </c>
      <c r="X90" s="1" t="s">
        <v>7054</v>
      </c>
      <c r="Y90" s="1">
        <f>IF(ISNUMBER(④top100打标数据!AJ86),④top100打标数据!AJ86,"")</f>
        <v>277</v>
      </c>
      <c r="Z90" s="1">
        <v>1</v>
      </c>
      <c r="AA90" s="1" t="s">
        <v>7055</v>
      </c>
      <c r="AB90" s="1">
        <f>IF(AND(ISNUMBER(Y90),COUNTIF($E$6:E90,E90)=1),Y90,"")</f>
        <v>277</v>
      </c>
      <c r="AC90" s="1">
        <v>7728.3</v>
      </c>
      <c r="AD90" s="1" t="s">
        <v>422</v>
      </c>
      <c r="AE90" s="1" t="s">
        <v>3350</v>
      </c>
      <c r="AF90" s="1" t="s">
        <v>7056</v>
      </c>
      <c r="AG90" s="1" t="s">
        <v>7057</v>
      </c>
      <c r="AH90" s="1" t="s">
        <v>686</v>
      </c>
      <c r="AI90" s="1" t="s">
        <v>2681</v>
      </c>
      <c r="AJ90" s="1" t="s">
        <v>3027</v>
      </c>
      <c r="AK90" s="1" t="s">
        <v>7201</v>
      </c>
      <c r="AL90" s="1" t="s">
        <v>7202</v>
      </c>
      <c r="AM90" s="1" t="s">
        <v>7073</v>
      </c>
      <c r="AN90" s="1" t="s">
        <v>686</v>
      </c>
      <c r="AO90" s="1" t="s">
        <v>7061</v>
      </c>
      <c r="AP90" s="1" t="s">
        <v>2679</v>
      </c>
      <c r="AQ90" s="1" t="s">
        <v>3198</v>
      </c>
      <c r="AR90" s="1"/>
      <c r="AS90" s="1"/>
      <c r="AT90" s="1"/>
    </row>
    <row r="91" ht="24" customHeight="1" spans="1:46">
      <c r="A91" s="1"/>
      <c r="B91" s="1">
        <v>86</v>
      </c>
      <c r="C91" s="1" t="s">
        <v>440</v>
      </c>
      <c r="D91" s="1">
        <v>87</v>
      </c>
      <c r="E91" s="1" t="s">
        <v>732</v>
      </c>
      <c r="F91" s="1" t="s">
        <v>441</v>
      </c>
      <c r="G91" s="1" t="s">
        <v>7086</v>
      </c>
      <c r="H91" s="1" t="s">
        <v>3176</v>
      </c>
      <c r="I91" s="1" t="s">
        <v>7050</v>
      </c>
      <c r="J91" s="1" t="s">
        <v>3348</v>
      </c>
      <c r="K91" s="1" t="s">
        <v>7052</v>
      </c>
      <c r="L91" s="7">
        <f>④top100打标数据!Z87</f>
        <v>12.99</v>
      </c>
      <c r="M91" s="1" t="s">
        <v>3316</v>
      </c>
      <c r="N91" s="8">
        <f>④top100打标数据!AB87</f>
        <v>4.6</v>
      </c>
      <c r="O91" s="1">
        <f>④top100打标数据!AA87</f>
        <v>92</v>
      </c>
      <c r="P91" s="1" t="s">
        <v>3330</v>
      </c>
      <c r="Q91" s="1" t="s">
        <v>3334</v>
      </c>
      <c r="R91" s="1" t="s">
        <v>443</v>
      </c>
      <c r="S91" s="1" t="s">
        <v>3338</v>
      </c>
      <c r="T91" s="1" t="s">
        <v>3348</v>
      </c>
      <c r="U91" s="1" t="s">
        <v>3348</v>
      </c>
      <c r="V91" s="1" t="s">
        <v>3348</v>
      </c>
      <c r="W91" s="1" t="s">
        <v>2691</v>
      </c>
      <c r="X91" s="1" t="s">
        <v>7054</v>
      </c>
      <c r="Y91" s="1">
        <f>IF(ISNUMBER(④top100打标数据!AJ87),④top100打标数据!AJ87,"")</f>
        <v>264</v>
      </c>
      <c r="Z91" s="1">
        <v>1</v>
      </c>
      <c r="AA91" s="1" t="s">
        <v>7055</v>
      </c>
      <c r="AB91" s="1">
        <f>IF(AND(ISNUMBER(Y91),COUNTIF($E$6:E91,E91)=1),Y91,"")</f>
        <v>264</v>
      </c>
      <c r="AC91" s="1">
        <v>3429.36</v>
      </c>
      <c r="AD91" s="1" t="s">
        <v>442</v>
      </c>
      <c r="AE91" s="1" t="s">
        <v>3350</v>
      </c>
      <c r="AF91" s="1" t="s">
        <v>7056</v>
      </c>
      <c r="AG91" s="1" t="s">
        <v>7070</v>
      </c>
      <c r="AH91" s="1" t="s">
        <v>686</v>
      </c>
      <c r="AI91" s="1" t="s">
        <v>2689</v>
      </c>
      <c r="AJ91" s="1" t="s">
        <v>444</v>
      </c>
      <c r="AK91" s="1" t="s">
        <v>2694</v>
      </c>
      <c r="AL91" s="1" t="s">
        <v>2695</v>
      </c>
      <c r="AM91" s="1" t="s">
        <v>7203</v>
      </c>
      <c r="AN91" s="1" t="s">
        <v>686</v>
      </c>
      <c r="AO91" s="1" t="s">
        <v>7061</v>
      </c>
      <c r="AP91" s="1" t="s">
        <v>2687</v>
      </c>
      <c r="AQ91" s="1" t="s">
        <v>3176</v>
      </c>
      <c r="AR91" s="1"/>
      <c r="AS91" s="1"/>
      <c r="AT91" s="1"/>
    </row>
    <row r="92" ht="24" customHeight="1" spans="1:46">
      <c r="A92" s="1"/>
      <c r="B92" s="1">
        <v>87</v>
      </c>
      <c r="C92" s="1" t="s">
        <v>368</v>
      </c>
      <c r="D92" s="1">
        <v>88</v>
      </c>
      <c r="E92" s="1" t="s">
        <v>689</v>
      </c>
      <c r="F92" s="1" t="s">
        <v>52</v>
      </c>
      <c r="G92" s="1" t="s">
        <v>7048</v>
      </c>
      <c r="H92" s="1" t="s">
        <v>3176</v>
      </c>
      <c r="I92" s="1" t="s">
        <v>7050</v>
      </c>
      <c r="J92" s="1" t="s">
        <v>7051</v>
      </c>
      <c r="K92" s="1" t="s">
        <v>7052</v>
      </c>
      <c r="L92" s="7">
        <f>④top100打标数据!Z88</f>
        <v>9.72</v>
      </c>
      <c r="M92" s="1" t="s">
        <v>3315</v>
      </c>
      <c r="N92" s="8">
        <f>④top100打标数据!AB88</f>
        <v>4.4</v>
      </c>
      <c r="O92" s="1">
        <f>④top100打标数据!AA88</f>
        <v>1444</v>
      </c>
      <c r="P92" s="1" t="s">
        <v>3329</v>
      </c>
      <c r="Q92" s="1" t="s">
        <v>3335</v>
      </c>
      <c r="R92" s="1" t="s">
        <v>369</v>
      </c>
      <c r="S92" s="1" t="s">
        <v>3339</v>
      </c>
      <c r="T92" s="1" t="s">
        <v>7053</v>
      </c>
      <c r="U92" s="1" t="s">
        <v>7053</v>
      </c>
      <c r="V92" s="1" t="s">
        <v>3348</v>
      </c>
      <c r="W92" s="1" t="s">
        <v>2701</v>
      </c>
      <c r="X92" s="1" t="s">
        <v>7054</v>
      </c>
      <c r="Y92" s="1">
        <f>IF(ISNUMBER(④top100打标数据!AJ88),④top100打标数据!AJ88,"")</f>
        <v>328</v>
      </c>
      <c r="Z92" s="1">
        <v>1</v>
      </c>
      <c r="AA92" s="1" t="s">
        <v>7055</v>
      </c>
      <c r="AB92" s="1">
        <f>IF(AND(ISNUMBER(Y92),COUNTIF($E$6:E92,E92)=1),Y92,"")</f>
        <v>328</v>
      </c>
      <c r="AC92" s="1">
        <v>3886.8</v>
      </c>
      <c r="AD92" s="1" t="s">
        <v>45</v>
      </c>
      <c r="AE92" s="1" t="s">
        <v>3351</v>
      </c>
      <c r="AF92" s="1" t="s">
        <v>7056</v>
      </c>
      <c r="AG92" s="1" t="s">
        <v>7070</v>
      </c>
      <c r="AH92" s="1" t="s">
        <v>686</v>
      </c>
      <c r="AI92" s="1" t="s">
        <v>2699</v>
      </c>
      <c r="AJ92" s="1" t="s">
        <v>2699</v>
      </c>
      <c r="AK92" s="1" t="s">
        <v>2704</v>
      </c>
      <c r="AL92" s="1" t="s">
        <v>2705</v>
      </c>
      <c r="AM92" s="1" t="s">
        <v>7060</v>
      </c>
      <c r="AN92" s="1" t="s">
        <v>686</v>
      </c>
      <c r="AO92" s="1" t="s">
        <v>7061</v>
      </c>
      <c r="AP92" s="1" t="s">
        <v>2697</v>
      </c>
      <c r="AQ92" s="1" t="s">
        <v>3176</v>
      </c>
      <c r="AR92" s="1"/>
      <c r="AS92" s="1"/>
      <c r="AT92" s="1"/>
    </row>
    <row r="93" ht="24" customHeight="1" spans="1:46">
      <c r="A93" s="1"/>
      <c r="B93" s="1">
        <v>88</v>
      </c>
      <c r="C93" s="1" t="s">
        <v>543</v>
      </c>
      <c r="D93" s="1">
        <v>89</v>
      </c>
      <c r="E93" s="1" t="s">
        <v>727</v>
      </c>
      <c r="F93" s="1" t="s">
        <v>54</v>
      </c>
      <c r="G93" s="1" t="s">
        <v>7048</v>
      </c>
      <c r="H93" s="1" t="s">
        <v>3198</v>
      </c>
      <c r="I93" s="1" t="s">
        <v>7050</v>
      </c>
      <c r="J93" s="1" t="s">
        <v>7072</v>
      </c>
      <c r="K93" s="1" t="s">
        <v>7063</v>
      </c>
      <c r="L93" s="7">
        <f>④top100打标数据!Z89</f>
        <v>44.99</v>
      </c>
      <c r="M93" s="1" t="s">
        <v>3319</v>
      </c>
      <c r="N93" s="8">
        <f>④top100打标数据!AB89</f>
        <v>4</v>
      </c>
      <c r="O93" s="1">
        <f>④top100打标数据!AA89</f>
        <v>50</v>
      </c>
      <c r="P93" s="1" t="s">
        <v>3329</v>
      </c>
      <c r="Q93" s="1" t="s">
        <v>3334</v>
      </c>
      <c r="R93" s="1" t="s">
        <v>2714</v>
      </c>
      <c r="S93" s="1" t="s">
        <v>3340</v>
      </c>
      <c r="T93" s="1" t="s">
        <v>7053</v>
      </c>
      <c r="U93" s="1" t="s">
        <v>7053</v>
      </c>
      <c r="V93" s="1" t="s">
        <v>7053</v>
      </c>
      <c r="W93" s="1" t="s">
        <v>2711</v>
      </c>
      <c r="X93" s="1" t="s">
        <v>7054</v>
      </c>
      <c r="Y93" s="1">
        <f>IF(ISNUMBER(④top100打标数据!AJ89),④top100打标数据!AJ89,"")</f>
        <v>140</v>
      </c>
      <c r="Z93" s="1">
        <v>1</v>
      </c>
      <c r="AA93" s="1" t="s">
        <v>7055</v>
      </c>
      <c r="AB93" s="1">
        <f>IF(AND(ISNUMBER(Y93),COUNTIF($E$6:E93,E93)=1),Y93,"")</f>
        <v>140</v>
      </c>
      <c r="AC93" s="1">
        <v>6717.2</v>
      </c>
      <c r="AD93" s="1" t="s">
        <v>53</v>
      </c>
      <c r="AE93" s="1" t="s">
        <v>3350</v>
      </c>
      <c r="AF93" s="1" t="s">
        <v>7056</v>
      </c>
      <c r="AG93" s="1" t="s">
        <v>7070</v>
      </c>
      <c r="AH93" s="1" t="s">
        <v>686</v>
      </c>
      <c r="AI93" s="1" t="s">
        <v>2709</v>
      </c>
      <c r="AJ93" s="1" t="s">
        <v>2715</v>
      </c>
      <c r="AK93" s="1" t="s">
        <v>2716</v>
      </c>
      <c r="AL93" s="1" t="s">
        <v>2717</v>
      </c>
      <c r="AM93" s="1" t="s">
        <v>7073</v>
      </c>
      <c r="AN93" s="1" t="s">
        <v>686</v>
      </c>
      <c r="AO93" s="1" t="s">
        <v>7061</v>
      </c>
      <c r="AP93" s="1" t="s">
        <v>2707</v>
      </c>
      <c r="AQ93" s="1" t="s">
        <v>3198</v>
      </c>
      <c r="AR93" s="1"/>
      <c r="AS93" s="1"/>
      <c r="AT93" s="1"/>
    </row>
    <row r="94" ht="24" customHeight="1" spans="1:46">
      <c r="A94" s="1"/>
      <c r="B94" s="1">
        <v>89</v>
      </c>
      <c r="C94" s="1" t="s">
        <v>425</v>
      </c>
      <c r="D94" s="1">
        <v>90</v>
      </c>
      <c r="E94" s="1" t="s">
        <v>704</v>
      </c>
      <c r="F94" s="1" t="s">
        <v>426</v>
      </c>
      <c r="G94" s="1" t="s">
        <v>7048</v>
      </c>
      <c r="H94" s="1" t="s">
        <v>3210</v>
      </c>
      <c r="I94" s="1" t="s">
        <v>7050</v>
      </c>
      <c r="J94" s="1" t="s">
        <v>3348</v>
      </c>
      <c r="K94" s="1" t="s">
        <v>7052</v>
      </c>
      <c r="L94" s="7">
        <f>④top100打标数据!Z90</f>
        <v>21.98</v>
      </c>
      <c r="M94" s="1" t="s">
        <v>3317</v>
      </c>
      <c r="N94" s="8">
        <f>④top100打标数据!AB90</f>
        <v>4.4</v>
      </c>
      <c r="O94" s="1">
        <f>④top100打标数据!AA90</f>
        <v>391</v>
      </c>
      <c r="P94" s="1" t="s">
        <v>3329</v>
      </c>
      <c r="Q94" s="1" t="s">
        <v>3333</v>
      </c>
      <c r="R94" s="1" t="s">
        <v>2725</v>
      </c>
      <c r="S94" s="1" t="s">
        <v>3338</v>
      </c>
      <c r="T94" s="1" t="s">
        <v>3348</v>
      </c>
      <c r="U94" s="1" t="s">
        <v>7053</v>
      </c>
      <c r="V94" s="1" t="s">
        <v>7053</v>
      </c>
      <c r="W94" s="1" t="s">
        <v>2085</v>
      </c>
      <c r="X94" s="1" t="s">
        <v>7054</v>
      </c>
      <c r="Y94" s="1">
        <f>IF(ISNUMBER(④top100打标数据!AJ90),④top100打标数据!AJ90,"")</f>
        <v>269</v>
      </c>
      <c r="Z94" s="1">
        <v>1</v>
      </c>
      <c r="AA94" s="1" t="s">
        <v>7055</v>
      </c>
      <c r="AB94" s="1">
        <f>IF(AND(ISNUMBER(Y94),COUNTIF($E$6:E94,E94)=1),Y94,"")</f>
        <v>269</v>
      </c>
      <c r="AC94" s="1">
        <v>5912.62</v>
      </c>
      <c r="AD94" s="1" t="s">
        <v>427</v>
      </c>
      <c r="AE94" s="1" t="s">
        <v>3350</v>
      </c>
      <c r="AF94" s="1" t="s">
        <v>7056</v>
      </c>
      <c r="AG94" s="1" t="s">
        <v>7070</v>
      </c>
      <c r="AH94" s="1" t="s">
        <v>686</v>
      </c>
      <c r="AI94" s="1" t="s">
        <v>2721</v>
      </c>
      <c r="AJ94" s="1" t="s">
        <v>429</v>
      </c>
      <c r="AK94" s="1" t="s">
        <v>2727</v>
      </c>
      <c r="AL94" s="1" t="s">
        <v>2089</v>
      </c>
      <c r="AM94" s="1" t="s">
        <v>7112</v>
      </c>
      <c r="AN94" s="1" t="s">
        <v>686</v>
      </c>
      <c r="AO94" s="1" t="s">
        <v>7061</v>
      </c>
      <c r="AP94" s="1" t="s">
        <v>2719</v>
      </c>
      <c r="AQ94" s="1" t="s">
        <v>3210</v>
      </c>
      <c r="AR94" s="1"/>
      <c r="AS94" s="1"/>
      <c r="AT94" s="1"/>
    </row>
    <row r="95" ht="24" customHeight="1" spans="1:46">
      <c r="A95" s="1"/>
      <c r="B95" s="1">
        <v>90</v>
      </c>
      <c r="C95" s="1" t="s">
        <v>498</v>
      </c>
      <c r="D95" s="1">
        <v>91</v>
      </c>
      <c r="E95" s="1" t="s">
        <v>498</v>
      </c>
      <c r="F95" s="1" t="s">
        <v>499</v>
      </c>
      <c r="G95" s="1" t="s">
        <v>7048</v>
      </c>
      <c r="H95" s="1" t="s">
        <v>3176</v>
      </c>
      <c r="I95" s="1" t="s">
        <v>7050</v>
      </c>
      <c r="J95" s="1" t="s">
        <v>7051</v>
      </c>
      <c r="K95" s="1" t="s">
        <v>7052</v>
      </c>
      <c r="L95" s="7">
        <f>④top100打标数据!Z91</f>
        <v>15.12</v>
      </c>
      <c r="M95" s="1" t="s">
        <v>3316</v>
      </c>
      <c r="N95" s="8">
        <f>④top100打标数据!AB91</f>
        <v>4.5</v>
      </c>
      <c r="O95" s="1">
        <f>④top100打标数据!AA91</f>
        <v>782</v>
      </c>
      <c r="P95" s="1" t="s">
        <v>3330</v>
      </c>
      <c r="Q95" s="1" t="s">
        <v>3336</v>
      </c>
      <c r="R95" s="1" t="s">
        <v>500</v>
      </c>
      <c r="S95" s="1" t="s">
        <v>3339</v>
      </c>
      <c r="T95" s="1" t="s">
        <v>7053</v>
      </c>
      <c r="U95" s="1" t="s">
        <v>3348</v>
      </c>
      <c r="V95" s="1" t="s">
        <v>3348</v>
      </c>
      <c r="W95" s="1" t="s">
        <v>2732</v>
      </c>
      <c r="X95" s="1" t="s">
        <v>7054</v>
      </c>
      <c r="Y95" s="1">
        <f>IF(ISNUMBER(④top100打标数据!AJ91),④top100打标数据!AJ91,"")</f>
        <v>227</v>
      </c>
      <c r="Z95" s="1">
        <v>1</v>
      </c>
      <c r="AA95" s="1" t="s">
        <v>7055</v>
      </c>
      <c r="AB95" s="1">
        <f>IF(AND(ISNUMBER(Y95),COUNTIF($E$6:E95,E95)=1),Y95,"")</f>
        <v>227</v>
      </c>
      <c r="AC95" s="1">
        <v>4083.73</v>
      </c>
      <c r="AD95" s="1" t="s">
        <v>45</v>
      </c>
      <c r="AE95" s="1" t="s">
        <v>3351</v>
      </c>
      <c r="AF95" s="1" t="s">
        <v>7056</v>
      </c>
      <c r="AG95" s="1" t="s">
        <v>7070</v>
      </c>
      <c r="AH95" s="1" t="s">
        <v>686</v>
      </c>
      <c r="AI95" s="1" t="s">
        <v>2730</v>
      </c>
      <c r="AJ95" s="1" t="s">
        <v>501</v>
      </c>
      <c r="AK95" s="1" t="s">
        <v>2735</v>
      </c>
      <c r="AL95" s="1" t="s">
        <v>2736</v>
      </c>
      <c r="AM95" s="1" t="s">
        <v>7128</v>
      </c>
      <c r="AN95" s="1" t="s">
        <v>686</v>
      </c>
      <c r="AO95" s="1" t="s">
        <v>7061</v>
      </c>
      <c r="AP95" s="1" t="s">
        <v>2728</v>
      </c>
      <c r="AQ95" s="1" t="s">
        <v>3176</v>
      </c>
      <c r="AR95" s="1"/>
      <c r="AS95" s="1"/>
      <c r="AT95" s="1"/>
    </row>
    <row r="96" ht="24" customHeight="1" spans="1:46">
      <c r="A96" s="1"/>
      <c r="B96" s="1">
        <v>91</v>
      </c>
      <c r="C96" s="1" t="s">
        <v>502</v>
      </c>
      <c r="D96" s="1">
        <v>92</v>
      </c>
      <c r="E96" s="1" t="s">
        <v>502</v>
      </c>
      <c r="F96" s="1" t="s">
        <v>503</v>
      </c>
      <c r="G96" s="1" t="s">
        <v>7048</v>
      </c>
      <c r="H96" s="1" t="s">
        <v>3210</v>
      </c>
      <c r="I96" s="1" t="s">
        <v>7050</v>
      </c>
      <c r="J96" s="1" t="s">
        <v>7082</v>
      </c>
      <c r="K96" s="1" t="s">
        <v>7052</v>
      </c>
      <c r="L96" s="7">
        <f>④top100打标数据!Z92</f>
        <v>15.91</v>
      </c>
      <c r="M96" s="1" t="s">
        <v>3316</v>
      </c>
      <c r="N96" s="8">
        <f>④top100打标数据!AB92</f>
        <v>4.4</v>
      </c>
      <c r="O96" s="1">
        <f>④top100打标数据!AA92</f>
        <v>108</v>
      </c>
      <c r="P96" s="1" t="s">
        <v>3329</v>
      </c>
      <c r="Q96" s="1" t="s">
        <v>3333</v>
      </c>
      <c r="R96" s="1" t="s">
        <v>490</v>
      </c>
      <c r="S96" s="1" t="s">
        <v>3341</v>
      </c>
      <c r="T96" s="1" t="s">
        <v>3348</v>
      </c>
      <c r="U96" s="1" t="s">
        <v>7053</v>
      </c>
      <c r="V96" s="1" t="s">
        <v>7053</v>
      </c>
      <c r="W96" s="1" t="s">
        <v>2741</v>
      </c>
      <c r="X96" s="1" t="s">
        <v>7054</v>
      </c>
      <c r="Y96" s="1">
        <f>IF(ISNUMBER(④top100打标数据!AJ92),④top100打标数据!AJ92,"")</f>
        <v>239</v>
      </c>
      <c r="Z96" s="1">
        <v>1</v>
      </c>
      <c r="AA96" s="1" t="s">
        <v>7055</v>
      </c>
      <c r="AB96" s="1">
        <f>IF(AND(ISNUMBER(Y96),COUNTIF($E$6:E96,E96)=1),Y96,"")</f>
        <v>239</v>
      </c>
      <c r="AC96" s="1">
        <v>4060.61</v>
      </c>
      <c r="AD96" s="1" t="s">
        <v>504</v>
      </c>
      <c r="AE96" s="1" t="s">
        <v>3350</v>
      </c>
      <c r="AF96" s="1" t="s">
        <v>7056</v>
      </c>
      <c r="AG96" s="1" t="s">
        <v>7070</v>
      </c>
      <c r="AH96" s="1" t="s">
        <v>686</v>
      </c>
      <c r="AI96" s="1" t="s">
        <v>2739</v>
      </c>
      <c r="AJ96" s="1" t="s">
        <v>2743</v>
      </c>
      <c r="AK96" s="1" t="s">
        <v>2744</v>
      </c>
      <c r="AL96" s="1" t="s">
        <v>2745</v>
      </c>
      <c r="AM96" s="1" t="s">
        <v>7094</v>
      </c>
      <c r="AN96" s="1" t="s">
        <v>686</v>
      </c>
      <c r="AO96" s="1" t="s">
        <v>7061</v>
      </c>
      <c r="AP96" s="1" t="s">
        <v>2737</v>
      </c>
      <c r="AQ96" s="1" t="s">
        <v>3210</v>
      </c>
      <c r="AR96" s="1"/>
      <c r="AS96" s="1"/>
      <c r="AT96" s="1"/>
    </row>
    <row r="97" ht="24" customHeight="1" spans="1:46">
      <c r="A97" s="1"/>
      <c r="B97" s="1">
        <v>92</v>
      </c>
      <c r="C97" s="1" t="s">
        <v>359</v>
      </c>
      <c r="D97" s="1">
        <v>93</v>
      </c>
      <c r="E97" s="1" t="s">
        <v>773</v>
      </c>
      <c r="F97" s="1" t="s">
        <v>360</v>
      </c>
      <c r="G97" s="1" t="s">
        <v>7048</v>
      </c>
      <c r="H97" s="1" t="s">
        <v>3163</v>
      </c>
      <c r="I97" s="1" t="s">
        <v>7050</v>
      </c>
      <c r="J97" s="1" t="s">
        <v>7072</v>
      </c>
      <c r="K97" s="1" t="s">
        <v>7052</v>
      </c>
      <c r="L97" s="7">
        <f>④top100打标数据!Z93</f>
        <v>39.74</v>
      </c>
      <c r="M97" s="1" t="s">
        <v>3318</v>
      </c>
      <c r="N97" s="8">
        <f>④top100打标数据!AB93</f>
        <v>4.4</v>
      </c>
      <c r="O97" s="1">
        <f>④top100打标数据!AA93</f>
        <v>1042</v>
      </c>
      <c r="P97" s="1" t="s">
        <v>3329</v>
      </c>
      <c r="Q97" s="1" t="s">
        <v>3335</v>
      </c>
      <c r="R97" s="1" t="s">
        <v>2753</v>
      </c>
      <c r="S97" s="1" t="s">
        <v>3341</v>
      </c>
      <c r="T97" s="1" t="s">
        <v>3348</v>
      </c>
      <c r="U97" s="1" t="s">
        <v>7053</v>
      </c>
      <c r="V97" s="1" t="s">
        <v>7053</v>
      </c>
      <c r="W97" s="1" t="s">
        <v>2750</v>
      </c>
      <c r="X97" s="1" t="s">
        <v>7069</v>
      </c>
      <c r="Y97" s="1">
        <f>IF(ISNUMBER(④top100打标数据!AJ93),④top100打标数据!AJ93,"")</f>
        <v>336</v>
      </c>
      <c r="Z97" s="1">
        <v>1</v>
      </c>
      <c r="AA97" s="1" t="s">
        <v>7055</v>
      </c>
      <c r="AB97" s="1">
        <f>IF(AND(ISNUMBER(Y97),COUNTIF($E$6:E97,E97)=1),Y97,"")</f>
        <v>336</v>
      </c>
      <c r="AC97" s="1">
        <v>6988.8</v>
      </c>
      <c r="AD97" s="1" t="s">
        <v>825</v>
      </c>
      <c r="AE97" s="1" t="s">
        <v>3350</v>
      </c>
      <c r="AF97" s="1" t="s">
        <v>7056</v>
      </c>
      <c r="AG97" s="1" t="s">
        <v>7070</v>
      </c>
      <c r="AH97" s="1" t="s">
        <v>686</v>
      </c>
      <c r="AI97" s="1" t="s">
        <v>2748</v>
      </c>
      <c r="AJ97" s="1" t="s">
        <v>363</v>
      </c>
      <c r="AK97" s="1" t="s">
        <v>2755</v>
      </c>
      <c r="AL97" s="1" t="s">
        <v>2756</v>
      </c>
      <c r="AM97" s="1" t="s">
        <v>7073</v>
      </c>
      <c r="AN97" s="1" t="s">
        <v>686</v>
      </c>
      <c r="AO97" s="1" t="s">
        <v>7061</v>
      </c>
      <c r="AP97" s="1" t="s">
        <v>2746</v>
      </c>
      <c r="AQ97" s="1" t="s">
        <v>3163</v>
      </c>
      <c r="AR97" s="1"/>
      <c r="AS97" s="1"/>
      <c r="AT97" s="1"/>
    </row>
    <row r="98" ht="24" customHeight="1" spans="1:46">
      <c r="A98" s="1"/>
      <c r="B98" s="1">
        <v>93</v>
      </c>
      <c r="C98" s="1" t="s">
        <v>406</v>
      </c>
      <c r="D98" s="1">
        <v>94</v>
      </c>
      <c r="E98" s="1" t="s">
        <v>723</v>
      </c>
      <c r="F98" s="1" t="s">
        <v>407</v>
      </c>
      <c r="G98" s="1" t="s">
        <v>7048</v>
      </c>
      <c r="H98" s="1" t="s">
        <v>3198</v>
      </c>
      <c r="I98" s="1" t="s">
        <v>7050</v>
      </c>
      <c r="J98" s="1" t="s">
        <v>7072</v>
      </c>
      <c r="K98" s="1" t="s">
        <v>7052</v>
      </c>
      <c r="L98" s="7">
        <f>④top100打标数据!Z94</f>
        <v>34.62</v>
      </c>
      <c r="M98" s="1" t="s">
        <v>3318</v>
      </c>
      <c r="N98" s="8">
        <f>④top100打标数据!AB94</f>
        <v>4.2</v>
      </c>
      <c r="O98" s="1">
        <f>④top100打标数据!AA94</f>
        <v>127</v>
      </c>
      <c r="P98" s="1" t="s">
        <v>3329</v>
      </c>
      <c r="Q98" s="1" t="s">
        <v>3333</v>
      </c>
      <c r="R98" s="1" t="s">
        <v>409</v>
      </c>
      <c r="S98" s="1" t="s">
        <v>3338</v>
      </c>
      <c r="T98" s="1" t="s">
        <v>7053</v>
      </c>
      <c r="U98" s="1" t="s">
        <v>7053</v>
      </c>
      <c r="V98" s="1" t="s">
        <v>7053</v>
      </c>
      <c r="W98" s="1" t="s">
        <v>2761</v>
      </c>
      <c r="X98" s="1" t="s">
        <v>7054</v>
      </c>
      <c r="Y98" s="1">
        <f>IF(ISNUMBER(④top100打标数据!AJ94),④top100打标数据!AJ94,"")</f>
        <v>330</v>
      </c>
      <c r="Z98" s="1">
        <v>1</v>
      </c>
      <c r="AA98" s="1" t="s">
        <v>7055</v>
      </c>
      <c r="AB98" s="1">
        <f>IF(AND(ISNUMBER(Y98),COUNTIF($E$6:E98,E98)=1),Y98,"")</f>
        <v>330</v>
      </c>
      <c r="AC98" s="1">
        <v>11840.4</v>
      </c>
      <c r="AD98" s="1" t="s">
        <v>45</v>
      </c>
      <c r="AE98" s="1" t="s">
        <v>3351</v>
      </c>
      <c r="AF98" s="1" t="s">
        <v>7056</v>
      </c>
      <c r="AG98" s="1" t="s">
        <v>7057</v>
      </c>
      <c r="AH98" s="1" t="s">
        <v>686</v>
      </c>
      <c r="AI98" s="1" t="s">
        <v>410</v>
      </c>
      <c r="AJ98" s="1" t="s">
        <v>410</v>
      </c>
      <c r="AK98" s="1" t="s">
        <v>7204</v>
      </c>
      <c r="AL98" s="1" t="s">
        <v>7205</v>
      </c>
      <c r="AM98" s="1" t="s">
        <v>7073</v>
      </c>
      <c r="AN98" s="1" t="s">
        <v>686</v>
      </c>
      <c r="AO98" s="1" t="s">
        <v>7061</v>
      </c>
      <c r="AP98" s="1" t="s">
        <v>2758</v>
      </c>
      <c r="AQ98" s="1" t="s">
        <v>3198</v>
      </c>
      <c r="AR98" s="1"/>
      <c r="AS98" s="1"/>
      <c r="AT98" s="1"/>
    </row>
    <row r="99" ht="24" customHeight="1" spans="1:46">
      <c r="A99" s="1"/>
      <c r="B99" s="1">
        <v>94</v>
      </c>
      <c r="C99" s="1" t="s">
        <v>483</v>
      </c>
      <c r="D99" s="1">
        <v>95</v>
      </c>
      <c r="E99" s="1" t="s">
        <v>2763</v>
      </c>
      <c r="F99" s="1" t="s">
        <v>407</v>
      </c>
      <c r="G99" s="1" t="s">
        <v>7048</v>
      </c>
      <c r="H99" s="1" t="s">
        <v>3176</v>
      </c>
      <c r="I99" s="1" t="s">
        <v>7050</v>
      </c>
      <c r="J99" s="1" t="s">
        <v>7051</v>
      </c>
      <c r="K99" s="1" t="s">
        <v>7052</v>
      </c>
      <c r="L99" s="7">
        <f>④top100打标数据!Z95</f>
        <v>34.45</v>
      </c>
      <c r="M99" s="1" t="s">
        <v>3318</v>
      </c>
      <c r="N99" s="8">
        <f>④top100打标数据!AB95</f>
        <v>4.6</v>
      </c>
      <c r="O99" s="1">
        <f>④top100打标数据!AA95</f>
        <v>2956</v>
      </c>
      <c r="P99" s="1" t="s">
        <v>3330</v>
      </c>
      <c r="Q99" s="1" t="s">
        <v>3335</v>
      </c>
      <c r="R99" s="1" t="s">
        <v>2770</v>
      </c>
      <c r="S99" s="1" t="s">
        <v>3339</v>
      </c>
      <c r="T99" s="1" t="s">
        <v>7053</v>
      </c>
      <c r="U99" s="1" t="s">
        <v>3348</v>
      </c>
      <c r="V99" s="1" t="s">
        <v>3348</v>
      </c>
      <c r="W99" s="1" t="s">
        <v>2767</v>
      </c>
      <c r="X99" s="1" t="s">
        <v>7054</v>
      </c>
      <c r="Y99" s="1">
        <f>IF(ISNUMBER(④top100打标数据!AJ95),④top100打标数据!AJ95,"")</f>
        <v>244</v>
      </c>
      <c r="Z99" s="1">
        <v>1</v>
      </c>
      <c r="AA99" s="1" t="s">
        <v>7055</v>
      </c>
      <c r="AB99" s="1">
        <f>IF(AND(ISNUMBER(Y99),COUNTIF($E$6:E99,E99)=1),Y99,"")</f>
        <v>244</v>
      </c>
      <c r="AC99" s="1">
        <v>9962.52</v>
      </c>
      <c r="AD99" s="1" t="s">
        <v>45</v>
      </c>
      <c r="AE99" s="1" t="s">
        <v>3351</v>
      </c>
      <c r="AF99" s="1" t="s">
        <v>7056</v>
      </c>
      <c r="AG99" s="1" t="s">
        <v>7057</v>
      </c>
      <c r="AH99" s="1" t="s">
        <v>686</v>
      </c>
      <c r="AI99" s="1" t="s">
        <v>485</v>
      </c>
      <c r="AJ99" s="1" t="s">
        <v>485</v>
      </c>
      <c r="AK99" s="1" t="s">
        <v>7206</v>
      </c>
      <c r="AL99" s="1" t="s">
        <v>7207</v>
      </c>
      <c r="AM99" s="1" t="s">
        <v>7060</v>
      </c>
      <c r="AN99" s="1" t="s">
        <v>686</v>
      </c>
      <c r="AO99" s="1" t="s">
        <v>7061</v>
      </c>
      <c r="AP99" s="1" t="s">
        <v>2764</v>
      </c>
      <c r="AQ99" s="1" t="s">
        <v>3176</v>
      </c>
      <c r="AR99" s="1"/>
      <c r="AS99" s="1"/>
      <c r="AT99" s="1"/>
    </row>
    <row r="100" ht="24" customHeight="1" spans="1:46">
      <c r="A100" s="1"/>
      <c r="B100" s="1">
        <v>95</v>
      </c>
      <c r="C100" s="1" t="s">
        <v>603</v>
      </c>
      <c r="D100" s="1">
        <v>96</v>
      </c>
      <c r="E100" s="1" t="s">
        <v>603</v>
      </c>
      <c r="F100" s="1" t="s">
        <v>604</v>
      </c>
      <c r="G100" s="1" t="s">
        <v>7135</v>
      </c>
      <c r="H100" s="1" t="s">
        <v>3176</v>
      </c>
      <c r="I100" s="1" t="s">
        <v>7050</v>
      </c>
      <c r="J100" s="1" t="s">
        <v>7051</v>
      </c>
      <c r="K100" s="1" t="s">
        <v>7137</v>
      </c>
      <c r="L100" s="7">
        <f>④top100打标数据!Z96</f>
        <v>18.99</v>
      </c>
      <c r="M100" s="1" t="s">
        <v>3316</v>
      </c>
      <c r="N100" s="8">
        <f>④top100打标数据!AB96</f>
        <v>3</v>
      </c>
      <c r="O100" s="1">
        <f>④top100打标数据!AA96</f>
        <v>1</v>
      </c>
      <c r="P100" s="1" t="s">
        <v>3331</v>
      </c>
      <c r="Q100" s="1" t="s">
        <v>3334</v>
      </c>
      <c r="R100" s="1" t="s">
        <v>606</v>
      </c>
      <c r="S100" s="1" t="s">
        <v>3340</v>
      </c>
      <c r="T100" s="1" t="s">
        <v>3348</v>
      </c>
      <c r="U100" s="1" t="s">
        <v>3348</v>
      </c>
      <c r="V100" s="1" t="s">
        <v>3348</v>
      </c>
      <c r="W100" s="1" t="s">
        <v>2776</v>
      </c>
      <c r="X100" s="1" t="s">
        <v>7069</v>
      </c>
      <c r="Y100" s="1">
        <f>IF(ISNUMBER(④top100打标数据!AJ96),④top100打标数据!AJ96,"")</f>
        <v>1</v>
      </c>
      <c r="Z100" s="1">
        <v>1</v>
      </c>
      <c r="AA100" s="1" t="s">
        <v>7055</v>
      </c>
      <c r="AB100" s="1">
        <f>IF(AND(ISNUMBER(Y100),COUNTIF($E$6:E100,E100)=1),Y100,"")</f>
        <v>1</v>
      </c>
      <c r="AC100" s="1">
        <v>18.99</v>
      </c>
      <c r="AD100" s="1" t="s">
        <v>605</v>
      </c>
      <c r="AE100" s="1" t="s">
        <v>3350</v>
      </c>
      <c r="AF100" s="1" t="s">
        <v>7056</v>
      </c>
      <c r="AG100" s="1" t="s">
        <v>7057</v>
      </c>
      <c r="AH100" s="1" t="s">
        <v>686</v>
      </c>
      <c r="AI100" s="1" t="s">
        <v>2774</v>
      </c>
      <c r="AJ100" s="1" t="s">
        <v>607</v>
      </c>
      <c r="AK100" s="1" t="s">
        <v>7208</v>
      </c>
      <c r="AL100" s="1" t="s">
        <v>7209</v>
      </c>
      <c r="AM100" s="1" t="s">
        <v>7210</v>
      </c>
      <c r="AN100" s="1" t="s">
        <v>686</v>
      </c>
      <c r="AO100" s="1" t="s">
        <v>7061</v>
      </c>
      <c r="AP100" s="1" t="s">
        <v>2772</v>
      </c>
      <c r="AQ100" s="1" t="s">
        <v>3176</v>
      </c>
      <c r="AR100" s="1"/>
      <c r="AS100" s="1"/>
      <c r="AT100" s="1"/>
    </row>
    <row r="101" ht="24" customHeight="1" spans="1:46">
      <c r="A101" s="1"/>
      <c r="B101" s="1">
        <v>96</v>
      </c>
      <c r="C101" s="1" t="s">
        <v>565</v>
      </c>
      <c r="D101" s="1">
        <v>97</v>
      </c>
      <c r="E101" s="1" t="s">
        <v>2778</v>
      </c>
      <c r="F101" s="1" t="s">
        <v>62</v>
      </c>
      <c r="G101" s="1" t="s">
        <v>7086</v>
      </c>
      <c r="H101" s="1" t="s">
        <v>3176</v>
      </c>
      <c r="I101" s="1" t="s">
        <v>7050</v>
      </c>
      <c r="J101" s="1" t="s">
        <v>3348</v>
      </c>
      <c r="K101" s="1" t="s">
        <v>7052</v>
      </c>
      <c r="L101" s="7">
        <f>④top100打标数据!Z97</f>
        <v>12.99</v>
      </c>
      <c r="M101" s="1" t="s">
        <v>3316</v>
      </c>
      <c r="N101" s="8">
        <f>④top100打标数据!AB97</f>
        <v>4.6</v>
      </c>
      <c r="O101" s="1">
        <f>④top100打标数据!AA97</f>
        <v>168</v>
      </c>
      <c r="P101" s="1" t="s">
        <v>3330</v>
      </c>
      <c r="Q101" s="1" t="s">
        <v>3333</v>
      </c>
      <c r="R101" s="1" t="s">
        <v>566</v>
      </c>
      <c r="S101" s="1" t="s">
        <v>3341</v>
      </c>
      <c r="T101" s="1" t="s">
        <v>3348</v>
      </c>
      <c r="U101" s="1" t="s">
        <v>3348</v>
      </c>
      <c r="V101" s="1" t="s">
        <v>3348</v>
      </c>
      <c r="W101" s="1" t="s">
        <v>2784</v>
      </c>
      <c r="X101" s="1" t="s">
        <v>7054</v>
      </c>
      <c r="Y101" s="1">
        <f>IF(ISNUMBER(④top100打标数据!AJ97),④top100打标数据!AJ97,"")</f>
        <v>142</v>
      </c>
      <c r="Z101" s="1">
        <v>1</v>
      </c>
      <c r="AA101" s="1" t="s">
        <v>7055</v>
      </c>
      <c r="AB101" s="1">
        <f>IF(AND(ISNUMBER(Y101),COUNTIF($E$6:E101,E101)=1),Y101,"")</f>
        <v>142</v>
      </c>
      <c r="AC101" s="1">
        <v>1922.68</v>
      </c>
      <c r="AD101" s="1" t="s">
        <v>59</v>
      </c>
      <c r="AE101" s="1" t="s">
        <v>3350</v>
      </c>
      <c r="AF101" s="1" t="s">
        <v>7056</v>
      </c>
      <c r="AG101" s="1" t="s">
        <v>7057</v>
      </c>
      <c r="AH101" s="1" t="s">
        <v>686</v>
      </c>
      <c r="AI101" s="1" t="s">
        <v>2782</v>
      </c>
      <c r="AJ101" s="1" t="s">
        <v>567</v>
      </c>
      <c r="AK101" s="1" t="s">
        <v>7211</v>
      </c>
      <c r="AL101" s="1" t="s">
        <v>7212</v>
      </c>
      <c r="AM101" s="1" t="s">
        <v>7213</v>
      </c>
      <c r="AN101" s="1" t="s">
        <v>686</v>
      </c>
      <c r="AO101" s="1" t="s">
        <v>7061</v>
      </c>
      <c r="AP101" s="1" t="s">
        <v>2780</v>
      </c>
      <c r="AQ101" s="1" t="s">
        <v>3176</v>
      </c>
      <c r="AR101" s="1"/>
      <c r="AS101" s="1"/>
      <c r="AT101" s="1"/>
    </row>
    <row r="102" ht="24" customHeight="1" spans="1:46">
      <c r="A102" s="1"/>
      <c r="B102" s="1">
        <v>97</v>
      </c>
      <c r="C102" s="1" t="s">
        <v>335</v>
      </c>
      <c r="D102" s="1">
        <v>98</v>
      </c>
      <c r="E102" s="1" t="s">
        <v>2787</v>
      </c>
      <c r="F102" s="1" t="s">
        <v>336</v>
      </c>
      <c r="G102" s="1" t="s">
        <v>7214</v>
      </c>
      <c r="H102" s="1" t="s">
        <v>3210</v>
      </c>
      <c r="I102" s="1" t="s">
        <v>7050</v>
      </c>
      <c r="J102" s="1" t="s">
        <v>7082</v>
      </c>
      <c r="K102" s="1" t="s">
        <v>7052</v>
      </c>
      <c r="L102" s="7">
        <f>④top100打标数据!Z98</f>
        <v>47.99</v>
      </c>
      <c r="M102" s="1" t="s">
        <v>3319</v>
      </c>
      <c r="N102" s="8">
        <f>④top100打标数据!AB98</f>
        <v>4.5</v>
      </c>
      <c r="O102" s="1">
        <f>④top100打标数据!AA98</f>
        <v>366</v>
      </c>
      <c r="P102" s="1" t="s">
        <v>3330</v>
      </c>
      <c r="Q102" s="1" t="s">
        <v>3333</v>
      </c>
      <c r="R102" s="1" t="s">
        <v>338</v>
      </c>
      <c r="S102" s="1" t="s">
        <v>3338</v>
      </c>
      <c r="T102" s="1" t="s">
        <v>3348</v>
      </c>
      <c r="U102" s="1" t="s">
        <v>3348</v>
      </c>
      <c r="V102" s="1" t="s">
        <v>3348</v>
      </c>
      <c r="W102" s="1" t="s">
        <v>2793</v>
      </c>
      <c r="X102" s="1" t="s">
        <v>7054</v>
      </c>
      <c r="Y102" s="1">
        <f>IF(ISNUMBER(④top100打标数据!AJ98),④top100打标数据!AJ98,"")</f>
        <v>429</v>
      </c>
      <c r="Z102" s="1">
        <v>1</v>
      </c>
      <c r="AA102" s="1" t="s">
        <v>7055</v>
      </c>
      <c r="AB102" s="1">
        <f>IF(AND(ISNUMBER(Y102),COUNTIF($E$6:E102,E102)=1),Y102,"")</f>
        <v>429</v>
      </c>
      <c r="AC102" s="1">
        <v>20587.71</v>
      </c>
      <c r="AD102" s="1" t="s">
        <v>337</v>
      </c>
      <c r="AE102" s="1" t="s">
        <v>3352</v>
      </c>
      <c r="AF102" s="1" t="s">
        <v>7056</v>
      </c>
      <c r="AG102" s="1" t="s">
        <v>7057</v>
      </c>
      <c r="AH102" s="1" t="s">
        <v>686</v>
      </c>
      <c r="AI102" s="1" t="s">
        <v>2791</v>
      </c>
      <c r="AJ102" s="1" t="s">
        <v>7215</v>
      </c>
      <c r="AK102" s="1" t="s">
        <v>7216</v>
      </c>
      <c r="AL102" s="1" t="s">
        <v>7217</v>
      </c>
      <c r="AM102" s="1" t="s">
        <v>7094</v>
      </c>
      <c r="AN102" s="1" t="s">
        <v>686</v>
      </c>
      <c r="AO102" s="1" t="s">
        <v>7061</v>
      </c>
      <c r="AP102" s="1" t="s">
        <v>2789</v>
      </c>
      <c r="AQ102" s="1" t="s">
        <v>3210</v>
      </c>
      <c r="AR102" s="1"/>
      <c r="AS102" s="1"/>
      <c r="AT102" s="1"/>
    </row>
    <row r="103" ht="24" customHeight="1" spans="1:46">
      <c r="A103" s="1"/>
      <c r="B103" s="1">
        <v>98</v>
      </c>
      <c r="C103" s="1" t="s">
        <v>529</v>
      </c>
      <c r="D103" s="1">
        <v>99</v>
      </c>
      <c r="E103" s="1" t="s">
        <v>2795</v>
      </c>
      <c r="F103" s="1" t="s">
        <v>530</v>
      </c>
      <c r="G103" s="1" t="s">
        <v>7214</v>
      </c>
      <c r="H103" s="9" t="s">
        <v>7080</v>
      </c>
      <c r="I103" s="9" t="s">
        <v>7081</v>
      </c>
      <c r="J103" s="1" t="s">
        <v>3348</v>
      </c>
      <c r="K103" s="1" t="s">
        <v>7052</v>
      </c>
      <c r="L103" s="7">
        <f>④top100打标数据!Z99</f>
        <v>65.99</v>
      </c>
      <c r="M103" s="1" t="s">
        <v>3320</v>
      </c>
      <c r="N103" s="8">
        <f>④top100打标数据!AB99</f>
        <v>4.6</v>
      </c>
      <c r="O103" s="1">
        <f>④top100打标数据!AA99</f>
        <v>49</v>
      </c>
      <c r="P103" s="1" t="s">
        <v>3330</v>
      </c>
      <c r="Q103" s="1" t="s">
        <v>3334</v>
      </c>
      <c r="R103" s="1" t="s">
        <v>2804</v>
      </c>
      <c r="S103" s="1" t="s">
        <v>3338</v>
      </c>
      <c r="T103" s="1" t="s">
        <v>3348</v>
      </c>
      <c r="U103" s="1" t="s">
        <v>7053</v>
      </c>
      <c r="V103" s="1" t="s">
        <v>3348</v>
      </c>
      <c r="W103" s="1" t="s">
        <v>2801</v>
      </c>
      <c r="X103" s="1" t="s">
        <v>7069</v>
      </c>
      <c r="Y103" s="1">
        <f>IF(ISNUMBER(④top100打标数据!AJ99),④top100打标数据!AJ99,"")</f>
        <v>189</v>
      </c>
      <c r="Z103" s="1">
        <v>1</v>
      </c>
      <c r="AA103" s="1" t="s">
        <v>7055</v>
      </c>
      <c r="AB103" s="1">
        <f>IF(AND(ISNUMBER(Y103),COUNTIF($E$6:E103,E103)=1),Y103,"")</f>
        <v>189</v>
      </c>
      <c r="AC103" s="1">
        <v>12487</v>
      </c>
      <c r="AD103" s="1" t="s">
        <v>531</v>
      </c>
      <c r="AE103" s="1" t="s">
        <v>3350</v>
      </c>
      <c r="AF103" s="1" t="s">
        <v>7056</v>
      </c>
      <c r="AG103" s="1" t="s">
        <v>7057</v>
      </c>
      <c r="AH103" s="1" t="s">
        <v>7218</v>
      </c>
      <c r="AI103" s="1" t="s">
        <v>2799</v>
      </c>
      <c r="AJ103" s="1" t="s">
        <v>533</v>
      </c>
      <c r="AK103" s="1" t="s">
        <v>7219</v>
      </c>
      <c r="AL103" s="1" t="s">
        <v>7220</v>
      </c>
      <c r="AM103" s="1" t="s">
        <v>7221</v>
      </c>
      <c r="AN103" s="1" t="s">
        <v>686</v>
      </c>
      <c r="AO103" s="1" t="s">
        <v>7061</v>
      </c>
      <c r="AP103" s="1" t="s">
        <v>2797</v>
      </c>
      <c r="AQ103" s="1" t="s">
        <v>7080</v>
      </c>
      <c r="AR103" s="1"/>
      <c r="AS103" s="1"/>
      <c r="AT103" s="1"/>
    </row>
    <row r="104" ht="24" customHeight="1" spans="1:46">
      <c r="A104" s="1"/>
      <c r="B104" s="1">
        <v>99</v>
      </c>
      <c r="C104" s="1" t="s">
        <v>695</v>
      </c>
      <c r="D104" s="1">
        <v>100</v>
      </c>
      <c r="E104" s="1" t="s">
        <v>694</v>
      </c>
      <c r="F104" s="1" t="s">
        <v>245</v>
      </c>
      <c r="G104" s="1" t="s">
        <v>7048</v>
      </c>
      <c r="H104" s="1" t="s">
        <v>3163</v>
      </c>
      <c r="I104" s="1" t="s">
        <v>7050</v>
      </c>
      <c r="J104" s="1" t="s">
        <v>7072</v>
      </c>
      <c r="K104" s="1" t="s">
        <v>7052</v>
      </c>
      <c r="L104" s="7">
        <f>④top100打标数据!Z100</f>
        <v>12.6</v>
      </c>
      <c r="M104" s="1" t="s">
        <v>3316</v>
      </c>
      <c r="N104" s="8">
        <f>④top100打标数据!AB100</f>
        <v>4.4</v>
      </c>
      <c r="O104" s="1">
        <f>④top100打标数据!AA100</f>
        <v>391</v>
      </c>
      <c r="P104" s="1" t="s">
        <v>3329</v>
      </c>
      <c r="Q104" s="1" t="s">
        <v>3333</v>
      </c>
      <c r="R104" s="1" t="s">
        <v>2770</v>
      </c>
      <c r="S104" s="1" t="s">
        <v>3339</v>
      </c>
      <c r="T104" s="1" t="s">
        <v>3348</v>
      </c>
      <c r="U104" s="1" t="s">
        <v>7053</v>
      </c>
      <c r="V104" s="1" t="s">
        <v>7053</v>
      </c>
      <c r="W104" s="1" t="s">
        <v>2811</v>
      </c>
      <c r="X104" s="1" t="s">
        <v>7054</v>
      </c>
      <c r="Y104" s="1">
        <f>IF(ISNUMBER(④top100打标数据!AJ100),④top100打标数据!AJ100,"")</f>
        <v>182</v>
      </c>
      <c r="Z104" s="1">
        <v>1</v>
      </c>
      <c r="AA104" s="1" t="s">
        <v>7055</v>
      </c>
      <c r="AB104" s="1">
        <f>IF(AND(ISNUMBER(Y104),COUNTIF($E$6:E104,E104)=1),Y104,"")</f>
        <v>182</v>
      </c>
      <c r="AC104" s="1">
        <v>2679.04</v>
      </c>
      <c r="AD104" s="1" t="s">
        <v>45</v>
      </c>
      <c r="AE104" s="1" t="s">
        <v>3351</v>
      </c>
      <c r="AF104" s="1" t="s">
        <v>7056</v>
      </c>
      <c r="AG104" s="1" t="s">
        <v>7070</v>
      </c>
      <c r="AH104" s="1" t="s">
        <v>686</v>
      </c>
      <c r="AI104" s="1" t="s">
        <v>2809</v>
      </c>
      <c r="AJ104" s="1" t="s">
        <v>2809</v>
      </c>
      <c r="AK104" s="1" t="s">
        <v>2813</v>
      </c>
      <c r="AL104" s="1" t="s">
        <v>2814</v>
      </c>
      <c r="AM104" s="1" t="s">
        <v>7073</v>
      </c>
      <c r="AN104" s="1" t="s">
        <v>686</v>
      </c>
      <c r="AO104" s="1" t="s">
        <v>7061</v>
      </c>
      <c r="AP104" s="1" t="s">
        <v>2807</v>
      </c>
      <c r="AQ104" s="1" t="s">
        <v>3163</v>
      </c>
      <c r="AR104" s="1"/>
      <c r="AS104" s="1"/>
      <c r="AT104" s="1"/>
    </row>
    <row r="105" ht="24" customHeight="1" spans="1:46">
      <c r="A105" s="1"/>
      <c r="B105" s="1">
        <v>100</v>
      </c>
      <c r="C105" s="1" t="s">
        <v>575</v>
      </c>
      <c r="D105" s="1">
        <v>101</v>
      </c>
      <c r="E105" s="1" t="s">
        <v>2815</v>
      </c>
      <c r="F105" s="1" t="s">
        <v>576</v>
      </c>
      <c r="G105" s="1" t="s">
        <v>7048</v>
      </c>
      <c r="H105" s="1" t="s">
        <v>7090</v>
      </c>
      <c r="I105" s="1" t="s">
        <v>7078</v>
      </c>
      <c r="J105" s="1" t="s">
        <v>7082</v>
      </c>
      <c r="K105" s="1" t="s">
        <v>7052</v>
      </c>
      <c r="L105" s="7">
        <f>④top100打标数据!Z101</f>
        <v>24.99</v>
      </c>
      <c r="M105" s="1" t="s">
        <v>3317</v>
      </c>
      <c r="N105" s="8">
        <f>④top100打标数据!AB101</f>
        <v>4.2</v>
      </c>
      <c r="O105" s="1">
        <f>④top100打标数据!AA101</f>
        <v>948</v>
      </c>
      <c r="P105" s="1" t="s">
        <v>3329</v>
      </c>
      <c r="Q105" s="1" t="s">
        <v>3336</v>
      </c>
      <c r="R105" s="1" t="s">
        <v>578</v>
      </c>
      <c r="S105" s="1" t="s">
        <v>3338</v>
      </c>
      <c r="T105" s="1" t="s">
        <v>3348</v>
      </c>
      <c r="U105" s="1" t="s">
        <v>3348</v>
      </c>
      <c r="V105" s="1" t="s">
        <v>7053</v>
      </c>
      <c r="W105" s="1" t="s">
        <v>2821</v>
      </c>
      <c r="X105" s="1" t="s">
        <v>7054</v>
      </c>
      <c r="Y105" s="1">
        <f>IF(ISNUMBER(④top100打标数据!AJ101),④top100打标数据!AJ101,"")</f>
        <v>155</v>
      </c>
      <c r="Z105" s="1">
        <v>1</v>
      </c>
      <c r="AA105" s="1" t="s">
        <v>7055</v>
      </c>
      <c r="AB105" s="1">
        <f>IF(AND(ISNUMBER(Y105),COUNTIF($E$6:E105,E105)=1),Y105,"")</f>
        <v>155</v>
      </c>
      <c r="AC105" s="1">
        <v>5390.9</v>
      </c>
      <c r="AD105" s="1" t="s">
        <v>577</v>
      </c>
      <c r="AE105" s="1" t="s">
        <v>3350</v>
      </c>
      <c r="AF105" s="1" t="s">
        <v>7056</v>
      </c>
      <c r="AG105" s="1" t="s">
        <v>7057</v>
      </c>
      <c r="AH105" s="1" t="s">
        <v>686</v>
      </c>
      <c r="AI105" s="1" t="s">
        <v>2819</v>
      </c>
      <c r="AJ105" s="1" t="s">
        <v>579</v>
      </c>
      <c r="AK105" s="1" t="s">
        <v>7222</v>
      </c>
      <c r="AL105" s="1" t="s">
        <v>7223</v>
      </c>
      <c r="AM105" s="1" t="s">
        <v>7094</v>
      </c>
      <c r="AN105" s="1" t="s">
        <v>686</v>
      </c>
      <c r="AO105" s="1" t="s">
        <v>7061</v>
      </c>
      <c r="AP105" s="1" t="s">
        <v>2817</v>
      </c>
      <c r="AQ105" s="1" t="s">
        <v>7090</v>
      </c>
      <c r="AR105" s="1"/>
      <c r="AS105" s="1"/>
      <c r="AT105" s="1"/>
    </row>
  </sheetData>
  <mergeCells count="1">
    <mergeCell ref="B3:AT3"/>
  </mergeCells>
  <pageMargins left="0.7" right="0.7" top="0.75" bottom="0.75" header="0.3" footer="0.3"/>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205"/>
  <sheetViews>
    <sheetView showGridLines="0" workbookViewId="0">
      <pane ySplit="5" topLeftCell="A6" activePane="bottomLeft" state="frozen"/>
      <selection/>
      <selection pane="bottomLeft" activeCell="H14" sqref="H14"/>
    </sheetView>
  </sheetViews>
  <sheetFormatPr defaultColWidth="9" defaultRowHeight="13.5"/>
  <cols>
    <col min="1" max="1" width="3" customWidth="1"/>
    <col min="2" max="30" width="16" customWidth="1"/>
  </cols>
  <sheetData>
    <row r="1" ht="24" customHeight="1" spans="1:31">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ht="30" customHeight="1" spans="1:31">
      <c r="A2" s="1"/>
      <c r="B2" s="2" t="s">
        <v>7224</v>
      </c>
      <c r="C2" s="1"/>
      <c r="D2" s="1"/>
      <c r="E2" s="1"/>
      <c r="F2" s="1"/>
      <c r="G2" s="1"/>
      <c r="H2" s="1"/>
      <c r="I2" s="1"/>
      <c r="J2" s="1"/>
      <c r="K2" s="1"/>
      <c r="L2" s="1"/>
      <c r="M2" s="1"/>
      <c r="N2" s="1"/>
      <c r="O2" s="1"/>
      <c r="P2" s="1"/>
      <c r="Q2" s="1"/>
      <c r="R2" s="1"/>
      <c r="S2" s="1"/>
      <c r="T2" s="1"/>
      <c r="U2" s="1"/>
      <c r="V2" s="1"/>
      <c r="W2" s="1"/>
      <c r="X2" s="1"/>
      <c r="Y2" s="1"/>
      <c r="Z2" s="1"/>
      <c r="AA2" s="1"/>
      <c r="AB2" s="1"/>
      <c r="AC2" s="1"/>
      <c r="AD2" s="1"/>
    </row>
    <row r="3" ht="34" customHeight="1" spans="1:31">
      <c r="A3" s="1"/>
      <c r="B3" s="3" t="s">
        <v>7225</v>
      </c>
      <c r="C3" s="3"/>
      <c r="D3" s="3"/>
      <c r="E3" s="3"/>
      <c r="F3" s="3"/>
      <c r="G3" s="3"/>
      <c r="H3" s="3"/>
      <c r="I3" s="3"/>
      <c r="J3" s="3"/>
      <c r="K3" s="3"/>
      <c r="L3" s="3"/>
      <c r="M3" s="3"/>
      <c r="N3" s="3"/>
      <c r="O3" s="3"/>
      <c r="P3" s="3"/>
      <c r="Q3" s="3"/>
      <c r="R3" s="3"/>
      <c r="S3" s="3"/>
      <c r="T3" s="3"/>
      <c r="U3" s="3"/>
      <c r="V3" s="3"/>
      <c r="W3" s="3"/>
      <c r="X3" s="3"/>
      <c r="Y3" s="3"/>
      <c r="Z3" s="3"/>
      <c r="AA3" s="3"/>
      <c r="AB3" s="3"/>
      <c r="AC3" s="3"/>
      <c r="AD3" s="3"/>
    </row>
    <row r="4" ht="24" customHeight="1" spans="1:31">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ht="34" customHeight="1" spans="1:31">
      <c r="A5" s="1"/>
      <c r="B5" s="4" t="s">
        <v>680</v>
      </c>
      <c r="C5" s="4" t="s">
        <v>36</v>
      </c>
      <c r="D5" s="4" t="s">
        <v>7226</v>
      </c>
      <c r="E5" s="4" t="s">
        <v>669</v>
      </c>
      <c r="F5" s="4" t="s">
        <v>671</v>
      </c>
      <c r="G5" s="4" t="s">
        <v>675</v>
      </c>
      <c r="H5" s="4" t="s">
        <v>172</v>
      </c>
      <c r="I5" s="4" t="s">
        <v>174</v>
      </c>
      <c r="J5" s="4" t="s">
        <v>175</v>
      </c>
      <c r="K5" s="4" t="s">
        <v>176</v>
      </c>
      <c r="L5" s="4" t="s">
        <v>177</v>
      </c>
      <c r="M5" s="4" t="s">
        <v>178</v>
      </c>
      <c r="N5" s="4" t="s">
        <v>179</v>
      </c>
      <c r="O5" s="4" t="s">
        <v>180</v>
      </c>
      <c r="P5" s="4" t="s">
        <v>181</v>
      </c>
      <c r="Q5" s="4" t="s">
        <v>182</v>
      </c>
      <c r="R5" s="4" t="s">
        <v>183</v>
      </c>
      <c r="S5" s="4" t="s">
        <v>184</v>
      </c>
      <c r="T5" s="4" t="s">
        <v>185</v>
      </c>
      <c r="U5" s="4" t="s">
        <v>186</v>
      </c>
      <c r="V5" s="4" t="s">
        <v>187</v>
      </c>
      <c r="W5" s="4" t="s">
        <v>188</v>
      </c>
      <c r="X5" s="4" t="s">
        <v>189</v>
      </c>
      <c r="Y5" s="4" t="s">
        <v>190</v>
      </c>
      <c r="Z5" s="4" t="s">
        <v>191</v>
      </c>
      <c r="AA5" s="4" t="s">
        <v>192</v>
      </c>
      <c r="AB5" s="4" t="s">
        <v>193</v>
      </c>
      <c r="AC5" s="4" t="s">
        <v>194</v>
      </c>
      <c r="AD5" s="4" t="s">
        <v>195</v>
      </c>
      <c r="AE5" s="4" t="s">
        <v>196</v>
      </c>
    </row>
    <row r="6" ht="24" customHeight="1" spans="1:31">
      <c r="A6" s="1"/>
      <c r="B6" s="1" t="s">
        <v>749</v>
      </c>
      <c r="C6" s="1" t="s">
        <v>52</v>
      </c>
      <c r="D6" s="1">
        <v>52</v>
      </c>
      <c r="E6" s="1">
        <f>IF(ISNUMBER(精灵_父体历史销量!AI52),精灵_父体历史销量!AI52,"")</f>
        <v>168</v>
      </c>
      <c r="F6" s="1">
        <f>IF(ISNUMBER(精灵_父体历史销量!AH52),精灵_父体历史销量!AH52,"")</f>
        <v>234</v>
      </c>
      <c r="G6" s="1">
        <f>IF(ISNUMBER(精灵_父体历史销量!AG52),精灵_父体历史销量!AG52,"")</f>
        <v>193</v>
      </c>
      <c r="H6" s="1">
        <f>IF(ISNUMBER(精灵_父体历史销量!AF52),精灵_父体历史销量!AF52,"")</f>
        <v>346</v>
      </c>
      <c r="I6" s="1">
        <f>IF(ISNUMBER(精灵_父体历史销量!AE52),精灵_父体历史销量!AE52,"")</f>
        <v>379</v>
      </c>
      <c r="J6" s="1">
        <f>IF(ISNUMBER(精灵_父体历史销量!AD52),精灵_父体历史销量!AD52,"")</f>
        <v>748</v>
      </c>
      <c r="K6" s="1">
        <f>IF(ISNUMBER(精灵_父体历史销量!AC52),精灵_父体历史销量!AC52,"")</f>
        <v>1141</v>
      </c>
      <c r="L6" s="1">
        <f>IF(ISNUMBER(精灵_父体历史销量!AB52),精灵_父体历史销量!AB52,"")</f>
        <v>592</v>
      </c>
      <c r="M6" s="1">
        <f>IF(ISNUMBER(精灵_父体历史销量!AA52),精灵_父体历史销量!AA52,"")</f>
        <v>1004</v>
      </c>
      <c r="N6" s="1">
        <f>IF(ISNUMBER(精灵_父体历史销量!Z52),精灵_父体历史销量!Z52,"")</f>
        <v>490</v>
      </c>
      <c r="O6" s="1">
        <f>IF(ISNUMBER(精灵_父体历史销量!Y52),精灵_父体历史销量!Y52,"")</f>
        <v>228</v>
      </c>
      <c r="P6" s="1">
        <f>IF(ISNUMBER(精灵_父体历史销量!X52),精灵_父体历史销量!X52,"")</f>
        <v>970</v>
      </c>
      <c r="Q6" s="1">
        <f>IF(ISNUMBER(精灵_父体历史销量!W52),精灵_父体历史销量!W52,"")</f>
        <v>632</v>
      </c>
      <c r="R6" s="1">
        <f>IF(ISNUMBER(精灵_父体历史销量!V52),精灵_父体历史销量!V52,"")</f>
        <v>944</v>
      </c>
      <c r="S6" s="1">
        <f>IF(ISNUMBER(精灵_父体历史销量!U52),精灵_父体历史销量!U52,"")</f>
        <v>540</v>
      </c>
      <c r="T6" s="1">
        <f>IF(ISNUMBER(精灵_父体历史销量!T52),精灵_父体历史销量!T52,"")</f>
        <v>611</v>
      </c>
      <c r="U6" s="1">
        <f>IF(ISNUMBER(精灵_父体历史销量!S52),精灵_父体历史销量!S52,"")</f>
        <v>682</v>
      </c>
      <c r="V6" s="1">
        <f>IF(ISNUMBER(精灵_父体历史销量!R52),精灵_父体历史销量!R52,"")</f>
        <v>5472</v>
      </c>
      <c r="W6" s="1">
        <f>IF(ISNUMBER(精灵_父体历史销量!Q52),精灵_父体历史销量!Q52,"")</f>
        <v>4994</v>
      </c>
      <c r="X6" s="1">
        <f>IF(ISNUMBER(精灵_父体历史销量!P52),精灵_父体历史销量!P52,"")</f>
        <v>3004</v>
      </c>
      <c r="Y6" s="1">
        <f>IF(ISNUMBER(精灵_父体历史销量!O52),精灵_父体历史销量!O52,"")</f>
        <v>2760</v>
      </c>
      <c r="Z6" s="1">
        <f>IF(ISNUMBER(精灵_父体历史销量!N52),精灵_父体历史销量!N52,"")</f>
        <v>2974</v>
      </c>
      <c r="AA6" s="1">
        <f>IF(ISNUMBER(精灵_父体历史销量!M52),精灵_父体历史销量!M52,"")</f>
        <v>1621</v>
      </c>
      <c r="AB6" s="1">
        <f>IF(ISNUMBER(精灵_父体历史销量!L52),精灵_父体历史销量!L52,"")</f>
        <v>2351</v>
      </c>
      <c r="AC6" s="1">
        <f>IF(ISNUMBER(精灵_父体历史销量!K52),精灵_父体历史销量!K52,"")</f>
        <v>2050</v>
      </c>
      <c r="AD6" s="1">
        <f>IF(ISNUMBER(精灵_父体历史销量!J52),精灵_父体历史销量!J52,"")</f>
        <v>4235</v>
      </c>
      <c r="AE6">
        <f>IF(ISNUMBER(精灵_父体历史销量!I52),精灵_父体历史销量!I52,"")</f>
        <v>5886</v>
      </c>
    </row>
    <row r="7" ht="24" customHeight="1" spans="1:31">
      <c r="A7" s="1"/>
      <c r="B7" s="1" t="s">
        <v>752</v>
      </c>
      <c r="C7" s="1" t="s">
        <v>56</v>
      </c>
      <c r="D7" s="1">
        <v>54</v>
      </c>
      <c r="E7" s="1" t="str">
        <f>IF(ISNUMBER(精灵_父体历史销量!AI54),精灵_父体历史销量!AI54,"")</f>
        <v/>
      </c>
      <c r="F7" s="1" t="str">
        <f>IF(ISNUMBER(精灵_父体历史销量!AH54),精灵_父体历史销量!AH54,"")</f>
        <v/>
      </c>
      <c r="G7" s="1" t="str">
        <f>IF(ISNUMBER(精灵_父体历史销量!AG54),精灵_父体历史销量!AG54,"")</f>
        <v/>
      </c>
      <c r="H7" s="1" t="str">
        <f>IF(ISNUMBER(精灵_父体历史销量!AF54),精灵_父体历史销量!AF54,"")</f>
        <v/>
      </c>
      <c r="I7" s="1" t="str">
        <f>IF(ISNUMBER(精灵_父体历史销量!AE54),精灵_父体历史销量!AE54,"")</f>
        <v/>
      </c>
      <c r="J7" s="1" t="str">
        <f>IF(ISNUMBER(精灵_父体历史销量!AD54),精灵_父体历史销量!AD54,"")</f>
        <v/>
      </c>
      <c r="K7" s="1" t="str">
        <f>IF(ISNUMBER(精灵_父体历史销量!AC54),精灵_父体历史销量!AC54,"")</f>
        <v/>
      </c>
      <c r="L7" s="1" t="str">
        <f>IF(ISNUMBER(精灵_父体历史销量!AB54),精灵_父体历史销量!AB54,"")</f>
        <v/>
      </c>
      <c r="M7" s="1">
        <f>IF(ISNUMBER(精灵_父体历史销量!AA54),精灵_父体历史销量!AA54,"")</f>
        <v>0</v>
      </c>
      <c r="N7" s="1">
        <f>IF(ISNUMBER(精灵_父体历史销量!Z54),精灵_父体历史销量!Z54,"")</f>
        <v>279</v>
      </c>
      <c r="O7" s="1">
        <f>IF(ISNUMBER(精灵_父体历史销量!Y54),精灵_父体历史销量!Y54,"")</f>
        <v>1318</v>
      </c>
      <c r="P7" s="1">
        <f>IF(ISNUMBER(精灵_父体历史销量!X54),精灵_父体历史销量!X54,"")</f>
        <v>1017</v>
      </c>
      <c r="Q7" s="1">
        <f>IF(ISNUMBER(精灵_父体历史销量!W54),精灵_父体历史销量!W54,"")</f>
        <v>565</v>
      </c>
      <c r="R7" s="1">
        <f>IF(ISNUMBER(精灵_父体历史销量!V54),精灵_父体历史销量!V54,"")</f>
        <v>576</v>
      </c>
      <c r="S7" s="1">
        <f>IF(ISNUMBER(精灵_父体历史销量!U54),精灵_父体历史销量!U54,"")</f>
        <v>458</v>
      </c>
      <c r="T7" s="1">
        <f>IF(ISNUMBER(精灵_父体历史销量!T54),精灵_父体历史销量!T54,"")</f>
        <v>448</v>
      </c>
      <c r="U7" s="1">
        <f>IF(ISNUMBER(精灵_父体历史销量!S54),精灵_父体历史销量!S54,"")</f>
        <v>898</v>
      </c>
      <c r="V7" s="1">
        <f>IF(ISNUMBER(精灵_父体历史销量!R54),精灵_父体历史销量!R54,"")</f>
        <v>2173</v>
      </c>
      <c r="W7" s="1">
        <f>IF(ISNUMBER(精灵_父体历史销量!Q54),精灵_父体历史销量!Q54,"")</f>
        <v>1731</v>
      </c>
      <c r="X7" s="1">
        <f>IF(ISNUMBER(精灵_父体历史销量!P54),精灵_父体历史销量!P54,"")</f>
        <v>1901</v>
      </c>
      <c r="Y7" s="1">
        <f>IF(ISNUMBER(精灵_父体历史销量!O54),精灵_父体历史销量!O54,"")</f>
        <v>1294</v>
      </c>
      <c r="Z7" s="1">
        <f>IF(ISNUMBER(精灵_父体历史销量!N54),精灵_父体历史销量!N54,"")</f>
        <v>974</v>
      </c>
      <c r="AA7" s="1">
        <f>IF(ISNUMBER(精灵_父体历史销量!M54),精灵_父体历史销量!M54,"")</f>
        <v>974</v>
      </c>
      <c r="AB7" s="1">
        <f>IF(ISNUMBER(精灵_父体历史销量!L54),精灵_父体历史销量!L54,"")</f>
        <v>836</v>
      </c>
      <c r="AC7" s="1">
        <f>IF(ISNUMBER(精灵_父体历史销量!K54),精灵_父体历史销量!K54,"")</f>
        <v>1209</v>
      </c>
      <c r="AD7" s="1">
        <f>IF(ISNUMBER(精灵_父体历史销量!J54),精灵_父体历史销量!J54,"")</f>
        <v>1073</v>
      </c>
      <c r="AE7">
        <f>IF(ISNUMBER(精灵_父体历史销量!I54),精灵_父体历史销量!I54,"")</f>
        <v>1450</v>
      </c>
    </row>
    <row r="8" ht="24" customHeight="1" spans="1:31">
      <c r="A8" s="1"/>
      <c r="B8" s="1" t="s">
        <v>239</v>
      </c>
      <c r="C8" s="1" t="s">
        <v>240</v>
      </c>
      <c r="D8" s="1">
        <v>57</v>
      </c>
      <c r="E8" s="1">
        <f>IF(ISNUMBER(精灵_父体历史销量!AI57),精灵_父体历史销量!AI57,"")</f>
        <v>588</v>
      </c>
      <c r="F8" s="1">
        <f>IF(ISNUMBER(精灵_父体历史销量!AH57),精灵_父体历史销量!AH57,"")</f>
        <v>565</v>
      </c>
      <c r="G8" s="1">
        <f>IF(ISNUMBER(精灵_父体历史销量!AG57),精灵_父体历史销量!AG57,"")</f>
        <v>594</v>
      </c>
      <c r="H8" s="1">
        <f>IF(ISNUMBER(精灵_父体历史销量!AF57),精灵_父体历史销量!AF57,"")</f>
        <v>364</v>
      </c>
      <c r="I8" s="1">
        <f>IF(ISNUMBER(精灵_父体历史销量!AE57),精灵_父体历史销量!AE57,"")</f>
        <v>839</v>
      </c>
      <c r="J8" s="1">
        <f>IF(ISNUMBER(精灵_父体历史销量!AD57),精灵_父体历史销量!AD57,"")</f>
        <v>1137</v>
      </c>
      <c r="K8" s="1">
        <f>IF(ISNUMBER(精灵_父体历史销量!AC57),精灵_父体历史销量!AC57,"")</f>
        <v>567</v>
      </c>
      <c r="L8" s="1">
        <f>IF(ISNUMBER(精灵_父体历史销量!AB57),精灵_父体历史销量!AB57,"")</f>
        <v>480</v>
      </c>
      <c r="M8" s="1">
        <f>IF(ISNUMBER(精灵_父体历史销量!AA57),精灵_父体历史销量!AA57,"")</f>
        <v>822</v>
      </c>
      <c r="N8" s="1">
        <f>IF(ISNUMBER(精灵_父体历史销量!Z57),精灵_父体历史销量!Z57,"")</f>
        <v>915</v>
      </c>
      <c r="O8" s="1">
        <f>IF(ISNUMBER(精灵_父体历史销量!Y57),精灵_父体历史销量!Y57,"")</f>
        <v>937</v>
      </c>
      <c r="P8" s="1">
        <f>IF(ISNUMBER(精灵_父体历史销量!X57),精灵_父体历史销量!X57,"")</f>
        <v>840</v>
      </c>
      <c r="Q8" s="1">
        <f>IF(ISNUMBER(精灵_父体历史销量!W57),精灵_父体历史销量!W57,"")</f>
        <v>980</v>
      </c>
      <c r="R8" s="1">
        <f>IF(ISNUMBER(精灵_父体历史销量!V57),精灵_父体历史销量!V57,"")</f>
        <v>944</v>
      </c>
      <c r="S8" s="1">
        <f>IF(ISNUMBER(精灵_父体历史销量!U57),精灵_父体历史销量!U57,"")</f>
        <v>602</v>
      </c>
      <c r="T8" s="1">
        <f>IF(ISNUMBER(精灵_父体历史销量!T57),精灵_父体历史销量!T57,"")</f>
        <v>852</v>
      </c>
      <c r="U8" s="1">
        <f>IF(ISNUMBER(精灵_父体历史销量!S57),精灵_父体历史销量!S57,"")</f>
        <v>767</v>
      </c>
      <c r="V8" s="1">
        <f>IF(ISNUMBER(精灵_父体历史销量!R57),精灵_父体历史销量!R57,"")</f>
        <v>1220</v>
      </c>
      <c r="W8" s="1">
        <f>IF(ISNUMBER(精灵_父体历史销量!Q57),精灵_父体历史销量!Q57,"")</f>
        <v>785</v>
      </c>
      <c r="X8" s="1">
        <f>IF(ISNUMBER(精灵_父体历史销量!P57),精灵_父体历史销量!P57,"")</f>
        <v>1102</v>
      </c>
      <c r="Y8" s="1">
        <f>IF(ISNUMBER(精灵_父体历史销量!O57),精灵_父体历史销量!O57,"")</f>
        <v>1459</v>
      </c>
      <c r="Z8" s="1">
        <f>IF(ISNUMBER(精灵_父体历史销量!N57),精灵_父体历史销量!N57,"")</f>
        <v>559</v>
      </c>
      <c r="AA8" s="1">
        <f>IF(ISNUMBER(精灵_父体历史销量!M57),精灵_父体历史销量!M57,"")</f>
        <v>404</v>
      </c>
      <c r="AB8" s="1">
        <f>IF(ISNUMBER(精灵_父体历史销量!L57),精灵_父体历史销量!L57,"")</f>
        <v>1154</v>
      </c>
      <c r="AC8" s="1">
        <f>IF(ISNUMBER(精灵_父体历史销量!K57),精灵_父体历史销量!K57,"")</f>
        <v>1570</v>
      </c>
      <c r="AD8" s="1">
        <f>IF(ISNUMBER(精灵_父体历史销量!J57),精灵_父体历史销量!J57,"")</f>
        <v>829</v>
      </c>
      <c r="AE8">
        <f>IF(ISNUMBER(精灵_父体历史销量!I57),精灵_父体历史销量!I57,"")</f>
        <v>1416</v>
      </c>
    </row>
    <row r="9" ht="24" customHeight="1" spans="1:31">
      <c r="A9" s="1"/>
      <c r="B9" s="1" t="s">
        <v>757</v>
      </c>
      <c r="C9" s="1" t="s">
        <v>48</v>
      </c>
      <c r="D9" s="1">
        <v>58</v>
      </c>
      <c r="E9" s="1">
        <f>IF(ISNUMBER(精灵_父体历史销量!AI58),精灵_父体历史销量!AI58,"")</f>
        <v>20</v>
      </c>
      <c r="F9" s="1">
        <f>IF(ISNUMBER(精灵_父体历史销量!AH58),精灵_父体历史销量!AH58,"")</f>
        <v>428</v>
      </c>
      <c r="G9" s="1">
        <f>IF(ISNUMBER(精灵_父体历史销量!AG58),精灵_父体历史销量!AG58,"")</f>
        <v>471</v>
      </c>
      <c r="H9" s="1">
        <f>IF(ISNUMBER(精灵_父体历史销量!AF58),精灵_父体历史销量!AF58,"")</f>
        <v>283</v>
      </c>
      <c r="I9" s="1">
        <f>IF(ISNUMBER(精灵_父体历史销量!AE58),精灵_父体历史销量!AE58,"")</f>
        <v>0</v>
      </c>
      <c r="J9" s="1">
        <f>IF(ISNUMBER(精灵_父体历史销量!AD58),精灵_父体历史销量!AD58,"")</f>
        <v>315</v>
      </c>
      <c r="K9" s="1" t="str">
        <f>IF(ISNUMBER(精灵_父体历史销量!AC58),精灵_父体历史销量!AC58,"")</f>
        <v/>
      </c>
      <c r="L9" s="1" t="str">
        <f>IF(ISNUMBER(精灵_父体历史销量!AB58),精灵_父体历史销量!AB58,"")</f>
        <v/>
      </c>
      <c r="M9" s="1" t="str">
        <f>IF(ISNUMBER(精灵_父体历史销量!AA58),精灵_父体历史销量!AA58,"")</f>
        <v/>
      </c>
      <c r="N9" s="1" t="str">
        <f>IF(ISNUMBER(精灵_父体历史销量!Z58),精灵_父体历史销量!Z58,"")</f>
        <v/>
      </c>
      <c r="O9" s="1">
        <f>IF(ISNUMBER(精灵_父体历史销量!Y58),精灵_父体历史销量!Y58,"")</f>
        <v>306</v>
      </c>
      <c r="P9" s="1">
        <f>IF(ISNUMBER(精灵_父体历史销量!X58),精灵_父体历史销量!X58,"")</f>
        <v>582</v>
      </c>
      <c r="Q9" s="1">
        <f>IF(ISNUMBER(精灵_父体历史销量!W58),精灵_父体历史销量!W58,"")</f>
        <v>620</v>
      </c>
      <c r="R9" s="1">
        <f>IF(ISNUMBER(精灵_父体历史销量!V58),精灵_父体历史销量!V58,"")</f>
        <v>701</v>
      </c>
      <c r="S9" s="1">
        <f>IF(ISNUMBER(精灵_父体历史销量!U58),精灵_父体历史销量!U58,"")</f>
        <v>668</v>
      </c>
      <c r="T9" s="1">
        <f>IF(ISNUMBER(精灵_父体历史销量!T58),精灵_父体历史销量!T58,"")</f>
        <v>668</v>
      </c>
      <c r="U9" s="1">
        <f>IF(ISNUMBER(精灵_父体历史销量!S58),精灵_父体历史销量!S58,"")</f>
        <v>567</v>
      </c>
      <c r="V9" s="1">
        <f>IF(ISNUMBER(精灵_父体历史销量!R58),精灵_父体历史销量!R58,"")</f>
        <v>983</v>
      </c>
      <c r="W9" s="1">
        <f>IF(ISNUMBER(精灵_父体历史销量!Q58),精灵_父体历史销量!Q58,"")</f>
        <v>1085</v>
      </c>
      <c r="X9" s="1">
        <f>IF(ISNUMBER(精灵_父体历史销量!P58),精灵_父体历史销量!P58,"")</f>
        <v>901</v>
      </c>
      <c r="Y9" s="1">
        <f>IF(ISNUMBER(精灵_父体历史销量!O58),精灵_父体历史销量!O58,"")</f>
        <v>744</v>
      </c>
      <c r="Z9" s="1">
        <f>IF(ISNUMBER(精灵_父体历史销量!N58),精灵_父体历史销量!N58,"")</f>
        <v>884</v>
      </c>
      <c r="AA9" s="1">
        <f>IF(ISNUMBER(精灵_父体历史销量!M58),精灵_父体历史销量!M58,"")</f>
        <v>1003</v>
      </c>
      <c r="AB9" s="1">
        <f>IF(ISNUMBER(精灵_父体历史销量!L58),精灵_父体历史销量!L58,"")</f>
        <v>889</v>
      </c>
      <c r="AC9" s="1">
        <f>IF(ISNUMBER(精灵_父体历史销量!K58),精灵_父体历史销量!K58,"")</f>
        <v>785</v>
      </c>
      <c r="AD9" s="1">
        <f>IF(ISNUMBER(精灵_父体历史销量!J58),精灵_父体历史销量!J58,"")</f>
        <v>1081</v>
      </c>
      <c r="AE9">
        <f>IF(ISNUMBER(精灵_父体历史销量!I58),精灵_父体历史销量!I58,"")</f>
        <v>1589</v>
      </c>
    </row>
    <row r="10" ht="24" customHeight="1" spans="1:31">
      <c r="A10" s="1"/>
      <c r="B10" s="1" t="s">
        <v>758</v>
      </c>
      <c r="C10" s="1" t="s">
        <v>64</v>
      </c>
      <c r="D10" s="1">
        <v>59</v>
      </c>
      <c r="E10" s="1" t="str">
        <f>IF(ISNUMBER(精灵_父体历史销量!AI59),精灵_父体历史销量!AI59,"")</f>
        <v/>
      </c>
      <c r="F10" s="1" t="str">
        <f>IF(ISNUMBER(精灵_父体历史销量!AH59),精灵_父体历史销量!AH59,"")</f>
        <v/>
      </c>
      <c r="G10" s="1" t="str">
        <f>IF(ISNUMBER(精灵_父体历史销量!AG59),精灵_父体历史销量!AG59,"")</f>
        <v/>
      </c>
      <c r="H10" s="1" t="str">
        <f>IF(ISNUMBER(精灵_父体历史销量!AF59),精灵_父体历史销量!AF59,"")</f>
        <v/>
      </c>
      <c r="I10" s="1" t="str">
        <f>IF(ISNUMBER(精灵_父体历史销量!AE59),精灵_父体历史销量!AE59,"")</f>
        <v/>
      </c>
      <c r="J10" s="1" t="str">
        <f>IF(ISNUMBER(精灵_父体历史销量!AD59),精灵_父体历史销量!AD59,"")</f>
        <v/>
      </c>
      <c r="K10" s="1" t="str">
        <f>IF(ISNUMBER(精灵_父体历史销量!AC59),精灵_父体历史销量!AC59,"")</f>
        <v/>
      </c>
      <c r="L10" s="1" t="str">
        <f>IF(ISNUMBER(精灵_父体历史销量!AB59),精灵_父体历史销量!AB59,"")</f>
        <v/>
      </c>
      <c r="M10" s="1" t="str">
        <f>IF(ISNUMBER(精灵_父体历史销量!AA59),精灵_父体历史销量!AA59,"")</f>
        <v/>
      </c>
      <c r="N10" s="1" t="str">
        <f>IF(ISNUMBER(精灵_父体历史销量!Z59),精灵_父体历史销量!Z59,"")</f>
        <v/>
      </c>
      <c r="O10" s="1" t="str">
        <f>IF(ISNUMBER(精灵_父体历史销量!Y59),精灵_父体历史销量!Y59,"")</f>
        <v/>
      </c>
      <c r="P10" s="1" t="str">
        <f>IF(ISNUMBER(精灵_父体历史销量!X59),精灵_父体历史销量!X59,"")</f>
        <v/>
      </c>
      <c r="Q10" s="1">
        <f>IF(ISNUMBER(精灵_父体历史销量!W59),精灵_父体历史销量!W59,"")</f>
        <v>0</v>
      </c>
      <c r="R10" s="1">
        <f>IF(ISNUMBER(精灵_父体历史销量!V59),精灵_父体历史销量!V59,"")</f>
        <v>45</v>
      </c>
      <c r="S10" s="1">
        <f>IF(ISNUMBER(精灵_父体历史销量!U59),精灵_父体历史销量!U59,"")</f>
        <v>513</v>
      </c>
      <c r="T10" s="1">
        <f>IF(ISNUMBER(精灵_父体历史销量!T59),精灵_父体历史销量!T59,"")</f>
        <v>391</v>
      </c>
      <c r="U10" s="1">
        <f>IF(ISNUMBER(精灵_父体历史销量!S59),精灵_父体历史销量!S59,"")</f>
        <v>999</v>
      </c>
      <c r="V10" s="1">
        <f>IF(ISNUMBER(精灵_父体历史销量!R59),精灵_父体历史销量!R59,"")</f>
        <v>1576</v>
      </c>
      <c r="W10" s="1">
        <f>IF(ISNUMBER(精灵_父体历史销量!Q59),精灵_父体历史销量!Q59,"")</f>
        <v>317</v>
      </c>
      <c r="X10" s="1">
        <f>IF(ISNUMBER(精灵_父体历史销量!P59),精灵_父体历史销量!P59,"")</f>
        <v>545</v>
      </c>
      <c r="Y10" s="1">
        <f>IF(ISNUMBER(精灵_父体历史销量!O59),精灵_父体历史销量!O59,"")</f>
        <v>781</v>
      </c>
      <c r="Z10" s="1">
        <f>IF(ISNUMBER(精灵_父体历史销量!N59),精灵_父体历史销量!N59,"")</f>
        <v>1762</v>
      </c>
      <c r="AA10" s="1">
        <f>IF(ISNUMBER(精灵_父体历史销量!M59),精灵_父体历史销量!M59,"")</f>
        <v>1577</v>
      </c>
      <c r="AB10" s="1">
        <f>IF(ISNUMBER(精灵_父体历史销量!L59),精灵_父体历史销量!L59,"")</f>
        <v>1390</v>
      </c>
      <c r="AC10" s="1">
        <f>IF(ISNUMBER(精灵_父体历史销量!K59),精灵_父体历史销量!K59,"")</f>
        <v>1908</v>
      </c>
      <c r="AD10" s="1">
        <f>IF(ISNUMBER(精灵_父体历史销量!J59),精灵_父体历史销量!J59,"")</f>
        <v>1622</v>
      </c>
      <c r="AE10">
        <f>IF(ISNUMBER(精灵_父体历史销量!I59),精灵_父体历史销量!I59,"")</f>
        <v>1895</v>
      </c>
    </row>
    <row r="11" ht="24" customHeight="1" spans="1:31">
      <c r="A11" s="1"/>
      <c r="B11" s="1" t="s">
        <v>754</v>
      </c>
      <c r="C11" s="1" t="s">
        <v>56</v>
      </c>
      <c r="D11" s="1">
        <v>55</v>
      </c>
      <c r="E11" s="1">
        <f>IF(ISNUMBER(精灵_父体历史销量!AI55),精灵_父体历史销量!AI55,"")</f>
        <v>1285</v>
      </c>
      <c r="F11" s="1">
        <f>IF(ISNUMBER(精灵_父体历史销量!AH55),精灵_父体历史销量!AH55,"")</f>
        <v>781</v>
      </c>
      <c r="G11" s="1">
        <f>IF(ISNUMBER(精灵_父体历史销量!AG55),精灵_父体历史销量!AG55,"")</f>
        <v>1539</v>
      </c>
      <c r="H11" s="1">
        <f>IF(ISNUMBER(精灵_父体历史销量!AF55),精灵_父体历史销量!AF55,"")</f>
        <v>2580</v>
      </c>
      <c r="I11" s="1">
        <f>IF(ISNUMBER(精灵_父体历史销量!AE55),精灵_父体历史销量!AE55,"")</f>
        <v>2510</v>
      </c>
      <c r="J11" s="1">
        <f>IF(ISNUMBER(精灵_父体历史销量!AD55),精灵_父体历史销量!AD55,"")</f>
        <v>592</v>
      </c>
      <c r="K11" s="1">
        <f>IF(ISNUMBER(精灵_父体历史销量!AC55),精灵_父体历史销量!AC55,"")</f>
        <v>1410</v>
      </c>
      <c r="L11" s="1">
        <f>IF(ISNUMBER(精灵_父体历史销量!AB55),精灵_父体历史销量!AB55,"")</f>
        <v>2167</v>
      </c>
      <c r="M11" s="1">
        <f>IF(ISNUMBER(精灵_父体历史销量!AA55),精灵_父体历史销量!AA55,"")</f>
        <v>1843</v>
      </c>
      <c r="N11" s="1">
        <f>IF(ISNUMBER(精灵_父体历史销量!Z55),精灵_父体历史销量!Z55,"")</f>
        <v>2453</v>
      </c>
      <c r="O11" s="1">
        <f>IF(ISNUMBER(精灵_父体历史销量!Y55),精灵_父体历史销量!Y55,"")</f>
        <v>2121</v>
      </c>
      <c r="P11" s="1">
        <f>IF(ISNUMBER(精灵_父体历史销量!X55),精灵_父体历史销量!X55,"")</f>
        <v>2233</v>
      </c>
      <c r="Q11" s="1">
        <f>IF(ISNUMBER(精灵_父体历史销量!W55),精灵_父体历史销量!W55,"")</f>
        <v>1786</v>
      </c>
      <c r="R11" s="1">
        <f>IF(ISNUMBER(精灵_父体历史销量!V55),精灵_父体历史销量!V55,"")</f>
        <v>2912</v>
      </c>
      <c r="S11" s="1">
        <f>IF(ISNUMBER(精灵_父体历史销量!U55),精灵_父体历史销量!U55,"")</f>
        <v>1944</v>
      </c>
      <c r="T11" s="1">
        <f>IF(ISNUMBER(精灵_父体历史销量!T55),精灵_父体历史销量!T55,"")</f>
        <v>1296</v>
      </c>
      <c r="U11" s="1">
        <f>IF(ISNUMBER(精灵_父体历史销量!S55),精灵_父体历史销量!S55,"")</f>
        <v>2266</v>
      </c>
      <c r="V11" s="1">
        <f>IF(ISNUMBER(精灵_父体历史销量!R55),精灵_父体历史销量!R55,"")</f>
        <v>2554</v>
      </c>
      <c r="W11" s="1">
        <f>IF(ISNUMBER(精灵_父体历史销量!Q55),精灵_父体历史销量!Q55,"")</f>
        <v>2176</v>
      </c>
      <c r="X11" s="1">
        <f>IF(ISNUMBER(精灵_父体历史销量!P55),精灵_父体历史销量!P55,"")</f>
        <v>1484</v>
      </c>
      <c r="Y11" s="1">
        <f>IF(ISNUMBER(精灵_父体历史销量!O55),精灵_父体历史销量!O55,"")</f>
        <v>1900</v>
      </c>
      <c r="Z11" s="1">
        <f>IF(ISNUMBER(精灵_父体历史销量!N55),精灵_父体历史销量!N55,"")</f>
        <v>2123</v>
      </c>
      <c r="AA11" s="1">
        <f>IF(ISNUMBER(精灵_父体历史销量!M55),精灵_父体历史销量!M55,"")</f>
        <v>1992</v>
      </c>
      <c r="AB11" s="1">
        <f>IF(ISNUMBER(精灵_父体历史销量!L55),精灵_父体历史销量!L55,"")</f>
        <v>1728</v>
      </c>
      <c r="AC11" s="1">
        <f>IF(ISNUMBER(精灵_父体历史销量!K55),精灵_父体历史销量!K55,"")</f>
        <v>1955</v>
      </c>
      <c r="AD11" s="1">
        <f>IF(ISNUMBER(精灵_父体历史销量!J55),精灵_父体历史销量!J55,"")</f>
        <v>1297</v>
      </c>
      <c r="AE11">
        <f>IF(ISNUMBER(精灵_父体历史销量!I55),精灵_父体历史销量!I55,"")</f>
        <v>1864</v>
      </c>
    </row>
    <row r="12" ht="24" customHeight="1" spans="1:31">
      <c r="A12" s="1"/>
      <c r="B12" s="1" t="s">
        <v>751</v>
      </c>
      <c r="C12" s="1" t="s">
        <v>46</v>
      </c>
      <c r="D12" s="1">
        <v>53</v>
      </c>
      <c r="E12" s="1">
        <f>IF(ISNUMBER(精灵_父体历史销量!AI53),精灵_父体历史销量!AI53,"")</f>
        <v>517</v>
      </c>
      <c r="F12" s="1">
        <f>IF(ISNUMBER(精灵_父体历史销量!AH53),精灵_父体历史销量!AH53,"")</f>
        <v>545</v>
      </c>
      <c r="G12" s="1">
        <f>IF(ISNUMBER(精灵_父体历史销量!AG53),精灵_父体历史销量!AG53,"")</f>
        <v>495</v>
      </c>
      <c r="H12" s="1">
        <f>IF(ISNUMBER(精灵_父体历史销量!AF53),精灵_父体历史销量!AF53,"")</f>
        <v>134</v>
      </c>
      <c r="I12" s="1">
        <f>IF(ISNUMBER(精灵_父体历史销量!AE53),精灵_父体历史销量!AE53,"")</f>
        <v>628</v>
      </c>
      <c r="J12" s="1">
        <f>IF(ISNUMBER(精灵_父体历史销量!AD53),精灵_父体历史销量!AD53,"")</f>
        <v>1114</v>
      </c>
      <c r="K12" s="1">
        <f>IF(ISNUMBER(精灵_父体历史销量!AC53),精灵_父体历史销量!AC53,"")</f>
        <v>380</v>
      </c>
      <c r="L12" s="1">
        <f>IF(ISNUMBER(精灵_父体历史销量!AB53),精灵_父体历史销量!AB53,"")</f>
        <v>46</v>
      </c>
      <c r="M12" s="1">
        <f>IF(ISNUMBER(精灵_父体历史销量!AA53),精灵_父体历史销量!AA53,"")</f>
        <v>181</v>
      </c>
      <c r="N12" s="1">
        <f>IF(ISNUMBER(精灵_父体历史销量!Z53),精灵_父体历史销量!Z53,"")</f>
        <v>817</v>
      </c>
      <c r="O12" s="1">
        <f>IF(ISNUMBER(精灵_父体历史销量!Y53),精灵_父体历史销量!Y53,"")</f>
        <v>112</v>
      </c>
      <c r="P12" s="1">
        <f>IF(ISNUMBER(精灵_父体历史销量!X53),精灵_父体历史销量!X53,"")</f>
        <v>83</v>
      </c>
      <c r="Q12" s="1">
        <f>IF(ISNUMBER(精灵_父体历史销量!W53),精灵_父体历史销量!W53,"")</f>
        <v>198</v>
      </c>
      <c r="R12" s="1">
        <f>IF(ISNUMBER(精灵_父体历史销量!V53),精灵_父体历史销量!V53,"")</f>
        <v>529</v>
      </c>
      <c r="S12" s="1">
        <f>IF(ISNUMBER(精灵_父体历史销量!U53),精灵_父体历史销量!U53,"")</f>
        <v>544</v>
      </c>
      <c r="T12" s="1">
        <f>IF(ISNUMBER(精灵_父体历史销量!T53),精灵_父体历史销量!T53,"")</f>
        <v>766</v>
      </c>
      <c r="U12" s="1">
        <f>IF(ISNUMBER(精灵_父体历史销量!S53),精灵_父体历史销量!S53,"")</f>
        <v>948</v>
      </c>
      <c r="V12" s="1">
        <f>IF(ISNUMBER(精灵_父体历史销量!R53),精灵_父体历史销量!R53,"")</f>
        <v>1738</v>
      </c>
      <c r="W12" s="1">
        <f>IF(ISNUMBER(精灵_父体历史销量!Q53),精灵_父体历史销量!Q53,"")</f>
        <v>2384</v>
      </c>
      <c r="X12" s="1">
        <f>IF(ISNUMBER(精灵_父体历史销量!P53),精灵_父体历史销量!P53,"")</f>
        <v>850</v>
      </c>
      <c r="Y12" s="1">
        <f>IF(ISNUMBER(精灵_父体历史销量!O53),精灵_父体历史销量!O53,"")</f>
        <v>597</v>
      </c>
      <c r="Z12" s="1">
        <f>IF(ISNUMBER(精灵_父体历史销量!N53),精灵_父体历史销量!N53,"")</f>
        <v>957</v>
      </c>
      <c r="AA12" s="1">
        <f>IF(ISNUMBER(精灵_父体历史销量!M53),精灵_父体历史销量!M53,"")</f>
        <v>1280</v>
      </c>
      <c r="AB12" s="1">
        <f>IF(ISNUMBER(精灵_父体历史销量!L53),精灵_父体历史销量!L53,"")</f>
        <v>2161</v>
      </c>
      <c r="AC12" s="1">
        <f>IF(ISNUMBER(精灵_父体历史销量!K53),精灵_父体历史销量!K53,"")</f>
        <v>2118</v>
      </c>
      <c r="AD12" s="1">
        <f>IF(ISNUMBER(精灵_父体历史销量!J53),精灵_父体历史销量!J53,"")</f>
        <v>1255</v>
      </c>
      <c r="AE12">
        <f>IF(ISNUMBER(精灵_父体历史销量!I53),精灵_父体历史销量!I53,"")</f>
        <v>1784</v>
      </c>
    </row>
    <row r="13" ht="24" customHeight="1" spans="1:31">
      <c r="A13" s="1"/>
      <c r="B13" s="1" t="s">
        <v>762</v>
      </c>
      <c r="C13" s="1" t="s">
        <v>236</v>
      </c>
      <c r="D13" s="1">
        <v>63</v>
      </c>
      <c r="E13" s="1" t="str">
        <f>IF(ISNUMBER(精灵_父体历史销量!AI63),精灵_父体历史销量!AI63,"")</f>
        <v/>
      </c>
      <c r="F13" s="1">
        <f>IF(ISNUMBER(精灵_父体历史销量!AH63),精灵_父体历史销量!AH63,"")</f>
        <v>1078</v>
      </c>
      <c r="G13" s="1" t="str">
        <f>IF(ISNUMBER(精灵_父体历史销量!AG63),精灵_父体历史销量!AG63,"")</f>
        <v/>
      </c>
      <c r="H13" s="1">
        <f>IF(ISNUMBER(精灵_父体历史销量!AF63),精灵_父体历史销量!AF63,"")</f>
        <v>1030</v>
      </c>
      <c r="I13" s="1">
        <f>IF(ISNUMBER(精灵_父体历史销量!AE63),精灵_父体历史销量!AE63,"")</f>
        <v>1110</v>
      </c>
      <c r="J13" s="1">
        <f>IF(ISNUMBER(精灵_父体历史销量!AD63),精灵_父体历史销量!AD63,"")</f>
        <v>1342</v>
      </c>
      <c r="K13" s="1">
        <f>IF(ISNUMBER(精灵_父体历史销量!AC63),精灵_父体历史销量!AC63,"")</f>
        <v>974</v>
      </c>
      <c r="L13" s="1">
        <f>IF(ISNUMBER(精灵_父体历史销量!AB63),精灵_父体历史销量!AB63,"")</f>
        <v>1074</v>
      </c>
      <c r="M13" s="1">
        <f>IF(ISNUMBER(精灵_父体历史销量!AA63),精灵_父体历史销量!AA63,"")</f>
        <v>851</v>
      </c>
      <c r="N13" s="1">
        <f>IF(ISNUMBER(精灵_父体历史销量!Z63),精灵_父体历史销量!Z63,"")</f>
        <v>650</v>
      </c>
      <c r="O13" s="1">
        <f>IF(ISNUMBER(精灵_父体历史销量!Y63),精灵_父体历史销量!Y63,"")</f>
        <v>633</v>
      </c>
      <c r="P13" s="1">
        <f>IF(ISNUMBER(精灵_父体历史销量!X63),精灵_父体历史销量!X63,"")</f>
        <v>692</v>
      </c>
      <c r="Q13" s="1">
        <f>IF(ISNUMBER(精灵_父体历史销量!W63),精灵_父体历史销量!W63,"")</f>
        <v>651</v>
      </c>
      <c r="R13" s="1">
        <f>IF(ISNUMBER(精灵_父体历史销量!V63),精灵_父体历史销量!V63,"")</f>
        <v>1087</v>
      </c>
      <c r="S13" s="1">
        <f>IF(ISNUMBER(精灵_父体历史销量!U63),精灵_父体历史销量!U63,"")</f>
        <v>1010</v>
      </c>
      <c r="T13" s="1">
        <f>IF(ISNUMBER(精灵_父体历史销量!T63),精灵_父体历史销量!T63,"")</f>
        <v>565</v>
      </c>
      <c r="U13" s="1">
        <f>IF(ISNUMBER(精灵_父体历史销量!S63),精灵_父体历史销量!S63,"")</f>
        <v>819</v>
      </c>
      <c r="V13" s="1">
        <f>IF(ISNUMBER(精灵_父体历史销量!R63),精灵_父体历史销量!R63,"")</f>
        <v>909</v>
      </c>
      <c r="W13" s="1">
        <f>IF(ISNUMBER(精灵_父体历史销量!Q63),精灵_父体历史销量!Q63,"")</f>
        <v>817</v>
      </c>
      <c r="X13" s="1">
        <f>IF(ISNUMBER(精灵_父体历史销量!P63),精灵_父体历史销量!P63,"")</f>
        <v>824</v>
      </c>
      <c r="Y13" s="1">
        <f>IF(ISNUMBER(精灵_父体历史销量!O63),精灵_父体历史销量!O63,"")</f>
        <v>777</v>
      </c>
      <c r="Z13" s="1">
        <f>IF(ISNUMBER(精灵_父体历史销量!N63),精灵_父体历史销量!N63,"")</f>
        <v>842</v>
      </c>
      <c r="AA13" s="1">
        <f>IF(ISNUMBER(精灵_父体历史销量!M63),精灵_父体历史销量!M63,"")</f>
        <v>920</v>
      </c>
      <c r="AB13" s="1">
        <f>IF(ISNUMBER(精灵_父体历史销量!L63),精灵_父体历史销量!L63,"")</f>
        <v>800</v>
      </c>
      <c r="AC13" s="1">
        <f>IF(ISNUMBER(精灵_父体历史销量!K63),精灵_父体历史销量!K63,"")</f>
        <v>1280</v>
      </c>
      <c r="AD13" s="1">
        <f>IF(ISNUMBER(精灵_父体历史销量!J63),精灵_父体历史销量!J63,"")</f>
        <v>952</v>
      </c>
      <c r="AE13">
        <f>IF(ISNUMBER(精灵_父体历史销量!I63),精灵_父体历史销量!I63,"")</f>
        <v>1160</v>
      </c>
    </row>
    <row r="14" ht="24" customHeight="1" spans="1:31">
      <c r="A14" s="1"/>
      <c r="B14" s="1" t="s">
        <v>763</v>
      </c>
      <c r="C14" s="1" t="s">
        <v>245</v>
      </c>
      <c r="D14" s="1">
        <v>64</v>
      </c>
      <c r="E14" s="1">
        <f>IF(ISNUMBER(精灵_父体历史销量!AI64),精灵_父体历史销量!AI64,"")</f>
        <v>200</v>
      </c>
      <c r="F14" s="1">
        <f>IF(ISNUMBER(精灵_父体历史销量!AH64),精灵_父体历史销量!AH64,"")</f>
        <v>251</v>
      </c>
      <c r="G14" s="1">
        <f>IF(ISNUMBER(精灵_父体历史销量!AG64),精灵_父体历史销量!AG64,"")</f>
        <v>316</v>
      </c>
      <c r="H14" s="1">
        <f>IF(ISNUMBER(精灵_父体历史销量!AF64),精灵_父体历史销量!AF64,"")</f>
        <v>114</v>
      </c>
      <c r="I14" s="1">
        <f>IF(ISNUMBER(精灵_父体历史销量!AE64),精灵_父体历史销量!AE64,"")</f>
        <v>347</v>
      </c>
      <c r="J14" s="1">
        <f>IF(ISNUMBER(精灵_父体历史销量!AD64),精灵_父体历史销量!AD64,"")</f>
        <v>369</v>
      </c>
      <c r="K14" s="1">
        <f>IF(ISNUMBER(精灵_父体历史销量!AC64),精灵_父体历史销量!AC64,"")</f>
        <v>281</v>
      </c>
      <c r="L14" s="1">
        <f>IF(ISNUMBER(精灵_父体历史销量!AB64),精灵_父体历史销量!AB64,"")</f>
        <v>563</v>
      </c>
      <c r="M14" s="1">
        <f>IF(ISNUMBER(精灵_父体历史销量!AA64),精灵_父体历史销量!AA64,"")</f>
        <v>355</v>
      </c>
      <c r="N14" s="1">
        <f>IF(ISNUMBER(精灵_父体历史销量!Z64),精灵_父体历史销量!Z64,"")</f>
        <v>275</v>
      </c>
      <c r="O14" s="1">
        <f>IF(ISNUMBER(精灵_父体历史销量!Y64),精灵_父体历史销量!Y64,"")</f>
        <v>242</v>
      </c>
      <c r="P14" s="1">
        <f>IF(ISNUMBER(精灵_父体历史销量!X64),精灵_父体历史销量!X64,"")</f>
        <v>353</v>
      </c>
      <c r="Q14" s="1">
        <f>IF(ISNUMBER(精灵_父体历史销量!W64),精灵_父体历史销量!W64,"")</f>
        <v>164</v>
      </c>
      <c r="R14" s="1">
        <f>IF(ISNUMBER(精灵_父体历史销量!V64),精灵_父体历史销量!V64,"")</f>
        <v>51</v>
      </c>
      <c r="S14" s="1">
        <f>IF(ISNUMBER(精灵_父体历史销量!U64),精灵_父体历史销量!U64,"")</f>
        <v>56</v>
      </c>
      <c r="T14" s="1">
        <f>IF(ISNUMBER(精灵_父体历史销量!T64),精灵_父体历史销量!T64,"")</f>
        <v>454</v>
      </c>
      <c r="U14" s="1">
        <f>IF(ISNUMBER(精灵_父体历史销量!S64),精灵_父体历史销量!S64,"")</f>
        <v>968</v>
      </c>
      <c r="V14" s="1">
        <f>IF(ISNUMBER(精灵_父体历史销量!R64),精灵_父体历史销量!R64,"")</f>
        <v>642</v>
      </c>
      <c r="W14" s="1">
        <f>IF(ISNUMBER(精灵_父体历史销量!Q64),精灵_父体历史销量!Q64,"")</f>
        <v>1089</v>
      </c>
      <c r="X14" s="1">
        <f>IF(ISNUMBER(精灵_父体历史销量!P64),精灵_父体历史销量!P64,"")</f>
        <v>1003</v>
      </c>
      <c r="Y14" s="1">
        <f>IF(ISNUMBER(精灵_父体历史销量!O64),精灵_父体历史销量!O64,"")</f>
        <v>869</v>
      </c>
      <c r="Z14" s="1">
        <f>IF(ISNUMBER(精灵_父体历史销量!N64),精灵_父体历史销量!N64,"")</f>
        <v>1151</v>
      </c>
      <c r="AA14" s="1">
        <f>IF(ISNUMBER(精灵_父体历史销量!M64),精灵_父体历史销量!M64,"")</f>
        <v>1341</v>
      </c>
      <c r="AB14" s="1">
        <f>IF(ISNUMBER(精灵_父体历史销量!L64),精灵_父体历史销量!L64,"")</f>
        <v>1471</v>
      </c>
      <c r="AC14" s="1">
        <f>IF(ISNUMBER(精灵_父体历史销量!K64),精灵_父体历史销量!K64,"")</f>
        <v>1136</v>
      </c>
      <c r="AD14" s="1">
        <f>IF(ISNUMBER(精灵_父体历史销量!J64),精灵_父体历史销量!J64,"")</f>
        <v>954</v>
      </c>
      <c r="AE14">
        <f>IF(ISNUMBER(精灵_父体历史销量!I64),精灵_父体历史销量!I64,"")</f>
        <v>1088</v>
      </c>
    </row>
    <row r="15" ht="24" customHeight="1" spans="1:31">
      <c r="A15" s="1"/>
      <c r="B15" s="1" t="s">
        <v>761</v>
      </c>
      <c r="C15" s="1" t="s">
        <v>60</v>
      </c>
      <c r="D15" s="1">
        <v>62</v>
      </c>
      <c r="E15" s="1" t="str">
        <f>IF(ISNUMBER(精灵_父体历史销量!AI62),精灵_父体历史销量!AI62,"")</f>
        <v/>
      </c>
      <c r="F15" s="1" t="str">
        <f>IF(ISNUMBER(精灵_父体历史销量!AH62),精灵_父体历史销量!AH62,"")</f>
        <v/>
      </c>
      <c r="G15" s="1" t="str">
        <f>IF(ISNUMBER(精灵_父体历史销量!AG62),精灵_父体历史销量!AG62,"")</f>
        <v/>
      </c>
      <c r="H15" s="1" t="str">
        <f>IF(ISNUMBER(精灵_父体历史销量!AF62),精灵_父体历史销量!AF62,"")</f>
        <v/>
      </c>
      <c r="I15" s="1" t="str">
        <f>IF(ISNUMBER(精灵_父体历史销量!AE62),精灵_父体历史销量!AE62,"")</f>
        <v/>
      </c>
      <c r="J15" s="1" t="str">
        <f>IF(ISNUMBER(精灵_父体历史销量!AD62),精灵_父体历史销量!AD62,"")</f>
        <v/>
      </c>
      <c r="K15" s="1" t="str">
        <f>IF(ISNUMBER(精灵_父体历史销量!AC62),精灵_父体历史销量!AC62,"")</f>
        <v/>
      </c>
      <c r="L15" s="1" t="str">
        <f>IF(ISNUMBER(精灵_父体历史销量!AB62),精灵_父体历史销量!AB62,"")</f>
        <v/>
      </c>
      <c r="M15" s="1" t="str">
        <f>IF(ISNUMBER(精灵_父体历史销量!AA62),精灵_父体历史销量!AA62,"")</f>
        <v/>
      </c>
      <c r="N15" s="1" t="str">
        <f>IF(ISNUMBER(精灵_父体历史销量!Z62),精灵_父体历史销量!Z62,"")</f>
        <v/>
      </c>
      <c r="O15" s="1" t="str">
        <f>IF(ISNUMBER(精灵_父体历史销量!Y62),精灵_父体历史销量!Y62,"")</f>
        <v/>
      </c>
      <c r="P15" s="1" t="str">
        <f>IF(ISNUMBER(精灵_父体历史销量!X62),精灵_父体历史销量!X62,"")</f>
        <v/>
      </c>
      <c r="Q15" s="1">
        <f>IF(ISNUMBER(精灵_父体历史销量!W62),精灵_父体历史销量!W62,"")</f>
        <v>0</v>
      </c>
      <c r="R15" s="1">
        <f>IF(ISNUMBER(精灵_父体历史销量!V62),精灵_父体历史销量!V62,"")</f>
        <v>86</v>
      </c>
      <c r="S15" s="1">
        <f>IF(ISNUMBER(精灵_父体历史销量!U62),精灵_父体历史销量!U62,"")</f>
        <v>307</v>
      </c>
      <c r="T15" s="1">
        <f>IF(ISNUMBER(精灵_父体历史销量!T62),精灵_父体历史销量!T62,"")</f>
        <v>202</v>
      </c>
      <c r="U15" s="1">
        <f>IF(ISNUMBER(精灵_父体历史销量!S62),精灵_父体历史销量!S62,"")</f>
        <v>486</v>
      </c>
      <c r="V15" s="1">
        <f>IF(ISNUMBER(精灵_父体历史销量!R62),精灵_父体历史销量!R62,"")</f>
        <v>717</v>
      </c>
      <c r="W15" s="1">
        <f>IF(ISNUMBER(精灵_父体历史销量!Q62),精灵_父体历史销量!Q62,"")</f>
        <v>1073</v>
      </c>
      <c r="X15" s="1">
        <f>IF(ISNUMBER(精灵_父体历史销量!P62),精灵_父体历史销量!P62,"")</f>
        <v>961</v>
      </c>
      <c r="Y15" s="1">
        <f>IF(ISNUMBER(精灵_父体历史销量!O62),精灵_父体历史销量!O62,"")</f>
        <v>1025</v>
      </c>
      <c r="Z15" s="1">
        <f>IF(ISNUMBER(精灵_父体历史销量!N62),精灵_父体历史销量!N62,"")</f>
        <v>290</v>
      </c>
      <c r="AA15" s="1">
        <f>IF(ISNUMBER(精灵_父体历史销量!M62),精灵_父体历史销量!M62,"")</f>
        <v>761</v>
      </c>
      <c r="AB15" s="1">
        <f>IF(ISNUMBER(精灵_父体历史销量!L62),精灵_父体历史销量!L62,"")</f>
        <v>736</v>
      </c>
      <c r="AC15" s="1">
        <f>IF(ISNUMBER(精灵_父体历史销量!K62),精灵_父体历史销量!K62,"")</f>
        <v>379</v>
      </c>
      <c r="AD15" s="1">
        <f>IF(ISNUMBER(精灵_父体历史销量!J62),精灵_父体历史销量!J62,"")</f>
        <v>377</v>
      </c>
      <c r="AE15">
        <f>IF(ISNUMBER(精灵_父体历史销量!I62),精灵_父体历史销量!I62,"")</f>
        <v>1025</v>
      </c>
    </row>
    <row r="16" ht="24" customHeight="1" spans="1:31">
      <c r="A16" s="1"/>
      <c r="B16" s="1" t="s">
        <v>768</v>
      </c>
      <c r="C16" s="1" t="s">
        <v>282</v>
      </c>
      <c r="D16" s="1">
        <v>69</v>
      </c>
      <c r="E16" s="1" t="str">
        <f>IF(ISNUMBER(精灵_父体历史销量!AI69),精灵_父体历史销量!AI69,"")</f>
        <v/>
      </c>
      <c r="F16" s="1" t="str">
        <f>IF(ISNUMBER(精灵_父体历史销量!AH69),精灵_父体历史销量!AH69,"")</f>
        <v/>
      </c>
      <c r="G16" s="1" t="str">
        <f>IF(ISNUMBER(精灵_父体历史销量!AG69),精灵_父体历史销量!AG69,"")</f>
        <v/>
      </c>
      <c r="H16" s="1" t="str">
        <f>IF(ISNUMBER(精灵_父体历史销量!AF69),精灵_父体历史销量!AF69,"")</f>
        <v/>
      </c>
      <c r="I16" s="1" t="str">
        <f>IF(ISNUMBER(精灵_父体历史销量!AE69),精灵_父体历史销量!AE69,"")</f>
        <v/>
      </c>
      <c r="J16" s="1" t="str">
        <f>IF(ISNUMBER(精灵_父体历史销量!AD69),精灵_父体历史销量!AD69,"")</f>
        <v/>
      </c>
      <c r="K16" s="1" t="str">
        <f>IF(ISNUMBER(精灵_父体历史销量!AC69),精灵_父体历史销量!AC69,"")</f>
        <v/>
      </c>
      <c r="L16" s="1" t="str">
        <f>IF(ISNUMBER(精灵_父体历史销量!AB69),精灵_父体历史销量!AB69,"")</f>
        <v/>
      </c>
      <c r="M16" s="1" t="str">
        <f>IF(ISNUMBER(精灵_父体历史销量!AA69),精灵_父体历史销量!AA69,"")</f>
        <v/>
      </c>
      <c r="N16" s="1" t="str">
        <f>IF(ISNUMBER(精灵_父体历史销量!Z69),精灵_父体历史销量!Z69,"")</f>
        <v/>
      </c>
      <c r="O16" s="1" t="str">
        <f>IF(ISNUMBER(精灵_父体历史销量!Y69),精灵_父体历史销量!Y69,"")</f>
        <v/>
      </c>
      <c r="P16" s="1" t="str">
        <f>IF(ISNUMBER(精灵_父体历史销量!X69),精灵_父体历史销量!X69,"")</f>
        <v/>
      </c>
      <c r="Q16" s="1" t="str">
        <f>IF(ISNUMBER(精灵_父体历史销量!W69),精灵_父体历史销量!W69,"")</f>
        <v/>
      </c>
      <c r="R16" s="1" t="str">
        <f>IF(ISNUMBER(精灵_父体历史销量!V69),精灵_父体历史销量!V69,"")</f>
        <v/>
      </c>
      <c r="S16" s="1" t="str">
        <f>IF(ISNUMBER(精灵_父体历史销量!U69),精灵_父体历史销量!U69,"")</f>
        <v/>
      </c>
      <c r="T16" s="1" t="str">
        <f>IF(ISNUMBER(精灵_父体历史销量!T69),精灵_父体历史销量!T69,"")</f>
        <v/>
      </c>
      <c r="U16" s="1" t="str">
        <f>IF(ISNUMBER(精灵_父体历史销量!S69),精灵_父体历史销量!S69,"")</f>
        <v/>
      </c>
      <c r="V16" s="1" t="str">
        <f>IF(ISNUMBER(精灵_父体历史销量!R69),精灵_父体历史销量!R69,"")</f>
        <v/>
      </c>
      <c r="W16" s="1" t="str">
        <f>IF(ISNUMBER(精灵_父体历史销量!Q69),精灵_父体历史销量!Q69,"")</f>
        <v/>
      </c>
      <c r="X16" s="1" t="str">
        <f>IF(ISNUMBER(精灵_父体历史销量!P69),精灵_父体历史销量!P69,"")</f>
        <v/>
      </c>
      <c r="Y16" s="1" t="str">
        <f>IF(ISNUMBER(精灵_父体历史销量!O69),精灵_父体历史销量!O69,"")</f>
        <v/>
      </c>
      <c r="Z16" s="1" t="str">
        <f>IF(ISNUMBER(精灵_父体历史销量!N69),精灵_父体历史销量!N69,"")</f>
        <v/>
      </c>
      <c r="AA16" s="1" t="str">
        <f>IF(ISNUMBER(精灵_父体历史销量!M69),精灵_父体历史销量!M69,"")</f>
        <v/>
      </c>
      <c r="AB16" s="1">
        <f>IF(ISNUMBER(精灵_父体历史销量!L69),精灵_父体历史销量!L69,"")</f>
        <v>116</v>
      </c>
      <c r="AC16" s="1">
        <f>IF(ISNUMBER(精灵_父体历史销量!K69),精灵_父体历史销量!K69,"")</f>
        <v>369</v>
      </c>
      <c r="AD16" s="1">
        <f>IF(ISNUMBER(精灵_父体历史销量!J69),精灵_父体历史销量!J69,"")</f>
        <v>171</v>
      </c>
      <c r="AE16">
        <f>IF(ISNUMBER(精灵_父体历史销量!I69),精灵_父体历史销量!I69,"")</f>
        <v>593</v>
      </c>
    </row>
    <row r="17" ht="24" customHeight="1" spans="1:31">
      <c r="A17" s="1"/>
      <c r="B17" s="1" t="s">
        <v>759</v>
      </c>
      <c r="C17" s="1" t="s">
        <v>229</v>
      </c>
      <c r="D17" s="1">
        <v>60</v>
      </c>
      <c r="E17" s="1">
        <f>IF(ISNUMBER(精灵_父体历史销量!AI60),精灵_父体历史销量!AI60,"")</f>
        <v>534</v>
      </c>
      <c r="F17" s="1">
        <f>IF(ISNUMBER(精灵_父体历史销量!AH60),精灵_父体历史销量!AH60,"")</f>
        <v>404</v>
      </c>
      <c r="G17" s="1">
        <f>IF(ISNUMBER(精灵_父体历史销量!AG60),精灵_父体历史销量!AG60,"")</f>
        <v>1080</v>
      </c>
      <c r="H17" s="1">
        <f>IF(ISNUMBER(精灵_父体历史销量!AF60),精灵_父体历史销量!AF60,"")</f>
        <v>1093</v>
      </c>
      <c r="I17" s="1">
        <f>IF(ISNUMBER(精灵_父体历史销量!AE60),精灵_父体历史销量!AE60,"")</f>
        <v>1129</v>
      </c>
      <c r="J17" s="1">
        <f>IF(ISNUMBER(精灵_父体历史销量!AD60),精灵_父体历史销量!AD60,"")</f>
        <v>1316</v>
      </c>
      <c r="K17" s="1">
        <f>IF(ISNUMBER(精灵_父体历史销量!AC60),精灵_父体历史销量!AC60,"")</f>
        <v>1319</v>
      </c>
      <c r="L17" s="1">
        <f>IF(ISNUMBER(精灵_父体历史销量!AB60),精灵_父体历史销量!AB60,"")</f>
        <v>1165</v>
      </c>
      <c r="M17" s="1">
        <f>IF(ISNUMBER(精灵_父体历史销量!AA60),精灵_父体历史销量!AA60,"")</f>
        <v>967</v>
      </c>
      <c r="N17" s="1">
        <f>IF(ISNUMBER(精灵_父体历史销量!Z60),精灵_父体历史销量!Z60,"")</f>
        <v>1305</v>
      </c>
      <c r="O17" s="1">
        <f>IF(ISNUMBER(精灵_父体历史销量!Y60),精灵_父体历史销量!Y60,"")</f>
        <v>1039</v>
      </c>
      <c r="P17" s="1">
        <f>IF(ISNUMBER(精灵_父体历史销量!X60),精灵_父体历史销量!X60,"")</f>
        <v>949</v>
      </c>
      <c r="Q17" s="1">
        <f>IF(ISNUMBER(精灵_父体历史销量!W60),精灵_父体历史销量!W60,"")</f>
        <v>914</v>
      </c>
      <c r="R17" s="1">
        <f>IF(ISNUMBER(精灵_父体历史销量!V60),精灵_父体历史销量!V60,"")</f>
        <v>1134</v>
      </c>
      <c r="S17" s="1">
        <f>IF(ISNUMBER(精灵_父体历史销量!U60),精灵_父体历史销量!U60,"")</f>
        <v>1037</v>
      </c>
      <c r="T17" s="1">
        <f>IF(ISNUMBER(精灵_父体历史销量!T60),精灵_父体历史销量!T60,"")</f>
        <v>960</v>
      </c>
      <c r="U17" s="1">
        <f>IF(ISNUMBER(精灵_父体历史销量!S60),精灵_父体历史销量!S60,"")</f>
        <v>1004</v>
      </c>
      <c r="V17" s="1">
        <f>IF(ISNUMBER(精灵_父体历史销量!R60),精灵_父体历史销量!R60,"")</f>
        <v>1297</v>
      </c>
      <c r="W17" s="1">
        <f>IF(ISNUMBER(精灵_父体历史销量!Q60),精灵_父体历史销量!Q60,"")</f>
        <v>1436</v>
      </c>
      <c r="X17" s="1">
        <f>IF(ISNUMBER(精灵_父体历史销量!P60),精灵_父体历史销量!P60,"")</f>
        <v>1509</v>
      </c>
      <c r="Y17" s="1">
        <f>IF(ISNUMBER(精灵_父体历史销量!O60),精灵_父体历史销量!O60,"")</f>
        <v>1405</v>
      </c>
      <c r="Z17" s="1">
        <f>IF(ISNUMBER(精灵_父体历史销量!N60),精灵_父体历史销量!N60,"")</f>
        <v>1069</v>
      </c>
      <c r="AA17" s="1">
        <f>IF(ISNUMBER(精灵_父体历史销量!M60),精灵_父体历史销量!M60,"")</f>
        <v>996</v>
      </c>
      <c r="AB17" s="1">
        <f>IF(ISNUMBER(精灵_父体历史销量!L60),精灵_父体历史销量!L60,"")</f>
        <v>971</v>
      </c>
      <c r="AC17" s="1">
        <f>IF(ISNUMBER(精灵_父体历史销量!K60),精灵_父体历史销量!K60,"")</f>
        <v>1014</v>
      </c>
      <c r="AD17" s="1">
        <f>IF(ISNUMBER(精灵_父体历史销量!J60),精灵_父体历史销量!J60,"")</f>
        <v>920</v>
      </c>
      <c r="AE17">
        <f>IF(ISNUMBER(精灵_父体历史销量!I60),精灵_父体历史销量!I60,"")</f>
        <v>1292</v>
      </c>
    </row>
    <row r="18" ht="24" customHeight="1" spans="1:31">
      <c r="A18" s="1"/>
      <c r="B18" s="1" t="s">
        <v>765</v>
      </c>
      <c r="C18" s="1" t="s">
        <v>62</v>
      </c>
      <c r="D18" s="1">
        <v>67</v>
      </c>
      <c r="E18" s="1">
        <f>IF(ISNUMBER(精灵_父体历史销量!AI67),精灵_父体历史销量!AI67,"")</f>
        <v>116</v>
      </c>
      <c r="F18" s="1">
        <f>IF(ISNUMBER(精灵_父体历史销量!AH67),精灵_父体历史销量!AH67,"")</f>
        <v>225</v>
      </c>
      <c r="G18" s="1">
        <f>IF(ISNUMBER(精灵_父体历史销量!AG67),精灵_父体历史销量!AG67,"")</f>
        <v>0</v>
      </c>
      <c r="H18" s="1">
        <f>IF(ISNUMBER(精灵_父体历史销量!AF67),精灵_父体历史销量!AF67,"")</f>
        <v>352</v>
      </c>
      <c r="I18" s="1">
        <f>IF(ISNUMBER(精灵_父体历史销量!AE67),精灵_父体历史销量!AE67,"")</f>
        <v>299</v>
      </c>
      <c r="J18" s="1">
        <f>IF(ISNUMBER(精灵_父体历史销量!AD67),精灵_父体历史销量!AD67,"")</f>
        <v>1369</v>
      </c>
      <c r="K18" s="1">
        <f>IF(ISNUMBER(精灵_父体历史销量!AC67),精灵_父体历史销量!AC67,"")</f>
        <v>4658</v>
      </c>
      <c r="L18" s="1">
        <f>IF(ISNUMBER(精灵_父体历史销量!AB67),精灵_父体历史销量!AB67,"")</f>
        <v>809</v>
      </c>
      <c r="M18" s="1">
        <f>IF(ISNUMBER(精灵_父体历史销量!AA67),精灵_父体历史销量!AA67,"")</f>
        <v>771</v>
      </c>
      <c r="N18" s="1">
        <f>IF(ISNUMBER(精灵_父体历史销量!Z67),精灵_父体历史销量!Z67,"")</f>
        <v>1017</v>
      </c>
      <c r="O18" s="1">
        <f>IF(ISNUMBER(精灵_父体历史销量!Y67),精灵_父体历史销量!Y67,"")</f>
        <v>1354</v>
      </c>
      <c r="P18" s="1">
        <f>IF(ISNUMBER(精灵_父体历史销量!X67),精灵_父体历史销量!X67,"")</f>
        <v>4268</v>
      </c>
      <c r="Q18" s="1">
        <f>IF(ISNUMBER(精灵_父体历史销量!W67),精灵_父体历史销量!W67,"")</f>
        <v>1444</v>
      </c>
      <c r="R18" s="1">
        <f>IF(ISNUMBER(精灵_父体历史销量!V67),精灵_父体历史销量!V67,"")</f>
        <v>1384</v>
      </c>
      <c r="S18" s="1">
        <f>IF(ISNUMBER(精灵_父体历史销量!U67),精灵_父体历史销量!U67,"")</f>
        <v>1255</v>
      </c>
      <c r="T18" s="1">
        <f>IF(ISNUMBER(精灵_父体历史销量!T67),精灵_父体历史销量!T67,"")</f>
        <v>1286</v>
      </c>
      <c r="U18" s="1">
        <f>IF(ISNUMBER(精灵_父体历史销量!S67),精灵_父体历史销量!S67,"")</f>
        <v>1090</v>
      </c>
      <c r="V18" s="1">
        <f>IF(ISNUMBER(精灵_父体历史销量!R67),精灵_父体历史销量!R67,"")</f>
        <v>1532</v>
      </c>
      <c r="W18" s="1">
        <f>IF(ISNUMBER(精灵_父体历史销量!Q67),精灵_父体历史销量!Q67,"")</f>
        <v>5071</v>
      </c>
      <c r="X18" s="1">
        <f>IF(ISNUMBER(精灵_父体历史销量!P67),精灵_父体历史销量!P67,"")</f>
        <v>1343</v>
      </c>
      <c r="Y18" s="1">
        <f>IF(ISNUMBER(精灵_父体历史销量!O67),精灵_父体历史销量!O67,"")</f>
        <v>1188</v>
      </c>
      <c r="Z18" s="1">
        <f>IF(ISNUMBER(精灵_父体历史销量!N67),精灵_父体历史销量!N67,"")</f>
        <v>1357</v>
      </c>
      <c r="AA18" s="1">
        <f>IF(ISNUMBER(精灵_父体历史销量!M67),精灵_父体历史销量!M67,"")</f>
        <v>1346</v>
      </c>
      <c r="AB18" s="1">
        <f>IF(ISNUMBER(精灵_父体历史销量!L67),精灵_父体历史销量!L67,"")</f>
        <v>4621</v>
      </c>
      <c r="AC18" s="1">
        <f>IF(ISNUMBER(精灵_父体历史销量!K67),精灵_父体历史销量!K67,"")</f>
        <v>1310</v>
      </c>
      <c r="AD18" s="1">
        <f>IF(ISNUMBER(精灵_父体历史销量!J67),精灵_父体历史销量!J67,"")</f>
        <v>1143</v>
      </c>
      <c r="AE18">
        <f>IF(ISNUMBER(精灵_父体历史销量!I67),精灵_父体历史销量!I67,"")</f>
        <v>1353</v>
      </c>
    </row>
    <row r="19" ht="24" customHeight="1" spans="1:31">
      <c r="A19" s="1"/>
      <c r="B19" s="1" t="s">
        <v>755</v>
      </c>
      <c r="C19" s="1" t="s">
        <v>3326</v>
      </c>
      <c r="D19" s="1">
        <v>56</v>
      </c>
      <c r="E19" s="1" t="str">
        <f>IF(ISNUMBER(精灵_父体历史销量!AI56),精灵_父体历史销量!AI56,"")</f>
        <v/>
      </c>
      <c r="F19" s="1" t="str">
        <f>IF(ISNUMBER(精灵_父体历史销量!AH56),精灵_父体历史销量!AH56,"")</f>
        <v/>
      </c>
      <c r="G19" s="1" t="str">
        <f>IF(ISNUMBER(精灵_父体历史销量!AG56),精灵_父体历史销量!AG56,"")</f>
        <v/>
      </c>
      <c r="H19" s="1" t="str">
        <f>IF(ISNUMBER(精灵_父体历史销量!AF56),精灵_父体历史销量!AF56,"")</f>
        <v/>
      </c>
      <c r="I19" s="1" t="str">
        <f>IF(ISNUMBER(精灵_父体历史销量!AE56),精灵_父体历史销量!AE56,"")</f>
        <v/>
      </c>
      <c r="J19" s="1" t="str">
        <f>IF(ISNUMBER(精灵_父体历史销量!AD56),精灵_父体历史销量!AD56,"")</f>
        <v/>
      </c>
      <c r="K19" s="1" t="str">
        <f>IF(ISNUMBER(精灵_父体历史销量!AC56),精灵_父体历史销量!AC56,"")</f>
        <v/>
      </c>
      <c r="L19" s="1" t="str">
        <f>IF(ISNUMBER(精灵_父体历史销量!AB56),精灵_父体历史销量!AB56,"")</f>
        <v/>
      </c>
      <c r="M19" s="1" t="str">
        <f>IF(ISNUMBER(精灵_父体历史销量!AA56),精灵_父体历史销量!AA56,"")</f>
        <v/>
      </c>
      <c r="N19" s="1" t="str">
        <f>IF(ISNUMBER(精灵_父体历史销量!Z56),精灵_父体历史销量!Z56,"")</f>
        <v/>
      </c>
      <c r="O19" s="1" t="str">
        <f>IF(ISNUMBER(精灵_父体历史销量!Y56),精灵_父体历史销量!Y56,"")</f>
        <v/>
      </c>
      <c r="P19" s="1" t="str">
        <f>IF(ISNUMBER(精灵_父体历史销量!X56),精灵_父体历史销量!X56,"")</f>
        <v/>
      </c>
      <c r="Q19" s="1" t="str">
        <f>IF(ISNUMBER(精灵_父体历史销量!W56),精灵_父体历史销量!W56,"")</f>
        <v/>
      </c>
      <c r="R19" s="1" t="str">
        <f>IF(ISNUMBER(精灵_父体历史销量!V56),精灵_父体历史销量!V56,"")</f>
        <v/>
      </c>
      <c r="S19" s="1" t="str">
        <f>IF(ISNUMBER(精灵_父体历史销量!U56),精灵_父体历史销量!U56,"")</f>
        <v/>
      </c>
      <c r="T19" s="1" t="str">
        <f>IF(ISNUMBER(精灵_父体历史销量!T56),精灵_父体历史销量!T56,"")</f>
        <v/>
      </c>
      <c r="U19" s="1" t="str">
        <f>IF(ISNUMBER(精灵_父体历史销量!S56),精灵_父体历史销量!S56,"")</f>
        <v/>
      </c>
      <c r="V19" s="1" t="str">
        <f>IF(ISNUMBER(精灵_父体历史销量!R56),精灵_父体历史销量!R56,"")</f>
        <v/>
      </c>
      <c r="W19" s="1" t="str">
        <f>IF(ISNUMBER(精灵_父体历史销量!Q56),精灵_父体历史销量!Q56,"")</f>
        <v/>
      </c>
      <c r="X19" s="1" t="str">
        <f>IF(ISNUMBER(精灵_父体历史销量!P56),精灵_父体历史销量!P56,"")</f>
        <v/>
      </c>
      <c r="Y19" s="1">
        <f>IF(ISNUMBER(精灵_父体历史销量!O56),精灵_父体历史销量!O56,"")</f>
        <v>108</v>
      </c>
      <c r="Z19" s="1">
        <f>IF(ISNUMBER(精灵_父体历史销量!N56),精灵_父体历史销量!N56,"")</f>
        <v>388</v>
      </c>
      <c r="AA19" s="1">
        <f>IF(ISNUMBER(精灵_父体历史销量!M56),精灵_父体历史销量!M56,"")</f>
        <v>27</v>
      </c>
      <c r="AB19" s="1">
        <f>IF(ISNUMBER(精灵_父体历史销量!L56),精灵_父体历史销量!L56,"")</f>
        <v>13</v>
      </c>
      <c r="AC19" s="1">
        <f>IF(ISNUMBER(精灵_父体历史销量!K56),精灵_父体历史销量!K56,"")</f>
        <v>0</v>
      </c>
      <c r="AD19" s="1">
        <f>IF(ISNUMBER(精灵_父体历史销量!J56),精灵_父体历史销量!J56,"")</f>
        <v>202</v>
      </c>
      <c r="AE19">
        <f>IF(ISNUMBER(精灵_父体历史销量!I56),精灵_父体历史销量!I56,"")</f>
        <v>943</v>
      </c>
    </row>
    <row r="20" ht="24" customHeight="1" spans="1:31">
      <c r="A20" s="1"/>
      <c r="B20" s="1" t="s">
        <v>506</v>
      </c>
      <c r="C20" s="1" t="s">
        <v>386</v>
      </c>
      <c r="D20" s="1">
        <v>74</v>
      </c>
      <c r="E20" s="1" t="str">
        <f>IF(ISNUMBER(精灵_父体历史销量!AI74),精灵_父体历史销量!AI74,"")</f>
        <v/>
      </c>
      <c r="F20" s="1" t="str">
        <f>IF(ISNUMBER(精灵_父体历史销量!AH74),精灵_父体历史销量!AH74,"")</f>
        <v/>
      </c>
      <c r="G20" s="1" t="str">
        <f>IF(ISNUMBER(精灵_父体历史销量!AG74),精灵_父体历史销量!AG74,"")</f>
        <v/>
      </c>
      <c r="H20" s="1" t="str">
        <f>IF(ISNUMBER(精灵_父体历史销量!AF74),精灵_父体历史销量!AF74,"")</f>
        <v/>
      </c>
      <c r="I20" s="1" t="str">
        <f>IF(ISNUMBER(精灵_父体历史销量!AE74),精灵_父体历史销量!AE74,"")</f>
        <v/>
      </c>
      <c r="J20" s="1" t="str">
        <f>IF(ISNUMBER(精灵_父体历史销量!AD74),精灵_父体历史销量!AD74,"")</f>
        <v/>
      </c>
      <c r="K20" s="1" t="str">
        <f>IF(ISNUMBER(精灵_父体历史销量!AC74),精灵_父体历史销量!AC74,"")</f>
        <v/>
      </c>
      <c r="L20" s="1" t="str">
        <f>IF(ISNUMBER(精灵_父体历史销量!AB74),精灵_父体历史销量!AB74,"")</f>
        <v/>
      </c>
      <c r="M20" s="1" t="str">
        <f>IF(ISNUMBER(精灵_父体历史销量!AA74),精灵_父体历史销量!AA74,"")</f>
        <v/>
      </c>
      <c r="N20" s="1" t="str">
        <f>IF(ISNUMBER(精灵_父体历史销量!Z74),精灵_父体历史销量!Z74,"")</f>
        <v/>
      </c>
      <c r="O20" s="1" t="str">
        <f>IF(ISNUMBER(精灵_父体历史销量!Y74),精灵_父体历史销量!Y74,"")</f>
        <v/>
      </c>
      <c r="P20" s="1" t="str">
        <f>IF(ISNUMBER(精灵_父体历史销量!X74),精灵_父体历史销量!X74,"")</f>
        <v/>
      </c>
      <c r="Q20" s="1" t="str">
        <f>IF(ISNUMBER(精灵_父体历史销量!W74),精灵_父体历史销量!W74,"")</f>
        <v/>
      </c>
      <c r="R20" s="1" t="str">
        <f>IF(ISNUMBER(精灵_父体历史销量!V74),精灵_父体历史销量!V74,"")</f>
        <v/>
      </c>
      <c r="S20" s="1" t="str">
        <f>IF(ISNUMBER(精灵_父体历史销量!U74),精灵_父体历史销量!U74,"")</f>
        <v/>
      </c>
      <c r="T20" s="1" t="str">
        <f>IF(ISNUMBER(精灵_父体历史销量!T74),精灵_父体历史销量!T74,"")</f>
        <v/>
      </c>
      <c r="U20" s="1" t="str">
        <f>IF(ISNUMBER(精灵_父体历史销量!S74),精灵_父体历史销量!S74,"")</f>
        <v/>
      </c>
      <c r="V20" s="1" t="str">
        <f>IF(ISNUMBER(精灵_父体历史销量!R74),精灵_父体历史销量!R74,"")</f>
        <v/>
      </c>
      <c r="W20" s="1" t="str">
        <f>IF(ISNUMBER(精灵_父体历史销量!Q74),精灵_父体历史销量!Q74,"")</f>
        <v/>
      </c>
      <c r="X20" s="1" t="str">
        <f>IF(ISNUMBER(精灵_父体历史销量!P74),精灵_父体历史销量!P74,"")</f>
        <v/>
      </c>
      <c r="Y20" s="1" t="str">
        <f>IF(ISNUMBER(精灵_父体历史销量!O74),精灵_父体历史销量!O74,"")</f>
        <v/>
      </c>
      <c r="Z20" s="1" t="str">
        <f>IF(ISNUMBER(精灵_父体历史销量!N74),精灵_父体历史销量!N74,"")</f>
        <v/>
      </c>
      <c r="AA20" s="1" t="str">
        <f>IF(ISNUMBER(精灵_父体历史销量!M74),精灵_父体历史销量!M74,"")</f>
        <v/>
      </c>
      <c r="AB20" s="1" t="str">
        <f>IF(ISNUMBER(精灵_父体历史销量!L74),精灵_父体历史销量!L74,"")</f>
        <v/>
      </c>
      <c r="AC20" s="1" t="str">
        <f>IF(ISNUMBER(精灵_父体历史销量!K74),精灵_父体历史销量!K74,"")</f>
        <v/>
      </c>
      <c r="AD20" s="1" t="str">
        <f>IF(ISNUMBER(精灵_父体历史销量!J74),精灵_父体历史销量!J74,"")</f>
        <v/>
      </c>
      <c r="AE20">
        <f>IF(ISNUMBER(精灵_父体历史销量!I74),精灵_父体历史销量!I74,"")</f>
        <v>115</v>
      </c>
    </row>
    <row r="21" ht="24" customHeight="1" spans="1:31">
      <c r="A21" s="1"/>
      <c r="B21" s="1" t="s">
        <v>760</v>
      </c>
      <c r="C21" s="1" t="s">
        <v>50</v>
      </c>
      <c r="D21" s="1">
        <v>61</v>
      </c>
      <c r="E21" s="1" t="str">
        <f>IF(ISNUMBER(精灵_父体历史销量!AI61),精灵_父体历史销量!AI61,"")</f>
        <v/>
      </c>
      <c r="F21" s="1" t="str">
        <f>IF(ISNUMBER(精灵_父体历史销量!AH61),精灵_父体历史销量!AH61,"")</f>
        <v/>
      </c>
      <c r="G21" s="1" t="str">
        <f>IF(ISNUMBER(精灵_父体历史销量!AG61),精灵_父体历史销量!AG61,"")</f>
        <v/>
      </c>
      <c r="H21" s="1" t="str">
        <f>IF(ISNUMBER(精灵_父体历史销量!AF61),精灵_父体历史销量!AF61,"")</f>
        <v/>
      </c>
      <c r="I21" s="1" t="str">
        <f>IF(ISNUMBER(精灵_父体历史销量!AE61),精灵_父体历史销量!AE61,"")</f>
        <v/>
      </c>
      <c r="J21" s="1" t="str">
        <f>IF(ISNUMBER(精灵_父体历史销量!AD61),精灵_父体历史销量!AD61,"")</f>
        <v/>
      </c>
      <c r="K21" s="1" t="str">
        <f>IF(ISNUMBER(精灵_父体历史销量!AC61),精灵_父体历史销量!AC61,"")</f>
        <v/>
      </c>
      <c r="L21" s="1" t="str">
        <f>IF(ISNUMBER(精灵_父体历史销量!AB61),精灵_父体历史销量!AB61,"")</f>
        <v/>
      </c>
      <c r="M21" s="1" t="str">
        <f>IF(ISNUMBER(精灵_父体历史销量!AA61),精灵_父体历史销量!AA61,"")</f>
        <v/>
      </c>
      <c r="N21" s="1" t="str">
        <f>IF(ISNUMBER(精灵_父体历史销量!Z61),精灵_父体历史销量!Z61,"")</f>
        <v/>
      </c>
      <c r="O21" s="1" t="str">
        <f>IF(ISNUMBER(精灵_父体历史销量!Y61),精灵_父体历史销量!Y61,"")</f>
        <v/>
      </c>
      <c r="P21" s="1" t="str">
        <f>IF(ISNUMBER(精灵_父体历史销量!X61),精灵_父体历史销量!X61,"")</f>
        <v/>
      </c>
      <c r="Q21" s="1" t="str">
        <f>IF(ISNUMBER(精灵_父体历史销量!W61),精灵_父体历史销量!W61,"")</f>
        <v/>
      </c>
      <c r="R21" s="1" t="str">
        <f>IF(ISNUMBER(精灵_父体历史销量!V61),精灵_父体历史销量!V61,"")</f>
        <v/>
      </c>
      <c r="S21" s="1" t="str">
        <f>IF(ISNUMBER(精灵_父体历史销量!U61),精灵_父体历史销量!U61,"")</f>
        <v/>
      </c>
      <c r="T21" s="1">
        <f>IF(ISNUMBER(精灵_父体历史销量!T61),精灵_父体历史销量!T61,"")</f>
        <v>1</v>
      </c>
      <c r="U21" s="1">
        <f>IF(ISNUMBER(精灵_父体历史销量!S61),精灵_父体历史销量!S61,"")</f>
        <v>175</v>
      </c>
      <c r="V21" s="1">
        <f>IF(ISNUMBER(精灵_父体历史销量!R61),精灵_父体历史销量!R61,"")</f>
        <v>384</v>
      </c>
      <c r="W21" s="1">
        <f>IF(ISNUMBER(精灵_父体历史销量!Q61),精灵_父体历史销量!Q61,"")</f>
        <v>250</v>
      </c>
      <c r="X21" s="1">
        <f>IF(ISNUMBER(精灵_父体历史销量!P61),精灵_父体历史销量!P61,"")</f>
        <v>586</v>
      </c>
      <c r="Y21" s="1">
        <f>IF(ISNUMBER(精灵_父体历史销量!O61),精灵_父体历史销量!O61,"")</f>
        <v>596</v>
      </c>
      <c r="Z21" s="1">
        <f>IF(ISNUMBER(精灵_父体历史销量!N61),精灵_父体历史销量!N61,"")</f>
        <v>699</v>
      </c>
      <c r="AA21" s="1">
        <f>IF(ISNUMBER(精灵_父体历史销量!M61),精灵_父体历史销量!M61,"")</f>
        <v>688</v>
      </c>
      <c r="AB21" s="1">
        <f>IF(ISNUMBER(精灵_父体历史销量!L61),精灵_父体历史销量!L61,"")</f>
        <v>866</v>
      </c>
      <c r="AC21" s="1">
        <f>IF(ISNUMBER(精灵_父体历史销量!K61),精灵_父体历史销量!K61,"")</f>
        <v>1192</v>
      </c>
      <c r="AD21" s="1">
        <f>IF(ISNUMBER(精灵_父体历史销量!J61),精灵_父体历史销量!J61,"")</f>
        <v>864</v>
      </c>
      <c r="AE21">
        <f>IF(ISNUMBER(精灵_父体历史销量!I61),精灵_父体历史销量!I61,"")</f>
        <v>1215</v>
      </c>
    </row>
    <row r="22" ht="24" customHeight="1" spans="1:31">
      <c r="A22" s="1"/>
      <c r="B22" s="1" t="s">
        <v>769</v>
      </c>
      <c r="C22" s="1" t="s">
        <v>267</v>
      </c>
      <c r="D22" s="1">
        <v>70</v>
      </c>
      <c r="E22" s="1">
        <f>IF(ISNUMBER(精灵_父体历史销量!AI70),精灵_父体历史销量!AI70,"")</f>
        <v>157</v>
      </c>
      <c r="F22" s="1">
        <f>IF(ISNUMBER(精灵_父体历史销量!AH70),精灵_父体历史销量!AH70,"")</f>
        <v>142</v>
      </c>
      <c r="G22" s="1">
        <f>IF(ISNUMBER(精灵_父体历史销量!AG70),精灵_父体历史销量!AG70,"")</f>
        <v>152</v>
      </c>
      <c r="H22" s="1">
        <f>IF(ISNUMBER(精灵_父体历史销量!AF70),精灵_父体历史销量!AF70,"")</f>
        <v>146</v>
      </c>
      <c r="I22" s="1">
        <f>IF(ISNUMBER(精灵_父体历史销量!AE70),精灵_父体历史销量!AE70,"")</f>
        <v>230</v>
      </c>
      <c r="J22" s="1">
        <f>IF(ISNUMBER(精灵_父体历史销量!AD70),精灵_父体历史销量!AD70,"")</f>
        <v>191</v>
      </c>
      <c r="K22" s="1">
        <f>IF(ISNUMBER(精灵_父体历史销量!AC70),精灵_父体历史销量!AC70,"")</f>
        <v>259</v>
      </c>
      <c r="L22" s="1">
        <f>IF(ISNUMBER(精灵_父体历史销量!AB70),精灵_父体历史销量!AB70,"")</f>
        <v>223</v>
      </c>
      <c r="M22" s="1">
        <f>IF(ISNUMBER(精灵_父体历史销量!AA70),精灵_父体历史销量!AA70,"")</f>
        <v>224</v>
      </c>
      <c r="N22" s="1">
        <f>IF(ISNUMBER(精灵_父体历史销量!Z70),精灵_父体历史销量!Z70,"")</f>
        <v>374</v>
      </c>
      <c r="O22" s="1">
        <f>IF(ISNUMBER(精灵_父体历史销量!Y70),精灵_父体历史销量!Y70,"")</f>
        <v>213</v>
      </c>
      <c r="P22" s="1">
        <f>IF(ISNUMBER(精灵_父体历史销量!X70),精灵_父体历史销量!X70,"")</f>
        <v>242</v>
      </c>
      <c r="Q22" s="1">
        <f>IF(ISNUMBER(精灵_父体历史销量!W70),精灵_父体历史销量!W70,"")</f>
        <v>269</v>
      </c>
      <c r="R22" s="1">
        <f>IF(ISNUMBER(精灵_父体历史销量!V70),精灵_父体历史销量!V70,"")</f>
        <v>433</v>
      </c>
      <c r="S22" s="1">
        <f>IF(ISNUMBER(精灵_父体历史销量!U70),精灵_父体历史销量!U70,"")</f>
        <v>318</v>
      </c>
      <c r="T22" s="1">
        <f>IF(ISNUMBER(精灵_父体历史销量!T70),精灵_父体历史销量!T70,"")</f>
        <v>351</v>
      </c>
      <c r="U22" s="1">
        <f>IF(ISNUMBER(精灵_父体历史销量!S70),精灵_父体历史销量!S70,"")</f>
        <v>420</v>
      </c>
      <c r="V22" s="1">
        <f>IF(ISNUMBER(精灵_父体历史销量!R70),精灵_父体历史销量!R70,"")</f>
        <v>491</v>
      </c>
      <c r="W22" s="1">
        <f>IF(ISNUMBER(精灵_父体历史销量!Q70),精灵_父体历史销量!Q70,"")</f>
        <v>602</v>
      </c>
      <c r="X22" s="1">
        <f>IF(ISNUMBER(精灵_父体历史销量!P70),精灵_父体历史销量!P70,"")</f>
        <v>561</v>
      </c>
      <c r="Y22" s="1">
        <f>IF(ISNUMBER(精灵_父体历史销量!O70),精灵_父体历史销量!O70,"")</f>
        <v>456</v>
      </c>
      <c r="Z22" s="1">
        <f>IF(ISNUMBER(精灵_父体历史销量!N70),精灵_父体历史销量!N70,"")</f>
        <v>424</v>
      </c>
      <c r="AA22" s="1">
        <f>IF(ISNUMBER(精灵_父体历史销量!M70),精灵_父体历史销量!M70,"")</f>
        <v>376</v>
      </c>
      <c r="AB22" s="1">
        <f>IF(ISNUMBER(精灵_父体历史销量!L70),精灵_父体历史销量!L70,"")</f>
        <v>409</v>
      </c>
      <c r="AC22" s="1">
        <f>IF(ISNUMBER(精灵_父体历史销量!K70),精灵_父体历史销量!K70,"")</f>
        <v>432</v>
      </c>
      <c r="AD22" s="1">
        <f>IF(ISNUMBER(精灵_父体历史销量!J70),精灵_父体历史销量!J70,"")</f>
        <v>493</v>
      </c>
      <c r="AE22">
        <f>IF(ISNUMBER(精灵_父体历史销量!I70),精灵_父体历史销量!I70,"")</f>
        <v>885</v>
      </c>
    </row>
    <row r="23" ht="24" customHeight="1" spans="1:31">
      <c r="A23" s="1"/>
      <c r="B23" s="1" t="s">
        <v>254</v>
      </c>
      <c r="C23" s="1" t="s">
        <v>255</v>
      </c>
      <c r="D23" s="1">
        <v>65</v>
      </c>
      <c r="E23" s="1" t="str">
        <f>IF(ISNUMBER(精灵_父体历史销量!AI65),精灵_父体历史销量!AI65,"")</f>
        <v/>
      </c>
      <c r="F23" s="1" t="str">
        <f>IF(ISNUMBER(精灵_父体历史销量!AH65),精灵_父体历史销量!AH65,"")</f>
        <v/>
      </c>
      <c r="G23" s="1" t="str">
        <f>IF(ISNUMBER(精灵_父体历史销量!AG65),精灵_父体历史销量!AG65,"")</f>
        <v/>
      </c>
      <c r="H23" s="1" t="str">
        <f>IF(ISNUMBER(精灵_父体历史销量!AF65),精灵_父体历史销量!AF65,"")</f>
        <v/>
      </c>
      <c r="I23" s="1" t="str">
        <f>IF(ISNUMBER(精灵_父体历史销量!AE65),精灵_父体历史销量!AE65,"")</f>
        <v/>
      </c>
      <c r="J23" s="1" t="str">
        <f>IF(ISNUMBER(精灵_父体历史销量!AD65),精灵_父体历史销量!AD65,"")</f>
        <v/>
      </c>
      <c r="K23" s="1" t="str">
        <f>IF(ISNUMBER(精灵_父体历史销量!AC65),精灵_父体历史销量!AC65,"")</f>
        <v/>
      </c>
      <c r="L23" s="1" t="str">
        <f>IF(ISNUMBER(精灵_父体历史销量!AB65),精灵_父体历史销量!AB65,"")</f>
        <v/>
      </c>
      <c r="M23" s="1" t="str">
        <f>IF(ISNUMBER(精灵_父体历史销量!AA65),精灵_父体历史销量!AA65,"")</f>
        <v/>
      </c>
      <c r="N23" s="1" t="str">
        <f>IF(ISNUMBER(精灵_父体历史销量!Z65),精灵_父体历史销量!Z65,"")</f>
        <v/>
      </c>
      <c r="O23" s="1" t="str">
        <f>IF(ISNUMBER(精灵_父体历史销量!Y65),精灵_父体历史销量!Y65,"")</f>
        <v/>
      </c>
      <c r="P23" s="1" t="str">
        <f>IF(ISNUMBER(精灵_父体历史销量!X65),精灵_父体历史销量!X65,"")</f>
        <v/>
      </c>
      <c r="Q23" s="1" t="str">
        <f>IF(ISNUMBER(精灵_父体历史销量!W65),精灵_父体历史销量!W65,"")</f>
        <v/>
      </c>
      <c r="R23" s="1" t="str">
        <f>IF(ISNUMBER(精灵_父体历史销量!V65),精灵_父体历史销量!V65,"")</f>
        <v/>
      </c>
      <c r="S23" s="1" t="str">
        <f>IF(ISNUMBER(精灵_父体历史销量!U65),精灵_父体历史销量!U65,"")</f>
        <v/>
      </c>
      <c r="T23" s="1" t="str">
        <f>IF(ISNUMBER(精灵_父体历史销量!T65),精灵_父体历史销量!T65,"")</f>
        <v/>
      </c>
      <c r="U23" s="1" t="str">
        <f>IF(ISNUMBER(精灵_父体历史销量!S65),精灵_父体历史销量!S65,"")</f>
        <v/>
      </c>
      <c r="V23" s="1">
        <f>IF(ISNUMBER(精灵_父体历史销量!R65),精灵_父体历史销量!R65,"")</f>
        <v>65</v>
      </c>
      <c r="W23" s="1">
        <f>IF(ISNUMBER(精灵_父体历史销量!Q65),精灵_父体历史销量!Q65,"")</f>
        <v>105</v>
      </c>
      <c r="X23" s="1">
        <f>IF(ISNUMBER(精灵_父体历史销量!P65),精灵_父体历史销量!P65,"")</f>
        <v>258</v>
      </c>
      <c r="Y23" s="1">
        <f>IF(ISNUMBER(精灵_父体历史销量!O65),精灵_父体历史销量!O65,"")</f>
        <v>169</v>
      </c>
      <c r="Z23" s="1">
        <f>IF(ISNUMBER(精灵_父体历史销量!N65),精灵_父体历史销量!N65,"")</f>
        <v>193</v>
      </c>
      <c r="AA23" s="1">
        <f>IF(ISNUMBER(精灵_父体历史销量!M65),精灵_父体历史销量!M65,"")</f>
        <v>414</v>
      </c>
      <c r="AB23" s="1">
        <f>IF(ISNUMBER(精灵_父体历史销量!L65),精灵_父体历史销量!L65,"")</f>
        <v>405</v>
      </c>
      <c r="AC23" s="1">
        <f>IF(ISNUMBER(精灵_父体历史销量!K65),精灵_父体历史销量!K65,"")</f>
        <v>664</v>
      </c>
      <c r="AD23" s="1">
        <f>IF(ISNUMBER(精灵_父体历史销量!J65),精灵_父体历史销量!J65,"")</f>
        <v>884</v>
      </c>
      <c r="AE23">
        <f>IF(ISNUMBER(精灵_父体历史销量!I65),精灵_父体历史销量!I65,"")</f>
        <v>1273</v>
      </c>
    </row>
    <row r="24" ht="24" customHeight="1" spans="1:31">
      <c r="A24" s="1"/>
      <c r="B24" s="1" t="s">
        <v>770</v>
      </c>
      <c r="C24" s="1" t="s">
        <v>52</v>
      </c>
      <c r="D24" s="1">
        <v>71</v>
      </c>
      <c r="E24" s="1">
        <f>IF(ISNUMBER(精灵_父体历史销量!AI71),精灵_父体历史销量!AI71,"")</f>
        <v>35</v>
      </c>
      <c r="F24" s="1">
        <f>IF(ISNUMBER(精灵_父体历史销量!AH71),精灵_父体历史销量!AH71,"")</f>
        <v>46</v>
      </c>
      <c r="G24" s="1" t="str">
        <f>IF(ISNUMBER(精灵_父体历史销量!AG71),精灵_父体历史销量!AG71,"")</f>
        <v/>
      </c>
      <c r="H24" s="1">
        <f>IF(ISNUMBER(精灵_父体历史销量!AF71),精灵_父体历史销量!AF71,"")</f>
        <v>41</v>
      </c>
      <c r="I24" s="1">
        <f>IF(ISNUMBER(精灵_父体历史销量!AE71),精灵_父体历史销量!AE71,"")</f>
        <v>162</v>
      </c>
      <c r="J24" s="1">
        <f>IF(ISNUMBER(精灵_父体历史销量!AD71),精灵_父体历史销量!AD71,"")</f>
        <v>142</v>
      </c>
      <c r="K24" s="1">
        <f>IF(ISNUMBER(精灵_父体历史销量!AC71),精灵_父体历史销量!AC71,"")</f>
        <v>599</v>
      </c>
      <c r="L24" s="1">
        <f>IF(ISNUMBER(精灵_父体历史销量!AB71),精灵_父体历史销量!AB71,"")</f>
        <v>346</v>
      </c>
      <c r="M24" s="1">
        <f>IF(ISNUMBER(精灵_父体历史销量!AA71),精灵_父体历史销量!AA71,"")</f>
        <v>573</v>
      </c>
      <c r="N24" s="1">
        <f>IF(ISNUMBER(精灵_父体历史销量!Z71),精灵_父体历史销量!Z71,"")</f>
        <v>258</v>
      </c>
      <c r="O24" s="1">
        <f>IF(ISNUMBER(精灵_父体历史销量!Y71),精灵_父体历史销量!Y71,"")</f>
        <v>228</v>
      </c>
      <c r="P24" s="1">
        <f>IF(ISNUMBER(精灵_父体历史销量!X71),精灵_父体历史销量!X71,"")</f>
        <v>233</v>
      </c>
      <c r="Q24" s="1">
        <f>IF(ISNUMBER(精灵_父体历史销量!W71),精灵_父体历史销量!W71,"")</f>
        <v>233</v>
      </c>
      <c r="R24" s="1">
        <f>IF(ISNUMBER(精灵_父体历史销量!V71),精灵_父体历史销量!V71,"")</f>
        <v>136</v>
      </c>
      <c r="S24" s="1">
        <f>IF(ISNUMBER(精灵_父体历史销量!U71),精灵_父体历史销量!U71,"")</f>
        <v>102</v>
      </c>
      <c r="T24" s="1">
        <f>IF(ISNUMBER(精灵_父体历史销量!T71),精灵_父体历史销量!T71,"")</f>
        <v>142</v>
      </c>
      <c r="U24" s="1">
        <f>IF(ISNUMBER(精灵_父体历史销量!S71),精灵_父体历史销量!S71,"")</f>
        <v>382</v>
      </c>
      <c r="V24" s="1">
        <f>IF(ISNUMBER(精灵_父体历史销量!R71),精灵_父体历史销量!R71,"")</f>
        <v>575</v>
      </c>
      <c r="W24" s="1">
        <f>IF(ISNUMBER(精灵_父体历史销量!Q71),精灵_父体历史销量!Q71,"")</f>
        <v>680</v>
      </c>
      <c r="X24" s="1">
        <f>IF(ISNUMBER(精灵_父体历史销量!P71),精灵_父体历史销量!P71,"")</f>
        <v>282</v>
      </c>
      <c r="Y24" s="1">
        <f>IF(ISNUMBER(精灵_父体历史销量!O71),精灵_父体历史销量!O71,"")</f>
        <v>149</v>
      </c>
      <c r="Z24" s="1">
        <f>IF(ISNUMBER(精灵_父体历史销量!N71),精灵_父体历史销量!N71,"")</f>
        <v>400</v>
      </c>
      <c r="AA24" s="1">
        <f>IF(ISNUMBER(精灵_父体历史销量!M71),精灵_父体历史销量!M71,"")</f>
        <v>324</v>
      </c>
      <c r="AB24" s="1">
        <f>IF(ISNUMBER(精灵_父体历史销量!L71),精灵_父体历史销量!L71,"")</f>
        <v>434</v>
      </c>
      <c r="AC24" s="1">
        <f>IF(ISNUMBER(精灵_父体历史销量!K71),精灵_父体历史销量!K71,"")</f>
        <v>548</v>
      </c>
      <c r="AD24" s="1">
        <f>IF(ISNUMBER(精灵_父体历史销量!J71),精灵_父体历史销量!J71,"")</f>
        <v>678</v>
      </c>
      <c r="AE24">
        <f>IF(ISNUMBER(精灵_父体历史销量!I71),精灵_父体历史销量!I71,"")</f>
        <v>760</v>
      </c>
    </row>
    <row r="25" ht="24" customHeight="1" spans="1:31">
      <c r="A25" s="1"/>
      <c r="B25" s="1" t="s">
        <v>767</v>
      </c>
      <c r="C25" s="1" t="s">
        <v>62</v>
      </c>
      <c r="D25" s="1">
        <v>68</v>
      </c>
      <c r="E25" s="1" t="str">
        <f>IF(ISNUMBER(精灵_父体历史销量!AI68),精灵_父体历史销量!AI68,"")</f>
        <v/>
      </c>
      <c r="F25" s="1" t="str">
        <f>IF(ISNUMBER(精灵_父体历史销量!AH68),精灵_父体历史销量!AH68,"")</f>
        <v/>
      </c>
      <c r="G25" s="1" t="str">
        <f>IF(ISNUMBER(精灵_父体历史销量!AG68),精灵_父体历史销量!AG68,"")</f>
        <v/>
      </c>
      <c r="H25" s="1" t="str">
        <f>IF(ISNUMBER(精灵_父体历史销量!AF68),精灵_父体历史销量!AF68,"")</f>
        <v/>
      </c>
      <c r="I25" s="1" t="str">
        <f>IF(ISNUMBER(精灵_父体历史销量!AE68),精灵_父体历史销量!AE68,"")</f>
        <v/>
      </c>
      <c r="J25" s="1" t="str">
        <f>IF(ISNUMBER(精灵_父体历史销量!AD68),精灵_父体历史销量!AD68,"")</f>
        <v/>
      </c>
      <c r="K25" s="1" t="str">
        <f>IF(ISNUMBER(精灵_父体历史销量!AC68),精灵_父体历史销量!AC68,"")</f>
        <v/>
      </c>
      <c r="L25" s="1" t="str">
        <f>IF(ISNUMBER(精灵_父体历史销量!AB68),精灵_父体历史销量!AB68,"")</f>
        <v/>
      </c>
      <c r="M25" s="1" t="str">
        <f>IF(ISNUMBER(精灵_父体历史销量!AA68),精灵_父体历史销量!AA68,"")</f>
        <v/>
      </c>
      <c r="N25" s="1" t="str">
        <f>IF(ISNUMBER(精灵_父体历史销量!Z68),精灵_父体历史销量!Z68,"")</f>
        <v/>
      </c>
      <c r="O25" s="1" t="str">
        <f>IF(ISNUMBER(精灵_父体历史销量!Y68),精灵_父体历史销量!Y68,"")</f>
        <v/>
      </c>
      <c r="P25" s="1" t="str">
        <f>IF(ISNUMBER(精灵_父体历史销量!X68),精灵_父体历史销量!X68,"")</f>
        <v/>
      </c>
      <c r="Q25" s="1" t="str">
        <f>IF(ISNUMBER(精灵_父体历史销量!W68),精灵_父体历史销量!W68,"")</f>
        <v/>
      </c>
      <c r="R25" s="1">
        <f>IF(ISNUMBER(精灵_父体历史销量!V68),精灵_父体历史销量!V68,"")</f>
        <v>203</v>
      </c>
      <c r="S25" s="1">
        <f>IF(ISNUMBER(精灵_父体历史销量!U68),精灵_父体历史销量!U68,"")</f>
        <v>367</v>
      </c>
      <c r="T25" s="1">
        <f>IF(ISNUMBER(精灵_父体历史销量!T68),精灵_父体历史销量!T68,"")</f>
        <v>23</v>
      </c>
      <c r="U25" s="1">
        <f>IF(ISNUMBER(精灵_父体历史销量!S68),精灵_父体历史销量!S68,"")</f>
        <v>613</v>
      </c>
      <c r="V25" s="1">
        <f>IF(ISNUMBER(精灵_父体历史销量!R68),精灵_父体历史销量!R68,"")</f>
        <v>757</v>
      </c>
      <c r="W25" s="1">
        <f>IF(ISNUMBER(精灵_父体历史销量!Q68),精灵_父体历史销量!Q68,"")</f>
        <v>1833</v>
      </c>
      <c r="X25" s="1">
        <f>IF(ISNUMBER(精灵_父体历史销量!P68),精灵_父体历史销量!P68,"")</f>
        <v>1026</v>
      </c>
      <c r="Y25" s="1">
        <f>IF(ISNUMBER(精灵_父体历史销量!O68),精灵_父体历史销量!O68,"")</f>
        <v>1036</v>
      </c>
      <c r="Z25" s="1">
        <f>IF(ISNUMBER(精灵_父体历史销量!N68),精灵_父体历史销量!N68,"")</f>
        <v>1189</v>
      </c>
      <c r="AA25" s="1">
        <f>IF(ISNUMBER(精灵_父体历史销量!M68),精灵_父体历史销量!M68,"")</f>
        <v>994</v>
      </c>
      <c r="AB25" s="1">
        <f>IF(ISNUMBER(精灵_父体历史销量!L68),精灵_父体历史销量!L68,"")</f>
        <v>1388</v>
      </c>
      <c r="AC25" s="1">
        <f>IF(ISNUMBER(精灵_父体历史销量!K68),精灵_父体历史销量!K68,"")</f>
        <v>967</v>
      </c>
      <c r="AD25" s="1">
        <f>IF(ISNUMBER(精灵_父体历史销量!J68),精灵_父体历史销量!J68,"")</f>
        <v>730</v>
      </c>
      <c r="AE25">
        <f>IF(ISNUMBER(精灵_父体历史销量!I68),精灵_父体历史销量!I68,"")</f>
        <v>844</v>
      </c>
    </row>
    <row r="26" ht="24" customHeight="1" spans="1:31">
      <c r="A26" s="1"/>
      <c r="B26" s="1" t="s">
        <v>743</v>
      </c>
      <c r="C26" s="1" t="s">
        <v>332</v>
      </c>
      <c r="D26" s="1">
        <v>47</v>
      </c>
      <c r="E26" s="1" t="str">
        <f>IF(ISNUMBER(精灵_父体历史销量!AI47),精灵_父体历史销量!AI47,"")</f>
        <v/>
      </c>
      <c r="F26" s="1" t="str">
        <f>IF(ISNUMBER(精灵_父体历史销量!AH47),精灵_父体历史销量!AH47,"")</f>
        <v/>
      </c>
      <c r="G26" s="1" t="str">
        <f>IF(ISNUMBER(精灵_父体历史销量!AG47),精灵_父体历史销量!AG47,"")</f>
        <v/>
      </c>
      <c r="H26" s="1" t="str">
        <f>IF(ISNUMBER(精灵_父体历史销量!AF47),精灵_父体历史销量!AF47,"")</f>
        <v/>
      </c>
      <c r="I26" s="1" t="str">
        <f>IF(ISNUMBER(精灵_父体历史销量!AE47),精灵_父体历史销量!AE47,"")</f>
        <v/>
      </c>
      <c r="J26" s="1" t="str">
        <f>IF(ISNUMBER(精灵_父体历史销量!AD47),精灵_父体历史销量!AD47,"")</f>
        <v/>
      </c>
      <c r="K26" s="1" t="str">
        <f>IF(ISNUMBER(精灵_父体历史销量!AC47),精灵_父体历史销量!AC47,"")</f>
        <v/>
      </c>
      <c r="L26" s="1" t="str">
        <f>IF(ISNUMBER(精灵_父体历史销量!AB47),精灵_父体历史销量!AB47,"")</f>
        <v/>
      </c>
      <c r="M26" s="1">
        <f>IF(ISNUMBER(精灵_父体历史销量!AA47),精灵_父体历史销量!AA47,"")</f>
        <v>0</v>
      </c>
      <c r="N26" s="1">
        <f>IF(ISNUMBER(精灵_父体历史销量!Z47),精灵_父体历史销量!Z47,"")</f>
        <v>0</v>
      </c>
      <c r="O26" s="1">
        <f>IF(ISNUMBER(精灵_父体历史销量!Y47),精灵_父体历史销量!Y47,"")</f>
        <v>41</v>
      </c>
      <c r="P26" s="1">
        <f>IF(ISNUMBER(精灵_父体历史销量!X47),精灵_父体历史销量!X47,"")</f>
        <v>46</v>
      </c>
      <c r="Q26" s="1">
        <f>IF(ISNUMBER(精灵_父体历史销量!W47),精灵_父体历史销量!W47,"")</f>
        <v>0</v>
      </c>
      <c r="R26" s="1">
        <f>IF(ISNUMBER(精灵_父体历史销量!V47),精灵_父体历史销量!V47,"")</f>
        <v>65</v>
      </c>
      <c r="S26" s="1">
        <f>IF(ISNUMBER(精灵_父体历史销量!U47),精灵_父体历史销量!U47,"")</f>
        <v>170</v>
      </c>
      <c r="T26" s="1">
        <f>IF(ISNUMBER(精灵_父体历史销量!T47),精灵_父体历史销量!T47,"")</f>
        <v>210</v>
      </c>
      <c r="U26" s="1">
        <f>IF(ISNUMBER(精灵_父体历史销量!S47),精灵_父体历史销量!S47,"")</f>
        <v>327</v>
      </c>
      <c r="V26" s="1">
        <f>IF(ISNUMBER(精灵_父体历史销量!R47),精灵_父体历史销量!R47,"")</f>
        <v>678</v>
      </c>
      <c r="W26" s="1">
        <f>IF(ISNUMBER(精灵_父体历史销量!Q47),精灵_父体历史销量!Q47,"")</f>
        <v>809</v>
      </c>
      <c r="X26" s="1">
        <f>IF(ISNUMBER(精灵_父体历史销量!P47),精灵_父体历史销量!P47,"")</f>
        <v>1199</v>
      </c>
      <c r="Y26" s="1">
        <f>IF(ISNUMBER(精灵_父体历史销量!O47),精灵_父体历史销量!O47,"")</f>
        <v>1002</v>
      </c>
      <c r="Z26" s="1">
        <f>IF(ISNUMBER(精灵_父体历史销量!N47),精灵_父体历史销量!N47,"")</f>
        <v>860</v>
      </c>
      <c r="AA26" s="1">
        <f>IF(ISNUMBER(精灵_父体历史销量!M47),精灵_父体历史销量!M47,"")</f>
        <v>583</v>
      </c>
      <c r="AB26" s="1">
        <f>IF(ISNUMBER(精灵_父体历史销量!L47),精灵_父体历史销量!L47,"")</f>
        <v>551</v>
      </c>
      <c r="AC26" s="1">
        <f>IF(ISNUMBER(精灵_父体历史销量!K47),精灵_父体历史销量!K47,"")</f>
        <v>859</v>
      </c>
      <c r="AD26" s="1">
        <f>IF(ISNUMBER(精灵_父体历史销量!J47),精灵_父体历史销量!J47,"")</f>
        <v>474</v>
      </c>
      <c r="AE26">
        <f>IF(ISNUMBER(精灵_父体历史销量!I47),精灵_父体历史销量!I47,"")</f>
        <v>599</v>
      </c>
    </row>
    <row r="27" ht="24" customHeight="1" spans="1:31">
      <c r="A27" s="1"/>
      <c r="B27" s="1" t="s">
        <v>401</v>
      </c>
      <c r="C27" s="1" t="s">
        <v>402</v>
      </c>
      <c r="D27" s="1">
        <v>4</v>
      </c>
      <c r="E27" s="1" t="str">
        <f>IF(ISNUMBER(精灵_父体历史销量!AI4),精灵_父体历史销量!AI4,"")</f>
        <v/>
      </c>
      <c r="F27" s="1" t="str">
        <f>IF(ISNUMBER(精灵_父体历史销量!AH4),精灵_父体历史销量!AH4,"")</f>
        <v/>
      </c>
      <c r="G27" s="1" t="str">
        <f>IF(ISNUMBER(精灵_父体历史销量!AG4),精灵_父体历史销量!AG4,"")</f>
        <v/>
      </c>
      <c r="H27" s="1" t="str">
        <f>IF(ISNUMBER(精灵_父体历史销量!AF4),精灵_父体历史销量!AF4,"")</f>
        <v/>
      </c>
      <c r="I27" s="1" t="str">
        <f>IF(ISNUMBER(精灵_父体历史销量!AE4),精灵_父体历史销量!AE4,"")</f>
        <v/>
      </c>
      <c r="J27" s="1" t="str">
        <f>IF(ISNUMBER(精灵_父体历史销量!AD4),精灵_父体历史销量!AD4,"")</f>
        <v/>
      </c>
      <c r="K27" s="1" t="str">
        <f>IF(ISNUMBER(精灵_父体历史销量!AC4),精灵_父体历史销量!AC4,"")</f>
        <v/>
      </c>
      <c r="L27" s="1" t="str">
        <f>IF(ISNUMBER(精灵_父体历史销量!AB4),精灵_父体历史销量!AB4,"")</f>
        <v/>
      </c>
      <c r="M27" s="1" t="str">
        <f>IF(ISNUMBER(精灵_父体历史销量!AA4),精灵_父体历史销量!AA4,"")</f>
        <v/>
      </c>
      <c r="N27" s="1" t="str">
        <f>IF(ISNUMBER(精灵_父体历史销量!Z4),精灵_父体历史销量!Z4,"")</f>
        <v/>
      </c>
      <c r="O27" s="1" t="str">
        <f>IF(ISNUMBER(精灵_父体历史销量!Y4),精灵_父体历史销量!Y4,"")</f>
        <v/>
      </c>
      <c r="P27" s="1" t="str">
        <f>IF(ISNUMBER(精灵_父体历史销量!X4),精灵_父体历史销量!X4,"")</f>
        <v/>
      </c>
      <c r="Q27" s="1" t="str">
        <f>IF(ISNUMBER(精灵_父体历史销量!W4),精灵_父体历史销量!W4,"")</f>
        <v/>
      </c>
      <c r="R27" s="1" t="str">
        <f>IF(ISNUMBER(精灵_父体历史销量!V4),精灵_父体历史销量!V4,"")</f>
        <v/>
      </c>
      <c r="S27" s="1">
        <f>IF(ISNUMBER(精灵_父体历史销量!U4),精灵_父体历史销量!U4,"")</f>
        <v>6</v>
      </c>
      <c r="T27" s="1">
        <f>IF(ISNUMBER(精灵_父体历史销量!T4),精灵_父体历史销量!T4,"")</f>
        <v>12</v>
      </c>
      <c r="U27" s="1">
        <f>IF(ISNUMBER(精灵_父体历史销量!S4),精灵_父体历史销量!S4,"")</f>
        <v>94</v>
      </c>
      <c r="V27" s="1">
        <f>IF(ISNUMBER(精灵_父体历史销量!R4),精灵_父体历史销量!R4,"")</f>
        <v>51</v>
      </c>
      <c r="W27" s="1">
        <f>IF(ISNUMBER(精灵_父体历史销量!Q4),精灵_父体历史销量!Q4,"")</f>
        <v>124</v>
      </c>
      <c r="X27" s="1">
        <f>IF(ISNUMBER(精灵_父体历史销量!P4),精灵_父体历史销量!P4,"")</f>
        <v>97</v>
      </c>
      <c r="Y27" s="1">
        <f>IF(ISNUMBER(精灵_父体历史销量!O4),精灵_父体历史销量!O4,"")</f>
        <v>36</v>
      </c>
      <c r="Z27" s="1">
        <f>IF(ISNUMBER(精灵_父体历史销量!N4),精灵_父体历史销量!N4,"")</f>
        <v>27</v>
      </c>
      <c r="AA27" s="1">
        <f>IF(ISNUMBER(精灵_父体历史销量!M4),精灵_父体历史销量!M4,"")</f>
        <v>30</v>
      </c>
      <c r="AB27" s="1">
        <f>IF(ISNUMBER(精灵_父体历史销量!L4),精灵_父体历史销量!L4,"")</f>
        <v>169</v>
      </c>
      <c r="AC27" s="1">
        <f>IF(ISNUMBER(精灵_父体历史销量!K4),精灵_父体历史销量!K4,"")</f>
        <v>164</v>
      </c>
      <c r="AD27" s="1">
        <f>IF(ISNUMBER(精灵_父体历史销量!J4),精灵_父体历史销量!J4,"")</f>
        <v>166</v>
      </c>
      <c r="AE27">
        <f>IF(ISNUMBER(精灵_父体历史销量!I4),精灵_父体历史销量!I4,"")</f>
        <v>403</v>
      </c>
    </row>
    <row r="28" ht="24" customHeight="1" spans="1:31">
      <c r="A28" s="1"/>
      <c r="B28" s="1" t="s">
        <v>771</v>
      </c>
      <c r="C28" s="1" t="s">
        <v>277</v>
      </c>
      <c r="D28" s="1">
        <v>73</v>
      </c>
      <c r="E28" s="1" t="str">
        <f>IF(ISNUMBER(精灵_父体历史销量!AI73),精灵_父体历史销量!AI73,"")</f>
        <v/>
      </c>
      <c r="F28" s="1" t="str">
        <f>IF(ISNUMBER(精灵_父体历史销量!AH73),精灵_父体历史销量!AH73,"")</f>
        <v/>
      </c>
      <c r="G28" s="1" t="str">
        <f>IF(ISNUMBER(精灵_父体历史销量!AG73),精灵_父体历史销量!AG73,"")</f>
        <v/>
      </c>
      <c r="H28" s="1" t="str">
        <f>IF(ISNUMBER(精灵_父体历史销量!AF73),精灵_父体历史销量!AF73,"")</f>
        <v/>
      </c>
      <c r="I28" s="1" t="str">
        <f>IF(ISNUMBER(精灵_父体历史销量!AE73),精灵_父体历史销量!AE73,"")</f>
        <v/>
      </c>
      <c r="J28" s="1" t="str">
        <f>IF(ISNUMBER(精灵_父体历史销量!AD73),精灵_父体历史销量!AD73,"")</f>
        <v/>
      </c>
      <c r="K28" s="1" t="str">
        <f>IF(ISNUMBER(精灵_父体历史销量!AC73),精灵_父体历史销量!AC73,"")</f>
        <v/>
      </c>
      <c r="L28" s="1" t="str">
        <f>IF(ISNUMBER(精灵_父体历史销量!AB73),精灵_父体历史销量!AB73,"")</f>
        <v/>
      </c>
      <c r="M28" s="1" t="str">
        <f>IF(ISNUMBER(精灵_父体历史销量!AA73),精灵_父体历史销量!AA73,"")</f>
        <v/>
      </c>
      <c r="N28" s="1" t="str">
        <f>IF(ISNUMBER(精灵_父体历史销量!Z73),精灵_父体历史销量!Z73,"")</f>
        <v/>
      </c>
      <c r="O28" s="1" t="str">
        <f>IF(ISNUMBER(精灵_父体历史销量!Y73),精灵_父体历史销量!Y73,"")</f>
        <v/>
      </c>
      <c r="P28" s="1" t="str">
        <f>IF(ISNUMBER(精灵_父体历史销量!X73),精灵_父体历史销量!X73,"")</f>
        <v/>
      </c>
      <c r="Q28" s="1">
        <f>IF(ISNUMBER(精灵_父体历史销量!W73),精灵_父体历史销量!W73,"")</f>
        <v>7</v>
      </c>
      <c r="R28" s="1">
        <f>IF(ISNUMBER(精灵_父体历史销量!V73),精灵_父体历史销量!V73,"")</f>
        <v>13</v>
      </c>
      <c r="S28" s="1">
        <f>IF(ISNUMBER(精灵_父体历史销量!U73),精灵_父体历史销量!U73,"")</f>
        <v>57</v>
      </c>
      <c r="T28" s="1">
        <f>IF(ISNUMBER(精灵_父体历史销量!T73),精灵_父体历史销量!T73,"")</f>
        <v>56</v>
      </c>
      <c r="U28" s="1">
        <f>IF(ISNUMBER(精灵_父体历史销量!S73),精灵_父体历史销量!S73,"")</f>
        <v>66</v>
      </c>
      <c r="V28" s="1">
        <f>IF(ISNUMBER(精灵_父体历史销量!R73),精灵_父体历史销量!R73,"")</f>
        <v>139</v>
      </c>
      <c r="W28" s="1">
        <f>IF(ISNUMBER(精灵_父体历史销量!Q73),精灵_父体历史销量!Q73,"")</f>
        <v>583</v>
      </c>
      <c r="X28" s="1">
        <f>IF(ISNUMBER(精灵_父体历史销量!P73),精灵_父体历史销量!P73,"")</f>
        <v>665</v>
      </c>
      <c r="Y28" s="1">
        <f>IF(ISNUMBER(精灵_父体历史销量!O73),精灵_父体历史销量!O73,"")</f>
        <v>672</v>
      </c>
      <c r="Z28" s="1">
        <f>IF(ISNUMBER(精灵_父体历史销量!N73),精灵_父体历史销量!N73,"")</f>
        <v>685</v>
      </c>
      <c r="AA28" s="1">
        <f>IF(ISNUMBER(精灵_父体历史销量!M73),精灵_父体历史销量!M73,"")</f>
        <v>633</v>
      </c>
      <c r="AB28" s="1">
        <f>IF(ISNUMBER(精灵_父体历史销量!L73),精灵_父体历史销量!L73,"")</f>
        <v>716</v>
      </c>
      <c r="AC28" s="1">
        <f>IF(ISNUMBER(精灵_父体历史销量!K73),精灵_父体历史销量!K73,"")</f>
        <v>734</v>
      </c>
      <c r="AD28" s="1">
        <f>IF(ISNUMBER(精灵_父体历史销量!J73),精灵_父体历史销量!J73,"")</f>
        <v>589</v>
      </c>
      <c r="AE28">
        <f>IF(ISNUMBER(精灵_父体历史销量!I73),精灵_父体历史销量!I73,"")</f>
        <v>930</v>
      </c>
    </row>
    <row r="29" ht="24" customHeight="1" spans="1:31">
      <c r="A29" s="1"/>
      <c r="B29" s="1" t="s">
        <v>345</v>
      </c>
      <c r="C29" s="1" t="s">
        <v>346</v>
      </c>
      <c r="D29" s="1">
        <v>75</v>
      </c>
      <c r="E29" s="1" t="str">
        <f>IF(ISNUMBER(精灵_父体历史销量!AI75),精灵_父体历史销量!AI75,"")</f>
        <v/>
      </c>
      <c r="F29" s="1" t="str">
        <f>IF(ISNUMBER(精灵_父体历史销量!AH75),精灵_父体历史销量!AH75,"")</f>
        <v/>
      </c>
      <c r="G29" s="1" t="str">
        <f>IF(ISNUMBER(精灵_父体历史销量!AG75),精灵_父体历史销量!AG75,"")</f>
        <v/>
      </c>
      <c r="H29" s="1" t="str">
        <f>IF(ISNUMBER(精灵_父体历史销量!AF75),精灵_父体历史销量!AF75,"")</f>
        <v/>
      </c>
      <c r="I29" s="1" t="str">
        <f>IF(ISNUMBER(精灵_父体历史销量!AE75),精灵_父体历史销量!AE75,"")</f>
        <v/>
      </c>
      <c r="J29" s="1" t="str">
        <f>IF(ISNUMBER(精灵_父体历史销量!AD75),精灵_父体历史销量!AD75,"")</f>
        <v/>
      </c>
      <c r="K29" s="1" t="str">
        <f>IF(ISNUMBER(精灵_父体历史销量!AC75),精灵_父体历史销量!AC75,"")</f>
        <v/>
      </c>
      <c r="L29" s="1" t="str">
        <f>IF(ISNUMBER(精灵_父体历史销量!AB75),精灵_父体历史销量!AB75,"")</f>
        <v/>
      </c>
      <c r="M29" s="1" t="str">
        <f>IF(ISNUMBER(精灵_父体历史销量!AA75),精灵_父体历史销量!AA75,"")</f>
        <v/>
      </c>
      <c r="N29" s="1" t="str">
        <f>IF(ISNUMBER(精灵_父体历史销量!Z75),精灵_父体历史销量!Z75,"")</f>
        <v/>
      </c>
      <c r="O29" s="1" t="str">
        <f>IF(ISNUMBER(精灵_父体历史销量!Y75),精灵_父体历史销量!Y75,"")</f>
        <v/>
      </c>
      <c r="P29" s="1" t="str">
        <f>IF(ISNUMBER(精灵_父体历史销量!X75),精灵_父体历史销量!X75,"")</f>
        <v/>
      </c>
      <c r="Q29" s="1" t="str">
        <f>IF(ISNUMBER(精灵_父体历史销量!W75),精灵_父体历史销量!W75,"")</f>
        <v/>
      </c>
      <c r="R29" s="1" t="str">
        <f>IF(ISNUMBER(精灵_父体历史销量!V75),精灵_父体历史销量!V75,"")</f>
        <v/>
      </c>
      <c r="S29" s="1" t="str">
        <f>IF(ISNUMBER(精灵_父体历史销量!U75),精灵_父体历史销量!U75,"")</f>
        <v/>
      </c>
      <c r="T29" s="1" t="str">
        <f>IF(ISNUMBER(精灵_父体历史销量!T75),精灵_父体历史销量!T75,"")</f>
        <v/>
      </c>
      <c r="U29" s="1" t="str">
        <f>IF(ISNUMBER(精灵_父体历史销量!S75),精灵_父体历史销量!S75,"")</f>
        <v/>
      </c>
      <c r="V29" s="1" t="str">
        <f>IF(ISNUMBER(精灵_父体历史销量!R75),精灵_父体历史销量!R75,"")</f>
        <v/>
      </c>
      <c r="W29" s="1" t="str">
        <f>IF(ISNUMBER(精灵_父体历史销量!Q75),精灵_父体历史销量!Q75,"")</f>
        <v/>
      </c>
      <c r="X29" s="1" t="str">
        <f>IF(ISNUMBER(精灵_父体历史销量!P75),精灵_父体历史销量!P75,"")</f>
        <v/>
      </c>
      <c r="Y29" s="1">
        <f>IF(ISNUMBER(精灵_父体历史销量!O75),精灵_父体历史销量!O75,"")</f>
        <v>0</v>
      </c>
      <c r="Z29" s="1">
        <f>IF(ISNUMBER(精灵_父体历史销量!N75),精灵_父体历史销量!N75,"")</f>
        <v>165</v>
      </c>
      <c r="AA29" s="1">
        <f>IF(ISNUMBER(精灵_父体历史销量!M75),精灵_父体历史销量!M75,"")</f>
        <v>186</v>
      </c>
      <c r="AB29" s="1">
        <f>IF(ISNUMBER(精灵_父体历史销量!L75),精灵_父体历史销量!L75,"")</f>
        <v>223</v>
      </c>
      <c r="AC29" s="1">
        <f>IF(ISNUMBER(精灵_父体历史销量!K75),精灵_父体历史销量!K75,"")</f>
        <v>165</v>
      </c>
      <c r="AD29" s="1">
        <f>IF(ISNUMBER(精灵_父体历史销量!J75),精灵_父体历史销量!J75,"")</f>
        <v>243</v>
      </c>
      <c r="AE29">
        <f>IF(ISNUMBER(精灵_父体历史销量!I75),精灵_父体历史销量!I75,"")</f>
        <v>596</v>
      </c>
    </row>
    <row r="30" ht="24" customHeight="1" spans="1:31">
      <c r="A30" s="1"/>
      <c r="B30" s="1" t="s">
        <v>777</v>
      </c>
      <c r="C30" s="1" t="s">
        <v>303</v>
      </c>
      <c r="D30" s="1">
        <v>82</v>
      </c>
      <c r="E30" s="1">
        <f>IF(ISNUMBER(精灵_父体历史销量!AI82),精灵_父体历史销量!AI82,"")</f>
        <v>1740</v>
      </c>
      <c r="F30" s="1">
        <f>IF(ISNUMBER(精灵_父体历史销量!AH82),精灵_父体历史销量!AH82,"")</f>
        <v>1639</v>
      </c>
      <c r="G30" s="1">
        <f>IF(ISNUMBER(精灵_父体历史销量!AG82),精灵_父体历史销量!AG82,"")</f>
        <v>1633</v>
      </c>
      <c r="H30" s="1">
        <f>IF(ISNUMBER(精灵_父体历史销量!AF82),精灵_父体历史销量!AF82,"")</f>
        <v>1695</v>
      </c>
      <c r="I30" s="1">
        <f>IF(ISNUMBER(精灵_父体历史销量!AE82),精灵_父体历史销量!AE82,"")</f>
        <v>1987</v>
      </c>
      <c r="J30" s="1">
        <f>IF(ISNUMBER(精灵_父体历史销量!AD82),精灵_父体历史销量!AD82,"")</f>
        <v>1853</v>
      </c>
      <c r="K30" s="1">
        <f>IF(ISNUMBER(精灵_父体历史销量!AC82),精灵_父体历史销量!AC82,"")</f>
        <v>1454</v>
      </c>
      <c r="L30" s="1">
        <f>IF(ISNUMBER(精灵_父体历史销量!AB82),精灵_父体历史销量!AB82,"")</f>
        <v>1529</v>
      </c>
      <c r="M30" s="1">
        <f>IF(ISNUMBER(精灵_父体历史销量!AA82),精灵_父体历史销量!AA82,"")</f>
        <v>1170</v>
      </c>
      <c r="N30" s="1">
        <f>IF(ISNUMBER(精灵_父体历史销量!Z82),精灵_父体历史销量!Z82,"")</f>
        <v>965</v>
      </c>
      <c r="O30" s="1">
        <f>IF(ISNUMBER(精灵_父体历史销量!Y82),精灵_父体历史销量!Y82,"")</f>
        <v>788</v>
      </c>
      <c r="P30" s="1">
        <f>IF(ISNUMBER(精灵_父体历史销量!X82),精灵_父体历史销量!X82,"")</f>
        <v>625</v>
      </c>
      <c r="Q30" s="1">
        <f>IF(ISNUMBER(精灵_父体历史销量!W82),精灵_父体历史销量!W82,"")</f>
        <v>760</v>
      </c>
      <c r="R30" s="1">
        <f>IF(ISNUMBER(精灵_父体历史销量!V82),精灵_父体历史销量!V82,"")</f>
        <v>1097</v>
      </c>
      <c r="S30" s="1">
        <f>IF(ISNUMBER(精灵_父体历史销量!U82),精灵_父体历史销量!U82,"")</f>
        <v>1215</v>
      </c>
      <c r="T30" s="1">
        <f>IF(ISNUMBER(精灵_父体历史销量!T82),精灵_父体历史销量!T82,"")</f>
        <v>1085</v>
      </c>
      <c r="U30" s="1">
        <f>IF(ISNUMBER(精灵_父体历史销量!S82),精灵_父体历史销量!S82,"")</f>
        <v>1134</v>
      </c>
      <c r="V30" s="1">
        <f>IF(ISNUMBER(精灵_父体历史销量!R82),精灵_父体历史销量!R82,"")</f>
        <v>1199</v>
      </c>
      <c r="W30" s="1">
        <f>IF(ISNUMBER(精灵_父体历史销量!Q82),精灵_父体历史销量!Q82,"")</f>
        <v>1624</v>
      </c>
      <c r="X30" s="1">
        <f>IF(ISNUMBER(精灵_父体历史销量!P82),精灵_父体历史销量!P82,"")</f>
        <v>1213</v>
      </c>
      <c r="Y30" s="1">
        <f>IF(ISNUMBER(精灵_父体历史销量!O82),精灵_父体历史销量!O82,"")</f>
        <v>1377</v>
      </c>
      <c r="Z30" s="1">
        <f>IF(ISNUMBER(精灵_父体历史销量!N82),精灵_父体历史销量!N82,"")</f>
        <v>856</v>
      </c>
      <c r="AA30" s="1">
        <f>IF(ISNUMBER(精灵_父体历史销量!M82),精灵_父体历史销量!M82,"")</f>
        <v>494</v>
      </c>
      <c r="AB30" s="1">
        <f>IF(ISNUMBER(精灵_父体历史销量!L82),精灵_父体历史销量!L82,"")</f>
        <v>576</v>
      </c>
      <c r="AC30" s="1">
        <f>IF(ISNUMBER(精灵_父体历史销量!K82),精灵_父体历史销量!K82,"")</f>
        <v>691</v>
      </c>
      <c r="AD30" s="1">
        <f>IF(ISNUMBER(精灵_父体历史销量!J82),精灵_父体历史销量!J82,"")</f>
        <v>561</v>
      </c>
      <c r="AE30">
        <f>IF(ISNUMBER(精灵_父体历史销量!I82),精灵_父体历史销量!I82,"")</f>
        <v>561</v>
      </c>
    </row>
    <row r="31" ht="24" customHeight="1" spans="1:31">
      <c r="A31" s="1"/>
      <c r="B31" s="1" t="s">
        <v>775</v>
      </c>
      <c r="C31" s="1" t="s">
        <v>290</v>
      </c>
      <c r="D31" s="1">
        <v>79</v>
      </c>
      <c r="E31" s="1">
        <f>IF(ISNUMBER(精灵_父体历史销量!AI79),精灵_父体历史销量!AI79,"")</f>
        <v>247</v>
      </c>
      <c r="F31" s="1">
        <f>IF(ISNUMBER(精灵_父体历史销量!AH79),精灵_父体历史销量!AH79,"")</f>
        <v>100</v>
      </c>
      <c r="G31" s="1" t="str">
        <f>IF(ISNUMBER(精灵_父体历史销量!AG79),精灵_父体历史销量!AG79,"")</f>
        <v/>
      </c>
      <c r="H31" s="1" t="str">
        <f>IF(ISNUMBER(精灵_父体历史销量!AF79),精灵_父体历史销量!AF79,"")</f>
        <v/>
      </c>
      <c r="I31" s="1" t="str">
        <f>IF(ISNUMBER(精灵_父体历史销量!AE79),精灵_父体历史销量!AE79,"")</f>
        <v/>
      </c>
      <c r="J31" s="1" t="str">
        <f>IF(ISNUMBER(精灵_父体历史销量!AD79),精灵_父体历史销量!AD79,"")</f>
        <v/>
      </c>
      <c r="K31" s="1" t="str">
        <f>IF(ISNUMBER(精灵_父体历史销量!AC79),精灵_父体历史销量!AC79,"")</f>
        <v/>
      </c>
      <c r="L31" s="1" t="str">
        <f>IF(ISNUMBER(精灵_父体历史销量!AB79),精灵_父体历史销量!AB79,"")</f>
        <v/>
      </c>
      <c r="M31" s="1">
        <f>IF(ISNUMBER(精灵_父体历史销量!AA79),精灵_父体历史销量!AA79,"")</f>
        <v>6</v>
      </c>
      <c r="N31" s="1" t="str">
        <f>IF(ISNUMBER(精灵_父体历史销量!Z79),精灵_父体历史销量!Z79,"")</f>
        <v/>
      </c>
      <c r="O31" s="1">
        <f>IF(ISNUMBER(精灵_父体历史销量!Y79),精灵_父体历史销量!Y79,"")</f>
        <v>77</v>
      </c>
      <c r="P31" s="1">
        <f>IF(ISNUMBER(精灵_父体历史销量!X79),精灵_父体历史销量!X79,"")</f>
        <v>278</v>
      </c>
      <c r="Q31" s="1">
        <f>IF(ISNUMBER(精灵_父体历史销量!W79),精灵_父体历史销量!W79,"")</f>
        <v>324</v>
      </c>
      <c r="R31" s="1">
        <f>IF(ISNUMBER(精灵_父体历史销量!V79),精灵_父体历史销量!V79,"")</f>
        <v>356</v>
      </c>
      <c r="S31" s="1">
        <f>IF(ISNUMBER(精灵_父体历史销量!U79),精灵_父体历史销量!U79,"")</f>
        <v>232</v>
      </c>
      <c r="T31" s="1">
        <f>IF(ISNUMBER(精灵_父体历史销量!T79),精灵_父体历史销量!T79,"")</f>
        <v>80</v>
      </c>
      <c r="U31" s="1">
        <f>IF(ISNUMBER(精灵_父体历史销量!S79),精灵_父体历史销量!S79,"")</f>
        <v>0</v>
      </c>
      <c r="V31" s="1">
        <f>IF(ISNUMBER(精灵_父体历史销量!R79),精灵_父体历史销量!R79,"")</f>
        <v>203</v>
      </c>
      <c r="W31" s="1">
        <f>IF(ISNUMBER(精灵_父体历史销量!Q79),精灵_父体历史销量!Q79,"")</f>
        <v>225</v>
      </c>
      <c r="X31" s="1">
        <f>IF(ISNUMBER(精灵_父体历史销量!P79),精灵_父体历史销量!P79,"")</f>
        <v>258</v>
      </c>
      <c r="Y31" s="1">
        <f>IF(ISNUMBER(精灵_父体历史销量!O79),精灵_父体历史销量!O79,"")</f>
        <v>300</v>
      </c>
      <c r="Z31" s="1">
        <f>IF(ISNUMBER(精灵_父体历史销量!N79),精灵_父体历史销量!N79,"")</f>
        <v>368</v>
      </c>
      <c r="AA31" s="1">
        <f>IF(ISNUMBER(精灵_父体历史销量!M79),精灵_父体历史销量!M79,"")</f>
        <v>421</v>
      </c>
      <c r="AB31" s="1">
        <f>IF(ISNUMBER(精灵_父体历史销量!L79),精灵_父体历史销量!L79,"")</f>
        <v>566</v>
      </c>
      <c r="AC31" s="1">
        <f>IF(ISNUMBER(精灵_父体历史销量!K79),精灵_父体历史销量!K79,"")</f>
        <v>720</v>
      </c>
      <c r="AD31" s="1">
        <f>IF(ISNUMBER(精灵_父体历史销量!J79),精灵_父体历史销量!J79,"")</f>
        <v>753</v>
      </c>
      <c r="AE31">
        <f>IF(ISNUMBER(精灵_父体历史销量!I79),精灵_父体历史销量!I79,"")</f>
        <v>625</v>
      </c>
    </row>
    <row r="32" ht="24" customHeight="1" spans="1:31">
      <c r="A32" s="1"/>
      <c r="B32" s="1" t="s">
        <v>764</v>
      </c>
      <c r="C32" s="1" t="s">
        <v>54</v>
      </c>
      <c r="D32" s="1">
        <v>66</v>
      </c>
      <c r="E32" s="1" t="str">
        <f>IF(ISNUMBER(精灵_父体历史销量!AI66),精灵_父体历史销量!AI66,"")</f>
        <v/>
      </c>
      <c r="F32" s="1" t="str">
        <f>IF(ISNUMBER(精灵_父体历史销量!AH66),精灵_父体历史销量!AH66,"")</f>
        <v/>
      </c>
      <c r="G32" s="1" t="str">
        <f>IF(ISNUMBER(精灵_父体历史销量!AG66),精灵_父体历史销量!AG66,"")</f>
        <v/>
      </c>
      <c r="H32" s="1" t="str">
        <f>IF(ISNUMBER(精灵_父体历史销量!AF66),精灵_父体历史销量!AF66,"")</f>
        <v/>
      </c>
      <c r="I32" s="1" t="str">
        <f>IF(ISNUMBER(精灵_父体历史销量!AE66),精灵_父体历史销量!AE66,"")</f>
        <v/>
      </c>
      <c r="J32" s="1" t="str">
        <f>IF(ISNUMBER(精灵_父体历史销量!AD66),精灵_父体历史销量!AD66,"")</f>
        <v/>
      </c>
      <c r="K32" s="1" t="str">
        <f>IF(ISNUMBER(精灵_父体历史销量!AC66),精灵_父体历史销量!AC66,"")</f>
        <v/>
      </c>
      <c r="L32" s="1" t="str">
        <f>IF(ISNUMBER(精灵_父体历史销量!AB66),精灵_父体历史销量!AB66,"")</f>
        <v/>
      </c>
      <c r="M32" s="1" t="str">
        <f>IF(ISNUMBER(精灵_父体历史销量!AA66),精灵_父体历史销量!AA66,"")</f>
        <v/>
      </c>
      <c r="N32" s="1" t="str">
        <f>IF(ISNUMBER(精灵_父体历史销量!Z66),精灵_父体历史销量!Z66,"")</f>
        <v/>
      </c>
      <c r="O32" s="1" t="str">
        <f>IF(ISNUMBER(精灵_父体历史销量!Y66),精灵_父体历史销量!Y66,"")</f>
        <v/>
      </c>
      <c r="P32" s="1" t="str">
        <f>IF(ISNUMBER(精灵_父体历史销量!X66),精灵_父体历史销量!X66,"")</f>
        <v/>
      </c>
      <c r="Q32" s="1" t="str">
        <f>IF(ISNUMBER(精灵_父体历史销量!W66),精灵_父体历史销量!W66,"")</f>
        <v/>
      </c>
      <c r="R32" s="1" t="str">
        <f>IF(ISNUMBER(精灵_父体历史销量!V66),精灵_父体历史销量!V66,"")</f>
        <v/>
      </c>
      <c r="S32" s="1" t="str">
        <f>IF(ISNUMBER(精灵_父体历史销量!U66),精灵_父体历史销量!U66,"")</f>
        <v/>
      </c>
      <c r="T32" s="1" t="str">
        <f>IF(ISNUMBER(精灵_父体历史销量!T66),精灵_父体历史销量!T66,"")</f>
        <v/>
      </c>
      <c r="U32" s="1" t="str">
        <f>IF(ISNUMBER(精灵_父体历史销量!S66),精灵_父体历史销量!S66,"")</f>
        <v/>
      </c>
      <c r="V32" s="1" t="str">
        <f>IF(ISNUMBER(精灵_父体历史销量!R66),精灵_父体历史销量!R66,"")</f>
        <v/>
      </c>
      <c r="W32" s="1" t="str">
        <f>IF(ISNUMBER(精灵_父体历史销量!Q66),精灵_父体历史销量!Q66,"")</f>
        <v/>
      </c>
      <c r="X32" s="1" t="str">
        <f>IF(ISNUMBER(精灵_父体历史销量!P66),精灵_父体历史销量!P66,"")</f>
        <v/>
      </c>
      <c r="Y32" s="1">
        <f>IF(ISNUMBER(精灵_父体历史销量!O66),精灵_父体历史销量!O66,"")</f>
        <v>540</v>
      </c>
      <c r="Z32" s="1">
        <f>IF(ISNUMBER(精灵_父体历史销量!N66),精灵_父体历史销量!N66,"")</f>
        <v>30</v>
      </c>
      <c r="AA32" s="1">
        <f>IF(ISNUMBER(精灵_父体历史销量!M66),精灵_父体历史销量!M66,"")</f>
        <v>69</v>
      </c>
      <c r="AB32" s="1">
        <f>IF(ISNUMBER(精灵_父体历史销量!L66),精灵_父体历史销量!L66,"")</f>
        <v>489</v>
      </c>
      <c r="AC32" s="1">
        <f>IF(ISNUMBER(精灵_父体历史销量!K66),精灵_父体历史销量!K66,"")</f>
        <v>482</v>
      </c>
      <c r="AD32" s="1">
        <f>IF(ISNUMBER(精灵_父体历史销量!J66),精灵_父体历史销量!J66,"")</f>
        <v>356</v>
      </c>
      <c r="AE32">
        <f>IF(ISNUMBER(精灵_父体历史销量!I66),精灵_父体历史销量!I66,"")</f>
        <v>495</v>
      </c>
    </row>
    <row r="33" ht="24" customHeight="1" spans="1:31">
      <c r="A33" s="1"/>
      <c r="B33" s="1" t="s">
        <v>774</v>
      </c>
      <c r="C33" s="1" t="s">
        <v>44</v>
      </c>
      <c r="D33" s="1">
        <v>78</v>
      </c>
      <c r="E33" s="1">
        <f>IF(ISNUMBER(精灵_父体历史销量!AI78),精灵_父体历史销量!AI78,"")</f>
        <v>0</v>
      </c>
      <c r="F33" s="1">
        <f>IF(ISNUMBER(精灵_父体历史销量!AH78),精灵_父体历史销量!AH78,"")</f>
        <v>2870</v>
      </c>
      <c r="G33" s="1">
        <f>IF(ISNUMBER(精灵_父体历史销量!AG78),精灵_父体历史销量!AG78,"")</f>
        <v>2611</v>
      </c>
      <c r="H33" s="1" t="str">
        <f>IF(ISNUMBER(精灵_父体历史销量!AF78),精灵_父体历史销量!AF78,"")</f>
        <v/>
      </c>
      <c r="I33" s="1">
        <f>IF(ISNUMBER(精灵_父体历史销量!AE78),精灵_父体历史销量!AE78,"")</f>
        <v>976</v>
      </c>
      <c r="J33" s="1">
        <f>IF(ISNUMBER(精灵_父体历史销量!AD78),精灵_父体历史销量!AD78,"")</f>
        <v>1534</v>
      </c>
      <c r="K33" s="1">
        <f>IF(ISNUMBER(精灵_父体历史销量!AC78),精灵_父体历史销量!AC78,"")</f>
        <v>299</v>
      </c>
      <c r="L33" s="1">
        <f>IF(ISNUMBER(精灵_父体历史销量!AB78),精灵_父体历史销量!AB78,"")</f>
        <v>46</v>
      </c>
      <c r="M33" s="1">
        <f>IF(ISNUMBER(精灵_父体历史销量!AA78),精灵_父体历史销量!AA78,"")</f>
        <v>48</v>
      </c>
      <c r="N33" s="1">
        <f>IF(ISNUMBER(精灵_父体历史销量!Z78),精灵_父体历史销量!Z78,"")</f>
        <v>35</v>
      </c>
      <c r="O33" s="1" t="str">
        <f>IF(ISNUMBER(精灵_父体历史销量!Y78),精灵_父体历史销量!Y78,"")</f>
        <v/>
      </c>
      <c r="P33" s="1">
        <f>IF(ISNUMBER(精灵_父体历史销量!X78),精灵_父体历史销量!X78,"")</f>
        <v>30</v>
      </c>
      <c r="Q33" s="1">
        <f>IF(ISNUMBER(精灵_父体历史销量!W78),精灵_父体历史销量!W78,"")</f>
        <v>351</v>
      </c>
      <c r="R33" s="1">
        <f>IF(ISNUMBER(精灵_父体历史销量!V78),精灵_父体历史销量!V78,"")</f>
        <v>1327</v>
      </c>
      <c r="S33" s="1">
        <f>IF(ISNUMBER(精灵_父体历史销量!U78),精灵_父体历史销量!U78,"")</f>
        <v>1033</v>
      </c>
      <c r="T33" s="1">
        <f>IF(ISNUMBER(精灵_父体历史销量!T78),精灵_父体历史销量!T78,"")</f>
        <v>1372</v>
      </c>
      <c r="U33" s="1">
        <f>IF(ISNUMBER(精灵_父体历史销量!S78),精灵_父体历史销量!S78,"")</f>
        <v>1056</v>
      </c>
      <c r="V33" s="1">
        <f>IF(ISNUMBER(精灵_父体历史销量!R78),精灵_父体历史销量!R78,"")</f>
        <v>2000</v>
      </c>
      <c r="W33" s="1">
        <f>IF(ISNUMBER(精灵_父体历史销量!Q78),精灵_父体历史销量!Q78,"")</f>
        <v>3033</v>
      </c>
      <c r="X33" s="1">
        <f>IF(ISNUMBER(精灵_父体历史销量!P78),精灵_父体历史销量!P78,"")</f>
        <v>1520</v>
      </c>
      <c r="Y33" s="1">
        <f>IF(ISNUMBER(精灵_父体历史销量!O78),精灵_父体历史销量!O78,"")</f>
        <v>1875</v>
      </c>
      <c r="Z33" s="1">
        <f>IF(ISNUMBER(精灵_父体历史销量!N78),精灵_父体历史销量!N78,"")</f>
        <v>1515</v>
      </c>
      <c r="AA33" s="1">
        <f>IF(ISNUMBER(精灵_父体历史销量!M78),精灵_父体历史销量!M78,"")</f>
        <v>1152</v>
      </c>
      <c r="AB33" s="1">
        <f>IF(ISNUMBER(精灵_父体历史销量!L78),精灵_父体历史销量!L78,"")</f>
        <v>1213</v>
      </c>
      <c r="AC33" s="1">
        <f>IF(ISNUMBER(精灵_父体历史销量!K78),精灵_父体历史销量!K78,"")</f>
        <v>2458</v>
      </c>
      <c r="AD33" s="1">
        <f>IF(ISNUMBER(精灵_父体历史销量!J78),精灵_父体历史销量!J78,"")</f>
        <v>2541</v>
      </c>
      <c r="AE33">
        <f>IF(ISNUMBER(精灵_父体历史销量!I78),精灵_父体历史销量!I78,"")</f>
        <v>1863</v>
      </c>
    </row>
    <row r="34" ht="24" customHeight="1" spans="1:31">
      <c r="A34" s="1"/>
      <c r="B34" s="1" t="s">
        <v>717</v>
      </c>
      <c r="C34" s="1" t="s">
        <v>54</v>
      </c>
      <c r="D34" s="1">
        <v>27</v>
      </c>
      <c r="E34" s="1" t="str">
        <f>IF(ISNUMBER(精灵_父体历史销量!AI27),精灵_父体历史销量!AI27,"")</f>
        <v/>
      </c>
      <c r="F34" s="1" t="str">
        <f>IF(ISNUMBER(精灵_父体历史销量!AH27),精灵_父体历史销量!AH27,"")</f>
        <v/>
      </c>
      <c r="G34" s="1" t="str">
        <f>IF(ISNUMBER(精灵_父体历史销量!AG27),精灵_父体历史销量!AG27,"")</f>
        <v/>
      </c>
      <c r="H34" s="1" t="str">
        <f>IF(ISNUMBER(精灵_父体历史销量!AF27),精灵_父体历史销量!AF27,"")</f>
        <v/>
      </c>
      <c r="I34" s="1" t="str">
        <f>IF(ISNUMBER(精灵_父体历史销量!AE27),精灵_父体历史销量!AE27,"")</f>
        <v/>
      </c>
      <c r="J34" s="1" t="str">
        <f>IF(ISNUMBER(精灵_父体历史销量!AD27),精灵_父体历史销量!AD27,"")</f>
        <v/>
      </c>
      <c r="K34" s="1" t="str">
        <f>IF(ISNUMBER(精灵_父体历史销量!AC27),精灵_父体历史销量!AC27,"")</f>
        <v/>
      </c>
      <c r="L34" s="1" t="str">
        <f>IF(ISNUMBER(精灵_父体历史销量!AB27),精灵_父体历史销量!AB27,"")</f>
        <v/>
      </c>
      <c r="M34" s="1" t="str">
        <f>IF(ISNUMBER(精灵_父体历史销量!AA27),精灵_父体历史销量!AA27,"")</f>
        <v/>
      </c>
      <c r="N34" s="1" t="str">
        <f>IF(ISNUMBER(精灵_父体历史销量!Z27),精灵_父体历史销量!Z27,"")</f>
        <v/>
      </c>
      <c r="O34" s="1" t="str">
        <f>IF(ISNUMBER(精灵_父体历史销量!Y27),精灵_父体历史销量!Y27,"")</f>
        <v/>
      </c>
      <c r="P34" s="1" t="str">
        <f>IF(ISNUMBER(精灵_父体历史销量!X27),精灵_父体历史销量!X27,"")</f>
        <v/>
      </c>
      <c r="Q34" s="1" t="str">
        <f>IF(ISNUMBER(精灵_父体历史销量!W27),精灵_父体历史销量!W27,"")</f>
        <v/>
      </c>
      <c r="R34" s="1" t="str">
        <f>IF(ISNUMBER(精灵_父体历史销量!V27),精灵_父体历史销量!V27,"")</f>
        <v/>
      </c>
      <c r="S34" s="1" t="str">
        <f>IF(ISNUMBER(精灵_父体历史销量!U27),精灵_父体历史销量!U27,"")</f>
        <v/>
      </c>
      <c r="T34" s="1" t="str">
        <f>IF(ISNUMBER(精灵_父体历史销量!T27),精灵_父体历史销量!T27,"")</f>
        <v/>
      </c>
      <c r="U34" s="1" t="str">
        <f>IF(ISNUMBER(精灵_父体历史销量!S27),精灵_父体历史销量!S27,"")</f>
        <v/>
      </c>
      <c r="V34" s="1" t="str">
        <f>IF(ISNUMBER(精灵_父体历史销量!R27),精灵_父体历史销量!R27,"")</f>
        <v/>
      </c>
      <c r="W34" s="1" t="str">
        <f>IF(ISNUMBER(精灵_父体历史销量!Q27),精灵_父体历史销量!Q27,"")</f>
        <v/>
      </c>
      <c r="X34" s="1" t="str">
        <f>IF(ISNUMBER(精灵_父体历史销量!P27),精灵_父体历史销量!P27,"")</f>
        <v/>
      </c>
      <c r="Y34" s="1" t="str">
        <f>IF(ISNUMBER(精灵_父体历史销量!O27),精灵_父体历史销量!O27,"")</f>
        <v/>
      </c>
      <c r="Z34" s="1">
        <f>IF(ISNUMBER(精灵_父体历史销量!N27),精灵_父体历史销量!N27,"")</f>
        <v>329</v>
      </c>
      <c r="AA34" s="1">
        <f>IF(ISNUMBER(精灵_父体历史销量!M27),精灵_父体历史销量!M27,"")</f>
        <v>451</v>
      </c>
      <c r="AB34" s="1">
        <f>IF(ISNUMBER(精灵_父体历史销量!L27),精灵_父体历史销量!L27,"")</f>
        <v>441</v>
      </c>
      <c r="AC34" s="1">
        <f>IF(ISNUMBER(精灵_父体历史销量!K27),精灵_父体历史销量!K27,"")</f>
        <v>459</v>
      </c>
      <c r="AD34" s="1">
        <f>IF(ISNUMBER(精灵_父体历史销量!J27),精灵_父体历史销量!J27,"")</f>
        <v>321</v>
      </c>
      <c r="AE34">
        <f>IF(ISNUMBER(精灵_父体历史销量!I27),精灵_父体历史销量!I27,"")</f>
        <v>381</v>
      </c>
    </row>
    <row r="35" ht="24" customHeight="1" spans="1:31">
      <c r="A35" s="1"/>
      <c r="B35" s="1" t="s">
        <v>785</v>
      </c>
      <c r="C35" s="1" t="s">
        <v>382</v>
      </c>
      <c r="D35" s="1">
        <v>87</v>
      </c>
      <c r="E35" s="1">
        <f>IF(ISNUMBER(精灵_父体历史销量!AI87),精灵_父体历史销量!AI87,"")</f>
        <v>111</v>
      </c>
      <c r="F35" s="1">
        <f>IF(ISNUMBER(精灵_父体历史销量!AH87),精灵_父体历史销量!AH87,"")</f>
        <v>120</v>
      </c>
      <c r="G35" s="1">
        <f>IF(ISNUMBER(精灵_父体历史销量!AG87),精灵_父体历史销量!AG87,"")</f>
        <v>97</v>
      </c>
      <c r="H35" s="1">
        <f>IF(ISNUMBER(精灵_父体历史销量!AF87),精灵_父体历史销量!AF87,"")</f>
        <v>117</v>
      </c>
      <c r="I35" s="1">
        <f>IF(ISNUMBER(精灵_父体历史销量!AE87),精灵_父体历史销量!AE87,"")</f>
        <v>151</v>
      </c>
      <c r="J35" s="1">
        <f>IF(ISNUMBER(精灵_父体历史销量!AD87),精灵_父体历史销量!AD87,"")</f>
        <v>140</v>
      </c>
      <c r="K35" s="1">
        <f>IF(ISNUMBER(精灵_父体历史销量!AC87),精灵_父体历史销量!AC87,"")</f>
        <v>111</v>
      </c>
      <c r="L35" s="1">
        <f>IF(ISNUMBER(精灵_父体历史销量!AB87),精灵_父体历史销量!AB87,"")</f>
        <v>166</v>
      </c>
      <c r="M35" s="1">
        <f>IF(ISNUMBER(精灵_父体历史销量!AA87),精灵_父体历史销量!AA87,"")</f>
        <v>180</v>
      </c>
      <c r="N35" s="1">
        <f>IF(ISNUMBER(精灵_父体历史销量!Z87),精灵_父体历史销量!Z87,"")</f>
        <v>157</v>
      </c>
      <c r="O35" s="1">
        <f>IF(ISNUMBER(精灵_父体历史销量!Y87),精灵_父体历史销量!Y87,"")</f>
        <v>239</v>
      </c>
      <c r="P35" s="1">
        <f>IF(ISNUMBER(精灵_父体历史销量!X87),精灵_父体历史销量!X87,"")</f>
        <v>413</v>
      </c>
      <c r="Q35" s="1">
        <f>IF(ISNUMBER(精灵_父体历史销量!W87),精灵_父体历史销量!W87,"")</f>
        <v>320</v>
      </c>
      <c r="R35" s="1">
        <f>IF(ISNUMBER(精灵_父体历史销量!V87),精灵_父体历史销量!V87,"")</f>
        <v>456</v>
      </c>
      <c r="S35" s="1">
        <f>IF(ISNUMBER(精灵_父体历史销量!U87),精灵_父体历史销量!U87,"")</f>
        <v>349</v>
      </c>
      <c r="T35" s="1">
        <f>IF(ISNUMBER(精灵_父体历史销量!T87),精灵_父体历史销量!T87,"")</f>
        <v>374</v>
      </c>
      <c r="U35" s="1">
        <f>IF(ISNUMBER(精灵_父体历史销量!S87),精灵_父体历史销量!S87,"")</f>
        <v>426</v>
      </c>
      <c r="V35" s="1">
        <f>IF(ISNUMBER(精灵_父体历史销量!R87),精灵_父体历史销量!R87,"")</f>
        <v>446</v>
      </c>
      <c r="W35" s="1">
        <f>IF(ISNUMBER(精灵_父体历史销量!Q87),精灵_父体历史销量!Q87,"")</f>
        <v>455</v>
      </c>
      <c r="X35" s="1">
        <f>IF(ISNUMBER(精灵_父体历史销量!P87),精灵_父体历史销量!P87,"")</f>
        <v>501</v>
      </c>
      <c r="Y35" s="1">
        <f>IF(ISNUMBER(精灵_父体历史销量!O87),精灵_父体历史销量!O87,"")</f>
        <v>452</v>
      </c>
      <c r="Z35" s="1">
        <f>IF(ISNUMBER(精灵_父体历史销量!N87),精灵_父体历史销量!N87,"")</f>
        <v>395</v>
      </c>
      <c r="AA35" s="1">
        <f>IF(ISNUMBER(精灵_父体历史销量!M87),精灵_父体历史销量!M87,"")</f>
        <v>447</v>
      </c>
      <c r="AB35" s="1">
        <f>IF(ISNUMBER(精灵_父体历史销量!L87),精灵_父体历史销量!L87,"")</f>
        <v>356</v>
      </c>
      <c r="AC35" s="1">
        <f>IF(ISNUMBER(精灵_父体历史销量!K87),精灵_父体历史销量!K87,"")</f>
        <v>459</v>
      </c>
      <c r="AD35" s="1">
        <f>IF(ISNUMBER(精灵_父体历史销量!J87),精灵_父体历史销量!J87,"")</f>
        <v>393</v>
      </c>
      <c r="AE35">
        <f>IF(ISNUMBER(精灵_父体历史销量!I87),精灵_父体历史销量!I87,"")</f>
        <v>481</v>
      </c>
    </row>
    <row r="36" ht="24" customHeight="1" spans="1:31">
      <c r="A36" s="1"/>
      <c r="B36" s="1" t="s">
        <v>728</v>
      </c>
      <c r="C36" s="1" t="s">
        <v>551</v>
      </c>
      <c r="D36" s="1">
        <v>36</v>
      </c>
      <c r="E36" s="1" t="str">
        <f>IF(ISNUMBER(精灵_父体历史销量!AI36),精灵_父体历史销量!AI36,"")</f>
        <v/>
      </c>
      <c r="F36" s="1" t="str">
        <f>IF(ISNUMBER(精灵_父体历史销量!AH36),精灵_父体历史销量!AH36,"")</f>
        <v/>
      </c>
      <c r="G36" s="1" t="str">
        <f>IF(ISNUMBER(精灵_父体历史销量!AG36),精灵_父体历史销量!AG36,"")</f>
        <v/>
      </c>
      <c r="H36" s="1" t="str">
        <f>IF(ISNUMBER(精灵_父体历史销量!AF36),精灵_父体历史销量!AF36,"")</f>
        <v/>
      </c>
      <c r="I36" s="1" t="str">
        <f>IF(ISNUMBER(精灵_父体历史销量!AE36),精灵_父体历史销量!AE36,"")</f>
        <v/>
      </c>
      <c r="J36" s="1" t="str">
        <f>IF(ISNUMBER(精灵_父体历史销量!AD36),精灵_父体历史销量!AD36,"")</f>
        <v/>
      </c>
      <c r="K36" s="1" t="str">
        <f>IF(ISNUMBER(精灵_父体历史销量!AC36),精灵_父体历史销量!AC36,"")</f>
        <v/>
      </c>
      <c r="L36" s="1" t="str">
        <f>IF(ISNUMBER(精灵_父体历史销量!AB36),精灵_父体历史销量!AB36,"")</f>
        <v/>
      </c>
      <c r="M36" s="1" t="str">
        <f>IF(ISNUMBER(精灵_父体历史销量!AA36),精灵_父体历史销量!AA36,"")</f>
        <v/>
      </c>
      <c r="N36" s="1" t="str">
        <f>IF(ISNUMBER(精灵_父体历史销量!Z36),精灵_父体历史销量!Z36,"")</f>
        <v/>
      </c>
      <c r="O36" s="1" t="str">
        <f>IF(ISNUMBER(精灵_父体历史销量!Y36),精灵_父体历史销量!Y36,"")</f>
        <v/>
      </c>
      <c r="P36" s="1" t="str">
        <f>IF(ISNUMBER(精灵_父体历史销量!X36),精灵_父体历史销量!X36,"")</f>
        <v/>
      </c>
      <c r="Q36" s="1" t="str">
        <f>IF(ISNUMBER(精灵_父体历史销量!W36),精灵_父体历史销量!W36,"")</f>
        <v/>
      </c>
      <c r="R36" s="1" t="str">
        <f>IF(ISNUMBER(精灵_父体历史销量!V36),精灵_父体历史销量!V36,"")</f>
        <v/>
      </c>
      <c r="S36" s="1" t="str">
        <f>IF(ISNUMBER(精灵_父体历史销量!U36),精灵_父体历史销量!U36,"")</f>
        <v/>
      </c>
      <c r="T36" s="1" t="str">
        <f>IF(ISNUMBER(精灵_父体历史销量!T36),精灵_父体历史销量!T36,"")</f>
        <v/>
      </c>
      <c r="U36" s="1" t="str">
        <f>IF(ISNUMBER(精灵_父体历史销量!S36),精灵_父体历史销量!S36,"")</f>
        <v/>
      </c>
      <c r="V36" s="1" t="str">
        <f>IF(ISNUMBER(精灵_父体历史销量!R36),精灵_父体历史销量!R36,"")</f>
        <v/>
      </c>
      <c r="W36" s="1" t="str">
        <f>IF(ISNUMBER(精灵_父体历史销量!Q36),精灵_父体历史销量!Q36,"")</f>
        <v/>
      </c>
      <c r="X36" s="1" t="str">
        <f>IF(ISNUMBER(精灵_父体历史销量!P36),精灵_父体历史销量!P36,"")</f>
        <v/>
      </c>
      <c r="Y36" s="1" t="str">
        <f>IF(ISNUMBER(精灵_父体历史销量!O36),精灵_父体历史销量!O36,"")</f>
        <v/>
      </c>
      <c r="Z36" s="1" t="str">
        <f>IF(ISNUMBER(精灵_父体历史销量!N36),精灵_父体历史销量!N36,"")</f>
        <v/>
      </c>
      <c r="AA36" s="1" t="str">
        <f>IF(ISNUMBER(精灵_父体历史销量!M36),精灵_父体历史销量!M36,"")</f>
        <v/>
      </c>
      <c r="AB36" s="1" t="str">
        <f>IF(ISNUMBER(精灵_父体历史销量!L36),精灵_父体历史销量!L36,"")</f>
        <v/>
      </c>
      <c r="AC36" s="1" t="str">
        <f>IF(ISNUMBER(精灵_父体历史销量!K36),精灵_父体历史销量!K36,"")</f>
        <v/>
      </c>
      <c r="AD36" s="1" t="str">
        <f>IF(ISNUMBER(精灵_父体历史销量!J36),精灵_父体历史销量!J36,"")</f>
        <v/>
      </c>
      <c r="AE36">
        <f>IF(ISNUMBER(精灵_父体历史销量!I36),精灵_父体历史销量!I36,"")</f>
        <v>135</v>
      </c>
    </row>
    <row r="37" ht="24" customHeight="1" spans="1:31">
      <c r="A37" s="1"/>
      <c r="B37" s="1" t="s">
        <v>790</v>
      </c>
      <c r="C37" s="1" t="s">
        <v>386</v>
      </c>
      <c r="D37" s="1">
        <v>92</v>
      </c>
      <c r="E37" s="1" t="str">
        <f>IF(ISNUMBER(精灵_父体历史销量!AI92),精灵_父体历史销量!AI92,"")</f>
        <v/>
      </c>
      <c r="F37" s="1" t="str">
        <f>IF(ISNUMBER(精灵_父体历史销量!AH92),精灵_父体历史销量!AH92,"")</f>
        <v/>
      </c>
      <c r="G37" s="1" t="str">
        <f>IF(ISNUMBER(精灵_父体历史销量!AG92),精灵_父体历史销量!AG92,"")</f>
        <v/>
      </c>
      <c r="H37" s="1" t="str">
        <f>IF(ISNUMBER(精灵_父体历史销量!AF92),精灵_父体历史销量!AF92,"")</f>
        <v/>
      </c>
      <c r="I37" s="1" t="str">
        <f>IF(ISNUMBER(精灵_父体历史销量!AE92),精灵_父体历史销量!AE92,"")</f>
        <v/>
      </c>
      <c r="J37" s="1" t="str">
        <f>IF(ISNUMBER(精灵_父体历史销量!AD92),精灵_父体历史销量!AD92,"")</f>
        <v/>
      </c>
      <c r="K37" s="1" t="str">
        <f>IF(ISNUMBER(精灵_父体历史销量!AC92),精灵_父体历史销量!AC92,"")</f>
        <v/>
      </c>
      <c r="L37" s="1" t="str">
        <f>IF(ISNUMBER(精灵_父体历史销量!AB92),精灵_父体历史销量!AB92,"")</f>
        <v/>
      </c>
      <c r="M37" s="1">
        <f>IF(ISNUMBER(精灵_父体历史销量!AA92),精灵_父体历史销量!AA92,"")</f>
        <v>0</v>
      </c>
      <c r="N37" s="1">
        <f>IF(ISNUMBER(精灵_父体历史销量!Z92),精灵_父体历史销量!Z92,"")</f>
        <v>2</v>
      </c>
      <c r="O37" s="1">
        <f>IF(ISNUMBER(精灵_父体历史销量!Y92),精灵_父体历史销量!Y92,"")</f>
        <v>637</v>
      </c>
      <c r="P37" s="1">
        <f>IF(ISNUMBER(精灵_父体历史销量!X92),精灵_父体历史销量!X92,"")</f>
        <v>816</v>
      </c>
      <c r="Q37" s="1">
        <f>IF(ISNUMBER(精灵_父体历史销量!W92),精灵_父体历史销量!W92,"")</f>
        <v>578</v>
      </c>
      <c r="R37" s="1">
        <f>IF(ISNUMBER(精灵_父体历史销量!V92),精灵_父体历史销量!V92,"")</f>
        <v>667</v>
      </c>
      <c r="S37" s="1">
        <f>IF(ISNUMBER(精灵_父体历史销量!U92),精灵_父体历史销量!U92,"")</f>
        <v>616</v>
      </c>
      <c r="T37" s="1">
        <f>IF(ISNUMBER(精灵_父体历史销量!T92),精灵_父体历史销量!T92,"")</f>
        <v>396</v>
      </c>
      <c r="U37" s="1">
        <f>IF(ISNUMBER(精灵_父体历史销量!S92),精灵_父体历史销量!S92,"")</f>
        <v>932</v>
      </c>
      <c r="V37" s="1">
        <f>IF(ISNUMBER(精灵_父体历史销量!R92),精灵_父体历史销量!R92,"")</f>
        <v>655</v>
      </c>
      <c r="W37" s="1">
        <f>IF(ISNUMBER(精灵_父体历史销量!Q92),精灵_父体历史销量!Q92,"")</f>
        <v>947</v>
      </c>
      <c r="X37" s="1">
        <f>IF(ISNUMBER(精灵_父体历史销量!P92),精灵_父体历史销量!P92,"")</f>
        <v>461</v>
      </c>
      <c r="Y37" s="1">
        <f>IF(ISNUMBER(精灵_父体历史销量!O92),精灵_父体历史销量!O92,"")</f>
        <v>601</v>
      </c>
      <c r="Z37" s="1">
        <f>IF(ISNUMBER(精灵_父体历史销量!N92),精灵_父体历史销量!N92,"")</f>
        <v>639</v>
      </c>
      <c r="AA37" s="1">
        <f>IF(ISNUMBER(精灵_父体历史销量!M92),精灵_父体历史销量!M92,"")</f>
        <v>825</v>
      </c>
      <c r="AB37" s="1">
        <f>IF(ISNUMBER(精灵_父体历史销量!L92),精灵_父体历史销量!L92,"")</f>
        <v>384</v>
      </c>
      <c r="AC37" s="1">
        <f>IF(ISNUMBER(精灵_父体历史销量!K92),精灵_父体历史销量!K92,"")</f>
        <v>623</v>
      </c>
      <c r="AD37" s="1">
        <f>IF(ISNUMBER(精灵_父体历史销量!J92),精灵_父体历史销量!J92,"")</f>
        <v>170</v>
      </c>
      <c r="AE37">
        <f>IF(ISNUMBER(精灵_父体历史销量!I92),精灵_父体历史销量!I92,"")</f>
        <v>354</v>
      </c>
    </row>
    <row r="38" ht="24" customHeight="1" spans="1:31">
      <c r="A38" s="1"/>
      <c r="B38" s="1" t="s">
        <v>776</v>
      </c>
      <c r="C38" s="1" t="s">
        <v>299</v>
      </c>
      <c r="D38" s="1">
        <v>80</v>
      </c>
      <c r="E38" s="1" t="str">
        <f>IF(ISNUMBER(精灵_父体历史销量!AI80),精灵_父体历史销量!AI80,"")</f>
        <v/>
      </c>
      <c r="F38" s="1" t="str">
        <f>IF(ISNUMBER(精灵_父体历史销量!AH80),精灵_父体历史销量!AH80,"")</f>
        <v/>
      </c>
      <c r="G38" s="1" t="str">
        <f>IF(ISNUMBER(精灵_父体历史销量!AG80),精灵_父体历史销量!AG80,"")</f>
        <v/>
      </c>
      <c r="H38" s="1" t="str">
        <f>IF(ISNUMBER(精灵_父体历史销量!AF80),精灵_父体历史销量!AF80,"")</f>
        <v/>
      </c>
      <c r="I38" s="1" t="str">
        <f>IF(ISNUMBER(精灵_父体历史销量!AE80),精灵_父体历史销量!AE80,"")</f>
        <v/>
      </c>
      <c r="J38" s="1" t="str">
        <f>IF(ISNUMBER(精灵_父体历史销量!AD80),精灵_父体历史销量!AD80,"")</f>
        <v/>
      </c>
      <c r="K38" s="1" t="str">
        <f>IF(ISNUMBER(精灵_父体历史销量!AC80),精灵_父体历史销量!AC80,"")</f>
        <v/>
      </c>
      <c r="L38" s="1" t="str">
        <f>IF(ISNUMBER(精灵_父体历史销量!AB80),精灵_父体历史销量!AB80,"")</f>
        <v/>
      </c>
      <c r="M38" s="1" t="str">
        <f>IF(ISNUMBER(精灵_父体历史销量!AA80),精灵_父体历史销量!AA80,"")</f>
        <v/>
      </c>
      <c r="N38" s="1" t="str">
        <f>IF(ISNUMBER(精灵_父体历史销量!Z80),精灵_父体历史销量!Z80,"")</f>
        <v/>
      </c>
      <c r="O38" s="1" t="str">
        <f>IF(ISNUMBER(精灵_父体历史销量!Y80),精灵_父体历史销量!Y80,"")</f>
        <v/>
      </c>
      <c r="P38" s="1" t="str">
        <f>IF(ISNUMBER(精灵_父体历史销量!X80),精灵_父体历史销量!X80,"")</f>
        <v/>
      </c>
      <c r="Q38" s="1" t="str">
        <f>IF(ISNUMBER(精灵_父体历史销量!W80),精灵_父体历史销量!W80,"")</f>
        <v/>
      </c>
      <c r="R38" s="1" t="str">
        <f>IF(ISNUMBER(精灵_父体历史销量!V80),精灵_父体历史销量!V80,"")</f>
        <v/>
      </c>
      <c r="S38" s="1" t="str">
        <f>IF(ISNUMBER(精灵_父体历史销量!U80),精灵_父体历史销量!U80,"")</f>
        <v/>
      </c>
      <c r="T38" s="1" t="str">
        <f>IF(ISNUMBER(精灵_父体历史销量!T80),精灵_父体历史销量!T80,"")</f>
        <v/>
      </c>
      <c r="U38" s="1" t="str">
        <f>IF(ISNUMBER(精灵_父体历史销量!S80),精灵_父体历史销量!S80,"")</f>
        <v/>
      </c>
      <c r="V38" s="1" t="str">
        <f>IF(ISNUMBER(精灵_父体历史销量!R80),精灵_父体历史销量!R80,"")</f>
        <v/>
      </c>
      <c r="W38" s="1" t="str">
        <f>IF(ISNUMBER(精灵_父体历史销量!Q80),精灵_父体历史销量!Q80,"")</f>
        <v/>
      </c>
      <c r="X38" s="1" t="str">
        <f>IF(ISNUMBER(精灵_父体历史销量!P80),精灵_父体历史销量!P80,"")</f>
        <v/>
      </c>
      <c r="Y38" s="1">
        <f>IF(ISNUMBER(精灵_父体历史销量!O80),精灵_父体历史销量!O80,"")</f>
        <v>39</v>
      </c>
      <c r="Z38" s="1">
        <f>IF(ISNUMBER(精灵_父体历史销量!N80),精灵_父体历史销量!N80,"")</f>
        <v>31</v>
      </c>
      <c r="AA38" s="1">
        <f>IF(ISNUMBER(精灵_父体历史销量!M80),精灵_父体历史销量!M80,"")</f>
        <v>12</v>
      </c>
      <c r="AB38" s="1">
        <f>IF(ISNUMBER(精灵_父体历史销量!L80),精灵_父体历史销量!L80,"")</f>
        <v>286</v>
      </c>
      <c r="AC38" s="1">
        <f>IF(ISNUMBER(精灵_父体历史销量!K80),精灵_父体历史销量!K80,"")</f>
        <v>837</v>
      </c>
      <c r="AD38" s="1">
        <f>IF(ISNUMBER(精灵_父体历史销量!J80),精灵_父体历史销量!J80,"")</f>
        <v>437</v>
      </c>
      <c r="AE38">
        <f>IF(ISNUMBER(精灵_父体历史销量!I80),精灵_父体历史销量!I80,"")</f>
        <v>566</v>
      </c>
    </row>
    <row r="39" ht="24" customHeight="1" spans="1:31">
      <c r="A39" s="1"/>
      <c r="B39" s="1" t="s">
        <v>781</v>
      </c>
      <c r="C39" s="1" t="s">
        <v>374</v>
      </c>
      <c r="D39" s="1">
        <v>85</v>
      </c>
      <c r="E39" s="1">
        <f>IF(ISNUMBER(精灵_父体历史销量!AI85),精灵_父体历史销量!AI85,"")</f>
        <v>1</v>
      </c>
      <c r="F39" s="1">
        <f>IF(ISNUMBER(精灵_父体历史销量!AH85),精灵_父体历史销量!AH85,"")</f>
        <v>12</v>
      </c>
      <c r="G39" s="1">
        <f>IF(ISNUMBER(精灵_父体历史销量!AG85),精灵_父体历史销量!AG85,"")</f>
        <v>0</v>
      </c>
      <c r="H39" s="1">
        <f>IF(ISNUMBER(精灵_父体历史销量!AF85),精灵_父体历史销量!AF85,"")</f>
        <v>0</v>
      </c>
      <c r="I39" s="1">
        <f>IF(ISNUMBER(精灵_父体历史销量!AE85),精灵_父体历史销量!AE85,"")</f>
        <v>0</v>
      </c>
      <c r="J39" s="1" t="str">
        <f>IF(ISNUMBER(精灵_父体历史销量!AD85),精灵_父体历史销量!AD85,"")</f>
        <v/>
      </c>
      <c r="K39" s="1" t="str">
        <f>IF(ISNUMBER(精灵_父体历史销量!AC85),精灵_父体历史销量!AC85,"")</f>
        <v/>
      </c>
      <c r="L39" s="1">
        <f>IF(ISNUMBER(精灵_父体历史销量!AB85),精灵_父体历史销量!AB85,"")</f>
        <v>0</v>
      </c>
      <c r="M39" s="1">
        <f>IF(ISNUMBER(精灵_父体历史销量!AA85),精灵_父体历史销量!AA85,"")</f>
        <v>5</v>
      </c>
      <c r="N39" s="1">
        <f>IF(ISNUMBER(精灵_父体历史销量!Z85),精灵_父体历史销量!Z85,"")</f>
        <v>47</v>
      </c>
      <c r="O39" s="1">
        <f>IF(ISNUMBER(精灵_父体历史销量!Y85),精灵_父体历史销量!Y85,"")</f>
        <v>49</v>
      </c>
      <c r="P39" s="1">
        <f>IF(ISNUMBER(精灵_父体历史销量!X85),精灵_父体历史销量!X85,"")</f>
        <v>170</v>
      </c>
      <c r="Q39" s="1">
        <f>IF(ISNUMBER(精灵_父体历史销量!W85),精灵_父体历史销量!W85,"")</f>
        <v>144</v>
      </c>
      <c r="R39" s="1">
        <f>IF(ISNUMBER(精灵_父体历史销量!V85),精灵_父体历史销量!V85,"")</f>
        <v>42</v>
      </c>
      <c r="S39" s="1">
        <f>IF(ISNUMBER(精灵_父体历史销量!U85),精灵_父体历史销量!U85,"")</f>
        <v>61</v>
      </c>
      <c r="T39" s="1">
        <f>IF(ISNUMBER(精灵_父体历史销量!T85),精灵_父体历史销量!T85,"")</f>
        <v>321</v>
      </c>
      <c r="U39" s="1">
        <f>IF(ISNUMBER(精灵_父体历史销量!S85),精灵_父体历史销量!S85,"")</f>
        <v>370</v>
      </c>
      <c r="V39" s="1">
        <f>IF(ISNUMBER(精灵_父体历史销量!R85),精灵_父体历史销量!R85,"")</f>
        <v>657</v>
      </c>
      <c r="W39" s="1">
        <f>IF(ISNUMBER(精灵_父体历史销量!Q85),精灵_父体历史销量!Q85,"")</f>
        <v>1922</v>
      </c>
      <c r="X39" s="1">
        <f>IF(ISNUMBER(精灵_父体历史销量!P85),精灵_父体历史销量!P85,"")</f>
        <v>244</v>
      </c>
      <c r="Y39" s="1">
        <f>IF(ISNUMBER(精灵_父体历史销量!O85),精灵_父体历史销量!O85,"")</f>
        <v>240</v>
      </c>
      <c r="Z39" s="1">
        <f>IF(ISNUMBER(精灵_父体历史销量!N85),精灵_父体历史销量!N85,"")</f>
        <v>362</v>
      </c>
      <c r="AA39" s="1">
        <f>IF(ISNUMBER(精灵_父体历史销量!M85),精灵_父体历史销量!M85,"")</f>
        <v>577</v>
      </c>
      <c r="AB39" s="1">
        <f>IF(ISNUMBER(精灵_父体历史销量!L85),精灵_父体历史销量!L85,"")</f>
        <v>1186</v>
      </c>
      <c r="AC39" s="1">
        <f>IF(ISNUMBER(精灵_父体历史销量!K85),精灵_父体历史销量!K85,"")</f>
        <v>461</v>
      </c>
      <c r="AD39" s="1">
        <f>IF(ISNUMBER(精灵_父体历史销量!J85),精灵_父体历史销量!J85,"")</f>
        <v>345</v>
      </c>
      <c r="AE39">
        <f>IF(ISNUMBER(精灵_父体历史销量!I85),精灵_父体历史销量!I85,"")</f>
        <v>315</v>
      </c>
    </row>
    <row r="40" ht="24" customHeight="1" spans="1:31">
      <c r="A40" s="1"/>
      <c r="B40" s="1" t="s">
        <v>708</v>
      </c>
      <c r="C40" s="1" t="s">
        <v>365</v>
      </c>
      <c r="D40" s="1">
        <v>19</v>
      </c>
      <c r="E40" s="1" t="str">
        <f>IF(ISNUMBER(精灵_父体历史销量!AI19),精灵_父体历史销量!AI19,"")</f>
        <v/>
      </c>
      <c r="F40" s="1" t="str">
        <f>IF(ISNUMBER(精灵_父体历史销量!AH19),精灵_父体历史销量!AH19,"")</f>
        <v/>
      </c>
      <c r="G40" s="1" t="str">
        <f>IF(ISNUMBER(精灵_父体历史销量!AG19),精灵_父体历史销量!AG19,"")</f>
        <v/>
      </c>
      <c r="H40" s="1" t="str">
        <f>IF(ISNUMBER(精灵_父体历史销量!AF19),精灵_父体历史销量!AF19,"")</f>
        <v/>
      </c>
      <c r="I40" s="1" t="str">
        <f>IF(ISNUMBER(精灵_父体历史销量!AE19),精灵_父体历史销量!AE19,"")</f>
        <v/>
      </c>
      <c r="J40" s="1" t="str">
        <f>IF(ISNUMBER(精灵_父体历史销量!AD19),精灵_父体历史销量!AD19,"")</f>
        <v/>
      </c>
      <c r="K40" s="1" t="str">
        <f>IF(ISNUMBER(精灵_父体历史销量!AC19),精灵_父体历史销量!AC19,"")</f>
        <v/>
      </c>
      <c r="L40" s="1" t="str">
        <f>IF(ISNUMBER(精灵_父体历史销量!AB19),精灵_父体历史销量!AB19,"")</f>
        <v/>
      </c>
      <c r="M40" s="1" t="str">
        <f>IF(ISNUMBER(精灵_父体历史销量!AA19),精灵_父体历史销量!AA19,"")</f>
        <v/>
      </c>
      <c r="N40" s="1">
        <f>IF(ISNUMBER(精灵_父体历史销量!Z19),精灵_父体历史销量!Z19,"")</f>
        <v>1010</v>
      </c>
      <c r="O40" s="1">
        <f>IF(ISNUMBER(精灵_父体历史销量!Y19),精灵_父体历史销量!Y19,"")</f>
        <v>432</v>
      </c>
      <c r="P40" s="1">
        <f>IF(ISNUMBER(精灵_父体历史销量!X19),精灵_父体历史销量!X19,"")</f>
        <v>614</v>
      </c>
      <c r="Q40" s="1">
        <f>IF(ISNUMBER(精灵_父体历史销量!W19),精灵_父体历史销量!W19,"")</f>
        <v>575</v>
      </c>
      <c r="R40" s="1">
        <f>IF(ISNUMBER(精灵_父体历史销量!V19),精灵_父体历史销量!V19,"")</f>
        <v>1079</v>
      </c>
      <c r="S40" s="1">
        <f>IF(ISNUMBER(精灵_父体历史销量!U19),精灵_父体历史销量!U19,"")</f>
        <v>747</v>
      </c>
      <c r="T40" s="1">
        <f>IF(ISNUMBER(精灵_父体历史销量!T19),精灵_父体历史销量!T19,"")</f>
        <v>759</v>
      </c>
      <c r="U40" s="1">
        <f>IF(ISNUMBER(精灵_父体历史销量!S19),精灵_父体历史销量!S19,"")</f>
        <v>699</v>
      </c>
      <c r="V40" s="1">
        <f>IF(ISNUMBER(精灵_父体历史销量!R19),精灵_父体历史销量!R19,"")</f>
        <v>487</v>
      </c>
      <c r="W40" s="1">
        <f>IF(ISNUMBER(精灵_父体历史销量!Q19),精灵_父体历史销量!Q19,"")</f>
        <v>388</v>
      </c>
      <c r="X40" s="1">
        <f>IF(ISNUMBER(精灵_父体历史销量!P19),精灵_父体历史销量!P19,"")</f>
        <v>934</v>
      </c>
      <c r="Y40" s="1">
        <f>IF(ISNUMBER(精灵_父体历史销量!O19),精灵_父体历史销量!O19,"")</f>
        <v>702</v>
      </c>
      <c r="Z40" s="1">
        <f>IF(ISNUMBER(精灵_父体历史销量!N19),精灵_父体历史销量!N19,"")</f>
        <v>670</v>
      </c>
      <c r="AA40" s="1">
        <f>IF(ISNUMBER(精灵_父体历史销量!M19),精灵_父体历史销量!M19,"")</f>
        <v>561</v>
      </c>
      <c r="AB40" s="1">
        <f>IF(ISNUMBER(精灵_父体历史销量!L19),精灵_父体历史销量!L19,"")</f>
        <v>481</v>
      </c>
      <c r="AC40" s="1">
        <f>IF(ISNUMBER(精灵_父体历史销量!K19),精灵_父体历史销量!K19,"")</f>
        <v>473</v>
      </c>
      <c r="AD40" s="1">
        <f>IF(ISNUMBER(精灵_父体历史销量!J19),精灵_父体历史销量!J19,"")</f>
        <v>300</v>
      </c>
      <c r="AE40">
        <f>IF(ISNUMBER(精灵_父体历史销量!I19),精灵_父体历史销量!I19,"")</f>
        <v>376</v>
      </c>
    </row>
    <row r="41" ht="24" customHeight="1" spans="1:31">
      <c r="A41" s="1"/>
      <c r="B41" s="1" t="s">
        <v>791</v>
      </c>
      <c r="C41" s="1" t="s">
        <v>310</v>
      </c>
      <c r="D41" s="1">
        <v>93</v>
      </c>
      <c r="E41" s="1" t="str">
        <f>IF(ISNUMBER(精灵_父体历史销量!AI93),精灵_父体历史销量!AI93,"")</f>
        <v/>
      </c>
      <c r="F41" s="1" t="str">
        <f>IF(ISNUMBER(精灵_父体历史销量!AH93),精灵_父体历史销量!AH93,"")</f>
        <v/>
      </c>
      <c r="G41" s="1" t="str">
        <f>IF(ISNUMBER(精灵_父体历史销量!AG93),精灵_父体历史销量!AG93,"")</f>
        <v/>
      </c>
      <c r="H41" s="1" t="str">
        <f>IF(ISNUMBER(精灵_父体历史销量!AF93),精灵_父体历史销量!AF93,"")</f>
        <v/>
      </c>
      <c r="I41" s="1" t="str">
        <f>IF(ISNUMBER(精灵_父体历史销量!AE93),精灵_父体历史销量!AE93,"")</f>
        <v/>
      </c>
      <c r="J41" s="1" t="str">
        <f>IF(ISNUMBER(精灵_父体历史销量!AD93),精灵_父体历史销量!AD93,"")</f>
        <v/>
      </c>
      <c r="K41" s="1" t="str">
        <f>IF(ISNUMBER(精灵_父体历史销量!AC93),精灵_父体历史销量!AC93,"")</f>
        <v/>
      </c>
      <c r="L41" s="1">
        <f>IF(ISNUMBER(精灵_父体历史销量!AB93),精灵_父体历史销量!AB93,"")</f>
        <v>0</v>
      </c>
      <c r="M41" s="1">
        <f>IF(ISNUMBER(精灵_父体历史销量!AA93),精灵_父体历史销量!AA93,"")</f>
        <v>6</v>
      </c>
      <c r="N41" s="1">
        <f>IF(ISNUMBER(精灵_父体历史销量!Z93),精灵_父体历史销量!Z93,"")</f>
        <v>131</v>
      </c>
      <c r="O41" s="1">
        <f>IF(ISNUMBER(精灵_父体历史销量!Y93),精灵_父体历史销量!Y93,"")</f>
        <v>125</v>
      </c>
      <c r="P41" s="1">
        <f>IF(ISNUMBER(精灵_父体历史销量!X93),精灵_父体历史销量!X93,"")</f>
        <v>119</v>
      </c>
      <c r="Q41" s="1">
        <f>IF(ISNUMBER(精灵_父体历史销量!W93),精灵_父体历史销量!W93,"")</f>
        <v>232</v>
      </c>
      <c r="R41" s="1">
        <f>IF(ISNUMBER(精灵_父体历史销量!V93),精灵_父体历史销量!V93,"")</f>
        <v>270</v>
      </c>
      <c r="S41" s="1">
        <f>IF(ISNUMBER(精灵_父体历史销量!U93),精灵_父体历史销量!U93,"")</f>
        <v>169</v>
      </c>
      <c r="T41" s="1">
        <f>IF(ISNUMBER(精灵_父体历史销量!T93),精灵_父体历史销量!T93,"")</f>
        <v>248</v>
      </c>
      <c r="U41" s="1">
        <f>IF(ISNUMBER(精灵_父体历史销量!S93),精灵_父体历史销量!S93,"")</f>
        <v>188</v>
      </c>
      <c r="V41" s="1">
        <f>IF(ISNUMBER(精灵_父体历史销量!R93),精灵_父体历史销量!R93,"")</f>
        <v>232</v>
      </c>
      <c r="W41" s="1">
        <f>IF(ISNUMBER(精灵_父体历史销量!Q93),精灵_父体历史销量!Q93,"")</f>
        <v>349</v>
      </c>
      <c r="X41" s="1">
        <f>IF(ISNUMBER(精灵_父体历史销量!P93),精灵_父体历史销量!P93,"")</f>
        <v>233</v>
      </c>
      <c r="Y41" s="1">
        <f>IF(ISNUMBER(精灵_父体历史销量!O93),精灵_父体历史销量!O93,"")</f>
        <v>225</v>
      </c>
      <c r="Z41" s="1">
        <f>IF(ISNUMBER(精灵_父体历史销量!N93),精灵_父体历史销量!N93,"")</f>
        <v>300</v>
      </c>
      <c r="AA41" s="1">
        <f>IF(ISNUMBER(精灵_父体历史销量!M93),精灵_父体历史销量!M93,"")</f>
        <v>352</v>
      </c>
      <c r="AB41" s="1">
        <f>IF(ISNUMBER(精灵_父体历史销量!L93),精灵_父体历史销量!L93,"")</f>
        <v>371</v>
      </c>
      <c r="AC41" s="1">
        <f>IF(ISNUMBER(精灵_父体历史销量!K93),精灵_父体历史销量!K93,"")</f>
        <v>734</v>
      </c>
      <c r="AD41" s="1">
        <f>IF(ISNUMBER(精灵_父体历史销量!J93),精灵_父体历史销量!J93,"")</f>
        <v>473</v>
      </c>
      <c r="AE41">
        <f>IF(ISNUMBER(精灵_父体历史销量!I93),精灵_父体历史销量!I93,"")</f>
        <v>512</v>
      </c>
    </row>
    <row r="42" ht="24" customHeight="1" spans="1:31">
      <c r="A42" s="1"/>
      <c r="B42" s="1" t="s">
        <v>787</v>
      </c>
      <c r="C42" s="1" t="s">
        <v>294</v>
      </c>
      <c r="D42" s="1">
        <v>89</v>
      </c>
      <c r="E42" s="1">
        <f>IF(ISNUMBER(精灵_父体历史销量!AI89),精灵_父体历史销量!AI89,"")</f>
        <v>0</v>
      </c>
      <c r="F42" s="1">
        <f>IF(ISNUMBER(精灵_父体历史销量!AH89),精灵_父体历史销量!AH89,"")</f>
        <v>0</v>
      </c>
      <c r="G42" s="1">
        <f>IF(ISNUMBER(精灵_父体历史销量!AG89),精灵_父体历史销量!AG89,"")</f>
        <v>1482</v>
      </c>
      <c r="H42" s="1">
        <f>IF(ISNUMBER(精灵_父体历史销量!AF89),精灵_父体历史销量!AF89,"")</f>
        <v>0</v>
      </c>
      <c r="I42" s="1">
        <f>IF(ISNUMBER(精灵_父体历史销量!AE89),精灵_父体历史销量!AE89,"")</f>
        <v>0</v>
      </c>
      <c r="J42" s="1">
        <f>IF(ISNUMBER(精灵_父体历史销量!AD89),精灵_父体历史销量!AD89,"")</f>
        <v>0</v>
      </c>
      <c r="K42" s="1">
        <f>IF(ISNUMBER(精灵_父体历史销量!AC89),精灵_父体历史销量!AC89,"")</f>
        <v>0</v>
      </c>
      <c r="L42" s="1">
        <f>IF(ISNUMBER(精灵_父体历史销量!AB89),精灵_父体历史销量!AB89,"")</f>
        <v>92</v>
      </c>
      <c r="M42" s="1">
        <f>IF(ISNUMBER(精灵_父体历史销量!AA89),精灵_父体历史销量!AA89,"")</f>
        <v>130</v>
      </c>
      <c r="N42" s="1">
        <f>IF(ISNUMBER(精灵_父体历史销量!Z89),精灵_父体历史销量!Z89,"")</f>
        <v>160</v>
      </c>
      <c r="O42" s="1">
        <f>IF(ISNUMBER(精灵_父体历史销量!Y89),精灵_父体历史销量!Y89,"")</f>
        <v>676</v>
      </c>
      <c r="P42" s="1">
        <f>IF(ISNUMBER(精灵_父体历史销量!X89),精灵_父体历史销量!X89,"")</f>
        <v>707</v>
      </c>
      <c r="Q42" s="1">
        <f>IF(ISNUMBER(精灵_父体历史销量!W89),精灵_父体历史销量!W89,"")</f>
        <v>260</v>
      </c>
      <c r="R42" s="1">
        <f>IF(ISNUMBER(精灵_父体历史销量!V89),精灵_父体历史销量!V89,"")</f>
        <v>310</v>
      </c>
      <c r="S42" s="1">
        <f>IF(ISNUMBER(精灵_父体历史销量!U89),精灵_父体历史销量!U89,"")</f>
        <v>159</v>
      </c>
      <c r="T42" s="1">
        <f>IF(ISNUMBER(精灵_父体历史销量!T89),精灵_父体历史销量!T89,"")</f>
        <v>98</v>
      </c>
      <c r="U42" s="1">
        <f>IF(ISNUMBER(精灵_父体历史销量!S89),精灵_父体历史销量!S89,"")</f>
        <v>105</v>
      </c>
      <c r="V42" s="1">
        <f>IF(ISNUMBER(精灵_父体历史销量!R89),精灵_父体历史销量!R89,"")</f>
        <v>187</v>
      </c>
      <c r="W42" s="1">
        <f>IF(ISNUMBER(精灵_父体历史销量!Q89),精灵_父体历史销量!Q89,"")</f>
        <v>505</v>
      </c>
      <c r="X42" s="1">
        <f>IF(ISNUMBER(精灵_父体历史销量!P89),精灵_父体历史销量!P89,"")</f>
        <v>416</v>
      </c>
      <c r="Y42" s="1">
        <f>IF(ISNUMBER(精灵_父体历史销量!O89),精灵_父体历史销量!O89,"")</f>
        <v>430</v>
      </c>
      <c r="Z42" s="1">
        <f>IF(ISNUMBER(精灵_父体历史销量!N89),精灵_父体历史销量!N89,"")</f>
        <v>417</v>
      </c>
      <c r="AA42" s="1">
        <f>IF(ISNUMBER(精灵_父体历史销量!M89),精灵_父体历史销量!M89,"")</f>
        <v>574</v>
      </c>
      <c r="AB42" s="1">
        <f>IF(ISNUMBER(精灵_父体历史销量!L89),精灵_父体历史销量!L89,"")</f>
        <v>552</v>
      </c>
      <c r="AC42" s="1">
        <f>IF(ISNUMBER(精灵_父体历史销量!K89),精灵_父体历史销量!K89,"")</f>
        <v>467</v>
      </c>
      <c r="AD42" s="1">
        <f>IF(ISNUMBER(精灵_父体历史销量!J89),精灵_父体历史销量!J89,"")</f>
        <v>235</v>
      </c>
      <c r="AE42">
        <f>IF(ISNUMBER(精灵_父体历史销量!I89),精灵_父体历史销量!I89,"")</f>
        <v>451</v>
      </c>
    </row>
    <row r="43" ht="24" customHeight="1" spans="1:31">
      <c r="A43" s="1"/>
      <c r="B43" s="1" t="s">
        <v>795</v>
      </c>
      <c r="C43" s="1" t="s">
        <v>342</v>
      </c>
      <c r="D43" s="1">
        <v>98</v>
      </c>
      <c r="E43" s="1" t="str">
        <f>IF(ISNUMBER(精灵_父体历史销量!AI98),精灵_父体历史销量!AI98,"")</f>
        <v/>
      </c>
      <c r="F43" s="1">
        <f>IF(ISNUMBER(精灵_父体历史销量!AH98),精灵_父体历史销量!AH98,"")</f>
        <v>31</v>
      </c>
      <c r="G43" s="1">
        <f>IF(ISNUMBER(精灵_父体历史销量!AG98),精灵_父体历史销量!AG98,"")</f>
        <v>27</v>
      </c>
      <c r="H43" s="1">
        <f>IF(ISNUMBER(精灵_父体历史销量!AF98),精灵_父体历史销量!AF98,"")</f>
        <v>28</v>
      </c>
      <c r="I43" s="1">
        <f>IF(ISNUMBER(精灵_父体历史销量!AE98),精灵_父体历史销量!AE98,"")</f>
        <v>23</v>
      </c>
      <c r="J43" s="1">
        <f>IF(ISNUMBER(精灵_父体历史销量!AD98),精灵_父体历史销量!AD98,"")</f>
        <v>432</v>
      </c>
      <c r="K43" s="1">
        <f>IF(ISNUMBER(精灵_父体历史销量!AC98),精灵_父体历史销量!AC98,"")</f>
        <v>114</v>
      </c>
      <c r="L43" s="1">
        <f>IF(ISNUMBER(精灵_父体历史销量!AB98),精灵_父体历史销量!AB98,"")</f>
        <v>272</v>
      </c>
      <c r="M43" s="1">
        <f>IF(ISNUMBER(精灵_父体历史销量!AA98),精灵_父体历史销量!AA98,"")</f>
        <v>455</v>
      </c>
      <c r="N43" s="1">
        <f>IF(ISNUMBER(精灵_父体历史销量!Z98),精灵_父体历史销量!Z98,"")</f>
        <v>814</v>
      </c>
      <c r="O43" s="1">
        <f>IF(ISNUMBER(精灵_父体历史销量!Y98),精灵_父体历史销量!Y98,"")</f>
        <v>852</v>
      </c>
      <c r="P43" s="1">
        <f>IF(ISNUMBER(精灵_父体历史销量!X98),精灵_父体历史销量!X98,"")</f>
        <v>1059</v>
      </c>
      <c r="Q43" s="1">
        <f>IF(ISNUMBER(精灵_父体历史销量!W98),精灵_父体历史销量!W98,"")</f>
        <v>637</v>
      </c>
      <c r="R43" s="1">
        <f>IF(ISNUMBER(精灵_父体历史销量!V98),精灵_父体历史销量!V98,"")</f>
        <v>979</v>
      </c>
      <c r="S43" s="1">
        <f>IF(ISNUMBER(精灵_父体历史销量!U98),精灵_父体历史销量!U98,"")</f>
        <v>1032</v>
      </c>
      <c r="T43" s="1">
        <f>IF(ISNUMBER(精灵_父体历史销量!T98),精灵_父体历史销量!T98,"")</f>
        <v>976</v>
      </c>
      <c r="U43" s="1">
        <f>IF(ISNUMBER(精灵_父体历史销量!S98),精灵_父体历史销量!S98,"")</f>
        <v>845</v>
      </c>
      <c r="V43" s="1">
        <f>IF(ISNUMBER(精灵_父体历史销量!R98),精灵_父体历史销量!R98,"")</f>
        <v>1347</v>
      </c>
      <c r="W43" s="1">
        <f>IF(ISNUMBER(精灵_父体历史销量!Q98),精灵_父体历史销量!Q98,"")</f>
        <v>2058</v>
      </c>
      <c r="X43" s="1">
        <f>IF(ISNUMBER(精灵_父体历史销量!P98),精灵_父体历史销量!P98,"")</f>
        <v>1055</v>
      </c>
      <c r="Y43" s="1">
        <f>IF(ISNUMBER(精灵_父体历史销量!O98),精灵_父体历史销量!O98,"")</f>
        <v>543</v>
      </c>
      <c r="Z43" s="1">
        <f>IF(ISNUMBER(精灵_父体历史销量!N98),精灵_父体历史销量!N98,"")</f>
        <v>551</v>
      </c>
      <c r="AA43" s="1">
        <f>IF(ISNUMBER(精灵_父体历史销量!M98),精灵_父体历史销量!M98,"")</f>
        <v>377</v>
      </c>
      <c r="AB43" s="1">
        <f>IF(ISNUMBER(精灵_父体历史销量!L98),精灵_父体历史销量!L98,"")</f>
        <v>414</v>
      </c>
      <c r="AC43" s="1">
        <f>IF(ISNUMBER(精灵_父体历史销量!K98),精灵_父体历史销量!K98,"")</f>
        <v>434</v>
      </c>
      <c r="AD43" s="1">
        <f>IF(ISNUMBER(精灵_父体历史销量!J98),精灵_父体历史销量!J98,"")</f>
        <v>268</v>
      </c>
      <c r="AE43">
        <f>IF(ISNUMBER(精灵_父体历史销量!I98),精灵_父体历史销量!I98,"")</f>
        <v>410</v>
      </c>
    </row>
    <row r="44" ht="24" customHeight="1" spans="1:31">
      <c r="A44" s="1"/>
      <c r="B44" s="1" t="s">
        <v>414</v>
      </c>
      <c r="C44" s="1" t="s">
        <v>323</v>
      </c>
      <c r="D44" s="1">
        <v>81</v>
      </c>
      <c r="E44" s="1" t="str">
        <f>IF(ISNUMBER(精灵_父体历史销量!AI81),精灵_父体历史销量!AI81,"")</f>
        <v/>
      </c>
      <c r="F44" s="1" t="str">
        <f>IF(ISNUMBER(精灵_父体历史销量!AH81),精灵_父体历史销量!AH81,"")</f>
        <v/>
      </c>
      <c r="G44" s="1" t="str">
        <f>IF(ISNUMBER(精灵_父体历史销量!AG81),精灵_父体历史销量!AG81,"")</f>
        <v/>
      </c>
      <c r="H44" s="1" t="str">
        <f>IF(ISNUMBER(精灵_父体历史销量!AF81),精灵_父体历史销量!AF81,"")</f>
        <v/>
      </c>
      <c r="I44" s="1" t="str">
        <f>IF(ISNUMBER(精灵_父体历史销量!AE81),精灵_父体历史销量!AE81,"")</f>
        <v/>
      </c>
      <c r="J44" s="1" t="str">
        <f>IF(ISNUMBER(精灵_父体历史销量!AD81),精灵_父体历史销量!AD81,"")</f>
        <v/>
      </c>
      <c r="K44" s="1" t="str">
        <f>IF(ISNUMBER(精灵_父体历史销量!AC81),精灵_父体历史销量!AC81,"")</f>
        <v/>
      </c>
      <c r="L44" s="1" t="str">
        <f>IF(ISNUMBER(精灵_父体历史销量!AB81),精灵_父体历史销量!AB81,"")</f>
        <v/>
      </c>
      <c r="M44" s="1" t="str">
        <f>IF(ISNUMBER(精灵_父体历史销量!AA81),精灵_父体历史销量!AA81,"")</f>
        <v/>
      </c>
      <c r="N44" s="1" t="str">
        <f>IF(ISNUMBER(精灵_父体历史销量!Z81),精灵_父体历史销量!Z81,"")</f>
        <v/>
      </c>
      <c r="O44" s="1" t="str">
        <f>IF(ISNUMBER(精灵_父体历史销量!Y81),精灵_父体历史销量!Y81,"")</f>
        <v/>
      </c>
      <c r="P44" s="1" t="str">
        <f>IF(ISNUMBER(精灵_父体历史销量!X81),精灵_父体历史销量!X81,"")</f>
        <v/>
      </c>
      <c r="Q44" s="1" t="str">
        <f>IF(ISNUMBER(精灵_父体历史销量!W81),精灵_父体历史销量!W81,"")</f>
        <v/>
      </c>
      <c r="R44" s="1" t="str">
        <f>IF(ISNUMBER(精灵_父体历史销量!V81),精灵_父体历史销量!V81,"")</f>
        <v/>
      </c>
      <c r="S44" s="1" t="str">
        <f>IF(ISNUMBER(精灵_父体历史销量!U81),精灵_父体历史销量!U81,"")</f>
        <v/>
      </c>
      <c r="T44" s="1" t="str">
        <f>IF(ISNUMBER(精灵_父体历史销量!T81),精灵_父体历史销量!T81,"")</f>
        <v/>
      </c>
      <c r="U44" s="1" t="str">
        <f>IF(ISNUMBER(精灵_父体历史销量!S81),精灵_父体历史销量!S81,"")</f>
        <v/>
      </c>
      <c r="V44" s="1" t="str">
        <f>IF(ISNUMBER(精灵_父体历史销量!R81),精灵_父体历史销量!R81,"")</f>
        <v/>
      </c>
      <c r="W44" s="1" t="str">
        <f>IF(ISNUMBER(精灵_父体历史销量!Q81),精灵_父体历史销量!Q81,"")</f>
        <v/>
      </c>
      <c r="X44" s="1" t="str">
        <f>IF(ISNUMBER(精灵_父体历史销量!P81),精灵_父体历史销量!P81,"")</f>
        <v/>
      </c>
      <c r="Y44" s="1" t="str">
        <f>IF(ISNUMBER(精灵_父体历史销量!O81),精灵_父体历史销量!O81,"")</f>
        <v/>
      </c>
      <c r="Z44" s="1" t="str">
        <f>IF(ISNUMBER(精灵_父体历史销量!N81),精灵_父体历史销量!N81,"")</f>
        <v/>
      </c>
      <c r="AA44" s="1" t="str">
        <f>IF(ISNUMBER(精灵_父体历史销量!M81),精灵_父体历史销量!M81,"")</f>
        <v/>
      </c>
      <c r="AB44" s="1" t="str">
        <f>IF(ISNUMBER(精灵_父体历史销量!L81),精灵_父体历史销量!L81,"")</f>
        <v/>
      </c>
      <c r="AC44" s="1">
        <f>IF(ISNUMBER(精灵_父体历史销量!K81),精灵_父体历史销量!K81,"")</f>
        <v>290</v>
      </c>
      <c r="AD44" s="1">
        <f>IF(ISNUMBER(精灵_父体历史销量!J81),精灵_父体历史销量!J81,"")</f>
        <v>52</v>
      </c>
      <c r="AE44">
        <f>IF(ISNUMBER(精灵_父体历史销量!I81),精灵_父体历史销量!I81,"")</f>
        <v>341</v>
      </c>
    </row>
    <row r="45" ht="24" customHeight="1" spans="1:31">
      <c r="A45" s="1"/>
      <c r="B45" s="1" t="s">
        <v>748</v>
      </c>
      <c r="C45" s="1" t="s">
        <v>323</v>
      </c>
      <c r="D45" s="1">
        <v>51</v>
      </c>
      <c r="E45" s="1" t="str">
        <f>IF(ISNUMBER(精灵_父体历史销量!AI51),精灵_父体历史销量!AI51,"")</f>
        <v/>
      </c>
      <c r="F45" s="1" t="str">
        <f>IF(ISNUMBER(精灵_父体历史销量!AH51),精灵_父体历史销量!AH51,"")</f>
        <v/>
      </c>
      <c r="G45" s="1" t="str">
        <f>IF(ISNUMBER(精灵_父体历史销量!AG51),精灵_父体历史销量!AG51,"")</f>
        <v/>
      </c>
      <c r="H45" s="1" t="str">
        <f>IF(ISNUMBER(精灵_父体历史销量!AF51),精灵_父体历史销量!AF51,"")</f>
        <v/>
      </c>
      <c r="I45" s="1" t="str">
        <f>IF(ISNUMBER(精灵_父体历史销量!AE51),精灵_父体历史销量!AE51,"")</f>
        <v/>
      </c>
      <c r="J45" s="1" t="str">
        <f>IF(ISNUMBER(精灵_父体历史销量!AD51),精灵_父体历史销量!AD51,"")</f>
        <v/>
      </c>
      <c r="K45" s="1" t="str">
        <f>IF(ISNUMBER(精灵_父体历史销量!AC51),精灵_父体历史销量!AC51,"")</f>
        <v/>
      </c>
      <c r="L45" s="1" t="str">
        <f>IF(ISNUMBER(精灵_父体历史销量!AB51),精灵_父体历史销量!AB51,"")</f>
        <v/>
      </c>
      <c r="M45" s="1" t="str">
        <f>IF(ISNUMBER(精灵_父体历史销量!AA51),精灵_父体历史销量!AA51,"")</f>
        <v/>
      </c>
      <c r="N45" s="1" t="str">
        <f>IF(ISNUMBER(精灵_父体历史销量!Z51),精灵_父体历史销量!Z51,"")</f>
        <v/>
      </c>
      <c r="O45" s="1" t="str">
        <f>IF(ISNUMBER(精灵_父体历史销量!Y51),精灵_父体历史销量!Y51,"")</f>
        <v/>
      </c>
      <c r="P45" s="1" t="str">
        <f>IF(ISNUMBER(精灵_父体历史销量!X51),精灵_父体历史销量!X51,"")</f>
        <v/>
      </c>
      <c r="Q45" s="1" t="str">
        <f>IF(ISNUMBER(精灵_父体历史销量!W51),精灵_父体历史销量!W51,"")</f>
        <v/>
      </c>
      <c r="R45" s="1" t="str">
        <f>IF(ISNUMBER(精灵_父体历史销量!V51),精灵_父体历史销量!V51,"")</f>
        <v/>
      </c>
      <c r="S45" s="1" t="str">
        <f>IF(ISNUMBER(精灵_父体历史销量!U51),精灵_父体历史销量!U51,"")</f>
        <v/>
      </c>
      <c r="T45" s="1" t="str">
        <f>IF(ISNUMBER(精灵_父体历史销量!T51),精灵_父体历史销量!T51,"")</f>
        <v/>
      </c>
      <c r="U45" s="1" t="str">
        <f>IF(ISNUMBER(精灵_父体历史销量!S51),精灵_父体历史销量!S51,"")</f>
        <v/>
      </c>
      <c r="V45" s="1" t="str">
        <f>IF(ISNUMBER(精灵_父体历史销量!R51),精灵_父体历史销量!R51,"")</f>
        <v/>
      </c>
      <c r="W45" s="1" t="str">
        <f>IF(ISNUMBER(精灵_父体历史销量!Q51),精灵_父体历史销量!Q51,"")</f>
        <v/>
      </c>
      <c r="X45" s="1" t="str">
        <f>IF(ISNUMBER(精灵_父体历史销量!P51),精灵_父体历史销量!P51,"")</f>
        <v/>
      </c>
      <c r="Y45" s="1" t="str">
        <f>IF(ISNUMBER(精灵_父体历史销量!O51),精灵_父体历史销量!O51,"")</f>
        <v/>
      </c>
      <c r="Z45" s="1" t="str">
        <f>IF(ISNUMBER(精灵_父体历史销量!N51),精灵_父体历史销量!N51,"")</f>
        <v/>
      </c>
      <c r="AA45" s="1" t="str">
        <f>IF(ISNUMBER(精灵_父体历史销量!M51),精灵_父体历史销量!M51,"")</f>
        <v/>
      </c>
      <c r="AB45" s="1" t="str">
        <f>IF(ISNUMBER(精灵_父体历史销量!L51),精灵_父体历史销量!L51,"")</f>
        <v/>
      </c>
      <c r="AC45" s="1" t="str">
        <f>IF(ISNUMBER(精灵_父体历史销量!K51),精灵_父体历史销量!K51,"")</f>
        <v/>
      </c>
      <c r="AD45" s="1" t="str">
        <f>IF(ISNUMBER(精灵_父体历史销量!J51),精灵_父体历史销量!J51,"")</f>
        <v/>
      </c>
      <c r="AE45">
        <f>IF(ISNUMBER(精灵_父体历史销量!I51),精灵_父体历史销量!I51,"")</f>
        <v>51</v>
      </c>
    </row>
    <row r="46" ht="24" customHeight="1" spans="1:31">
      <c r="A46" s="1"/>
      <c r="B46" s="1" t="s">
        <v>778</v>
      </c>
      <c r="C46" s="1" t="s">
        <v>66</v>
      </c>
      <c r="D46" s="1">
        <v>83</v>
      </c>
      <c r="E46" s="1">
        <f>IF(ISNUMBER(精灵_父体历史销量!AI83),精灵_父体历史销量!AI83,"")</f>
        <v>235</v>
      </c>
      <c r="F46" s="1">
        <f>IF(ISNUMBER(精灵_父体历史销量!AH83),精灵_父体历史销量!AH83,"")</f>
        <v>235</v>
      </c>
      <c r="G46" s="1">
        <f>IF(ISNUMBER(精灵_父体历史销量!AG83),精灵_父体历史销量!AG83,"")</f>
        <v>275</v>
      </c>
      <c r="H46" s="1">
        <f>IF(ISNUMBER(精灵_父体历史销量!AF83),精灵_父体历史销量!AF83,"")</f>
        <v>244</v>
      </c>
      <c r="I46" s="1">
        <f>IF(ISNUMBER(精灵_父体历史销量!AE83),精灵_父体历史销量!AE83,"")</f>
        <v>260</v>
      </c>
      <c r="J46" s="1">
        <f>IF(ISNUMBER(精灵_父体历史销量!AD83),精灵_父体历史销量!AD83,"")</f>
        <v>550</v>
      </c>
      <c r="K46" s="1">
        <f>IF(ISNUMBER(精灵_父体历史销量!AC83),精灵_父体历史销量!AC83,"")</f>
        <v>429</v>
      </c>
      <c r="L46" s="1">
        <f>IF(ISNUMBER(精灵_父体历史销量!AB83),精灵_父体历史销量!AB83,"")</f>
        <v>274</v>
      </c>
      <c r="M46" s="1">
        <f>IF(ISNUMBER(精灵_父体历史销量!AA83),精灵_父体历史销量!AA83,"")</f>
        <v>233</v>
      </c>
      <c r="N46" s="1">
        <f>IF(ISNUMBER(精灵_父体历史销量!Z83),精灵_父体历史销量!Z83,"")</f>
        <v>234</v>
      </c>
      <c r="O46" s="1">
        <f>IF(ISNUMBER(精灵_父体历史销量!Y83),精灵_父体历史销量!Y83,"")</f>
        <v>196</v>
      </c>
      <c r="P46" s="1">
        <f>IF(ISNUMBER(精灵_父体历史销量!X83),精灵_父体历史销量!X83,"")</f>
        <v>238</v>
      </c>
      <c r="Q46" s="1">
        <f>IF(ISNUMBER(精灵_父体历史销量!W83),精灵_父体历史销量!W83,"")</f>
        <v>239</v>
      </c>
      <c r="R46" s="1">
        <f>IF(ISNUMBER(精灵_父体历史销量!V83),精灵_父体历史销量!V83,"")</f>
        <v>384</v>
      </c>
      <c r="S46" s="1">
        <f>IF(ISNUMBER(精灵_父体历史销量!U83),精灵_父体历史销量!U83,"")</f>
        <v>165</v>
      </c>
      <c r="T46" s="1">
        <f>IF(ISNUMBER(精灵_父体历史销量!T83),精灵_父体历史销量!T83,"")</f>
        <v>188</v>
      </c>
      <c r="U46" s="1">
        <f>IF(ISNUMBER(精灵_父体历史销量!S83),精灵_父体历史销量!S83,"")</f>
        <v>191</v>
      </c>
      <c r="V46" s="1">
        <f>IF(ISNUMBER(精灵_父体历史销量!R83),精灵_父体历史销量!R83,"")</f>
        <v>404</v>
      </c>
      <c r="W46" s="1">
        <f>IF(ISNUMBER(精灵_父体历史销量!Q83),精灵_父体历史销量!Q83,"")</f>
        <v>636</v>
      </c>
      <c r="X46" s="1">
        <f>IF(ISNUMBER(精灵_父体历史销量!P83),精灵_父体历史销量!P83,"")</f>
        <v>297</v>
      </c>
      <c r="Y46" s="1">
        <f>IF(ISNUMBER(精灵_父体历史销量!O83),精灵_父体历史销量!O83,"")</f>
        <v>259</v>
      </c>
      <c r="Z46" s="1">
        <f>IF(ISNUMBER(精灵_父体历史销量!N83),精灵_父体历史销量!N83,"")</f>
        <v>238</v>
      </c>
      <c r="AA46" s="1">
        <f>IF(ISNUMBER(精灵_父体历史销量!M83),精灵_父体历史销量!M83,"")</f>
        <v>228</v>
      </c>
      <c r="AB46" s="1">
        <f>IF(ISNUMBER(精灵_父体历史销量!L83),精灵_父体历史销量!L83,"")</f>
        <v>252</v>
      </c>
      <c r="AC46" s="1">
        <f>IF(ISNUMBER(精灵_父体历史销量!K83),精灵_父体历史销量!K83,"")</f>
        <v>315</v>
      </c>
      <c r="AD46" s="1">
        <f>IF(ISNUMBER(精灵_父体历史销量!J83),精灵_父体历史销量!J83,"")</f>
        <v>209</v>
      </c>
      <c r="AE46">
        <f>IF(ISNUMBER(精灵_父体历史销量!I83),精灵_父体历史销量!I83,"")</f>
        <v>352</v>
      </c>
    </row>
    <row r="47" ht="24" customHeight="1" spans="1:31">
      <c r="A47" s="1"/>
      <c r="B47" s="1" t="s">
        <v>792</v>
      </c>
      <c r="C47" s="1" t="s">
        <v>457</v>
      </c>
      <c r="D47" s="1">
        <v>94</v>
      </c>
      <c r="E47" s="1" t="str">
        <f>IF(ISNUMBER(精灵_父体历史销量!AI94),精灵_父体历史销量!AI94,"")</f>
        <v/>
      </c>
      <c r="F47" s="1" t="str">
        <f>IF(ISNUMBER(精灵_父体历史销量!AH94),精灵_父体历史销量!AH94,"")</f>
        <v/>
      </c>
      <c r="G47" s="1" t="str">
        <f>IF(ISNUMBER(精灵_父体历史销量!AG94),精灵_父体历史销量!AG94,"")</f>
        <v/>
      </c>
      <c r="H47" s="1" t="str">
        <f>IF(ISNUMBER(精灵_父体历史销量!AF94),精灵_父体历史销量!AF94,"")</f>
        <v/>
      </c>
      <c r="I47" s="1" t="str">
        <f>IF(ISNUMBER(精灵_父体历史销量!AE94),精灵_父体历史销量!AE94,"")</f>
        <v/>
      </c>
      <c r="J47" s="1" t="str">
        <f>IF(ISNUMBER(精灵_父体历史销量!AD94),精灵_父体历史销量!AD94,"")</f>
        <v/>
      </c>
      <c r="K47" s="1" t="str">
        <f>IF(ISNUMBER(精灵_父体历史销量!AC94),精灵_父体历史销量!AC94,"")</f>
        <v/>
      </c>
      <c r="L47" s="1" t="str">
        <f>IF(ISNUMBER(精灵_父体历史销量!AB94),精灵_父体历史销量!AB94,"")</f>
        <v/>
      </c>
      <c r="M47" s="1" t="str">
        <f>IF(ISNUMBER(精灵_父体历史销量!AA94),精灵_父体历史销量!AA94,"")</f>
        <v/>
      </c>
      <c r="N47" s="1" t="str">
        <f>IF(ISNUMBER(精灵_父体历史销量!Z94),精灵_父体历史销量!Z94,"")</f>
        <v/>
      </c>
      <c r="O47" s="1" t="str">
        <f>IF(ISNUMBER(精灵_父体历史销量!Y94),精灵_父体历史销量!Y94,"")</f>
        <v/>
      </c>
      <c r="P47" s="1" t="str">
        <f>IF(ISNUMBER(精灵_父体历史销量!X94),精灵_父体历史销量!X94,"")</f>
        <v/>
      </c>
      <c r="Q47" s="1" t="str">
        <f>IF(ISNUMBER(精灵_父体历史销量!W94),精灵_父体历史销量!W94,"")</f>
        <v/>
      </c>
      <c r="R47" s="1" t="str">
        <f>IF(ISNUMBER(精灵_父体历史销量!V94),精灵_父体历史销量!V94,"")</f>
        <v/>
      </c>
      <c r="S47" s="1" t="str">
        <f>IF(ISNUMBER(精灵_父体历史销量!U94),精灵_父体历史销量!U94,"")</f>
        <v/>
      </c>
      <c r="T47" s="1" t="str">
        <f>IF(ISNUMBER(精灵_父体历史销量!T94),精灵_父体历史销量!T94,"")</f>
        <v/>
      </c>
      <c r="U47" s="1" t="str">
        <f>IF(ISNUMBER(精灵_父体历史销量!S94),精灵_父体历史销量!S94,"")</f>
        <v/>
      </c>
      <c r="V47" s="1" t="str">
        <f>IF(ISNUMBER(精灵_父体历史销量!R94),精灵_父体历史销量!R94,"")</f>
        <v/>
      </c>
      <c r="W47" s="1" t="str">
        <f>IF(ISNUMBER(精灵_父体历史销量!Q94),精灵_父体历史销量!Q94,"")</f>
        <v/>
      </c>
      <c r="X47" s="1" t="str">
        <f>IF(ISNUMBER(精灵_父体历史销量!P94),精灵_父体历史销量!P94,"")</f>
        <v/>
      </c>
      <c r="Y47" s="1" t="str">
        <f>IF(ISNUMBER(精灵_父体历史销量!O94),精灵_父体历史销量!O94,"")</f>
        <v/>
      </c>
      <c r="Z47" s="1" t="str">
        <f>IF(ISNUMBER(精灵_父体历史销量!N94),精灵_父体历史销量!N94,"")</f>
        <v/>
      </c>
      <c r="AA47" s="1" t="str">
        <f>IF(ISNUMBER(精灵_父体历史销量!M94),精灵_父体历史销量!M94,"")</f>
        <v/>
      </c>
      <c r="AB47" s="1" t="str">
        <f>IF(ISNUMBER(精灵_父体历史销量!L94),精灵_父体历史销量!L94,"")</f>
        <v/>
      </c>
      <c r="AC47" s="1">
        <f>IF(ISNUMBER(精灵_父体历史销量!K94),精灵_父体历史销量!K94,"")</f>
        <v>83</v>
      </c>
      <c r="AD47" s="1">
        <f>IF(ISNUMBER(精灵_父体历史销量!J94),精灵_父体历史销量!J94,"")</f>
        <v>71</v>
      </c>
      <c r="AE47">
        <f>IF(ISNUMBER(精灵_父体历史销量!I94),精灵_父体历史销量!I94,"")</f>
        <v>451</v>
      </c>
    </row>
    <row r="48" ht="24" customHeight="1" spans="1:31">
      <c r="A48" s="1"/>
      <c r="B48" s="1" t="s">
        <v>789</v>
      </c>
      <c r="C48" s="1" t="s">
        <v>328</v>
      </c>
      <c r="D48" s="1">
        <v>91</v>
      </c>
      <c r="E48" s="1" t="str">
        <f>IF(ISNUMBER(精灵_父体历史销量!AI91),精灵_父体历史销量!AI91,"")</f>
        <v/>
      </c>
      <c r="F48" s="1" t="str">
        <f>IF(ISNUMBER(精灵_父体历史销量!AH91),精灵_父体历史销量!AH91,"")</f>
        <v/>
      </c>
      <c r="G48" s="1" t="str">
        <f>IF(ISNUMBER(精灵_父体历史销量!AG91),精灵_父体历史销量!AG91,"")</f>
        <v/>
      </c>
      <c r="H48" s="1" t="str">
        <f>IF(ISNUMBER(精灵_父体历史销量!AF91),精灵_父体历史销量!AF91,"")</f>
        <v/>
      </c>
      <c r="I48" s="1" t="str">
        <f>IF(ISNUMBER(精灵_父体历史销量!AE91),精灵_父体历史销量!AE91,"")</f>
        <v/>
      </c>
      <c r="J48" s="1" t="str">
        <f>IF(ISNUMBER(精灵_父体历史销量!AD91),精灵_父体历史销量!AD91,"")</f>
        <v/>
      </c>
      <c r="K48" s="1" t="str">
        <f>IF(ISNUMBER(精灵_父体历史销量!AC91),精灵_父体历史销量!AC91,"")</f>
        <v/>
      </c>
      <c r="L48" s="1" t="str">
        <f>IF(ISNUMBER(精灵_父体历史销量!AB91),精灵_父体历史销量!AB91,"")</f>
        <v/>
      </c>
      <c r="M48" s="1" t="str">
        <f>IF(ISNUMBER(精灵_父体历史销量!AA91),精灵_父体历史销量!AA91,"")</f>
        <v/>
      </c>
      <c r="N48" s="1" t="str">
        <f>IF(ISNUMBER(精灵_父体历史销量!Z91),精灵_父体历史销量!Z91,"")</f>
        <v/>
      </c>
      <c r="O48" s="1" t="str">
        <f>IF(ISNUMBER(精灵_父体历史销量!Y91),精灵_父体历史销量!Y91,"")</f>
        <v/>
      </c>
      <c r="P48" s="1" t="str">
        <f>IF(ISNUMBER(精灵_父体历史销量!X91),精灵_父体历史销量!X91,"")</f>
        <v/>
      </c>
      <c r="Q48" s="1" t="str">
        <f>IF(ISNUMBER(精灵_父体历史销量!W91),精灵_父体历史销量!W91,"")</f>
        <v/>
      </c>
      <c r="R48" s="1" t="str">
        <f>IF(ISNUMBER(精灵_父体历史销量!V91),精灵_父体历史销量!V91,"")</f>
        <v/>
      </c>
      <c r="S48" s="1" t="str">
        <f>IF(ISNUMBER(精灵_父体历史销量!U91),精灵_父体历史销量!U91,"")</f>
        <v/>
      </c>
      <c r="T48" s="1" t="str">
        <f>IF(ISNUMBER(精灵_父体历史销量!T91),精灵_父体历史销量!T91,"")</f>
        <v/>
      </c>
      <c r="U48" s="1" t="str">
        <f>IF(ISNUMBER(精灵_父体历史销量!S91),精灵_父体历史销量!S91,"")</f>
        <v/>
      </c>
      <c r="V48" s="1" t="str">
        <f>IF(ISNUMBER(精灵_父体历史销量!R91),精灵_父体历史销量!R91,"")</f>
        <v/>
      </c>
      <c r="W48" s="1" t="str">
        <f>IF(ISNUMBER(精灵_父体历史销量!Q91),精灵_父体历史销量!Q91,"")</f>
        <v/>
      </c>
      <c r="X48" s="1" t="str">
        <f>IF(ISNUMBER(精灵_父体历史销量!P91),精灵_父体历史销量!P91,"")</f>
        <v/>
      </c>
      <c r="Y48" s="1">
        <f>IF(ISNUMBER(精灵_父体历史销量!O91),精灵_父体历史销量!O91,"")</f>
        <v>2</v>
      </c>
      <c r="Z48" s="1">
        <f>IF(ISNUMBER(精灵_父体历史销量!N91),精灵_父体历史销量!N91,"")</f>
        <v>177</v>
      </c>
      <c r="AA48" s="1">
        <f>IF(ISNUMBER(精灵_父体历史销量!M91),精灵_父体历史销量!M91,"")</f>
        <v>331</v>
      </c>
      <c r="AB48" s="1">
        <f>IF(ISNUMBER(精灵_父体历史销量!L91),精灵_父体历史销量!L91,"")</f>
        <v>588</v>
      </c>
      <c r="AC48" s="1">
        <f>IF(ISNUMBER(精灵_父体历史销量!K91),精灵_父体历史销量!K91,"")</f>
        <v>973</v>
      </c>
      <c r="AD48" s="1">
        <f>IF(ISNUMBER(精灵_父体历史销量!J91),精灵_父体历史销量!J91,"")</f>
        <v>749</v>
      </c>
      <c r="AE48">
        <f>IF(ISNUMBER(精灵_父体历史销量!I91),精灵_父体历史销量!I91,"")</f>
        <v>522</v>
      </c>
    </row>
    <row r="49" ht="24" customHeight="1" spans="1:31">
      <c r="A49" s="1"/>
      <c r="B49" s="1" t="s">
        <v>725</v>
      </c>
      <c r="C49" s="1" t="s">
        <v>54</v>
      </c>
      <c r="D49" s="1">
        <v>33</v>
      </c>
      <c r="E49" s="1" t="str">
        <f>IF(ISNUMBER(精灵_父体历史销量!AI33),精灵_父体历史销量!AI33,"")</f>
        <v/>
      </c>
      <c r="F49" s="1" t="str">
        <f>IF(ISNUMBER(精灵_父体历史销量!AH33),精灵_父体历史销量!AH33,"")</f>
        <v/>
      </c>
      <c r="G49" s="1" t="str">
        <f>IF(ISNUMBER(精灵_父体历史销量!AG33),精灵_父体历史销量!AG33,"")</f>
        <v/>
      </c>
      <c r="H49" s="1" t="str">
        <f>IF(ISNUMBER(精灵_父体历史销量!AF33),精灵_父体历史销量!AF33,"")</f>
        <v/>
      </c>
      <c r="I49" s="1" t="str">
        <f>IF(ISNUMBER(精灵_父体历史销量!AE33),精灵_父体历史销量!AE33,"")</f>
        <v/>
      </c>
      <c r="J49" s="1" t="str">
        <f>IF(ISNUMBER(精灵_父体历史销量!AD33),精灵_父体历史销量!AD33,"")</f>
        <v/>
      </c>
      <c r="K49" s="1" t="str">
        <f>IF(ISNUMBER(精灵_父体历史销量!AC33),精灵_父体历史销量!AC33,"")</f>
        <v/>
      </c>
      <c r="L49" s="1" t="str">
        <f>IF(ISNUMBER(精灵_父体历史销量!AB33),精灵_父体历史销量!AB33,"")</f>
        <v/>
      </c>
      <c r="M49" s="1" t="str">
        <f>IF(ISNUMBER(精灵_父体历史销量!AA33),精灵_父体历史销量!AA33,"")</f>
        <v/>
      </c>
      <c r="N49" s="1" t="str">
        <f>IF(ISNUMBER(精灵_父体历史销量!Z33),精灵_父体历史销量!Z33,"")</f>
        <v/>
      </c>
      <c r="O49" s="1" t="str">
        <f>IF(ISNUMBER(精灵_父体历史销量!Y33),精灵_父体历史销量!Y33,"")</f>
        <v/>
      </c>
      <c r="P49" s="1" t="str">
        <f>IF(ISNUMBER(精灵_父体历史销量!X33),精灵_父体历史销量!X33,"")</f>
        <v/>
      </c>
      <c r="Q49" s="1" t="str">
        <f>IF(ISNUMBER(精灵_父体历史销量!W33),精灵_父体历史销量!W33,"")</f>
        <v/>
      </c>
      <c r="R49" s="1" t="str">
        <f>IF(ISNUMBER(精灵_父体历史销量!V33),精灵_父体历史销量!V33,"")</f>
        <v/>
      </c>
      <c r="S49" s="1" t="str">
        <f>IF(ISNUMBER(精灵_父体历史销量!U33),精灵_父体历史销量!U33,"")</f>
        <v/>
      </c>
      <c r="T49" s="1" t="str">
        <f>IF(ISNUMBER(精灵_父体历史销量!T33),精灵_父体历史销量!T33,"")</f>
        <v/>
      </c>
      <c r="U49" s="1" t="str">
        <f>IF(ISNUMBER(精灵_父体历史销量!S33),精灵_父体历史销量!S33,"")</f>
        <v/>
      </c>
      <c r="V49" s="1" t="str">
        <f>IF(ISNUMBER(精灵_父体历史销量!R33),精灵_父体历史销量!R33,"")</f>
        <v/>
      </c>
      <c r="W49" s="1" t="str">
        <f>IF(ISNUMBER(精灵_父体历史销量!Q33),精灵_父体历史销量!Q33,"")</f>
        <v/>
      </c>
      <c r="X49" s="1">
        <f>IF(ISNUMBER(精灵_父体历史销量!P33),精灵_父体历史销量!P33,"")</f>
        <v>341</v>
      </c>
      <c r="Y49" s="1">
        <f>IF(ISNUMBER(精灵_父体历史销量!O33),精灵_父体历史销量!O33,"")</f>
        <v>373</v>
      </c>
      <c r="Z49" s="1">
        <f>IF(ISNUMBER(精灵_父体历史销量!N33),精灵_父体历史销量!N33,"")</f>
        <v>339</v>
      </c>
      <c r="AA49" s="1">
        <f>IF(ISNUMBER(精灵_父体历史销量!M33),精灵_父体历史销量!M33,"")</f>
        <v>222</v>
      </c>
      <c r="AB49" s="1">
        <f>IF(ISNUMBER(精灵_父体历史销量!L33),精灵_父体历史销量!L33,"")</f>
        <v>235</v>
      </c>
      <c r="AC49" s="1">
        <f>IF(ISNUMBER(精灵_父体历史销量!K33),精灵_父体历史销量!K33,"")</f>
        <v>261</v>
      </c>
      <c r="AD49" s="1">
        <f>IF(ISNUMBER(精灵_父体历史销量!J33),精灵_父体历史销量!J33,"")</f>
        <v>126</v>
      </c>
      <c r="AE49">
        <f>IF(ISNUMBER(精灵_父体历史销量!I33),精灵_父体历史销量!I33,"")</f>
        <v>190</v>
      </c>
    </row>
    <row r="50" ht="24" customHeight="1" spans="1:31">
      <c r="A50" s="1"/>
      <c r="B50" s="1" t="s">
        <v>730</v>
      </c>
      <c r="C50" s="1" t="s">
        <v>44</v>
      </c>
      <c r="D50" s="1">
        <v>38</v>
      </c>
      <c r="E50" s="1" t="str">
        <f>IF(ISNUMBER(精灵_父体历史销量!AI38),精灵_父体历史销量!AI38,"")</f>
        <v/>
      </c>
      <c r="F50" s="1" t="str">
        <f>IF(ISNUMBER(精灵_父体历史销量!AH38),精灵_父体历史销量!AH38,"")</f>
        <v/>
      </c>
      <c r="G50" s="1" t="str">
        <f>IF(ISNUMBER(精灵_父体历史销量!AG38),精灵_父体历史销量!AG38,"")</f>
        <v/>
      </c>
      <c r="H50" s="1" t="str">
        <f>IF(ISNUMBER(精灵_父体历史销量!AF38),精灵_父体历史销量!AF38,"")</f>
        <v/>
      </c>
      <c r="I50" s="1" t="str">
        <f>IF(ISNUMBER(精灵_父体历史销量!AE38),精灵_父体历史销量!AE38,"")</f>
        <v/>
      </c>
      <c r="J50" s="1" t="str">
        <f>IF(ISNUMBER(精灵_父体历史销量!AD38),精灵_父体历史销量!AD38,"")</f>
        <v/>
      </c>
      <c r="K50" s="1" t="str">
        <f>IF(ISNUMBER(精灵_父体历史销量!AC38),精灵_父体历史销量!AC38,"")</f>
        <v/>
      </c>
      <c r="L50" s="1" t="str">
        <f>IF(ISNUMBER(精灵_父体历史销量!AB38),精灵_父体历史销量!AB38,"")</f>
        <v/>
      </c>
      <c r="M50" s="1" t="str">
        <f>IF(ISNUMBER(精灵_父体历史销量!AA38),精灵_父体历史销量!AA38,"")</f>
        <v/>
      </c>
      <c r="N50" s="1" t="str">
        <f>IF(ISNUMBER(精灵_父体历史销量!Z38),精灵_父体历史销量!Z38,"")</f>
        <v/>
      </c>
      <c r="O50" s="1" t="str">
        <f>IF(ISNUMBER(精灵_父体历史销量!Y38),精灵_父体历史销量!Y38,"")</f>
        <v/>
      </c>
      <c r="P50" s="1" t="str">
        <f>IF(ISNUMBER(精灵_父体历史销量!X38),精灵_父体历史销量!X38,"")</f>
        <v/>
      </c>
      <c r="Q50" s="1" t="str">
        <f>IF(ISNUMBER(精灵_父体历史销量!W38),精灵_父体历史销量!W38,"")</f>
        <v/>
      </c>
      <c r="R50" s="1" t="str">
        <f>IF(ISNUMBER(精灵_父体历史销量!V38),精灵_父体历史销量!V38,"")</f>
        <v/>
      </c>
      <c r="S50" s="1" t="str">
        <f>IF(ISNUMBER(精灵_父体历史销量!U38),精灵_父体历史销量!U38,"")</f>
        <v/>
      </c>
      <c r="T50" s="1" t="str">
        <f>IF(ISNUMBER(精灵_父体历史销量!T38),精灵_父体历史销量!T38,"")</f>
        <v/>
      </c>
      <c r="U50" s="1" t="str">
        <f>IF(ISNUMBER(精灵_父体历史销量!S38),精灵_父体历史销量!S38,"")</f>
        <v/>
      </c>
      <c r="V50" s="1" t="str">
        <f>IF(ISNUMBER(精灵_父体历史销量!R38),精灵_父体历史销量!R38,"")</f>
        <v/>
      </c>
      <c r="W50" s="1" t="str">
        <f>IF(ISNUMBER(精灵_父体历史销量!Q38),精灵_父体历史销量!Q38,"")</f>
        <v/>
      </c>
      <c r="X50" s="1" t="str">
        <f>IF(ISNUMBER(精灵_父体历史销量!P38),精灵_父体历史销量!P38,"")</f>
        <v/>
      </c>
      <c r="Y50" s="1" t="str">
        <f>IF(ISNUMBER(精灵_父体历史销量!O38),精灵_父体历史销量!O38,"")</f>
        <v/>
      </c>
      <c r="Z50" s="1" t="str">
        <f>IF(ISNUMBER(精灵_父体历史销量!N38),精灵_父体历史销量!N38,"")</f>
        <v/>
      </c>
      <c r="AA50" s="1" t="str">
        <f>IF(ISNUMBER(精灵_父体历史销量!M38),精灵_父体历史销量!M38,"")</f>
        <v/>
      </c>
      <c r="AB50" s="1" t="str">
        <f>IF(ISNUMBER(精灵_父体历史销量!L38),精灵_父体历史销量!L38,"")</f>
        <v/>
      </c>
      <c r="AC50" s="1">
        <f>IF(ISNUMBER(精灵_父体历史销量!K38),精灵_父体历史销量!K38,"")</f>
        <v>146</v>
      </c>
      <c r="AD50" s="1">
        <f>IF(ISNUMBER(精灵_父体历史销量!J38),精灵_父体历史销量!J38,"")</f>
        <v>180</v>
      </c>
      <c r="AE50">
        <f>IF(ISNUMBER(精灵_父体历史销量!I38),精灵_父体历史销量!I38,"")</f>
        <v>165</v>
      </c>
    </row>
    <row r="51" ht="24" customHeight="1" spans="1:31">
      <c r="A51" s="1"/>
      <c r="B51" s="1" t="s">
        <v>794</v>
      </c>
      <c r="C51" s="1" t="s">
        <v>561</v>
      </c>
      <c r="D51" s="1">
        <v>97</v>
      </c>
      <c r="E51" s="1" t="str">
        <f>IF(ISNUMBER(精灵_父体历史销量!AI97),精灵_父体历史销量!AI97,"")</f>
        <v/>
      </c>
      <c r="F51" s="1" t="str">
        <f>IF(ISNUMBER(精灵_父体历史销量!AH97),精灵_父体历史销量!AH97,"")</f>
        <v/>
      </c>
      <c r="G51" s="1" t="str">
        <f>IF(ISNUMBER(精灵_父体历史销量!AG97),精灵_父体历史销量!AG97,"")</f>
        <v/>
      </c>
      <c r="H51" s="1" t="str">
        <f>IF(ISNUMBER(精灵_父体历史销量!AF97),精灵_父体历史销量!AF97,"")</f>
        <v/>
      </c>
      <c r="I51" s="1" t="str">
        <f>IF(ISNUMBER(精灵_父体历史销量!AE97),精灵_父体历史销量!AE97,"")</f>
        <v/>
      </c>
      <c r="J51" s="1" t="str">
        <f>IF(ISNUMBER(精灵_父体历史销量!AD97),精灵_父体历史销量!AD97,"")</f>
        <v/>
      </c>
      <c r="K51" s="1" t="str">
        <f>IF(ISNUMBER(精灵_父体历史销量!AC97),精灵_父体历史销量!AC97,"")</f>
        <v/>
      </c>
      <c r="L51" s="1" t="str">
        <f>IF(ISNUMBER(精灵_父体历史销量!AB97),精灵_父体历史销量!AB97,"")</f>
        <v/>
      </c>
      <c r="M51" s="1" t="str">
        <f>IF(ISNUMBER(精灵_父体历史销量!AA97),精灵_父体历史销量!AA97,"")</f>
        <v/>
      </c>
      <c r="N51" s="1" t="str">
        <f>IF(ISNUMBER(精灵_父体历史销量!Z97),精灵_父体历史销量!Z97,"")</f>
        <v/>
      </c>
      <c r="O51" s="1" t="str">
        <f>IF(ISNUMBER(精灵_父体历史销量!Y97),精灵_父体历史销量!Y97,"")</f>
        <v/>
      </c>
      <c r="P51" s="1">
        <f>IF(ISNUMBER(精灵_父体历史销量!X97),精灵_父体历史销量!X97,"")</f>
        <v>0</v>
      </c>
      <c r="Q51" s="1">
        <f>IF(ISNUMBER(精灵_父体历史销量!W97),精灵_父体历史销量!W97,"")</f>
        <v>4</v>
      </c>
      <c r="R51" s="1">
        <f>IF(ISNUMBER(精灵_父体历史销量!V97),精灵_父体历史销量!V97,"")</f>
        <v>68</v>
      </c>
      <c r="S51" s="1">
        <f>IF(ISNUMBER(精灵_父体历史销量!U97),精灵_父体历史销量!U97,"")</f>
        <v>51</v>
      </c>
      <c r="T51" s="1">
        <f>IF(ISNUMBER(精灵_父体历史销量!T97),精灵_父体历史销量!T97,"")</f>
        <v>13</v>
      </c>
      <c r="U51" s="1">
        <f>IF(ISNUMBER(精灵_父体历史销量!S97),精灵_父体历史销量!S97,"")</f>
        <v>5</v>
      </c>
      <c r="V51" s="1">
        <f>IF(ISNUMBER(精灵_父体历史销量!R97),精灵_父体历史销量!R97,"")</f>
        <v>0</v>
      </c>
      <c r="W51" s="1">
        <f>IF(ISNUMBER(精灵_父体历史销量!Q97),精灵_父体历史销量!Q97,"")</f>
        <v>285</v>
      </c>
      <c r="X51" s="1">
        <f>IF(ISNUMBER(精灵_父体历史销量!P97),精灵_父体历史销量!P97,"")</f>
        <v>269</v>
      </c>
      <c r="Y51" s="1">
        <f>IF(ISNUMBER(精灵_父体历史销量!O97),精灵_父体历史销量!O97,"")</f>
        <v>53</v>
      </c>
      <c r="Z51" s="1">
        <f>IF(ISNUMBER(精灵_父体历史销量!N97),精灵_父体历史销量!N97,"")</f>
        <v>2</v>
      </c>
      <c r="AA51" s="1">
        <f>IF(ISNUMBER(精灵_父体历史销量!M97),精灵_父体历史销量!M97,"")</f>
        <v>0</v>
      </c>
      <c r="AB51" s="1">
        <f>IF(ISNUMBER(精灵_父体历史销量!L97),精灵_父体历史销量!L97,"")</f>
        <v>0</v>
      </c>
      <c r="AC51" s="1">
        <f>IF(ISNUMBER(精灵_父体历史销量!K97),精灵_父体历史销量!K97,"")</f>
        <v>0</v>
      </c>
      <c r="AD51" s="1">
        <f>IF(ISNUMBER(精灵_父体历史销量!J97),精灵_父体历史销量!J97,"")</f>
        <v>9</v>
      </c>
      <c r="AE51">
        <f>IF(ISNUMBER(精灵_父体历史销量!I97),精灵_父体历史销量!I97,"")</f>
        <v>163</v>
      </c>
    </row>
    <row r="52" ht="24" customHeight="1" spans="1:31">
      <c r="A52" s="1"/>
      <c r="B52" s="1" t="s">
        <v>466</v>
      </c>
      <c r="C52" s="1" t="s">
        <v>467</v>
      </c>
      <c r="D52" s="1">
        <v>96</v>
      </c>
      <c r="E52" s="1" t="str">
        <f>IF(ISNUMBER(精灵_父体历史销量!AI96),精灵_父体历史销量!AI96,"")</f>
        <v/>
      </c>
      <c r="F52" s="1" t="str">
        <f>IF(ISNUMBER(精灵_父体历史销量!AH96),精灵_父体历史销量!AH96,"")</f>
        <v/>
      </c>
      <c r="G52" s="1" t="str">
        <f>IF(ISNUMBER(精灵_父体历史销量!AG96),精灵_父体历史销量!AG96,"")</f>
        <v/>
      </c>
      <c r="H52" s="1" t="str">
        <f>IF(ISNUMBER(精灵_父体历史销量!AF96),精灵_父体历史销量!AF96,"")</f>
        <v/>
      </c>
      <c r="I52" s="1" t="str">
        <f>IF(ISNUMBER(精灵_父体历史销量!AE96),精灵_父体历史销量!AE96,"")</f>
        <v/>
      </c>
      <c r="J52" s="1" t="str">
        <f>IF(ISNUMBER(精灵_父体历史销量!AD96),精灵_父体历史销量!AD96,"")</f>
        <v/>
      </c>
      <c r="K52" s="1" t="str">
        <f>IF(ISNUMBER(精灵_父体历史销量!AC96),精灵_父体历史销量!AC96,"")</f>
        <v/>
      </c>
      <c r="L52" s="1" t="str">
        <f>IF(ISNUMBER(精灵_父体历史销量!AB96),精灵_父体历史销量!AB96,"")</f>
        <v/>
      </c>
      <c r="M52" s="1">
        <f>IF(ISNUMBER(精灵_父体历史销量!AA96),精灵_父体历史销量!AA96,"")</f>
        <v>0</v>
      </c>
      <c r="N52" s="1">
        <f>IF(ISNUMBER(精灵_父体历史销量!Z96),精灵_父体历史销量!Z96,"")</f>
        <v>25</v>
      </c>
      <c r="O52" s="1">
        <f>IF(ISNUMBER(精灵_父体历史销量!Y96),精灵_父体历史销量!Y96,"")</f>
        <v>180</v>
      </c>
      <c r="P52" s="1">
        <f>IF(ISNUMBER(精灵_父体历史销量!X96),精灵_父体历史销量!X96,"")</f>
        <v>167</v>
      </c>
      <c r="Q52" s="1">
        <f>IF(ISNUMBER(精灵_父体历史销量!W96),精灵_父体历史销量!W96,"")</f>
        <v>31</v>
      </c>
      <c r="R52" s="1">
        <f>IF(ISNUMBER(精灵_父体历史销量!V96),精灵_父体历史销量!V96,"")</f>
        <v>182</v>
      </c>
      <c r="S52" s="1">
        <f>IF(ISNUMBER(精灵_父体历史销量!U96),精灵_父体历史销量!U96,"")</f>
        <v>453</v>
      </c>
      <c r="T52" s="1">
        <f>IF(ISNUMBER(精灵_父体历史销量!T96),精灵_父体历史销量!T96,"")</f>
        <v>315</v>
      </c>
      <c r="U52" s="1">
        <f>IF(ISNUMBER(精灵_父体历史销量!S96),精灵_父体历史销量!S96,"")</f>
        <v>539</v>
      </c>
      <c r="V52" s="1">
        <f>IF(ISNUMBER(精灵_父体历史销量!R96),精灵_父体历史销量!R96,"")</f>
        <v>464</v>
      </c>
      <c r="W52" s="1">
        <f>IF(ISNUMBER(精灵_父体历史销量!Q96),精灵_父体历史销量!Q96,"")</f>
        <v>246</v>
      </c>
      <c r="X52" s="1">
        <f>IF(ISNUMBER(精灵_父体历史销量!P96),精灵_父体历史销量!P96,"")</f>
        <v>320</v>
      </c>
      <c r="Y52" s="1">
        <f>IF(ISNUMBER(精灵_父体历史销量!O96),精灵_父体历史销量!O96,"")</f>
        <v>411</v>
      </c>
      <c r="Z52" s="1">
        <f>IF(ISNUMBER(精灵_父体历史销量!N96),精灵_父体历史销量!N96,"")</f>
        <v>430</v>
      </c>
      <c r="AA52" s="1">
        <f>IF(ISNUMBER(精灵_父体历史销量!M96),精灵_父体历史销量!M96,"")</f>
        <v>406</v>
      </c>
      <c r="AB52" s="1">
        <f>IF(ISNUMBER(精灵_父体历史销量!L96),精灵_父体历史销量!L96,"")</f>
        <v>321</v>
      </c>
      <c r="AC52" s="1">
        <f>IF(ISNUMBER(精灵_父体历史销量!K96),精灵_父体历史销量!K96,"")</f>
        <v>278</v>
      </c>
      <c r="AD52" s="1">
        <f>IF(ISNUMBER(精灵_父体历史销量!J96),精灵_父体历史销量!J96,"")</f>
        <v>161</v>
      </c>
      <c r="AE52">
        <f>IF(ISNUMBER(精灵_父体历史销量!I96),精灵_父体历史销量!I96,"")</f>
        <v>228</v>
      </c>
    </row>
    <row r="53" ht="24" customHeight="1" spans="1:31">
      <c r="A53" s="1"/>
      <c r="B53" s="1" t="s">
        <v>772</v>
      </c>
      <c r="C53" s="1" t="s">
        <v>323</v>
      </c>
      <c r="D53" s="1">
        <v>76</v>
      </c>
      <c r="E53" s="1" t="str">
        <f>IF(ISNUMBER(精灵_父体历史销量!AI76),精灵_父体历史销量!AI76,"")</f>
        <v/>
      </c>
      <c r="F53" s="1" t="str">
        <f>IF(ISNUMBER(精灵_父体历史销量!AH76),精灵_父体历史销量!AH76,"")</f>
        <v/>
      </c>
      <c r="G53" s="1" t="str">
        <f>IF(ISNUMBER(精灵_父体历史销量!AG76),精灵_父体历史销量!AG76,"")</f>
        <v/>
      </c>
      <c r="H53" s="1" t="str">
        <f>IF(ISNUMBER(精灵_父体历史销量!AF76),精灵_父体历史销量!AF76,"")</f>
        <v/>
      </c>
      <c r="I53" s="1" t="str">
        <f>IF(ISNUMBER(精灵_父体历史销量!AE76),精灵_父体历史销量!AE76,"")</f>
        <v/>
      </c>
      <c r="J53" s="1" t="str">
        <f>IF(ISNUMBER(精灵_父体历史销量!AD76),精灵_父体历史销量!AD76,"")</f>
        <v/>
      </c>
      <c r="K53" s="1" t="str">
        <f>IF(ISNUMBER(精灵_父体历史销量!AC76),精灵_父体历史销量!AC76,"")</f>
        <v/>
      </c>
      <c r="L53" s="1" t="str">
        <f>IF(ISNUMBER(精灵_父体历史销量!AB76),精灵_父体历史销量!AB76,"")</f>
        <v/>
      </c>
      <c r="M53" s="1" t="str">
        <f>IF(ISNUMBER(精灵_父体历史销量!AA76),精灵_父体历史销量!AA76,"")</f>
        <v/>
      </c>
      <c r="N53" s="1" t="str">
        <f>IF(ISNUMBER(精灵_父体历史销量!Z76),精灵_父体历史销量!Z76,"")</f>
        <v/>
      </c>
      <c r="O53" s="1" t="str">
        <f>IF(ISNUMBER(精灵_父体历史销量!Y76),精灵_父体历史销量!Y76,"")</f>
        <v/>
      </c>
      <c r="P53" s="1" t="str">
        <f>IF(ISNUMBER(精灵_父体历史销量!X76),精灵_父体历史销量!X76,"")</f>
        <v/>
      </c>
      <c r="Q53" s="1" t="str">
        <f>IF(ISNUMBER(精灵_父体历史销量!W76),精灵_父体历史销量!W76,"")</f>
        <v/>
      </c>
      <c r="R53" s="1" t="str">
        <f>IF(ISNUMBER(精灵_父体历史销量!V76),精灵_父体历史销量!V76,"")</f>
        <v/>
      </c>
      <c r="S53" s="1" t="str">
        <f>IF(ISNUMBER(精灵_父体历史销量!U76),精灵_父体历史销量!U76,"")</f>
        <v/>
      </c>
      <c r="T53" s="1" t="str">
        <f>IF(ISNUMBER(精灵_父体历史销量!T76),精灵_父体历史销量!T76,"")</f>
        <v/>
      </c>
      <c r="U53" s="1" t="str">
        <f>IF(ISNUMBER(精灵_父体历史销量!S76),精灵_父体历史销量!S76,"")</f>
        <v/>
      </c>
      <c r="V53" s="1" t="str">
        <f>IF(ISNUMBER(精灵_父体历史销量!R76),精灵_父体历史销量!R76,"")</f>
        <v/>
      </c>
      <c r="W53" s="1" t="str">
        <f>IF(ISNUMBER(精灵_父体历史销量!Q76),精灵_父体历史销量!Q76,"")</f>
        <v/>
      </c>
      <c r="X53" s="1" t="str">
        <f>IF(ISNUMBER(精灵_父体历史销量!P76),精灵_父体历史销量!P76,"")</f>
        <v/>
      </c>
      <c r="Y53" s="1" t="str">
        <f>IF(ISNUMBER(精灵_父体历史销量!O76),精灵_父体历史销量!O76,"")</f>
        <v/>
      </c>
      <c r="Z53" s="1" t="str">
        <f>IF(ISNUMBER(精灵_父体历史销量!N76),精灵_父体历史销量!N76,"")</f>
        <v/>
      </c>
      <c r="AA53" s="1" t="str">
        <f>IF(ISNUMBER(精灵_父体历史销量!M76),精灵_父体历史销量!M76,"")</f>
        <v/>
      </c>
      <c r="AB53" s="1" t="str">
        <f>IF(ISNUMBER(精灵_父体历史销量!L76),精灵_父体历史销量!L76,"")</f>
        <v/>
      </c>
      <c r="AC53" s="1">
        <f>IF(ISNUMBER(精灵_父体历史销量!K76),精灵_父体历史销量!K76,"")</f>
        <v>386</v>
      </c>
      <c r="AD53" s="1">
        <f>IF(ISNUMBER(精灵_父体历史销量!J76),精灵_父体历史销量!J76,"")</f>
        <v>430</v>
      </c>
      <c r="AE53">
        <f>IF(ISNUMBER(精灵_父体历史销量!I76),精灵_父体历史销量!I76,"")</f>
        <v>460</v>
      </c>
    </row>
    <row r="54" ht="24" customHeight="1" spans="1:31">
      <c r="A54" s="1"/>
      <c r="B54" s="1" t="s">
        <v>693</v>
      </c>
      <c r="C54" s="1" t="s">
        <v>394</v>
      </c>
      <c r="D54" s="1">
        <v>9</v>
      </c>
      <c r="E54" s="1">
        <f>IF(ISNUMBER(精灵_父体历史销量!AI9),精灵_父体历史销量!AI9,"")</f>
        <v>535</v>
      </c>
      <c r="F54" s="1">
        <f>IF(ISNUMBER(精灵_父体历史销量!AH9),精灵_父体历史销量!AH9,"")</f>
        <v>572</v>
      </c>
      <c r="G54" s="1">
        <f>IF(ISNUMBER(精灵_父体历史销量!AG9),精灵_父体历史销量!AG9,"")</f>
        <v>479</v>
      </c>
      <c r="H54" s="1">
        <f>IF(ISNUMBER(精灵_父体历史销量!AF9),精灵_父体历史销量!AF9,"")</f>
        <v>117</v>
      </c>
      <c r="I54" s="1">
        <f>IF(ISNUMBER(精灵_父体历史销量!AE9),精灵_父体历史销量!AE9,"")</f>
        <v>496</v>
      </c>
      <c r="J54" s="1">
        <f>IF(ISNUMBER(精灵_父体历史销量!AD9),精灵_父体历史销量!AD9,"")</f>
        <v>687</v>
      </c>
      <c r="K54" s="1">
        <f>IF(ISNUMBER(精灵_父体历史销量!AC9),精灵_父体历史销量!AC9,"")</f>
        <v>534</v>
      </c>
      <c r="L54" s="1">
        <f>IF(ISNUMBER(精灵_父体历史销量!AB9),精灵_父体历史销量!AB9,"")</f>
        <v>776</v>
      </c>
      <c r="M54" s="1">
        <f>IF(ISNUMBER(精灵_父体历史销量!AA9),精灵_父体历史销量!AA9,"")</f>
        <v>860</v>
      </c>
      <c r="N54" s="1">
        <f>IF(ISNUMBER(精灵_父体历史销量!Z9),精灵_父体历史销量!Z9,"")</f>
        <v>653</v>
      </c>
      <c r="O54" s="1">
        <f>IF(ISNUMBER(精灵_父体历史销量!Y9),精灵_父体历史销量!Y9,"")</f>
        <v>616</v>
      </c>
      <c r="P54" s="1">
        <f>IF(ISNUMBER(精灵_父体历史销量!X9),精灵_父体历史销量!X9,"")</f>
        <v>429</v>
      </c>
      <c r="Q54" s="1">
        <f>IF(ISNUMBER(精灵_父体历史销量!W9),精灵_父体历史销量!W9,"")</f>
        <v>360</v>
      </c>
      <c r="R54" s="1">
        <f>IF(ISNUMBER(精灵_父体历史销量!V9),精灵_父体历史销量!V9,"")</f>
        <v>477</v>
      </c>
      <c r="S54" s="1">
        <f>IF(ISNUMBER(精灵_父体历史销量!U9),精灵_父体历史销量!U9,"")</f>
        <v>415</v>
      </c>
      <c r="T54" s="1">
        <f>IF(ISNUMBER(精灵_父体历史销量!T9),精灵_父体历史销量!T9,"")</f>
        <v>818</v>
      </c>
      <c r="U54" s="1">
        <f>IF(ISNUMBER(精灵_父体历史销量!S9),精灵_父体历史销量!S9,"")</f>
        <v>792</v>
      </c>
      <c r="V54" s="1">
        <f>IF(ISNUMBER(精灵_父体历史销量!R9),精灵_父体历史销量!R9,"")</f>
        <v>617</v>
      </c>
      <c r="W54" s="1">
        <f>IF(ISNUMBER(精灵_父体历史销量!Q9),精灵_父体历史销量!Q9,"")</f>
        <v>742</v>
      </c>
      <c r="X54" s="1">
        <f>IF(ISNUMBER(精灵_父体历史销量!P9),精灵_父体历史销量!P9,"")</f>
        <v>884</v>
      </c>
      <c r="Y54" s="1">
        <f>IF(ISNUMBER(精灵_父体历史销量!O9),精灵_父体历史销量!O9,"")</f>
        <v>741</v>
      </c>
      <c r="Z54" s="1">
        <f>IF(ISNUMBER(精灵_父体历史销量!N9),精灵_父体历史销量!N9,"")</f>
        <v>609</v>
      </c>
      <c r="AA54" s="1">
        <f>IF(ISNUMBER(精灵_父体历史销量!M9),精灵_父体历史销量!M9,"")</f>
        <v>503</v>
      </c>
      <c r="AB54" s="1">
        <f>IF(ISNUMBER(精灵_父体历史销量!L9),精灵_父体历史销量!L9,"")</f>
        <v>536</v>
      </c>
      <c r="AC54" s="1">
        <f>IF(ISNUMBER(精灵_父体历史销量!K9),精灵_父体历史销量!K9,"")</f>
        <v>399</v>
      </c>
      <c r="AD54" s="1">
        <f>IF(ISNUMBER(精灵_父体历史销量!J9),精灵_父体历史销量!J9,"")</f>
        <v>277</v>
      </c>
      <c r="AE54">
        <f>IF(ISNUMBER(精灵_父体历史销量!I9),精灵_父体历史销量!I9,"")</f>
        <v>320</v>
      </c>
    </row>
    <row r="55" ht="24" customHeight="1" spans="1:31">
      <c r="A55" s="1"/>
      <c r="B55" s="1" t="s">
        <v>698</v>
      </c>
      <c r="C55" s="1" t="s">
        <v>310</v>
      </c>
      <c r="D55" s="1">
        <v>12</v>
      </c>
      <c r="E55" s="1">
        <f>IF(ISNUMBER(精灵_父体历史销量!AI12),精灵_父体历史销量!AI12,"")</f>
        <v>200</v>
      </c>
      <c r="F55" s="1">
        <f>IF(ISNUMBER(精灵_父体历史销量!AH12),精灵_父体历史销量!AH12,"")</f>
        <v>144</v>
      </c>
      <c r="G55" s="1">
        <f>IF(ISNUMBER(精灵_父体历史销量!AG12),精灵_父体历史销量!AG12,"")</f>
        <v>220</v>
      </c>
      <c r="H55" s="1">
        <f>IF(ISNUMBER(精灵_父体历史销量!AF12),精灵_父体历史销量!AF12,"")</f>
        <v>231</v>
      </c>
      <c r="I55" s="1">
        <f>IF(ISNUMBER(精灵_父体历史销量!AE12),精灵_父体历史销量!AE12,"")</f>
        <v>234</v>
      </c>
      <c r="J55" s="1">
        <f>IF(ISNUMBER(精灵_父体历史销量!AD12),精灵_父体历史销量!AD12,"")</f>
        <v>771</v>
      </c>
      <c r="K55" s="1">
        <f>IF(ISNUMBER(精灵_父体历史销量!AC12),精灵_父体历史销量!AC12,"")</f>
        <v>2555</v>
      </c>
      <c r="L55" s="1">
        <f>IF(ISNUMBER(精灵_父体历史销量!AB12),精灵_父体历史销量!AB12,"")</f>
        <v>444</v>
      </c>
      <c r="M55" s="1">
        <f>IF(ISNUMBER(精灵_父体历史销量!AA12),精灵_父体历史销量!AA12,"")</f>
        <v>398</v>
      </c>
      <c r="N55" s="1">
        <f>IF(ISNUMBER(精灵_父体历史销量!Z12),精灵_父体历史销量!Z12,"")</f>
        <v>316</v>
      </c>
      <c r="O55" s="1">
        <f>IF(ISNUMBER(精灵_父体历史销量!Y12),精灵_父体历史销量!Y12,"")</f>
        <v>295</v>
      </c>
      <c r="P55" s="1">
        <f>IF(ISNUMBER(精灵_父体历史销量!X12),精灵_父体历史销量!X12,"")</f>
        <v>1107</v>
      </c>
      <c r="Q55" s="1">
        <f>IF(ISNUMBER(精灵_父体历史销量!W12),精灵_父体历史销量!W12,"")</f>
        <v>680</v>
      </c>
      <c r="R55" s="1">
        <f>IF(ISNUMBER(精灵_父体历史销量!V12),精灵_父体历史销量!V12,"")</f>
        <v>404</v>
      </c>
      <c r="S55" s="1">
        <f>IF(ISNUMBER(精灵_父体历史销量!U12),精灵_父体历史销量!U12,"")</f>
        <v>300</v>
      </c>
      <c r="T55" s="1">
        <f>IF(ISNUMBER(精灵_父体历史销量!T12),精灵_父体历史销量!T12,"")</f>
        <v>342</v>
      </c>
      <c r="U55" s="1">
        <f>IF(ISNUMBER(精灵_父体历史销量!S12),精灵_父体历史销量!S12,"")</f>
        <v>361</v>
      </c>
      <c r="V55" s="1">
        <f>IF(ISNUMBER(精灵_父体历史销量!R12),精灵_父体历史销量!R12,"")</f>
        <v>740</v>
      </c>
      <c r="W55" s="1">
        <f>IF(ISNUMBER(精灵_父体历史销量!Q12),精灵_父体历史销量!Q12,"")</f>
        <v>2784</v>
      </c>
      <c r="X55" s="1">
        <f>IF(ISNUMBER(精灵_父体历史销量!P12),精灵_父体历史销量!P12,"")</f>
        <v>342</v>
      </c>
      <c r="Y55" s="1">
        <f>IF(ISNUMBER(精灵_父体历史销量!O12),精灵_父体历史销量!O12,"")</f>
        <v>502</v>
      </c>
      <c r="Z55" s="1">
        <f>IF(ISNUMBER(精灵_父体历史销量!N12),精灵_父体历史销量!N12,"")</f>
        <v>438</v>
      </c>
      <c r="AA55" s="1">
        <f>IF(ISNUMBER(精灵_父体历史销量!M12),精灵_父体历史销量!M12,"")</f>
        <v>459</v>
      </c>
      <c r="AB55" s="1">
        <f>IF(ISNUMBER(精灵_父体历史销量!L12),精灵_父体历史销量!L12,"")</f>
        <v>1324</v>
      </c>
      <c r="AC55" s="1">
        <f>IF(ISNUMBER(精灵_父体历史销量!K12),精灵_父体历史销量!K12,"")</f>
        <v>371</v>
      </c>
      <c r="AD55" s="1">
        <f>IF(ISNUMBER(精灵_父体历史销量!J12),精灵_父体历史销量!J12,"")</f>
        <v>281</v>
      </c>
      <c r="AE55">
        <f>IF(ISNUMBER(精灵_父体历史销量!I12),精灵_父体历史销量!I12,"")</f>
        <v>306</v>
      </c>
    </row>
    <row r="56" ht="24" customHeight="1" spans="1:31">
      <c r="A56" s="1"/>
      <c r="B56" s="1" t="s">
        <v>729</v>
      </c>
      <c r="C56" s="1" t="s">
        <v>510</v>
      </c>
      <c r="D56" s="1">
        <v>37</v>
      </c>
      <c r="E56" s="1" t="str">
        <f>IF(ISNUMBER(精灵_父体历史销量!AI37),精灵_父体历史销量!AI37,"")</f>
        <v/>
      </c>
      <c r="F56" s="1" t="str">
        <f>IF(ISNUMBER(精灵_父体历史销量!AH37),精灵_父体历史销量!AH37,"")</f>
        <v/>
      </c>
      <c r="G56" s="1" t="str">
        <f>IF(ISNUMBER(精灵_父体历史销量!AG37),精灵_父体历史销量!AG37,"")</f>
        <v/>
      </c>
      <c r="H56" s="1" t="str">
        <f>IF(ISNUMBER(精灵_父体历史销量!AF37),精灵_父体历史销量!AF37,"")</f>
        <v/>
      </c>
      <c r="I56" s="1" t="str">
        <f>IF(ISNUMBER(精灵_父体历史销量!AE37),精灵_父体历史销量!AE37,"")</f>
        <v/>
      </c>
      <c r="J56" s="1" t="str">
        <f>IF(ISNUMBER(精灵_父体历史销量!AD37),精灵_父体历史销量!AD37,"")</f>
        <v/>
      </c>
      <c r="K56" s="1" t="str">
        <f>IF(ISNUMBER(精灵_父体历史销量!AC37),精灵_父体历史销量!AC37,"")</f>
        <v/>
      </c>
      <c r="L56" s="1" t="str">
        <f>IF(ISNUMBER(精灵_父体历史销量!AB37),精灵_父体历史销量!AB37,"")</f>
        <v/>
      </c>
      <c r="M56" s="1">
        <f>IF(ISNUMBER(精灵_父体历史销量!AA37),精灵_父体历史销量!AA37,"")</f>
        <v>4</v>
      </c>
      <c r="N56" s="1">
        <f>IF(ISNUMBER(精灵_父体历史销量!Z37),精灵_父体历史销量!Z37,"")</f>
        <v>113</v>
      </c>
      <c r="O56" s="1">
        <f>IF(ISNUMBER(精灵_父体历史销量!Y37),精灵_父体历史销量!Y37,"")</f>
        <v>126</v>
      </c>
      <c r="P56" s="1">
        <f>IF(ISNUMBER(精灵_父体历史销量!X37),精灵_父体历史销量!X37,"")</f>
        <v>284</v>
      </c>
      <c r="Q56" s="1">
        <f>IF(ISNUMBER(精灵_父体历史销量!W37),精灵_父体历史销量!W37,"")</f>
        <v>188</v>
      </c>
      <c r="R56" s="1">
        <f>IF(ISNUMBER(精灵_父体历史销量!V37),精灵_父体历史销量!V37,"")</f>
        <v>342</v>
      </c>
      <c r="S56" s="1">
        <f>IF(ISNUMBER(精灵_父体历史销量!U37),精灵_父体历史销量!U37,"")</f>
        <v>321</v>
      </c>
      <c r="T56" s="1">
        <f>IF(ISNUMBER(精灵_父体历史销量!T37),精灵_父体历史销量!T37,"")</f>
        <v>329</v>
      </c>
      <c r="U56" s="1">
        <f>IF(ISNUMBER(精灵_父体历史销量!S37),精灵_父体历史销量!S37,"")</f>
        <v>231</v>
      </c>
      <c r="V56" s="1">
        <f>IF(ISNUMBER(精灵_父体历史销量!R37),精灵_父体历史销量!R37,"")</f>
        <v>242</v>
      </c>
      <c r="W56" s="1">
        <f>IF(ISNUMBER(精灵_父体历史销量!Q37),精灵_父体历史销量!Q37,"")</f>
        <v>225</v>
      </c>
      <c r="X56" s="1">
        <f>IF(ISNUMBER(精灵_父体历史销量!P37),精灵_父体历史销量!P37,"")</f>
        <v>326</v>
      </c>
      <c r="Y56" s="1">
        <f>IF(ISNUMBER(精灵_父体历史销量!O37),精灵_父体历史销量!O37,"")</f>
        <v>386</v>
      </c>
      <c r="Z56" s="1">
        <f>IF(ISNUMBER(精灵_父体历史销量!N37),精灵_父体历史销量!N37,"")</f>
        <v>402</v>
      </c>
      <c r="AA56" s="1">
        <f>IF(ISNUMBER(精灵_父体历史销量!M37),精灵_父体历史销量!M37,"")</f>
        <v>380</v>
      </c>
      <c r="AB56" s="1">
        <f>IF(ISNUMBER(精灵_父体历史销量!L37),精灵_父体历史销量!L37,"")</f>
        <v>311</v>
      </c>
      <c r="AC56" s="1">
        <f>IF(ISNUMBER(精灵_父体历史销量!K37),精灵_父体历史销量!K37,"")</f>
        <v>372</v>
      </c>
      <c r="AD56" s="1">
        <f>IF(ISNUMBER(精灵_父体历史销量!J37),精灵_父体历史销量!J37,"")</f>
        <v>132</v>
      </c>
      <c r="AE56">
        <f>IF(ISNUMBER(精灵_父体历史销量!I37),精灵_父体历史销量!I37,"")</f>
        <v>239</v>
      </c>
    </row>
    <row r="57" ht="24" customHeight="1" spans="1:31">
      <c r="A57" s="1"/>
      <c r="B57" s="1" t="s">
        <v>690</v>
      </c>
      <c r="C57" s="1" t="s">
        <v>46</v>
      </c>
      <c r="D57" s="1">
        <v>7</v>
      </c>
      <c r="E57" s="1">
        <f>IF(ISNUMBER(精灵_父体历史销量!AI7),精灵_父体历史销量!AI7,"")</f>
        <v>328</v>
      </c>
      <c r="F57" s="1">
        <f>IF(ISNUMBER(精灵_父体历史销量!AH7),精灵_父体历史销量!AH7,"")</f>
        <v>398</v>
      </c>
      <c r="G57" s="1">
        <f>IF(ISNUMBER(精灵_父体历史销量!AG7),精灵_父体历史销量!AG7,"")</f>
        <v>401</v>
      </c>
      <c r="H57" s="1">
        <f>IF(ISNUMBER(精灵_父体历史销量!AF7),精灵_父体历史销量!AF7,"")</f>
        <v>238</v>
      </c>
      <c r="I57" s="1">
        <f>IF(ISNUMBER(精灵_父体历史销量!AE7),精灵_父体历史销量!AE7,"")</f>
        <v>258</v>
      </c>
      <c r="J57" s="1">
        <f>IF(ISNUMBER(精灵_父体历史销量!AD7),精灵_父体历史销量!AD7,"")</f>
        <v>300</v>
      </c>
      <c r="K57" s="1">
        <f>IF(ISNUMBER(精灵_父体历史销量!AC7),精灵_父体历史销量!AC7,"")</f>
        <v>312</v>
      </c>
      <c r="L57" s="1">
        <f>IF(ISNUMBER(精灵_父体历史销量!AB7),精灵_父体历史销量!AB7,"")</f>
        <v>302</v>
      </c>
      <c r="M57" s="1">
        <f>IF(ISNUMBER(精灵_父体历史销量!AA7),精灵_父体历史销量!AA7,"")</f>
        <v>379</v>
      </c>
      <c r="N57" s="1">
        <f>IF(ISNUMBER(精灵_父体历史销量!Z7),精灵_父体历史销量!Z7,"")</f>
        <v>256</v>
      </c>
      <c r="O57" s="1">
        <f>IF(ISNUMBER(精灵_父体历史销量!Y7),精灵_父体历史销量!Y7,"")</f>
        <v>198</v>
      </c>
      <c r="P57" s="1">
        <f>IF(ISNUMBER(精灵_父体历史销量!X7),精灵_父体历史销量!X7,"")</f>
        <v>270</v>
      </c>
      <c r="Q57" s="1">
        <f>IF(ISNUMBER(精灵_父体历史销量!W7),精灵_父体历史销量!W7,"")</f>
        <v>241</v>
      </c>
      <c r="R57" s="1">
        <f>IF(ISNUMBER(精灵_父体历史销量!V7),精灵_父体历史销量!V7,"")</f>
        <v>263</v>
      </c>
      <c r="S57" s="1">
        <f>IF(ISNUMBER(精灵_父体历史销量!U7),精灵_父体历史销量!U7,"")</f>
        <v>324</v>
      </c>
      <c r="T57" s="1">
        <f>IF(ISNUMBER(精灵_父体历史销量!T7),精灵_父体历史销量!T7,"")</f>
        <v>316</v>
      </c>
      <c r="U57" s="1">
        <f>IF(ISNUMBER(精灵_父体历史销量!S7),精灵_父体历史销量!S7,"")</f>
        <v>359</v>
      </c>
      <c r="V57" s="1">
        <f>IF(ISNUMBER(精灵_父体历史销量!R7),精灵_父体历史销量!R7,"")</f>
        <v>445</v>
      </c>
      <c r="W57" s="1">
        <f>IF(ISNUMBER(精灵_父体历史销量!Q7),精灵_父体历史销量!Q7,"")</f>
        <v>512</v>
      </c>
      <c r="X57" s="1">
        <f>IF(ISNUMBER(精灵_父体历史销量!P7),精灵_父体历史销量!P7,"")</f>
        <v>382</v>
      </c>
      <c r="Y57" s="1">
        <f>IF(ISNUMBER(精灵_父体历史销量!O7),精灵_父体历史销量!O7,"")</f>
        <v>350</v>
      </c>
      <c r="Z57" s="1">
        <f>IF(ISNUMBER(精灵_父体历史销量!N7),精灵_父体历史销量!N7,"")</f>
        <v>394</v>
      </c>
      <c r="AA57" s="1">
        <f>IF(ISNUMBER(精灵_父体历史销量!M7),精灵_父体历史销量!M7,"")</f>
        <v>268</v>
      </c>
      <c r="AB57" s="1">
        <f>IF(ISNUMBER(精灵_父体历史销量!L7),精灵_父体历史销量!L7,"")</f>
        <v>224</v>
      </c>
      <c r="AC57" s="1">
        <f>IF(ISNUMBER(精灵_父体历史销量!K7),精灵_父体历史销量!K7,"")</f>
        <v>348</v>
      </c>
      <c r="AD57" s="1">
        <f>IF(ISNUMBER(精灵_父体历史销量!J7),精灵_父体历史销量!J7,"")</f>
        <v>233</v>
      </c>
      <c r="AE57">
        <f>IF(ISNUMBER(精灵_父体历史销量!I7),精灵_父体历史销量!I7,"")</f>
        <v>287</v>
      </c>
    </row>
    <row r="58" ht="24" customHeight="1" spans="1:31">
      <c r="A58" s="1"/>
      <c r="B58" s="1" t="s">
        <v>783</v>
      </c>
      <c r="C58" s="1" t="s">
        <v>303</v>
      </c>
      <c r="D58" s="1">
        <v>86</v>
      </c>
      <c r="E58" s="1">
        <f>IF(ISNUMBER(精灵_父体历史销量!AI86),精灵_父体历史销量!AI86,"")</f>
        <v>457</v>
      </c>
      <c r="F58" s="1">
        <f>IF(ISNUMBER(精灵_父体历史销量!AH86),精灵_父体历史销量!AH86,"")</f>
        <v>657</v>
      </c>
      <c r="G58" s="1">
        <f>IF(ISNUMBER(精灵_父体历史销量!AG86),精灵_父体历史销量!AG86,"")</f>
        <v>522</v>
      </c>
      <c r="H58" s="1">
        <f>IF(ISNUMBER(精灵_父体历史销量!AF86),精灵_父体历史销量!AF86,"")</f>
        <v>614</v>
      </c>
      <c r="I58" s="1">
        <f>IF(ISNUMBER(精灵_父体历史销量!AE86),精灵_父体历史销量!AE86,"")</f>
        <v>709</v>
      </c>
      <c r="J58" s="1">
        <f>IF(ISNUMBER(精灵_父体历史销量!AD86),精灵_父体历史销量!AD86,"")</f>
        <v>1046</v>
      </c>
      <c r="K58" s="1">
        <f>IF(ISNUMBER(精灵_父体历史销量!AC86),精灵_父体历史销量!AC86,"")</f>
        <v>1053</v>
      </c>
      <c r="L58" s="1">
        <f>IF(ISNUMBER(精灵_父体历史销量!AB86),精灵_父体历史销量!AB86,"")</f>
        <v>703</v>
      </c>
      <c r="M58" s="1">
        <f>IF(ISNUMBER(精灵_父体历史销量!AA86),精灵_父体历史销量!AA86,"")</f>
        <v>595</v>
      </c>
      <c r="N58" s="1">
        <f>IF(ISNUMBER(精灵_父体历史销量!Z86),精灵_父体历史销量!Z86,"")</f>
        <v>520</v>
      </c>
      <c r="O58" s="1">
        <f>IF(ISNUMBER(精灵_父体历史销量!Y86),精灵_父体历史销量!Y86,"")</f>
        <v>325</v>
      </c>
      <c r="P58" s="1">
        <f>IF(ISNUMBER(精灵_父体历史销量!X86),精灵_父体历史销量!X86,"")</f>
        <v>314</v>
      </c>
      <c r="Q58" s="1">
        <f>IF(ISNUMBER(精灵_父体历史销量!W86),精灵_父体历史销量!W86,"")</f>
        <v>344</v>
      </c>
      <c r="R58" s="1">
        <f>IF(ISNUMBER(精灵_父体历史销量!V86),精灵_父体历史销量!V86,"")</f>
        <v>395</v>
      </c>
      <c r="S58" s="1">
        <f>IF(ISNUMBER(精灵_父体历史销量!U86),精灵_父体历史销量!U86,"")</f>
        <v>515</v>
      </c>
      <c r="T58" s="1">
        <f>IF(ISNUMBER(精灵_父体历史销量!T86),精灵_父体历史销量!T86,"")</f>
        <v>554</v>
      </c>
      <c r="U58" s="1">
        <f>IF(ISNUMBER(精灵_父体历史销量!S86),精灵_父体历史销量!S86,"")</f>
        <v>580</v>
      </c>
      <c r="V58" s="1">
        <f>IF(ISNUMBER(精灵_父体历史销量!R86),精灵_父体历史销量!R86,"")</f>
        <v>766</v>
      </c>
      <c r="W58" s="1">
        <f>IF(ISNUMBER(精灵_父体历史销量!Q86),精灵_父体历史销量!Q86,"")</f>
        <v>1681</v>
      </c>
      <c r="X58" s="1">
        <f>IF(ISNUMBER(精灵_父体历史销量!P86),精灵_父体历史销量!P86,"")</f>
        <v>832</v>
      </c>
      <c r="Y58" s="1">
        <f>IF(ISNUMBER(精灵_父体历史销量!O86),精灵_父体历史销量!O86,"")</f>
        <v>678</v>
      </c>
      <c r="Z58" s="1">
        <f>IF(ISNUMBER(精灵_父体历史销量!N86),精灵_父体历史销量!N86,"")</f>
        <v>616</v>
      </c>
      <c r="AA58" s="1">
        <f>IF(ISNUMBER(精灵_父体历史销量!M86),精灵_父体历史销量!M86,"")</f>
        <v>675</v>
      </c>
      <c r="AB58" s="1">
        <f>IF(ISNUMBER(精灵_父体历史销量!L86),精灵_父体历史销量!L86,"")</f>
        <v>745</v>
      </c>
      <c r="AC58" s="1">
        <f>IF(ISNUMBER(精灵_父体历史销量!K86),精灵_父体历史销量!K86,"")</f>
        <v>594</v>
      </c>
      <c r="AD58" s="1">
        <f>IF(ISNUMBER(精灵_父体历史销量!J86),精灵_父体历史销量!J86,"")</f>
        <v>424</v>
      </c>
      <c r="AE58">
        <f>IF(ISNUMBER(精灵_父体历史销量!I86),精灵_父体历史销量!I86,"")</f>
        <v>472</v>
      </c>
    </row>
    <row r="59" ht="24" customHeight="1" spans="1:31">
      <c r="A59" s="1"/>
      <c r="B59" s="1" t="s">
        <v>702</v>
      </c>
      <c r="C59" s="1" t="s">
        <v>390</v>
      </c>
      <c r="D59" s="1">
        <v>15</v>
      </c>
      <c r="E59" s="1" t="str">
        <f>IF(ISNUMBER(精灵_父体历史销量!AI15),精灵_父体历史销量!AI15,"")</f>
        <v/>
      </c>
      <c r="F59" s="1" t="str">
        <f>IF(ISNUMBER(精灵_父体历史销量!AH15),精灵_父体历史销量!AH15,"")</f>
        <v/>
      </c>
      <c r="G59" s="1" t="str">
        <f>IF(ISNUMBER(精灵_父体历史销量!AG15),精灵_父体历史销量!AG15,"")</f>
        <v/>
      </c>
      <c r="H59" s="1" t="str">
        <f>IF(ISNUMBER(精灵_父体历史销量!AF15),精灵_父体历史销量!AF15,"")</f>
        <v/>
      </c>
      <c r="I59" s="1" t="str">
        <f>IF(ISNUMBER(精灵_父体历史销量!AE15),精灵_父体历史销量!AE15,"")</f>
        <v/>
      </c>
      <c r="J59" s="1" t="str">
        <f>IF(ISNUMBER(精灵_父体历史销量!AD15),精灵_父体历史销量!AD15,"")</f>
        <v/>
      </c>
      <c r="K59" s="1" t="str">
        <f>IF(ISNUMBER(精灵_父体历史销量!AC15),精灵_父体历史销量!AC15,"")</f>
        <v/>
      </c>
      <c r="L59" s="1" t="str">
        <f>IF(ISNUMBER(精灵_父体历史销量!AB15),精灵_父体历史销量!AB15,"")</f>
        <v/>
      </c>
      <c r="M59" s="1">
        <f>IF(ISNUMBER(精灵_父体历史销量!AA15),精灵_父体历史销量!AA15,"")</f>
        <v>271</v>
      </c>
      <c r="N59" s="1">
        <f>IF(ISNUMBER(精灵_父体历史销量!Z15),精灵_父体历史销量!Z15,"")</f>
        <v>376</v>
      </c>
      <c r="O59" s="1">
        <f>IF(ISNUMBER(精灵_父体历史销量!Y15),精灵_父体历史销量!Y15,"")</f>
        <v>498</v>
      </c>
      <c r="P59" s="1">
        <f>IF(ISNUMBER(精灵_父体历史销量!X15),精灵_父体历史销量!X15,"")</f>
        <v>1361</v>
      </c>
      <c r="Q59" s="1">
        <f>IF(ISNUMBER(精灵_父体历史销量!W15),精灵_父体历史销量!W15,"")</f>
        <v>505</v>
      </c>
      <c r="R59" s="1">
        <f>IF(ISNUMBER(精灵_父体历史销量!V15),精灵_父体历史销量!V15,"")</f>
        <v>455</v>
      </c>
      <c r="S59" s="1">
        <f>IF(ISNUMBER(精灵_父体历史销量!U15),精灵_父体历史销量!U15,"")</f>
        <v>399</v>
      </c>
      <c r="T59" s="1">
        <f>IF(ISNUMBER(精灵_父体历史销量!T15),精灵_父体历史销量!T15,"")</f>
        <v>396</v>
      </c>
      <c r="U59" s="1">
        <f>IF(ISNUMBER(精灵_父体历史销量!S15),精灵_父体历史销量!S15,"")</f>
        <v>332</v>
      </c>
      <c r="V59" s="1">
        <f>IF(ISNUMBER(精灵_父体历史销量!R15),精灵_父体历史销量!R15,"")</f>
        <v>326</v>
      </c>
      <c r="W59" s="1">
        <f>IF(ISNUMBER(精灵_父体历史销量!Q15),精灵_父体历史销量!Q15,"")</f>
        <v>1434</v>
      </c>
      <c r="X59" s="1">
        <f>IF(ISNUMBER(精灵_父体历史销量!P15),精灵_父体历史销量!P15,"")</f>
        <v>262</v>
      </c>
      <c r="Y59" s="1">
        <f>IF(ISNUMBER(精灵_父体历史销量!O15),精灵_父体历史销量!O15,"")</f>
        <v>189</v>
      </c>
      <c r="Z59" s="1">
        <f>IF(ISNUMBER(精灵_父体历史销量!N15),精灵_父体历史销量!N15,"")</f>
        <v>275</v>
      </c>
      <c r="AA59" s="1">
        <f>IF(ISNUMBER(精灵_父体历史销量!M15),精灵_父体历史销量!M15,"")</f>
        <v>339</v>
      </c>
      <c r="AB59" s="1">
        <f>IF(ISNUMBER(精灵_父体历史销量!L15),精灵_父体历史销量!L15,"")</f>
        <v>647</v>
      </c>
      <c r="AC59" s="1">
        <f>IF(ISNUMBER(精灵_父体历史销量!K15),精灵_父体历史销量!K15,"")</f>
        <v>247</v>
      </c>
      <c r="AD59" s="1">
        <f>IF(ISNUMBER(精灵_父体历史销量!J15),精灵_父体历史销量!J15,"")</f>
        <v>267</v>
      </c>
      <c r="AE59">
        <f>IF(ISNUMBER(精灵_父体历史销量!I15),精灵_父体历史销量!I15,"")</f>
        <v>342</v>
      </c>
    </row>
    <row r="60" ht="24" customHeight="1" spans="1:31">
      <c r="A60" s="1"/>
      <c r="B60" s="1" t="s">
        <v>701</v>
      </c>
      <c r="C60" s="1" t="s">
        <v>318</v>
      </c>
      <c r="D60" s="1">
        <v>14</v>
      </c>
      <c r="E60" s="1">
        <f>IF(ISNUMBER(精灵_父体历史销量!AI14),精灵_父体历史销量!AI14,"")</f>
        <v>1577</v>
      </c>
      <c r="F60" s="1">
        <f>IF(ISNUMBER(精灵_父体历史销量!AH14),精灵_父体历史销量!AH14,"")</f>
        <v>1492</v>
      </c>
      <c r="G60" s="1">
        <f>IF(ISNUMBER(精灵_父体历史销量!AG14),精灵_父体历史销量!AG14,"")</f>
        <v>898</v>
      </c>
      <c r="H60" s="1">
        <f>IF(ISNUMBER(精灵_父体历史销量!AF14),精灵_父体历史销量!AF14,"")</f>
        <v>667</v>
      </c>
      <c r="I60" s="1">
        <f>IF(ISNUMBER(精灵_父体历史销量!AE14),精灵_父体历史销量!AE14,"")</f>
        <v>1996</v>
      </c>
      <c r="J60" s="1">
        <f>IF(ISNUMBER(精灵_父体历史销量!AD14),精灵_父体历史销量!AD14,"")</f>
        <v>2432</v>
      </c>
      <c r="K60" s="1">
        <f>IF(ISNUMBER(精灵_父体历史销量!AC14),精灵_父体历史销量!AC14,"")</f>
        <v>1828</v>
      </c>
      <c r="L60" s="1">
        <f>IF(ISNUMBER(精灵_父体历史销量!AB14),精灵_父体历史销量!AB14,"")</f>
        <v>2123</v>
      </c>
      <c r="M60" s="1">
        <f>IF(ISNUMBER(精灵_父体历史销量!AA14),精灵_父体历史销量!AA14,"")</f>
        <v>2279</v>
      </c>
      <c r="N60" s="1">
        <f>IF(ISNUMBER(精灵_父体历史销量!Z14),精灵_父体历史销量!Z14,"")</f>
        <v>1955</v>
      </c>
      <c r="O60" s="1">
        <f>IF(ISNUMBER(精灵_父体历史销量!Y14),精灵_父体历史销量!Y14,"")</f>
        <v>1253</v>
      </c>
      <c r="P60" s="1">
        <f>IF(ISNUMBER(精灵_父体历史销量!X14),精灵_父体历史销量!X14,"")</f>
        <v>931</v>
      </c>
      <c r="Q60" s="1">
        <f>IF(ISNUMBER(精灵_父体历史销量!W14),精灵_父体历史销量!W14,"")</f>
        <v>630</v>
      </c>
      <c r="R60" s="1">
        <f>IF(ISNUMBER(精灵_父体历史销量!V14),精灵_父体历史销量!V14,"")</f>
        <v>2297</v>
      </c>
      <c r="S60" s="1">
        <f>IF(ISNUMBER(精灵_父体历史销量!U14),精灵_父体历史销量!U14,"")</f>
        <v>1256</v>
      </c>
      <c r="T60" s="1">
        <f>IF(ISNUMBER(精灵_父体历史销量!T14),精灵_父体历史销量!T14,"")</f>
        <v>1022</v>
      </c>
      <c r="U60" s="1">
        <f>IF(ISNUMBER(精灵_父体历史销量!S14),精灵_父体历史销量!S14,"")</f>
        <v>1095</v>
      </c>
      <c r="V60" s="1">
        <f>IF(ISNUMBER(精灵_父体历史销量!R14),精灵_父体历史销量!R14,"")</f>
        <v>948</v>
      </c>
      <c r="W60" s="1">
        <f>IF(ISNUMBER(精灵_父体历史销量!Q14),精灵_父体历史销量!Q14,"")</f>
        <v>1073</v>
      </c>
      <c r="X60" s="1">
        <f>IF(ISNUMBER(精灵_父体历史销量!P14),精灵_父体历史销量!P14,"")</f>
        <v>893</v>
      </c>
      <c r="Y60" s="1">
        <f>IF(ISNUMBER(精灵_父体历史销量!O14),精灵_父体历史销量!O14,"")</f>
        <v>872</v>
      </c>
      <c r="Z60" s="1">
        <f>IF(ISNUMBER(精灵_父体历史销量!N14),精灵_父体历史销量!N14,"")</f>
        <v>825</v>
      </c>
      <c r="AA60" s="1">
        <f>IF(ISNUMBER(精灵_父体历史销量!M14),精灵_父体历史销量!M14,"")</f>
        <v>970</v>
      </c>
      <c r="AB60" s="1">
        <f>IF(ISNUMBER(精灵_父体历史销量!L14),精灵_父体历史销量!L14,"")</f>
        <v>844</v>
      </c>
      <c r="AC60" s="1">
        <f>IF(ISNUMBER(精灵_父体历史销量!K14),精灵_父体历史销量!K14,"")</f>
        <v>728</v>
      </c>
      <c r="AD60" s="1">
        <f>IF(ISNUMBER(精灵_父体历史销量!J14),精灵_父体历史销量!J14,"")</f>
        <v>581</v>
      </c>
      <c r="AE60">
        <f>IF(ISNUMBER(精灵_父体历史销量!I14),精灵_父体历史销量!I14,"")</f>
        <v>585</v>
      </c>
    </row>
    <row r="61" ht="24" customHeight="1" spans="1:31">
      <c r="A61" s="1"/>
      <c r="B61" s="1" t="s">
        <v>709</v>
      </c>
      <c r="C61" s="1" t="s">
        <v>589</v>
      </c>
      <c r="D61" s="1">
        <v>21</v>
      </c>
      <c r="E61" s="1" t="str">
        <f>IF(ISNUMBER(精灵_父体历史销量!AI21),精灵_父体历史销量!AI21,"")</f>
        <v/>
      </c>
      <c r="F61" s="1" t="str">
        <f>IF(ISNUMBER(精灵_父体历史销量!AH21),精灵_父体历史销量!AH21,"")</f>
        <v/>
      </c>
      <c r="G61" s="1" t="str">
        <f>IF(ISNUMBER(精灵_父体历史销量!AG21),精灵_父体历史销量!AG21,"")</f>
        <v/>
      </c>
      <c r="H61" s="1" t="str">
        <f>IF(ISNUMBER(精灵_父体历史销量!AF21),精灵_父体历史销量!AF21,"")</f>
        <v/>
      </c>
      <c r="I61" s="1" t="str">
        <f>IF(ISNUMBER(精灵_父体历史销量!AE21),精灵_父体历史销量!AE21,"")</f>
        <v/>
      </c>
      <c r="J61" s="1" t="str">
        <f>IF(ISNUMBER(精灵_父体历史销量!AD21),精灵_父体历史销量!AD21,"")</f>
        <v/>
      </c>
      <c r="K61" s="1" t="str">
        <f>IF(ISNUMBER(精灵_父体历史销量!AC21),精灵_父体历史销量!AC21,"")</f>
        <v/>
      </c>
      <c r="L61" s="1" t="str">
        <f>IF(ISNUMBER(精灵_父体历史销量!AB21),精灵_父体历史销量!AB21,"")</f>
        <v/>
      </c>
      <c r="M61" s="1" t="str">
        <f>IF(ISNUMBER(精灵_父体历史销量!AA21),精灵_父体历史销量!AA21,"")</f>
        <v/>
      </c>
      <c r="N61" s="1" t="str">
        <f>IF(ISNUMBER(精灵_父体历史销量!Z21),精灵_父体历史销量!Z21,"")</f>
        <v/>
      </c>
      <c r="O61" s="1" t="str">
        <f>IF(ISNUMBER(精灵_父体历史销量!Y21),精灵_父体历史销量!Y21,"")</f>
        <v/>
      </c>
      <c r="P61" s="1" t="str">
        <f>IF(ISNUMBER(精灵_父体历史销量!X21),精灵_父体历史销量!X21,"")</f>
        <v/>
      </c>
      <c r="Q61" s="1" t="str">
        <f>IF(ISNUMBER(精灵_父体历史销量!W21),精灵_父体历史销量!W21,"")</f>
        <v/>
      </c>
      <c r="R61" s="1" t="str">
        <f>IF(ISNUMBER(精灵_父体历史销量!V21),精灵_父体历史销量!V21,"")</f>
        <v/>
      </c>
      <c r="S61" s="1" t="str">
        <f>IF(ISNUMBER(精灵_父体历史销量!U21),精灵_父体历史销量!U21,"")</f>
        <v/>
      </c>
      <c r="T61" s="1" t="str">
        <f>IF(ISNUMBER(精灵_父体历史销量!T21),精灵_父体历史销量!T21,"")</f>
        <v/>
      </c>
      <c r="U61" s="1" t="str">
        <f>IF(ISNUMBER(精灵_父体历史销量!S21),精灵_父体历史销量!S21,"")</f>
        <v/>
      </c>
      <c r="V61" s="1" t="str">
        <f>IF(ISNUMBER(精灵_父体历史销量!R21),精灵_父体历史销量!R21,"")</f>
        <v/>
      </c>
      <c r="W61" s="1" t="str">
        <f>IF(ISNUMBER(精灵_父体历史销量!Q21),精灵_父体历史销量!Q21,"")</f>
        <v/>
      </c>
      <c r="X61" s="1" t="str">
        <f>IF(ISNUMBER(精灵_父体历史销量!P21),精灵_父体历史销量!P21,"")</f>
        <v/>
      </c>
      <c r="Y61" s="1" t="str">
        <f>IF(ISNUMBER(精灵_父体历史销量!O21),精灵_父体历史销量!O21,"")</f>
        <v/>
      </c>
      <c r="Z61" s="1" t="str">
        <f>IF(ISNUMBER(精灵_父体历史销量!N21),精灵_父体历史销量!N21,"")</f>
        <v/>
      </c>
      <c r="AA61" s="1" t="str">
        <f>IF(ISNUMBER(精灵_父体历史销量!M21),精灵_父体历史销量!M21,"")</f>
        <v/>
      </c>
      <c r="AB61" s="1" t="str">
        <f>IF(ISNUMBER(精灵_父体历史销量!L21),精灵_父体历史销量!L21,"")</f>
        <v/>
      </c>
      <c r="AC61" s="1" t="str">
        <f>IF(ISNUMBER(精灵_父体历史销量!K21),精灵_父体历史销量!K21,"")</f>
        <v/>
      </c>
      <c r="AD61" s="1">
        <f>IF(ISNUMBER(精灵_父体历史销量!J21),精灵_父体历史销量!J21,"")</f>
        <v>0</v>
      </c>
      <c r="AE61">
        <f>IF(ISNUMBER(精灵_父体历史销量!I21),精灵_父体历史销量!I21,"")</f>
        <v>60</v>
      </c>
    </row>
    <row r="62" ht="24" customHeight="1" spans="1:31">
      <c r="A62" s="1"/>
      <c r="B62" s="1" t="s">
        <v>793</v>
      </c>
      <c r="C62" s="1" t="s">
        <v>431</v>
      </c>
      <c r="D62" s="1">
        <v>95</v>
      </c>
      <c r="E62" s="1" t="str">
        <f>IF(ISNUMBER(精灵_父体历史销量!AI95),精灵_父体历史销量!AI95,"")</f>
        <v/>
      </c>
      <c r="F62" s="1" t="str">
        <f>IF(ISNUMBER(精灵_父体历史销量!AH95),精灵_父体历史销量!AH95,"")</f>
        <v/>
      </c>
      <c r="G62" s="1" t="str">
        <f>IF(ISNUMBER(精灵_父体历史销量!AG95),精灵_父体历史销量!AG95,"")</f>
        <v/>
      </c>
      <c r="H62" s="1" t="str">
        <f>IF(ISNUMBER(精灵_父体历史销量!AF95),精灵_父体历史销量!AF95,"")</f>
        <v/>
      </c>
      <c r="I62" s="1" t="str">
        <f>IF(ISNUMBER(精灵_父体历史销量!AE95),精灵_父体历史销量!AE95,"")</f>
        <v/>
      </c>
      <c r="J62" s="1" t="str">
        <f>IF(ISNUMBER(精灵_父体历史销量!AD95),精灵_父体历史销量!AD95,"")</f>
        <v/>
      </c>
      <c r="K62" s="1" t="str">
        <f>IF(ISNUMBER(精灵_父体历史销量!AC95),精灵_父体历史销量!AC95,"")</f>
        <v/>
      </c>
      <c r="L62" s="1" t="str">
        <f>IF(ISNUMBER(精灵_父体历史销量!AB95),精灵_父体历史销量!AB95,"")</f>
        <v/>
      </c>
      <c r="M62" s="1" t="str">
        <f>IF(ISNUMBER(精灵_父体历史销量!AA95),精灵_父体历史销量!AA95,"")</f>
        <v/>
      </c>
      <c r="N62" s="1" t="str">
        <f>IF(ISNUMBER(精灵_父体历史销量!Z95),精灵_父体历史销量!Z95,"")</f>
        <v/>
      </c>
      <c r="O62" s="1" t="str">
        <f>IF(ISNUMBER(精灵_父体历史销量!Y95),精灵_父体历史销量!Y95,"")</f>
        <v/>
      </c>
      <c r="P62" s="1" t="str">
        <f>IF(ISNUMBER(精灵_父体历史销量!X95),精灵_父体历史销量!X95,"")</f>
        <v/>
      </c>
      <c r="Q62" s="1" t="str">
        <f>IF(ISNUMBER(精灵_父体历史销量!W95),精灵_父体历史销量!W95,"")</f>
        <v/>
      </c>
      <c r="R62" s="1" t="str">
        <f>IF(ISNUMBER(精灵_父体历史销量!V95),精灵_父体历史销量!V95,"")</f>
        <v/>
      </c>
      <c r="S62" s="1" t="str">
        <f>IF(ISNUMBER(精灵_父体历史销量!U95),精灵_父体历史销量!U95,"")</f>
        <v/>
      </c>
      <c r="T62" s="1" t="str">
        <f>IF(ISNUMBER(精灵_父体历史销量!T95),精灵_父体历史销量!T95,"")</f>
        <v/>
      </c>
      <c r="U62" s="1" t="str">
        <f>IF(ISNUMBER(精灵_父体历史销量!S95),精灵_父体历史销量!S95,"")</f>
        <v/>
      </c>
      <c r="V62" s="1" t="str">
        <f>IF(ISNUMBER(精灵_父体历史销量!R95),精灵_父体历史销量!R95,"")</f>
        <v/>
      </c>
      <c r="W62" s="1" t="str">
        <f>IF(ISNUMBER(精灵_父体历史销量!Q95),精灵_父体历史销量!Q95,"")</f>
        <v/>
      </c>
      <c r="X62" s="1" t="str">
        <f>IF(ISNUMBER(精灵_父体历史销量!P95),精灵_父体历史销量!P95,"")</f>
        <v/>
      </c>
      <c r="Y62" s="1" t="str">
        <f>IF(ISNUMBER(精灵_父体历史销量!O95),精灵_父体历史销量!O95,"")</f>
        <v/>
      </c>
      <c r="Z62" s="1" t="str">
        <f>IF(ISNUMBER(精灵_父体历史销量!N95),精灵_父体历史销量!N95,"")</f>
        <v/>
      </c>
      <c r="AA62" s="1" t="str">
        <f>IF(ISNUMBER(精灵_父体历史销量!M95),精灵_父体历史销量!M95,"")</f>
        <v/>
      </c>
      <c r="AB62" s="1" t="str">
        <f>IF(ISNUMBER(精灵_父体历史销量!L95),精灵_父体历史销量!L95,"")</f>
        <v/>
      </c>
      <c r="AC62" s="1" t="str">
        <f>IF(ISNUMBER(精灵_父体历史销量!K95),精灵_父体历史销量!K95,"")</f>
        <v/>
      </c>
      <c r="AD62" s="1">
        <f>IF(ISNUMBER(精灵_父体历史销量!J95),精灵_父体历史销量!J95,"")</f>
        <v>200</v>
      </c>
      <c r="AE62">
        <f>IF(ISNUMBER(精灵_父体历史销量!I95),精灵_父体历史销量!I95,"")</f>
        <v>312</v>
      </c>
    </row>
    <row r="63" ht="24" customHeight="1" spans="1:31">
      <c r="A63" s="1"/>
      <c r="B63" s="1" t="s">
        <v>741</v>
      </c>
      <c r="C63" s="1" t="s">
        <v>382</v>
      </c>
      <c r="D63" s="1">
        <v>46</v>
      </c>
      <c r="E63" s="1">
        <f>IF(ISNUMBER(精灵_父体历史销量!AI46),精灵_父体历史销量!AI46,"")</f>
        <v>76</v>
      </c>
      <c r="F63" s="1">
        <f>IF(ISNUMBER(精灵_父体历史销量!AH46),精灵_父体历史销量!AH46,"")</f>
        <v>73</v>
      </c>
      <c r="G63" s="1">
        <f>IF(ISNUMBER(精灵_父体历史销量!AG46),精灵_父体历史销量!AG46,"")</f>
        <v>173</v>
      </c>
      <c r="H63" s="1">
        <f>IF(ISNUMBER(精灵_父体历史销量!AF46),精灵_父体历史销量!AF46,"")</f>
        <v>273</v>
      </c>
      <c r="I63" s="1">
        <f>IF(ISNUMBER(精灵_父体历史销量!AE46),精灵_父体历史销量!AE46,"")</f>
        <v>335</v>
      </c>
      <c r="J63" s="1">
        <f>IF(ISNUMBER(精灵_父体历史销量!AD46),精灵_父体历史销量!AD46,"")</f>
        <v>221</v>
      </c>
      <c r="K63" s="1">
        <f>IF(ISNUMBER(精灵_父体历史销量!AC46),精灵_父体历史销量!AC46,"")</f>
        <v>180</v>
      </c>
      <c r="L63" s="1">
        <f>IF(ISNUMBER(精灵_父体历史销量!AB46),精灵_父体历史销量!AB46,"")</f>
        <v>166</v>
      </c>
      <c r="M63" s="1">
        <f>IF(ISNUMBER(精灵_父体历史销量!AA46),精灵_父体历史销量!AA46,"")</f>
        <v>169</v>
      </c>
      <c r="N63" s="1">
        <f>IF(ISNUMBER(精灵_父体历史销量!Z46),精灵_父体历史销量!Z46,"")</f>
        <v>129</v>
      </c>
      <c r="O63" s="1">
        <f>IF(ISNUMBER(精灵_父体历史销量!Y46),精灵_父体历史销量!Y46,"")</f>
        <v>121</v>
      </c>
      <c r="P63" s="1">
        <f>IF(ISNUMBER(精灵_父体历史销量!X46),精灵_父体历史销量!X46,"")</f>
        <v>143</v>
      </c>
      <c r="Q63" s="1">
        <f>IF(ISNUMBER(精灵_父体历史销量!W46),精灵_父体历史销量!W46,"")</f>
        <v>128</v>
      </c>
      <c r="R63" s="1">
        <f>IF(ISNUMBER(精灵_父体历史销量!V46),精灵_父体历史销量!V46,"")</f>
        <v>137</v>
      </c>
      <c r="S63" s="1">
        <f>IF(ISNUMBER(精灵_父体历史销量!U46),精灵_父体历史销量!U46,"")</f>
        <v>144</v>
      </c>
      <c r="T63" s="1">
        <f>IF(ISNUMBER(精灵_父体历史销量!T46),精灵_父体历史销量!T46,"")</f>
        <v>136</v>
      </c>
      <c r="U63" s="1">
        <f>IF(ISNUMBER(精灵_父体历史销量!S46),精灵_父体历史销量!S46,"")</f>
        <v>133</v>
      </c>
      <c r="V63" s="1">
        <f>IF(ISNUMBER(精灵_父体历史销量!R46),精灵_父体历史销量!R46,"")</f>
        <v>146</v>
      </c>
      <c r="W63" s="1">
        <f>IF(ISNUMBER(精灵_父体历史销量!Q46),精灵_父体历史销量!Q46,"")</f>
        <v>146</v>
      </c>
      <c r="X63" s="1">
        <f>IF(ISNUMBER(精灵_父体历史销量!P46),精灵_父体历史销量!P46,"")</f>
        <v>181</v>
      </c>
      <c r="Y63" s="1">
        <f>IF(ISNUMBER(精灵_父体历史销量!O46),精灵_父体历史销量!O46,"")</f>
        <v>160</v>
      </c>
      <c r="Z63" s="1">
        <f>IF(ISNUMBER(精灵_父体历史销量!N46),精灵_父体历史销量!N46,"")</f>
        <v>160</v>
      </c>
      <c r="AA63" s="1">
        <f>IF(ISNUMBER(精灵_父体历史销量!M46),精灵_父体历史销量!M46,"")</f>
        <v>0</v>
      </c>
      <c r="AB63" s="1">
        <f>IF(ISNUMBER(精灵_父体历史销量!L46),精灵_父体历史销量!L46,"")</f>
        <v>0</v>
      </c>
      <c r="AC63" s="1">
        <f>IF(ISNUMBER(精灵_父体历史销量!K46),精灵_父体历史销量!K46,"")</f>
        <v>21</v>
      </c>
      <c r="AD63" s="1">
        <f>IF(ISNUMBER(精灵_父体历史销量!J46),精灵_父体历史销量!J46,"")</f>
        <v>111</v>
      </c>
      <c r="AE63">
        <f>IF(ISNUMBER(精灵_父体历史销量!I46),精灵_父体历史销量!I46,"")</f>
        <v>104</v>
      </c>
    </row>
    <row r="64" ht="24" customHeight="1" spans="1:31">
      <c r="A64" s="1"/>
      <c r="B64" s="1" t="s">
        <v>711</v>
      </c>
      <c r="C64" s="1" t="s">
        <v>66</v>
      </c>
      <c r="D64" s="1">
        <v>22</v>
      </c>
      <c r="E64" s="1">
        <f>IF(ISNUMBER(精灵_父体历史销量!AI22),精灵_父体历史销量!AI22,"")</f>
        <v>291</v>
      </c>
      <c r="F64" s="1">
        <f>IF(ISNUMBER(精灵_父体历史销量!AH22),精灵_父体历史销量!AH22,"")</f>
        <v>375</v>
      </c>
      <c r="G64" s="1">
        <f>IF(ISNUMBER(精灵_父体历史销量!AG22),精灵_父体历史销量!AG22,"")</f>
        <v>396</v>
      </c>
      <c r="H64" s="1">
        <f>IF(ISNUMBER(精灵_父体历史销量!AF22),精灵_父体历史销量!AF22,"")</f>
        <v>278</v>
      </c>
      <c r="I64" s="1">
        <f>IF(ISNUMBER(精灵_父体历史销量!AE22),精灵_父体历史销量!AE22,"")</f>
        <v>437</v>
      </c>
      <c r="J64" s="1">
        <f>IF(ISNUMBER(精灵_父体历史销量!AD22),精灵_父体历史销量!AD22,"")</f>
        <v>380</v>
      </c>
      <c r="K64" s="1">
        <f>IF(ISNUMBER(精灵_父体历史销量!AC22),精灵_父体历史销量!AC22,"")</f>
        <v>463</v>
      </c>
      <c r="L64" s="1">
        <f>IF(ISNUMBER(精灵_父体历史销量!AB22),精灵_父体历史销量!AB22,"")</f>
        <v>415</v>
      </c>
      <c r="M64" s="1">
        <f>IF(ISNUMBER(精灵_父体历史销量!AA22),精灵_父体历史销量!AA22,"")</f>
        <v>346</v>
      </c>
      <c r="N64" s="1">
        <f>IF(ISNUMBER(精灵_父体历史销量!Z22),精灵_父体历史销量!Z22,"")</f>
        <v>340</v>
      </c>
      <c r="O64" s="1">
        <f>IF(ISNUMBER(精灵_父体历史销量!Y22),精灵_父体历史销量!Y22,"")</f>
        <v>264</v>
      </c>
      <c r="P64" s="1">
        <f>IF(ISNUMBER(精灵_父体历史销量!X22),精灵_父体历史销量!X22,"")</f>
        <v>280</v>
      </c>
      <c r="Q64" s="1">
        <f>IF(ISNUMBER(精灵_父体历史销量!W22),精灵_父体历史销量!W22,"")</f>
        <v>223</v>
      </c>
      <c r="R64" s="1">
        <f>IF(ISNUMBER(精灵_父体历史销量!V22),精灵_父体历史销量!V22,"")</f>
        <v>234</v>
      </c>
      <c r="S64" s="1">
        <f>IF(ISNUMBER(精灵_父体历史销量!U22),精灵_父体历史销量!U22,"")</f>
        <v>188</v>
      </c>
      <c r="T64" s="1">
        <f>IF(ISNUMBER(精灵_父体历史销量!T22),精灵_父体历史销量!T22,"")</f>
        <v>230</v>
      </c>
      <c r="U64" s="1">
        <f>IF(ISNUMBER(精灵_父体历史销量!S22),精灵_父体历史销量!S22,"")</f>
        <v>257</v>
      </c>
      <c r="V64" s="1">
        <f>IF(ISNUMBER(精灵_父体历史销量!R22),精灵_父体历史销量!R22,"")</f>
        <v>331</v>
      </c>
      <c r="W64" s="1">
        <f>IF(ISNUMBER(精灵_父体历史销量!Q22),精灵_父体历史销量!Q22,"")</f>
        <v>370</v>
      </c>
      <c r="X64" s="1">
        <f>IF(ISNUMBER(精灵_父体历史销量!P22),精灵_父体历史销量!P22,"")</f>
        <v>274</v>
      </c>
      <c r="Y64" s="1">
        <f>IF(ISNUMBER(精灵_父体历史销量!O22),精灵_父体历史销量!O22,"")</f>
        <v>232</v>
      </c>
      <c r="Z64" s="1">
        <f>IF(ISNUMBER(精灵_父体历史销量!N22),精灵_父体历史销量!N22,"")</f>
        <v>247</v>
      </c>
      <c r="AA64" s="1">
        <f>IF(ISNUMBER(精灵_父体历史销量!M22),精灵_父体历史销量!M22,"")</f>
        <v>229</v>
      </c>
      <c r="AB64" s="1">
        <f>IF(ISNUMBER(精灵_父体历史销量!L22),精灵_父体历史销量!L22,"")</f>
        <v>194</v>
      </c>
      <c r="AC64" s="1">
        <f>IF(ISNUMBER(精灵_父体历史销量!K22),精灵_父体历史销量!K22,"")</f>
        <v>165</v>
      </c>
      <c r="AD64" s="1">
        <f>IF(ISNUMBER(精灵_父体历史销量!J22),精灵_父体历史销量!J22,"")</f>
        <v>141</v>
      </c>
      <c r="AE64">
        <f>IF(ISNUMBER(精灵_父体历史销量!I22),精灵_父体历史销量!I22,"")</f>
        <v>252</v>
      </c>
    </row>
    <row r="65" ht="24" customHeight="1" spans="1:31">
      <c r="A65" s="1"/>
      <c r="B65" s="1" t="s">
        <v>684</v>
      </c>
      <c r="C65" s="1" t="s">
        <v>462</v>
      </c>
      <c r="D65" s="1">
        <v>3</v>
      </c>
      <c r="E65" s="1" t="str">
        <f>IF(ISNUMBER(精灵_父体历史销量!AI3),精灵_父体历史销量!AI3,"")</f>
        <v/>
      </c>
      <c r="F65" s="1" t="str">
        <f>IF(ISNUMBER(精灵_父体历史销量!AH3),精灵_父体历史销量!AH3,"")</f>
        <v/>
      </c>
      <c r="G65" s="1" t="str">
        <f>IF(ISNUMBER(精灵_父体历史销量!AG3),精灵_父体历史销量!AG3,"")</f>
        <v/>
      </c>
      <c r="H65" s="1" t="str">
        <f>IF(ISNUMBER(精灵_父体历史销量!AF3),精灵_父体历史销量!AF3,"")</f>
        <v/>
      </c>
      <c r="I65" s="1" t="str">
        <f>IF(ISNUMBER(精灵_父体历史销量!AE3),精灵_父体历史销量!AE3,"")</f>
        <v/>
      </c>
      <c r="J65" s="1" t="str">
        <f>IF(ISNUMBER(精灵_父体历史销量!AD3),精灵_父体历史销量!AD3,"")</f>
        <v/>
      </c>
      <c r="K65" s="1" t="str">
        <f>IF(ISNUMBER(精灵_父体历史销量!AC3),精灵_父体历史销量!AC3,"")</f>
        <v/>
      </c>
      <c r="L65" s="1" t="str">
        <f>IF(ISNUMBER(精灵_父体历史销量!AB3),精灵_父体历史销量!AB3,"")</f>
        <v/>
      </c>
      <c r="M65" s="1" t="str">
        <f>IF(ISNUMBER(精灵_父体历史销量!AA3),精灵_父体历史销量!AA3,"")</f>
        <v/>
      </c>
      <c r="N65" s="1" t="str">
        <f>IF(ISNUMBER(精灵_父体历史销量!Z3),精灵_父体历史销量!Z3,"")</f>
        <v/>
      </c>
      <c r="O65" s="1" t="str">
        <f>IF(ISNUMBER(精灵_父体历史销量!Y3),精灵_父体历史销量!Y3,"")</f>
        <v/>
      </c>
      <c r="P65" s="1" t="str">
        <f>IF(ISNUMBER(精灵_父体历史销量!X3),精灵_父体历史销量!X3,"")</f>
        <v/>
      </c>
      <c r="Q65" s="1" t="str">
        <f>IF(ISNUMBER(精灵_父体历史销量!W3),精灵_父体历史销量!W3,"")</f>
        <v/>
      </c>
      <c r="R65" s="1" t="str">
        <f>IF(ISNUMBER(精灵_父体历史销量!V3),精灵_父体历史销量!V3,"")</f>
        <v/>
      </c>
      <c r="S65" s="1" t="str">
        <f>IF(ISNUMBER(精灵_父体历史销量!U3),精灵_父体历史销量!U3,"")</f>
        <v/>
      </c>
      <c r="T65" s="1" t="str">
        <f>IF(ISNUMBER(精灵_父体历史销量!T3),精灵_父体历史销量!T3,"")</f>
        <v/>
      </c>
      <c r="U65" s="1">
        <f>IF(ISNUMBER(精灵_父体历史销量!S3),精灵_父体历史销量!S3,"")</f>
        <v>110</v>
      </c>
      <c r="V65" s="1">
        <f>IF(ISNUMBER(精灵_父体历史销量!R3),精灵_父体历史销量!R3,"")</f>
        <v>165</v>
      </c>
      <c r="W65" s="1">
        <f>IF(ISNUMBER(精灵_父体历史销量!Q3),精灵_父体历史销量!Q3,"")</f>
        <v>486</v>
      </c>
      <c r="X65" s="1">
        <f>IF(ISNUMBER(精灵_父体历史销量!P3),精灵_父体历史销量!P3,"")</f>
        <v>250</v>
      </c>
      <c r="Y65" s="1">
        <f>IF(ISNUMBER(精灵_父体历史销量!O3),精灵_父体历史销量!O3,"")</f>
        <v>224</v>
      </c>
      <c r="Z65" s="1">
        <f>IF(ISNUMBER(精灵_父体历史销量!N3),精灵_父体历史销量!N3,"")</f>
        <v>57</v>
      </c>
      <c r="AA65" s="1">
        <f>IF(ISNUMBER(精灵_父体历史销量!M3),精灵_父体历史销量!M3,"")</f>
        <v>135</v>
      </c>
      <c r="AB65" s="1">
        <f>IF(ISNUMBER(精灵_父体历史销量!L3),精灵_父体历史销量!L3,"")</f>
        <v>248</v>
      </c>
      <c r="AC65" s="1">
        <f>IF(ISNUMBER(精灵_父体历史销量!K3),精灵_父体历史销量!K3,"")</f>
        <v>228</v>
      </c>
      <c r="AD65" s="1">
        <f>IF(ISNUMBER(精灵_父体历史销量!J3),精灵_父体历史销量!J3,"")</f>
        <v>179</v>
      </c>
      <c r="AE65">
        <f>IF(ISNUMBER(精灵_父体历史销量!I3),精灵_父体历史销量!I3,"")</f>
        <v>221</v>
      </c>
    </row>
    <row r="66" ht="24" customHeight="1" spans="1:31">
      <c r="A66" s="1"/>
      <c r="B66" s="1" t="s">
        <v>786</v>
      </c>
      <c r="C66" s="1" t="s">
        <v>547</v>
      </c>
      <c r="D66" s="1">
        <v>88</v>
      </c>
      <c r="E66" s="1" t="str">
        <f>IF(ISNUMBER(精灵_父体历史销量!AI88),精灵_父体历史销量!AI88,"")</f>
        <v/>
      </c>
      <c r="F66" s="1" t="str">
        <f>IF(ISNUMBER(精灵_父体历史销量!AH88),精灵_父体历史销量!AH88,"")</f>
        <v/>
      </c>
      <c r="G66" s="1" t="str">
        <f>IF(ISNUMBER(精灵_父体历史销量!AG88),精灵_父体历史销量!AG88,"")</f>
        <v/>
      </c>
      <c r="H66" s="1" t="str">
        <f>IF(ISNUMBER(精灵_父体历史销量!AF88),精灵_父体历史销量!AF88,"")</f>
        <v/>
      </c>
      <c r="I66" s="1" t="str">
        <f>IF(ISNUMBER(精灵_父体历史销量!AE88),精灵_父体历史销量!AE88,"")</f>
        <v/>
      </c>
      <c r="J66" s="1" t="str">
        <f>IF(ISNUMBER(精灵_父体历史销量!AD88),精灵_父体历史销量!AD88,"")</f>
        <v/>
      </c>
      <c r="K66" s="1" t="str">
        <f>IF(ISNUMBER(精灵_父体历史销量!AC88),精灵_父体历史销量!AC88,"")</f>
        <v/>
      </c>
      <c r="L66" s="1" t="str">
        <f>IF(ISNUMBER(精灵_父体历史销量!AB88),精灵_父体历史销量!AB88,"")</f>
        <v/>
      </c>
      <c r="M66" s="1" t="str">
        <f>IF(ISNUMBER(精灵_父体历史销量!AA88),精灵_父体历史销量!AA88,"")</f>
        <v/>
      </c>
      <c r="N66" s="1" t="str">
        <f>IF(ISNUMBER(精灵_父体历史销量!Z88),精灵_父体历史销量!Z88,"")</f>
        <v/>
      </c>
      <c r="O66" s="1" t="str">
        <f>IF(ISNUMBER(精灵_父体历史销量!Y88),精灵_父体历史销量!Y88,"")</f>
        <v/>
      </c>
      <c r="P66" s="1" t="str">
        <f>IF(ISNUMBER(精灵_父体历史销量!X88),精灵_父体历史销量!X88,"")</f>
        <v/>
      </c>
      <c r="Q66" s="1" t="str">
        <f>IF(ISNUMBER(精灵_父体历史销量!W88),精灵_父体历史销量!W88,"")</f>
        <v/>
      </c>
      <c r="R66" s="1" t="str">
        <f>IF(ISNUMBER(精灵_父体历史销量!V88),精灵_父体历史销量!V88,"")</f>
        <v/>
      </c>
      <c r="S66" s="1" t="str">
        <f>IF(ISNUMBER(精灵_父体历史销量!U88),精灵_父体历史销量!U88,"")</f>
        <v/>
      </c>
      <c r="T66" s="1" t="str">
        <f>IF(ISNUMBER(精灵_父体历史销量!T88),精灵_父体历史销量!T88,"")</f>
        <v/>
      </c>
      <c r="U66" s="1" t="str">
        <f>IF(ISNUMBER(精灵_父体历史销量!S88),精灵_父体历史销量!S88,"")</f>
        <v/>
      </c>
      <c r="V66" s="1" t="str">
        <f>IF(ISNUMBER(精灵_父体历史销量!R88),精灵_父体历史销量!R88,"")</f>
        <v/>
      </c>
      <c r="W66" s="1" t="str">
        <f>IF(ISNUMBER(精灵_父体历史销量!Q88),精灵_父体历史销量!Q88,"")</f>
        <v/>
      </c>
      <c r="X66" s="1" t="str">
        <f>IF(ISNUMBER(精灵_父体历史销量!P88),精灵_父体历史销量!P88,"")</f>
        <v/>
      </c>
      <c r="Y66" s="1" t="str">
        <f>IF(ISNUMBER(精灵_父体历史销量!O88),精灵_父体历史销量!O88,"")</f>
        <v/>
      </c>
      <c r="Z66" s="1" t="str">
        <f>IF(ISNUMBER(精灵_父体历史销量!N88),精灵_父体历史销量!N88,"")</f>
        <v/>
      </c>
      <c r="AA66" s="1" t="str">
        <f>IF(ISNUMBER(精灵_父体历史销量!M88),精灵_父体历史销量!M88,"")</f>
        <v/>
      </c>
      <c r="AB66" s="1" t="str">
        <f>IF(ISNUMBER(精灵_父体历史销量!L88),精灵_父体历史销量!L88,"")</f>
        <v/>
      </c>
      <c r="AC66" s="1" t="str">
        <f>IF(ISNUMBER(精灵_父体历史销量!K88),精灵_父体历史销量!K88,"")</f>
        <v/>
      </c>
      <c r="AD66" s="1" t="str">
        <f>IF(ISNUMBER(精灵_父体历史销量!J88),精灵_父体历史销量!J88,"")</f>
        <v/>
      </c>
      <c r="AE66">
        <f>IF(ISNUMBER(精灵_父体历史销量!I88),精灵_父体历史销量!I88,"")</f>
        <v>109</v>
      </c>
    </row>
    <row r="67" ht="24" customHeight="1" spans="1:31">
      <c r="A67" s="1"/>
      <c r="B67" s="1" t="s">
        <v>788</v>
      </c>
      <c r="C67" s="1" t="s">
        <v>56</v>
      </c>
      <c r="D67" s="1">
        <v>90</v>
      </c>
      <c r="E67" s="1" t="str">
        <f>IF(ISNUMBER(精灵_父体历史销量!AI90),精灵_父体历史销量!AI90,"")</f>
        <v/>
      </c>
      <c r="F67" s="1" t="str">
        <f>IF(ISNUMBER(精灵_父体历史销量!AH90),精灵_父体历史销量!AH90,"")</f>
        <v/>
      </c>
      <c r="G67" s="1" t="str">
        <f>IF(ISNUMBER(精灵_父体历史销量!AG90),精灵_父体历史销量!AG90,"")</f>
        <v/>
      </c>
      <c r="H67" s="1" t="str">
        <f>IF(ISNUMBER(精灵_父体历史销量!AF90),精灵_父体历史销量!AF90,"")</f>
        <v/>
      </c>
      <c r="I67" s="1" t="str">
        <f>IF(ISNUMBER(精灵_父体历史销量!AE90),精灵_父体历史销量!AE90,"")</f>
        <v/>
      </c>
      <c r="J67" s="1" t="str">
        <f>IF(ISNUMBER(精灵_父体历史销量!AD90),精灵_父体历史销量!AD90,"")</f>
        <v/>
      </c>
      <c r="K67" s="1" t="str">
        <f>IF(ISNUMBER(精灵_父体历史销量!AC90),精灵_父体历史销量!AC90,"")</f>
        <v/>
      </c>
      <c r="L67" s="1" t="str">
        <f>IF(ISNUMBER(精灵_父体历史销量!AB90),精灵_父体历史销量!AB90,"")</f>
        <v/>
      </c>
      <c r="M67" s="1" t="str">
        <f>IF(ISNUMBER(精灵_父体历史销量!AA90),精灵_父体历史销量!AA90,"")</f>
        <v/>
      </c>
      <c r="N67" s="1" t="str">
        <f>IF(ISNUMBER(精灵_父体历史销量!Z90),精灵_父体历史销量!Z90,"")</f>
        <v/>
      </c>
      <c r="O67" s="1">
        <f>IF(ISNUMBER(精灵_父体历史销量!Y90),精灵_父体历史销量!Y90,"")</f>
        <v>0</v>
      </c>
      <c r="P67" s="1">
        <f>IF(ISNUMBER(精灵_父体历史销量!X90),精灵_父体历史销量!X90,"")</f>
        <v>324</v>
      </c>
      <c r="Q67" s="1">
        <f>IF(ISNUMBER(精灵_父体历史销量!W90),精灵_父体历史销量!W90,"")</f>
        <v>412</v>
      </c>
      <c r="R67" s="1">
        <f>IF(ISNUMBER(精灵_父体历史销量!V90),精灵_父体历史销量!V90,"")</f>
        <v>316</v>
      </c>
      <c r="S67" s="1">
        <f>IF(ISNUMBER(精灵_父体历史销量!U90),精灵_父体历史销量!U90,"")</f>
        <v>363</v>
      </c>
      <c r="T67" s="1">
        <f>IF(ISNUMBER(精灵_父体历史销量!T90),精灵_父体历史销量!T90,"")</f>
        <v>150</v>
      </c>
      <c r="U67" s="1">
        <f>IF(ISNUMBER(精灵_父体历史销量!S90),精灵_父体历史销量!S90,"")</f>
        <v>764</v>
      </c>
      <c r="V67" s="1">
        <f>IF(ISNUMBER(精灵_父体历史销量!R90),精灵_父体历史销量!R90,"")</f>
        <v>742</v>
      </c>
      <c r="W67" s="1">
        <f>IF(ISNUMBER(精灵_父体历史销量!Q90),精灵_父体历史销量!Q90,"")</f>
        <v>721</v>
      </c>
      <c r="X67" s="1">
        <f>IF(ISNUMBER(精灵_父体历史销量!P90),精灵_父体历史销量!P90,"")</f>
        <v>503</v>
      </c>
      <c r="Y67" s="1">
        <f>IF(ISNUMBER(精灵_父体历史销量!O90),精灵_父体历史销量!O90,"")</f>
        <v>612</v>
      </c>
      <c r="Z67" s="1">
        <f>IF(ISNUMBER(精灵_父体历史销量!N90),精灵_父体历史销量!N90,"")</f>
        <v>359</v>
      </c>
      <c r="AA67" s="1">
        <f>IF(ISNUMBER(精灵_父体历史销量!M90),精灵_父体历史销量!M90,"")</f>
        <v>137</v>
      </c>
      <c r="AB67" s="1">
        <f>IF(ISNUMBER(精灵_父体历史销量!L90),精灵_父体历史销量!L90,"")</f>
        <v>238</v>
      </c>
      <c r="AC67" s="1">
        <f>IF(ISNUMBER(精灵_父体历史销量!K90),精灵_父体历史销量!K90,"")</f>
        <v>298</v>
      </c>
      <c r="AD67" s="1">
        <f>IF(ISNUMBER(精灵_父体历史销量!J90),精灵_父体历史销量!J90,"")</f>
        <v>173</v>
      </c>
      <c r="AE67">
        <f>IF(ISNUMBER(精灵_父体历史销量!I90),精灵_父体历史销量!I90,"")</f>
        <v>271</v>
      </c>
    </row>
    <row r="68" ht="24" customHeight="1" spans="1:31">
      <c r="A68" s="1"/>
      <c r="B68" s="1" t="s">
        <v>687</v>
      </c>
      <c r="C68" s="1" t="s">
        <v>54</v>
      </c>
      <c r="D68" s="1">
        <v>5</v>
      </c>
      <c r="E68" s="1" t="str">
        <f>IF(ISNUMBER(精灵_父体历史销量!AI5),精灵_父体历史销量!AI5,"")</f>
        <v/>
      </c>
      <c r="F68" s="1" t="str">
        <f>IF(ISNUMBER(精灵_父体历史销量!AH5),精灵_父体历史销量!AH5,"")</f>
        <v/>
      </c>
      <c r="G68" s="1" t="str">
        <f>IF(ISNUMBER(精灵_父体历史销量!AG5),精灵_父体历史销量!AG5,"")</f>
        <v/>
      </c>
      <c r="H68" s="1" t="str">
        <f>IF(ISNUMBER(精灵_父体历史销量!AF5),精灵_父体历史销量!AF5,"")</f>
        <v/>
      </c>
      <c r="I68" s="1" t="str">
        <f>IF(ISNUMBER(精灵_父体历史销量!AE5),精灵_父体历史销量!AE5,"")</f>
        <v/>
      </c>
      <c r="J68" s="1" t="str">
        <f>IF(ISNUMBER(精灵_父体历史销量!AD5),精灵_父体历史销量!AD5,"")</f>
        <v/>
      </c>
      <c r="K68" s="1" t="str">
        <f>IF(ISNUMBER(精灵_父体历史销量!AC5),精灵_父体历史销量!AC5,"")</f>
        <v/>
      </c>
      <c r="L68" s="1" t="str">
        <f>IF(ISNUMBER(精灵_父体历史销量!AB5),精灵_父体历史销量!AB5,"")</f>
        <v/>
      </c>
      <c r="M68" s="1" t="str">
        <f>IF(ISNUMBER(精灵_父体历史销量!AA5),精灵_父体历史销量!AA5,"")</f>
        <v/>
      </c>
      <c r="N68" s="1" t="str">
        <f>IF(ISNUMBER(精灵_父体历史销量!Z5),精灵_父体历史销量!Z5,"")</f>
        <v/>
      </c>
      <c r="O68" s="1" t="str">
        <f>IF(ISNUMBER(精灵_父体历史销量!Y5),精灵_父体历史销量!Y5,"")</f>
        <v/>
      </c>
      <c r="P68" s="1" t="str">
        <f>IF(ISNUMBER(精灵_父体历史销量!X5),精灵_父体历史销量!X5,"")</f>
        <v/>
      </c>
      <c r="Q68" s="1" t="str">
        <f>IF(ISNUMBER(精灵_父体历史销量!W5),精灵_父体历史销量!W5,"")</f>
        <v/>
      </c>
      <c r="R68" s="1" t="str">
        <f>IF(ISNUMBER(精灵_父体历史销量!V5),精灵_父体历史销量!V5,"")</f>
        <v/>
      </c>
      <c r="S68" s="1" t="str">
        <f>IF(ISNUMBER(精灵_父体历史销量!U5),精灵_父体历史销量!U5,"")</f>
        <v/>
      </c>
      <c r="T68" s="1" t="str">
        <f>IF(ISNUMBER(精灵_父体历史销量!T5),精灵_父体历史销量!T5,"")</f>
        <v/>
      </c>
      <c r="U68" s="1" t="str">
        <f>IF(ISNUMBER(精灵_父体历史销量!S5),精灵_父体历史销量!S5,"")</f>
        <v/>
      </c>
      <c r="V68" s="1" t="str">
        <f>IF(ISNUMBER(精灵_父体历史销量!R5),精灵_父体历史销量!R5,"")</f>
        <v/>
      </c>
      <c r="W68" s="1" t="str">
        <f>IF(ISNUMBER(精灵_父体历史销量!Q5),精灵_父体历史销量!Q5,"")</f>
        <v/>
      </c>
      <c r="X68" s="1" t="str">
        <f>IF(ISNUMBER(精灵_父体历史销量!P5),精灵_父体历史销量!P5,"")</f>
        <v/>
      </c>
      <c r="Y68" s="1" t="str">
        <f>IF(ISNUMBER(精灵_父体历史销量!O5),精灵_父体历史销量!O5,"")</f>
        <v/>
      </c>
      <c r="Z68" s="1" t="str">
        <f>IF(ISNUMBER(精灵_父体历史销量!N5),精灵_父体历史销量!N5,"")</f>
        <v/>
      </c>
      <c r="AA68" s="1" t="str">
        <f>IF(ISNUMBER(精灵_父体历史销量!M5),精灵_父体历史销量!M5,"")</f>
        <v/>
      </c>
      <c r="AB68" s="1" t="str">
        <f>IF(ISNUMBER(精灵_父体历史销量!L5),精灵_父体历史销量!L5,"")</f>
        <v/>
      </c>
      <c r="AC68" s="1" t="str">
        <f>IF(ISNUMBER(精灵_父体历史销量!K5),精灵_父体历史销量!K5,"")</f>
        <v/>
      </c>
      <c r="AD68" s="1">
        <f>IF(ISNUMBER(精灵_父体历史销量!J5),精灵_父体历史销量!J5,"")</f>
        <v>0</v>
      </c>
      <c r="AE68">
        <f>IF(ISNUMBER(精灵_父体历史销量!I5),精灵_父体历史销量!I5,"")</f>
        <v>99</v>
      </c>
    </row>
    <row r="69" ht="24" customHeight="1" spans="1:31">
      <c r="A69" s="1"/>
      <c r="B69" s="1" t="s">
        <v>720</v>
      </c>
      <c r="C69" s="1" t="s">
        <v>436</v>
      </c>
      <c r="D69" s="1">
        <v>29</v>
      </c>
      <c r="E69" s="1" t="str">
        <f>IF(ISNUMBER(精灵_父体历史销量!AI29),精灵_父体历史销量!AI29,"")</f>
        <v/>
      </c>
      <c r="F69" s="1" t="str">
        <f>IF(ISNUMBER(精灵_父体历史销量!AH29),精灵_父体历史销量!AH29,"")</f>
        <v/>
      </c>
      <c r="G69" s="1" t="str">
        <f>IF(ISNUMBER(精灵_父体历史销量!AG29),精灵_父体历史销量!AG29,"")</f>
        <v/>
      </c>
      <c r="H69" s="1" t="str">
        <f>IF(ISNUMBER(精灵_父体历史销量!AF29),精灵_父体历史销量!AF29,"")</f>
        <v/>
      </c>
      <c r="I69" s="1" t="str">
        <f>IF(ISNUMBER(精灵_父体历史销量!AE29),精灵_父体历史销量!AE29,"")</f>
        <v/>
      </c>
      <c r="J69" s="1" t="str">
        <f>IF(ISNUMBER(精灵_父体历史销量!AD29),精灵_父体历史销量!AD29,"")</f>
        <v/>
      </c>
      <c r="K69" s="1" t="str">
        <f>IF(ISNUMBER(精灵_父体历史销量!AC29),精灵_父体历史销量!AC29,"")</f>
        <v/>
      </c>
      <c r="L69" s="1" t="str">
        <f>IF(ISNUMBER(精灵_父体历史销量!AB29),精灵_父体历史销量!AB29,"")</f>
        <v/>
      </c>
      <c r="M69" s="1" t="str">
        <f>IF(ISNUMBER(精灵_父体历史销量!AA29),精灵_父体历史销量!AA29,"")</f>
        <v/>
      </c>
      <c r="N69" s="1" t="str">
        <f>IF(ISNUMBER(精灵_父体历史销量!Z29),精灵_父体历史销量!Z29,"")</f>
        <v/>
      </c>
      <c r="O69" s="1" t="str">
        <f>IF(ISNUMBER(精灵_父体历史销量!Y29),精灵_父体历史销量!Y29,"")</f>
        <v/>
      </c>
      <c r="P69" s="1" t="str">
        <f>IF(ISNUMBER(精灵_父体历史销量!X29),精灵_父体历史销量!X29,"")</f>
        <v/>
      </c>
      <c r="Q69" s="1" t="str">
        <f>IF(ISNUMBER(精灵_父体历史销量!W29),精灵_父体历史销量!W29,"")</f>
        <v/>
      </c>
      <c r="R69" s="1" t="str">
        <f>IF(ISNUMBER(精灵_父体历史销量!V29),精灵_父体历史销量!V29,"")</f>
        <v/>
      </c>
      <c r="S69" s="1" t="str">
        <f>IF(ISNUMBER(精灵_父体历史销量!U29),精灵_父体历史销量!U29,"")</f>
        <v/>
      </c>
      <c r="T69" s="1" t="str">
        <f>IF(ISNUMBER(精灵_父体历史销量!T29),精灵_父体历史销量!T29,"")</f>
        <v/>
      </c>
      <c r="U69" s="1" t="str">
        <f>IF(ISNUMBER(精灵_父体历史销量!S29),精灵_父体历史销量!S29,"")</f>
        <v/>
      </c>
      <c r="V69" s="1" t="str">
        <f>IF(ISNUMBER(精灵_父体历史销量!R29),精灵_父体历史销量!R29,"")</f>
        <v/>
      </c>
      <c r="W69" s="1" t="str">
        <f>IF(ISNUMBER(精灵_父体历史销量!Q29),精灵_父体历史销量!Q29,"")</f>
        <v/>
      </c>
      <c r="X69" s="1">
        <f>IF(ISNUMBER(精灵_父体历史销量!P29),精灵_父体历史销量!P29,"")</f>
        <v>95</v>
      </c>
      <c r="Y69" s="1">
        <f>IF(ISNUMBER(精灵_父体历史销量!O29),精灵_父体历史销量!O29,"")</f>
        <v>152</v>
      </c>
      <c r="Z69" s="1">
        <f>IF(ISNUMBER(精灵_父体历史销量!N29),精灵_父体历史销量!N29,"")</f>
        <v>61</v>
      </c>
      <c r="AA69" s="1">
        <f>IF(ISNUMBER(精灵_父体历史销量!M29),精灵_父体历史销量!M29,"")</f>
        <v>88</v>
      </c>
      <c r="AB69" s="1">
        <f>IF(ISNUMBER(精灵_父体历史销量!L29),精灵_父体历史销量!L29,"")</f>
        <v>96</v>
      </c>
      <c r="AC69" s="1">
        <f>IF(ISNUMBER(精灵_父体历史销量!K29),精灵_父体历史销量!K29,"")</f>
        <v>88</v>
      </c>
      <c r="AD69" s="1">
        <f>IF(ISNUMBER(精灵_父体历史销量!J29),精灵_父体历史销量!J29,"")</f>
        <v>63</v>
      </c>
      <c r="AE69">
        <f>IF(ISNUMBER(精灵_父体历史销量!I29),精灵_父体历史销量!I29,"")</f>
        <v>304</v>
      </c>
    </row>
    <row r="70" ht="24" customHeight="1" spans="1:31">
      <c r="A70" s="1"/>
      <c r="B70" s="1" t="s">
        <v>476</v>
      </c>
      <c r="C70" s="1" t="s">
        <v>477</v>
      </c>
      <c r="D70" s="1">
        <v>20</v>
      </c>
      <c r="E70" s="1" t="str">
        <f>IF(ISNUMBER(精灵_父体历史销量!AI20),精灵_父体历史销量!AI20,"")</f>
        <v/>
      </c>
      <c r="F70" s="1" t="str">
        <f>IF(ISNUMBER(精灵_父体历史销量!AH20),精灵_父体历史销量!AH20,"")</f>
        <v/>
      </c>
      <c r="G70" s="1" t="str">
        <f>IF(ISNUMBER(精灵_父体历史销量!AG20),精灵_父体历史销量!AG20,"")</f>
        <v/>
      </c>
      <c r="H70" s="1" t="str">
        <f>IF(ISNUMBER(精灵_父体历史销量!AF20),精灵_父体历史销量!AF20,"")</f>
        <v/>
      </c>
      <c r="I70" s="1" t="str">
        <f>IF(ISNUMBER(精灵_父体历史销量!AE20),精灵_父体历史销量!AE20,"")</f>
        <v/>
      </c>
      <c r="J70" s="1">
        <f>IF(ISNUMBER(精灵_父体历史销量!AD20),精灵_父体历史销量!AD20,"")</f>
        <v>6</v>
      </c>
      <c r="K70" s="1">
        <f>IF(ISNUMBER(精灵_父体历史销量!AC20),精灵_父体历史销量!AC20,"")</f>
        <v>1</v>
      </c>
      <c r="L70" s="1">
        <f>IF(ISNUMBER(精灵_父体历史销量!AB20),精灵_父体历史销量!AB20,"")</f>
        <v>62</v>
      </c>
      <c r="M70" s="1">
        <f>IF(ISNUMBER(精灵_父体历史销量!AA20),精灵_父体历史销量!AA20,"")</f>
        <v>150</v>
      </c>
      <c r="N70" s="1">
        <f>IF(ISNUMBER(精灵_父体历史销量!Z20),精灵_父体历史销量!Z20,"")</f>
        <v>174</v>
      </c>
      <c r="O70" s="1">
        <f>IF(ISNUMBER(精灵_父体历史销量!Y20),精灵_父体历史销量!Y20,"")</f>
        <v>189</v>
      </c>
      <c r="P70" s="1">
        <f>IF(ISNUMBER(精灵_父体历史销量!X20),精灵_父体历史销量!X20,"")</f>
        <v>231</v>
      </c>
      <c r="Q70" s="1">
        <f>IF(ISNUMBER(精灵_父体历史销量!W20),精灵_父体历史销量!W20,"")</f>
        <v>343</v>
      </c>
      <c r="R70" s="1">
        <f>IF(ISNUMBER(精灵_父体历史销量!V20),精灵_父体历史销量!V20,"")</f>
        <v>303</v>
      </c>
      <c r="S70" s="1">
        <f>IF(ISNUMBER(精灵_父体历史销量!U20),精灵_父体历史销量!U20,"")</f>
        <v>314</v>
      </c>
      <c r="T70" s="1">
        <f>IF(ISNUMBER(精灵_父体历史销量!T20),精灵_父体历史销量!T20,"")</f>
        <v>296</v>
      </c>
      <c r="U70" s="1">
        <f>IF(ISNUMBER(精灵_父体历史销量!S20),精灵_父体历史销量!S20,"")</f>
        <v>246</v>
      </c>
      <c r="V70" s="1">
        <f>IF(ISNUMBER(精灵_父体历史销量!R20),精灵_父体历史销量!R20,"")</f>
        <v>378</v>
      </c>
      <c r="W70" s="1">
        <f>IF(ISNUMBER(精灵_父体历史销量!Q20),精灵_父体历史销量!Q20,"")</f>
        <v>480</v>
      </c>
      <c r="X70" s="1">
        <f>IF(ISNUMBER(精灵_父体历史销量!P20),精灵_父体历史销量!P20,"")</f>
        <v>295</v>
      </c>
      <c r="Y70" s="1">
        <f>IF(ISNUMBER(精灵_父体历史销量!O20),精灵_父体历史销量!O20,"")</f>
        <v>217</v>
      </c>
      <c r="Z70" s="1">
        <f>IF(ISNUMBER(精灵_父体历史销量!N20),精灵_父体历史销量!N20,"")</f>
        <v>172</v>
      </c>
      <c r="AA70" s="1">
        <f>IF(ISNUMBER(精灵_父体历史销量!M20),精灵_父体历史销量!M20,"")</f>
        <v>170</v>
      </c>
      <c r="AB70" s="1">
        <f>IF(ISNUMBER(精灵_父体历史销量!L20),精灵_父体历史销量!L20,"")</f>
        <v>166</v>
      </c>
      <c r="AC70" s="1">
        <f>IF(ISNUMBER(精灵_父体历史销量!K20),精灵_父体历史销量!K20,"")</f>
        <v>290</v>
      </c>
      <c r="AD70" s="1">
        <f>IF(ISNUMBER(精灵_父体历史销量!J20),精灵_父体历史销量!J20,"")</f>
        <v>142</v>
      </c>
      <c r="AE70">
        <f>IF(ISNUMBER(精灵_父体历史销量!I20),精灵_父体历史销量!I20,"")</f>
        <v>251</v>
      </c>
    </row>
    <row r="71" ht="24" customHeight="1" spans="1:31">
      <c r="A71" s="1"/>
      <c r="B71" s="1" t="s">
        <v>398</v>
      </c>
      <c r="C71" s="1" t="s">
        <v>52</v>
      </c>
      <c r="D71" s="1">
        <v>72</v>
      </c>
      <c r="E71" s="1">
        <f>IF(ISNUMBER(精灵_父体历史销量!AI72),精灵_父体历史销量!AI72,"")</f>
        <v>62</v>
      </c>
      <c r="F71" s="1">
        <f>IF(ISNUMBER(精灵_父体历史销量!AH72),精灵_父体历史销量!AH72,"")</f>
        <v>190</v>
      </c>
      <c r="G71" s="1">
        <f>IF(ISNUMBER(精灵_父体历史销量!AG72),精灵_父体历史销量!AG72,"")</f>
        <v>297</v>
      </c>
      <c r="H71" s="1">
        <f>IF(ISNUMBER(精灵_父体历史销量!AF72),精灵_父体历史销量!AF72,"")</f>
        <v>415</v>
      </c>
      <c r="I71" s="1">
        <f>IF(ISNUMBER(精灵_父体历史销量!AE72),精灵_父体历史销量!AE72,"")</f>
        <v>278</v>
      </c>
      <c r="J71" s="1">
        <f>IF(ISNUMBER(精灵_父体历史销量!AD72),精灵_父体历史销量!AD72,"")</f>
        <v>616</v>
      </c>
      <c r="K71" s="1">
        <f>IF(ISNUMBER(精灵_父体历史销量!AC72),精灵_父体历史销量!AC72,"")</f>
        <v>932</v>
      </c>
      <c r="L71" s="1">
        <f>IF(ISNUMBER(精灵_父体历史销量!AB72),精灵_父体历史销量!AB72,"")</f>
        <v>141</v>
      </c>
      <c r="M71" s="1">
        <f>IF(ISNUMBER(精灵_父体历史销量!AA72),精灵_父体历史销量!AA72,"")</f>
        <v>204</v>
      </c>
      <c r="N71" s="1">
        <f>IF(ISNUMBER(精灵_父体历史销量!Z72),精灵_父体历史销量!Z72,"")</f>
        <v>708</v>
      </c>
      <c r="O71" s="1">
        <f>IF(ISNUMBER(精灵_父体历史销量!Y72),精灵_父体历史销量!Y72,"")</f>
        <v>104</v>
      </c>
      <c r="P71" s="1">
        <f>IF(ISNUMBER(精灵_父体历史销量!X72),精灵_父体历史销量!X72,"")</f>
        <v>181</v>
      </c>
      <c r="Q71" s="1">
        <f>IF(ISNUMBER(精灵_父体历史销量!W72),精灵_父体历史销量!W72,"")</f>
        <v>134</v>
      </c>
      <c r="R71" s="1">
        <f>IF(ISNUMBER(精灵_父体历史销量!V72),精灵_父体历史销量!V72,"")</f>
        <v>299</v>
      </c>
      <c r="S71" s="1">
        <f>IF(ISNUMBER(精灵_父体历史销量!U72),精灵_父体历史销量!U72,"")</f>
        <v>244</v>
      </c>
      <c r="T71" s="1">
        <f>IF(ISNUMBER(精灵_父体历史销量!T72),精灵_父体历史销量!T72,"")</f>
        <v>634</v>
      </c>
      <c r="U71" s="1">
        <f>IF(ISNUMBER(精灵_父体历史销量!S72),精灵_父体历史销量!S72,"")</f>
        <v>705</v>
      </c>
      <c r="V71" s="1">
        <f>IF(ISNUMBER(精灵_父体历史销量!R72),精灵_父体历史销量!R72,"")</f>
        <v>787</v>
      </c>
      <c r="W71" s="1">
        <f>IF(ISNUMBER(精灵_父体历史销量!Q72),精灵_父体历史销量!Q72,"")</f>
        <v>40</v>
      </c>
      <c r="X71" s="1">
        <f>IF(ISNUMBER(精灵_父体历史销量!P72),精灵_父体历史销量!P72,"")</f>
        <v>2378</v>
      </c>
      <c r="Y71" s="1">
        <f>IF(ISNUMBER(精灵_父体历史销量!O72),精灵_父体历史销量!O72,"")</f>
        <v>132</v>
      </c>
      <c r="Z71" s="1">
        <f>IF(ISNUMBER(精灵_父体历史销量!N72),精灵_父体历史销量!N72,"")</f>
        <v>132</v>
      </c>
      <c r="AA71" s="1">
        <f>IF(ISNUMBER(精灵_父体历史销量!M72),精灵_父体历史销量!M72,"")</f>
        <v>233</v>
      </c>
      <c r="AB71" s="1">
        <f>IF(ISNUMBER(精灵_父体历史销量!L72),精灵_父体历史销量!L72,"")</f>
        <v>167</v>
      </c>
      <c r="AC71" s="1">
        <f>IF(ISNUMBER(精灵_父体历史销量!K72),精灵_父体历史销量!K72,"")</f>
        <v>155</v>
      </c>
      <c r="AD71" s="1">
        <f>IF(ISNUMBER(精灵_父体历史销量!J72),精灵_父体历史销量!J72,"")</f>
        <v>117</v>
      </c>
      <c r="AE71">
        <f>IF(ISNUMBER(精灵_父体历史销量!I72),精灵_父体历史销量!I72,"")</f>
        <v>284</v>
      </c>
    </row>
    <row r="72" ht="24" customHeight="1" spans="1:31">
      <c r="A72" s="1"/>
      <c r="B72" s="1" t="s">
        <v>726</v>
      </c>
      <c r="C72" s="1" t="s">
        <v>52</v>
      </c>
      <c r="D72" s="1">
        <v>34</v>
      </c>
      <c r="E72" s="1" t="str">
        <f>IF(ISNUMBER(精灵_父体历史销量!AI34),精灵_父体历史销量!AI34,"")</f>
        <v/>
      </c>
      <c r="F72" s="1" t="str">
        <f>IF(ISNUMBER(精灵_父体历史销量!AH34),精灵_父体历史销量!AH34,"")</f>
        <v/>
      </c>
      <c r="G72" s="1" t="str">
        <f>IF(ISNUMBER(精灵_父体历史销量!AG34),精灵_父体历史销量!AG34,"")</f>
        <v/>
      </c>
      <c r="H72" s="1" t="str">
        <f>IF(ISNUMBER(精灵_父体历史销量!AF34),精灵_父体历史销量!AF34,"")</f>
        <v/>
      </c>
      <c r="I72" s="1" t="str">
        <f>IF(ISNUMBER(精灵_父体历史销量!AE34),精灵_父体历史销量!AE34,"")</f>
        <v/>
      </c>
      <c r="J72" s="1">
        <f>IF(ISNUMBER(精灵_父体历史销量!AD34),精灵_父体历史销量!AD34,"")</f>
        <v>4</v>
      </c>
      <c r="K72" s="1">
        <f>IF(ISNUMBER(精灵_父体历史销量!AC34),精灵_父体历史销量!AC34,"")</f>
        <v>11</v>
      </c>
      <c r="L72" s="1">
        <f>IF(ISNUMBER(精灵_父体历史销量!AB34),精灵_父体历史销量!AB34,"")</f>
        <v>11</v>
      </c>
      <c r="M72" s="1" t="str">
        <f>IF(ISNUMBER(精灵_父体历史销量!AA34),精灵_父体历史销量!AA34,"")</f>
        <v/>
      </c>
      <c r="N72" s="1" t="str">
        <f>IF(ISNUMBER(精灵_父体历史销量!Z34),精灵_父体历史销量!Z34,"")</f>
        <v/>
      </c>
      <c r="O72" s="1" t="str">
        <f>IF(ISNUMBER(精灵_父体历史销量!Y34),精灵_父体历史销量!Y34,"")</f>
        <v/>
      </c>
      <c r="P72" s="1" t="str">
        <f>IF(ISNUMBER(精灵_父体历史销量!X34),精灵_父体历史销量!X34,"")</f>
        <v/>
      </c>
      <c r="Q72" s="1">
        <f>IF(ISNUMBER(精灵_父体历史销量!W34),精灵_父体历史销量!W34,"")</f>
        <v>25</v>
      </c>
      <c r="R72" s="1">
        <f>IF(ISNUMBER(精灵_父体历史销量!V34),精灵_父体历史销量!V34,"")</f>
        <v>47</v>
      </c>
      <c r="S72" s="1">
        <f>IF(ISNUMBER(精灵_父体历史销量!U34),精灵_父体历史销量!U34,"")</f>
        <v>103</v>
      </c>
      <c r="T72" s="1">
        <f>IF(ISNUMBER(精灵_父体历史销量!T34),精灵_父体历史销量!T34,"")</f>
        <v>102</v>
      </c>
      <c r="U72" s="1">
        <f>IF(ISNUMBER(精灵_父体历史销量!S34),精灵_父体历史销量!S34,"")</f>
        <v>53</v>
      </c>
      <c r="V72" s="1">
        <f>IF(ISNUMBER(精灵_父体历史销量!R34),精灵_父体历史销量!R34,"")</f>
        <v>70</v>
      </c>
      <c r="W72" s="1">
        <f>IF(ISNUMBER(精灵_父体历史销量!Q34),精灵_父体历史销量!Q34,"")</f>
        <v>193</v>
      </c>
      <c r="X72" s="1">
        <f>IF(ISNUMBER(精灵_父体历史销量!P34),精灵_父体历史销量!P34,"")</f>
        <v>93</v>
      </c>
      <c r="Y72" s="1">
        <f>IF(ISNUMBER(精灵_父体历史销量!O34),精灵_父体历史销量!O34,"")</f>
        <v>113</v>
      </c>
      <c r="Z72" s="1">
        <f>IF(ISNUMBER(精灵_父体历史销量!N34),精灵_父体历史销量!N34,"")</f>
        <v>98</v>
      </c>
      <c r="AA72" s="1">
        <f>IF(ISNUMBER(精灵_父体历史销量!M34),精灵_父体历史销量!M34,"")</f>
        <v>74</v>
      </c>
      <c r="AB72" s="1">
        <f>IF(ISNUMBER(精灵_父体历史销量!L34),精灵_父体历史销量!L34,"")</f>
        <v>148</v>
      </c>
      <c r="AC72" s="1">
        <f>IF(ISNUMBER(精灵_父体历史销量!K34),精灵_父体历史销量!K34,"")</f>
        <v>227</v>
      </c>
      <c r="AD72" s="1">
        <f>IF(ISNUMBER(精灵_父体历史销量!J34),精灵_父体历史销量!J34,"")</f>
        <v>184</v>
      </c>
      <c r="AE72">
        <f>IF(ISNUMBER(精灵_父体历史销量!I34),精灵_父体历史销量!I34,"")</f>
        <v>231</v>
      </c>
    </row>
    <row r="73" ht="24" customHeight="1" spans="1:31">
      <c r="A73" s="1"/>
      <c r="B73" s="1" t="s">
        <v>580</v>
      </c>
      <c r="C73" s="1" t="s">
        <v>581</v>
      </c>
      <c r="D73" s="1">
        <v>45</v>
      </c>
      <c r="E73" s="1" t="str">
        <f>IF(ISNUMBER(精灵_父体历史销量!AI45),精灵_父体历史销量!AI45,"")</f>
        <v/>
      </c>
      <c r="F73" s="1" t="str">
        <f>IF(ISNUMBER(精灵_父体历史销量!AH45),精灵_父体历史销量!AH45,"")</f>
        <v/>
      </c>
      <c r="G73" s="1" t="str">
        <f>IF(ISNUMBER(精灵_父体历史销量!AG45),精灵_父体历史销量!AG45,"")</f>
        <v/>
      </c>
      <c r="H73" s="1" t="str">
        <f>IF(ISNUMBER(精灵_父体历史销量!AF45),精灵_父体历史销量!AF45,"")</f>
        <v/>
      </c>
      <c r="I73" s="1" t="str">
        <f>IF(ISNUMBER(精灵_父体历史销量!AE45),精灵_父体历史销量!AE45,"")</f>
        <v/>
      </c>
      <c r="J73" s="1" t="str">
        <f>IF(ISNUMBER(精灵_父体历史销量!AD45),精灵_父体历史销量!AD45,"")</f>
        <v/>
      </c>
      <c r="K73" s="1" t="str">
        <f>IF(ISNUMBER(精灵_父体历史销量!AC45),精灵_父体历史销量!AC45,"")</f>
        <v/>
      </c>
      <c r="L73" s="1" t="str">
        <f>IF(ISNUMBER(精灵_父体历史销量!AB45),精灵_父体历史销量!AB45,"")</f>
        <v/>
      </c>
      <c r="M73" s="1" t="str">
        <f>IF(ISNUMBER(精灵_父体历史销量!AA45),精灵_父体历史销量!AA45,"")</f>
        <v/>
      </c>
      <c r="N73" s="1" t="str">
        <f>IF(ISNUMBER(精灵_父体历史销量!Z45),精灵_父体历史销量!Z45,"")</f>
        <v/>
      </c>
      <c r="O73" s="1" t="str">
        <f>IF(ISNUMBER(精灵_父体历史销量!Y45),精灵_父体历史销量!Y45,"")</f>
        <v/>
      </c>
      <c r="P73" s="1" t="str">
        <f>IF(ISNUMBER(精灵_父体历史销量!X45),精灵_父体历史销量!X45,"")</f>
        <v/>
      </c>
      <c r="Q73" s="1" t="str">
        <f>IF(ISNUMBER(精灵_父体历史销量!W45),精灵_父体历史销量!W45,"")</f>
        <v/>
      </c>
      <c r="R73" s="1" t="str">
        <f>IF(ISNUMBER(精灵_父体历史销量!V45),精灵_父体历史销量!V45,"")</f>
        <v/>
      </c>
      <c r="S73" s="1" t="str">
        <f>IF(ISNUMBER(精灵_父体历史销量!U45),精灵_父体历史销量!U45,"")</f>
        <v/>
      </c>
      <c r="T73" s="1" t="str">
        <f>IF(ISNUMBER(精灵_父体历史销量!T45),精灵_父体历史销量!T45,"")</f>
        <v/>
      </c>
      <c r="U73" s="1" t="str">
        <f>IF(ISNUMBER(精灵_父体历史销量!S45),精灵_父体历史销量!S45,"")</f>
        <v/>
      </c>
      <c r="V73" s="1" t="str">
        <f>IF(ISNUMBER(精灵_父体历史销量!R45),精灵_父体历史销量!R45,"")</f>
        <v/>
      </c>
      <c r="W73" s="1" t="str">
        <f>IF(ISNUMBER(精灵_父体历史销量!Q45),精灵_父体历史销量!Q45,"")</f>
        <v/>
      </c>
      <c r="X73" s="1" t="str">
        <f>IF(ISNUMBER(精灵_父体历史销量!P45),精灵_父体历史销量!P45,"")</f>
        <v/>
      </c>
      <c r="Y73" s="1" t="str">
        <f>IF(ISNUMBER(精灵_父体历史销量!O45),精灵_父体历史销量!O45,"")</f>
        <v/>
      </c>
      <c r="Z73" s="1" t="str">
        <f>IF(ISNUMBER(精灵_父体历史销量!N45),精灵_父体历史销量!N45,"")</f>
        <v/>
      </c>
      <c r="AA73" s="1" t="str">
        <f>IF(ISNUMBER(精灵_父体历史销量!M45),精灵_父体历史销量!M45,"")</f>
        <v/>
      </c>
      <c r="AB73" s="1">
        <f>IF(ISNUMBER(精灵_父体历史销量!L45),精灵_父体历史销量!L45,"")</f>
        <v>15</v>
      </c>
      <c r="AC73" s="1">
        <f>IF(ISNUMBER(精灵_父体历史销量!K45),精灵_父体历史销量!K45,"")</f>
        <v>314</v>
      </c>
      <c r="AD73" s="1">
        <f>IF(ISNUMBER(精灵_父体历史销量!J45),精灵_父体历史销量!J45,"")</f>
        <v>189</v>
      </c>
      <c r="AE73">
        <f>IF(ISNUMBER(精灵_父体历史销量!I45),精灵_父体历史销量!I45,"")</f>
        <v>165</v>
      </c>
    </row>
    <row r="74" ht="24" customHeight="1" spans="1:31">
      <c r="A74" s="1"/>
      <c r="B74" s="1" t="s">
        <v>713</v>
      </c>
      <c r="C74" s="1" t="s">
        <v>540</v>
      </c>
      <c r="D74" s="1">
        <v>23</v>
      </c>
      <c r="E74" s="1">
        <f>IF(ISNUMBER(精灵_父体历史销量!AI23),精灵_父体历史销量!AI23,"")</f>
        <v>132</v>
      </c>
      <c r="F74" s="1">
        <f>IF(ISNUMBER(精灵_父体历史销量!AH23),精灵_父体历史销量!AH23,"")</f>
        <v>185</v>
      </c>
      <c r="G74" s="1">
        <f>IF(ISNUMBER(精灵_父体历史销量!AG23),精灵_父体历史销量!AG23,"")</f>
        <v>183</v>
      </c>
      <c r="H74" s="1">
        <f>IF(ISNUMBER(精灵_父体历史销量!AF23),精灵_父体历史销量!AF23,"")</f>
        <v>379</v>
      </c>
      <c r="I74" s="1">
        <f>IF(ISNUMBER(精灵_父体历史销量!AE23),精灵_父体历史销量!AE23,"")</f>
        <v>406</v>
      </c>
      <c r="J74" s="1">
        <f>IF(ISNUMBER(精灵_父体历史销量!AD23),精灵_父体历史销量!AD23,"")</f>
        <v>943</v>
      </c>
      <c r="K74" s="1">
        <f>IF(ISNUMBER(精灵_父体历史销量!AC23),精灵_父体历史销量!AC23,"")</f>
        <v>774</v>
      </c>
      <c r="L74" s="1">
        <f>IF(ISNUMBER(精灵_父体历史销量!AB23),精灵_父体历史销量!AB23,"")</f>
        <v>139</v>
      </c>
      <c r="M74" s="1">
        <f>IF(ISNUMBER(精灵_父体历史销量!AA23),精灵_父体历史销量!AA23,"")</f>
        <v>74</v>
      </c>
      <c r="N74" s="1">
        <f>IF(ISNUMBER(精灵_父体历史销量!Z23),精灵_父体历史销量!Z23,"")</f>
        <v>508</v>
      </c>
      <c r="O74" s="1">
        <f>IF(ISNUMBER(精灵_父体历史销量!Y23),精灵_父体历史销量!Y23,"")</f>
        <v>494</v>
      </c>
      <c r="P74" s="1">
        <f>IF(ISNUMBER(精灵_父体历史销量!X23),精灵_父体历史销量!X23,"")</f>
        <v>444</v>
      </c>
      <c r="Q74" s="1">
        <f>IF(ISNUMBER(精灵_父体历史销量!W23),精灵_父体历史销量!W23,"")</f>
        <v>401</v>
      </c>
      <c r="R74" s="1">
        <f>IF(ISNUMBER(精灵_父体历史销量!V23),精灵_父体历史销量!V23,"")</f>
        <v>267</v>
      </c>
      <c r="S74" s="1">
        <f>IF(ISNUMBER(精灵_父体历史销量!U23),精灵_父体历史销量!U23,"")</f>
        <v>402</v>
      </c>
      <c r="T74" s="1">
        <f>IF(ISNUMBER(精灵_父体历史销量!T23),精灵_父体历史销量!T23,"")</f>
        <v>360</v>
      </c>
      <c r="U74" s="1">
        <f>IF(ISNUMBER(精灵_父体历史销量!S23),精灵_父体历史销量!S23,"")</f>
        <v>414</v>
      </c>
      <c r="V74" s="1">
        <f>IF(ISNUMBER(精灵_父体历史销量!R23),精灵_父体历史销量!R23,"")</f>
        <v>304</v>
      </c>
      <c r="W74" s="1">
        <f>IF(ISNUMBER(精灵_父体历史销量!Q23),精灵_父体历史销量!Q23,"")</f>
        <v>226</v>
      </c>
      <c r="X74" s="1">
        <f>IF(ISNUMBER(精灵_父体历史销量!P23),精灵_父体历史销量!P23,"")</f>
        <v>564</v>
      </c>
      <c r="Y74" s="1">
        <f>IF(ISNUMBER(精灵_父体历史销量!O23),精灵_父体历史销量!O23,"")</f>
        <v>313</v>
      </c>
      <c r="Z74" s="1">
        <f>IF(ISNUMBER(精灵_父体历史销量!N23),精灵_父体历史销量!N23,"")</f>
        <v>267</v>
      </c>
      <c r="AA74" s="1">
        <f>IF(ISNUMBER(精灵_父体历史销量!M23),精灵_父体历史销量!M23,"")</f>
        <v>254</v>
      </c>
      <c r="AB74" s="1">
        <f>IF(ISNUMBER(精灵_父体历史销量!L23),精灵_父体历史销量!L23,"")</f>
        <v>143</v>
      </c>
      <c r="AC74" s="1">
        <f>IF(ISNUMBER(精灵_父体历史销量!K23),精灵_父体历史销量!K23,"")</f>
        <v>235</v>
      </c>
      <c r="AD74" s="1">
        <f>IF(ISNUMBER(精灵_父体历史销量!J23),精灵_父体历史销量!J23,"")</f>
        <v>163</v>
      </c>
      <c r="AE74">
        <f>IF(ISNUMBER(精灵_父体历史销量!I23),精灵_父体历史销量!I23,"")</f>
        <v>128</v>
      </c>
    </row>
    <row r="75" ht="24" customHeight="1" spans="1:31">
      <c r="A75" s="1"/>
      <c r="B75" s="1" t="s">
        <v>797</v>
      </c>
      <c r="C75" s="1" t="s">
        <v>452</v>
      </c>
      <c r="D75" s="1">
        <v>100</v>
      </c>
      <c r="E75" s="1" t="str">
        <f>IF(ISNUMBER(精灵_父体历史销量!AI100),精灵_父体历史销量!AI100,"")</f>
        <v/>
      </c>
      <c r="F75" s="1" t="str">
        <f>IF(ISNUMBER(精灵_父体历史销量!AH100),精灵_父体历史销量!AH100,"")</f>
        <v/>
      </c>
      <c r="G75" s="1" t="str">
        <f>IF(ISNUMBER(精灵_父体历史销量!AG100),精灵_父体历史销量!AG100,"")</f>
        <v/>
      </c>
      <c r="H75" s="1" t="str">
        <f>IF(ISNUMBER(精灵_父体历史销量!AF100),精灵_父体历史销量!AF100,"")</f>
        <v/>
      </c>
      <c r="I75" s="1" t="str">
        <f>IF(ISNUMBER(精灵_父体历史销量!AE100),精灵_父体历史销量!AE100,"")</f>
        <v/>
      </c>
      <c r="J75" s="1" t="str">
        <f>IF(ISNUMBER(精灵_父体历史销量!AD100),精灵_父体历史销量!AD100,"")</f>
        <v/>
      </c>
      <c r="K75" s="1" t="str">
        <f>IF(ISNUMBER(精灵_父体历史销量!AC100),精灵_父体历史销量!AC100,"")</f>
        <v/>
      </c>
      <c r="L75" s="1" t="str">
        <f>IF(ISNUMBER(精灵_父体历史销量!AB100),精灵_父体历史销量!AB100,"")</f>
        <v/>
      </c>
      <c r="M75" s="1" t="str">
        <f>IF(ISNUMBER(精灵_父体历史销量!AA100),精灵_父体历史销量!AA100,"")</f>
        <v/>
      </c>
      <c r="N75" s="1" t="str">
        <f>IF(ISNUMBER(精灵_父体历史销量!Z100),精灵_父体历史销量!Z100,"")</f>
        <v/>
      </c>
      <c r="O75" s="1" t="str">
        <f>IF(ISNUMBER(精灵_父体历史销量!Y100),精灵_父体历史销量!Y100,"")</f>
        <v/>
      </c>
      <c r="P75" s="1" t="str">
        <f>IF(ISNUMBER(精灵_父体历史销量!X100),精灵_父体历史销量!X100,"")</f>
        <v/>
      </c>
      <c r="Q75" s="1" t="str">
        <f>IF(ISNUMBER(精灵_父体历史销量!W100),精灵_父体历史销量!W100,"")</f>
        <v/>
      </c>
      <c r="R75" s="1" t="str">
        <f>IF(ISNUMBER(精灵_父体历史销量!V100),精灵_父体历史销量!V100,"")</f>
        <v/>
      </c>
      <c r="S75" s="1" t="str">
        <f>IF(ISNUMBER(精灵_父体历史销量!U100),精灵_父体历史销量!U100,"")</f>
        <v/>
      </c>
      <c r="T75" s="1" t="str">
        <f>IF(ISNUMBER(精灵_父体历史销量!T100),精灵_父体历史销量!T100,"")</f>
        <v/>
      </c>
      <c r="U75" s="1" t="str">
        <f>IF(ISNUMBER(精灵_父体历史销量!S100),精灵_父体历史销量!S100,"")</f>
        <v/>
      </c>
      <c r="V75" s="1" t="str">
        <f>IF(ISNUMBER(精灵_父体历史销量!R100),精灵_父体历史销量!R100,"")</f>
        <v/>
      </c>
      <c r="W75" s="1" t="str">
        <f>IF(ISNUMBER(精灵_父体历史销量!Q100),精灵_父体历史销量!Q100,"")</f>
        <v/>
      </c>
      <c r="X75" s="1" t="str">
        <f>IF(ISNUMBER(精灵_父体历史销量!P100),精灵_父体历史销量!P100,"")</f>
        <v/>
      </c>
      <c r="Y75" s="1" t="str">
        <f>IF(ISNUMBER(精灵_父体历史销量!O100),精灵_父体历史销量!O100,"")</f>
        <v/>
      </c>
      <c r="Z75" s="1" t="str">
        <f>IF(ISNUMBER(精灵_父体历史销量!N100),精灵_父体历史销量!N100,"")</f>
        <v/>
      </c>
      <c r="AA75" s="1" t="str">
        <f>IF(ISNUMBER(精灵_父体历史销量!M100),精灵_父体历史销量!M100,"")</f>
        <v/>
      </c>
      <c r="AB75" s="1" t="str">
        <f>IF(ISNUMBER(精灵_父体历史销量!L100),精灵_父体历史销量!L100,"")</f>
        <v/>
      </c>
      <c r="AC75" s="1" t="str">
        <f>IF(ISNUMBER(精灵_父体历史销量!K100),精灵_父体历史销量!K100,"")</f>
        <v/>
      </c>
      <c r="AD75" s="1">
        <f>IF(ISNUMBER(精灵_父体历史销量!J100),精灵_父体历史销量!J100,"")</f>
        <v>19</v>
      </c>
      <c r="AE75">
        <f>IF(ISNUMBER(精灵_父体历史销量!I100),精灵_父体历史销量!I100,"")</f>
        <v>185</v>
      </c>
    </row>
    <row r="76" ht="24" customHeight="1" spans="1:31">
      <c r="A76" s="1"/>
      <c r="B76" s="1" t="s">
        <v>744</v>
      </c>
      <c r="C76" s="1" t="s">
        <v>472</v>
      </c>
      <c r="D76" s="1">
        <v>48</v>
      </c>
      <c r="E76" s="1" t="str">
        <f>IF(ISNUMBER(精灵_父体历史销量!AI48),精灵_父体历史销量!AI48,"")</f>
        <v/>
      </c>
      <c r="F76" s="1" t="str">
        <f>IF(ISNUMBER(精灵_父体历史销量!AH48),精灵_父体历史销量!AH48,"")</f>
        <v/>
      </c>
      <c r="G76" s="1" t="str">
        <f>IF(ISNUMBER(精灵_父体历史销量!AG48),精灵_父体历史销量!AG48,"")</f>
        <v/>
      </c>
      <c r="H76" s="1" t="str">
        <f>IF(ISNUMBER(精灵_父体历史销量!AF48),精灵_父体历史销量!AF48,"")</f>
        <v/>
      </c>
      <c r="I76" s="1" t="str">
        <f>IF(ISNUMBER(精灵_父体历史销量!AE48),精灵_父体历史销量!AE48,"")</f>
        <v/>
      </c>
      <c r="J76" s="1" t="str">
        <f>IF(ISNUMBER(精灵_父体历史销量!AD48),精灵_父体历史销量!AD48,"")</f>
        <v/>
      </c>
      <c r="K76" s="1">
        <f>IF(ISNUMBER(精灵_父体历史销量!AC48),精灵_父体历史销量!AC48,"")</f>
        <v>0</v>
      </c>
      <c r="L76" s="1">
        <f>IF(ISNUMBER(精灵_父体历史销量!AB48),精灵_父体历史销量!AB48,"")</f>
        <v>587</v>
      </c>
      <c r="M76" s="1">
        <f>IF(ISNUMBER(精灵_父体历史销量!AA48),精灵_父体历史销量!AA48,"")</f>
        <v>390</v>
      </c>
      <c r="N76" s="1">
        <f>IF(ISNUMBER(精灵_父体历史销量!Z48),精灵_父体历史销量!Z48,"")</f>
        <v>250</v>
      </c>
      <c r="O76" s="1">
        <f>IF(ISNUMBER(精灵_父体历史销量!Y48),精灵_父体历史销量!Y48,"")</f>
        <v>141</v>
      </c>
      <c r="P76" s="1">
        <f>IF(ISNUMBER(精灵_父体历史销量!X48),精灵_父体历史销量!X48,"")</f>
        <v>105</v>
      </c>
      <c r="Q76" s="1">
        <f>IF(ISNUMBER(精灵_父体历史销量!W48),精灵_父体历史销量!W48,"")</f>
        <v>94</v>
      </c>
      <c r="R76" s="1">
        <f>IF(ISNUMBER(精灵_父体历史销量!V48),精灵_父体历史销量!V48,"")</f>
        <v>142</v>
      </c>
      <c r="S76" s="1">
        <f>IF(ISNUMBER(精灵_父体历史销量!U48),精灵_父体历史销量!U48,"")</f>
        <v>120</v>
      </c>
      <c r="T76" s="1">
        <f>IF(ISNUMBER(精灵_父体历史销量!T48),精灵_父体历史销量!T48,"")</f>
        <v>82</v>
      </c>
      <c r="U76" s="1">
        <f>IF(ISNUMBER(精灵_父体历史销量!S48),精灵_父体历史销量!S48,"")</f>
        <v>70</v>
      </c>
      <c r="V76" s="1">
        <f>IF(ISNUMBER(精灵_父体历史销量!R48),精灵_父体历史销量!R48,"")</f>
        <v>57</v>
      </c>
      <c r="W76" s="1">
        <f>IF(ISNUMBER(精灵_父体历史销量!Q48),精灵_父体历史销量!Q48,"")</f>
        <v>58</v>
      </c>
      <c r="X76" s="1">
        <f>IF(ISNUMBER(精灵_父体历史销量!P48),精灵_父体历史销量!P48,"")</f>
        <v>68</v>
      </c>
      <c r="Y76" s="1">
        <f>IF(ISNUMBER(精灵_父体历史销量!O48),精灵_父体历史销量!O48,"")</f>
        <v>296</v>
      </c>
      <c r="Z76" s="1">
        <f>IF(ISNUMBER(精灵_父体历史销量!N48),精灵_父体历史销量!N48,"")</f>
        <v>402</v>
      </c>
      <c r="AA76" s="1">
        <f>IF(ISNUMBER(精灵_父体历史销量!M48),精灵_父体历史销量!M48,"")</f>
        <v>778</v>
      </c>
      <c r="AB76" s="1">
        <f>IF(ISNUMBER(精灵_父体历史销量!L48),精灵_父体历史销量!L48,"")</f>
        <v>233</v>
      </c>
      <c r="AC76" s="1">
        <f>IF(ISNUMBER(精灵_父体历史销量!K48),精灵_父体历史销量!K48,"")</f>
        <v>229</v>
      </c>
      <c r="AD76" s="1">
        <f>IF(ISNUMBER(精灵_父体历史销量!J48),精灵_父体历史销量!J48,"")</f>
        <v>203</v>
      </c>
      <c r="AE76">
        <f>IF(ISNUMBER(精灵_父体历史销量!I48),精灵_父体历史销量!I48,"")</f>
        <v>289</v>
      </c>
    </row>
    <row r="77" ht="24" customHeight="1" spans="1:31">
      <c r="A77" s="1"/>
      <c r="B77" s="1" t="s">
        <v>732</v>
      </c>
      <c r="C77" s="1" t="s">
        <v>441</v>
      </c>
      <c r="D77" s="1">
        <v>39</v>
      </c>
      <c r="E77" s="1" t="str">
        <f>IF(ISNUMBER(精灵_父体历史销量!AI39),精灵_父体历史销量!AI39,"")</f>
        <v/>
      </c>
      <c r="F77" s="1" t="str">
        <f>IF(ISNUMBER(精灵_父体历史销量!AH39),精灵_父体历史销量!AH39,"")</f>
        <v/>
      </c>
      <c r="G77" s="1" t="str">
        <f>IF(ISNUMBER(精灵_父体历史销量!AG39),精灵_父体历史销量!AG39,"")</f>
        <v/>
      </c>
      <c r="H77" s="1" t="str">
        <f>IF(ISNUMBER(精灵_父体历史销量!AF39),精灵_父体历史销量!AF39,"")</f>
        <v/>
      </c>
      <c r="I77" s="1" t="str">
        <f>IF(ISNUMBER(精灵_父体历史销量!AE39),精灵_父体历史销量!AE39,"")</f>
        <v/>
      </c>
      <c r="J77" s="1" t="str">
        <f>IF(ISNUMBER(精灵_父体历史销量!AD39),精灵_父体历史销量!AD39,"")</f>
        <v/>
      </c>
      <c r="K77" s="1" t="str">
        <f>IF(ISNUMBER(精灵_父体历史销量!AC39),精灵_父体历史销量!AC39,"")</f>
        <v/>
      </c>
      <c r="L77" s="1" t="str">
        <f>IF(ISNUMBER(精灵_父体历史销量!AB39),精灵_父体历史销量!AB39,"")</f>
        <v/>
      </c>
      <c r="M77" s="1">
        <f>IF(ISNUMBER(精灵_父体历史销量!AA39),精灵_父体历史销量!AA39,"")</f>
        <v>0</v>
      </c>
      <c r="N77" s="1">
        <f>IF(ISNUMBER(精灵_父体历史销量!Z39),精灵_父体历史销量!Z39,"")</f>
        <v>6</v>
      </c>
      <c r="O77" s="1">
        <f>IF(ISNUMBER(精灵_父体历史销量!Y39),精灵_父体历史销量!Y39,"")</f>
        <v>22</v>
      </c>
      <c r="P77" s="1">
        <f>IF(ISNUMBER(精灵_父体历史销量!X39),精灵_父体历史销量!X39,"")</f>
        <v>19</v>
      </c>
      <c r="Q77" s="1">
        <f>IF(ISNUMBER(精灵_父体历史销量!W39),精灵_父体历史销量!W39,"")</f>
        <v>52</v>
      </c>
      <c r="R77" s="1">
        <f>IF(ISNUMBER(精灵_父体历史销量!V39),精灵_父体历史销量!V39,"")</f>
        <v>111</v>
      </c>
      <c r="S77" s="1">
        <f>IF(ISNUMBER(精灵_父体历史销量!U39),精灵_父体历史销量!U39,"")</f>
        <v>200</v>
      </c>
      <c r="T77" s="1">
        <f>IF(ISNUMBER(精灵_父体历史销量!T39),精灵_父体历史销量!T39,"")</f>
        <v>247</v>
      </c>
      <c r="U77" s="1">
        <f>IF(ISNUMBER(精灵_父体历史销量!S39),精灵_父体历史销量!S39,"")</f>
        <v>230</v>
      </c>
      <c r="V77" s="1">
        <f>IF(ISNUMBER(精灵_父体历史销量!R39),精灵_父体历史销量!R39,"")</f>
        <v>222</v>
      </c>
      <c r="W77" s="1">
        <f>IF(ISNUMBER(精灵_父体历史销量!Q39),精灵_父体历史销量!Q39,"")</f>
        <v>474</v>
      </c>
      <c r="X77" s="1">
        <f>IF(ISNUMBER(精灵_父体历史销量!P39),精灵_父体历史销量!P39,"")</f>
        <v>181</v>
      </c>
      <c r="Y77" s="1">
        <f>IF(ISNUMBER(精灵_父体历史销量!O39),精灵_父体历史销量!O39,"")</f>
        <v>258</v>
      </c>
      <c r="Z77" s="1">
        <f>IF(ISNUMBER(精灵_父体历史销量!N39),精灵_父体历史销量!N39,"")</f>
        <v>244</v>
      </c>
      <c r="AA77" s="1">
        <f>IF(ISNUMBER(精灵_父体历史销量!M39),精灵_父体历史销量!M39,"")</f>
        <v>243</v>
      </c>
      <c r="AB77" s="1">
        <f>IF(ISNUMBER(精灵_父体历史销量!L39),精灵_父体历史销量!L39,"")</f>
        <v>523</v>
      </c>
      <c r="AC77" s="1">
        <f>IF(ISNUMBER(精灵_父体历史销量!K39),精灵_父体历史销量!K39,"")</f>
        <v>360</v>
      </c>
      <c r="AD77" s="1">
        <f>IF(ISNUMBER(精灵_父体历史销量!J39),精灵_父体历史销量!J39,"")</f>
        <v>279</v>
      </c>
      <c r="AE77">
        <f>IF(ISNUMBER(精灵_父体历史销量!I39),精灵_父体历史销量!I39,"")</f>
        <v>288</v>
      </c>
    </row>
    <row r="78" ht="24" customHeight="1" spans="1:31">
      <c r="A78" s="1"/>
      <c r="B78" s="1" t="s">
        <v>689</v>
      </c>
      <c r="C78" s="1" t="s">
        <v>52</v>
      </c>
      <c r="D78" s="1">
        <v>6</v>
      </c>
      <c r="E78" s="1">
        <f>IF(ISNUMBER(精灵_父体历史销量!AI6),精灵_父体历史销量!AI6,"")</f>
        <v>174</v>
      </c>
      <c r="F78" s="1">
        <f>IF(ISNUMBER(精灵_父体历史销量!AH6),精灵_父体历史销量!AH6,"")</f>
        <v>222</v>
      </c>
      <c r="G78" s="1">
        <f>IF(ISNUMBER(精灵_父体历史销量!AG6),精灵_父体历史销量!AG6,"")</f>
        <v>204</v>
      </c>
      <c r="H78" s="1">
        <f>IF(ISNUMBER(精灵_父体历史销量!AF6),精灵_父体历史销量!AF6,"")</f>
        <v>164</v>
      </c>
      <c r="I78" s="1">
        <f>IF(ISNUMBER(精灵_父体历史销量!AE6),精灵_父体历史销量!AE6,"")</f>
        <v>210</v>
      </c>
      <c r="J78" s="1">
        <f>IF(ISNUMBER(精灵_父体历史销量!AD6),精灵_父体历史销量!AD6,"")</f>
        <v>194</v>
      </c>
      <c r="K78" s="1">
        <f>IF(ISNUMBER(精灵_父体历史销量!AC6),精灵_父体历史销量!AC6,"")</f>
        <v>175</v>
      </c>
      <c r="L78" s="1">
        <f>IF(ISNUMBER(精灵_父体历史销量!AB6),精灵_父体历史销量!AB6,"")</f>
        <v>178</v>
      </c>
      <c r="M78" s="1">
        <f>IF(ISNUMBER(精灵_父体历史销量!AA6),精灵_父体历史销量!AA6,"")</f>
        <v>172</v>
      </c>
      <c r="N78" s="1">
        <f>IF(ISNUMBER(精灵_父体历史销量!Z6),精灵_父体历史销量!Z6,"")</f>
        <v>426</v>
      </c>
      <c r="O78" s="1">
        <f>IF(ISNUMBER(精灵_父体历史销量!Y6),精灵_父体历史销量!Y6,"")</f>
        <v>442</v>
      </c>
      <c r="P78" s="1">
        <f>IF(ISNUMBER(精灵_父体历史销量!X6),精灵_父体历史销量!X6,"")</f>
        <v>153</v>
      </c>
      <c r="Q78" s="1">
        <f>IF(ISNUMBER(精灵_父体历史销量!W6),精灵_父体历史销量!W6,"")</f>
        <v>164</v>
      </c>
      <c r="R78" s="1">
        <f>IF(ISNUMBER(精灵_父体历史销量!V6),精灵_父体历史销量!V6,"")</f>
        <v>196</v>
      </c>
      <c r="S78" s="1">
        <f>IF(ISNUMBER(精灵_父体历史销量!U6),精灵_父体历史销量!U6,"")</f>
        <v>199</v>
      </c>
      <c r="T78" s="1">
        <f>IF(ISNUMBER(精灵_父体历史销量!T6),精灵_父体历史销量!T6,"")</f>
        <v>237</v>
      </c>
      <c r="U78" s="1">
        <f>IF(ISNUMBER(精灵_父体历史销量!S6),精灵_父体历史销量!S6,"")</f>
        <v>264</v>
      </c>
      <c r="V78" s="1">
        <f>IF(ISNUMBER(精灵_父体历史销量!R6),精灵_父体历史销量!R6,"")</f>
        <v>254</v>
      </c>
      <c r="W78" s="1">
        <f>IF(ISNUMBER(精灵_父体历史销量!Q6),精灵_父体历史销量!Q6,"")</f>
        <v>1157</v>
      </c>
      <c r="X78" s="1">
        <f>IF(ISNUMBER(精灵_父体历史销量!P6),精灵_父体历史销量!P6,"")</f>
        <v>613</v>
      </c>
      <c r="Y78" s="1">
        <f>IF(ISNUMBER(精灵_父体历史销量!O6),精灵_父体历史销量!O6,"")</f>
        <v>577</v>
      </c>
      <c r="Z78" s="1">
        <f>IF(ISNUMBER(精灵_父体历史销量!N6),精灵_父体历史销量!N6,"")</f>
        <v>691</v>
      </c>
      <c r="AA78" s="1">
        <f>IF(ISNUMBER(精灵_父体历史销量!M6),精灵_父体历史销量!M6,"")</f>
        <v>525</v>
      </c>
      <c r="AB78" s="1">
        <f>IF(ISNUMBER(精灵_父体历史销量!L6),精灵_父体历史销量!L6,"")</f>
        <v>39</v>
      </c>
      <c r="AC78" s="1">
        <f>IF(ISNUMBER(精灵_父体历史销量!K6),精灵_父体历史销量!K6,"")</f>
        <v>586</v>
      </c>
      <c r="AD78" s="1">
        <f>IF(ISNUMBER(精灵_父体历史销量!J6),精灵_父体历史销量!J6,"")</f>
        <v>308</v>
      </c>
      <c r="AE78">
        <f>IF(ISNUMBER(精灵_父体历史销量!I6),精灵_父体历史销量!I6,"")</f>
        <v>343</v>
      </c>
    </row>
    <row r="79" ht="24" customHeight="1" spans="1:31">
      <c r="A79" s="1"/>
      <c r="B79" s="1" t="s">
        <v>727</v>
      </c>
      <c r="C79" s="1" t="s">
        <v>54</v>
      </c>
      <c r="D79" s="1">
        <v>35</v>
      </c>
      <c r="E79" s="1" t="str">
        <f>IF(ISNUMBER(精灵_父体历史销量!AI35),精灵_父体历史销量!AI35,"")</f>
        <v/>
      </c>
      <c r="F79" s="1" t="str">
        <f>IF(ISNUMBER(精灵_父体历史销量!AH35),精灵_父体历史销量!AH35,"")</f>
        <v/>
      </c>
      <c r="G79" s="1" t="str">
        <f>IF(ISNUMBER(精灵_父体历史销量!AG35),精灵_父体历史销量!AG35,"")</f>
        <v/>
      </c>
      <c r="H79" s="1" t="str">
        <f>IF(ISNUMBER(精灵_父体历史销量!AF35),精灵_父体历史销量!AF35,"")</f>
        <v/>
      </c>
      <c r="I79" s="1" t="str">
        <f>IF(ISNUMBER(精灵_父体历史销量!AE35),精灵_父体历史销量!AE35,"")</f>
        <v/>
      </c>
      <c r="J79" s="1" t="str">
        <f>IF(ISNUMBER(精灵_父体历史销量!AD35),精灵_父体历史销量!AD35,"")</f>
        <v/>
      </c>
      <c r="K79" s="1" t="str">
        <f>IF(ISNUMBER(精灵_父体历史销量!AC35),精灵_父体历史销量!AC35,"")</f>
        <v/>
      </c>
      <c r="L79" s="1" t="str">
        <f>IF(ISNUMBER(精灵_父体历史销量!AB35),精灵_父体历史销量!AB35,"")</f>
        <v/>
      </c>
      <c r="M79" s="1" t="str">
        <f>IF(ISNUMBER(精灵_父体历史销量!AA35),精灵_父体历史销量!AA35,"")</f>
        <v/>
      </c>
      <c r="N79" s="1" t="str">
        <f>IF(ISNUMBER(精灵_父体历史销量!Z35),精灵_父体历史销量!Z35,"")</f>
        <v/>
      </c>
      <c r="O79" s="1" t="str">
        <f>IF(ISNUMBER(精灵_父体历史销量!Y35),精灵_父体历史销量!Y35,"")</f>
        <v/>
      </c>
      <c r="P79" s="1" t="str">
        <f>IF(ISNUMBER(精灵_父体历史销量!X35),精灵_父体历史销量!X35,"")</f>
        <v/>
      </c>
      <c r="Q79" s="1" t="str">
        <f>IF(ISNUMBER(精灵_父体历史销量!W35),精灵_父体历史销量!W35,"")</f>
        <v/>
      </c>
      <c r="R79" s="1" t="str">
        <f>IF(ISNUMBER(精灵_父体历史销量!V35),精灵_父体历史销量!V35,"")</f>
        <v/>
      </c>
      <c r="S79" s="1" t="str">
        <f>IF(ISNUMBER(精灵_父体历史销量!U35),精灵_父体历史销量!U35,"")</f>
        <v/>
      </c>
      <c r="T79" s="1" t="str">
        <f>IF(ISNUMBER(精灵_父体历史销量!T35),精灵_父体历史销量!T35,"")</f>
        <v/>
      </c>
      <c r="U79" s="1" t="str">
        <f>IF(ISNUMBER(精灵_父体历史销量!S35),精灵_父体历史销量!S35,"")</f>
        <v/>
      </c>
      <c r="V79" s="1" t="str">
        <f>IF(ISNUMBER(精灵_父体历史销量!R35),精灵_父体历史销量!R35,"")</f>
        <v/>
      </c>
      <c r="W79" s="1" t="str">
        <f>IF(ISNUMBER(精灵_父体历史销量!Q35),精灵_父体历史销量!Q35,"")</f>
        <v/>
      </c>
      <c r="X79" s="1" t="str">
        <f>IF(ISNUMBER(精灵_父体历史销量!P35),精灵_父体历史销量!P35,"")</f>
        <v/>
      </c>
      <c r="Y79" s="1" t="str">
        <f>IF(ISNUMBER(精灵_父体历史销量!O35),精灵_父体历史销量!O35,"")</f>
        <v/>
      </c>
      <c r="Z79" s="1" t="str">
        <f>IF(ISNUMBER(精灵_父体历史销量!N35),精灵_父体历史销量!N35,"")</f>
        <v/>
      </c>
      <c r="AA79" s="1" t="str">
        <f>IF(ISNUMBER(精灵_父体历史销量!M35),精灵_父体历史销量!M35,"")</f>
        <v/>
      </c>
      <c r="AB79" s="1" t="str">
        <f>IF(ISNUMBER(精灵_父体历史销量!L35),精灵_父体历史销量!L35,"")</f>
        <v/>
      </c>
      <c r="AC79" s="1" t="str">
        <f>IF(ISNUMBER(精灵_父体历史销量!K35),精灵_父体历史销量!K35,"")</f>
        <v/>
      </c>
      <c r="AD79" s="1" t="str">
        <f>IF(ISNUMBER(精灵_父体历史销量!J35),精灵_父体历史销量!J35,"")</f>
        <v/>
      </c>
      <c r="AE79">
        <f>IF(ISNUMBER(精灵_父体历史销量!I35),精灵_父体历史销量!I35,"")</f>
        <v>127</v>
      </c>
    </row>
    <row r="80" ht="24" customHeight="1" spans="1:31">
      <c r="A80" s="1"/>
      <c r="B80" s="1" t="s">
        <v>704</v>
      </c>
      <c r="C80" s="1" t="s">
        <v>426</v>
      </c>
      <c r="D80" s="1">
        <v>16</v>
      </c>
      <c r="E80" s="1">
        <f>IF(ISNUMBER(精灵_父体历史销量!AI16),精灵_父体历史销量!AI16,"")</f>
        <v>57</v>
      </c>
      <c r="F80" s="1">
        <f>IF(ISNUMBER(精灵_父体历史销量!AH16),精灵_父体历史销量!AH16,"")</f>
        <v>88</v>
      </c>
      <c r="G80" s="1">
        <f>IF(ISNUMBER(精灵_父体历史销量!AG16),精灵_父体历史销量!AG16,"")</f>
        <v>85</v>
      </c>
      <c r="H80" s="1">
        <f>IF(ISNUMBER(精灵_父体历史销量!AF16),精灵_父体历史销量!AF16,"")</f>
        <v>122</v>
      </c>
      <c r="I80" s="1">
        <f>IF(ISNUMBER(精灵_父体历史销量!AE16),精灵_父体历史销量!AE16,"")</f>
        <v>162</v>
      </c>
      <c r="J80" s="1">
        <f>IF(ISNUMBER(精灵_父体历史销量!AD16),精灵_父体历史销量!AD16,"")</f>
        <v>134</v>
      </c>
      <c r="K80" s="1">
        <f>IF(ISNUMBER(精灵_父体历史销量!AC16),精灵_父体历史销量!AC16,"")</f>
        <v>174</v>
      </c>
      <c r="L80" s="1">
        <f>IF(ISNUMBER(精灵_父体历史销量!AB16),精灵_父体历史销量!AB16,"")</f>
        <v>152</v>
      </c>
      <c r="M80" s="1">
        <f>IF(ISNUMBER(精灵_父体历史销量!AA16),精灵_父体历史销量!AA16,"")</f>
        <v>127</v>
      </c>
      <c r="N80" s="1">
        <f>IF(ISNUMBER(精灵_父体历史销量!Z16),精灵_父体历史销量!Z16,"")</f>
        <v>150</v>
      </c>
      <c r="O80" s="1">
        <f>IF(ISNUMBER(精灵_父体历史销量!Y16),精灵_父体历史销量!Y16,"")</f>
        <v>145</v>
      </c>
      <c r="P80" s="1">
        <f>IF(ISNUMBER(精灵_父体历史销量!X16),精灵_父体历史销量!X16,"")</f>
        <v>167</v>
      </c>
      <c r="Q80" s="1">
        <f>IF(ISNUMBER(精灵_父体历史销量!W16),精灵_父体历史销量!W16,"")</f>
        <v>189</v>
      </c>
      <c r="R80" s="1">
        <f>IF(ISNUMBER(精灵_父体历史销量!V16),精灵_父体历史销量!V16,"")</f>
        <v>207</v>
      </c>
      <c r="S80" s="1">
        <f>IF(ISNUMBER(精灵_父体历史销量!U16),精灵_父体历史销量!U16,"")</f>
        <v>193</v>
      </c>
      <c r="T80" s="1">
        <f>IF(ISNUMBER(精灵_父体历史销量!T16),精灵_父体历史销量!T16,"")</f>
        <v>215</v>
      </c>
      <c r="U80" s="1">
        <f>IF(ISNUMBER(精灵_父体历史销量!S16),精灵_父体历史销量!S16,"")</f>
        <v>288</v>
      </c>
      <c r="V80" s="1">
        <f>IF(ISNUMBER(精灵_父体历史销量!R16),精灵_父体历史销量!R16,"")</f>
        <v>262</v>
      </c>
      <c r="W80" s="1">
        <f>IF(ISNUMBER(精灵_父体历史销量!Q16),精灵_父体历史销量!Q16,"")</f>
        <v>355</v>
      </c>
      <c r="X80" s="1">
        <f>IF(ISNUMBER(精灵_父体历史销量!P16),精灵_父体历史销量!P16,"")</f>
        <v>424</v>
      </c>
      <c r="Y80" s="1">
        <f>IF(ISNUMBER(精灵_父体历史销量!O16),精灵_父体历史销量!O16,"")</f>
        <v>605</v>
      </c>
      <c r="Z80" s="1">
        <f>IF(ISNUMBER(精灵_父体历史销量!N16),精灵_父体历史销量!N16,"")</f>
        <v>221</v>
      </c>
      <c r="AA80" s="1">
        <f>IF(ISNUMBER(精灵_父体历史销量!M16),精灵_父体历史销量!M16,"")</f>
        <v>426</v>
      </c>
      <c r="AB80" s="1">
        <f>IF(ISNUMBER(精灵_父体历史销量!L16),精灵_父体历史销量!L16,"")</f>
        <v>335</v>
      </c>
      <c r="AC80" s="1">
        <f>IF(ISNUMBER(精灵_父体历史销量!K16),精灵_父体历史销量!K16,"")</f>
        <v>238</v>
      </c>
      <c r="AD80" s="1">
        <f>IF(ISNUMBER(精灵_父体历史销量!J16),精灵_父体历史销量!J16,"")</f>
        <v>163</v>
      </c>
      <c r="AE80">
        <f>IF(ISNUMBER(精灵_父体历史销量!I16),精灵_父体历史销量!I16,"")</f>
        <v>274</v>
      </c>
    </row>
    <row r="81" ht="24" customHeight="1" spans="1:31">
      <c r="A81" s="1"/>
      <c r="B81" s="1" t="s">
        <v>498</v>
      </c>
      <c r="C81" s="1" t="s">
        <v>499</v>
      </c>
      <c r="D81" s="1">
        <v>43</v>
      </c>
      <c r="E81" s="1">
        <f>IF(ISNUMBER(精灵_父体历史销量!AI43),精灵_父体历史销量!AI43,"")</f>
        <v>69</v>
      </c>
      <c r="F81" s="1">
        <f>IF(ISNUMBER(精灵_父体历史销量!AH43),精灵_父体历史销量!AH43,"")</f>
        <v>53</v>
      </c>
      <c r="G81" s="1">
        <f>IF(ISNUMBER(精灵_父体历史销量!AG43),精灵_父体历史销量!AG43,"")</f>
        <v>346</v>
      </c>
      <c r="H81" s="1">
        <f>IF(ISNUMBER(精灵_父体历史销量!AF43),精灵_父体历史销量!AF43,"")</f>
        <v>333</v>
      </c>
      <c r="I81" s="1">
        <f>IF(ISNUMBER(精灵_父体历史销量!AE43),精灵_父体历史销量!AE43,"")</f>
        <v>405</v>
      </c>
      <c r="J81" s="1">
        <f>IF(ISNUMBER(精灵_父体历史销量!AD43),精灵_父体历史销量!AD43,"")</f>
        <v>568</v>
      </c>
      <c r="K81" s="1">
        <f>IF(ISNUMBER(精灵_父体历史销量!AC43),精灵_父体历史销量!AC43,"")</f>
        <v>161</v>
      </c>
      <c r="L81" s="1">
        <f>IF(ISNUMBER(精灵_父体历史销量!AB43),精灵_父体历史销量!AB43,"")</f>
        <v>299</v>
      </c>
      <c r="M81" s="1">
        <f>IF(ISNUMBER(精灵_父体历史销量!AA43),精灵_父体历史销量!AA43,"")</f>
        <v>552</v>
      </c>
      <c r="N81" s="1">
        <f>IF(ISNUMBER(精灵_父体历史销量!Z43),精灵_父体历史销量!Z43,"")</f>
        <v>575</v>
      </c>
      <c r="O81" s="1">
        <f>IF(ISNUMBER(精灵_父体历史销量!Y43),精灵_父体历史销量!Y43,"")</f>
        <v>447</v>
      </c>
      <c r="P81" s="1">
        <f>IF(ISNUMBER(精灵_父体历史销量!X43),精灵_父体历史销量!X43,"")</f>
        <v>263</v>
      </c>
      <c r="Q81" s="1">
        <f>IF(ISNUMBER(精灵_父体历史销量!W43),精灵_父体历史销量!W43,"")</f>
        <v>217</v>
      </c>
      <c r="R81" s="1">
        <f>IF(ISNUMBER(精灵_父体历史销量!V43),精灵_父体历史销量!V43,"")</f>
        <v>370</v>
      </c>
      <c r="S81" s="1">
        <f>IF(ISNUMBER(精灵_父体历史销量!U43),精灵_父体历史销量!U43,"")</f>
        <v>379</v>
      </c>
      <c r="T81" s="1">
        <f>IF(ISNUMBER(精灵_父体历史销量!T43),精灵_父体历史销量!T43,"")</f>
        <v>317</v>
      </c>
      <c r="U81" s="1">
        <f>IF(ISNUMBER(精灵_父体历史销量!S43),精灵_父体历史销量!S43,"")</f>
        <v>337</v>
      </c>
      <c r="V81" s="1">
        <f>IF(ISNUMBER(精灵_父体历史销量!R43),精灵_父体历史销量!R43,"")</f>
        <v>358</v>
      </c>
      <c r="W81" s="1">
        <f>IF(ISNUMBER(精灵_父体历史销量!Q43),精灵_父体历史销量!Q43,"")</f>
        <v>408</v>
      </c>
      <c r="X81" s="1">
        <f>IF(ISNUMBER(精灵_父体历史销量!P43),精灵_父体历史销量!P43,"")</f>
        <v>291</v>
      </c>
      <c r="Y81" s="1">
        <f>IF(ISNUMBER(精灵_父体历史销量!O43),精灵_父体历史销量!O43,"")</f>
        <v>218</v>
      </c>
      <c r="Z81" s="1">
        <f>IF(ISNUMBER(精灵_父体历史销量!N43),精灵_父体历史销量!N43,"")</f>
        <v>201</v>
      </c>
      <c r="AA81" s="1">
        <f>IF(ISNUMBER(精灵_父体历史销量!M43),精灵_父体历史销量!M43,"")</f>
        <v>243</v>
      </c>
      <c r="AB81" s="1">
        <f>IF(ISNUMBER(精灵_父体历史销量!L43),精灵_父体历史销量!L43,"")</f>
        <v>241</v>
      </c>
      <c r="AC81" s="1">
        <f>IF(ISNUMBER(精灵_父体历史销量!K43),精灵_父体历史销量!K43,"")</f>
        <v>218</v>
      </c>
      <c r="AD81" s="1">
        <f>IF(ISNUMBER(精灵_父体历史销量!J43),精灵_父体历史销量!J43,"")</f>
        <v>214</v>
      </c>
      <c r="AE81">
        <f>IF(ISNUMBER(精灵_父体历史销量!I43),精灵_父体历史销量!I43,"")</f>
        <v>231</v>
      </c>
    </row>
    <row r="82" ht="24" customHeight="1" spans="1:31">
      <c r="A82" s="1"/>
      <c r="B82" s="1" t="s">
        <v>502</v>
      </c>
      <c r="C82" s="1" t="s">
        <v>503</v>
      </c>
      <c r="D82" s="1">
        <v>25</v>
      </c>
      <c r="E82" s="1" t="str">
        <f>IF(ISNUMBER(精灵_父体历史销量!AI25),精灵_父体历史销量!AI25,"")</f>
        <v/>
      </c>
      <c r="F82" s="1" t="str">
        <f>IF(ISNUMBER(精灵_父体历史销量!AH25),精灵_父体历史销量!AH25,"")</f>
        <v/>
      </c>
      <c r="G82" s="1" t="str">
        <f>IF(ISNUMBER(精灵_父体历史销量!AG25),精灵_父体历史销量!AG25,"")</f>
        <v/>
      </c>
      <c r="H82" s="1" t="str">
        <f>IF(ISNUMBER(精灵_父体历史销量!AF25),精灵_父体历史销量!AF25,"")</f>
        <v/>
      </c>
      <c r="I82" s="1" t="str">
        <f>IF(ISNUMBER(精灵_父体历史销量!AE25),精灵_父体历史销量!AE25,"")</f>
        <v/>
      </c>
      <c r="J82" s="1" t="str">
        <f>IF(ISNUMBER(精灵_父体历史销量!AD25),精灵_父体历史销量!AD25,"")</f>
        <v/>
      </c>
      <c r="K82" s="1" t="str">
        <f>IF(ISNUMBER(精灵_父体历史销量!AC25),精灵_父体历史销量!AC25,"")</f>
        <v/>
      </c>
      <c r="L82" s="1" t="str">
        <f>IF(ISNUMBER(精灵_父体历史销量!AB25),精灵_父体历史销量!AB25,"")</f>
        <v/>
      </c>
      <c r="M82" s="1" t="str">
        <f>IF(ISNUMBER(精灵_父体历史销量!AA25),精灵_父体历史销量!AA25,"")</f>
        <v/>
      </c>
      <c r="N82" s="1" t="str">
        <f>IF(ISNUMBER(精灵_父体历史销量!Z25),精灵_父体历史销量!Z25,"")</f>
        <v/>
      </c>
      <c r="O82" s="1" t="str">
        <f>IF(ISNUMBER(精灵_父体历史销量!Y25),精灵_父体历史销量!Y25,"")</f>
        <v/>
      </c>
      <c r="P82" s="1" t="str">
        <f>IF(ISNUMBER(精灵_父体历史销量!X25),精灵_父体历史销量!X25,"")</f>
        <v/>
      </c>
      <c r="Q82" s="1" t="str">
        <f>IF(ISNUMBER(精灵_父体历史销量!W25),精灵_父体历史销量!W25,"")</f>
        <v/>
      </c>
      <c r="R82" s="1" t="str">
        <f>IF(ISNUMBER(精灵_父体历史销量!V25),精灵_父体历史销量!V25,"")</f>
        <v/>
      </c>
      <c r="S82" s="1" t="str">
        <f>IF(ISNUMBER(精灵_父体历史销量!U25),精灵_父体历史销量!U25,"")</f>
        <v/>
      </c>
      <c r="T82" s="1" t="str">
        <f>IF(ISNUMBER(精灵_父体历史销量!T25),精灵_父体历史销量!T25,"")</f>
        <v/>
      </c>
      <c r="U82" s="1" t="str">
        <f>IF(ISNUMBER(精灵_父体历史销量!S25),精灵_父体历史销量!S25,"")</f>
        <v/>
      </c>
      <c r="V82" s="1" t="str">
        <f>IF(ISNUMBER(精灵_父体历史销量!R25),精灵_父体历史销量!R25,"")</f>
        <v/>
      </c>
      <c r="W82" s="1">
        <f>IF(ISNUMBER(精灵_父体历史销量!Q25),精灵_父体历史销量!Q25,"")</f>
        <v>41</v>
      </c>
      <c r="X82" s="1">
        <f>IF(ISNUMBER(精灵_父体历史销量!P25),精灵_父体历史销量!P25,"")</f>
        <v>50</v>
      </c>
      <c r="Y82" s="1">
        <f>IF(ISNUMBER(精灵_父体历史销量!O25),精灵_父体历史销量!O25,"")</f>
        <v>52</v>
      </c>
      <c r="Z82" s="1">
        <f>IF(ISNUMBER(精灵_父体历史销量!N25),精灵_父体历史销量!N25,"")</f>
        <v>141</v>
      </c>
      <c r="AA82" s="1">
        <f>IF(ISNUMBER(精灵_父体历史销量!M25),精灵_父体历史销量!M25,"")</f>
        <v>131</v>
      </c>
      <c r="AB82" s="1">
        <f>IF(ISNUMBER(精灵_父体历史销量!L25),精灵_父体历史销量!L25,"")</f>
        <v>84</v>
      </c>
      <c r="AC82" s="1">
        <f>IF(ISNUMBER(精灵_父体历史销量!K25),精灵_父体历史销量!K25,"")</f>
        <v>156</v>
      </c>
      <c r="AD82" s="1">
        <f>IF(ISNUMBER(精灵_父体历史销量!J25),精灵_父体历史销量!J25,"")</f>
        <v>221</v>
      </c>
      <c r="AE82">
        <f>IF(ISNUMBER(精灵_父体历史销量!I25),精灵_父体历史销量!I25,"")</f>
        <v>243</v>
      </c>
    </row>
    <row r="83" ht="24" customHeight="1" spans="1:31">
      <c r="A83" s="1"/>
      <c r="B83" s="1" t="s">
        <v>773</v>
      </c>
      <c r="C83" s="1" t="s">
        <v>360</v>
      </c>
      <c r="D83" s="1">
        <v>77</v>
      </c>
      <c r="E83" s="1" t="str">
        <f>IF(ISNUMBER(精灵_父体历史销量!AI77),精灵_父体历史销量!AI77,"")</f>
        <v/>
      </c>
      <c r="F83" s="1" t="str">
        <f>IF(ISNUMBER(精灵_父体历史销量!AH77),精灵_父体历史销量!AH77,"")</f>
        <v/>
      </c>
      <c r="G83" s="1" t="str">
        <f>IF(ISNUMBER(精灵_父体历史销量!AG77),精灵_父体历史销量!AG77,"")</f>
        <v/>
      </c>
      <c r="H83" s="1" t="str">
        <f>IF(ISNUMBER(精灵_父体历史销量!AF77),精灵_父体历史销量!AF77,"")</f>
        <v/>
      </c>
      <c r="I83" s="1" t="str">
        <f>IF(ISNUMBER(精灵_父体历史销量!AE77),精灵_父体历史销量!AE77,"")</f>
        <v/>
      </c>
      <c r="J83" s="1" t="str">
        <f>IF(ISNUMBER(精灵_父体历史销量!AD77),精灵_父体历史销量!AD77,"")</f>
        <v/>
      </c>
      <c r="K83" s="1" t="str">
        <f>IF(ISNUMBER(精灵_父体历史销量!AC77),精灵_父体历史销量!AC77,"")</f>
        <v/>
      </c>
      <c r="L83" s="1" t="str">
        <f>IF(ISNUMBER(精灵_父体历史销量!AB77),精灵_父体历史销量!AB77,"")</f>
        <v/>
      </c>
      <c r="M83" s="1" t="str">
        <f>IF(ISNUMBER(精灵_父体历史销量!AA77),精灵_父体历史销量!AA77,"")</f>
        <v/>
      </c>
      <c r="N83" s="1" t="str">
        <f>IF(ISNUMBER(精灵_父体历史销量!Z77),精灵_父体历史销量!Z77,"")</f>
        <v/>
      </c>
      <c r="O83" s="1" t="str">
        <f>IF(ISNUMBER(精灵_父体历史销量!Y77),精灵_父体历史销量!Y77,"")</f>
        <v/>
      </c>
      <c r="P83" s="1" t="str">
        <f>IF(ISNUMBER(精灵_父体历史销量!X77),精灵_父体历史销量!X77,"")</f>
        <v/>
      </c>
      <c r="Q83" s="1" t="str">
        <f>IF(ISNUMBER(精灵_父体历史销量!W77),精灵_父体历史销量!W77,"")</f>
        <v/>
      </c>
      <c r="R83" s="1" t="str">
        <f>IF(ISNUMBER(精灵_父体历史销量!V77),精灵_父体历史销量!V77,"")</f>
        <v/>
      </c>
      <c r="S83" s="1" t="str">
        <f>IF(ISNUMBER(精灵_父体历史销量!U77),精灵_父体历史销量!U77,"")</f>
        <v/>
      </c>
      <c r="T83" s="1">
        <f>IF(ISNUMBER(精灵_父体历史销量!T77),精灵_父体历史销量!T77,"")</f>
        <v>0</v>
      </c>
      <c r="U83" s="1">
        <f>IF(ISNUMBER(精灵_父体历史销量!S77),精灵_父体历史销量!S77,"")</f>
        <v>90</v>
      </c>
      <c r="V83" s="1">
        <f>IF(ISNUMBER(精灵_父体历史销量!R77),精灵_父体历史销量!R77,"")</f>
        <v>319</v>
      </c>
      <c r="W83" s="1">
        <f>IF(ISNUMBER(精灵_父体历史销量!Q77),精灵_父体历史销量!Q77,"")</f>
        <v>802</v>
      </c>
      <c r="X83" s="1">
        <f>IF(ISNUMBER(精灵_父体历史销量!P77),精灵_父体历史销量!P77,"")</f>
        <v>189</v>
      </c>
      <c r="Y83" s="1">
        <f>IF(ISNUMBER(精灵_父体历史销量!O77),精灵_父体历史销量!O77,"")</f>
        <v>170</v>
      </c>
      <c r="Z83" s="1">
        <f>IF(ISNUMBER(精灵_父体历史销量!N77),精灵_父体历史销量!N77,"")</f>
        <v>157</v>
      </c>
      <c r="AA83" s="1">
        <f>IF(ISNUMBER(精灵_父体历史销量!M77),精灵_父体历史销量!M77,"")</f>
        <v>156</v>
      </c>
      <c r="AB83" s="1">
        <f>IF(ISNUMBER(精灵_父体历史销量!L77),精灵_父体历史销量!L77,"")</f>
        <v>119</v>
      </c>
      <c r="AC83" s="1">
        <f>IF(ISNUMBER(精灵_父体历史销量!K77),精灵_父体历史销量!K77,"")</f>
        <v>140</v>
      </c>
      <c r="AD83" s="1">
        <f>IF(ISNUMBER(精灵_父体历史销量!J77),精灵_父体历史销量!J77,"")</f>
        <v>214</v>
      </c>
      <c r="AE83">
        <f>IF(ISNUMBER(精灵_父体历史销量!I77),精灵_父体历史销量!I77,"")</f>
        <v>353</v>
      </c>
    </row>
    <row r="84" ht="24" customHeight="1" spans="1:31">
      <c r="A84" s="1"/>
      <c r="B84" s="1" t="s">
        <v>723</v>
      </c>
      <c r="C84" s="1" t="s">
        <v>407</v>
      </c>
      <c r="D84" s="1">
        <v>32</v>
      </c>
      <c r="E84" s="1" t="str">
        <f>IF(ISNUMBER(精灵_父体历史销量!AI32),精灵_父体历史销量!AI32,"")</f>
        <v/>
      </c>
      <c r="F84" s="1" t="str">
        <f>IF(ISNUMBER(精灵_父体历史销量!AH32),精灵_父体历史销量!AH32,"")</f>
        <v/>
      </c>
      <c r="G84" s="1" t="str">
        <f>IF(ISNUMBER(精灵_父体历史销量!AG32),精灵_父体历史销量!AG32,"")</f>
        <v/>
      </c>
      <c r="H84" s="1" t="str">
        <f>IF(ISNUMBER(精灵_父体历史销量!AF32),精灵_父体历史销量!AF32,"")</f>
        <v/>
      </c>
      <c r="I84" s="1" t="str">
        <f>IF(ISNUMBER(精灵_父体历史销量!AE32),精灵_父体历史销量!AE32,"")</f>
        <v/>
      </c>
      <c r="J84" s="1" t="str">
        <f>IF(ISNUMBER(精灵_父体历史销量!AD32),精灵_父体历史销量!AD32,"")</f>
        <v/>
      </c>
      <c r="K84" s="1" t="str">
        <f>IF(ISNUMBER(精灵_父体历史销量!AC32),精灵_父体历史销量!AC32,"")</f>
        <v/>
      </c>
      <c r="L84" s="1" t="str">
        <f>IF(ISNUMBER(精灵_父体历史销量!AB32),精灵_父体历史销量!AB32,"")</f>
        <v/>
      </c>
      <c r="M84" s="1" t="str">
        <f>IF(ISNUMBER(精灵_父体历史销量!AA32),精灵_父体历史销量!AA32,"")</f>
        <v/>
      </c>
      <c r="N84" s="1" t="str">
        <f>IF(ISNUMBER(精灵_父体历史销量!Z32),精灵_父体历史销量!Z32,"")</f>
        <v/>
      </c>
      <c r="O84" s="1" t="str">
        <f>IF(ISNUMBER(精灵_父体历史销量!Y32),精灵_父体历史销量!Y32,"")</f>
        <v/>
      </c>
      <c r="P84" s="1">
        <f>IF(ISNUMBER(精灵_父体历史销量!X32),精灵_父体历史销量!X32,"")</f>
        <v>0</v>
      </c>
      <c r="Q84" s="1">
        <f>IF(ISNUMBER(精灵_父体历史销量!W32),精灵_父体历史销量!W32,"")</f>
        <v>13</v>
      </c>
      <c r="R84" s="1">
        <f>IF(ISNUMBER(精灵_父体历史销量!V32),精灵_父体历史销量!V32,"")</f>
        <v>84</v>
      </c>
      <c r="S84" s="1">
        <f>IF(ISNUMBER(精灵_父体历史销量!U32),精灵_父体历史销量!U32,"")</f>
        <v>82</v>
      </c>
      <c r="T84" s="1">
        <f>IF(ISNUMBER(精灵_父体历史销量!T32),精灵_父体历史销量!T32,"")</f>
        <v>153</v>
      </c>
      <c r="U84" s="1">
        <f>IF(ISNUMBER(精灵_父体历史销量!S32),精灵_父体历史销量!S32,"")</f>
        <v>188</v>
      </c>
      <c r="V84" s="1">
        <f>IF(ISNUMBER(精灵_父体历史销量!R32),精灵_父体历史销量!R32,"")</f>
        <v>456</v>
      </c>
      <c r="W84" s="1">
        <f>IF(ISNUMBER(精灵_父体历史销量!Q32),精灵_父体历史销量!Q32,"")</f>
        <v>684</v>
      </c>
      <c r="X84" s="1">
        <f>IF(ISNUMBER(精灵_父体历史销量!P32),精灵_父体历史销量!P32,"")</f>
        <v>522</v>
      </c>
      <c r="Y84" s="1">
        <f>IF(ISNUMBER(精灵_父体历史销量!O32),精灵_父体历史销量!O32,"")</f>
        <v>102</v>
      </c>
      <c r="Z84" s="1">
        <f>IF(ISNUMBER(精灵_父体历史销量!N32),精灵_父体历史销量!N32,"")</f>
        <v>115</v>
      </c>
      <c r="AA84" s="1">
        <f>IF(ISNUMBER(精灵_父体历史销量!M32),精灵_父体历史销量!M32,"")</f>
        <v>175</v>
      </c>
      <c r="AB84" s="1">
        <f>IF(ISNUMBER(精灵_父体历史销量!L32),精灵_父体历史销量!L32,"")</f>
        <v>311</v>
      </c>
      <c r="AC84" s="1">
        <f>IF(ISNUMBER(精灵_父体历史销量!K32),精灵_父体历史销量!K32,"")</f>
        <v>371</v>
      </c>
      <c r="AD84" s="1">
        <f>IF(ISNUMBER(精灵_父体历史销量!J32),精灵_父体历史销量!J32,"")</f>
        <v>514</v>
      </c>
      <c r="AE84">
        <f>IF(ISNUMBER(精灵_父体历史销量!I32),精灵_父体历史销量!I32,"")</f>
        <v>352</v>
      </c>
    </row>
    <row r="85" ht="24" customHeight="1" spans="1:31">
      <c r="A85" s="1"/>
      <c r="B85" s="1" t="s">
        <v>694</v>
      </c>
      <c r="C85" s="1" t="s">
        <v>245</v>
      </c>
      <c r="D85" s="1">
        <v>10</v>
      </c>
      <c r="E85" s="1">
        <f>IF(ISNUMBER(精灵_父体历史销量!AI10),精灵_父体历史销量!AI10,"")</f>
        <v>144</v>
      </c>
      <c r="F85" s="1">
        <f>IF(ISNUMBER(精灵_父体历史销量!AH10),精灵_父体历史销量!AH10,"")</f>
        <v>133</v>
      </c>
      <c r="G85" s="1">
        <f>IF(ISNUMBER(精灵_父体历史销量!AG10),精灵_父体历史销量!AG10,"")</f>
        <v>117</v>
      </c>
      <c r="H85" s="1">
        <f>IF(ISNUMBER(精灵_父体历史销量!AF10),精灵_父体历史销量!AF10,"")</f>
        <v>101</v>
      </c>
      <c r="I85" s="1">
        <f>IF(ISNUMBER(精灵_父体历史销量!AE10),精灵_父体历史销量!AE10,"")</f>
        <v>103</v>
      </c>
      <c r="J85" s="1">
        <f>IF(ISNUMBER(精灵_父体历史销量!AD10),精灵_父体历史销量!AD10,"")</f>
        <v>106</v>
      </c>
      <c r="K85" s="1">
        <f>IF(ISNUMBER(精灵_父体历史销量!AC10),精灵_父体历史销量!AC10,"")</f>
        <v>188</v>
      </c>
      <c r="L85" s="1">
        <f>IF(ISNUMBER(精灵_父体历史销量!AB10),精灵_父体历史销量!AB10,"")</f>
        <v>239</v>
      </c>
      <c r="M85" s="1">
        <f>IF(ISNUMBER(精灵_父体历史销量!AA10),精灵_父体历史销量!AA10,"")</f>
        <v>57</v>
      </c>
      <c r="N85" s="1">
        <f>IF(ISNUMBER(精灵_父体历史销量!Z10),精灵_父体历史销量!Z10,"")</f>
        <v>34</v>
      </c>
      <c r="O85" s="1">
        <f>IF(ISNUMBER(精灵_父体历史销量!Y10),精灵_父体历史销量!Y10,"")</f>
        <v>112</v>
      </c>
      <c r="P85" s="1">
        <f>IF(ISNUMBER(精灵_父体历史销量!X10),精灵_父体历史销量!X10,"")</f>
        <v>172</v>
      </c>
      <c r="Q85" s="1">
        <f>IF(ISNUMBER(精灵_父体历史销量!W10),精灵_父体历史销量!W10,"")</f>
        <v>129</v>
      </c>
      <c r="R85" s="1">
        <f>IF(ISNUMBER(精灵_父体历史销量!V10),精灵_父体历史销量!V10,"")</f>
        <v>187</v>
      </c>
      <c r="S85" s="1">
        <f>IF(ISNUMBER(精灵_父体历史销量!U10),精灵_父体历史销量!U10,"")</f>
        <v>134</v>
      </c>
      <c r="T85" s="1">
        <f>IF(ISNUMBER(精灵_父体历史销量!T10),精灵_父体历史销量!T10,"")</f>
        <v>109</v>
      </c>
      <c r="U85" s="1">
        <f>IF(ISNUMBER(精灵_父体历史销量!S10),精灵_父体历史销量!S10,"")</f>
        <v>137</v>
      </c>
      <c r="V85" s="1">
        <f>IF(ISNUMBER(精灵_父体历史销量!R10),精灵_父体历史销量!R10,"")</f>
        <v>162</v>
      </c>
      <c r="W85" s="1">
        <f>IF(ISNUMBER(精灵_父体历史销量!Q10),精灵_父体历史销量!Q10,"")</f>
        <v>270</v>
      </c>
      <c r="X85" s="1">
        <f>IF(ISNUMBER(精灵_父体历史销量!P10),精灵_父体历史销量!P10,"")</f>
        <v>275</v>
      </c>
      <c r="Y85" s="1">
        <f>IF(ISNUMBER(精灵_父体历史销量!O10),精灵_父体历史销量!O10,"")</f>
        <v>206</v>
      </c>
      <c r="Z85" s="1">
        <f>IF(ISNUMBER(精灵_父体历史销量!N10),精灵_父体历史销量!N10,"")</f>
        <v>1151</v>
      </c>
      <c r="AA85" s="1">
        <f>IF(ISNUMBER(精灵_父体历史销量!M10),精灵_父体历史销量!M10,"")</f>
        <v>1335</v>
      </c>
      <c r="AB85" s="1">
        <f>IF(ISNUMBER(精灵_父体历史销量!L10),精灵_父体历史销量!L10,"")</f>
        <v>1471</v>
      </c>
      <c r="AC85" s="1">
        <f>IF(ISNUMBER(精灵_父体历史销量!K10),精灵_父体历史销量!K10,"")</f>
        <v>287</v>
      </c>
      <c r="AD85" s="1">
        <f>IF(ISNUMBER(精灵_父体历史销量!J10),精灵_父体历史销量!J10,"")</f>
        <v>176</v>
      </c>
      <c r="AE85">
        <f>IF(ISNUMBER(精灵_父体历史销量!I10),精灵_父体历史销量!I10,"")</f>
        <v>196</v>
      </c>
    </row>
    <row r="86" ht="24" customHeight="1" spans="1:3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row>
    <row r="87" ht="24" customHeight="1" spans="1:3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row>
    <row r="88" ht="24" customHeight="1" spans="1:3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row>
    <row r="89" ht="24" customHeight="1" spans="1:3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row>
    <row r="90" ht="34" customHeight="1" spans="1:31">
      <c r="A90" s="1"/>
      <c r="B90" s="3" t="s">
        <v>7227</v>
      </c>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row>
    <row r="91" ht="24" customHeight="1" spans="1:3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row>
    <row r="92" ht="34" customHeight="1" spans="1:31">
      <c r="A92" s="1"/>
      <c r="B92" s="4" t="s">
        <v>680</v>
      </c>
      <c r="C92" s="4" t="s">
        <v>36</v>
      </c>
      <c r="D92" s="4" t="s">
        <v>7226</v>
      </c>
      <c r="E92" s="4" t="s">
        <v>669</v>
      </c>
      <c r="F92" s="4" t="s">
        <v>671</v>
      </c>
      <c r="G92" s="4" t="s">
        <v>675</v>
      </c>
      <c r="H92" s="4" t="s">
        <v>172</v>
      </c>
      <c r="I92" s="4" t="s">
        <v>174</v>
      </c>
      <c r="J92" s="4" t="s">
        <v>175</v>
      </c>
      <c r="K92" s="4" t="s">
        <v>176</v>
      </c>
      <c r="L92" s="4" t="s">
        <v>177</v>
      </c>
      <c r="M92" s="4" t="s">
        <v>178</v>
      </c>
      <c r="N92" s="4" t="s">
        <v>179</v>
      </c>
      <c r="O92" s="4" t="s">
        <v>180</v>
      </c>
      <c r="P92" s="4" t="s">
        <v>181</v>
      </c>
      <c r="Q92" s="4" t="s">
        <v>182</v>
      </c>
      <c r="R92" s="4" t="s">
        <v>183</v>
      </c>
      <c r="S92" s="4" t="s">
        <v>184</v>
      </c>
      <c r="T92" s="4" t="s">
        <v>185</v>
      </c>
      <c r="U92" s="4" t="s">
        <v>186</v>
      </c>
      <c r="V92" s="4" t="s">
        <v>187</v>
      </c>
      <c r="W92" s="4" t="s">
        <v>188</v>
      </c>
      <c r="X92" s="4" t="s">
        <v>189</v>
      </c>
      <c r="Y92" s="4" t="s">
        <v>190</v>
      </c>
      <c r="Z92" s="4" t="s">
        <v>191</v>
      </c>
      <c r="AA92" s="4" t="s">
        <v>192</v>
      </c>
      <c r="AB92" s="4" t="s">
        <v>193</v>
      </c>
      <c r="AC92" s="4" t="s">
        <v>194</v>
      </c>
      <c r="AD92" s="4" t="s">
        <v>195</v>
      </c>
      <c r="AE92" s="4" t="s">
        <v>196</v>
      </c>
    </row>
    <row r="93" ht="24" customHeight="1" spans="1:31">
      <c r="A93" s="1"/>
      <c r="B93" s="1" t="s">
        <v>749</v>
      </c>
      <c r="C93" s="1" t="s">
        <v>52</v>
      </c>
      <c r="D93" s="1">
        <v>52</v>
      </c>
      <c r="E93" s="5">
        <f>IF(ISNUMBER(精灵_父体历史销售额!AI52),精灵_父体历史销售额!AI52,"")</f>
        <v>1688</v>
      </c>
      <c r="F93" s="5">
        <f>IF(ISNUMBER(精灵_父体历史销售额!AH52),精灵_父体历史销售额!AH52,"")</f>
        <v>2352</v>
      </c>
      <c r="G93" s="5">
        <f>IF(ISNUMBER(精灵_父体历史销售额!AG52),精灵_父体历史销售额!AG52,"")</f>
        <v>1932</v>
      </c>
      <c r="H93" s="5">
        <f>IF(ISNUMBER(精灵_父体历史销售额!AF52),精灵_父体历史销售额!AF52,"")</f>
        <v>3457</v>
      </c>
      <c r="I93" s="5">
        <f>IF(ISNUMBER(精灵_父体历史销售额!AE52),精灵_父体历史销售额!AE52,"")</f>
        <v>3949</v>
      </c>
      <c r="J93" s="5">
        <f>IF(ISNUMBER(精灵_父体历史销售额!AD52),精灵_父体历史销售额!AD52,"")</f>
        <v>7861</v>
      </c>
      <c r="K93" s="5">
        <f>IF(ISNUMBER(精灵_父体历史销售额!AC52),精灵_父体历史销售额!AC52,"")</f>
        <v>12597</v>
      </c>
      <c r="L93" s="5">
        <f>IF(ISNUMBER(精灵_父体历史销售额!AB52),精灵_父体历史销售额!AB52,"")</f>
        <v>7785</v>
      </c>
      <c r="M93" s="5">
        <f>IF(ISNUMBER(精灵_父体历史销售额!AA52),精灵_父体历史销售额!AA52,"")</f>
        <v>11857</v>
      </c>
      <c r="N93" s="5">
        <f>IF(ISNUMBER(精灵_父体历史销售额!Z52),精灵_父体历史销售额!Z52,"")</f>
        <v>6659</v>
      </c>
      <c r="O93" s="5">
        <f>IF(ISNUMBER(精灵_父体历史销售额!Y52),精灵_父体历史销售额!Y52,"")</f>
        <v>2939</v>
      </c>
      <c r="P93" s="5">
        <f>IF(ISNUMBER(精灵_父体历史销售额!X52),精灵_父体历史销售额!X52,"")</f>
        <v>11262</v>
      </c>
      <c r="Q93" s="5">
        <f>IF(ISNUMBER(精灵_父体历史销售额!W52),精灵_父体历史销售额!W52,"")</f>
        <v>7331</v>
      </c>
      <c r="R93" s="5">
        <f>IF(ISNUMBER(精灵_父体历史销售额!V52),精灵_父体历史销售额!V52,"")</f>
        <v>10932</v>
      </c>
      <c r="S93" s="5">
        <f>IF(ISNUMBER(精灵_父体历史销售额!U52),精灵_父体历史销售额!U52,"")</f>
        <v>6356</v>
      </c>
      <c r="T93" s="5">
        <f>IF(ISNUMBER(精灵_父体历史销售额!T52),精灵_父体历史销售额!T52,"")</f>
        <v>7802</v>
      </c>
      <c r="U93" s="5">
        <f>IF(ISNUMBER(精灵_父体历史销售额!S52),精灵_父体历史销售额!S52,"")</f>
        <v>8184</v>
      </c>
      <c r="V93" s="5">
        <f>IF(ISNUMBER(精灵_父体历史销售额!R52),精灵_父体历史销售额!R52,"")</f>
        <v>61560</v>
      </c>
      <c r="W93" s="5">
        <f>IF(ISNUMBER(精灵_父体历史销售额!Q52),精灵_父体历史销售额!Q52,"")</f>
        <v>60228</v>
      </c>
      <c r="X93" s="5">
        <f>IF(ISNUMBER(精灵_父体历史销售额!P52),精灵_父体历史销售额!P52,"")</f>
        <v>34786</v>
      </c>
      <c r="Y93" s="5">
        <f>IF(ISNUMBER(精灵_父体历史销售额!O52),精灵_父体历史销售额!O52,"")</f>
        <v>39385</v>
      </c>
      <c r="Z93" s="5">
        <f>IF(ISNUMBER(精灵_父体历史销售额!N52),精灵_父体历史销售额!N52,"")</f>
        <v>42498</v>
      </c>
      <c r="AA93" s="5">
        <f>IF(ISNUMBER(精灵_父体历史销售额!M52),精灵_父体历史销售额!M52,"")</f>
        <v>24818</v>
      </c>
      <c r="AB93" s="5">
        <f>IF(ISNUMBER(精灵_父体历史销售额!L52),精灵_父体历史销售额!L52,"")</f>
        <v>34724</v>
      </c>
      <c r="AC93" s="5">
        <f>IF(ISNUMBER(精灵_父体历史销售额!K52),精灵_父体历史销售额!K52,"")</f>
        <v>30709</v>
      </c>
      <c r="AD93" s="5">
        <f>IF(ISNUMBER(精灵_父体历史销售额!J52),精灵_父体历史销售额!J52,"")</f>
        <v>63440</v>
      </c>
      <c r="AE93" s="6">
        <f>IF(ISNUMBER(精灵_父体历史销售额!I52),精灵_父体历史销售额!I52,"")</f>
        <v>85994</v>
      </c>
    </row>
    <row r="94" ht="24" customHeight="1" spans="1:31">
      <c r="A94" s="1"/>
      <c r="B94" s="1" t="s">
        <v>752</v>
      </c>
      <c r="C94" s="1" t="s">
        <v>56</v>
      </c>
      <c r="D94" s="1">
        <v>54</v>
      </c>
      <c r="E94" s="5" t="str">
        <f>IF(ISNUMBER(精灵_父体历史销售额!AI54),精灵_父体历史销售额!AI54,"")</f>
        <v/>
      </c>
      <c r="F94" s="5" t="str">
        <f>IF(ISNUMBER(精灵_父体历史销售额!AH54),精灵_父体历史销售额!AH54,"")</f>
        <v/>
      </c>
      <c r="G94" s="5" t="str">
        <f>IF(ISNUMBER(精灵_父体历史销售额!AG54),精灵_父体历史销售额!AG54,"")</f>
        <v/>
      </c>
      <c r="H94" s="5" t="str">
        <f>IF(ISNUMBER(精灵_父体历史销售额!AF54),精灵_父体历史销售额!AF54,"")</f>
        <v/>
      </c>
      <c r="I94" s="5" t="str">
        <f>IF(ISNUMBER(精灵_父体历史销售额!AE54),精灵_父体历史销售额!AE54,"")</f>
        <v/>
      </c>
      <c r="J94" s="5" t="str">
        <f>IF(ISNUMBER(精灵_父体历史销售额!AD54),精灵_父体历史销售额!AD54,"")</f>
        <v/>
      </c>
      <c r="K94" s="5" t="str">
        <f>IF(ISNUMBER(精灵_父体历史销售额!AC54),精灵_父体历史销售额!AC54,"")</f>
        <v/>
      </c>
      <c r="L94" s="5" t="str">
        <f>IF(ISNUMBER(精灵_父体历史销售额!AB54),精灵_父体历史销售额!AB54,"")</f>
        <v/>
      </c>
      <c r="M94" s="5">
        <f>IF(ISNUMBER(精灵_父体历史销售额!AA54),精灵_父体历史销售额!AA54,"")</f>
        <v>0</v>
      </c>
      <c r="N94" s="5">
        <f>IF(ISNUMBER(精灵_父体历史销售额!Z54),精灵_父体历史销售额!Z54,"")</f>
        <v>5298</v>
      </c>
      <c r="O94" s="5">
        <f>IF(ISNUMBER(精灵_父体历史销售额!Y54),精灵_父体历史销售额!Y54,"")</f>
        <v>20442</v>
      </c>
      <c r="P94" s="5">
        <f>IF(ISNUMBER(精灵_父体历史销售额!X54),精灵_父体历史销售额!X54,"")</f>
        <v>17340</v>
      </c>
      <c r="Q94" s="5">
        <f>IF(ISNUMBER(精灵_父体历史销售额!W54),精灵_父体历史销售额!W54,"")</f>
        <v>8469</v>
      </c>
      <c r="R94" s="5">
        <f>IF(ISNUMBER(精灵_父体历史销售额!V54),精灵_父体历史销售额!V54,"")</f>
        <v>9452</v>
      </c>
      <c r="S94" s="5">
        <f>IF(ISNUMBER(精灵_父体历史销售额!U54),精灵_父体历史销售额!U54,"")</f>
        <v>6751</v>
      </c>
      <c r="T94" s="5">
        <f>IF(ISNUMBER(精灵_父体历史销售额!T54),精灵_父体历史销售额!T54,"")</f>
        <v>6716</v>
      </c>
      <c r="U94" s="5">
        <f>IF(ISNUMBER(精灵_父体历史销售额!S54),精灵_父体历史销售额!S54,"")</f>
        <v>13461</v>
      </c>
      <c r="V94" s="5">
        <f>IF(ISNUMBER(精灵_父体历史销售额!R54),精灵_父体历史销售额!R54,"")</f>
        <v>30574</v>
      </c>
      <c r="W94" s="5">
        <f>IF(ISNUMBER(精灵_父体历史销售额!Q54),精灵_父体历史销售额!Q54,"")</f>
        <v>29237</v>
      </c>
      <c r="X94" s="5">
        <f>IF(ISNUMBER(精灵_父体历史销售额!P54),精灵_父体历史销售额!P54,"")</f>
        <v>32298</v>
      </c>
      <c r="Y94" s="5">
        <f>IF(ISNUMBER(精灵_父体历史销售额!O54),精灵_父体历史销售额!O54,"")</f>
        <v>24379</v>
      </c>
      <c r="Z94" s="5">
        <f>IF(ISNUMBER(精灵_父体历史销售额!N54),精灵_父体历史销售额!N54,"")</f>
        <v>16392</v>
      </c>
      <c r="AA94" s="5">
        <f>IF(ISNUMBER(精灵_父体历史销售额!M54),精灵_父体历史销售额!M54,"")</f>
        <v>16938</v>
      </c>
      <c r="AB94" s="5">
        <f>IF(ISNUMBER(精灵_父体历史销售额!L54),精灵_父体历史销售额!L54,"")</f>
        <v>13017</v>
      </c>
      <c r="AC94" s="5">
        <f>IF(ISNUMBER(精灵_父体历史销售额!K54),精灵_父体历史销售额!K54,"")</f>
        <v>19985</v>
      </c>
      <c r="AD94" s="5">
        <f>IF(ISNUMBER(精灵_父体历史销售额!J54),精灵_父体历史销售额!J54,"")</f>
        <v>17812</v>
      </c>
      <c r="AE94" s="6">
        <f>IF(ISNUMBER(精灵_父体历史销售额!I54),精灵_父体历史销售额!I54,"")</f>
        <v>22707</v>
      </c>
    </row>
    <row r="95" ht="24" customHeight="1" spans="1:31">
      <c r="A95" s="1"/>
      <c r="B95" s="1" t="s">
        <v>239</v>
      </c>
      <c r="C95" s="1" t="s">
        <v>240</v>
      </c>
      <c r="D95" s="1">
        <v>57</v>
      </c>
      <c r="E95" s="5">
        <f>IF(ISNUMBER(精灵_父体历史销售额!AI57),精灵_父体历史销售额!AI57,"")</f>
        <v>10602</v>
      </c>
      <c r="F95" s="5">
        <f>IF(ISNUMBER(精灵_父体历史销售额!AH57),精灵_父体历史销售额!AH57,"")</f>
        <v>10526</v>
      </c>
      <c r="G95" s="5">
        <f>IF(ISNUMBER(精灵_父体历史销售额!AG57),精灵_父体历史销售额!AG57,"")</f>
        <v>10680</v>
      </c>
      <c r="H95" s="5">
        <f>IF(ISNUMBER(精灵_父体历史销售额!AF57),精灵_父体历史销售额!AF57,"")</f>
        <v>7204</v>
      </c>
      <c r="I95" s="5">
        <f>IF(ISNUMBER(精灵_父体历史销售额!AE57),精灵_父体历史销售额!AE57,"")</f>
        <v>14934</v>
      </c>
      <c r="J95" s="5">
        <f>IF(ISNUMBER(精灵_父体历史销售额!AD57),精灵_父体历史销售额!AD57,"")</f>
        <v>20295</v>
      </c>
      <c r="K95" s="5">
        <f>IF(ISNUMBER(精灵_父体历史销售额!AC57),精灵_父体历史销售额!AC57,"")</f>
        <v>11453</v>
      </c>
      <c r="L95" s="5">
        <f>IF(ISNUMBER(精灵_父体历史销售额!AB57),精灵_父体历史销售额!AB57,"")</f>
        <v>9998</v>
      </c>
      <c r="M95" s="5">
        <f>IF(ISNUMBER(精灵_父体历史销售额!AA57),精灵_父体历史销售额!AA57,"")</f>
        <v>16399</v>
      </c>
      <c r="N95" s="5">
        <f>IF(ISNUMBER(精灵_父体历史销售额!Z57),精灵_父体历史销售额!Z57,"")</f>
        <v>17806</v>
      </c>
      <c r="O95" s="5">
        <f>IF(ISNUMBER(精灵_父体历史销售额!Y57),精灵_父体历史销售额!Y57,"")</f>
        <v>17840</v>
      </c>
      <c r="P95" s="5">
        <f>IF(ISNUMBER(精灵_父体历史销售额!X57),精灵_父体历史销售额!X57,"")</f>
        <v>14633</v>
      </c>
      <c r="Q95" s="5">
        <f>IF(ISNUMBER(精灵_父体历史销售额!W57),精灵_父体历史销售额!W57,"")</f>
        <v>16895</v>
      </c>
      <c r="R95" s="5">
        <f>IF(ISNUMBER(精灵_父体历史销售额!V57),精灵_父体历史销售额!V57,"")</f>
        <v>17436</v>
      </c>
      <c r="S95" s="5">
        <f>IF(ISNUMBER(精灵_父体历史销售额!U57),精灵_父体历史销售额!U57,"")</f>
        <v>11336</v>
      </c>
      <c r="T95" s="5">
        <f>IF(ISNUMBER(精灵_父体历史销售额!T57),精灵_父体历史销售额!T57,"")</f>
        <v>14859</v>
      </c>
      <c r="U95" s="5">
        <f>IF(ISNUMBER(精灵_父体历史销售额!S57),精灵_父体历史销售额!S57,"")</f>
        <v>13637</v>
      </c>
      <c r="V95" s="5">
        <f>IF(ISNUMBER(精灵_父体历史销售额!R57),精灵_父体历史销售额!R57,"")</f>
        <v>21216</v>
      </c>
      <c r="W95" s="5">
        <f>IF(ISNUMBER(精灵_父体历史销售额!Q57),精灵_父体历史销售额!Q57,"")</f>
        <v>13620</v>
      </c>
      <c r="X95" s="5">
        <f>IF(ISNUMBER(精灵_父体历史销售额!P57),精灵_父体历史销售额!P57,"")</f>
        <v>18921</v>
      </c>
      <c r="Y95" s="5">
        <f>IF(ISNUMBER(精灵_父体历史销售额!O57),精灵_父体历史销售额!O57,"")</f>
        <v>25182</v>
      </c>
      <c r="Z95" s="5">
        <f>IF(ISNUMBER(精灵_父体历史销售额!N57),精灵_父体历史销售额!N57,"")</f>
        <v>9771</v>
      </c>
      <c r="AA95" s="5">
        <f>IF(ISNUMBER(精灵_父体历史销售额!M57),精灵_父体历史销售额!M57,"")</f>
        <v>7078</v>
      </c>
      <c r="AB95" s="5">
        <f>IF(ISNUMBER(精灵_父体历史销售额!L57),精灵_父体历史销售额!L57,"")</f>
        <v>20149</v>
      </c>
      <c r="AC95" s="5">
        <f>IF(ISNUMBER(精灵_父体历史销售额!K57),精灵_父体历史销售额!K57,"")</f>
        <v>27930</v>
      </c>
      <c r="AD95" s="5">
        <f>IF(ISNUMBER(精灵_父体历史销售额!J57),精灵_父体历史销售额!J57,"")</f>
        <v>15602</v>
      </c>
      <c r="AE95" s="6">
        <f>IF(ISNUMBER(精灵_父体历史销售额!I57),精灵_父体历史销售额!I57,"")</f>
        <v>24638</v>
      </c>
    </row>
    <row r="96" ht="24" customHeight="1" spans="1:31">
      <c r="A96" s="1"/>
      <c r="B96" s="1" t="s">
        <v>757</v>
      </c>
      <c r="C96" s="1" t="s">
        <v>48</v>
      </c>
      <c r="D96" s="1">
        <v>58</v>
      </c>
      <c r="E96" s="5">
        <f>IF(ISNUMBER(精灵_父体历史销售额!AI58),精灵_父体历史销售额!AI58,"")</f>
        <v>764</v>
      </c>
      <c r="F96" s="5">
        <f>IF(ISNUMBER(精灵_父体历史销售额!AH58),精灵_父体历史销售额!AH58,"")</f>
        <v>18990</v>
      </c>
      <c r="G96" s="5">
        <f>IF(ISNUMBER(精灵_父体历史销售额!AG58),精灵_父体历史销售额!AG58,"")</f>
        <v>19537</v>
      </c>
      <c r="H96" s="5">
        <f>IF(ISNUMBER(精灵_父体历史销售额!AF58),精灵_父体历史销售额!AF58,"")</f>
        <v>11804</v>
      </c>
      <c r="I96" s="5">
        <f>IF(ISNUMBER(精灵_父体历史销售额!AE58),精灵_父体历史销售额!AE58,"")</f>
        <v>0</v>
      </c>
      <c r="J96" s="5">
        <f>IF(ISNUMBER(精灵_父体历史销售额!AD58),精灵_父体历史销售额!AD58,"")</f>
        <v>13164</v>
      </c>
      <c r="K96" s="5" t="str">
        <f>IF(ISNUMBER(精灵_父体历史销售额!AC58),精灵_父体历史销售额!AC58,"")</f>
        <v/>
      </c>
      <c r="L96" s="5" t="str">
        <f>IF(ISNUMBER(精灵_父体历史销售额!AB58),精灵_父体历史销售额!AB58,"")</f>
        <v/>
      </c>
      <c r="M96" s="5" t="str">
        <f>IF(ISNUMBER(精灵_父体历史销售额!AA58),精灵_父体历史销售额!AA58,"")</f>
        <v/>
      </c>
      <c r="N96" s="5" t="str">
        <f>IF(ISNUMBER(精灵_父体历史销售额!Z58),精灵_父体历史销售额!Z58,"")</f>
        <v/>
      </c>
      <c r="O96" s="5">
        <f>IF(ISNUMBER(精灵_父体历史销售额!Y58),精灵_父体历史销售额!Y58,"")</f>
        <v>12225</v>
      </c>
      <c r="P96" s="5">
        <f>IF(ISNUMBER(精灵_父体历史销售额!X58),精灵_父体历史销售额!X58,"")</f>
        <v>22244</v>
      </c>
      <c r="Q96" s="5">
        <f>IF(ISNUMBER(精灵_父体历史销售额!W58),精灵_父体历史销售额!W58,"")</f>
        <v>24391</v>
      </c>
      <c r="R96" s="5">
        <f>IF(ISNUMBER(精灵_父体历史销售额!V58),精灵_父体历史销售额!V58,"")</f>
        <v>29106</v>
      </c>
      <c r="S96" s="5">
        <f>IF(ISNUMBER(精灵_父体历史销售额!U58),精灵_父体历史销售额!U58,"")</f>
        <v>30027</v>
      </c>
      <c r="T96" s="5">
        <f>IF(ISNUMBER(精灵_父体历史销售额!T58),精灵_父体历史销售额!T58,"")</f>
        <v>30027</v>
      </c>
      <c r="U96" s="5">
        <f>IF(ISNUMBER(精灵_父体历史销售额!S58),精灵_父体历史销售额!S58,"")</f>
        <v>25487</v>
      </c>
      <c r="V96" s="5">
        <f>IF(ISNUMBER(精灵_父体历史销售额!R58),精灵_父体历史销售额!R58,"")</f>
        <v>37796</v>
      </c>
      <c r="W96" s="5">
        <f>IF(ISNUMBER(精灵_父体历史销售额!Q58),精灵_父体历史销售额!Q58,"")</f>
        <v>43346</v>
      </c>
      <c r="X96" s="5">
        <f>IF(ISNUMBER(精灵_父体历史销售额!P58),精灵_父体历史销售额!P58,"")</f>
        <v>38401</v>
      </c>
      <c r="Y96" s="5">
        <f>IF(ISNUMBER(精灵_父体历史销售额!O58),精灵_父体历史销售额!O58,"")</f>
        <v>29723</v>
      </c>
      <c r="Z96" s="5">
        <f>IF(ISNUMBER(精灵_父体历史销售额!N58),精灵_父体历史销售额!N58,"")</f>
        <v>34167</v>
      </c>
      <c r="AA96" s="5">
        <f>IF(ISNUMBER(精灵_父体历史销售额!M58),精灵_父体历史销售额!M58,"")</f>
        <v>40070</v>
      </c>
      <c r="AB96" s="5">
        <f>IF(ISNUMBER(精灵_父体历史销售额!L58),精灵_父体历史销售额!L58,"")</f>
        <v>35516</v>
      </c>
      <c r="AC96" s="5">
        <f>IF(ISNUMBER(精灵_父体历史销售额!K58),精灵_父体历史销售额!K58,"")</f>
        <v>32044</v>
      </c>
      <c r="AD96" s="5">
        <f>IF(ISNUMBER(精灵_父体历史销售额!J58),精灵_父体历史销售额!J58,"")</f>
        <v>43186</v>
      </c>
      <c r="AE96" s="6">
        <f>IF(ISNUMBER(精灵_父体历史销售额!I58),精灵_父体历史销售额!I58,"")</f>
        <v>63481</v>
      </c>
    </row>
    <row r="97" ht="24" customHeight="1" spans="1:31">
      <c r="A97" s="1"/>
      <c r="B97" s="1" t="s">
        <v>758</v>
      </c>
      <c r="C97" s="1" t="s">
        <v>64</v>
      </c>
      <c r="D97" s="1">
        <v>59</v>
      </c>
      <c r="E97" s="5" t="str">
        <f>IF(ISNUMBER(精灵_父体历史销售额!AI59),精灵_父体历史销售额!AI59,"")</f>
        <v/>
      </c>
      <c r="F97" s="5" t="str">
        <f>IF(ISNUMBER(精灵_父体历史销售额!AH59),精灵_父体历史销售额!AH59,"")</f>
        <v/>
      </c>
      <c r="G97" s="5" t="str">
        <f>IF(ISNUMBER(精灵_父体历史销售额!AG59),精灵_父体历史销售额!AG59,"")</f>
        <v/>
      </c>
      <c r="H97" s="5" t="str">
        <f>IF(ISNUMBER(精灵_父体历史销售额!AF59),精灵_父体历史销售额!AF59,"")</f>
        <v/>
      </c>
      <c r="I97" s="5" t="str">
        <f>IF(ISNUMBER(精灵_父体历史销售额!AE59),精灵_父体历史销售额!AE59,"")</f>
        <v/>
      </c>
      <c r="J97" s="5" t="str">
        <f>IF(ISNUMBER(精灵_父体历史销售额!AD59),精灵_父体历史销售额!AD59,"")</f>
        <v/>
      </c>
      <c r="K97" s="5" t="str">
        <f>IF(ISNUMBER(精灵_父体历史销售额!AC59),精灵_父体历史销售额!AC59,"")</f>
        <v/>
      </c>
      <c r="L97" s="5" t="str">
        <f>IF(ISNUMBER(精灵_父体历史销售额!AB59),精灵_父体历史销售额!AB59,"")</f>
        <v/>
      </c>
      <c r="M97" s="5" t="str">
        <f>IF(ISNUMBER(精灵_父体历史销售额!AA59),精灵_父体历史销售额!AA59,"")</f>
        <v/>
      </c>
      <c r="N97" s="5" t="str">
        <f>IF(ISNUMBER(精灵_父体历史销售额!Z59),精灵_父体历史销售额!Z59,"")</f>
        <v/>
      </c>
      <c r="O97" s="5" t="str">
        <f>IF(ISNUMBER(精灵_父体历史销售额!Y59),精灵_父体历史销售额!Y59,"")</f>
        <v/>
      </c>
      <c r="P97" s="5" t="str">
        <f>IF(ISNUMBER(精灵_父体历史销售额!X59),精灵_父体历史销售额!X59,"")</f>
        <v/>
      </c>
      <c r="Q97" s="5">
        <f>IF(ISNUMBER(精灵_父体历史销售额!W59),精灵_父体历史销售额!W59,"")</f>
        <v>0</v>
      </c>
      <c r="R97" s="5">
        <f>IF(ISNUMBER(精灵_父体历史销售额!V59),精灵_父体历史销售额!V59,"")</f>
        <v>769</v>
      </c>
      <c r="S97" s="5">
        <f>IF(ISNUMBER(精灵_父体历史销售额!U59),精灵_父体历史销售额!U59,"")</f>
        <v>8121</v>
      </c>
      <c r="T97" s="5">
        <f>IF(ISNUMBER(精灵_父体历史销售额!T59),精灵_父体历史销售额!T59,"")</f>
        <v>7679</v>
      </c>
      <c r="U97" s="5">
        <f>IF(ISNUMBER(精灵_父体历史销售额!S59),精灵_父体历史销售额!S59,"")</f>
        <v>16973</v>
      </c>
      <c r="V97" s="5">
        <f>IF(ISNUMBER(精灵_父体历史销售额!R59),精灵_父体历史销售额!R59,"")</f>
        <v>25831</v>
      </c>
      <c r="W97" s="5">
        <f>IF(ISNUMBER(精灵_父体历史销售额!Q59),精灵_父体历史销售额!Q59,"")</f>
        <v>6749</v>
      </c>
      <c r="X97" s="5">
        <f>IF(ISNUMBER(精灵_父体历史销售额!P59),精灵_父体历史销售额!P59,"")</f>
        <v>8638</v>
      </c>
      <c r="Y97" s="5">
        <f>IF(ISNUMBER(精灵_父体历史销售额!O59),精灵_父体历史销售额!O59,"")</f>
        <v>13652</v>
      </c>
      <c r="Z97" s="5">
        <f>IF(ISNUMBER(精灵_父体历史销售额!N59),精灵_父体历史销售额!N59,"")</f>
        <v>27699</v>
      </c>
      <c r="AA97" s="5">
        <f>IF(ISNUMBER(精灵_父体历史销售额!M59),精灵_父体历史销售额!M59,"")</f>
        <v>26162</v>
      </c>
      <c r="AB97" s="5">
        <f>IF(ISNUMBER(精灵_父体历史销售额!L59),精灵_父体历史销售额!L59,"")</f>
        <v>23366</v>
      </c>
      <c r="AC97" s="5">
        <f>IF(ISNUMBER(精灵_父体历史销售额!K59),精灵_父体历史销售额!K59,"")</f>
        <v>32417</v>
      </c>
      <c r="AD97" s="5">
        <f>IF(ISNUMBER(精灵_父体历史销售额!J59),精灵_父体历史销售额!J59,"")</f>
        <v>26536</v>
      </c>
      <c r="AE97" s="6">
        <f>IF(ISNUMBER(精灵_父体历史销售额!I59),精灵_父体历史销售额!I59,"")</f>
        <v>30718</v>
      </c>
    </row>
    <row r="98" ht="24" customHeight="1" spans="1:31">
      <c r="A98" s="1"/>
      <c r="B98" s="1" t="s">
        <v>754</v>
      </c>
      <c r="C98" s="1" t="s">
        <v>56</v>
      </c>
      <c r="D98" s="1">
        <v>55</v>
      </c>
      <c r="E98" s="5">
        <f>IF(ISNUMBER(精灵_父体历史销售额!AI55),精灵_父体历史销售额!AI55,"")</f>
        <v>25906</v>
      </c>
      <c r="F98" s="5">
        <f>IF(ISNUMBER(精灵_父体历史销售额!AH55),精灵_父体历史销售额!AH55,"")</f>
        <v>16620</v>
      </c>
      <c r="G98" s="5">
        <f>IF(ISNUMBER(精灵_父体历史销售额!AG55),精灵_父体历史销售额!AG55,"")</f>
        <v>26394</v>
      </c>
      <c r="H98" s="5">
        <f>IF(ISNUMBER(精灵_父体历史销售额!AF55),精灵_父体历史销售额!AF55,"")</f>
        <v>43834</v>
      </c>
      <c r="I98" s="5">
        <f>IF(ISNUMBER(精灵_父体历史销售额!AE55),精灵_父体历史销售额!AE55,"")</f>
        <v>47765</v>
      </c>
      <c r="J98" s="5">
        <f>IF(ISNUMBER(精灵_父体历史销售额!AD55),精灵_父体历史销售额!AD55,"")</f>
        <v>13462</v>
      </c>
      <c r="K98" s="5">
        <f>IF(ISNUMBER(精灵_父体历史销售额!AC55),精灵_父体历史销售额!AC55,"")</f>
        <v>24506</v>
      </c>
      <c r="L98" s="5">
        <f>IF(ISNUMBER(精灵_父体历史销售额!AB55),精灵_父体历史销售额!AB55,"")</f>
        <v>45767</v>
      </c>
      <c r="M98" s="5">
        <f>IF(ISNUMBER(精灵_父体历史销售额!AA55),精灵_父体历史销售额!AA55,"")</f>
        <v>36657</v>
      </c>
      <c r="N98" s="5">
        <f>IF(ISNUMBER(精灵_父体历史销售额!Z55),精灵_父体历史销售额!Z55,"")</f>
        <v>48373</v>
      </c>
      <c r="O98" s="5">
        <f>IF(ISNUMBER(精灵_父体历史销售额!Y55),精灵_父体历史销售额!Y55,"")</f>
        <v>42399</v>
      </c>
      <c r="P98" s="5">
        <f>IF(ISNUMBER(精灵_父体历史销售额!X55),精灵_父体历史销售额!X55,"")</f>
        <v>39435</v>
      </c>
      <c r="Q98" s="5">
        <f>IF(ISNUMBER(精灵_父体历史销售额!W55),精灵_父体历史销售额!W55,"")</f>
        <v>32130</v>
      </c>
      <c r="R98" s="5">
        <f>IF(ISNUMBER(精灵_父体历史销售额!V55),精灵_父体历史销售额!V55,"")</f>
        <v>43360</v>
      </c>
      <c r="S98" s="5">
        <f>IF(ISNUMBER(精灵_父体历史销售额!U55),精灵_父体历史销售额!U55,"")</f>
        <v>30812</v>
      </c>
      <c r="T98" s="5">
        <f>IF(ISNUMBER(精灵_父体历史销售额!T55),精灵_父体历史销售额!T55,"")</f>
        <v>21423</v>
      </c>
      <c r="U98" s="5">
        <f>IF(ISNUMBER(精灵_父体历史销售额!S55),精灵_父体历史销售额!S55,"")</f>
        <v>34806</v>
      </c>
      <c r="V98" s="5">
        <f>IF(ISNUMBER(精灵_父体历史销售额!R55),精灵_父体历史销售额!R55,"")</f>
        <v>36548</v>
      </c>
      <c r="W98" s="5">
        <f>IF(ISNUMBER(精灵_父体历史销售额!Q55),精灵_父体历史销售额!Q55,"")</f>
        <v>36818</v>
      </c>
      <c r="X98" s="5">
        <f>IF(ISNUMBER(精灵_父体历史销售额!P55),精灵_父体历史销售额!P55,"")</f>
        <v>26044</v>
      </c>
      <c r="Y98" s="5">
        <f>IF(ISNUMBER(精灵_父体历史销售额!O55),精灵_父体历史销售额!O55,"")</f>
        <v>31578</v>
      </c>
      <c r="Z98" s="5">
        <f>IF(ISNUMBER(精灵_父体历史销售额!N55),精灵_父体历史销售额!N55,"")</f>
        <v>35221</v>
      </c>
      <c r="AA98" s="5">
        <f>IF(ISNUMBER(精灵_父体历史销售额!M55),精灵_父体历史销售额!M55,"")</f>
        <v>34183</v>
      </c>
      <c r="AB98" s="5">
        <f>IF(ISNUMBER(精灵_父体历史销售额!L55),精灵_父体历史销售额!L55,"")</f>
        <v>29220</v>
      </c>
      <c r="AC98" s="5">
        <f>IF(ISNUMBER(精灵_父体历史销售额!K55),精灵_父体历史销售额!K55,"")</f>
        <v>34838</v>
      </c>
      <c r="AD98" s="5">
        <f>IF(ISNUMBER(精灵_父体历史销售额!J55),精灵_父体历史销售额!J55,"")</f>
        <v>21738</v>
      </c>
      <c r="AE98" s="6">
        <f>IF(ISNUMBER(精灵_父体历史销售额!I55),精灵_父体历史销售额!I55,"")</f>
        <v>30737</v>
      </c>
    </row>
    <row r="99" ht="24" customHeight="1" spans="1:31">
      <c r="A99" s="1"/>
      <c r="B99" s="1" t="s">
        <v>751</v>
      </c>
      <c r="C99" s="1" t="s">
        <v>46</v>
      </c>
      <c r="D99" s="1">
        <v>53</v>
      </c>
      <c r="E99" s="5">
        <f>IF(ISNUMBER(精灵_父体历史销售额!AI53),精灵_父体历史销售额!AI53,"")</f>
        <v>19641</v>
      </c>
      <c r="F99" s="5">
        <f>IF(ISNUMBER(精灵_父体历史销售额!AH53),精灵_父体历史销售额!AH53,"")</f>
        <v>21696</v>
      </c>
      <c r="G99" s="5">
        <f>IF(ISNUMBER(精灵_父体历史销售额!AG53),精灵_父体历史销售额!AG53,"")</f>
        <v>20701</v>
      </c>
      <c r="H99" s="5">
        <f>IF(ISNUMBER(精灵_父体历史销售额!AF53),精灵_父体历史销售额!AF53,"")</f>
        <v>7194</v>
      </c>
      <c r="I99" s="5">
        <f>IF(ISNUMBER(精灵_父体历史销售额!AE53),精灵_父体历史销售额!AE53,"")</f>
        <v>27004</v>
      </c>
      <c r="J99" s="5">
        <f>IF(ISNUMBER(精灵_父体历史销售额!AD53),精灵_父体历史销售额!AD53,"")</f>
        <v>39257</v>
      </c>
      <c r="K99" s="5">
        <f>IF(ISNUMBER(精灵_父体历史销售额!AC53),精灵_父体历史销售额!AC53,"")</f>
        <v>13783</v>
      </c>
      <c r="L99" s="5">
        <f>IF(ISNUMBER(精灵_父体历史销售额!AB53),精灵_父体历史销售额!AB53,"")</f>
        <v>2704</v>
      </c>
      <c r="M99" s="5">
        <f>IF(ISNUMBER(精灵_父体历史销售额!AA53),精灵_父体历史销售额!AA53,"")</f>
        <v>8442</v>
      </c>
      <c r="N99" s="5">
        <f>IF(ISNUMBER(精灵_父体历史销售额!Z53),精灵_父体历史销售额!Z53,"")</f>
        <v>34028</v>
      </c>
      <c r="O99" s="5">
        <f>IF(ISNUMBER(精灵_父体历史销售额!Y53),精灵_父体历史销售额!Y53,"")</f>
        <v>5339</v>
      </c>
      <c r="P99" s="5">
        <f>IF(ISNUMBER(精灵_父体历史销售额!X53),精灵_父体历史销售额!X53,"")</f>
        <v>3830</v>
      </c>
      <c r="Q99" s="5">
        <f>IF(ISNUMBER(精灵_父体历史销售额!W53),精灵_父体历史销售额!W53,"")</f>
        <v>7928</v>
      </c>
      <c r="R99" s="5">
        <f>IF(ISNUMBER(精灵_父体历史销售额!V53),精灵_父体历史销售额!V53,"")</f>
        <v>20049</v>
      </c>
      <c r="S99" s="5">
        <f>IF(ISNUMBER(精灵_父体历史销售额!U53),精灵_父体历史销售额!U53,"")</f>
        <v>21733</v>
      </c>
      <c r="T99" s="5">
        <f>IF(ISNUMBER(精灵_父体历史销售额!T53),精灵_父体历史销售额!T53,"")</f>
        <v>30602</v>
      </c>
      <c r="U99" s="5">
        <f>IF(ISNUMBER(精灵_父体历史销售额!S53),精灵_父体历史销售额!S53,"")</f>
        <v>35768</v>
      </c>
      <c r="V99" s="5">
        <f>IF(ISNUMBER(精灵_父体历史销售额!R53),精灵_父体历史销售额!R53,"")</f>
        <v>69033</v>
      </c>
      <c r="W99" s="5">
        <f>IF(ISNUMBER(精灵_父体历史销售额!Q53),精灵_父体历史销售额!Q53,"")</f>
        <v>95241</v>
      </c>
      <c r="X99" s="5">
        <f>IF(ISNUMBER(精灵_父体历史销售额!P53),精灵_父体历史销售额!P53,"")</f>
        <v>34434</v>
      </c>
      <c r="Y99" s="5">
        <f>IF(ISNUMBER(精灵_父体历史销售额!O53),精灵_父体历史销售额!O53,"")</f>
        <v>24674</v>
      </c>
      <c r="Z99" s="5">
        <f>IF(ISNUMBER(精灵_父体历史销售额!N53),精灵_父体历史销售额!N53,"")</f>
        <v>40969</v>
      </c>
      <c r="AA99" s="5">
        <f>IF(ISNUMBER(精灵_父体历史销售额!M53),精灵_父体历史销售额!M53,"")</f>
        <v>50906</v>
      </c>
      <c r="AB99" s="5">
        <f>IF(ISNUMBER(精灵_父体历史销售额!L53),精灵_父体历史销售额!L53,"")</f>
        <v>86418</v>
      </c>
      <c r="AC99" s="5">
        <f>IF(ISNUMBER(精灵_父体历史销售额!K53),精灵_父体历史销售额!K53,"")</f>
        <v>84699</v>
      </c>
      <c r="AD99" s="5">
        <f>IF(ISNUMBER(精灵_父体历史销售额!J53),精灵_父体历史销售额!J53,"")</f>
        <v>50928</v>
      </c>
      <c r="AE99" s="6">
        <f>IF(ISNUMBER(精灵_父体历史销售额!I53),精灵_父体历史销售额!I53,"")</f>
        <v>64206</v>
      </c>
    </row>
    <row r="100" ht="24" customHeight="1" spans="1:31">
      <c r="A100" s="1"/>
      <c r="B100" s="1" t="s">
        <v>762</v>
      </c>
      <c r="C100" s="1" t="s">
        <v>236</v>
      </c>
      <c r="D100" s="1">
        <v>63</v>
      </c>
      <c r="E100" s="5" t="str">
        <f>IF(ISNUMBER(精灵_父体历史销售额!AI63),精灵_父体历史销售额!AI63,"")</f>
        <v/>
      </c>
      <c r="F100" s="5">
        <f>IF(ISNUMBER(精灵_父体历史销售额!AH63),精灵_父体历史销售额!AH63,"")</f>
        <v>28017</v>
      </c>
      <c r="G100" s="5" t="str">
        <f>IF(ISNUMBER(精灵_父体历史销售额!AG63),精灵_父体历史销售额!AG63,"")</f>
        <v/>
      </c>
      <c r="H100" s="5">
        <f>IF(ISNUMBER(精灵_父体历史销售额!AF63),精灵_父体历史销售额!AF63,"")</f>
        <v>28377</v>
      </c>
      <c r="I100" s="5">
        <f>IF(ISNUMBER(精灵_父体历史销售额!AE63),精灵_父体历史销售额!AE63,"")</f>
        <v>31069</v>
      </c>
      <c r="J100" s="5">
        <f>IF(ISNUMBER(精灵_父体历史销售额!AD63),精灵_父体历史销售额!AD63,"")</f>
        <v>35684</v>
      </c>
      <c r="K100" s="5">
        <f>IF(ISNUMBER(精灵_父体历史销售额!AC63),精灵_父体历史销售额!AC63,"")</f>
        <v>27058</v>
      </c>
      <c r="L100" s="5">
        <f>IF(ISNUMBER(精灵_父体历史销售额!AB63),精灵_父体历史销售额!AB63,"")</f>
        <v>30061</v>
      </c>
      <c r="M100" s="5">
        <f>IF(ISNUMBER(精灵_父体历史销售额!AA63),精灵_父体历史销售额!AA63,"")</f>
        <v>23819</v>
      </c>
      <c r="N100" s="5">
        <f>IF(ISNUMBER(精灵_父体历史销售额!Z63),精灵_父体历史销售额!Z63,"")</f>
        <v>16686</v>
      </c>
      <c r="O100" s="5">
        <f>IF(ISNUMBER(精灵_父体历史销售额!Y63),精灵_父体历史销售额!Y63,"")</f>
        <v>16160</v>
      </c>
      <c r="P100" s="5">
        <f>IF(ISNUMBER(精灵_父体历史销售额!X63),精灵_父体历史销售额!X63,"")</f>
        <v>17002</v>
      </c>
      <c r="Q100" s="5">
        <f>IF(ISNUMBER(精灵_父体历史销售额!W63),精灵_父体历史销售额!W63,"")</f>
        <v>16366</v>
      </c>
      <c r="R100" s="5">
        <f>IF(ISNUMBER(精灵_父体历史销售额!V63),精灵_父体历史销售额!V63,"")</f>
        <v>25762</v>
      </c>
      <c r="S100" s="5">
        <f>IF(ISNUMBER(精灵_父体历史销售额!U63),精灵_父体历史销售额!U63,"")</f>
        <v>24826</v>
      </c>
      <c r="T100" s="5">
        <f>IF(ISNUMBER(精灵_父体历史销售额!T63),精灵_父体历史销售额!T63,"")</f>
        <v>13978</v>
      </c>
      <c r="U100" s="5">
        <f>IF(ISNUMBER(精灵_父体历史销售额!S63),精灵_父体历史销售额!S63,"")</f>
        <v>20581</v>
      </c>
      <c r="V100" s="5">
        <f>IF(ISNUMBER(精灵_父体历史销售额!R63),精灵_父体历史销售额!R63,"")</f>
        <v>20871</v>
      </c>
      <c r="W100" s="5">
        <f>IF(ISNUMBER(精灵_父体历史销售额!Q63),精灵_父体历史销售额!Q63,"")</f>
        <v>21798</v>
      </c>
      <c r="X100" s="5">
        <f>IF(ISNUMBER(精灵_父体历史销售额!P63),精灵_父体历史销售额!P63,"")</f>
        <v>20963</v>
      </c>
      <c r="Y100" s="5">
        <f>IF(ISNUMBER(精灵_父体历史销售额!O63),精灵_父体历史销售额!O63,"")</f>
        <v>19060</v>
      </c>
      <c r="Z100" s="5">
        <f>IF(ISNUMBER(精灵_父体历史销售额!N63),精灵_父体历史销售额!N63,"")</f>
        <v>22262</v>
      </c>
      <c r="AA100" s="5">
        <f>IF(ISNUMBER(精灵_父体历史销售额!M63),精灵_父体历史销售额!M63,"")</f>
        <v>23782</v>
      </c>
      <c r="AB100" s="5">
        <f>IF(ISNUMBER(精灵_父体历史销售额!L63),精灵_父体历史销售额!L63,"")</f>
        <v>19336</v>
      </c>
      <c r="AC100" s="5">
        <f>IF(ISNUMBER(精灵_父体历史销售额!K63),精灵_父体历史销售额!K63,"")</f>
        <v>32883</v>
      </c>
      <c r="AD100" s="5">
        <f>IF(ISNUMBER(精灵_父体历史销售额!J63),精灵_父体历史销售额!J63,"")</f>
        <v>23524</v>
      </c>
      <c r="AE100" s="6">
        <f>IF(ISNUMBER(精灵_父体历史销售额!I63),精灵_父体历史销售额!I63,"")</f>
        <v>28872</v>
      </c>
    </row>
    <row r="101" ht="24" customHeight="1" spans="1:31">
      <c r="A101" s="1"/>
      <c r="B101" s="1" t="s">
        <v>763</v>
      </c>
      <c r="C101" s="1" t="s">
        <v>245</v>
      </c>
      <c r="D101" s="1">
        <v>64</v>
      </c>
      <c r="E101" s="5">
        <f>IF(ISNUMBER(精灵_父体历史销售额!AI64),精灵_父体历史销售额!AI64,"")</f>
        <v>3928</v>
      </c>
      <c r="F101" s="5">
        <f>IF(ISNUMBER(精灵_父体历史销售额!AH64),精灵_父体历史销售额!AH64,"")</f>
        <v>4930</v>
      </c>
      <c r="G101" s="5">
        <f>IF(ISNUMBER(精灵_父体历史销售额!AG64),精灵_父体历史销售额!AG64,"")</f>
        <v>6134</v>
      </c>
      <c r="H101" s="5">
        <f>IF(ISNUMBER(精灵_父体历史销售额!AF64),精灵_父体历史销售额!AF64,"")</f>
        <v>2555</v>
      </c>
      <c r="I101" s="5">
        <f>IF(ISNUMBER(精灵_父体历史销售额!AE64),精灵_父体历史销售额!AE64,"")</f>
        <v>7502</v>
      </c>
      <c r="J101" s="5">
        <f>IF(ISNUMBER(精灵_父体历史销售额!AD64),精灵_父体历史销售额!AD64,"")</f>
        <v>7550</v>
      </c>
      <c r="K101" s="5">
        <f>IF(ISNUMBER(精灵_父体历史销售额!AC64),精灵_父体历史销售额!AC64,"")</f>
        <v>6174</v>
      </c>
      <c r="L101" s="5">
        <f>IF(ISNUMBER(精灵_父体历史销售额!AB64),精灵_父体历史销售额!AB64,"")</f>
        <v>12380</v>
      </c>
      <c r="M101" s="5">
        <f>IF(ISNUMBER(精灵_父体历史销售额!AA64),精灵_父体历史销售额!AA64,"")</f>
        <v>6852</v>
      </c>
      <c r="N101" s="5">
        <f>IF(ISNUMBER(精灵_父体历史销售额!Z64),精灵_父体历史销售额!Z64,"")</f>
        <v>5495</v>
      </c>
      <c r="O101" s="5">
        <f>IF(ISNUMBER(精灵_父体历史销售额!Y64),精灵_父体历史销售额!Y64,"")</f>
        <v>5077</v>
      </c>
      <c r="P101" s="5">
        <f>IF(ISNUMBER(精灵_父体历史销售额!X64),精灵_父体历史销售额!X64,"")</f>
        <v>6605</v>
      </c>
      <c r="Q101" s="5">
        <f>IF(ISNUMBER(精灵_父体历史销售额!W64),精灵_父体历史销售额!W64,"")</f>
        <v>5077</v>
      </c>
      <c r="R101" s="5">
        <f>IF(ISNUMBER(精灵_父体历史销售额!V64),精灵_父体历史销售额!V64,"")</f>
        <v>1222</v>
      </c>
      <c r="S101" s="5">
        <f>IF(ISNUMBER(精灵_父体历史销售额!U64),精灵_父体历史销售额!U64,"")</f>
        <v>1230</v>
      </c>
      <c r="T101" s="5">
        <f>IF(ISNUMBER(精灵_父体历史销售额!T64),精灵_父体历史销售额!T64,"")</f>
        <v>8122</v>
      </c>
      <c r="U101" s="5">
        <f>IF(ISNUMBER(精灵_父体历史销售额!S64),精灵_父体历史销售额!S64,"")</f>
        <v>16330</v>
      </c>
      <c r="V101" s="5">
        <f>IF(ISNUMBER(精灵_父体历史销售额!R64),精灵_父体历史销售额!R64,"")</f>
        <v>11132</v>
      </c>
      <c r="W101" s="5">
        <f>IF(ISNUMBER(精灵_父体历史销售额!Q64),精灵_父体历史销售额!Q64,"")</f>
        <v>18306</v>
      </c>
      <c r="X101" s="5">
        <f>IF(ISNUMBER(精灵_父体历史销售额!P64),精灵_父体历史销售额!P64,"")</f>
        <v>16700</v>
      </c>
      <c r="Y101" s="5">
        <f>IF(ISNUMBER(精灵_父体历史销售额!O64),精灵_父体历史销售额!O64,"")</f>
        <v>14451</v>
      </c>
      <c r="Z101" s="5">
        <f>IF(ISNUMBER(精灵_父体历史销售额!N64),精灵_父体历史销售额!N64,"")</f>
        <v>19268</v>
      </c>
      <c r="AA101" s="5">
        <f>IF(ISNUMBER(精灵_父体历史销售额!M64),精灵_父体历史销售额!M64,"")</f>
        <v>21738</v>
      </c>
      <c r="AB101" s="5">
        <f>IF(ISNUMBER(精灵_父体历史销售额!L64),精灵_父体历史销售额!L64,"")</f>
        <v>24610</v>
      </c>
      <c r="AC101" s="5">
        <f>IF(ISNUMBER(精灵_父体历史销售额!K64),精灵_父体历史销售额!K64,"")</f>
        <v>19051</v>
      </c>
      <c r="AD101" s="5">
        <f>IF(ISNUMBER(精灵_父体历史销售额!J64),精灵_父体历史销售额!J64,"")</f>
        <v>16151</v>
      </c>
      <c r="AE101" s="6">
        <f>IF(ISNUMBER(精灵_父体历史销售额!I64),精灵_父体历史销售额!I64,"")</f>
        <v>19029</v>
      </c>
    </row>
    <row r="102" ht="24" customHeight="1" spans="1:31">
      <c r="A102" s="1"/>
      <c r="B102" s="1" t="s">
        <v>761</v>
      </c>
      <c r="C102" s="1" t="s">
        <v>60</v>
      </c>
      <c r="D102" s="1">
        <v>62</v>
      </c>
      <c r="E102" s="5" t="str">
        <f>IF(ISNUMBER(精灵_父体历史销售额!AI62),精灵_父体历史销售额!AI62,"")</f>
        <v/>
      </c>
      <c r="F102" s="5" t="str">
        <f>IF(ISNUMBER(精灵_父体历史销售额!AH62),精灵_父体历史销售额!AH62,"")</f>
        <v/>
      </c>
      <c r="G102" s="5" t="str">
        <f>IF(ISNUMBER(精灵_父体历史销售额!AG62),精灵_父体历史销售额!AG62,"")</f>
        <v/>
      </c>
      <c r="H102" s="5" t="str">
        <f>IF(ISNUMBER(精灵_父体历史销售额!AF62),精灵_父体历史销售额!AF62,"")</f>
        <v/>
      </c>
      <c r="I102" s="5" t="str">
        <f>IF(ISNUMBER(精灵_父体历史销售额!AE62),精灵_父体历史销售额!AE62,"")</f>
        <v/>
      </c>
      <c r="J102" s="5" t="str">
        <f>IF(ISNUMBER(精灵_父体历史销售额!AD62),精灵_父体历史销售额!AD62,"")</f>
        <v/>
      </c>
      <c r="K102" s="5" t="str">
        <f>IF(ISNUMBER(精灵_父体历史销售额!AC62),精灵_父体历史销售额!AC62,"")</f>
        <v/>
      </c>
      <c r="L102" s="5" t="str">
        <f>IF(ISNUMBER(精灵_父体历史销售额!AB62),精灵_父体历史销售额!AB62,"")</f>
        <v/>
      </c>
      <c r="M102" s="5" t="str">
        <f>IF(ISNUMBER(精灵_父体历史销售额!AA62),精灵_父体历史销售额!AA62,"")</f>
        <v/>
      </c>
      <c r="N102" s="5" t="str">
        <f>IF(ISNUMBER(精灵_父体历史销售额!Z62),精灵_父体历史销售额!Z62,"")</f>
        <v/>
      </c>
      <c r="O102" s="5" t="str">
        <f>IF(ISNUMBER(精灵_父体历史销售额!Y62),精灵_父体历史销售额!Y62,"")</f>
        <v/>
      </c>
      <c r="P102" s="5" t="str">
        <f>IF(ISNUMBER(精灵_父体历史销售额!X62),精灵_父体历史销售额!X62,"")</f>
        <v/>
      </c>
      <c r="Q102" s="5">
        <f>IF(ISNUMBER(精灵_父体历史销售额!W62),精灵_父体历史销售额!W62,"")</f>
        <v>0</v>
      </c>
      <c r="R102" s="5">
        <f>IF(ISNUMBER(精灵_父体历史销售额!V62),精灵_父体历史销售额!V62,"")</f>
        <v>2537</v>
      </c>
      <c r="S102" s="5">
        <f>IF(ISNUMBER(精灵_父体历史销售额!U62),精灵_父体历史销售额!U62,"")</f>
        <v>8522</v>
      </c>
      <c r="T102" s="5">
        <f>IF(ISNUMBER(精灵_父体历史销售额!T62),精灵_父体历史销售额!T62,"")</f>
        <v>4311</v>
      </c>
      <c r="U102" s="5">
        <f>IF(ISNUMBER(精灵_父体历史销售额!S62),精灵_父体历史销售额!S62,"")</f>
        <v>11878</v>
      </c>
      <c r="V102" s="5">
        <f>IF(ISNUMBER(精灵_父体历史销售额!R62),精灵_父体历史销售额!R62,"")</f>
        <v>19051</v>
      </c>
      <c r="W102" s="5">
        <f>IF(ISNUMBER(精灵_父体历史销售额!Q62),精灵_父体历史销售额!Q62,"")</f>
        <v>30087</v>
      </c>
      <c r="X102" s="5">
        <f>IF(ISNUMBER(精灵_父体历史销售额!P62),精灵_父体历史销售额!P62,"")</f>
        <v>26101</v>
      </c>
      <c r="Y102" s="5">
        <f>IF(ISNUMBER(精灵_父体历史销售额!O62),精灵_父体历史销售额!O62,"")</f>
        <v>27009</v>
      </c>
      <c r="Z102" s="5">
        <f>IF(ISNUMBER(精灵_父体历史销售额!N62),精灵_父体历史销售额!N62,"")</f>
        <v>9135</v>
      </c>
      <c r="AA102" s="5">
        <f>IF(ISNUMBER(精灵_父体历史销售额!M62),精灵_父体历史销售额!M62,"")</f>
        <v>20174</v>
      </c>
      <c r="AB102" s="5">
        <f>IF(ISNUMBER(精灵_父体历史销售额!L62),精灵_父体历史销售额!L62,"")</f>
        <v>20623</v>
      </c>
      <c r="AC102" s="5">
        <f>IF(ISNUMBER(精灵_父体历史销售额!K62),精灵_父体历史销售额!K62,"")</f>
        <v>11237</v>
      </c>
      <c r="AD102" s="5">
        <f>IF(ISNUMBER(精灵_父体历史销售额!J62),精灵_父体历史销售额!J62,"")</f>
        <v>10017</v>
      </c>
      <c r="AE102" s="6">
        <f>IF(ISNUMBER(精灵_父体历史销售额!I62),精灵_父体历史销售额!I62,"")</f>
        <v>27439</v>
      </c>
    </row>
    <row r="103" ht="24" customHeight="1" spans="1:31">
      <c r="A103" s="1"/>
      <c r="B103" s="1" t="s">
        <v>768</v>
      </c>
      <c r="C103" s="1" t="s">
        <v>282</v>
      </c>
      <c r="D103" s="1">
        <v>69</v>
      </c>
      <c r="E103" s="5" t="str">
        <f>IF(ISNUMBER(精灵_父体历史销售额!AI69),精灵_父体历史销售额!AI69,"")</f>
        <v/>
      </c>
      <c r="F103" s="5" t="str">
        <f>IF(ISNUMBER(精灵_父体历史销售额!AH69),精灵_父体历史销售额!AH69,"")</f>
        <v/>
      </c>
      <c r="G103" s="5" t="str">
        <f>IF(ISNUMBER(精灵_父体历史销售额!AG69),精灵_父体历史销售额!AG69,"")</f>
        <v/>
      </c>
      <c r="H103" s="5" t="str">
        <f>IF(ISNUMBER(精灵_父体历史销售额!AF69),精灵_父体历史销售额!AF69,"")</f>
        <v/>
      </c>
      <c r="I103" s="5" t="str">
        <f>IF(ISNUMBER(精灵_父体历史销售额!AE69),精灵_父体历史销售额!AE69,"")</f>
        <v/>
      </c>
      <c r="J103" s="5" t="str">
        <f>IF(ISNUMBER(精灵_父体历史销售额!AD69),精灵_父体历史销售额!AD69,"")</f>
        <v/>
      </c>
      <c r="K103" s="5" t="str">
        <f>IF(ISNUMBER(精灵_父体历史销售额!AC69),精灵_父体历史销售额!AC69,"")</f>
        <v/>
      </c>
      <c r="L103" s="5" t="str">
        <f>IF(ISNUMBER(精灵_父体历史销售额!AB69),精灵_父体历史销售额!AB69,"")</f>
        <v/>
      </c>
      <c r="M103" s="5" t="str">
        <f>IF(ISNUMBER(精灵_父体历史销售额!AA69),精灵_父体历史销售额!AA69,"")</f>
        <v/>
      </c>
      <c r="N103" s="5" t="str">
        <f>IF(ISNUMBER(精灵_父体历史销售额!Z69),精灵_父体历史销售额!Z69,"")</f>
        <v/>
      </c>
      <c r="O103" s="5" t="str">
        <f>IF(ISNUMBER(精灵_父体历史销售额!Y69),精灵_父体历史销售额!Y69,"")</f>
        <v/>
      </c>
      <c r="P103" s="5" t="str">
        <f>IF(ISNUMBER(精灵_父体历史销售额!X69),精灵_父体历史销售额!X69,"")</f>
        <v/>
      </c>
      <c r="Q103" s="5" t="str">
        <f>IF(ISNUMBER(精灵_父体历史销售额!W69),精灵_父体历史销售额!W69,"")</f>
        <v/>
      </c>
      <c r="R103" s="5" t="str">
        <f>IF(ISNUMBER(精灵_父体历史销售额!V69),精灵_父体历史销售额!V69,"")</f>
        <v/>
      </c>
      <c r="S103" s="5" t="str">
        <f>IF(ISNUMBER(精灵_父体历史销售额!U69),精灵_父体历史销售额!U69,"")</f>
        <v/>
      </c>
      <c r="T103" s="5" t="str">
        <f>IF(ISNUMBER(精灵_父体历史销售额!T69),精灵_父体历史销售额!T69,"")</f>
        <v/>
      </c>
      <c r="U103" s="5" t="str">
        <f>IF(ISNUMBER(精灵_父体历史销售额!S69),精灵_父体历史销售额!S69,"")</f>
        <v/>
      </c>
      <c r="V103" s="5" t="str">
        <f>IF(ISNUMBER(精灵_父体历史销售额!R69),精灵_父体历史销售额!R69,"")</f>
        <v/>
      </c>
      <c r="W103" s="5" t="str">
        <f>IF(ISNUMBER(精灵_父体历史销售额!Q69),精灵_父体历史销售额!Q69,"")</f>
        <v/>
      </c>
      <c r="X103" s="5" t="str">
        <f>IF(ISNUMBER(精灵_父体历史销售额!P69),精灵_父体历史销售额!P69,"")</f>
        <v/>
      </c>
      <c r="Y103" s="5" t="str">
        <f>IF(ISNUMBER(精灵_父体历史销售额!O69),精灵_父体历史销售额!O69,"")</f>
        <v/>
      </c>
      <c r="Z103" s="5" t="str">
        <f>IF(ISNUMBER(精灵_父体历史销售额!N69),精灵_父体历史销售额!N69,"")</f>
        <v/>
      </c>
      <c r="AA103" s="5" t="str">
        <f>IF(ISNUMBER(精灵_父体历史销售额!M69),精灵_父体历史销售额!M69,"")</f>
        <v/>
      </c>
      <c r="AB103" s="5">
        <f>IF(ISNUMBER(精灵_父体历史销售额!L69),精灵_父体历史销售额!L69,"")</f>
        <v>3363</v>
      </c>
      <c r="AC103" s="5">
        <f>IF(ISNUMBER(精灵_父体历史销售额!K69),精灵_父体历史销售额!K69,"")</f>
        <v>8922</v>
      </c>
      <c r="AD103" s="5">
        <f>IF(ISNUMBER(精灵_父体历史销售额!J69),精灵_父体历史销售额!J69,"")</f>
        <v>4203</v>
      </c>
      <c r="AE103" s="6">
        <f>IF(ISNUMBER(精灵_父体历史销售额!I69),精灵_父体历史销售额!I69,"")</f>
        <v>13752</v>
      </c>
    </row>
    <row r="104" ht="24" customHeight="1" spans="1:31">
      <c r="A104" s="1"/>
      <c r="B104" s="1" t="s">
        <v>759</v>
      </c>
      <c r="C104" s="1" t="s">
        <v>229</v>
      </c>
      <c r="D104" s="1">
        <v>60</v>
      </c>
      <c r="E104" s="5">
        <f>IF(ISNUMBER(精灵_父体历史销售额!AI60),精灵_父体历史销售额!AI60,"")</f>
        <v>11027</v>
      </c>
      <c r="F104" s="5">
        <f>IF(ISNUMBER(精灵_父体历史销售额!AH60),精灵_父体历史销售额!AH60,"")</f>
        <v>8205</v>
      </c>
      <c r="G104" s="5">
        <f>IF(ISNUMBER(精灵_父体历史销售额!AG60),精灵_父体历史销售额!AG60,"")</f>
        <v>21546</v>
      </c>
      <c r="H104" s="5">
        <f>IF(ISNUMBER(精灵_父体历史销售额!AF60),精灵_父体历史销售额!AF60,"")</f>
        <v>21805</v>
      </c>
      <c r="I104" s="5">
        <f>IF(ISNUMBER(精灵_父体历史销售额!AE60),精灵_父体历史销售额!AE60,"")</f>
        <v>22524</v>
      </c>
      <c r="J104" s="5">
        <f>IF(ISNUMBER(精灵_父体历史销售额!AD60),精灵_父体历史销售额!AD60,"")</f>
        <v>26254</v>
      </c>
      <c r="K104" s="5">
        <f>IF(ISNUMBER(精灵_父体历史销售额!AC60),精灵_父体历史销售额!AC60,"")</f>
        <v>26314</v>
      </c>
      <c r="L104" s="5">
        <f>IF(ISNUMBER(精灵_父体历史销售额!AB60),精灵_父体历史销售额!AB60,"")</f>
        <v>23242</v>
      </c>
      <c r="M104" s="5">
        <f>IF(ISNUMBER(精灵_父体历史销售额!AA60),精灵_父体历史销售额!AA60,"")</f>
        <v>19292</v>
      </c>
      <c r="N104" s="5">
        <f>IF(ISNUMBER(精灵_父体历史销售额!Z60),精灵_父体历史销售额!Z60,"")</f>
        <v>26035</v>
      </c>
      <c r="O104" s="5">
        <f>IF(ISNUMBER(精灵_父体历史销售额!Y60),精灵_父体历史销售额!Y60,"")</f>
        <v>20728</v>
      </c>
      <c r="P104" s="5">
        <f>IF(ISNUMBER(精灵_父体历史销售额!X60),精灵_父体历史销售额!X60,"")</f>
        <v>18933</v>
      </c>
      <c r="Q104" s="5">
        <f>IF(ISNUMBER(精灵_父体历史销售额!W60),精灵_父体历史销售额!W60,"")</f>
        <v>18234</v>
      </c>
      <c r="R104" s="5">
        <f>IF(ISNUMBER(精灵_父体历史销售额!V60),精灵_父体历史销售额!V60,"")</f>
        <v>22317</v>
      </c>
      <c r="S104" s="5">
        <f>IF(ISNUMBER(精灵_父体历史销售额!U60),精灵_父体历史销售额!U60,"")</f>
        <v>20657</v>
      </c>
      <c r="T104" s="5">
        <f>IF(ISNUMBER(精灵_父体历史销售额!T60),精灵_父体历史销售额!T60,"")</f>
        <v>19747</v>
      </c>
      <c r="U104" s="5">
        <f>IF(ISNUMBER(精灵_父体历史销售额!S60),精灵_父体历史销售额!S60,"")</f>
        <v>21757</v>
      </c>
      <c r="V104" s="5">
        <f>IF(ISNUMBER(精灵_父体历史销售额!R60),精灵_父体历史销售额!R60,"")</f>
        <v>26913</v>
      </c>
      <c r="W104" s="5">
        <f>IF(ISNUMBER(精灵_父体历史销售额!Q60),精灵_父体历史销售额!Q60,"")</f>
        <v>28864</v>
      </c>
      <c r="X104" s="5">
        <f>IF(ISNUMBER(精灵_父体历史销售额!P60),精灵_父体历史销售额!P60,"")</f>
        <v>30105</v>
      </c>
      <c r="Y104" s="5">
        <f>IF(ISNUMBER(精灵_父体历史销售额!O60),精灵_父体历史销售额!O60,"")</f>
        <v>30517</v>
      </c>
      <c r="Z104" s="5">
        <f>IF(ISNUMBER(精灵_父体历史销售额!N60),精灵_父体历史销售额!N60,"")</f>
        <v>23390</v>
      </c>
      <c r="AA104" s="5">
        <f>IF(ISNUMBER(精灵_父体历史销售额!M60),精灵_父体历史销售额!M60,"")</f>
        <v>19950</v>
      </c>
      <c r="AB104" s="5">
        <f>IF(ISNUMBER(精灵_父体历史销售额!L60),精灵_父体历史销售额!L60,"")</f>
        <v>19371</v>
      </c>
      <c r="AC104" s="5">
        <f>IF(ISNUMBER(精灵_父体历史销售额!K60),精灵_父体历史销售额!K60,"")</f>
        <v>20138</v>
      </c>
      <c r="AD104" s="5">
        <f>IF(ISNUMBER(精灵_父体历史销售额!J60),精灵_父体历史销售额!J60,"")</f>
        <v>16891</v>
      </c>
      <c r="AE104" s="6">
        <f>IF(ISNUMBER(精灵_父体历史销售额!I60),精灵_父体历史销售额!I60,"")</f>
        <v>24432</v>
      </c>
    </row>
    <row r="105" ht="24" customHeight="1" spans="1:31">
      <c r="A105" s="1"/>
      <c r="B105" s="1" t="s">
        <v>765</v>
      </c>
      <c r="C105" s="1" t="s">
        <v>62</v>
      </c>
      <c r="D105" s="1">
        <v>67</v>
      </c>
      <c r="E105" s="5">
        <f>IF(ISNUMBER(精灵_父体历史销售额!AI67),精灵_父体历史销售额!AI67,"")</f>
        <v>1971</v>
      </c>
      <c r="F105" s="5">
        <f>IF(ISNUMBER(精灵_父体历史销售额!AH67),精灵_父体历史销售额!AH67,"")</f>
        <v>3823</v>
      </c>
      <c r="G105" s="5">
        <f>IF(ISNUMBER(精灵_父体历史销售额!AG67),精灵_父体历史销售额!AG67,"")</f>
        <v>0</v>
      </c>
      <c r="H105" s="5">
        <f>IF(ISNUMBER(精灵_父体历史销售额!AF67),精灵_父体历史销售额!AF67,"")</f>
        <v>6304</v>
      </c>
      <c r="I105" s="5">
        <f>IF(ISNUMBER(精灵_父体历史销售额!AE67),精灵_父体历史销售额!AE67,"")</f>
        <v>5286</v>
      </c>
      <c r="J105" s="5">
        <f>IF(ISNUMBER(精灵_父体历史销售额!AD67),精灵_父体历史销售额!AD67,"")</f>
        <v>24478</v>
      </c>
      <c r="K105" s="5">
        <f>IF(ISNUMBER(精灵_父体历史销售额!AC67),精灵_父体历史销售额!AC67,"")</f>
        <v>73550</v>
      </c>
      <c r="L105" s="5">
        <f>IF(ISNUMBER(精灵_父体历史销售额!AB67),精灵_父体历史销售额!AB67,"")</f>
        <v>13114</v>
      </c>
      <c r="M105" s="5">
        <f>IF(ISNUMBER(精灵_父体历史销售额!AA67),精灵_父体历史销售额!AA67,"")</f>
        <v>13099</v>
      </c>
      <c r="N105" s="5">
        <f>IF(ISNUMBER(精灵_父体历史销售额!Z67),精灵_父体历史销售额!Z67,"")</f>
        <v>16709</v>
      </c>
      <c r="O105" s="5">
        <f>IF(ISNUMBER(精灵_父体历史销售额!Y67),精灵_父体历史销售额!Y67,"")</f>
        <v>21650</v>
      </c>
      <c r="P105" s="5">
        <f>IF(ISNUMBER(精灵_父体历史销售额!X67),精灵_父体历史销售额!X67,"")</f>
        <v>82628</v>
      </c>
      <c r="Q105" s="5">
        <f>IF(ISNUMBER(精灵_父体历史销售额!W67),精灵_父体历史销售额!W67,"")</f>
        <v>23090</v>
      </c>
      <c r="R105" s="5">
        <f>IF(ISNUMBER(精灵_父体历史销售额!V67),精灵_父体历史销售额!V67,"")</f>
        <v>22130</v>
      </c>
      <c r="S105" s="5">
        <f>IF(ISNUMBER(精灵_父体历史销售额!U67),精灵_父体历史销售额!U67,"")</f>
        <v>19867</v>
      </c>
      <c r="T105" s="5">
        <f>IF(ISNUMBER(精灵_父体历史销售额!T67),精灵_父体历史销售额!T67,"")</f>
        <v>20563</v>
      </c>
      <c r="U105" s="5">
        <f>IF(ISNUMBER(精灵_父体历史销售额!S67),精灵_父体历史销售额!S67,"")</f>
        <v>16960</v>
      </c>
      <c r="V105" s="5">
        <f>IF(ISNUMBER(精灵_父体历史销售额!R67),精灵_父体历史销售额!R67,"")</f>
        <v>23715</v>
      </c>
      <c r="W105" s="5">
        <f>IF(ISNUMBER(精灵_父体历史销售额!Q67),精灵_父体历史销售额!Q67,"")</f>
        <v>79209</v>
      </c>
      <c r="X105" s="5">
        <f>IF(ISNUMBER(精灵_父体历史销售额!P67),精灵_父体历史销售额!P67,"")</f>
        <v>19608</v>
      </c>
      <c r="Y105" s="5">
        <f>IF(ISNUMBER(精灵_父体历史销售额!O67),精灵_父体历史销售额!O67,"")</f>
        <v>18865</v>
      </c>
      <c r="Z105" s="5">
        <f>IF(ISNUMBER(精灵_父体历史销售额!N67),精灵_父体历史销售额!N67,"")</f>
        <v>21006</v>
      </c>
      <c r="AA105" s="5">
        <f>IF(ISNUMBER(精灵_父体历史销售额!M67),精灵_父体历史销售额!M67,"")</f>
        <v>21078</v>
      </c>
      <c r="AB105" s="5">
        <f>IF(ISNUMBER(精灵_父体历史销售额!L67),精灵_父体历史销售额!L67,"")</f>
        <v>87060</v>
      </c>
      <c r="AC105" s="5">
        <f>IF(ISNUMBER(精灵_父体历史销售额!K67),精灵_父体历史销售额!K67,"")</f>
        <v>21117</v>
      </c>
      <c r="AD105" s="5">
        <f>IF(ISNUMBER(精灵_父体历史销售额!J67),精灵_父体历史销售额!J67,"")</f>
        <v>18048</v>
      </c>
      <c r="AE105" s="6">
        <f>IF(ISNUMBER(精灵_父体历史销售额!I67),精灵_父体历史销售额!I67,"")</f>
        <v>21296</v>
      </c>
    </row>
    <row r="106" ht="24" customHeight="1" spans="1:31">
      <c r="A106" s="1"/>
      <c r="B106" s="1" t="s">
        <v>755</v>
      </c>
      <c r="C106" s="1" t="s">
        <v>3326</v>
      </c>
      <c r="D106" s="1">
        <v>56</v>
      </c>
      <c r="E106" s="5" t="str">
        <f>IF(ISNUMBER(精灵_父体历史销售额!AI56),精灵_父体历史销售额!AI56,"")</f>
        <v/>
      </c>
      <c r="F106" s="5" t="str">
        <f>IF(ISNUMBER(精灵_父体历史销售额!AH56),精灵_父体历史销售额!AH56,"")</f>
        <v/>
      </c>
      <c r="G106" s="5" t="str">
        <f>IF(ISNUMBER(精灵_父体历史销售额!AG56),精灵_父体历史销售额!AG56,"")</f>
        <v/>
      </c>
      <c r="H106" s="5" t="str">
        <f>IF(ISNUMBER(精灵_父体历史销售额!AF56),精灵_父体历史销售额!AF56,"")</f>
        <v/>
      </c>
      <c r="I106" s="5" t="str">
        <f>IF(ISNUMBER(精灵_父体历史销售额!AE56),精灵_父体历史销售额!AE56,"")</f>
        <v/>
      </c>
      <c r="J106" s="5" t="str">
        <f>IF(ISNUMBER(精灵_父体历史销售额!AD56),精灵_父体历史销售额!AD56,"")</f>
        <v/>
      </c>
      <c r="K106" s="5" t="str">
        <f>IF(ISNUMBER(精灵_父体历史销售额!AC56),精灵_父体历史销售额!AC56,"")</f>
        <v/>
      </c>
      <c r="L106" s="5" t="str">
        <f>IF(ISNUMBER(精灵_父体历史销售额!AB56),精灵_父体历史销售额!AB56,"")</f>
        <v/>
      </c>
      <c r="M106" s="5" t="str">
        <f>IF(ISNUMBER(精灵_父体历史销售额!AA56),精灵_父体历史销售额!AA56,"")</f>
        <v/>
      </c>
      <c r="N106" s="5" t="str">
        <f>IF(ISNUMBER(精灵_父体历史销售额!Z56),精灵_父体历史销售额!Z56,"")</f>
        <v/>
      </c>
      <c r="O106" s="5" t="str">
        <f>IF(ISNUMBER(精灵_父体历史销售额!Y56),精灵_父体历史销售额!Y56,"")</f>
        <v/>
      </c>
      <c r="P106" s="5" t="str">
        <f>IF(ISNUMBER(精灵_父体历史销售额!X56),精灵_父体历史销售额!X56,"")</f>
        <v/>
      </c>
      <c r="Q106" s="5" t="str">
        <f>IF(ISNUMBER(精灵_父体历史销售额!W56),精灵_父体历史销售额!W56,"")</f>
        <v/>
      </c>
      <c r="R106" s="5" t="str">
        <f>IF(ISNUMBER(精灵_父体历史销售额!V56),精灵_父体历史销售额!V56,"")</f>
        <v/>
      </c>
      <c r="S106" s="5" t="str">
        <f>IF(ISNUMBER(精灵_父体历史销售额!U56),精灵_父体历史销售额!U56,"")</f>
        <v/>
      </c>
      <c r="T106" s="5" t="str">
        <f>IF(ISNUMBER(精灵_父体历史销售额!T56),精灵_父体历史销售额!T56,"")</f>
        <v/>
      </c>
      <c r="U106" s="5" t="str">
        <f>IF(ISNUMBER(精灵_父体历史销售额!S56),精灵_父体历史销售额!S56,"")</f>
        <v/>
      </c>
      <c r="V106" s="5" t="str">
        <f>IF(ISNUMBER(精灵_父体历史销售额!R56),精灵_父体历史销售额!R56,"")</f>
        <v/>
      </c>
      <c r="W106" s="5" t="str">
        <f>IF(ISNUMBER(精灵_父体历史销售额!Q56),精灵_父体历史销售额!Q56,"")</f>
        <v/>
      </c>
      <c r="X106" s="5" t="str">
        <f>IF(ISNUMBER(精灵_父体历史销售额!P56),精灵_父体历史销售额!P56,"")</f>
        <v/>
      </c>
      <c r="Y106" s="5">
        <f>IF(ISNUMBER(精灵_父体历史销售额!O56),精灵_父体历史销售额!O56,"")</f>
        <v>4967</v>
      </c>
      <c r="Z106" s="5">
        <f>IF(ISNUMBER(精灵_父体历史销售额!N56),精灵_父体历史销售额!N56,"")</f>
        <v>10705</v>
      </c>
      <c r="AA106" s="5">
        <f>IF(ISNUMBER(精灵_父体历史销售额!M56),精灵_父体历史销售额!M56,"")</f>
        <v>1242</v>
      </c>
      <c r="AB106" s="5">
        <f>IF(ISNUMBER(精灵_父体历史销售额!L56),精灵_父体历史销售额!L56,"")</f>
        <v>598</v>
      </c>
      <c r="AC106" s="5">
        <f>IF(ISNUMBER(精灵_父体历史销售额!K56),精灵_父体历史销售额!K56,"")</f>
        <v>0</v>
      </c>
      <c r="AD106" s="5">
        <f>IF(ISNUMBER(精灵_父体历史销售额!J56),精灵_父体历史销售额!J56,"")</f>
        <v>3806</v>
      </c>
      <c r="AE106" s="6">
        <f>IF(ISNUMBER(精灵_父体历史销售额!I56),精灵_父体历史销售额!I56,"")</f>
        <v>16022</v>
      </c>
    </row>
    <row r="107" ht="24" customHeight="1" spans="1:31">
      <c r="A107" s="1"/>
      <c r="B107" s="1" t="s">
        <v>506</v>
      </c>
      <c r="C107" s="1" t="s">
        <v>386</v>
      </c>
      <c r="D107" s="1">
        <v>74</v>
      </c>
      <c r="E107" s="5" t="str">
        <f>IF(ISNUMBER(精灵_父体历史销售额!AI74),精灵_父体历史销售额!AI74,"")</f>
        <v/>
      </c>
      <c r="F107" s="5" t="str">
        <f>IF(ISNUMBER(精灵_父体历史销售额!AH74),精灵_父体历史销售额!AH74,"")</f>
        <v/>
      </c>
      <c r="G107" s="5" t="str">
        <f>IF(ISNUMBER(精灵_父体历史销售额!AG74),精灵_父体历史销售额!AG74,"")</f>
        <v/>
      </c>
      <c r="H107" s="5" t="str">
        <f>IF(ISNUMBER(精灵_父体历史销售额!AF74),精灵_父体历史销售额!AF74,"")</f>
        <v/>
      </c>
      <c r="I107" s="5" t="str">
        <f>IF(ISNUMBER(精灵_父体历史销售额!AE74),精灵_父体历史销售额!AE74,"")</f>
        <v/>
      </c>
      <c r="J107" s="5" t="str">
        <f>IF(ISNUMBER(精灵_父体历史销售额!AD74),精灵_父体历史销售额!AD74,"")</f>
        <v/>
      </c>
      <c r="K107" s="5" t="str">
        <f>IF(ISNUMBER(精灵_父体历史销售额!AC74),精灵_父体历史销售额!AC74,"")</f>
        <v/>
      </c>
      <c r="L107" s="5" t="str">
        <f>IF(ISNUMBER(精灵_父体历史销售额!AB74),精灵_父体历史销售额!AB74,"")</f>
        <v/>
      </c>
      <c r="M107" s="5" t="str">
        <f>IF(ISNUMBER(精灵_父体历史销售额!AA74),精灵_父体历史销售额!AA74,"")</f>
        <v/>
      </c>
      <c r="N107" s="5" t="str">
        <f>IF(ISNUMBER(精灵_父体历史销售额!Z74),精灵_父体历史销售额!Z74,"")</f>
        <v/>
      </c>
      <c r="O107" s="5" t="str">
        <f>IF(ISNUMBER(精灵_父体历史销售额!Y74),精灵_父体历史销售额!Y74,"")</f>
        <v/>
      </c>
      <c r="P107" s="5" t="str">
        <f>IF(ISNUMBER(精灵_父体历史销售额!X74),精灵_父体历史销售额!X74,"")</f>
        <v/>
      </c>
      <c r="Q107" s="5" t="str">
        <f>IF(ISNUMBER(精灵_父体历史销售额!W74),精灵_父体历史销售额!W74,"")</f>
        <v/>
      </c>
      <c r="R107" s="5" t="str">
        <f>IF(ISNUMBER(精灵_父体历史销售额!V74),精灵_父体历史销售额!V74,"")</f>
        <v/>
      </c>
      <c r="S107" s="5" t="str">
        <f>IF(ISNUMBER(精灵_父体历史销售额!U74),精灵_父体历史销售额!U74,"")</f>
        <v/>
      </c>
      <c r="T107" s="5" t="str">
        <f>IF(ISNUMBER(精灵_父体历史销售额!T74),精灵_父体历史销售额!T74,"")</f>
        <v/>
      </c>
      <c r="U107" s="5" t="str">
        <f>IF(ISNUMBER(精灵_父体历史销售额!S74),精灵_父体历史销售额!S74,"")</f>
        <v/>
      </c>
      <c r="V107" s="5" t="str">
        <f>IF(ISNUMBER(精灵_父体历史销售额!R74),精灵_父体历史销售额!R74,"")</f>
        <v/>
      </c>
      <c r="W107" s="5" t="str">
        <f>IF(ISNUMBER(精灵_父体历史销售额!Q74),精灵_父体历史销售额!Q74,"")</f>
        <v/>
      </c>
      <c r="X107" s="5" t="str">
        <f>IF(ISNUMBER(精灵_父体历史销售额!P74),精灵_父体历史销售额!P74,"")</f>
        <v/>
      </c>
      <c r="Y107" s="5" t="str">
        <f>IF(ISNUMBER(精灵_父体历史销售额!O74),精灵_父体历史销售额!O74,"")</f>
        <v/>
      </c>
      <c r="Z107" s="5" t="str">
        <f>IF(ISNUMBER(精灵_父体历史销售额!N74),精灵_父体历史销售额!N74,"")</f>
        <v/>
      </c>
      <c r="AA107" s="5" t="str">
        <f>IF(ISNUMBER(精灵_父体历史销售额!M74),精灵_父体历史销售额!M74,"")</f>
        <v/>
      </c>
      <c r="AB107" s="5" t="str">
        <f>IF(ISNUMBER(精灵_父体历史销售额!L74),精灵_父体历史销售额!L74,"")</f>
        <v/>
      </c>
      <c r="AC107" s="5" t="str">
        <f>IF(ISNUMBER(精灵_父体历史销售额!K74),精灵_父体历史销售额!K74,"")</f>
        <v/>
      </c>
      <c r="AD107" s="5" t="str">
        <f>IF(ISNUMBER(精灵_父体历史销售额!J74),精灵_父体历史销售额!J74,"")</f>
        <v/>
      </c>
      <c r="AE107" s="6">
        <f>IF(ISNUMBER(精灵_父体历史销售额!I74),精灵_父体历史销售额!I74,"")</f>
        <v>4991</v>
      </c>
    </row>
    <row r="108" ht="24" customHeight="1" spans="1:31">
      <c r="A108" s="1"/>
      <c r="B108" s="1" t="s">
        <v>760</v>
      </c>
      <c r="C108" s="1" t="s">
        <v>50</v>
      </c>
      <c r="D108" s="1">
        <v>61</v>
      </c>
      <c r="E108" s="5" t="str">
        <f>IF(ISNUMBER(精灵_父体历史销售额!AI61),精灵_父体历史销售额!AI61,"")</f>
        <v/>
      </c>
      <c r="F108" s="5" t="str">
        <f>IF(ISNUMBER(精灵_父体历史销售额!AH61),精灵_父体历史销售额!AH61,"")</f>
        <v/>
      </c>
      <c r="G108" s="5" t="str">
        <f>IF(ISNUMBER(精灵_父体历史销售额!AG61),精灵_父体历史销售额!AG61,"")</f>
        <v/>
      </c>
      <c r="H108" s="5" t="str">
        <f>IF(ISNUMBER(精灵_父体历史销售额!AF61),精灵_父体历史销售额!AF61,"")</f>
        <v/>
      </c>
      <c r="I108" s="5" t="str">
        <f>IF(ISNUMBER(精灵_父体历史销售额!AE61),精灵_父体历史销售额!AE61,"")</f>
        <v/>
      </c>
      <c r="J108" s="5" t="str">
        <f>IF(ISNUMBER(精灵_父体历史销售额!AD61),精灵_父体历史销售额!AD61,"")</f>
        <v/>
      </c>
      <c r="K108" s="5" t="str">
        <f>IF(ISNUMBER(精灵_父体历史销售额!AC61),精灵_父体历史销售额!AC61,"")</f>
        <v/>
      </c>
      <c r="L108" s="5" t="str">
        <f>IF(ISNUMBER(精灵_父体历史销售额!AB61),精灵_父体历史销售额!AB61,"")</f>
        <v/>
      </c>
      <c r="M108" s="5" t="str">
        <f>IF(ISNUMBER(精灵_父体历史销售额!AA61),精灵_父体历史销售额!AA61,"")</f>
        <v/>
      </c>
      <c r="N108" s="5" t="str">
        <f>IF(ISNUMBER(精灵_父体历史销售额!Z61),精灵_父体历史销售额!Z61,"")</f>
        <v/>
      </c>
      <c r="O108" s="5" t="str">
        <f>IF(ISNUMBER(精灵_父体历史销售额!Y61),精灵_父体历史销售额!Y61,"")</f>
        <v/>
      </c>
      <c r="P108" s="5" t="str">
        <f>IF(ISNUMBER(精灵_父体历史销售额!X61),精灵_父体历史销售额!X61,"")</f>
        <v/>
      </c>
      <c r="Q108" s="5" t="str">
        <f>IF(ISNUMBER(精灵_父体历史销售额!W61),精灵_父体历史销售额!W61,"")</f>
        <v/>
      </c>
      <c r="R108" s="5" t="str">
        <f>IF(ISNUMBER(精灵_父体历史销售额!V61),精灵_父体历史销售额!V61,"")</f>
        <v/>
      </c>
      <c r="S108" s="5" t="str">
        <f>IF(ISNUMBER(精灵_父体历史销售额!U61),精灵_父体历史销售额!U61,"")</f>
        <v/>
      </c>
      <c r="T108" s="5">
        <f>IF(ISNUMBER(精灵_父体历史销售额!T61),精灵_父体历史销售额!T61,"")</f>
        <v>57</v>
      </c>
      <c r="U108" s="5">
        <f>IF(ISNUMBER(精灵_父体历史销售额!S61),精灵_父体历史销售额!S61,"")</f>
        <v>10318</v>
      </c>
      <c r="V108" s="5">
        <f>IF(ISNUMBER(精灵_父体历史销售额!R61),精灵_父体历史销售额!R61,"")</f>
        <v>21681</v>
      </c>
      <c r="W108" s="5">
        <f>IF(ISNUMBER(精灵_父体历史销售额!Q61),精灵_父体历史销售额!Q61,"")</f>
        <v>14450</v>
      </c>
      <c r="X108" s="5">
        <f>IF(ISNUMBER(精灵_父体历史销售额!P61),精灵_父体历史销售额!P61,"")</f>
        <v>32306</v>
      </c>
      <c r="Y108" s="5">
        <f>IF(ISNUMBER(精灵_父体历史销售额!O61),精灵_父体历史销售额!O61,"")</f>
        <v>32846</v>
      </c>
      <c r="Z108" s="5">
        <f>IF(ISNUMBER(精灵_父体历史销售额!N61),精灵_父体历史销售额!N61,"")</f>
        <v>38068</v>
      </c>
      <c r="AA108" s="5">
        <f>IF(ISNUMBER(精灵_父体历史销售额!M61),精灵_父体历史销售额!M61,"")</f>
        <v>36553</v>
      </c>
      <c r="AB108" s="5">
        <f>IF(ISNUMBER(精灵_父体历史销售额!L61),精灵_父体历史销售额!L61,"")</f>
        <v>46885</v>
      </c>
      <c r="AC108" s="5">
        <f>IF(ISNUMBER(精灵_父体历史销售额!K61),精灵_父体历史销售额!K61,"")</f>
        <v>67646</v>
      </c>
      <c r="AD108" s="5">
        <f>IF(ISNUMBER(精灵_父体历史销售额!J61),精灵_父体历史销售额!J61,"")</f>
        <v>47330</v>
      </c>
      <c r="AE108" s="6">
        <f>IF(ISNUMBER(精灵_父体历史销售额!I61),精灵_父体历史销售额!I61,"")</f>
        <v>66789</v>
      </c>
    </row>
    <row r="109" ht="24" customHeight="1" spans="1:31">
      <c r="A109" s="1"/>
      <c r="B109" s="1" t="s">
        <v>769</v>
      </c>
      <c r="C109" s="1" t="s">
        <v>267</v>
      </c>
      <c r="D109" s="1">
        <v>70</v>
      </c>
      <c r="E109" s="5">
        <f>IF(ISNUMBER(精灵_父体历史销售额!AI70),精灵_父体历史销售额!AI70,"")</f>
        <v>2826</v>
      </c>
      <c r="F109" s="5">
        <f>IF(ISNUMBER(精灵_父体历史销售额!AH70),精灵_父体历史销售额!AH70,"")</f>
        <v>2448</v>
      </c>
      <c r="G109" s="5">
        <f>IF(ISNUMBER(精灵_父体历史销售额!AG70),精灵_父体历史销售额!AG70,"")</f>
        <v>3025</v>
      </c>
      <c r="H109" s="5">
        <f>IF(ISNUMBER(精灵_父体历史销售额!AF70),精灵_父体历史销售额!AF70,"")</f>
        <v>2905</v>
      </c>
      <c r="I109" s="5">
        <f>IF(ISNUMBER(精灵_父体历史销售额!AE70),精灵_父体历史销售额!AE70,"")</f>
        <v>4577</v>
      </c>
      <c r="J109" s="5">
        <f>IF(ISNUMBER(精灵_父体历史销售额!AD70),精灵_父体历史销售额!AD70,"")</f>
        <v>3814</v>
      </c>
      <c r="K109" s="5">
        <f>IF(ISNUMBER(精灵_父体历史销售额!AC70),精灵_父体历史销售额!AC70,"")</f>
        <v>5185</v>
      </c>
      <c r="L109" s="5">
        <f>IF(ISNUMBER(精灵_父体历史销售额!AB70),精灵_父体历史销售额!AB70,"")</f>
        <v>4351</v>
      </c>
      <c r="M109" s="5">
        <f>IF(ISNUMBER(精灵_父体历史销售额!AA70),精灵_父体历史销售额!AA70,"")</f>
        <v>4458</v>
      </c>
      <c r="N109" s="5">
        <f>IF(ISNUMBER(精灵_父体历史销售额!Z70),精灵_父体历史销售额!Z70,"")</f>
        <v>7424</v>
      </c>
      <c r="O109" s="5">
        <f>IF(ISNUMBER(精灵_父体历史销售额!Y70),精灵_父体历史销售额!Y70,"")</f>
        <v>5353</v>
      </c>
      <c r="P109" s="5">
        <f>IF(ISNUMBER(精灵_父体历史销售额!X70),精灵_父体历史销售额!X70,"")</f>
        <v>5082</v>
      </c>
      <c r="Q109" s="5">
        <f>IF(ISNUMBER(精灵_父体历史销售额!W70),精灵_父体历史销售额!W70,"")</f>
        <v>5353</v>
      </c>
      <c r="R109" s="5">
        <f>IF(ISNUMBER(精灵_父体历史销售额!V70),精灵_父体历史销售额!V70,"")</f>
        <v>8742</v>
      </c>
      <c r="S109" s="5">
        <f>IF(ISNUMBER(精灵_父体历史销售额!U70),精灵_父体历史销售额!U70,"")</f>
        <v>7161</v>
      </c>
      <c r="T109" s="5">
        <f>IF(ISNUMBER(精灵_父体历史销售额!T70),精灵_父体历史销售额!T70,"")</f>
        <v>6904</v>
      </c>
      <c r="U109" s="5">
        <f>IF(ISNUMBER(精灵_父体历史销售额!S70),精灵_父体历史销售额!S70,"")</f>
        <v>7858</v>
      </c>
      <c r="V109" s="5">
        <f>IF(ISNUMBER(精灵_父体历史销售额!R70),精灵_父体历史销售额!R70,"")</f>
        <v>9437</v>
      </c>
      <c r="W109" s="5">
        <f>IF(ISNUMBER(精灵_父体历史销售额!Q70),精灵_父体历史销售额!Q70,"")</f>
        <v>11336</v>
      </c>
      <c r="X109" s="5">
        <f>IF(ISNUMBER(精灵_父体历史销售额!P70),精灵_父体历史销售额!P70,"")</f>
        <v>11102</v>
      </c>
      <c r="Y109" s="5">
        <f>IF(ISNUMBER(精灵_父体历史销售额!O70),精灵_父体历史销售额!O70,"")</f>
        <v>8691</v>
      </c>
      <c r="Z109" s="5">
        <f>IF(ISNUMBER(精灵_父体历史销售额!N70),精灵_父体历史销售额!N70,"")</f>
        <v>9328</v>
      </c>
      <c r="AA109" s="5">
        <f>IF(ISNUMBER(精灵_父体历史销售额!M70),精灵_父体历史销售额!M70,"")</f>
        <v>8035</v>
      </c>
      <c r="AB109" s="5">
        <f>IF(ISNUMBER(精灵_父体历史销售额!L70),精灵_父体历史销售额!L70,"")</f>
        <v>8139</v>
      </c>
      <c r="AC109" s="5">
        <f>IF(ISNUMBER(精灵_父体历史销售额!K70),精灵_父体历史销售额!K70,"")</f>
        <v>8610</v>
      </c>
      <c r="AD109" s="5">
        <f>IF(ISNUMBER(精灵_父体历史销售额!J70),精灵_父体历史销售额!J70,"")</f>
        <v>8568</v>
      </c>
      <c r="AE109" s="6">
        <f>IF(ISNUMBER(精灵_父体历史销售额!I70),精灵_父体历史销售额!I70,"")</f>
        <v>13647</v>
      </c>
    </row>
    <row r="110" ht="24" customHeight="1" spans="1:31">
      <c r="A110" s="1"/>
      <c r="B110" s="1" t="s">
        <v>254</v>
      </c>
      <c r="C110" s="1" t="s">
        <v>255</v>
      </c>
      <c r="D110" s="1">
        <v>65</v>
      </c>
      <c r="E110" s="5" t="str">
        <f>IF(ISNUMBER(精灵_父体历史销售额!AI65),精灵_父体历史销售额!AI65,"")</f>
        <v/>
      </c>
      <c r="F110" s="5" t="str">
        <f>IF(ISNUMBER(精灵_父体历史销售额!AH65),精灵_父体历史销售额!AH65,"")</f>
        <v/>
      </c>
      <c r="G110" s="5" t="str">
        <f>IF(ISNUMBER(精灵_父体历史销售额!AG65),精灵_父体历史销售额!AG65,"")</f>
        <v/>
      </c>
      <c r="H110" s="5" t="str">
        <f>IF(ISNUMBER(精灵_父体历史销售额!AF65),精灵_父体历史销售额!AF65,"")</f>
        <v/>
      </c>
      <c r="I110" s="5" t="str">
        <f>IF(ISNUMBER(精灵_父体历史销售额!AE65),精灵_父体历史销售额!AE65,"")</f>
        <v/>
      </c>
      <c r="J110" s="5" t="str">
        <f>IF(ISNUMBER(精灵_父体历史销售额!AD65),精灵_父体历史销售额!AD65,"")</f>
        <v/>
      </c>
      <c r="K110" s="5" t="str">
        <f>IF(ISNUMBER(精灵_父体历史销售额!AC65),精灵_父体历史销售额!AC65,"")</f>
        <v/>
      </c>
      <c r="L110" s="5" t="str">
        <f>IF(ISNUMBER(精灵_父体历史销售额!AB65),精灵_父体历史销售额!AB65,"")</f>
        <v/>
      </c>
      <c r="M110" s="5" t="str">
        <f>IF(ISNUMBER(精灵_父体历史销售额!AA65),精灵_父体历史销售额!AA65,"")</f>
        <v/>
      </c>
      <c r="N110" s="5" t="str">
        <f>IF(ISNUMBER(精灵_父体历史销售额!Z65),精灵_父体历史销售额!Z65,"")</f>
        <v/>
      </c>
      <c r="O110" s="5" t="str">
        <f>IF(ISNUMBER(精灵_父体历史销售额!Y65),精灵_父体历史销售额!Y65,"")</f>
        <v/>
      </c>
      <c r="P110" s="5" t="str">
        <f>IF(ISNUMBER(精灵_父体历史销售额!X65),精灵_父体历史销售额!X65,"")</f>
        <v/>
      </c>
      <c r="Q110" s="5" t="str">
        <f>IF(ISNUMBER(精灵_父体历史销售额!W65),精灵_父体历史销售额!W65,"")</f>
        <v/>
      </c>
      <c r="R110" s="5" t="str">
        <f>IF(ISNUMBER(精灵_父体历史销售额!V65),精灵_父体历史销售额!V65,"")</f>
        <v/>
      </c>
      <c r="S110" s="5" t="str">
        <f>IF(ISNUMBER(精灵_父体历史销售额!U65),精灵_父体历史销售额!U65,"")</f>
        <v/>
      </c>
      <c r="T110" s="5" t="str">
        <f>IF(ISNUMBER(精灵_父体历史销售额!T65),精灵_父体历史销售额!T65,"")</f>
        <v/>
      </c>
      <c r="U110" s="5" t="str">
        <f>IF(ISNUMBER(精灵_父体历史销售额!S65),精灵_父体历史销售额!S65,"")</f>
        <v/>
      </c>
      <c r="V110" s="5">
        <f>IF(ISNUMBER(精灵_父体历史销售额!R65),精灵_父体历史销售额!R65,"")</f>
        <v>1763</v>
      </c>
      <c r="W110" s="5">
        <f>IF(ISNUMBER(精灵_父体历史销售额!Q65),精灵_父体历史销售额!Q65,"")</f>
        <v>3384</v>
      </c>
      <c r="X110" s="5">
        <f>IF(ISNUMBER(精灵_父体历史销售额!P65),精灵_父体历史销售额!P65,"")</f>
        <v>7067</v>
      </c>
      <c r="Y110" s="5">
        <f>IF(ISNUMBER(精灵_父体历史销售额!O65),精灵_父体历史销售额!O65,"")</f>
        <v>4661</v>
      </c>
      <c r="Z110" s="5">
        <f>IF(ISNUMBER(精灵_父体历史销售额!N65),精灵_父体历史销售额!N65,"")</f>
        <v>5165</v>
      </c>
      <c r="AA110" s="5">
        <f>IF(ISNUMBER(精灵_父体历史销售额!M65),精灵_父体历史销售额!M65,"")</f>
        <v>8988</v>
      </c>
      <c r="AB110" s="5">
        <f>IF(ISNUMBER(精灵_父体历史销售额!L65),精灵_父体历史销售额!L65,"")</f>
        <v>8347</v>
      </c>
      <c r="AC110" s="5">
        <f>IF(ISNUMBER(精灵_父体历史销售额!K65),精灵_父体历史销售额!K65,"")</f>
        <v>13273</v>
      </c>
      <c r="AD110" s="5">
        <f>IF(ISNUMBER(精灵_父体历史销售额!J65),精灵_父体历史销售额!J65,"")</f>
        <v>17291</v>
      </c>
      <c r="AE110" s="6">
        <f>IF(ISNUMBER(精灵_父体历史销售额!I65),精灵_父体历史销售额!I65,"")</f>
        <v>25371</v>
      </c>
    </row>
    <row r="111" ht="24" customHeight="1" spans="1:31">
      <c r="A111" s="1"/>
      <c r="B111" s="1" t="s">
        <v>770</v>
      </c>
      <c r="C111" s="1" t="s">
        <v>52</v>
      </c>
      <c r="D111" s="1">
        <v>71</v>
      </c>
      <c r="E111" s="5">
        <f>IF(ISNUMBER(精灵_父体历史销售额!AI71),精灵_父体历史销售额!AI71,"")</f>
        <v>880</v>
      </c>
      <c r="F111" s="5">
        <f>IF(ISNUMBER(精灵_父体历史销售额!AH71),精灵_父体历史销售额!AH71,"")</f>
        <v>1141</v>
      </c>
      <c r="G111" s="5" t="str">
        <f>IF(ISNUMBER(精灵_父体历史销售额!AG71),精灵_父体历史销售额!AG71,"")</f>
        <v/>
      </c>
      <c r="H111" s="5">
        <f>IF(ISNUMBER(精灵_父体历史销售额!AF71),精灵_父体历史销售额!AF71,"")</f>
        <v>1033</v>
      </c>
      <c r="I111" s="5">
        <f>IF(ISNUMBER(精灵_父体历史销售额!AE71),精灵_父体历史销售额!AE71,"")</f>
        <v>3767</v>
      </c>
      <c r="J111" s="5">
        <f>IF(ISNUMBER(精灵_父体历史销售额!AD71),精灵_父体历史销售额!AD71,"")</f>
        <v>4006</v>
      </c>
      <c r="K111" s="5">
        <f>IF(ISNUMBER(精灵_父体历史销售额!AC71),精灵_父体历史销售额!AC71,"")</f>
        <v>16149</v>
      </c>
      <c r="L111" s="5">
        <f>IF(ISNUMBER(精灵_父体历史销售额!AB71),精灵_父体历史销售额!AB71,"")</f>
        <v>9619</v>
      </c>
      <c r="M111" s="5">
        <f>IF(ISNUMBER(精灵_父体历史销售额!AA71),精灵_父体历史销售额!AA71,"")</f>
        <v>15643</v>
      </c>
      <c r="N111" s="5">
        <f>IF(ISNUMBER(精灵_父体历史销售额!Z71),精灵_父体历史销售额!Z71,"")</f>
        <v>5906</v>
      </c>
      <c r="O111" s="5">
        <f>IF(ISNUMBER(精灵_父体历史销售额!Y71),精灵_父体历史销售额!Y71,"")</f>
        <v>4859</v>
      </c>
      <c r="P111" s="5">
        <f>IF(ISNUMBER(精灵_父体历史销售额!X71),精灵_父体历史销售额!X71,"")</f>
        <v>5336</v>
      </c>
      <c r="Q111" s="5">
        <f>IF(ISNUMBER(精灵_父体历史销售额!W71),精灵_父体历史销售额!W71,"")</f>
        <v>6168</v>
      </c>
      <c r="R111" s="5">
        <f>IF(ISNUMBER(精灵_父体历史销售额!V71),精灵_父体历史销售额!V71,"")</f>
        <v>3491</v>
      </c>
      <c r="S111" s="5">
        <f>IF(ISNUMBER(精灵_父体历史销售额!U71),精灵_父体历史销售额!U71,"")</f>
        <v>2629</v>
      </c>
      <c r="T111" s="5">
        <f>IF(ISNUMBER(精灵_父体历史销售额!T71),精灵_父体历史销售额!T71,"")</f>
        <v>3310</v>
      </c>
      <c r="U111" s="5">
        <f>IF(ISNUMBER(精灵_父体历史销售额!S71),精灵_父体历史销售额!S71,"")</f>
        <v>8194</v>
      </c>
      <c r="V111" s="5">
        <f>IF(ISNUMBER(精灵_父体历史销售额!R71),精灵_父体历史销售额!R71,"")</f>
        <v>12754</v>
      </c>
      <c r="W111" s="5">
        <f>IF(ISNUMBER(精灵_父体历史销售额!Q71),精灵_父体历史销售额!Q71,"")</f>
        <v>15293</v>
      </c>
      <c r="X111" s="5">
        <f>IF(ISNUMBER(精灵_父体历史销售额!P71),精灵_父体历史销售额!P71,"")</f>
        <v>8282</v>
      </c>
      <c r="Y111" s="5">
        <f>IF(ISNUMBER(精灵_父体历史销售额!O71),精灵_父体历史销售额!O71,"")</f>
        <v>3677</v>
      </c>
      <c r="Z111" s="5">
        <f>IF(ISNUMBER(精灵_父体历史销售额!N71),精灵_父体历史销售额!N71,"")</f>
        <v>9044</v>
      </c>
      <c r="AA111" s="5">
        <f>IF(ISNUMBER(精灵_父体历史销售额!M71),精灵_父体历史销售额!M71,"")</f>
        <v>7627</v>
      </c>
      <c r="AB111" s="5">
        <f>IF(ISNUMBER(精灵_父体历史销售额!L71),精灵_父体历史销售额!L71,"")</f>
        <v>10663</v>
      </c>
      <c r="AC111" s="5">
        <f>IF(ISNUMBER(精灵_父体历史销售额!K71),精灵_父体历史销售额!K71,"")</f>
        <v>13114</v>
      </c>
      <c r="AD111" s="5">
        <f>IF(ISNUMBER(精灵_父体历史销售额!J71),精灵_父体历史销售额!J71,"")</f>
        <v>15357</v>
      </c>
      <c r="AE111" s="6">
        <f>IF(ISNUMBER(精灵_父体历史销售额!I71),精灵_父体历史销售额!I71,"")</f>
        <v>17267</v>
      </c>
    </row>
    <row r="112" ht="24" customHeight="1" spans="1:31">
      <c r="A112" s="1"/>
      <c r="B112" s="1" t="s">
        <v>767</v>
      </c>
      <c r="C112" s="1" t="s">
        <v>62</v>
      </c>
      <c r="D112" s="1">
        <v>68</v>
      </c>
      <c r="E112" s="5" t="str">
        <f>IF(ISNUMBER(精灵_父体历史销售额!AI68),精灵_父体历史销售额!AI68,"")</f>
        <v/>
      </c>
      <c r="F112" s="5" t="str">
        <f>IF(ISNUMBER(精灵_父体历史销售额!AH68),精灵_父体历史销售额!AH68,"")</f>
        <v/>
      </c>
      <c r="G112" s="5" t="str">
        <f>IF(ISNUMBER(精灵_父体历史销售额!AG68),精灵_父体历史销售额!AG68,"")</f>
        <v/>
      </c>
      <c r="H112" s="5" t="str">
        <f>IF(ISNUMBER(精灵_父体历史销售额!AF68),精灵_父体历史销售额!AF68,"")</f>
        <v/>
      </c>
      <c r="I112" s="5" t="str">
        <f>IF(ISNUMBER(精灵_父体历史销售额!AE68),精灵_父体历史销售额!AE68,"")</f>
        <v/>
      </c>
      <c r="J112" s="5" t="str">
        <f>IF(ISNUMBER(精灵_父体历史销售额!AD68),精灵_父体历史销售额!AD68,"")</f>
        <v/>
      </c>
      <c r="K112" s="5" t="str">
        <f>IF(ISNUMBER(精灵_父体历史销售额!AC68),精灵_父体历史销售额!AC68,"")</f>
        <v/>
      </c>
      <c r="L112" s="5" t="str">
        <f>IF(ISNUMBER(精灵_父体历史销售额!AB68),精灵_父体历史销售额!AB68,"")</f>
        <v/>
      </c>
      <c r="M112" s="5" t="str">
        <f>IF(ISNUMBER(精灵_父体历史销售额!AA68),精灵_父体历史销售额!AA68,"")</f>
        <v/>
      </c>
      <c r="N112" s="5" t="str">
        <f>IF(ISNUMBER(精灵_父体历史销售额!Z68),精灵_父体历史销售额!Z68,"")</f>
        <v/>
      </c>
      <c r="O112" s="5" t="str">
        <f>IF(ISNUMBER(精灵_父体历史销售额!Y68),精灵_父体历史销售额!Y68,"")</f>
        <v/>
      </c>
      <c r="P112" s="5" t="str">
        <f>IF(ISNUMBER(精灵_父体历史销售额!X68),精灵_父体历史销售额!X68,"")</f>
        <v/>
      </c>
      <c r="Q112" s="5" t="str">
        <f>IF(ISNUMBER(精灵_父体历史销售额!W68),精灵_父体历史销售额!W68,"")</f>
        <v/>
      </c>
      <c r="R112" s="5">
        <f>IF(ISNUMBER(精灵_父体历史销售额!V68),精灵_父体历史销售额!V68,"")</f>
        <v>3246</v>
      </c>
      <c r="S112" s="5">
        <f>IF(ISNUMBER(精灵_父体历史销售额!U68),精灵_父体历史销售额!U68,"")</f>
        <v>5978</v>
      </c>
      <c r="T112" s="5">
        <f>IF(ISNUMBER(精灵_父体历史销售额!T68),精灵_父体历史销售额!T68,"")</f>
        <v>401</v>
      </c>
      <c r="U112" s="5">
        <f>IF(ISNUMBER(精灵_父体历史销售额!S68),精灵_父体历史销售额!S68,"")</f>
        <v>10678</v>
      </c>
      <c r="V112" s="5">
        <f>IF(ISNUMBER(精灵_父体历史销售额!R68),精灵_父体历史销售额!R68,"")</f>
        <v>12861</v>
      </c>
      <c r="W112" s="5">
        <f>IF(ISNUMBER(精灵_父体历史销售额!Q68),精灵_父体历史销售额!Q68,"")</f>
        <v>31143</v>
      </c>
      <c r="X112" s="5">
        <f>IF(ISNUMBER(精灵_父体历史销售额!P68),精灵_父体历史销售额!P68,"")</f>
        <v>16057</v>
      </c>
      <c r="Y112" s="5">
        <f>IF(ISNUMBER(精灵_父体历史销售额!O68),精灵_父体历史销售额!O68,"")</f>
        <v>18638</v>
      </c>
      <c r="Z112" s="5">
        <f>IF(ISNUMBER(精灵_父体历史销售额!N68),精灵_父体历史销售额!N68,"")</f>
        <v>23768</v>
      </c>
      <c r="AA112" s="5">
        <f>IF(ISNUMBER(精灵_父体历史销售额!M68),精灵_父体历史销售额!M68,"")</f>
        <v>19194</v>
      </c>
      <c r="AB112" s="5">
        <f>IF(ISNUMBER(精灵_父体历史销售额!L68),精灵_父体历史销售额!L68,"")</f>
        <v>26233</v>
      </c>
      <c r="AC112" s="5">
        <f>IF(ISNUMBER(精灵_父体历史销售额!K68),精灵_父体历史销售额!K68,"")</f>
        <v>17541</v>
      </c>
      <c r="AD112" s="5">
        <f>IF(ISNUMBER(精灵_父体历史销售额!J68),精灵_父体历史销售额!J68,"")</f>
        <v>12797</v>
      </c>
      <c r="AE112" s="6">
        <f>IF(ISNUMBER(精灵_父体历史销售额!I68),精灵_父体历史销售额!I68,"")</f>
        <v>14635</v>
      </c>
    </row>
    <row r="113" ht="24" customHeight="1" spans="1:31">
      <c r="A113" s="1"/>
      <c r="B113" s="1" t="s">
        <v>743</v>
      </c>
      <c r="C113" s="1" t="s">
        <v>332</v>
      </c>
      <c r="D113" s="1">
        <v>47</v>
      </c>
      <c r="E113" s="5" t="str">
        <f>IF(ISNUMBER(精灵_父体历史销售额!AI47),精灵_父体历史销售额!AI47,"")</f>
        <v/>
      </c>
      <c r="F113" s="5" t="str">
        <f>IF(ISNUMBER(精灵_父体历史销售额!AH47),精灵_父体历史销售额!AH47,"")</f>
        <v/>
      </c>
      <c r="G113" s="5" t="str">
        <f>IF(ISNUMBER(精灵_父体历史销售额!AG47),精灵_父体历史销售额!AG47,"")</f>
        <v/>
      </c>
      <c r="H113" s="5" t="str">
        <f>IF(ISNUMBER(精灵_父体历史销售额!AF47),精灵_父体历史销售额!AF47,"")</f>
        <v/>
      </c>
      <c r="I113" s="5" t="str">
        <f>IF(ISNUMBER(精灵_父体历史销售额!AE47),精灵_父体历史销售额!AE47,"")</f>
        <v/>
      </c>
      <c r="J113" s="5" t="str">
        <f>IF(ISNUMBER(精灵_父体历史销售额!AD47),精灵_父体历史销售额!AD47,"")</f>
        <v/>
      </c>
      <c r="K113" s="5" t="str">
        <f>IF(ISNUMBER(精灵_父体历史销售额!AC47),精灵_父体历史销售额!AC47,"")</f>
        <v/>
      </c>
      <c r="L113" s="5" t="str">
        <f>IF(ISNUMBER(精灵_父体历史销售额!AB47),精灵_父体历史销售额!AB47,"")</f>
        <v/>
      </c>
      <c r="M113" s="5">
        <f>IF(ISNUMBER(精灵_父体历史销售额!AA47),精灵_父体历史销售额!AA47,"")</f>
        <v>0</v>
      </c>
      <c r="N113" s="5">
        <f>IF(ISNUMBER(精灵_父体历史销售额!Z47),精灵_父体历史销售额!Z47,"")</f>
        <v>0</v>
      </c>
      <c r="O113" s="5">
        <f>IF(ISNUMBER(精灵_父体历史销售额!Y47),精灵_父体历史销售额!Y47,"")</f>
        <v>1163</v>
      </c>
      <c r="P113" s="5">
        <f>IF(ISNUMBER(精灵_父体历史销售额!X47),精灵_父体历史销售额!X47,"")</f>
        <v>1313</v>
      </c>
      <c r="Q113" s="5">
        <f>IF(ISNUMBER(精灵_父体历史销售额!W47),精灵_父体历史销售额!W47,"")</f>
        <v>0</v>
      </c>
      <c r="R113" s="5">
        <f>IF(ISNUMBER(精灵_父体历史销售额!V47),精灵_父体历史销售额!V47,"")</f>
        <v>1893</v>
      </c>
      <c r="S113" s="5">
        <f>IF(ISNUMBER(精灵_父体历史销售额!U47),精灵_父体历史销售额!U47,"")</f>
        <v>4711</v>
      </c>
      <c r="T113" s="5">
        <f>IF(ISNUMBER(精灵_父体历史销售额!T47),精灵_父体历史销售额!T47,"")</f>
        <v>6617</v>
      </c>
      <c r="U113" s="5">
        <f>IF(ISNUMBER(精灵_父体历史销售额!S47),精灵_父体历史销售额!S47,"")</f>
        <v>9519</v>
      </c>
      <c r="V113" s="5">
        <f>IF(ISNUMBER(精灵_父体历史销售额!R47),精灵_父体历史销售额!R47,"")</f>
        <v>19872</v>
      </c>
      <c r="W113" s="5">
        <f>IF(ISNUMBER(精灵_父体历史销售额!Q47),精灵_父体历史销售额!Q47,"")</f>
        <v>25022</v>
      </c>
      <c r="X113" s="5">
        <f>IF(ISNUMBER(精灵_父体历史销售额!P47),精灵_父体历史销售额!P47,"")</f>
        <v>35634</v>
      </c>
      <c r="Y113" s="5">
        <f>IF(ISNUMBER(精灵_父体历史销售额!O47),精灵_父体历史销售额!O47,"")</f>
        <v>27385</v>
      </c>
      <c r="Z113" s="5">
        <f>IF(ISNUMBER(精灵_父体历史销售额!N47),精灵_父体历史销售额!N47,"")</f>
        <v>22068</v>
      </c>
      <c r="AA113" s="5">
        <f>IF(ISNUMBER(精灵_父体历史销售额!M47),精灵_父体历史销售额!M47,"")</f>
        <v>15630</v>
      </c>
      <c r="AB113" s="5">
        <f>IF(ISNUMBER(精灵_父体历史销售额!L47),精灵_父体历史销售额!L47,"")</f>
        <v>13621</v>
      </c>
      <c r="AC113" s="5">
        <f>IF(ISNUMBER(精灵_父体历史销售额!K47),精灵_父体历史销售额!K47,"")</f>
        <v>22746</v>
      </c>
      <c r="AD113" s="5">
        <f>IF(ISNUMBER(精灵_父体历史销售额!J47),精灵_父体历史销售额!J47,"")</f>
        <v>11305</v>
      </c>
      <c r="AE113" s="6">
        <f>IF(ISNUMBER(精灵_父体历史销售额!I47),精灵_父体历史销售额!I47,"")</f>
        <v>15532</v>
      </c>
    </row>
    <row r="114" ht="24" customHeight="1" spans="1:31">
      <c r="A114" s="1"/>
      <c r="B114" s="1" t="s">
        <v>401</v>
      </c>
      <c r="C114" s="1" t="s">
        <v>402</v>
      </c>
      <c r="D114" s="1">
        <v>4</v>
      </c>
      <c r="E114" s="5" t="str">
        <f>IF(ISNUMBER(精灵_父体历史销售额!AI4),精灵_父体历史销售额!AI4,"")</f>
        <v/>
      </c>
      <c r="F114" s="5" t="str">
        <f>IF(ISNUMBER(精灵_父体历史销售额!AH4),精灵_父体历史销售额!AH4,"")</f>
        <v/>
      </c>
      <c r="G114" s="5" t="str">
        <f>IF(ISNUMBER(精灵_父体历史销售额!AG4),精灵_父体历史销售额!AG4,"")</f>
        <v/>
      </c>
      <c r="H114" s="5" t="str">
        <f>IF(ISNUMBER(精灵_父体历史销售额!AF4),精灵_父体历史销售额!AF4,"")</f>
        <v/>
      </c>
      <c r="I114" s="5" t="str">
        <f>IF(ISNUMBER(精灵_父体历史销售额!AE4),精灵_父体历史销售额!AE4,"")</f>
        <v/>
      </c>
      <c r="J114" s="5" t="str">
        <f>IF(ISNUMBER(精灵_父体历史销售额!AD4),精灵_父体历史销售额!AD4,"")</f>
        <v/>
      </c>
      <c r="K114" s="5" t="str">
        <f>IF(ISNUMBER(精灵_父体历史销售额!AC4),精灵_父体历史销售额!AC4,"")</f>
        <v/>
      </c>
      <c r="L114" s="5" t="str">
        <f>IF(ISNUMBER(精灵_父体历史销售额!AB4),精灵_父体历史销售额!AB4,"")</f>
        <v/>
      </c>
      <c r="M114" s="5" t="str">
        <f>IF(ISNUMBER(精灵_父体历史销售额!AA4),精灵_父体历史销售额!AA4,"")</f>
        <v/>
      </c>
      <c r="N114" s="5" t="str">
        <f>IF(ISNUMBER(精灵_父体历史销售额!Z4),精灵_父体历史销售额!Z4,"")</f>
        <v/>
      </c>
      <c r="O114" s="5" t="str">
        <f>IF(ISNUMBER(精灵_父体历史销售额!Y4),精灵_父体历史销售额!Y4,"")</f>
        <v/>
      </c>
      <c r="P114" s="5" t="str">
        <f>IF(ISNUMBER(精灵_父体历史销售额!X4),精灵_父体历史销售额!X4,"")</f>
        <v/>
      </c>
      <c r="Q114" s="5" t="str">
        <f>IF(ISNUMBER(精灵_父体历史销售额!W4),精灵_父体历史销售额!W4,"")</f>
        <v/>
      </c>
      <c r="R114" s="5" t="str">
        <f>IF(ISNUMBER(精灵_父体历史销售额!V4),精灵_父体历史销售额!V4,"")</f>
        <v/>
      </c>
      <c r="S114" s="5">
        <f>IF(ISNUMBER(精灵_父体历史销售额!U4),精灵_父体历史销售额!U4,"")</f>
        <v>240</v>
      </c>
      <c r="T114" s="5">
        <f>IF(ISNUMBER(精灵_父体历史销售额!T4),精灵_父体历史销售额!T4,"")</f>
        <v>480</v>
      </c>
      <c r="U114" s="5">
        <f>IF(ISNUMBER(精灵_父体历史销售额!S4),精灵_父体历史销售额!S4,"")</f>
        <v>4580</v>
      </c>
      <c r="V114" s="5">
        <f>IF(ISNUMBER(精灵_父体历史销售额!R4),精灵_父体历史销售额!R4,"")</f>
        <v>2549</v>
      </c>
      <c r="W114" s="5">
        <f>IF(ISNUMBER(精灵_父体历史销售额!Q4),精灵_父体历史销售额!Q4,"")</f>
        <v>6284</v>
      </c>
      <c r="X114" s="5">
        <f>IF(ISNUMBER(精灵_父体历史销售额!P4),精灵_父体历史销售额!P4,"")</f>
        <v>5043</v>
      </c>
      <c r="Y114" s="5">
        <f>IF(ISNUMBER(精灵_父体历史销售额!O4),精灵_父体历史销售额!O4,"")</f>
        <v>1865</v>
      </c>
      <c r="Z114" s="5">
        <f>IF(ISNUMBER(精灵_父体历史销售额!N4),精灵_父体历史销售额!N4,"")</f>
        <v>1426</v>
      </c>
      <c r="AA114" s="5">
        <f>IF(ISNUMBER(精灵_父体历史销售额!M4),精灵_父体历史销售额!M4,"")</f>
        <v>1500</v>
      </c>
      <c r="AB114" s="5">
        <f>IF(ISNUMBER(精灵_父体历史销售额!L4),精灵_父体历史销售额!L4,"")</f>
        <v>7818</v>
      </c>
      <c r="AC114" s="5">
        <f>IF(ISNUMBER(精灵_父体历史销售额!K4),精灵_父体历史销售额!K4,"")</f>
        <v>8044</v>
      </c>
      <c r="AD114" s="5">
        <f>IF(ISNUMBER(精灵_父体历史销售额!J4),精灵_父体历史销售额!J4,"")</f>
        <v>6637</v>
      </c>
      <c r="AE114" s="6">
        <f>IF(ISNUMBER(精灵_父体历史销售额!I4),精灵_父体历史销售额!I4,"")</f>
        <v>15761</v>
      </c>
    </row>
    <row r="115" ht="24" customHeight="1" spans="1:31">
      <c r="A115" s="1"/>
      <c r="B115" s="1" t="s">
        <v>771</v>
      </c>
      <c r="C115" s="1" t="s">
        <v>277</v>
      </c>
      <c r="D115" s="1">
        <v>73</v>
      </c>
      <c r="E115" s="5" t="str">
        <f>IF(ISNUMBER(精灵_父体历史销售额!AI73),精灵_父体历史销售额!AI73,"")</f>
        <v/>
      </c>
      <c r="F115" s="5" t="str">
        <f>IF(ISNUMBER(精灵_父体历史销售额!AH73),精灵_父体历史销售额!AH73,"")</f>
        <v/>
      </c>
      <c r="G115" s="5" t="str">
        <f>IF(ISNUMBER(精灵_父体历史销售额!AG73),精灵_父体历史销售额!AG73,"")</f>
        <v/>
      </c>
      <c r="H115" s="5" t="str">
        <f>IF(ISNUMBER(精灵_父体历史销售额!AF73),精灵_父体历史销售额!AF73,"")</f>
        <v/>
      </c>
      <c r="I115" s="5" t="str">
        <f>IF(ISNUMBER(精灵_父体历史销售额!AE73),精灵_父体历史销售额!AE73,"")</f>
        <v/>
      </c>
      <c r="J115" s="5" t="str">
        <f>IF(ISNUMBER(精灵_父体历史销售额!AD73),精灵_父体历史销售额!AD73,"")</f>
        <v/>
      </c>
      <c r="K115" s="5" t="str">
        <f>IF(ISNUMBER(精灵_父体历史销售额!AC73),精灵_父体历史销售额!AC73,"")</f>
        <v/>
      </c>
      <c r="L115" s="5" t="str">
        <f>IF(ISNUMBER(精灵_父体历史销售额!AB73),精灵_父体历史销售额!AB73,"")</f>
        <v/>
      </c>
      <c r="M115" s="5" t="str">
        <f>IF(ISNUMBER(精灵_父体历史销售额!AA73),精灵_父体历史销售额!AA73,"")</f>
        <v/>
      </c>
      <c r="N115" s="5" t="str">
        <f>IF(ISNUMBER(精灵_父体历史销售额!Z73),精灵_父体历史销售额!Z73,"")</f>
        <v/>
      </c>
      <c r="O115" s="5" t="str">
        <f>IF(ISNUMBER(精灵_父体历史销售额!Y73),精灵_父体历史销售额!Y73,"")</f>
        <v/>
      </c>
      <c r="P115" s="5" t="str">
        <f>IF(ISNUMBER(精灵_父体历史销售额!X73),精灵_父体历史销售额!X73,"")</f>
        <v/>
      </c>
      <c r="Q115" s="5">
        <f>IF(ISNUMBER(精灵_父体历史销售额!W73),精灵_父体历史销售额!W73,"")</f>
        <v>155</v>
      </c>
      <c r="R115" s="5">
        <f>IF(ISNUMBER(精灵_父体历史销售额!V73),精灵_父体历史销售额!V73,"")</f>
        <v>297</v>
      </c>
      <c r="S115" s="5">
        <f>IF(ISNUMBER(精灵_父体历史销售额!U73),精灵_父体历史销售额!U73,"")</f>
        <v>870</v>
      </c>
      <c r="T115" s="5">
        <f>IF(ISNUMBER(精灵_父体历史销售额!T73),精灵_父体历史销售额!T73,"")</f>
        <v>839</v>
      </c>
      <c r="U115" s="5">
        <f>IF(ISNUMBER(精灵_父体历史销售额!S73),精灵_父体历史销售额!S73,"")</f>
        <v>925</v>
      </c>
      <c r="V115" s="5">
        <f>IF(ISNUMBER(精灵_父体历史销售额!R73),精灵_父体历史销售额!R73,"")</f>
        <v>2020</v>
      </c>
      <c r="W115" s="5">
        <f>IF(ISNUMBER(精灵_父体历史销售额!Q73),精灵_父体历史销售额!Q73,"")</f>
        <v>8005</v>
      </c>
      <c r="X115" s="5">
        <f>IF(ISNUMBER(精灵_父体历史销售额!P73),精灵_父体历史销售额!P73,"")</f>
        <v>9915</v>
      </c>
      <c r="Y115" s="5">
        <f>IF(ISNUMBER(精灵_父体历史销售额!O73),精灵_父体历史销售额!O73,"")</f>
        <v>9657</v>
      </c>
      <c r="Z115" s="5">
        <f>IF(ISNUMBER(精灵_父体历史销售额!N73),精灵_父体历史销售额!N73,"")</f>
        <v>9871</v>
      </c>
      <c r="AA115" s="5">
        <f>IF(ISNUMBER(精灵_父体历史销售额!M73),精灵_父体历史销售额!M73,"")</f>
        <v>8754</v>
      </c>
      <c r="AB115" s="5">
        <f>IF(ISNUMBER(精灵_父体历史销售额!L73),精灵_父体历史销售额!L73,"")</f>
        <v>9544</v>
      </c>
      <c r="AC115" s="5">
        <f>IF(ISNUMBER(精灵_父体历史销售额!K73),精灵_父体历史销售额!K73,"")</f>
        <v>10276</v>
      </c>
      <c r="AD115" s="5">
        <f>IF(ISNUMBER(精灵_父体历史销售额!J73),精灵_父体历史销售额!J73,"")</f>
        <v>8240</v>
      </c>
      <c r="AE115" s="6">
        <f>IF(ISNUMBER(精灵_父体历史销售额!I73),精灵_父体历史销售额!I73,"")</f>
        <v>12741</v>
      </c>
    </row>
    <row r="116" ht="24" customHeight="1" spans="1:31">
      <c r="A116" s="1"/>
      <c r="B116" s="1" t="s">
        <v>345</v>
      </c>
      <c r="C116" s="1" t="s">
        <v>346</v>
      </c>
      <c r="D116" s="1">
        <v>75</v>
      </c>
      <c r="E116" s="5" t="str">
        <f>IF(ISNUMBER(精灵_父体历史销售额!AI75),精灵_父体历史销售额!AI75,"")</f>
        <v/>
      </c>
      <c r="F116" s="5" t="str">
        <f>IF(ISNUMBER(精灵_父体历史销售额!AH75),精灵_父体历史销售额!AH75,"")</f>
        <v/>
      </c>
      <c r="G116" s="5" t="str">
        <f>IF(ISNUMBER(精灵_父体历史销售额!AG75),精灵_父体历史销售额!AG75,"")</f>
        <v/>
      </c>
      <c r="H116" s="5" t="str">
        <f>IF(ISNUMBER(精灵_父体历史销售额!AF75),精灵_父体历史销售额!AF75,"")</f>
        <v/>
      </c>
      <c r="I116" s="5" t="str">
        <f>IF(ISNUMBER(精灵_父体历史销售额!AE75),精灵_父体历史销售额!AE75,"")</f>
        <v/>
      </c>
      <c r="J116" s="5" t="str">
        <f>IF(ISNUMBER(精灵_父体历史销售额!AD75),精灵_父体历史销售额!AD75,"")</f>
        <v/>
      </c>
      <c r="K116" s="5" t="str">
        <f>IF(ISNUMBER(精灵_父体历史销售额!AC75),精灵_父体历史销售额!AC75,"")</f>
        <v/>
      </c>
      <c r="L116" s="5" t="str">
        <f>IF(ISNUMBER(精灵_父体历史销售额!AB75),精灵_父体历史销售额!AB75,"")</f>
        <v/>
      </c>
      <c r="M116" s="5" t="str">
        <f>IF(ISNUMBER(精灵_父体历史销售额!AA75),精灵_父体历史销售额!AA75,"")</f>
        <v/>
      </c>
      <c r="N116" s="5" t="str">
        <f>IF(ISNUMBER(精灵_父体历史销售额!Z75),精灵_父体历史销售额!Z75,"")</f>
        <v/>
      </c>
      <c r="O116" s="5" t="str">
        <f>IF(ISNUMBER(精灵_父体历史销售额!Y75),精灵_父体历史销售额!Y75,"")</f>
        <v/>
      </c>
      <c r="P116" s="5" t="str">
        <f>IF(ISNUMBER(精灵_父体历史销售额!X75),精灵_父体历史销售额!X75,"")</f>
        <v/>
      </c>
      <c r="Q116" s="5" t="str">
        <f>IF(ISNUMBER(精灵_父体历史销售额!W75),精灵_父体历史销售额!W75,"")</f>
        <v/>
      </c>
      <c r="R116" s="5" t="str">
        <f>IF(ISNUMBER(精灵_父体历史销售额!V75),精灵_父体历史销售额!V75,"")</f>
        <v/>
      </c>
      <c r="S116" s="5" t="str">
        <f>IF(ISNUMBER(精灵_父体历史销售额!U75),精灵_父体历史销售额!U75,"")</f>
        <v/>
      </c>
      <c r="T116" s="5" t="str">
        <f>IF(ISNUMBER(精灵_父体历史销售额!T75),精灵_父体历史销售额!T75,"")</f>
        <v/>
      </c>
      <c r="U116" s="5" t="str">
        <f>IF(ISNUMBER(精灵_父体历史销售额!S75),精灵_父体历史销售额!S75,"")</f>
        <v/>
      </c>
      <c r="V116" s="5" t="str">
        <f>IF(ISNUMBER(精灵_父体历史销售额!R75),精灵_父体历史销售额!R75,"")</f>
        <v/>
      </c>
      <c r="W116" s="5" t="str">
        <f>IF(ISNUMBER(精灵_父体历史销售额!Q75),精灵_父体历史销售额!Q75,"")</f>
        <v/>
      </c>
      <c r="X116" s="5" t="str">
        <f>IF(ISNUMBER(精灵_父体历史销售额!P75),精灵_父体历史销售额!P75,"")</f>
        <v/>
      </c>
      <c r="Y116" s="5">
        <f>IF(ISNUMBER(精灵_父体历史销售额!O75),精灵_父体历史销售额!O75,"")</f>
        <v>0</v>
      </c>
      <c r="Z116" s="5">
        <f>IF(ISNUMBER(精灵_父体历史销售额!N75),精灵_父体历史销售额!N75,"")</f>
        <v>3684</v>
      </c>
      <c r="AA116" s="5">
        <f>IF(ISNUMBER(精灵_父体历史销售额!M75),精灵_父体历史销售额!M75,"")</f>
        <v>4680</v>
      </c>
      <c r="AB116" s="5">
        <f>IF(ISNUMBER(精灵_父体历史销售额!L75),精灵_父体历史销售额!L75,"")</f>
        <v>5860</v>
      </c>
      <c r="AC116" s="5">
        <f>IF(ISNUMBER(精灵_父体历史销售额!K75),精灵_父体历史销售额!K75,"")</f>
        <v>4077</v>
      </c>
      <c r="AD116" s="5">
        <f>IF(ISNUMBER(精灵_父体历史销售额!J75),精灵_父体历史销售额!J75,"")</f>
        <v>5084</v>
      </c>
      <c r="AE116" s="6">
        <f>IF(ISNUMBER(精灵_父体历史销售额!I75),精灵_父体历史销售额!I75,"")</f>
        <v>12248</v>
      </c>
    </row>
    <row r="117" ht="24" customHeight="1" spans="1:31">
      <c r="A117" s="1"/>
      <c r="B117" s="1" t="s">
        <v>777</v>
      </c>
      <c r="C117" s="1" t="s">
        <v>303</v>
      </c>
      <c r="D117" s="1">
        <v>82</v>
      </c>
      <c r="E117" s="5">
        <f>IF(ISNUMBER(精灵_父体历史销售额!AI82),精灵_父体历史销售额!AI82,"")</f>
        <v>17383</v>
      </c>
      <c r="F117" s="5">
        <f>IF(ISNUMBER(精灵_父体历史销售额!AH82),精灵_父体历史销售额!AH82,"")</f>
        <v>16374</v>
      </c>
      <c r="G117" s="5">
        <f>IF(ISNUMBER(精灵_父体历史销售额!AG82),精灵_父体历史销售额!AG82,"")</f>
        <v>16314</v>
      </c>
      <c r="H117" s="5">
        <f>IF(ISNUMBER(精灵_父体历史销售额!AF82),精灵_父体历史销售额!AF82,"")</f>
        <v>16933</v>
      </c>
      <c r="I117" s="5">
        <f>IF(ISNUMBER(精灵_父体历史销售额!AE82),精灵_父体历史销售额!AE82,"")</f>
        <v>19850</v>
      </c>
      <c r="J117" s="5">
        <f>IF(ISNUMBER(精灵_父体历史销售额!AD82),精灵_父体历史销售额!AD82,"")</f>
        <v>17622</v>
      </c>
      <c r="K117" s="5">
        <f>IF(ISNUMBER(精灵_父体历史销售额!AC82),精灵_父体历史销售额!AC82,"")</f>
        <v>13842</v>
      </c>
      <c r="L117" s="5">
        <f>IF(ISNUMBER(精灵_父体历史销售额!AB82),精灵_父体历史销售额!AB82,"")</f>
        <v>15275</v>
      </c>
      <c r="M117" s="5">
        <f>IF(ISNUMBER(精灵_父体历史销售额!AA82),精灵_父体历史销售额!AA82,"")</f>
        <v>11688</v>
      </c>
      <c r="N117" s="5">
        <f>IF(ISNUMBER(精灵_父体历史销售额!Z82),精灵_父体历史销售额!Z82,"")</f>
        <v>9496</v>
      </c>
      <c r="O117" s="5">
        <f>IF(ISNUMBER(精灵_父体历史销售额!Y82),精灵_父体历史销售额!Y82,"")</f>
        <v>7872</v>
      </c>
      <c r="P117" s="5">
        <f>IF(ISNUMBER(精灵_父体历史销售额!X82),精灵_父体历史销售额!X82,"")</f>
        <v>6244</v>
      </c>
      <c r="Q117" s="5">
        <f>IF(ISNUMBER(精灵_父体历史销售额!W82),精灵_父体历史销售额!W82,"")</f>
        <v>7326</v>
      </c>
      <c r="R117" s="5">
        <f>IF(ISNUMBER(精灵_父体历史销售额!V82),精灵_父体历史销售额!V82,"")</f>
        <v>10959</v>
      </c>
      <c r="S117" s="5">
        <f>IF(ISNUMBER(精灵_父体历史销售额!U82),精灵_父体历史销售额!U82,"")</f>
        <v>12138</v>
      </c>
      <c r="T117" s="5">
        <f>IF(ISNUMBER(精灵_父体历史销售额!T82),精灵_父体历史销售额!T82,"")</f>
        <v>10839</v>
      </c>
      <c r="U117" s="5">
        <f>IF(ISNUMBER(精灵_父体历史销售额!S82),精灵_父体历史销售额!S82,"")</f>
        <v>11329</v>
      </c>
      <c r="V117" s="5">
        <f>IF(ISNUMBER(精灵_父体历史销售额!R82),精灵_父体历史销售额!R82,"")</f>
        <v>11642</v>
      </c>
      <c r="W117" s="5">
        <f>IF(ISNUMBER(精灵_父体历史销售额!Q82),精灵_父体历史销售额!Q82,"")</f>
        <v>15168</v>
      </c>
      <c r="X117" s="5">
        <f>IF(ISNUMBER(精灵_父体历史销售额!P82),精灵_父体历史销售额!P82,"")</f>
        <v>12118</v>
      </c>
      <c r="Y117" s="5">
        <f>IF(ISNUMBER(精灵_父体历史销售额!O82),精灵_父体历史销售额!O82,"")</f>
        <v>13756</v>
      </c>
      <c r="Z117" s="5">
        <f>IF(ISNUMBER(精灵_父体历史销售额!N82),精灵_父体历史销售额!N82,"")</f>
        <v>9467</v>
      </c>
      <c r="AA117" s="5">
        <f>IF(ISNUMBER(精灵_父体历史销售额!M82),精灵_父体历史销售额!M82,"")</f>
        <v>6022</v>
      </c>
      <c r="AB117" s="5">
        <f>IF(ISNUMBER(精灵_父体历史销售额!L82),精灵_父体历史销售额!L82,"")</f>
        <v>7056</v>
      </c>
      <c r="AC117" s="5">
        <f>IF(ISNUMBER(精灵_父体历史销售额!K82),精灵_父体历史销售额!K82,"")</f>
        <v>8202</v>
      </c>
      <c r="AD117" s="5">
        <f>IF(ISNUMBER(精灵_父体历史销售额!J82),精灵_父体历史销售额!J82,"")</f>
        <v>6524</v>
      </c>
      <c r="AE117" s="6">
        <f>IF(ISNUMBER(精灵_父体历史销售额!I82),精灵_父体历史销售额!I82,"")</f>
        <v>7338</v>
      </c>
    </row>
    <row r="118" ht="24" customHeight="1" spans="1:31">
      <c r="A118" s="1"/>
      <c r="B118" s="1" t="s">
        <v>775</v>
      </c>
      <c r="C118" s="1" t="s">
        <v>290</v>
      </c>
      <c r="D118" s="1">
        <v>79</v>
      </c>
      <c r="E118" s="5">
        <f>IF(ISNUMBER(精灵_父体历史销售额!AI79),精灵_父体历史销售额!AI79,"")</f>
        <v>1233</v>
      </c>
      <c r="F118" s="5">
        <f>IF(ISNUMBER(精灵_父体历史销售额!AH79),精灵_父体历史销售额!AH79,"")</f>
        <v>673</v>
      </c>
      <c r="G118" s="5" t="str">
        <f>IF(ISNUMBER(精灵_父体历史销售额!AG79),精灵_父体历史销售额!AG79,"")</f>
        <v/>
      </c>
      <c r="H118" s="5" t="str">
        <f>IF(ISNUMBER(精灵_父体历史销售额!AF79),精灵_父体历史销售额!AF79,"")</f>
        <v/>
      </c>
      <c r="I118" s="5" t="str">
        <f>IF(ISNUMBER(精灵_父体历史销售额!AE79),精灵_父体历史销售额!AE79,"")</f>
        <v/>
      </c>
      <c r="J118" s="5" t="str">
        <f>IF(ISNUMBER(精灵_父体历史销售额!AD79),精灵_父体历史销售额!AD79,"")</f>
        <v/>
      </c>
      <c r="K118" s="5" t="str">
        <f>IF(ISNUMBER(精灵_父体历史销售额!AC79),精灵_父体历史销售额!AC79,"")</f>
        <v/>
      </c>
      <c r="L118" s="5" t="str">
        <f>IF(ISNUMBER(精灵_父体历史销售额!AB79),精灵_父体历史销售额!AB79,"")</f>
        <v/>
      </c>
      <c r="M118" s="5">
        <f>IF(ISNUMBER(精灵_父体历史销售额!AA79),精灵_父体历史销售额!AA79,"")</f>
        <v>36</v>
      </c>
      <c r="N118" s="5" t="str">
        <f>IF(ISNUMBER(精灵_父体历史销售额!Z79),精灵_父体历史销售额!Z79,"")</f>
        <v/>
      </c>
      <c r="O118" s="5">
        <f>IF(ISNUMBER(精灵_父体历史销售额!Y79),精灵_父体历史销售额!Y79,"")</f>
        <v>407</v>
      </c>
      <c r="P118" s="5">
        <f>IF(ISNUMBER(精灵_父体历史销售额!X79),精灵_父体历史销售额!X79,"")</f>
        <v>1498</v>
      </c>
      <c r="Q118" s="5">
        <f>IF(ISNUMBER(精灵_父体历史销售额!W79),精灵_父体历史销售额!W79,"")</f>
        <v>1827</v>
      </c>
      <c r="R118" s="5">
        <f>IF(ISNUMBER(精灵_父体历史销售额!V79),精灵_父体历史销售额!V79,"")</f>
        <v>1908</v>
      </c>
      <c r="S118" s="5">
        <f>IF(ISNUMBER(精灵_父体历史销售额!U79),精灵_父体历史销售额!U79,"")</f>
        <v>1302</v>
      </c>
      <c r="T118" s="5">
        <f>IF(ISNUMBER(精灵_父体历史销售额!T79),精灵_父体历史销售额!T79,"")</f>
        <v>466</v>
      </c>
      <c r="U118" s="5">
        <f>IF(ISNUMBER(精灵_父体历史销售额!S79),精灵_父体历史销售额!S79,"")</f>
        <v>0</v>
      </c>
      <c r="V118" s="5">
        <f>IF(ISNUMBER(精灵_父体历史销售额!R79),精灵_父体历史销售额!R79,"")</f>
        <v>1125</v>
      </c>
      <c r="W118" s="5">
        <f>IF(ISNUMBER(精灵_父体历史销售额!Q79),精灵_父体历史销售额!Q79,"")</f>
        <v>1184</v>
      </c>
      <c r="X118" s="5">
        <f>IF(ISNUMBER(精灵_父体历史销售额!P79),精灵_父体历史销售额!P79,"")</f>
        <v>1367</v>
      </c>
      <c r="Y118" s="5">
        <f>IF(ISNUMBER(精灵_父体历史销售额!O79),精灵_父体历史销售额!O79,"")</f>
        <v>1578</v>
      </c>
      <c r="Z118" s="5">
        <f>IF(ISNUMBER(精灵_父体历史销售额!N79),精灵_父体历史销售额!N79,"")</f>
        <v>1921</v>
      </c>
      <c r="AA118" s="5">
        <f>IF(ISNUMBER(精灵_父体历史销售额!M79),精灵_父体历史销售额!M79,"")</f>
        <v>2518</v>
      </c>
      <c r="AB118" s="5">
        <f>IF(ISNUMBER(精灵_父体历史销售额!L79),精灵_父体历史销售额!L79,"")</f>
        <v>3362</v>
      </c>
      <c r="AC118" s="5">
        <f>IF(ISNUMBER(精灵_父体历史销售额!K79),精灵_父体历史销售额!K79,"")</f>
        <v>4133</v>
      </c>
      <c r="AD118" s="5">
        <f>IF(ISNUMBER(精灵_父体历史销售额!J79),精灵_父体历史销售额!J79,"")</f>
        <v>4292</v>
      </c>
      <c r="AE118" s="6">
        <f>IF(ISNUMBER(精灵_父体历史销售额!I79),精灵_父体历史销售额!I79,"")</f>
        <v>3519</v>
      </c>
    </row>
    <row r="119" ht="24" customHeight="1" spans="1:31">
      <c r="A119" s="1"/>
      <c r="B119" s="1" t="s">
        <v>764</v>
      </c>
      <c r="C119" s="1" t="s">
        <v>54</v>
      </c>
      <c r="D119" s="1">
        <v>66</v>
      </c>
      <c r="E119" s="5" t="str">
        <f>IF(ISNUMBER(精灵_父体历史销售额!AI66),精灵_父体历史销售额!AI66,"")</f>
        <v/>
      </c>
      <c r="F119" s="5" t="str">
        <f>IF(ISNUMBER(精灵_父体历史销售额!AH66),精灵_父体历史销售额!AH66,"")</f>
        <v/>
      </c>
      <c r="G119" s="5" t="str">
        <f>IF(ISNUMBER(精灵_父体历史销售额!AG66),精灵_父体历史销售额!AG66,"")</f>
        <v/>
      </c>
      <c r="H119" s="5" t="str">
        <f>IF(ISNUMBER(精灵_父体历史销售额!AF66),精灵_父体历史销售额!AF66,"")</f>
        <v/>
      </c>
      <c r="I119" s="5" t="str">
        <f>IF(ISNUMBER(精灵_父体历史销售额!AE66),精灵_父体历史销售额!AE66,"")</f>
        <v/>
      </c>
      <c r="J119" s="5" t="str">
        <f>IF(ISNUMBER(精灵_父体历史销售额!AD66),精灵_父体历史销售额!AD66,"")</f>
        <v/>
      </c>
      <c r="K119" s="5" t="str">
        <f>IF(ISNUMBER(精灵_父体历史销售额!AC66),精灵_父体历史销售额!AC66,"")</f>
        <v/>
      </c>
      <c r="L119" s="5" t="str">
        <f>IF(ISNUMBER(精灵_父体历史销售额!AB66),精灵_父体历史销售额!AB66,"")</f>
        <v/>
      </c>
      <c r="M119" s="5" t="str">
        <f>IF(ISNUMBER(精灵_父体历史销售额!AA66),精灵_父体历史销售额!AA66,"")</f>
        <v/>
      </c>
      <c r="N119" s="5" t="str">
        <f>IF(ISNUMBER(精灵_父体历史销售额!Z66),精灵_父体历史销售额!Z66,"")</f>
        <v/>
      </c>
      <c r="O119" s="5" t="str">
        <f>IF(ISNUMBER(精灵_父体历史销售额!Y66),精灵_父体历史销售额!Y66,"")</f>
        <v/>
      </c>
      <c r="P119" s="5" t="str">
        <f>IF(ISNUMBER(精灵_父体历史销售额!X66),精灵_父体历史销售额!X66,"")</f>
        <v/>
      </c>
      <c r="Q119" s="5" t="str">
        <f>IF(ISNUMBER(精灵_父体历史销售额!W66),精灵_父体历史销售额!W66,"")</f>
        <v/>
      </c>
      <c r="R119" s="5" t="str">
        <f>IF(ISNUMBER(精灵_父体历史销售额!V66),精灵_父体历史销售额!V66,"")</f>
        <v/>
      </c>
      <c r="S119" s="5" t="str">
        <f>IF(ISNUMBER(精灵_父体历史销售额!U66),精灵_父体历史销售额!U66,"")</f>
        <v/>
      </c>
      <c r="T119" s="5" t="str">
        <f>IF(ISNUMBER(精灵_父体历史销售额!T66),精灵_父体历史销售额!T66,"")</f>
        <v/>
      </c>
      <c r="U119" s="5" t="str">
        <f>IF(ISNUMBER(精灵_父体历史销售额!S66),精灵_父体历史销售额!S66,"")</f>
        <v/>
      </c>
      <c r="V119" s="5" t="str">
        <f>IF(ISNUMBER(精灵_父体历史销售额!R66),精灵_父体历史销售额!R66,"")</f>
        <v/>
      </c>
      <c r="W119" s="5" t="str">
        <f>IF(ISNUMBER(精灵_父体历史销售额!Q66),精灵_父体历史销售额!Q66,"")</f>
        <v/>
      </c>
      <c r="X119" s="5" t="str">
        <f>IF(ISNUMBER(精灵_父体历史销售额!P66),精灵_父体历史销售额!P66,"")</f>
        <v/>
      </c>
      <c r="Y119" s="5">
        <f>IF(ISNUMBER(精灵_父体历史销售额!O66),精灵_父体历史销售额!O66,"")</f>
        <v>14575</v>
      </c>
      <c r="Z119" s="5">
        <f>IF(ISNUMBER(精灵_父体历史销售额!N66),精灵_父体历史销售额!N66,"")</f>
        <v>760</v>
      </c>
      <c r="AA119" s="5">
        <f>IF(ISNUMBER(精灵_父体历史销售额!M66),精灵_父体历史销售额!M66,"")</f>
        <v>1769</v>
      </c>
      <c r="AB119" s="5">
        <f>IF(ISNUMBER(精灵_父体历史销售额!L66),精灵_父体历史销售额!L66,"")</f>
        <v>11741</v>
      </c>
      <c r="AC119" s="5">
        <f>IF(ISNUMBER(精灵_父体历史销售额!K66),精灵_父体历史销售额!K66,"")</f>
        <v>13149</v>
      </c>
      <c r="AD119" s="5">
        <f>IF(ISNUMBER(精灵_父体历史销售额!J66),精灵_父体历史销售额!J66,"")</f>
        <v>8512</v>
      </c>
      <c r="AE119" s="6">
        <f>IF(ISNUMBER(精灵_父体历史销售额!I66),精灵_父体历史销售额!I66,"")</f>
        <v>12880</v>
      </c>
    </row>
    <row r="120" ht="24" customHeight="1" spans="1:31">
      <c r="A120" s="1"/>
      <c r="B120" s="1" t="s">
        <v>774</v>
      </c>
      <c r="C120" s="1" t="s">
        <v>44</v>
      </c>
      <c r="D120" s="1">
        <v>78</v>
      </c>
      <c r="E120" s="5">
        <f>IF(ISNUMBER(精灵_父体历史销售额!AI78),精灵_父体历史销售额!AI78,"")</f>
        <v>0</v>
      </c>
      <c r="F120" s="5">
        <f>IF(ISNUMBER(精灵_父体历史销售额!AH78),精灵_父体历史销售额!AH78,"")</f>
        <v>57027</v>
      </c>
      <c r="G120" s="5">
        <f>IF(ISNUMBER(精灵_父体历史销售额!AG78),精灵_父体历史销售额!AG78,"")</f>
        <v>52089</v>
      </c>
      <c r="H120" s="5" t="str">
        <f>IF(ISNUMBER(精灵_父体历史销售额!AF78),精灵_父体历史销售额!AF78,"")</f>
        <v/>
      </c>
      <c r="I120" s="5">
        <f>IF(ISNUMBER(精灵_父体历史销售额!AE78),精灵_父体历史销售额!AE78,"")</f>
        <v>19354</v>
      </c>
      <c r="J120" s="5">
        <f>IF(ISNUMBER(精灵_父体历史销售额!AD78),精灵_父体历史销售额!AD78,"")</f>
        <v>30726</v>
      </c>
      <c r="K120" s="5">
        <f>IF(ISNUMBER(精灵_父体历史销售额!AC78),精灵_父体历史销售额!AC78,"")</f>
        <v>7768</v>
      </c>
      <c r="L120" s="5">
        <f>IF(ISNUMBER(精灵_父体历史销售额!AB78),精灵_父体历史销售额!AB78,"")</f>
        <v>1194</v>
      </c>
      <c r="M120" s="5">
        <f>IF(ISNUMBER(精灵_父体历史销售额!AA78),精灵_父体历史销售额!AA78,"")</f>
        <v>1246</v>
      </c>
      <c r="N120" s="5">
        <f>IF(ISNUMBER(精灵_父体历史销售额!Z78),精灵_父体历史销售额!Z78,"")</f>
        <v>994</v>
      </c>
      <c r="O120" s="5" t="str">
        <f>IF(ISNUMBER(精灵_父体历史销售额!Y78),精灵_父体历史销售额!Y78,"")</f>
        <v/>
      </c>
      <c r="P120" s="5">
        <f>IF(ISNUMBER(精灵_父体历史销售额!X78),精灵_父体历史销售额!X78,"")</f>
        <v>1259</v>
      </c>
      <c r="Q120" s="5">
        <f>IF(ISNUMBER(精灵_父体历史销售额!W78),精灵_父体历史销售额!W78,"")</f>
        <v>6220</v>
      </c>
      <c r="R120" s="5">
        <f>IF(ISNUMBER(精灵_父体历史销售额!V78),精灵_父体历史销售额!V78,"")</f>
        <v>22559</v>
      </c>
      <c r="S120" s="5">
        <f>IF(ISNUMBER(精灵_父体历史销售额!U78),精灵_父体历史销售额!U78,"")</f>
        <v>17592</v>
      </c>
      <c r="T120" s="5">
        <f>IF(ISNUMBER(精灵_父体历史销售额!T78),精灵_父体历史销售额!T78,"")</f>
        <v>23393</v>
      </c>
      <c r="U120" s="5">
        <f>IF(ISNUMBER(精灵_父体历史销售额!S78),精灵_父体历史销售额!S78,"")</f>
        <v>20011</v>
      </c>
      <c r="V120" s="5">
        <f>IF(ISNUMBER(精灵_父体历史销售额!R78),精灵_父体历史销售额!R78,"")</f>
        <v>35120</v>
      </c>
      <c r="W120" s="5">
        <f>IF(ISNUMBER(精灵_父体历史销售额!Q78),精灵_父体历史销售额!Q78,"")</f>
        <v>54139</v>
      </c>
      <c r="X120" s="5">
        <f>IF(ISNUMBER(精灵_父体历史销售额!P78),精灵_父体历史销售额!P78,"")</f>
        <v>27102</v>
      </c>
      <c r="Y120" s="5">
        <f>IF(ISNUMBER(精灵_父体历史销售额!O78),精灵_父体历史销售额!O78,"")</f>
        <v>32119</v>
      </c>
      <c r="Z120" s="5">
        <f>IF(ISNUMBER(精灵_父体历史销售额!N78),精灵_父体历史销售额!N78,"")</f>
        <v>28073</v>
      </c>
      <c r="AA120" s="5">
        <f>IF(ISNUMBER(精灵_父体历史销售额!M78),精灵_父体历史销售额!M78,"")</f>
        <v>17499</v>
      </c>
      <c r="AB120" s="5">
        <f>IF(ISNUMBER(精灵_父体历史销售额!L78),精灵_父体历史销售额!L78,"")</f>
        <v>20075</v>
      </c>
      <c r="AC120" s="5">
        <f>IF(ISNUMBER(精灵_父体历史销售额!K78),精灵_父体历史销售额!K78,"")</f>
        <v>41663</v>
      </c>
      <c r="AD120" s="5">
        <f>IF(ISNUMBER(精灵_父体历史销售额!J78),精灵_父体历史销售额!J78,"")</f>
        <v>43045</v>
      </c>
      <c r="AE120" s="6">
        <f>IF(ISNUMBER(精灵_父体历史销售额!I78),精灵_父体历史销售额!I78,"")</f>
        <v>30665</v>
      </c>
    </row>
    <row r="121" ht="24" customHeight="1" spans="1:31">
      <c r="A121" s="1"/>
      <c r="B121" s="1" t="s">
        <v>717</v>
      </c>
      <c r="C121" s="1" t="s">
        <v>54</v>
      </c>
      <c r="D121" s="1">
        <v>27</v>
      </c>
      <c r="E121" s="5" t="str">
        <f>IF(ISNUMBER(精灵_父体历史销售额!AI27),精灵_父体历史销售额!AI27,"")</f>
        <v/>
      </c>
      <c r="F121" s="5" t="str">
        <f>IF(ISNUMBER(精灵_父体历史销售额!AH27),精灵_父体历史销售额!AH27,"")</f>
        <v/>
      </c>
      <c r="G121" s="5" t="str">
        <f>IF(ISNUMBER(精灵_父体历史销售额!AG27),精灵_父体历史销售额!AG27,"")</f>
        <v/>
      </c>
      <c r="H121" s="5" t="str">
        <f>IF(ISNUMBER(精灵_父体历史销售额!AF27),精灵_父体历史销售额!AF27,"")</f>
        <v/>
      </c>
      <c r="I121" s="5" t="str">
        <f>IF(ISNUMBER(精灵_父体历史销售额!AE27),精灵_父体历史销售额!AE27,"")</f>
        <v/>
      </c>
      <c r="J121" s="5" t="str">
        <f>IF(ISNUMBER(精灵_父体历史销售额!AD27),精灵_父体历史销售额!AD27,"")</f>
        <v/>
      </c>
      <c r="K121" s="5" t="str">
        <f>IF(ISNUMBER(精灵_父体历史销售额!AC27),精灵_父体历史销售额!AC27,"")</f>
        <v/>
      </c>
      <c r="L121" s="5" t="str">
        <f>IF(ISNUMBER(精灵_父体历史销售额!AB27),精灵_父体历史销售额!AB27,"")</f>
        <v/>
      </c>
      <c r="M121" s="5" t="str">
        <f>IF(ISNUMBER(精灵_父体历史销售额!AA27),精灵_父体历史销售额!AA27,"")</f>
        <v/>
      </c>
      <c r="N121" s="5" t="str">
        <f>IF(ISNUMBER(精灵_父体历史销售额!Z27),精灵_父体历史销售额!Z27,"")</f>
        <v/>
      </c>
      <c r="O121" s="5" t="str">
        <f>IF(ISNUMBER(精灵_父体历史销售额!Y27),精灵_父体历史销售额!Y27,"")</f>
        <v/>
      </c>
      <c r="P121" s="5" t="str">
        <f>IF(ISNUMBER(精灵_父体历史销售额!X27),精灵_父体历史销售额!X27,"")</f>
        <v/>
      </c>
      <c r="Q121" s="5" t="str">
        <f>IF(ISNUMBER(精灵_父体历史销售额!W27),精灵_父体历史销售额!W27,"")</f>
        <v/>
      </c>
      <c r="R121" s="5" t="str">
        <f>IF(ISNUMBER(精灵_父体历史销售额!V27),精灵_父体历史销售额!V27,"")</f>
        <v/>
      </c>
      <c r="S121" s="5" t="str">
        <f>IF(ISNUMBER(精灵_父体历史销售额!U27),精灵_父体历史销售额!U27,"")</f>
        <v/>
      </c>
      <c r="T121" s="5" t="str">
        <f>IF(ISNUMBER(精灵_父体历史销售额!T27),精灵_父体历史销售额!T27,"")</f>
        <v/>
      </c>
      <c r="U121" s="5" t="str">
        <f>IF(ISNUMBER(精灵_父体历史销售额!S27),精灵_父体历史销售额!S27,"")</f>
        <v/>
      </c>
      <c r="V121" s="5" t="str">
        <f>IF(ISNUMBER(精灵_父体历史销售额!R27),精灵_父体历史销售额!R27,"")</f>
        <v/>
      </c>
      <c r="W121" s="5" t="str">
        <f>IF(ISNUMBER(精灵_父体历史销售额!Q27),精灵_父体历史销售额!Q27,"")</f>
        <v/>
      </c>
      <c r="X121" s="5" t="str">
        <f>IF(ISNUMBER(精灵_父体历史销售额!P27),精灵_父体历史销售额!P27,"")</f>
        <v/>
      </c>
      <c r="Y121" s="5" t="str">
        <f>IF(ISNUMBER(精灵_父体历史销售额!O27),精灵_父体历史销售额!O27,"")</f>
        <v/>
      </c>
      <c r="Z121" s="5">
        <f>IF(ISNUMBER(精灵_父体历史销售额!N27),精灵_父体历史销售额!N27,"")</f>
        <v>9538</v>
      </c>
      <c r="AA121" s="5">
        <f>IF(ISNUMBER(精灵_父体历史销售额!M27),精灵_父体历史销售额!M27,"")</f>
        <v>12263</v>
      </c>
      <c r="AB121" s="5">
        <f>IF(ISNUMBER(精灵_父体历史销售额!L27),精灵_父体历史销售额!L27,"")</f>
        <v>11832</v>
      </c>
      <c r="AC121" s="5">
        <f>IF(ISNUMBER(精灵_父体历史销售额!K27),精灵_父体历史销售额!K27,"")</f>
        <v>13022</v>
      </c>
      <c r="AD121" s="5">
        <f>IF(ISNUMBER(精灵_父体历史销售额!J27),精灵_父体历史销售额!J27,"")</f>
        <v>8654</v>
      </c>
      <c r="AE121" s="6">
        <f>IF(ISNUMBER(精灵_父体历史销售额!I27),精灵_父体历史销售额!I27,"")</f>
        <v>10615</v>
      </c>
    </row>
    <row r="122" ht="24" customHeight="1" spans="1:31">
      <c r="A122" s="1"/>
      <c r="B122" s="1" t="s">
        <v>785</v>
      </c>
      <c r="C122" s="1" t="s">
        <v>382</v>
      </c>
      <c r="D122" s="1">
        <v>87</v>
      </c>
      <c r="E122" s="5">
        <f>IF(ISNUMBER(精灵_父体历史销售额!AI87),精灵_父体历史销售额!AI87,"")</f>
        <v>1467</v>
      </c>
      <c r="F122" s="5">
        <f>IF(ISNUMBER(精灵_父体历史销售额!AH87),精灵_父体历史销售额!AH87,"")</f>
        <v>1392</v>
      </c>
      <c r="G122" s="5">
        <f>IF(ISNUMBER(精灵_父体历史销售额!AG87),精灵_父体历史销售额!AG87,"")</f>
        <v>1125</v>
      </c>
      <c r="H122" s="5">
        <f>IF(ISNUMBER(精灵_父体历史销售额!AF87),精灵_父体历史销售额!AF87,"")</f>
        <v>1357</v>
      </c>
      <c r="I122" s="5">
        <f>IF(ISNUMBER(精灵_父体历史销售额!AE87),精灵_父体历史销售额!AE87,"")</f>
        <v>1759</v>
      </c>
      <c r="J122" s="5">
        <f>IF(ISNUMBER(精灵_父体历史销售额!AD87),精灵_父体历史销售额!AD87,"")</f>
        <v>1631</v>
      </c>
      <c r="K122" s="5">
        <f>IF(ISNUMBER(精灵_父体历史销售额!AC87),精灵_父体历史销售额!AC87,"")</f>
        <v>1293</v>
      </c>
      <c r="L122" s="5">
        <f>IF(ISNUMBER(精灵_父体历史销售额!AB87),精灵_父体历史销售额!AB87,"")</f>
        <v>1909</v>
      </c>
      <c r="M122" s="5">
        <f>IF(ISNUMBER(精灵_父体历史销售额!AA87),精灵_父体历史销售额!AA87,"")</f>
        <v>2068</v>
      </c>
      <c r="N122" s="5">
        <f>IF(ISNUMBER(精灵_父体历史销售额!Z87),精灵_父体历史销售额!Z87,"")</f>
        <v>1826</v>
      </c>
      <c r="O122" s="5">
        <f>IF(ISNUMBER(精灵_父体历史销售额!Y87),精灵_父体历史销售额!Y87,"")</f>
        <v>2784</v>
      </c>
      <c r="P122" s="5">
        <f>IF(ISNUMBER(精灵_父体历史销售额!X87),精灵_父体历史销售额!X87,"")</f>
        <v>4811</v>
      </c>
      <c r="Q122" s="5">
        <f>IF(ISNUMBER(精灵_父体历史销售额!W87),精灵_父体历史销售额!W87,"")</f>
        <v>3728</v>
      </c>
      <c r="R122" s="5">
        <f>IF(ISNUMBER(精灵_父体历史销售额!V87),精灵_父体历史销售额!V87,"")</f>
        <v>5312</v>
      </c>
      <c r="S122" s="5">
        <f>IF(ISNUMBER(精灵_父体历史销售额!U87),精灵_父体历史销售额!U87,"")</f>
        <v>4066</v>
      </c>
      <c r="T122" s="5">
        <f>IF(ISNUMBER(精灵_父体历史销售额!T87),精灵_父体历史销售额!T87,"")</f>
        <v>4189</v>
      </c>
      <c r="U122" s="5">
        <f>IF(ISNUMBER(精灵_父体历史销售额!S87),精灵_父体历史销售额!S87,"")</f>
        <v>4558</v>
      </c>
      <c r="V122" s="5">
        <f>IF(ISNUMBER(精灵_父体历史销售额!R87),精灵_父体历史销售额!R87,"")</f>
        <v>4772</v>
      </c>
      <c r="W122" s="5">
        <f>IF(ISNUMBER(精灵_父体历史销售额!Q87),精灵_父体历史销售额!Q87,"")</f>
        <v>4869</v>
      </c>
      <c r="X122" s="5">
        <f>IF(ISNUMBER(精灵_父体历史销售额!P87),精灵_父体历史销售额!P87,"")</f>
        <v>5596</v>
      </c>
      <c r="Y122" s="5">
        <f>IF(ISNUMBER(精灵_父体历史销售额!O87),精灵_父体历史销售额!O87,"")</f>
        <v>5356</v>
      </c>
      <c r="Z122" s="5">
        <f>IF(ISNUMBER(精灵_父体历史销售额!N87),精灵_父体历史销售额!N87,"")</f>
        <v>5870</v>
      </c>
      <c r="AA122" s="5">
        <f>IF(ISNUMBER(精灵_父体历史销售额!M87),精灵_父体历史销售额!M87,"")</f>
        <v>5476</v>
      </c>
      <c r="AB122" s="5">
        <f>IF(ISNUMBER(精灵_父体历史销售额!L87),精灵_父体历史销售额!L87,"")</f>
        <v>4361</v>
      </c>
      <c r="AC122" s="5">
        <f>IF(ISNUMBER(精灵_父体历史销售额!K87),精灵_父体历史销售额!K87,"")</f>
        <v>5513</v>
      </c>
      <c r="AD122" s="5">
        <f>IF(ISNUMBER(精灵_父体历史销售额!J87),精灵_父体历史销售额!J87,"")</f>
        <v>4814</v>
      </c>
      <c r="AE122" s="6">
        <f>IF(ISNUMBER(精灵_父体历史销售额!I87),精灵_父体历史销售额!I87,"")</f>
        <v>5892</v>
      </c>
    </row>
    <row r="123" ht="24" customHeight="1" spans="1:31">
      <c r="A123" s="1"/>
      <c r="B123" s="1" t="s">
        <v>728</v>
      </c>
      <c r="C123" s="1" t="s">
        <v>551</v>
      </c>
      <c r="D123" s="1">
        <v>36</v>
      </c>
      <c r="E123" s="5" t="str">
        <f>IF(ISNUMBER(精灵_父体历史销售额!AI36),精灵_父体历史销售额!AI36,"")</f>
        <v/>
      </c>
      <c r="F123" s="5" t="str">
        <f>IF(ISNUMBER(精灵_父体历史销售额!AH36),精灵_父体历史销售额!AH36,"")</f>
        <v/>
      </c>
      <c r="G123" s="5" t="str">
        <f>IF(ISNUMBER(精灵_父体历史销售额!AG36),精灵_父体历史销售额!AG36,"")</f>
        <v/>
      </c>
      <c r="H123" s="5" t="str">
        <f>IF(ISNUMBER(精灵_父体历史销售额!AF36),精灵_父体历史销售额!AF36,"")</f>
        <v/>
      </c>
      <c r="I123" s="5" t="str">
        <f>IF(ISNUMBER(精灵_父体历史销售额!AE36),精灵_父体历史销售额!AE36,"")</f>
        <v/>
      </c>
      <c r="J123" s="5" t="str">
        <f>IF(ISNUMBER(精灵_父体历史销售额!AD36),精灵_父体历史销售额!AD36,"")</f>
        <v/>
      </c>
      <c r="K123" s="5" t="str">
        <f>IF(ISNUMBER(精灵_父体历史销售额!AC36),精灵_父体历史销售额!AC36,"")</f>
        <v/>
      </c>
      <c r="L123" s="5" t="str">
        <f>IF(ISNUMBER(精灵_父体历史销售额!AB36),精灵_父体历史销售额!AB36,"")</f>
        <v/>
      </c>
      <c r="M123" s="5" t="str">
        <f>IF(ISNUMBER(精灵_父体历史销售额!AA36),精灵_父体历史销售额!AA36,"")</f>
        <v/>
      </c>
      <c r="N123" s="5" t="str">
        <f>IF(ISNUMBER(精灵_父体历史销售额!Z36),精灵_父体历史销售额!Z36,"")</f>
        <v/>
      </c>
      <c r="O123" s="5" t="str">
        <f>IF(ISNUMBER(精灵_父体历史销售额!Y36),精灵_父体历史销售额!Y36,"")</f>
        <v/>
      </c>
      <c r="P123" s="5" t="str">
        <f>IF(ISNUMBER(精灵_父体历史销售额!X36),精灵_父体历史销售额!X36,"")</f>
        <v/>
      </c>
      <c r="Q123" s="5" t="str">
        <f>IF(ISNUMBER(精灵_父体历史销售额!W36),精灵_父体历史销售额!W36,"")</f>
        <v/>
      </c>
      <c r="R123" s="5" t="str">
        <f>IF(ISNUMBER(精灵_父体历史销售额!V36),精灵_父体历史销售额!V36,"")</f>
        <v/>
      </c>
      <c r="S123" s="5" t="str">
        <f>IF(ISNUMBER(精灵_父体历史销售额!U36),精灵_父体历史销售额!U36,"")</f>
        <v/>
      </c>
      <c r="T123" s="5" t="str">
        <f>IF(ISNUMBER(精灵_父体历史销售额!T36),精灵_父体历史销售额!T36,"")</f>
        <v/>
      </c>
      <c r="U123" s="5" t="str">
        <f>IF(ISNUMBER(精灵_父体历史销售额!S36),精灵_父体历史销售额!S36,"")</f>
        <v/>
      </c>
      <c r="V123" s="5" t="str">
        <f>IF(ISNUMBER(精灵_父体历史销售额!R36),精灵_父体历史销售额!R36,"")</f>
        <v/>
      </c>
      <c r="W123" s="5" t="str">
        <f>IF(ISNUMBER(精灵_父体历史销售额!Q36),精灵_父体历史销售额!Q36,"")</f>
        <v/>
      </c>
      <c r="X123" s="5" t="str">
        <f>IF(ISNUMBER(精灵_父体历史销售额!P36),精灵_父体历史销售额!P36,"")</f>
        <v/>
      </c>
      <c r="Y123" s="5" t="str">
        <f>IF(ISNUMBER(精灵_父体历史销售额!O36),精灵_父体历史销售额!O36,"")</f>
        <v/>
      </c>
      <c r="Z123" s="5" t="str">
        <f>IF(ISNUMBER(精灵_父体历史销售额!N36),精灵_父体历史销售额!N36,"")</f>
        <v/>
      </c>
      <c r="AA123" s="5" t="str">
        <f>IF(ISNUMBER(精灵_父体历史销售额!M36),精灵_父体历史销售额!M36,"")</f>
        <v/>
      </c>
      <c r="AB123" s="5" t="str">
        <f>IF(ISNUMBER(精灵_父体历史销售额!L36),精灵_父体历史销售额!L36,"")</f>
        <v/>
      </c>
      <c r="AC123" s="5" t="str">
        <f>IF(ISNUMBER(精灵_父体历史销售额!K36),精灵_父体历史销售额!K36,"")</f>
        <v/>
      </c>
      <c r="AD123" s="5" t="str">
        <f>IF(ISNUMBER(精灵_父体历史销售额!J36),精灵_父体历史销售额!J36,"")</f>
        <v/>
      </c>
      <c r="AE123" s="6">
        <f>IF(ISNUMBER(精灵_父体历史销售额!I36),精灵_父体历史销售额!I36,"")</f>
        <v>7402</v>
      </c>
    </row>
    <row r="124" ht="24" customHeight="1" spans="1:31">
      <c r="A124" s="1"/>
      <c r="B124" s="1" t="s">
        <v>790</v>
      </c>
      <c r="C124" s="1" t="s">
        <v>386</v>
      </c>
      <c r="D124" s="1">
        <v>92</v>
      </c>
      <c r="E124" s="5" t="str">
        <f>IF(ISNUMBER(精灵_父体历史销售额!AI92),精灵_父体历史销售额!AI92,"")</f>
        <v/>
      </c>
      <c r="F124" s="5" t="str">
        <f>IF(ISNUMBER(精灵_父体历史销售额!AH92),精灵_父体历史销售额!AH92,"")</f>
        <v/>
      </c>
      <c r="G124" s="5" t="str">
        <f>IF(ISNUMBER(精灵_父体历史销售额!AG92),精灵_父体历史销售额!AG92,"")</f>
        <v/>
      </c>
      <c r="H124" s="5" t="str">
        <f>IF(ISNUMBER(精灵_父体历史销售额!AF92),精灵_父体历史销售额!AF92,"")</f>
        <v/>
      </c>
      <c r="I124" s="5" t="str">
        <f>IF(ISNUMBER(精灵_父体历史销售额!AE92),精灵_父体历史销售额!AE92,"")</f>
        <v/>
      </c>
      <c r="J124" s="5" t="str">
        <f>IF(ISNUMBER(精灵_父体历史销售额!AD92),精灵_父体历史销售额!AD92,"")</f>
        <v/>
      </c>
      <c r="K124" s="5" t="str">
        <f>IF(ISNUMBER(精灵_父体历史销售额!AC92),精灵_父体历史销售额!AC92,"")</f>
        <v/>
      </c>
      <c r="L124" s="5" t="str">
        <f>IF(ISNUMBER(精灵_父体历史销售额!AB92),精灵_父体历史销售额!AB92,"")</f>
        <v/>
      </c>
      <c r="M124" s="5">
        <f>IF(ISNUMBER(精灵_父体历史销售额!AA92),精灵_父体历史销售额!AA92,"")</f>
        <v>0</v>
      </c>
      <c r="N124" s="5">
        <f>IF(ISNUMBER(精灵_父体历史销售额!Z92),精灵_父体历史销售额!Z92,"")</f>
        <v>100</v>
      </c>
      <c r="O124" s="5">
        <f>IF(ISNUMBER(精灵_父体历史销售额!Y92),精灵_父体历史销售额!Y92,"")</f>
        <v>32360</v>
      </c>
      <c r="P124" s="5">
        <f>IF(ISNUMBER(精灵_父体历史销售额!X92),精灵_父体历史销售额!X92,"")</f>
        <v>43207</v>
      </c>
      <c r="Q124" s="5">
        <f>IF(ISNUMBER(精灵_父体历史销售额!W92),精灵_父体历史销售额!W92,"")</f>
        <v>29143</v>
      </c>
      <c r="R124" s="5">
        <f>IF(ISNUMBER(精灵_父体历史销售额!V92),精灵_父体历史销售额!V92,"")</f>
        <v>34210</v>
      </c>
      <c r="S124" s="5">
        <f>IF(ISNUMBER(精灵_父体历史销售额!U92),精灵_父体历史销售额!U92,"")</f>
        <v>28114</v>
      </c>
      <c r="T124" s="5">
        <f>IF(ISNUMBER(精灵_父体历史销售额!T92),精灵_父体历史销售额!T92,"")</f>
        <v>19733</v>
      </c>
      <c r="U124" s="5">
        <f>IF(ISNUMBER(精灵_父体历史销售额!S92),精灵_父体历史销售额!S92,"")</f>
        <v>45118</v>
      </c>
      <c r="V124" s="5">
        <f>IF(ISNUMBER(精灵_父体历史销售额!R92),精灵_父体历史销售额!R92,"")</f>
        <v>33922</v>
      </c>
      <c r="W124" s="5">
        <f>IF(ISNUMBER(精灵_父体历史销售额!Q92),精灵_父体历史销售额!Q92,"")</f>
        <v>49111</v>
      </c>
      <c r="X124" s="5">
        <f>IF(ISNUMBER(精灵_父体历史销售额!P92),精灵_父体历史销售额!P92,"")</f>
        <v>26083</v>
      </c>
      <c r="Y124" s="5">
        <f>IF(ISNUMBER(精灵_父体历史销售额!O92),精灵_父体历史销售额!O92,"")</f>
        <v>34287</v>
      </c>
      <c r="Z124" s="5">
        <f>IF(ISNUMBER(精灵_父体历史销售额!N92),精灵_父体历史销售额!N92,"")</f>
        <v>31509</v>
      </c>
      <c r="AA124" s="5">
        <f>IF(ISNUMBER(精灵_父体历史销售额!M92),精灵_父体历史销售额!M92,"")</f>
        <v>40384</v>
      </c>
      <c r="AB124" s="5">
        <f>IF(ISNUMBER(精灵_父体历史销售额!L92),精灵_父体历史销售额!L92,"")</f>
        <v>21070</v>
      </c>
      <c r="AC124" s="5">
        <f>IF(ISNUMBER(精灵_父体历史销售额!K92),精灵_父体历史销售额!K92,"")</f>
        <v>32427</v>
      </c>
      <c r="AD124" s="5">
        <f>IF(ISNUMBER(精灵_父体历史销售额!J92),精灵_父体历史销售额!J92,"")</f>
        <v>8730</v>
      </c>
      <c r="AE124" s="6">
        <f>IF(ISNUMBER(精灵_父体历史销售额!I92),精灵_父体历史销售额!I92,"")</f>
        <v>18196</v>
      </c>
    </row>
    <row r="125" ht="24" customHeight="1" spans="1:31">
      <c r="A125" s="1"/>
      <c r="B125" s="1" t="s">
        <v>776</v>
      </c>
      <c r="C125" s="1" t="s">
        <v>299</v>
      </c>
      <c r="D125" s="1">
        <v>80</v>
      </c>
      <c r="E125" s="5" t="str">
        <f>IF(ISNUMBER(精灵_父体历史销售额!AI80),精灵_父体历史销售额!AI80,"")</f>
        <v/>
      </c>
      <c r="F125" s="5" t="str">
        <f>IF(ISNUMBER(精灵_父体历史销售额!AH80),精灵_父体历史销售额!AH80,"")</f>
        <v/>
      </c>
      <c r="G125" s="5" t="str">
        <f>IF(ISNUMBER(精灵_父体历史销售额!AG80),精灵_父体历史销售额!AG80,"")</f>
        <v/>
      </c>
      <c r="H125" s="5" t="str">
        <f>IF(ISNUMBER(精灵_父体历史销售额!AF80),精灵_父体历史销售额!AF80,"")</f>
        <v/>
      </c>
      <c r="I125" s="5" t="str">
        <f>IF(ISNUMBER(精灵_父体历史销售额!AE80),精灵_父体历史销售额!AE80,"")</f>
        <v/>
      </c>
      <c r="J125" s="5" t="str">
        <f>IF(ISNUMBER(精灵_父体历史销售额!AD80),精灵_父体历史销售额!AD80,"")</f>
        <v/>
      </c>
      <c r="K125" s="5" t="str">
        <f>IF(ISNUMBER(精灵_父体历史销售额!AC80),精灵_父体历史销售额!AC80,"")</f>
        <v/>
      </c>
      <c r="L125" s="5" t="str">
        <f>IF(ISNUMBER(精灵_父体历史销售额!AB80),精灵_父体历史销售额!AB80,"")</f>
        <v/>
      </c>
      <c r="M125" s="5" t="str">
        <f>IF(ISNUMBER(精灵_父体历史销售额!AA80),精灵_父体历史销售额!AA80,"")</f>
        <v/>
      </c>
      <c r="N125" s="5" t="str">
        <f>IF(ISNUMBER(精灵_父体历史销售额!Z80),精灵_父体历史销售额!Z80,"")</f>
        <v/>
      </c>
      <c r="O125" s="5" t="str">
        <f>IF(ISNUMBER(精灵_父体历史销售额!Y80),精灵_父体历史销售额!Y80,"")</f>
        <v/>
      </c>
      <c r="P125" s="5" t="str">
        <f>IF(ISNUMBER(精灵_父体历史销售额!X80),精灵_父体历史销售额!X80,"")</f>
        <v/>
      </c>
      <c r="Q125" s="5" t="str">
        <f>IF(ISNUMBER(精灵_父体历史销售额!W80),精灵_父体历史销售额!W80,"")</f>
        <v/>
      </c>
      <c r="R125" s="5" t="str">
        <f>IF(ISNUMBER(精灵_父体历史销售额!V80),精灵_父体历史销售额!V80,"")</f>
        <v/>
      </c>
      <c r="S125" s="5" t="str">
        <f>IF(ISNUMBER(精灵_父体历史销售额!U80),精灵_父体历史销售额!U80,"")</f>
        <v/>
      </c>
      <c r="T125" s="5" t="str">
        <f>IF(ISNUMBER(精灵_父体历史销售额!T80),精灵_父体历史销售额!T80,"")</f>
        <v/>
      </c>
      <c r="U125" s="5" t="str">
        <f>IF(ISNUMBER(精灵_父体历史销售额!S80),精灵_父体历史销售额!S80,"")</f>
        <v/>
      </c>
      <c r="V125" s="5" t="str">
        <f>IF(ISNUMBER(精灵_父体历史销售额!R80),精灵_父体历史销售额!R80,"")</f>
        <v/>
      </c>
      <c r="W125" s="5" t="str">
        <f>IF(ISNUMBER(精灵_父体历史销售额!Q80),精灵_父体历史销售额!Q80,"")</f>
        <v/>
      </c>
      <c r="X125" s="5" t="str">
        <f>IF(ISNUMBER(精灵_父体历史销售额!P80),精灵_父体历史销售额!P80,"")</f>
        <v/>
      </c>
      <c r="Y125" s="5" t="str">
        <f>IF(ISNUMBER(精灵_父体历史销售额!O80),精灵_父体历史销售额!O80,"")</f>
        <v/>
      </c>
      <c r="Z125" s="5">
        <f>IF(ISNUMBER(精灵_父体历史销售额!N80),精灵_父体历史销售额!N80,"")</f>
        <v>780</v>
      </c>
      <c r="AA125" s="5">
        <f>IF(ISNUMBER(精灵_父体历史销售额!M80),精灵_父体历史销售额!M80,"")</f>
        <v>342</v>
      </c>
      <c r="AB125" s="5">
        <f>IF(ISNUMBER(精灵_父体历史销售额!L80),精灵_父体历史销售额!L80,"")</f>
        <v>3652</v>
      </c>
      <c r="AC125" s="5">
        <f>IF(ISNUMBER(精灵_父体历史销售额!K80),精灵_父体历史销售额!K80,"")</f>
        <v>10002</v>
      </c>
      <c r="AD125" s="5">
        <f>IF(ISNUMBER(精灵_父体历史销售额!J80),精灵_父体历史销售额!J80,"")</f>
        <v>5222</v>
      </c>
      <c r="AE125" s="6">
        <f>IF(ISNUMBER(精灵_父体历史销售额!I80),精灵_父体历史销售额!I80,"")</f>
        <v>6764</v>
      </c>
    </row>
    <row r="126" ht="24" customHeight="1" spans="1:31">
      <c r="A126" s="1"/>
      <c r="B126" s="1" t="s">
        <v>781</v>
      </c>
      <c r="C126" s="1" t="s">
        <v>374</v>
      </c>
      <c r="D126" s="1">
        <v>85</v>
      </c>
      <c r="E126" s="5">
        <f>IF(ISNUMBER(精灵_父体历史销售额!AI85),精灵_父体历史销售额!AI85,"")</f>
        <v>16</v>
      </c>
      <c r="F126" s="5">
        <f>IF(ISNUMBER(精灵_父体历史销售额!AH85),精灵_父体历史销售额!AH85,"")</f>
        <v>180</v>
      </c>
      <c r="G126" s="5">
        <f>IF(ISNUMBER(精灵_父体历史销售额!AG85),精灵_父体历史销售额!AG85,"")</f>
        <v>0</v>
      </c>
      <c r="H126" s="5">
        <f>IF(ISNUMBER(精灵_父体历史销售额!AF85),精灵_父体历史销售额!AF85,"")</f>
        <v>0</v>
      </c>
      <c r="I126" s="5">
        <f>IF(ISNUMBER(精灵_父体历史销售额!AE85),精灵_父体历史销售额!AE85,"")</f>
        <v>0</v>
      </c>
      <c r="J126" s="5" t="str">
        <f>IF(ISNUMBER(精灵_父体历史销售额!AD85),精灵_父体历史销售额!AD85,"")</f>
        <v/>
      </c>
      <c r="K126" s="5" t="str">
        <f>IF(ISNUMBER(精灵_父体历史销售额!AC85),精灵_父体历史销售额!AC85,"")</f>
        <v/>
      </c>
      <c r="L126" s="5">
        <f>IF(ISNUMBER(精灵_父体历史销售额!AB85),精灵_父体历史销售额!AB85,"")</f>
        <v>0</v>
      </c>
      <c r="M126" s="5">
        <f>IF(ISNUMBER(精灵_父体历史销售额!AA85),精灵_父体历史销售额!AA85,"")</f>
        <v>75</v>
      </c>
      <c r="N126" s="5">
        <f>IF(ISNUMBER(精灵_父体历史销售额!Z85),精灵_父体历史销售额!Z85,"")</f>
        <v>672</v>
      </c>
      <c r="O126" s="5">
        <f>IF(ISNUMBER(精灵_父体历史销售额!Y85),精灵_父体历史销售额!Y85,"")</f>
        <v>686</v>
      </c>
      <c r="P126" s="5">
        <f>IF(ISNUMBER(精灵_父体历史销售额!X85),精灵_父体历史销售额!X85,"")</f>
        <v>2453</v>
      </c>
      <c r="Q126" s="5">
        <f>IF(ISNUMBER(精灵_父体历史销售额!W85),精灵_父体历史销售额!W85,"")</f>
        <v>2415</v>
      </c>
      <c r="R126" s="5">
        <f>IF(ISNUMBER(精灵_父体历史销售额!V85),精灵_父体历史销售额!V85,"")</f>
        <v>601</v>
      </c>
      <c r="S126" s="5">
        <f>IF(ISNUMBER(精灵_父体历史销售额!U85),精灵_父体历史销售额!U85,"")</f>
        <v>896</v>
      </c>
      <c r="T126" s="5">
        <f>IF(ISNUMBER(精灵_父体历史销售额!T85),精灵_父体历史销售额!T85,"")</f>
        <v>4398</v>
      </c>
      <c r="U126" s="5">
        <f>IF(ISNUMBER(精灵_父体历史销售额!S85),精灵_父体历史销售额!S85,"")</f>
        <v>4988</v>
      </c>
      <c r="V126" s="5">
        <f>IF(ISNUMBER(精灵_父体历史销售额!R85),精灵_父体历史销售额!R85,"")</f>
        <v>8561</v>
      </c>
      <c r="W126" s="5">
        <f>IF(ISNUMBER(精灵_父体历史销售额!Q85),精灵_父体历史销售额!Q85,"")</f>
        <v>25601</v>
      </c>
      <c r="X126" s="5">
        <f>IF(ISNUMBER(精灵_父体历史销售额!P85),精灵_父体历史销售额!P85,"")</f>
        <v>3277</v>
      </c>
      <c r="Y126" s="5">
        <f>IF(ISNUMBER(精灵_父体历史销售额!O85),精灵_父体历史销售额!O85,"")</f>
        <v>2772</v>
      </c>
      <c r="Z126" s="5">
        <f>IF(ISNUMBER(精灵_父体历史销售额!N85),精灵_父体历史销售额!N85,"")</f>
        <v>4047</v>
      </c>
      <c r="AA126" s="5">
        <f>IF(ISNUMBER(精灵_父体历史销售额!M85),精灵_父体历史销售额!M85,"")</f>
        <v>7218</v>
      </c>
      <c r="AB126" s="5">
        <f>IF(ISNUMBER(精灵_父体历史销售额!L85),精灵_父体历史销售额!L85,"")</f>
        <v>15406</v>
      </c>
      <c r="AC126" s="5">
        <f>IF(ISNUMBER(精灵_父体历史销售额!K85),精灵_父体历史销售额!K85,"")</f>
        <v>6482</v>
      </c>
      <c r="AD126" s="5">
        <f>IF(ISNUMBER(精灵_父体历史销售额!J85),精灵_父体历史销售额!J85,"")</f>
        <v>4026</v>
      </c>
      <c r="AE126" s="6">
        <f>IF(ISNUMBER(精灵_父体历史销售额!I85),精灵_父体历史销售额!I85,"")</f>
        <v>3868</v>
      </c>
    </row>
    <row r="127" ht="24" customHeight="1" spans="1:31">
      <c r="A127" s="1"/>
      <c r="B127" s="1" t="s">
        <v>708</v>
      </c>
      <c r="C127" s="1" t="s">
        <v>365</v>
      </c>
      <c r="D127" s="1">
        <v>19</v>
      </c>
      <c r="E127" s="5" t="str">
        <f>IF(ISNUMBER(精灵_父体历史销售额!AI19),精灵_父体历史销售额!AI19,"")</f>
        <v/>
      </c>
      <c r="F127" s="5" t="str">
        <f>IF(ISNUMBER(精灵_父体历史销售额!AH19),精灵_父体历史销售额!AH19,"")</f>
        <v/>
      </c>
      <c r="G127" s="5" t="str">
        <f>IF(ISNUMBER(精灵_父体历史销售额!AG19),精灵_父体历史销售额!AG19,"")</f>
        <v/>
      </c>
      <c r="H127" s="5" t="str">
        <f>IF(ISNUMBER(精灵_父体历史销售额!AF19),精灵_父体历史销售额!AF19,"")</f>
        <v/>
      </c>
      <c r="I127" s="5" t="str">
        <f>IF(ISNUMBER(精灵_父体历史销售额!AE19),精灵_父体历史销售额!AE19,"")</f>
        <v/>
      </c>
      <c r="J127" s="5" t="str">
        <f>IF(ISNUMBER(精灵_父体历史销售额!AD19),精灵_父体历史销售额!AD19,"")</f>
        <v/>
      </c>
      <c r="K127" s="5" t="str">
        <f>IF(ISNUMBER(精灵_父体历史销售额!AC19),精灵_父体历史销售额!AC19,"")</f>
        <v/>
      </c>
      <c r="L127" s="5" t="str">
        <f>IF(ISNUMBER(精灵_父体历史销售额!AB19),精灵_父体历史销售额!AB19,"")</f>
        <v/>
      </c>
      <c r="M127" s="5" t="str">
        <f>IF(ISNUMBER(精灵_父体历史销售额!AA19),精灵_父体历史销售额!AA19,"")</f>
        <v/>
      </c>
      <c r="N127" s="5">
        <f>IF(ISNUMBER(精灵_父体历史销售额!Z19),精灵_父体历史销售额!Z19,"")</f>
        <v>16887</v>
      </c>
      <c r="O127" s="5">
        <f>IF(ISNUMBER(精灵_父体历史销售额!Y19),精灵_父体历史销售额!Y19,"")</f>
        <v>8636</v>
      </c>
      <c r="P127" s="5">
        <f>IF(ISNUMBER(精灵_父体历史销售额!X19),精灵_父体历史销售额!X19,"")</f>
        <v>11948</v>
      </c>
      <c r="Q127" s="5">
        <f>IF(ISNUMBER(精灵_父体历史销售额!W19),精灵_父体历史销售额!W19,"")</f>
        <v>10488</v>
      </c>
      <c r="R127" s="5">
        <f>IF(ISNUMBER(精灵_父体历史销售额!V19),精灵_父体历史销售额!V19,"")</f>
        <v>20954</v>
      </c>
      <c r="S127" s="5">
        <f>IF(ISNUMBER(精灵_父体历史销售额!U19),精灵_父体历史销售额!U19,"")</f>
        <v>14454</v>
      </c>
      <c r="T127" s="5">
        <f>IF(ISNUMBER(精灵_父体历史销售额!T19),精灵_父体历史销售额!T19,"")</f>
        <v>13966</v>
      </c>
      <c r="U127" s="5">
        <f>IF(ISNUMBER(精灵_父体历史销售额!S19),精灵_父体历史销售额!S19,"")</f>
        <v>13805</v>
      </c>
      <c r="V127" s="5">
        <f>IF(ISNUMBER(精灵_父体历史销售额!R19),精灵_父体历史销售额!R19,"")</f>
        <v>9448</v>
      </c>
      <c r="W127" s="5">
        <f>IF(ISNUMBER(精灵_父体历史销售额!Q19),精灵_父体历史销售额!Q19,"")</f>
        <v>7252</v>
      </c>
      <c r="X127" s="5">
        <f>IF(ISNUMBER(精灵_父体历史销售额!P19),精灵_父体历史销售额!P19,"")</f>
        <v>16476</v>
      </c>
      <c r="Y127" s="5">
        <f>IF(ISNUMBER(精灵_父体历史销售额!O19),精灵_父体历史销售额!O19,"")</f>
        <v>13921</v>
      </c>
      <c r="Z127" s="5">
        <f>IF(ISNUMBER(精灵_父体历史销售额!N19),精灵_父体历史销售额!N19,"")</f>
        <v>12408</v>
      </c>
      <c r="AA127" s="5">
        <f>IF(ISNUMBER(精灵_父体历史销售额!M19),精灵_父体历史销售额!M19,"")</f>
        <v>10278</v>
      </c>
      <c r="AB127" s="5">
        <f>IF(ISNUMBER(精灵_父体历史销售额!L19),精灵_父体历史销售额!L19,"")</f>
        <v>8706</v>
      </c>
      <c r="AC127" s="5">
        <f>IF(ISNUMBER(精灵_父体历史销售额!K19),精灵_父体历史销售额!K19,"")</f>
        <v>9086</v>
      </c>
      <c r="AD127" s="5">
        <f>IF(ISNUMBER(精灵_父体历史销售额!J19),精灵_父体历史销售额!J19,"")</f>
        <v>5421</v>
      </c>
      <c r="AE127" s="6">
        <f>IF(ISNUMBER(精灵_父体历史销售额!I19),精灵_父体历史销售额!I19,"")</f>
        <v>7031</v>
      </c>
    </row>
    <row r="128" ht="24" customHeight="1" spans="1:31">
      <c r="A128" s="1"/>
      <c r="B128" s="1" t="s">
        <v>791</v>
      </c>
      <c r="C128" s="1" t="s">
        <v>310</v>
      </c>
      <c r="D128" s="1">
        <v>93</v>
      </c>
      <c r="E128" s="5" t="str">
        <f>IF(ISNUMBER(精灵_父体历史销售额!AI93),精灵_父体历史销售额!AI93,"")</f>
        <v/>
      </c>
      <c r="F128" s="5" t="str">
        <f>IF(ISNUMBER(精灵_父体历史销售额!AH93),精灵_父体历史销售额!AH93,"")</f>
        <v/>
      </c>
      <c r="G128" s="5" t="str">
        <f>IF(ISNUMBER(精灵_父体历史销售额!AG93),精灵_父体历史销售额!AG93,"")</f>
        <v/>
      </c>
      <c r="H128" s="5" t="str">
        <f>IF(ISNUMBER(精灵_父体历史销售额!AF93),精灵_父体历史销售额!AF93,"")</f>
        <v/>
      </c>
      <c r="I128" s="5" t="str">
        <f>IF(ISNUMBER(精灵_父体历史销售额!AE93),精灵_父体历史销售额!AE93,"")</f>
        <v/>
      </c>
      <c r="J128" s="5" t="str">
        <f>IF(ISNUMBER(精灵_父体历史销售额!AD93),精灵_父体历史销售额!AD93,"")</f>
        <v/>
      </c>
      <c r="K128" s="5" t="str">
        <f>IF(ISNUMBER(精灵_父体历史销售额!AC93),精灵_父体历史销售额!AC93,"")</f>
        <v/>
      </c>
      <c r="L128" s="5">
        <f>IF(ISNUMBER(精灵_父体历史销售额!AB93),精灵_父体历史销售额!AB93,"")</f>
        <v>0</v>
      </c>
      <c r="M128" s="5">
        <f>IF(ISNUMBER(精灵_父体历史销售额!AA93),精灵_父体历史销售额!AA93,"")</f>
        <v>96</v>
      </c>
      <c r="N128" s="5">
        <f>IF(ISNUMBER(精灵_父体历史销售额!Z93),精灵_父体历史销售额!Z93,"")</f>
        <v>1964</v>
      </c>
      <c r="O128" s="5">
        <f>IF(ISNUMBER(精灵_父体历史销售额!Y93),精灵_父体历史销售额!Y93,"")</f>
        <v>1890</v>
      </c>
      <c r="P128" s="5">
        <f>IF(ISNUMBER(精灵_父体历史销售额!X93),精灵_父体历史销售额!X93,"")</f>
        <v>2018</v>
      </c>
      <c r="Q128" s="5">
        <f>IF(ISNUMBER(精灵_父体历史销售额!W93),精灵_父体历史销售额!W93,"")</f>
        <v>3865</v>
      </c>
      <c r="R128" s="5">
        <f>IF(ISNUMBER(精灵_父体历史销售额!V93),精灵_父体历史销售额!V93,"")</f>
        <v>4660</v>
      </c>
      <c r="S128" s="5">
        <f>IF(ISNUMBER(精灵_父体历史销售额!U93),精灵_父体历史销售额!U93,"")</f>
        <v>3115</v>
      </c>
      <c r="T128" s="5">
        <f>IF(ISNUMBER(精灵_父体历史销售额!T93),精灵_父体历史销售额!T93,"")</f>
        <v>3904</v>
      </c>
      <c r="U128" s="5">
        <f>IF(ISNUMBER(精灵_父体历史销售额!S93),精灵_父体历史销售额!S93,"")</f>
        <v>2935</v>
      </c>
      <c r="V128" s="5">
        <f>IF(ISNUMBER(精灵_父体历史销售额!R93),精灵_父体历史销售额!R93,"")</f>
        <v>3635</v>
      </c>
      <c r="W128" s="5">
        <f>IF(ISNUMBER(精灵_父体历史销售额!Q93),精灵_父体历史销售额!Q93,"")</f>
        <v>5581</v>
      </c>
      <c r="X128" s="5">
        <f>IF(ISNUMBER(精灵_父体历史销售额!P93),精灵_父体历史销售额!P93,"")</f>
        <v>3712</v>
      </c>
      <c r="Y128" s="5">
        <f>IF(ISNUMBER(精灵_父体历史销售额!O93),精灵_父体历史销售额!O93,"")</f>
        <v>4048</v>
      </c>
      <c r="Z128" s="5">
        <f>IF(ISNUMBER(精灵_父体历史销售额!N93),精灵_父体历史销售额!N93,"")</f>
        <v>4944</v>
      </c>
      <c r="AA128" s="5">
        <f>IF(ISNUMBER(精灵_父体历史销售额!M93),精灵_父体历史销售额!M93,"")</f>
        <v>5389</v>
      </c>
      <c r="AB128" s="5">
        <f>IF(ISNUMBER(精灵_父体历史销售额!L93),精灵_父体历史销售额!L93,"")</f>
        <v>5561</v>
      </c>
      <c r="AC128" s="5">
        <f>IF(ISNUMBER(精灵_父体历史销售额!K93),精灵_父体历史销售额!K93,"")</f>
        <v>11003</v>
      </c>
      <c r="AD128" s="5">
        <f>IF(ISNUMBER(精灵_父体历史销售额!J93),精灵_父体历史销售额!J93,"")</f>
        <v>7355</v>
      </c>
      <c r="AE128" s="6">
        <f>IF(ISNUMBER(精灵_父体历史销售额!I93),精灵_父体历史销售额!I93,"")</f>
        <v>7434</v>
      </c>
    </row>
    <row r="129" ht="24" customHeight="1" spans="1:31">
      <c r="A129" s="1"/>
      <c r="B129" s="1" t="s">
        <v>787</v>
      </c>
      <c r="C129" s="1" t="s">
        <v>294</v>
      </c>
      <c r="D129" s="1">
        <v>89</v>
      </c>
      <c r="E129" s="5">
        <f>IF(ISNUMBER(精灵_父体历史销售额!AI89),精灵_父体历史销售额!AI89,"")</f>
        <v>0</v>
      </c>
      <c r="F129" s="5">
        <f>IF(ISNUMBER(精灵_父体历史销售额!AH89),精灵_父体历史销售额!AH89,"")</f>
        <v>0</v>
      </c>
      <c r="G129" s="5">
        <f>IF(ISNUMBER(精灵_父体历史销售额!AG89),精灵_父体历史销售额!AG89,"")</f>
        <v>47083</v>
      </c>
      <c r="H129" s="5">
        <f>IF(ISNUMBER(精灵_父体历史销售额!AF89),精灵_父体历史销售额!AF89,"")</f>
        <v>0</v>
      </c>
      <c r="I129" s="5">
        <f>IF(ISNUMBER(精灵_父体历史销售额!AE89),精灵_父体历史销售额!AE89,"")</f>
        <v>0</v>
      </c>
      <c r="J129" s="5">
        <f>IF(ISNUMBER(精灵_父体历史销售额!AD89),精灵_父体历史销售额!AD89,"")</f>
        <v>0</v>
      </c>
      <c r="K129" s="5">
        <f>IF(ISNUMBER(精灵_父体历史销售额!AC89),精灵_父体历史销售额!AC89,"")</f>
        <v>0</v>
      </c>
      <c r="L129" s="5">
        <f>IF(ISNUMBER(精灵_父体历史销售额!AB89),精灵_父体历史销售额!AB89,"")</f>
        <v>3215</v>
      </c>
      <c r="M129" s="5">
        <f>IF(ISNUMBER(精灵_父体历史销售额!AA89),精灵_父体历史销售额!AA89,"")</f>
        <v>4544</v>
      </c>
      <c r="N129" s="5">
        <f>IF(ISNUMBER(精灵_父体历史销售额!Z89),精灵_父体历史销售额!Z89,"")</f>
        <v>4886</v>
      </c>
      <c r="O129" s="5">
        <f>IF(ISNUMBER(精灵_父体历史销售额!Y89),精灵_父体历史销售额!Y89,"")</f>
        <v>21787</v>
      </c>
      <c r="P129" s="5">
        <f>IF(ISNUMBER(精灵_父体历史销售额!X89),精灵_父体历史销售额!X89,"")</f>
        <v>23296</v>
      </c>
      <c r="Q129" s="5">
        <f>IF(ISNUMBER(精灵_父体历史销售额!W89),精灵_父体历史销售额!W89,"")</f>
        <v>8567</v>
      </c>
      <c r="R129" s="5">
        <f>IF(ISNUMBER(精灵_父体历史销售额!V89),精灵_父体历史销售额!V89,"")</f>
        <v>10215</v>
      </c>
      <c r="S129" s="5">
        <f>IF(ISNUMBER(精灵_父体历史销售额!U89),精灵_父体历史销售额!U89,"")</f>
        <v>5239</v>
      </c>
      <c r="T129" s="5">
        <f>IF(ISNUMBER(精灵_父体历史销售额!T89),精灵_父体历史销售额!T89,"")</f>
        <v>3229</v>
      </c>
      <c r="U129" s="5">
        <f>IF(ISNUMBER(精灵_父体历史销售额!S89),精灵_父体历史销售额!S89,"")</f>
        <v>3460</v>
      </c>
      <c r="V129" s="5">
        <f>IF(ISNUMBER(精灵_父体历史销售额!R89),精灵_父体历史销售额!R89,"")</f>
        <v>6162</v>
      </c>
      <c r="W129" s="5">
        <f>IF(ISNUMBER(精灵_父体历史销售额!Q89),精灵_父体历史销售额!Q89,"")</f>
        <v>14483</v>
      </c>
      <c r="X129" s="5">
        <f>IF(ISNUMBER(精灵_父体历史销售额!P89),精灵_父体历史销售额!P89,"")</f>
        <v>8449</v>
      </c>
      <c r="Y129" s="5">
        <f>IF(ISNUMBER(精灵_父体历史销售额!O89),精灵_父体历史销售额!O89,"")</f>
        <v>7650</v>
      </c>
      <c r="Z129" s="5">
        <f>IF(ISNUMBER(精灵_父体历史销售额!N89),精灵_父体历史销售额!N89,"")</f>
        <v>6651</v>
      </c>
      <c r="AA129" s="5">
        <f>IF(ISNUMBER(精灵_父体历史销售额!M89),精灵_父体历史销售额!M89,"")</f>
        <v>9155</v>
      </c>
      <c r="AB129" s="5">
        <f>IF(ISNUMBER(精灵_父体历史销售额!L89),精灵_父体历史销售额!L89,"")</f>
        <v>8804</v>
      </c>
      <c r="AC129" s="5">
        <f>IF(ISNUMBER(精灵_父体历史销售额!K89),精灵_父体历史销售额!K89,"")</f>
        <v>7449</v>
      </c>
      <c r="AD129" s="5">
        <f>IF(ISNUMBER(精灵_父体历史销售额!J89),精灵_父体历史销售额!J89,"")</f>
        <v>3748</v>
      </c>
      <c r="AE129" s="6">
        <f>IF(ISNUMBER(精灵_父体历史销售额!I89),精灵_父体历史销售额!I89,"")</f>
        <v>6210</v>
      </c>
    </row>
    <row r="130" ht="24" customHeight="1" spans="1:31">
      <c r="A130" s="1"/>
      <c r="B130" s="1" t="s">
        <v>795</v>
      </c>
      <c r="C130" s="1" t="s">
        <v>342</v>
      </c>
      <c r="D130" s="1">
        <v>98</v>
      </c>
      <c r="E130" s="5" t="str">
        <f>IF(ISNUMBER(精灵_父体历史销售额!AI98),精灵_父体历史销售额!AI98,"")</f>
        <v/>
      </c>
      <c r="F130" s="5">
        <f>IF(ISNUMBER(精灵_父体历史销售额!AH98),精灵_父体历史销售额!AH98,"")</f>
        <v>391</v>
      </c>
      <c r="G130" s="5">
        <f>IF(ISNUMBER(精灵_父体历史销售额!AG98),精灵_父体历史销售额!AG98,"")</f>
        <v>343</v>
      </c>
      <c r="H130" s="5">
        <f>IF(ISNUMBER(精灵_父体历史销售额!AF98),精灵_父体历史销售额!AF98,"")</f>
        <v>352</v>
      </c>
      <c r="I130" s="5">
        <f>IF(ISNUMBER(精灵_父体历史销售额!AE98),精灵_父体历史销售额!AE98,"")</f>
        <v>295</v>
      </c>
      <c r="J130" s="5">
        <f>IF(ISNUMBER(精灵_父体历史销售额!AD98),精灵_父体历史销售额!AD98,"")</f>
        <v>5279</v>
      </c>
      <c r="K130" s="5">
        <f>IF(ISNUMBER(精灵_父体历史销售额!AC98),精灵_父体历史销售额!AC98,"")</f>
        <v>1471</v>
      </c>
      <c r="L130" s="5">
        <f>IF(ISNUMBER(精灵_父体历史销售额!AB98),精灵_父体历史销售额!AB98,"")</f>
        <v>3522</v>
      </c>
      <c r="M130" s="5">
        <f>IF(ISNUMBER(精灵_父体历史销售额!AA98),精灵_父体历史销售额!AA98,"")</f>
        <v>5892</v>
      </c>
      <c r="N130" s="5">
        <f>IF(ISNUMBER(精灵_父体历史销售额!Z98),精灵_父体历史销售额!Z98,"")</f>
        <v>10541</v>
      </c>
      <c r="O130" s="5">
        <f>IF(ISNUMBER(精灵_父体历史销售额!Y98),精灵_父体历史销售额!Y98,"")</f>
        <v>11050</v>
      </c>
      <c r="P130" s="5">
        <f>IF(ISNUMBER(精灵_父体历史销售额!X98),精灵_父体历史销售额!X98,"")</f>
        <v>13756</v>
      </c>
      <c r="Q130" s="5">
        <f>IF(ISNUMBER(精灵_父体历史销售额!W98),精灵_父体历史销售额!W98,"")</f>
        <v>8275</v>
      </c>
      <c r="R130" s="5">
        <f>IF(ISNUMBER(精灵_父体历史销售额!V98),精灵_父体历史销售额!V98,"")</f>
        <v>12580</v>
      </c>
      <c r="S130" s="5">
        <f>IF(ISNUMBER(精灵_父体历史销售额!U98),精灵_父体历史销售额!U98,"")</f>
        <v>13024</v>
      </c>
      <c r="T130" s="5">
        <f>IF(ISNUMBER(精灵_父体历史销售额!T98),精灵_父体历史销售额!T98,"")</f>
        <v>12551</v>
      </c>
      <c r="U130" s="5">
        <f>IF(ISNUMBER(精灵_父体历史销售额!S98),精灵_父体历史销售额!S98,"")</f>
        <v>10977</v>
      </c>
      <c r="V130" s="5">
        <f>IF(ISNUMBER(精灵_父体历史销售额!R98),精灵_父体历史销售额!R98,"")</f>
        <v>16582</v>
      </c>
      <c r="W130" s="5">
        <f>IF(ISNUMBER(精灵_父体历史销售额!Q98),精灵_父体历史销售额!Q98,"")</f>
        <v>26569</v>
      </c>
      <c r="X130" s="5">
        <f>IF(ISNUMBER(精灵_父体历史销售额!P98),精灵_父体历史销售额!P98,"")</f>
        <v>14401</v>
      </c>
      <c r="Y130" s="5">
        <f>IF(ISNUMBER(精灵_父体历史销售额!O98),精灵_父体历史销售额!O98,"")</f>
        <v>7341</v>
      </c>
      <c r="Z130" s="5">
        <f>IF(ISNUMBER(精灵_父体历史销售额!N98),精灵_父体历史销售额!N98,"")</f>
        <v>6882</v>
      </c>
      <c r="AA130" s="5">
        <f>IF(ISNUMBER(精灵_父体历史销售额!M98),精灵_父体历史销售额!M98,"")</f>
        <v>4882</v>
      </c>
      <c r="AB130" s="5">
        <f>IF(ISNUMBER(精灵_父体历史销售额!L98),精灵_父体历史销售额!L98,"")</f>
        <v>5361</v>
      </c>
      <c r="AC130" s="5">
        <f>IF(ISNUMBER(精灵_父体历史销售额!K98),精灵_父体历史销售额!K98,"")</f>
        <v>5620</v>
      </c>
      <c r="AD130" s="5">
        <f>IF(ISNUMBER(精灵_父体历史销售额!J98),精灵_父体历史销售额!J98,"")</f>
        <v>3471</v>
      </c>
      <c r="AE130" s="6">
        <f>IF(ISNUMBER(精灵_父体历史销售额!I98),精灵_父体历史销售额!I98,"")</f>
        <v>5310</v>
      </c>
    </row>
    <row r="131" ht="24" customHeight="1" spans="1:31">
      <c r="A131" s="1"/>
      <c r="B131" s="1" t="s">
        <v>414</v>
      </c>
      <c r="C131" s="1" t="s">
        <v>323</v>
      </c>
      <c r="D131" s="1">
        <v>81</v>
      </c>
      <c r="E131" s="5" t="str">
        <f>IF(ISNUMBER(精灵_父体历史销售额!AI81),精灵_父体历史销售额!AI81,"")</f>
        <v/>
      </c>
      <c r="F131" s="5" t="str">
        <f>IF(ISNUMBER(精灵_父体历史销售额!AH81),精灵_父体历史销售额!AH81,"")</f>
        <v/>
      </c>
      <c r="G131" s="5" t="str">
        <f>IF(ISNUMBER(精灵_父体历史销售额!AG81),精灵_父体历史销售额!AG81,"")</f>
        <v/>
      </c>
      <c r="H131" s="5" t="str">
        <f>IF(ISNUMBER(精灵_父体历史销售额!AF81),精灵_父体历史销售额!AF81,"")</f>
        <v/>
      </c>
      <c r="I131" s="5" t="str">
        <f>IF(ISNUMBER(精灵_父体历史销售额!AE81),精灵_父体历史销售额!AE81,"")</f>
        <v/>
      </c>
      <c r="J131" s="5" t="str">
        <f>IF(ISNUMBER(精灵_父体历史销售额!AD81),精灵_父体历史销售额!AD81,"")</f>
        <v/>
      </c>
      <c r="K131" s="5" t="str">
        <f>IF(ISNUMBER(精灵_父体历史销售额!AC81),精灵_父体历史销售额!AC81,"")</f>
        <v/>
      </c>
      <c r="L131" s="5" t="str">
        <f>IF(ISNUMBER(精灵_父体历史销售额!AB81),精灵_父体历史销售额!AB81,"")</f>
        <v/>
      </c>
      <c r="M131" s="5" t="str">
        <f>IF(ISNUMBER(精灵_父体历史销售额!AA81),精灵_父体历史销售额!AA81,"")</f>
        <v/>
      </c>
      <c r="N131" s="5" t="str">
        <f>IF(ISNUMBER(精灵_父体历史销售额!Z81),精灵_父体历史销售额!Z81,"")</f>
        <v/>
      </c>
      <c r="O131" s="5" t="str">
        <f>IF(ISNUMBER(精灵_父体历史销售额!Y81),精灵_父体历史销售额!Y81,"")</f>
        <v/>
      </c>
      <c r="P131" s="5" t="str">
        <f>IF(ISNUMBER(精灵_父体历史销售额!X81),精灵_父体历史销售额!X81,"")</f>
        <v/>
      </c>
      <c r="Q131" s="5" t="str">
        <f>IF(ISNUMBER(精灵_父体历史销售额!W81),精灵_父体历史销售额!W81,"")</f>
        <v/>
      </c>
      <c r="R131" s="5" t="str">
        <f>IF(ISNUMBER(精灵_父体历史销售额!V81),精灵_父体历史销售额!V81,"")</f>
        <v/>
      </c>
      <c r="S131" s="5" t="str">
        <f>IF(ISNUMBER(精灵_父体历史销售额!U81),精灵_父体历史销售额!U81,"")</f>
        <v/>
      </c>
      <c r="T131" s="5" t="str">
        <f>IF(ISNUMBER(精灵_父体历史销售额!T81),精灵_父体历史销售额!T81,"")</f>
        <v/>
      </c>
      <c r="U131" s="5" t="str">
        <f>IF(ISNUMBER(精灵_父体历史销售额!S81),精灵_父体历史销售额!S81,"")</f>
        <v/>
      </c>
      <c r="V131" s="5" t="str">
        <f>IF(ISNUMBER(精灵_父体历史销售额!R81),精灵_父体历史销售额!R81,"")</f>
        <v/>
      </c>
      <c r="W131" s="5" t="str">
        <f>IF(ISNUMBER(精灵_父体历史销售额!Q81),精灵_父体历史销售额!Q81,"")</f>
        <v/>
      </c>
      <c r="X131" s="5" t="str">
        <f>IF(ISNUMBER(精灵_父体历史销售额!P81),精灵_父体历史销售额!P81,"")</f>
        <v/>
      </c>
      <c r="Y131" s="5" t="str">
        <f>IF(ISNUMBER(精灵_父体历史销售额!O81),精灵_父体历史销售额!O81,"")</f>
        <v/>
      </c>
      <c r="Z131" s="5" t="str">
        <f>IF(ISNUMBER(精灵_父体历史销售额!N81),精灵_父体历史销售额!N81,"")</f>
        <v/>
      </c>
      <c r="AA131" s="5" t="str">
        <f>IF(ISNUMBER(精灵_父体历史销售额!M81),精灵_父体历史销售额!M81,"")</f>
        <v/>
      </c>
      <c r="AB131" s="5" t="str">
        <f>IF(ISNUMBER(精灵_父体历史销售额!L81),精灵_父体历史销售额!L81,"")</f>
        <v/>
      </c>
      <c r="AC131" s="5">
        <f>IF(ISNUMBER(精灵_父体历史销售额!K81),精灵_父体历史销售额!K81,"")</f>
        <v>6084</v>
      </c>
      <c r="AD131" s="5">
        <f>IF(ISNUMBER(精灵_父体历史销售额!J81),精灵_父体历史销售额!J81,"")</f>
        <v>1147</v>
      </c>
      <c r="AE131" s="6">
        <f>IF(ISNUMBER(精灵_父体历史销售额!I81),精灵_父体历史销售额!I81,"")</f>
        <v>7267</v>
      </c>
    </row>
    <row r="132" ht="24" customHeight="1" spans="1:31">
      <c r="A132" s="1"/>
      <c r="B132" s="1" t="s">
        <v>748</v>
      </c>
      <c r="C132" s="1" t="s">
        <v>323</v>
      </c>
      <c r="D132" s="1">
        <v>51</v>
      </c>
      <c r="E132" s="5" t="str">
        <f>IF(ISNUMBER(精灵_父体历史销售额!AI51),精灵_父体历史销售额!AI51,"")</f>
        <v/>
      </c>
      <c r="F132" s="5" t="str">
        <f>IF(ISNUMBER(精灵_父体历史销售额!AH51),精灵_父体历史销售额!AH51,"")</f>
        <v/>
      </c>
      <c r="G132" s="5" t="str">
        <f>IF(ISNUMBER(精灵_父体历史销售额!AG51),精灵_父体历史销售额!AG51,"")</f>
        <v/>
      </c>
      <c r="H132" s="5" t="str">
        <f>IF(ISNUMBER(精灵_父体历史销售额!AF51),精灵_父体历史销售额!AF51,"")</f>
        <v/>
      </c>
      <c r="I132" s="5" t="str">
        <f>IF(ISNUMBER(精灵_父体历史销售额!AE51),精灵_父体历史销售额!AE51,"")</f>
        <v/>
      </c>
      <c r="J132" s="5" t="str">
        <f>IF(ISNUMBER(精灵_父体历史销售额!AD51),精灵_父体历史销售额!AD51,"")</f>
        <v/>
      </c>
      <c r="K132" s="5" t="str">
        <f>IF(ISNUMBER(精灵_父体历史销售额!AC51),精灵_父体历史销售额!AC51,"")</f>
        <v/>
      </c>
      <c r="L132" s="5" t="str">
        <f>IF(ISNUMBER(精灵_父体历史销售额!AB51),精灵_父体历史销售额!AB51,"")</f>
        <v/>
      </c>
      <c r="M132" s="5" t="str">
        <f>IF(ISNUMBER(精灵_父体历史销售额!AA51),精灵_父体历史销售额!AA51,"")</f>
        <v/>
      </c>
      <c r="N132" s="5" t="str">
        <f>IF(ISNUMBER(精灵_父体历史销售额!Z51),精灵_父体历史销售额!Z51,"")</f>
        <v/>
      </c>
      <c r="O132" s="5" t="str">
        <f>IF(ISNUMBER(精灵_父体历史销售额!Y51),精灵_父体历史销售额!Y51,"")</f>
        <v/>
      </c>
      <c r="P132" s="5" t="str">
        <f>IF(ISNUMBER(精灵_父体历史销售额!X51),精灵_父体历史销售额!X51,"")</f>
        <v/>
      </c>
      <c r="Q132" s="5" t="str">
        <f>IF(ISNUMBER(精灵_父体历史销售额!W51),精灵_父体历史销售额!W51,"")</f>
        <v/>
      </c>
      <c r="R132" s="5" t="str">
        <f>IF(ISNUMBER(精灵_父体历史销售额!V51),精灵_父体历史销售额!V51,"")</f>
        <v/>
      </c>
      <c r="S132" s="5" t="str">
        <f>IF(ISNUMBER(精灵_父体历史销售额!U51),精灵_父体历史销售额!U51,"")</f>
        <v/>
      </c>
      <c r="T132" s="5" t="str">
        <f>IF(ISNUMBER(精灵_父体历史销售额!T51),精灵_父体历史销售额!T51,"")</f>
        <v/>
      </c>
      <c r="U132" s="5" t="str">
        <f>IF(ISNUMBER(精灵_父体历史销售额!S51),精灵_父体历史销售额!S51,"")</f>
        <v/>
      </c>
      <c r="V132" s="5" t="str">
        <f>IF(ISNUMBER(精灵_父体历史销售额!R51),精灵_父体历史销售额!R51,"")</f>
        <v/>
      </c>
      <c r="W132" s="5" t="str">
        <f>IF(ISNUMBER(精灵_父体历史销售额!Q51),精灵_父体历史销售额!Q51,"")</f>
        <v/>
      </c>
      <c r="X132" s="5" t="str">
        <f>IF(ISNUMBER(精灵_父体历史销售额!P51),精灵_父体历史销售额!P51,"")</f>
        <v/>
      </c>
      <c r="Y132" s="5" t="str">
        <f>IF(ISNUMBER(精灵_父体历史销售额!O51),精灵_父体历史销售额!O51,"")</f>
        <v/>
      </c>
      <c r="Z132" s="5" t="str">
        <f>IF(ISNUMBER(精灵_父体历史销售额!N51),精灵_父体历史销售额!N51,"")</f>
        <v/>
      </c>
      <c r="AA132" s="5" t="str">
        <f>IF(ISNUMBER(精灵_父体历史销售额!M51),精灵_父体历史销售额!M51,"")</f>
        <v/>
      </c>
      <c r="AB132" s="5" t="str">
        <f>IF(ISNUMBER(精灵_父体历史销售额!L51),精灵_父体历史销售额!L51,"")</f>
        <v/>
      </c>
      <c r="AC132" s="5" t="str">
        <f>IF(ISNUMBER(精灵_父体历史销售额!K51),精灵_父体历史销售额!K51,"")</f>
        <v/>
      </c>
      <c r="AD132" s="5" t="str">
        <f>IF(ISNUMBER(精灵_父体历史销售额!J51),精灵_父体历史销售额!J51,"")</f>
        <v/>
      </c>
      <c r="AE132" s="6">
        <f>IF(ISNUMBER(精灵_父体历史销售额!I51),精灵_父体历史销售额!I51,"")</f>
        <v>968</v>
      </c>
    </row>
    <row r="133" ht="24" customHeight="1" spans="1:31">
      <c r="A133" s="1"/>
      <c r="B133" s="1" t="s">
        <v>778</v>
      </c>
      <c r="C133" s="1" t="s">
        <v>66</v>
      </c>
      <c r="D133" s="1">
        <v>83</v>
      </c>
      <c r="E133" s="5">
        <f>IF(ISNUMBER(精灵_父体历史销售额!AI83),精灵_父体历史销售额!AI83,"")</f>
        <v>16394</v>
      </c>
      <c r="F133" s="5">
        <f>IF(ISNUMBER(精灵_父体历史销售额!AH83),精灵_父体历史销售额!AH83,"")</f>
        <v>16605</v>
      </c>
      <c r="G133" s="5">
        <f>IF(ISNUMBER(精灵_父体历史销售额!AG83),精灵_父体历史销售额!AG83,"")</f>
        <v>19019</v>
      </c>
      <c r="H133" s="5">
        <f>IF(ISNUMBER(精灵_父体历史销售额!AF83),精灵_父体历史销售额!AF83,"")</f>
        <v>15980</v>
      </c>
      <c r="I133" s="5">
        <f>IF(ISNUMBER(精灵_父体历史销售额!AE83),精灵_父体历史销售额!AE83,"")</f>
        <v>16154</v>
      </c>
      <c r="J133" s="5">
        <f>IF(ISNUMBER(精灵_父体历史销售额!AD83),精灵_父体历史销售额!AD83,"")</f>
        <v>33176</v>
      </c>
      <c r="K133" s="5">
        <f>IF(ISNUMBER(精灵_父体历史销售额!AC83),精灵_父体历史销售额!AC83,"")</f>
        <v>26581</v>
      </c>
      <c r="L133" s="5">
        <f>IF(ISNUMBER(精灵_父体历史销售额!AB83),精灵_父体历史销售额!AB83,"")</f>
        <v>17136</v>
      </c>
      <c r="M133" s="5">
        <f>IF(ISNUMBER(精灵_父体历史销售额!AA83),精灵_父体历史销售额!AA83,"")</f>
        <v>12470</v>
      </c>
      <c r="N133" s="5">
        <f>IF(ISNUMBER(精灵_父体历史销售额!Z83),精灵_父体历史销售额!Z83,"")</f>
        <v>12381</v>
      </c>
      <c r="O133" s="5">
        <f>IF(ISNUMBER(精灵_父体历史销售额!Y83),精灵_父体历史销售额!Y83,"")</f>
        <v>10700</v>
      </c>
      <c r="P133" s="5">
        <f>IF(ISNUMBER(精灵_父体历史销售额!X83),精灵_父体历史销售额!X83,"")</f>
        <v>13361</v>
      </c>
      <c r="Q133" s="5">
        <f>IF(ISNUMBER(精灵_父体历史销售额!W83),精灵_父体历史销售额!W83,"")</f>
        <v>13991</v>
      </c>
      <c r="R133" s="5">
        <f>IF(ISNUMBER(精灵_父体历史销售额!V83),精灵_父体历史销售额!V83,"")</f>
        <v>25148</v>
      </c>
      <c r="S133" s="5">
        <f>IF(ISNUMBER(精灵_父体历史销售额!U83),精灵_父体历史销售额!U83,"")</f>
        <v>9755</v>
      </c>
      <c r="T133" s="5">
        <f>IF(ISNUMBER(精灵_父体历史销售额!T83),精灵_父体历史销售额!T83,"")</f>
        <v>11946</v>
      </c>
      <c r="U133" s="5">
        <f>IF(ISNUMBER(精灵_父体历史销售额!S83),精灵_父体历史销售额!S83,"")</f>
        <v>11880</v>
      </c>
      <c r="V133" s="5">
        <f>IF(ISNUMBER(精灵_父体历史销售额!R83),精灵_父体历史销售额!R83,"")</f>
        <v>19271</v>
      </c>
      <c r="W133" s="5">
        <f>IF(ISNUMBER(精灵_父体历史销售额!Q83),精灵_父体历史销售额!Q83,"")</f>
        <v>31571</v>
      </c>
      <c r="X133" s="5">
        <f>IF(ISNUMBER(精灵_父体历史销售额!P83),精灵_父体历史销售额!P83,"")</f>
        <v>16834</v>
      </c>
      <c r="Y133" s="5">
        <f>IF(ISNUMBER(精灵_父体历史销售额!O83),精灵_父体历史销售额!O83,"")</f>
        <v>12520</v>
      </c>
      <c r="Z133" s="5">
        <f>IF(ISNUMBER(精灵_父体历史销售额!N83),精灵_父体历史销售额!N83,"")</f>
        <v>12007</v>
      </c>
      <c r="AA133" s="5">
        <f>IF(ISNUMBER(精灵_父体历史销售额!M83),精灵_父体历史销售额!M83,"")</f>
        <v>13283</v>
      </c>
      <c r="AB133" s="5">
        <f>IF(ISNUMBER(精灵_父体历史销售额!L83),精灵_父体历史销售额!L83,"")</f>
        <v>16546</v>
      </c>
      <c r="AC133" s="5">
        <f>IF(ISNUMBER(精灵_父体历史销售额!K83),精灵_父体历史销售额!K83,"")</f>
        <v>18881</v>
      </c>
      <c r="AD133" s="5">
        <f>IF(ISNUMBER(精灵_父体历史销售额!J83),精灵_父体历史销售额!J83,"")</f>
        <v>12488</v>
      </c>
      <c r="AE133" s="6">
        <f>IF(ISNUMBER(精灵_父体历史销售额!I83),精灵_父体历史销售额!I83,"")</f>
        <v>20113</v>
      </c>
    </row>
    <row r="134" ht="24" customHeight="1" spans="1:31">
      <c r="A134" s="1"/>
      <c r="B134" s="1" t="s">
        <v>792</v>
      </c>
      <c r="C134" s="1" t="s">
        <v>457</v>
      </c>
      <c r="D134" s="1">
        <v>94</v>
      </c>
      <c r="E134" s="5" t="str">
        <f>IF(ISNUMBER(精灵_父体历史销售额!AI94),精灵_父体历史销售额!AI94,"")</f>
        <v/>
      </c>
      <c r="F134" s="5" t="str">
        <f>IF(ISNUMBER(精灵_父体历史销售额!AH94),精灵_父体历史销售额!AH94,"")</f>
        <v/>
      </c>
      <c r="G134" s="5" t="str">
        <f>IF(ISNUMBER(精灵_父体历史销售额!AG94),精灵_父体历史销售额!AG94,"")</f>
        <v/>
      </c>
      <c r="H134" s="5" t="str">
        <f>IF(ISNUMBER(精灵_父体历史销售额!AF94),精灵_父体历史销售额!AF94,"")</f>
        <v/>
      </c>
      <c r="I134" s="5" t="str">
        <f>IF(ISNUMBER(精灵_父体历史销售额!AE94),精灵_父体历史销售额!AE94,"")</f>
        <v/>
      </c>
      <c r="J134" s="5" t="str">
        <f>IF(ISNUMBER(精灵_父体历史销售额!AD94),精灵_父体历史销售额!AD94,"")</f>
        <v/>
      </c>
      <c r="K134" s="5" t="str">
        <f>IF(ISNUMBER(精灵_父体历史销售额!AC94),精灵_父体历史销售额!AC94,"")</f>
        <v/>
      </c>
      <c r="L134" s="5" t="str">
        <f>IF(ISNUMBER(精灵_父体历史销售额!AB94),精灵_父体历史销售额!AB94,"")</f>
        <v/>
      </c>
      <c r="M134" s="5" t="str">
        <f>IF(ISNUMBER(精灵_父体历史销售额!AA94),精灵_父体历史销售额!AA94,"")</f>
        <v/>
      </c>
      <c r="N134" s="5" t="str">
        <f>IF(ISNUMBER(精灵_父体历史销售额!Z94),精灵_父体历史销售额!Z94,"")</f>
        <v/>
      </c>
      <c r="O134" s="5" t="str">
        <f>IF(ISNUMBER(精灵_父体历史销售额!Y94),精灵_父体历史销售额!Y94,"")</f>
        <v/>
      </c>
      <c r="P134" s="5" t="str">
        <f>IF(ISNUMBER(精灵_父体历史销售额!X94),精灵_父体历史销售额!X94,"")</f>
        <v/>
      </c>
      <c r="Q134" s="5" t="str">
        <f>IF(ISNUMBER(精灵_父体历史销售额!W94),精灵_父体历史销售额!W94,"")</f>
        <v/>
      </c>
      <c r="R134" s="5" t="str">
        <f>IF(ISNUMBER(精灵_父体历史销售额!V94),精灵_父体历史销售额!V94,"")</f>
        <v/>
      </c>
      <c r="S134" s="5" t="str">
        <f>IF(ISNUMBER(精灵_父体历史销售额!U94),精灵_父体历史销售额!U94,"")</f>
        <v/>
      </c>
      <c r="T134" s="5" t="str">
        <f>IF(ISNUMBER(精灵_父体历史销售额!T94),精灵_父体历史销售额!T94,"")</f>
        <v/>
      </c>
      <c r="U134" s="5" t="str">
        <f>IF(ISNUMBER(精灵_父体历史销售额!S94),精灵_父体历史销售额!S94,"")</f>
        <v/>
      </c>
      <c r="V134" s="5" t="str">
        <f>IF(ISNUMBER(精灵_父体历史销售额!R94),精灵_父体历史销售额!R94,"")</f>
        <v/>
      </c>
      <c r="W134" s="5" t="str">
        <f>IF(ISNUMBER(精灵_父体历史销售额!Q94),精灵_父体历史销售额!Q94,"")</f>
        <v/>
      </c>
      <c r="X134" s="5" t="str">
        <f>IF(ISNUMBER(精灵_父体历史销售额!P94),精灵_父体历史销售额!P94,"")</f>
        <v/>
      </c>
      <c r="Y134" s="5" t="str">
        <f>IF(ISNUMBER(精灵_父体历史销售额!O94),精灵_父体历史销售额!O94,"")</f>
        <v/>
      </c>
      <c r="Z134" s="5" t="str">
        <f>IF(ISNUMBER(精灵_父体历史销售额!N94),精灵_父体历史销售额!N94,"")</f>
        <v/>
      </c>
      <c r="AA134" s="5" t="str">
        <f>IF(ISNUMBER(精灵_父体历史销售额!M94),精灵_父体历史销售额!M94,"")</f>
        <v/>
      </c>
      <c r="AB134" s="5" t="str">
        <f>IF(ISNUMBER(精灵_父体历史销售额!L94),精灵_父体历史销售额!L94,"")</f>
        <v/>
      </c>
      <c r="AC134" s="5">
        <f>IF(ISNUMBER(精灵_父体历史销售额!K94),精灵_父体历史销售额!K94,"")</f>
        <v>1508</v>
      </c>
      <c r="AD134" s="5">
        <f>IF(ISNUMBER(精灵_父体历史销售额!J94),精灵_父体历史销售额!J94,"")</f>
        <v>1277</v>
      </c>
      <c r="AE134" s="6">
        <f>IF(ISNUMBER(精灵_父体历史销售额!I94),精灵_父体历史销售额!I94,"")</f>
        <v>8113</v>
      </c>
    </row>
    <row r="135" ht="24" customHeight="1" spans="1:31">
      <c r="A135" s="1"/>
      <c r="B135" s="1" t="s">
        <v>789</v>
      </c>
      <c r="C135" s="1" t="s">
        <v>328</v>
      </c>
      <c r="D135" s="1">
        <v>91</v>
      </c>
      <c r="E135" s="5" t="str">
        <f>IF(ISNUMBER(精灵_父体历史销售额!AI91),精灵_父体历史销售额!AI91,"")</f>
        <v/>
      </c>
      <c r="F135" s="5" t="str">
        <f>IF(ISNUMBER(精灵_父体历史销售额!AH91),精灵_父体历史销售额!AH91,"")</f>
        <v/>
      </c>
      <c r="G135" s="5" t="str">
        <f>IF(ISNUMBER(精灵_父体历史销售额!AG91),精灵_父体历史销售额!AG91,"")</f>
        <v/>
      </c>
      <c r="H135" s="5" t="str">
        <f>IF(ISNUMBER(精灵_父体历史销售额!AF91),精灵_父体历史销售额!AF91,"")</f>
        <v/>
      </c>
      <c r="I135" s="5" t="str">
        <f>IF(ISNUMBER(精灵_父体历史销售额!AE91),精灵_父体历史销售额!AE91,"")</f>
        <v/>
      </c>
      <c r="J135" s="5" t="str">
        <f>IF(ISNUMBER(精灵_父体历史销售额!AD91),精灵_父体历史销售额!AD91,"")</f>
        <v/>
      </c>
      <c r="K135" s="5" t="str">
        <f>IF(ISNUMBER(精灵_父体历史销售额!AC91),精灵_父体历史销售额!AC91,"")</f>
        <v/>
      </c>
      <c r="L135" s="5" t="str">
        <f>IF(ISNUMBER(精灵_父体历史销售额!AB91),精灵_父体历史销售额!AB91,"")</f>
        <v/>
      </c>
      <c r="M135" s="5" t="str">
        <f>IF(ISNUMBER(精灵_父体历史销售额!AA91),精灵_父体历史销售额!AA91,"")</f>
        <v/>
      </c>
      <c r="N135" s="5" t="str">
        <f>IF(ISNUMBER(精灵_父体历史销售额!Z91),精灵_父体历史销售额!Z91,"")</f>
        <v/>
      </c>
      <c r="O135" s="5" t="str">
        <f>IF(ISNUMBER(精灵_父体历史销售额!Y91),精灵_父体历史销售额!Y91,"")</f>
        <v/>
      </c>
      <c r="P135" s="5" t="str">
        <f>IF(ISNUMBER(精灵_父体历史销售额!X91),精灵_父体历史销售额!X91,"")</f>
        <v/>
      </c>
      <c r="Q135" s="5" t="str">
        <f>IF(ISNUMBER(精灵_父体历史销售额!W91),精灵_父体历史销售额!W91,"")</f>
        <v/>
      </c>
      <c r="R135" s="5" t="str">
        <f>IF(ISNUMBER(精灵_父体历史销售额!V91),精灵_父体历史销售额!V91,"")</f>
        <v/>
      </c>
      <c r="S135" s="5" t="str">
        <f>IF(ISNUMBER(精灵_父体历史销售额!U91),精灵_父体历史销售额!U91,"")</f>
        <v/>
      </c>
      <c r="T135" s="5" t="str">
        <f>IF(ISNUMBER(精灵_父体历史销售额!T91),精灵_父体历史销售额!T91,"")</f>
        <v/>
      </c>
      <c r="U135" s="5" t="str">
        <f>IF(ISNUMBER(精灵_父体历史销售额!S91),精灵_父体历史销售额!S91,"")</f>
        <v/>
      </c>
      <c r="V135" s="5" t="str">
        <f>IF(ISNUMBER(精灵_父体历史销售额!R91),精灵_父体历史销售额!R91,"")</f>
        <v/>
      </c>
      <c r="W135" s="5" t="str">
        <f>IF(ISNUMBER(精灵_父体历史销售额!Q91),精灵_父体历史销售额!Q91,"")</f>
        <v/>
      </c>
      <c r="X135" s="5" t="str">
        <f>IF(ISNUMBER(精灵_父体历史销售额!P91),精灵_父体历史销售额!P91,"")</f>
        <v/>
      </c>
      <c r="Y135" s="5">
        <f>IF(ISNUMBER(精灵_父体历史销售额!O91),精灵_父体历史销售额!O91,"")</f>
        <v>60</v>
      </c>
      <c r="Z135" s="5">
        <f>IF(ISNUMBER(精灵_父体历史销售额!N91),精灵_父体历史销售额!N91,"")</f>
        <v>5301</v>
      </c>
      <c r="AA135" s="5">
        <f>IF(ISNUMBER(精灵_父体历史销售额!M91),精灵_父体历史销售额!M91,"")</f>
        <v>9913</v>
      </c>
      <c r="AB135" s="5">
        <f>IF(ISNUMBER(精灵_父体历史销售额!L91),精灵_父体历史销售额!L91,"")</f>
        <v>17975</v>
      </c>
      <c r="AC135" s="5">
        <f>IF(ISNUMBER(精灵_父体历史销售额!K91),精灵_父体历史销售额!K91,"")</f>
        <v>29141</v>
      </c>
      <c r="AD135" s="5">
        <f>IF(ISNUMBER(精灵_父体历史销售额!J91),精灵_父体历史销售额!J91,"")</f>
        <v>20792</v>
      </c>
      <c r="AE135" s="6">
        <f>IF(ISNUMBER(精灵_父体历史销售额!I91),精灵_父体历史销售额!I91,"")</f>
        <v>15430</v>
      </c>
    </row>
    <row r="136" ht="24" customHeight="1" spans="1:31">
      <c r="A136" s="1"/>
      <c r="B136" s="1" t="s">
        <v>725</v>
      </c>
      <c r="C136" s="1" t="s">
        <v>54</v>
      </c>
      <c r="D136" s="1">
        <v>33</v>
      </c>
      <c r="E136" s="5" t="str">
        <f>IF(ISNUMBER(精灵_父体历史销售额!AI33),精灵_父体历史销售额!AI33,"")</f>
        <v/>
      </c>
      <c r="F136" s="5" t="str">
        <f>IF(ISNUMBER(精灵_父体历史销售额!AH33),精灵_父体历史销售额!AH33,"")</f>
        <v/>
      </c>
      <c r="G136" s="5" t="str">
        <f>IF(ISNUMBER(精灵_父体历史销售额!AG33),精灵_父体历史销售额!AG33,"")</f>
        <v/>
      </c>
      <c r="H136" s="5" t="str">
        <f>IF(ISNUMBER(精灵_父体历史销售额!AF33),精灵_父体历史销售额!AF33,"")</f>
        <v/>
      </c>
      <c r="I136" s="5" t="str">
        <f>IF(ISNUMBER(精灵_父体历史销售额!AE33),精灵_父体历史销售额!AE33,"")</f>
        <v/>
      </c>
      <c r="J136" s="5" t="str">
        <f>IF(ISNUMBER(精灵_父体历史销售额!AD33),精灵_父体历史销售额!AD33,"")</f>
        <v/>
      </c>
      <c r="K136" s="5" t="str">
        <f>IF(ISNUMBER(精灵_父体历史销售额!AC33),精灵_父体历史销售额!AC33,"")</f>
        <v/>
      </c>
      <c r="L136" s="5" t="str">
        <f>IF(ISNUMBER(精灵_父体历史销售额!AB33),精灵_父体历史销售额!AB33,"")</f>
        <v/>
      </c>
      <c r="M136" s="5" t="str">
        <f>IF(ISNUMBER(精灵_父体历史销售额!AA33),精灵_父体历史销售额!AA33,"")</f>
        <v/>
      </c>
      <c r="N136" s="5" t="str">
        <f>IF(ISNUMBER(精灵_父体历史销售额!Z33),精灵_父体历史销售额!Z33,"")</f>
        <v/>
      </c>
      <c r="O136" s="5" t="str">
        <f>IF(ISNUMBER(精灵_父体历史销售额!Y33),精灵_父体历史销售额!Y33,"")</f>
        <v/>
      </c>
      <c r="P136" s="5" t="str">
        <f>IF(ISNUMBER(精灵_父体历史销售额!X33),精灵_父体历史销售额!X33,"")</f>
        <v/>
      </c>
      <c r="Q136" s="5" t="str">
        <f>IF(ISNUMBER(精灵_父体历史销售额!W33),精灵_父体历史销售额!W33,"")</f>
        <v/>
      </c>
      <c r="R136" s="5" t="str">
        <f>IF(ISNUMBER(精灵_父体历史销售额!V33),精灵_父体历史销售额!V33,"")</f>
        <v/>
      </c>
      <c r="S136" s="5" t="str">
        <f>IF(ISNUMBER(精灵_父体历史销售额!U33),精灵_父体历史销售额!U33,"")</f>
        <v/>
      </c>
      <c r="T136" s="5" t="str">
        <f>IF(ISNUMBER(精灵_父体历史销售额!T33),精灵_父体历史销售额!T33,"")</f>
        <v/>
      </c>
      <c r="U136" s="5" t="str">
        <f>IF(ISNUMBER(精灵_父体历史销售额!S33),精灵_父体历史销售额!S33,"")</f>
        <v/>
      </c>
      <c r="V136" s="5" t="str">
        <f>IF(ISNUMBER(精灵_父体历史销售额!R33),精灵_父体历史销售额!R33,"")</f>
        <v/>
      </c>
      <c r="W136" s="5" t="str">
        <f>IF(ISNUMBER(精灵_父体历史销售额!Q33),精灵_父体历史销售额!Q33,"")</f>
        <v/>
      </c>
      <c r="X136" s="5">
        <f>IF(ISNUMBER(精灵_父体历史销售额!P33),精灵_父体历史销售额!P33,"")</f>
        <v>28982</v>
      </c>
      <c r="Y136" s="5">
        <f>IF(ISNUMBER(精灵_父体历史销售额!O33),精灵_父体历史销售额!O33,"")</f>
        <v>28486</v>
      </c>
      <c r="Z136" s="5">
        <f>IF(ISNUMBER(精灵_父体历史销售额!N33),精灵_父体历史销售额!N33,"")</f>
        <v>27137</v>
      </c>
      <c r="AA136" s="5">
        <f>IF(ISNUMBER(精灵_父体历史销售额!M33),精灵_父体历史销售额!M33,"")</f>
        <v>17667</v>
      </c>
      <c r="AB136" s="5">
        <f>IF(ISNUMBER(精灵_父体历史销售额!L33),精灵_父体历史销售额!L33,"")</f>
        <v>18227</v>
      </c>
      <c r="AC136" s="5">
        <f>IF(ISNUMBER(精灵_父体历史销售额!K33),精灵_父体历史销售额!K33,"")</f>
        <v>21794</v>
      </c>
      <c r="AD136" s="5">
        <f>IF(ISNUMBER(精灵_父体历史销售额!J33),精灵_父体历史销售额!J33,"")</f>
        <v>9841</v>
      </c>
      <c r="AE136" s="6">
        <f>IF(ISNUMBER(精灵_父体历史销售额!I33),精灵_父体历史销售额!I33,"")</f>
        <v>13247</v>
      </c>
    </row>
    <row r="137" ht="24" customHeight="1" spans="1:31">
      <c r="A137" s="1"/>
      <c r="B137" s="1" t="s">
        <v>730</v>
      </c>
      <c r="C137" s="1" t="s">
        <v>44</v>
      </c>
      <c r="D137" s="1">
        <v>38</v>
      </c>
      <c r="E137" s="5" t="str">
        <f>IF(ISNUMBER(精灵_父体历史销售额!AI38),精灵_父体历史销售额!AI38,"")</f>
        <v/>
      </c>
      <c r="F137" s="5" t="str">
        <f>IF(ISNUMBER(精灵_父体历史销售额!AH38),精灵_父体历史销售额!AH38,"")</f>
        <v/>
      </c>
      <c r="G137" s="5" t="str">
        <f>IF(ISNUMBER(精灵_父体历史销售额!AG38),精灵_父体历史销售额!AG38,"")</f>
        <v/>
      </c>
      <c r="H137" s="5" t="str">
        <f>IF(ISNUMBER(精灵_父体历史销售额!AF38),精灵_父体历史销售额!AF38,"")</f>
        <v/>
      </c>
      <c r="I137" s="5" t="str">
        <f>IF(ISNUMBER(精灵_父体历史销售额!AE38),精灵_父体历史销售额!AE38,"")</f>
        <v/>
      </c>
      <c r="J137" s="5" t="str">
        <f>IF(ISNUMBER(精灵_父体历史销售额!AD38),精灵_父体历史销售额!AD38,"")</f>
        <v/>
      </c>
      <c r="K137" s="5" t="str">
        <f>IF(ISNUMBER(精灵_父体历史销售额!AC38),精灵_父体历史销售额!AC38,"")</f>
        <v/>
      </c>
      <c r="L137" s="5" t="str">
        <f>IF(ISNUMBER(精灵_父体历史销售额!AB38),精灵_父体历史销售额!AB38,"")</f>
        <v/>
      </c>
      <c r="M137" s="5" t="str">
        <f>IF(ISNUMBER(精灵_父体历史销售额!AA38),精灵_父体历史销售额!AA38,"")</f>
        <v/>
      </c>
      <c r="N137" s="5" t="str">
        <f>IF(ISNUMBER(精灵_父体历史销售额!Z38),精灵_父体历史销售额!Z38,"")</f>
        <v/>
      </c>
      <c r="O137" s="5" t="str">
        <f>IF(ISNUMBER(精灵_父体历史销售额!Y38),精灵_父体历史销售额!Y38,"")</f>
        <v/>
      </c>
      <c r="P137" s="5" t="str">
        <f>IF(ISNUMBER(精灵_父体历史销售额!X38),精灵_父体历史销售额!X38,"")</f>
        <v/>
      </c>
      <c r="Q137" s="5" t="str">
        <f>IF(ISNUMBER(精灵_父体历史销售额!W38),精灵_父体历史销售额!W38,"")</f>
        <v/>
      </c>
      <c r="R137" s="5" t="str">
        <f>IF(ISNUMBER(精灵_父体历史销售额!V38),精灵_父体历史销售额!V38,"")</f>
        <v/>
      </c>
      <c r="S137" s="5" t="str">
        <f>IF(ISNUMBER(精灵_父体历史销售额!U38),精灵_父体历史销售额!U38,"")</f>
        <v/>
      </c>
      <c r="T137" s="5" t="str">
        <f>IF(ISNUMBER(精灵_父体历史销售额!T38),精灵_父体历史销售额!T38,"")</f>
        <v/>
      </c>
      <c r="U137" s="5" t="str">
        <f>IF(ISNUMBER(精灵_父体历史销售额!S38),精灵_父体历史销售额!S38,"")</f>
        <v/>
      </c>
      <c r="V137" s="5" t="str">
        <f>IF(ISNUMBER(精灵_父体历史销售额!R38),精灵_父体历史销售额!R38,"")</f>
        <v/>
      </c>
      <c r="W137" s="5" t="str">
        <f>IF(ISNUMBER(精灵_父体历史销售额!Q38),精灵_父体历史销售额!Q38,"")</f>
        <v/>
      </c>
      <c r="X137" s="5" t="str">
        <f>IF(ISNUMBER(精灵_父体历史销售额!P38),精灵_父体历史销售额!P38,"")</f>
        <v/>
      </c>
      <c r="Y137" s="5" t="str">
        <f>IF(ISNUMBER(精灵_父体历史销售额!O38),精灵_父体历史销售额!O38,"")</f>
        <v/>
      </c>
      <c r="Z137" s="5" t="str">
        <f>IF(ISNUMBER(精灵_父体历史销售额!N38),精灵_父体历史销售额!N38,"")</f>
        <v/>
      </c>
      <c r="AA137" s="5" t="str">
        <f>IF(ISNUMBER(精灵_父体历史销售额!M38),精灵_父体历史销售额!M38,"")</f>
        <v/>
      </c>
      <c r="AB137" s="5" t="str">
        <f>IF(ISNUMBER(精灵_父体历史销售额!L38),精灵_父体历史销售额!L38,"")</f>
        <v/>
      </c>
      <c r="AC137" s="5">
        <f>IF(ISNUMBER(精灵_父体历史销售额!K38),精灵_父体历史销售额!K38,"")</f>
        <v>3650</v>
      </c>
      <c r="AD137" s="5">
        <f>IF(ISNUMBER(精灵_父体历史销售额!J38),精灵_父体历史销售额!J38,"")</f>
        <v>4498</v>
      </c>
      <c r="AE137" s="6">
        <f>IF(ISNUMBER(精灵_父体历史销售额!I38),精灵_父体历史销售额!I38,"")</f>
        <v>4123</v>
      </c>
    </row>
    <row r="138" ht="24" customHeight="1" spans="1:31">
      <c r="A138" s="1"/>
      <c r="B138" s="1" t="s">
        <v>794</v>
      </c>
      <c r="C138" s="1" t="s">
        <v>561</v>
      </c>
      <c r="D138" s="1">
        <v>97</v>
      </c>
      <c r="E138" s="5" t="str">
        <f>IF(ISNUMBER(精灵_父体历史销售额!AI97),精灵_父体历史销售额!AI97,"")</f>
        <v/>
      </c>
      <c r="F138" s="5" t="str">
        <f>IF(ISNUMBER(精灵_父体历史销售额!AH97),精灵_父体历史销售额!AH97,"")</f>
        <v/>
      </c>
      <c r="G138" s="5" t="str">
        <f>IF(ISNUMBER(精灵_父体历史销售额!AG97),精灵_父体历史销售额!AG97,"")</f>
        <v/>
      </c>
      <c r="H138" s="5" t="str">
        <f>IF(ISNUMBER(精灵_父体历史销售额!AF97),精灵_父体历史销售额!AF97,"")</f>
        <v/>
      </c>
      <c r="I138" s="5" t="str">
        <f>IF(ISNUMBER(精灵_父体历史销售额!AE97),精灵_父体历史销售额!AE97,"")</f>
        <v/>
      </c>
      <c r="J138" s="5" t="str">
        <f>IF(ISNUMBER(精灵_父体历史销售额!AD97),精灵_父体历史销售额!AD97,"")</f>
        <v/>
      </c>
      <c r="K138" s="5" t="str">
        <f>IF(ISNUMBER(精灵_父体历史销售额!AC97),精灵_父体历史销售额!AC97,"")</f>
        <v/>
      </c>
      <c r="L138" s="5" t="str">
        <f>IF(ISNUMBER(精灵_父体历史销售额!AB97),精灵_父体历史销售额!AB97,"")</f>
        <v/>
      </c>
      <c r="M138" s="5" t="str">
        <f>IF(ISNUMBER(精灵_父体历史销售额!AA97),精灵_父体历史销售额!AA97,"")</f>
        <v/>
      </c>
      <c r="N138" s="5" t="str">
        <f>IF(ISNUMBER(精灵_父体历史销售额!Z97),精灵_父体历史销售额!Z97,"")</f>
        <v/>
      </c>
      <c r="O138" s="5" t="str">
        <f>IF(ISNUMBER(精灵_父体历史销售额!Y97),精灵_父体历史销售额!Y97,"")</f>
        <v/>
      </c>
      <c r="P138" s="5">
        <f>IF(ISNUMBER(精灵_父体历史销售额!X97),精灵_父体历史销售额!X97,"")</f>
        <v>0</v>
      </c>
      <c r="Q138" s="5">
        <f>IF(ISNUMBER(精灵_父体历史销售额!W97),精灵_父体历史销售额!W97,"")</f>
        <v>240</v>
      </c>
      <c r="R138" s="5">
        <f>IF(ISNUMBER(精灵_父体历史销售额!V97),精灵_父体历史销售额!V97,"")</f>
        <v>4079</v>
      </c>
      <c r="S138" s="5">
        <f>IF(ISNUMBER(精灵_父体历史销售额!U97),精灵_父体历史销售额!U97,"")</f>
        <v>3059</v>
      </c>
      <c r="T138" s="5">
        <f>IF(ISNUMBER(精灵_父体历史销售额!T97),精灵_父体历史销售额!T97,"")</f>
        <v>780</v>
      </c>
      <c r="U138" s="5">
        <f>IF(ISNUMBER(精灵_父体历史销售额!S97),精灵_父体历史销售额!S97,"")</f>
        <v>300</v>
      </c>
      <c r="V138" s="5">
        <f>IF(ISNUMBER(精灵_父体历史销售额!R97),精灵_父体历史销售额!R97,"")</f>
        <v>0</v>
      </c>
      <c r="W138" s="5">
        <f>IF(ISNUMBER(精灵_父体历史销售额!Q97),精灵_父体历史销售额!Q97,"")</f>
        <v>17097</v>
      </c>
      <c r="X138" s="5">
        <f>IF(ISNUMBER(精灵_父体历史销售额!P97),精灵_父体历史销售额!P97,"")</f>
        <v>16137</v>
      </c>
      <c r="Y138" s="5">
        <f>IF(ISNUMBER(精灵_父体历史销售额!O97),精灵_父体历史销售额!O97,"")</f>
        <v>3179</v>
      </c>
      <c r="Z138" s="5">
        <f>IF(ISNUMBER(精灵_父体历史销售额!N97),精灵_父体历史销售额!N97,"")</f>
        <v>120</v>
      </c>
      <c r="AA138" s="5">
        <f>IF(ISNUMBER(精灵_父体历史销售额!M97),精灵_父体历史销售额!M97,"")</f>
        <v>0</v>
      </c>
      <c r="AB138" s="5">
        <f>IF(ISNUMBER(精灵_父体历史销售额!L97),精灵_父体历史销售额!L97,"")</f>
        <v>0</v>
      </c>
      <c r="AC138" s="5">
        <f>IF(ISNUMBER(精灵_父体历史销售额!K97),精灵_父体历史销售额!K97,"")</f>
        <v>0</v>
      </c>
      <c r="AD138" s="5">
        <f>IF(ISNUMBER(精灵_父体历史销售额!J97),精灵_父体历史销售额!J97,"")</f>
        <v>540</v>
      </c>
      <c r="AE138" s="6">
        <f>IF(ISNUMBER(精灵_父体历史销售额!I97),精灵_父体历史销售额!I97,"")</f>
        <v>9778</v>
      </c>
    </row>
    <row r="139" ht="24" customHeight="1" spans="1:31">
      <c r="A139" s="1"/>
      <c r="B139" s="1" t="s">
        <v>466</v>
      </c>
      <c r="C139" s="1" t="s">
        <v>467</v>
      </c>
      <c r="D139" s="1">
        <v>96</v>
      </c>
      <c r="E139" s="5" t="str">
        <f>IF(ISNUMBER(精灵_父体历史销售额!AI96),精灵_父体历史销售额!AI96,"")</f>
        <v/>
      </c>
      <c r="F139" s="5" t="str">
        <f>IF(ISNUMBER(精灵_父体历史销售额!AH96),精灵_父体历史销售额!AH96,"")</f>
        <v/>
      </c>
      <c r="G139" s="5" t="str">
        <f>IF(ISNUMBER(精灵_父体历史销售额!AG96),精灵_父体历史销售额!AG96,"")</f>
        <v/>
      </c>
      <c r="H139" s="5" t="str">
        <f>IF(ISNUMBER(精灵_父体历史销售额!AF96),精灵_父体历史销售额!AF96,"")</f>
        <v/>
      </c>
      <c r="I139" s="5" t="str">
        <f>IF(ISNUMBER(精灵_父体历史销售额!AE96),精灵_父体历史销售额!AE96,"")</f>
        <v/>
      </c>
      <c r="J139" s="5" t="str">
        <f>IF(ISNUMBER(精灵_父体历史销售额!AD96),精灵_父体历史销售额!AD96,"")</f>
        <v/>
      </c>
      <c r="K139" s="5" t="str">
        <f>IF(ISNUMBER(精灵_父体历史销售额!AC96),精灵_父体历史销售额!AC96,"")</f>
        <v/>
      </c>
      <c r="L139" s="5" t="str">
        <f>IF(ISNUMBER(精灵_父体历史销售额!AB96),精灵_父体历史销售额!AB96,"")</f>
        <v/>
      </c>
      <c r="M139" s="5">
        <f>IF(ISNUMBER(精灵_父体历史销售额!AA96),精灵_父体历史销售额!AA96,"")</f>
        <v>0</v>
      </c>
      <c r="N139" s="5">
        <f>IF(ISNUMBER(精灵_父体历史销售额!Z96),精灵_父体历史销售额!Z96,"")</f>
        <v>241</v>
      </c>
      <c r="O139" s="5">
        <f>IF(ISNUMBER(精灵_父体历史销售额!Y96),精灵_父体历史销售额!Y96,"")</f>
        <v>1973</v>
      </c>
      <c r="P139" s="5">
        <f>IF(ISNUMBER(精灵_父体历史销售额!X96),精灵_父体历史销售额!X96,"")</f>
        <v>1835</v>
      </c>
      <c r="Q139" s="5">
        <f>IF(ISNUMBER(精灵_父体历史销售额!W96),精灵_父体历史销售额!W96,"")</f>
        <v>472</v>
      </c>
      <c r="R139" s="5">
        <f>IF(ISNUMBER(精灵_父体历史销售额!V96),精灵_父体历史销售额!V96,"")</f>
        <v>1982</v>
      </c>
      <c r="S139" s="5">
        <f>IF(ISNUMBER(精灵_父体历史销售额!U96),精灵_父体历史销售额!U96,"")</f>
        <v>4942</v>
      </c>
      <c r="T139" s="5">
        <f>IF(ISNUMBER(精灵_父体历史销售额!T96),精灵_父体历史销售额!T96,"")</f>
        <v>3478</v>
      </c>
      <c r="U139" s="5">
        <f>IF(ISNUMBER(精灵_父体历史销售额!S96),精灵_父体历史销售额!S96,"")</f>
        <v>5870</v>
      </c>
      <c r="V139" s="5">
        <f>IF(ISNUMBER(精灵_父体历史销售额!R96),精灵_父体历史销售额!R96,"")</f>
        <v>5053</v>
      </c>
      <c r="W139" s="5">
        <f>IF(ISNUMBER(精灵_父体历史销售额!Q96),精灵_父体历史销售额!Q96,"")</f>
        <v>2679</v>
      </c>
      <c r="X139" s="5">
        <f>IF(ISNUMBER(精灵_父体历史销售额!P96),精灵_父体历史销售额!P96,"")</f>
        <v>3155</v>
      </c>
      <c r="Y139" s="5">
        <f>IF(ISNUMBER(精灵_父体历史销售额!O96),精灵_父体历史销售额!O96,"")</f>
        <v>3925</v>
      </c>
      <c r="Z139" s="5">
        <f>IF(ISNUMBER(精灵_父体历史销售额!N96),精灵_父体历史销售额!N96,"")</f>
        <v>3995</v>
      </c>
      <c r="AA139" s="5">
        <f>IF(ISNUMBER(精灵_父体历史销售额!M96),精灵_父体历史销售额!M96,"")</f>
        <v>3772</v>
      </c>
      <c r="AB139" s="5">
        <f>IF(ISNUMBER(精灵_父体历史销售额!L96),精灵_父体历史销售额!L96,"")</f>
        <v>2992</v>
      </c>
      <c r="AC139" s="5">
        <f>IF(ISNUMBER(精灵_父体历史销售额!K96),精灵_父体历史销售额!K96,"")</f>
        <v>2769</v>
      </c>
      <c r="AD139" s="5">
        <f>IF(ISNUMBER(精灵_父体历史销售额!J96),精灵_父体历史销售额!J96,"")</f>
        <v>1769</v>
      </c>
      <c r="AE139" s="6">
        <f>IF(ISNUMBER(精灵_父体历史销售额!I96),精灵_父体历史销售额!I96,"")</f>
        <v>2506</v>
      </c>
    </row>
    <row r="140" ht="24" customHeight="1" spans="1:31">
      <c r="A140" s="1"/>
      <c r="B140" s="1" t="s">
        <v>772</v>
      </c>
      <c r="C140" s="1" t="s">
        <v>323</v>
      </c>
      <c r="D140" s="1">
        <v>76</v>
      </c>
      <c r="E140" s="5" t="str">
        <f>IF(ISNUMBER(精灵_父体历史销售额!AI76),精灵_父体历史销售额!AI76,"")</f>
        <v/>
      </c>
      <c r="F140" s="5" t="str">
        <f>IF(ISNUMBER(精灵_父体历史销售额!AH76),精灵_父体历史销售额!AH76,"")</f>
        <v/>
      </c>
      <c r="G140" s="5" t="str">
        <f>IF(ISNUMBER(精灵_父体历史销售额!AG76),精灵_父体历史销售额!AG76,"")</f>
        <v/>
      </c>
      <c r="H140" s="5" t="str">
        <f>IF(ISNUMBER(精灵_父体历史销售额!AF76),精灵_父体历史销售额!AF76,"")</f>
        <v/>
      </c>
      <c r="I140" s="5" t="str">
        <f>IF(ISNUMBER(精灵_父体历史销售额!AE76),精灵_父体历史销售额!AE76,"")</f>
        <v/>
      </c>
      <c r="J140" s="5" t="str">
        <f>IF(ISNUMBER(精灵_父体历史销售额!AD76),精灵_父体历史销售额!AD76,"")</f>
        <v/>
      </c>
      <c r="K140" s="5" t="str">
        <f>IF(ISNUMBER(精灵_父体历史销售额!AC76),精灵_父体历史销售额!AC76,"")</f>
        <v/>
      </c>
      <c r="L140" s="5" t="str">
        <f>IF(ISNUMBER(精灵_父体历史销售额!AB76),精灵_父体历史销售额!AB76,"")</f>
        <v/>
      </c>
      <c r="M140" s="5" t="str">
        <f>IF(ISNUMBER(精灵_父体历史销售额!AA76),精灵_父体历史销售额!AA76,"")</f>
        <v/>
      </c>
      <c r="N140" s="5" t="str">
        <f>IF(ISNUMBER(精灵_父体历史销售额!Z76),精灵_父体历史销售额!Z76,"")</f>
        <v/>
      </c>
      <c r="O140" s="5" t="str">
        <f>IF(ISNUMBER(精灵_父体历史销售额!Y76),精灵_父体历史销售额!Y76,"")</f>
        <v/>
      </c>
      <c r="P140" s="5" t="str">
        <f>IF(ISNUMBER(精灵_父体历史销售额!X76),精灵_父体历史销售额!X76,"")</f>
        <v/>
      </c>
      <c r="Q140" s="5" t="str">
        <f>IF(ISNUMBER(精灵_父体历史销售额!W76),精灵_父体历史销售额!W76,"")</f>
        <v/>
      </c>
      <c r="R140" s="5" t="str">
        <f>IF(ISNUMBER(精灵_父体历史销售额!V76),精灵_父体历史销售额!V76,"")</f>
        <v/>
      </c>
      <c r="S140" s="5" t="str">
        <f>IF(ISNUMBER(精灵_父体历史销售额!U76),精灵_父体历史销售额!U76,"")</f>
        <v/>
      </c>
      <c r="T140" s="5" t="str">
        <f>IF(ISNUMBER(精灵_父体历史销售额!T76),精灵_父体历史销售额!T76,"")</f>
        <v/>
      </c>
      <c r="U140" s="5" t="str">
        <f>IF(ISNUMBER(精灵_父体历史销售额!S76),精灵_父体历史销售额!S76,"")</f>
        <v/>
      </c>
      <c r="V140" s="5" t="str">
        <f>IF(ISNUMBER(精灵_父体历史销售额!R76),精灵_父体历史销售额!R76,"")</f>
        <v/>
      </c>
      <c r="W140" s="5" t="str">
        <f>IF(ISNUMBER(精灵_父体历史销售额!Q76),精灵_父体历史销售额!Q76,"")</f>
        <v/>
      </c>
      <c r="X140" s="5" t="str">
        <f>IF(ISNUMBER(精灵_父体历史销售额!P76),精灵_父体历史销售额!P76,"")</f>
        <v/>
      </c>
      <c r="Y140" s="5" t="str">
        <f>IF(ISNUMBER(精灵_父体历史销售额!O76),精灵_父体历史销售额!O76,"")</f>
        <v/>
      </c>
      <c r="Z140" s="5" t="str">
        <f>IF(ISNUMBER(精灵_父体历史销售额!N76),精灵_父体历史销售额!N76,"")</f>
        <v/>
      </c>
      <c r="AA140" s="5" t="str">
        <f>IF(ISNUMBER(精灵_父体历史销售额!M76),精灵_父体历史销售额!M76,"")</f>
        <v/>
      </c>
      <c r="AB140" s="5" t="str">
        <f>IF(ISNUMBER(精灵_父体历史销售额!L76),精灵_父体历史销售额!L76,"")</f>
        <v/>
      </c>
      <c r="AC140" s="5">
        <f>IF(ISNUMBER(精灵_父体历史销售额!K76),精灵_父体历史销售额!K76,"")</f>
        <v>5709</v>
      </c>
      <c r="AD140" s="5">
        <f>IF(ISNUMBER(精灵_父体历史销售额!J76),精灵_父体历史销售额!J76,"")</f>
        <v>5108</v>
      </c>
      <c r="AE140" s="6">
        <f>IF(ISNUMBER(精灵_父体历史销售额!I76),精灵_父体历史销售额!I76,"")</f>
        <v>4356</v>
      </c>
    </row>
    <row r="141" ht="24" customHeight="1" spans="1:31">
      <c r="A141" s="1"/>
      <c r="B141" s="1" t="s">
        <v>693</v>
      </c>
      <c r="C141" s="1" t="s">
        <v>394</v>
      </c>
      <c r="D141" s="1">
        <v>9</v>
      </c>
      <c r="E141" s="5">
        <f>IF(ISNUMBER(精灵_父体历史销售额!AI9),精灵_父体历史销售额!AI9,"")</f>
        <v>4253</v>
      </c>
      <c r="F141" s="5">
        <f>IF(ISNUMBER(精灵_父体历史销售额!AH9),精灵_父体历史销售额!AH9,"")</f>
        <v>4547</v>
      </c>
      <c r="G141" s="5">
        <f>IF(ISNUMBER(精灵_父体历史销售额!AG9),精灵_父体历史销售额!AG9,"")</f>
        <v>4191</v>
      </c>
      <c r="H141" s="5">
        <f>IF(ISNUMBER(精灵_父体历史销售额!AF9),精灵_父体历史销售额!AF9,"")</f>
        <v>1197</v>
      </c>
      <c r="I141" s="5">
        <f>IF(ISNUMBER(精灵_父体历史销售额!AE9),精灵_父体历史销售额!AE9,"")</f>
        <v>5183</v>
      </c>
      <c r="J141" s="5">
        <f>IF(ISNUMBER(精灵_父体历史销售额!AD9),精灵_父体历史销售额!AD9,"")</f>
        <v>5469</v>
      </c>
      <c r="K141" s="5">
        <f>IF(ISNUMBER(精灵_父体历史销售额!AC9),精灵_父体历史销售额!AC9,"")</f>
        <v>4651</v>
      </c>
      <c r="L141" s="5">
        <f>IF(ISNUMBER(精灵_父体历史销售额!AB9),精灵_父体历史销售额!AB9,"")</f>
        <v>6255</v>
      </c>
      <c r="M141" s="5">
        <f>IF(ISNUMBER(精灵_父体历史销售额!AA9),精灵_父体历史销售额!AA9,"")</f>
        <v>6519</v>
      </c>
      <c r="N141" s="5">
        <f>IF(ISNUMBER(精灵_父体历史销售额!Z9),精灵_父体历史销售额!Z9,"")</f>
        <v>6589</v>
      </c>
      <c r="O141" s="5">
        <f>IF(ISNUMBER(精灵_父体历史销售额!Y9),精灵_父体历史销售额!Y9,"")</f>
        <v>3844</v>
      </c>
      <c r="P141" s="5">
        <f>IF(ISNUMBER(精灵_父体历史销售额!X9),精灵_父体历史销售额!X9,"")</f>
        <v>3136</v>
      </c>
      <c r="Q141" s="5">
        <f>IF(ISNUMBER(精灵_父体历史销售额!W9),精灵_父体历史销售额!W9,"")</f>
        <v>2920</v>
      </c>
      <c r="R141" s="5">
        <f>IF(ISNUMBER(精灵_父体历史销售额!V9),精灵_父体历史销售额!V9,"")</f>
        <v>2976</v>
      </c>
      <c r="S141" s="5">
        <f>IF(ISNUMBER(精灵_父体历史销售额!U9),精灵_父体历史销售额!U9,"")</f>
        <v>2552</v>
      </c>
      <c r="T141" s="5">
        <f>IF(ISNUMBER(精灵_父体历史销售额!T9),精灵_父体历史销售额!T9,"")</f>
        <v>5031</v>
      </c>
      <c r="U141" s="5">
        <f>IF(ISNUMBER(精灵_父体历史销售额!S9),精灵_父体历史销售额!S9,"")</f>
        <v>5211</v>
      </c>
      <c r="V141" s="5">
        <f>IF(ISNUMBER(精灵_父体历史销售额!R9),精灵_父体历史销售额!R9,"")</f>
        <v>5090</v>
      </c>
      <c r="W141" s="5">
        <f>IF(ISNUMBER(精灵_父体历史销售额!Q9),精灵_父体历史销售额!Q9,"")</f>
        <v>7101</v>
      </c>
      <c r="X141" s="5">
        <f>IF(ISNUMBER(精灵_父体历史销售额!P9),精灵_父体历史销售额!P9,"")</f>
        <v>7620</v>
      </c>
      <c r="Y141" s="5">
        <f>IF(ISNUMBER(精灵_父体历史销售额!O9),精灵_父体历史销售额!O9,"")</f>
        <v>6528</v>
      </c>
      <c r="Z141" s="5">
        <f>IF(ISNUMBER(精灵_父体历史销售额!N9),精灵_父体历史销售额!N9,"")</f>
        <v>5578</v>
      </c>
      <c r="AA141" s="5">
        <f>IF(ISNUMBER(精灵_父体历史销售额!M9),精灵_父体历史销售额!M9,"")</f>
        <v>4316</v>
      </c>
      <c r="AB141" s="5">
        <f>IF(ISNUMBER(精灵_父体历史销售额!L9),精灵_父体历史销售额!L9,"")</f>
        <v>4342</v>
      </c>
      <c r="AC141" s="5">
        <f>IF(ISNUMBER(精灵_父体历史销售额!K9),精灵_父体历史销售额!K9,"")</f>
        <v>3032</v>
      </c>
      <c r="AD141" s="5">
        <f>IF(ISNUMBER(精灵_父体历史销售额!J9),精灵_父体历史销售额!J9,"")</f>
        <v>2108</v>
      </c>
      <c r="AE141" s="6">
        <f>IF(ISNUMBER(精灵_父体历史销售额!I9),精灵_父体历史销售额!I9,"")</f>
        <v>2506</v>
      </c>
    </row>
    <row r="142" ht="24" customHeight="1" spans="1:31">
      <c r="A142" s="1"/>
      <c r="B142" s="1" t="s">
        <v>698</v>
      </c>
      <c r="C142" s="1" t="s">
        <v>310</v>
      </c>
      <c r="D142" s="1">
        <v>12</v>
      </c>
      <c r="E142" s="5">
        <f>IF(ISNUMBER(精灵_父体历史销售额!AI12),精灵_父体历史销售额!AI12,"")</f>
        <v>3304</v>
      </c>
      <c r="F142" s="5">
        <f>IF(ISNUMBER(精灵_父体历史销售额!AH12),精灵_父体历史销售额!AH12,"")</f>
        <v>2375</v>
      </c>
      <c r="G142" s="5">
        <f>IF(ISNUMBER(精灵_父体历史销售额!AG12),精灵_父体历史销售额!AG12,"")</f>
        <v>3518</v>
      </c>
      <c r="H142" s="5">
        <f>IF(ISNUMBER(精灵_父体历史销售额!AF12),精灵_父体历史销售额!AF12,"")</f>
        <v>3691</v>
      </c>
      <c r="I142" s="5">
        <f>IF(ISNUMBER(精灵_父体历史销售额!AE12),精灵_父体历史销售额!AE12,"")</f>
        <v>3739</v>
      </c>
      <c r="J142" s="5">
        <f>IF(ISNUMBER(精灵_父体历史销售额!AD12),精灵_父体历史销售额!AD12,"")</f>
        <v>12321</v>
      </c>
      <c r="K142" s="5">
        <f>IF(ISNUMBER(精灵_父体历史销售额!AC12),精灵_父体历史销售额!AC12,"")</f>
        <v>56414</v>
      </c>
      <c r="L142" s="5">
        <f>IF(ISNUMBER(精灵_父体历史销售额!AB12),精灵_父体历史销售额!AB12,"")</f>
        <v>8414</v>
      </c>
      <c r="M142" s="5">
        <f>IF(ISNUMBER(精灵_父体历史销售额!AA12),精灵_父体历史销售额!AA12,"")</f>
        <v>6384</v>
      </c>
      <c r="N142" s="5">
        <f>IF(ISNUMBER(精灵_父体历史销售额!Z12),精灵_父体历史销售额!Z12,"")</f>
        <v>5053</v>
      </c>
      <c r="O142" s="5">
        <f>IF(ISNUMBER(精灵_父体历史销售额!Y12),精灵_父体历史销售额!Y12,"")</f>
        <v>4508</v>
      </c>
      <c r="P142" s="5">
        <f>IF(ISNUMBER(精灵_父体历史销售额!X12),精灵_父体历史销售额!X12,"")</f>
        <v>15575</v>
      </c>
      <c r="Q142" s="5">
        <f>IF(ISNUMBER(精灵_父体历史销售额!W12),精灵_父体历史销售额!W12,"")</f>
        <v>10193</v>
      </c>
      <c r="R142" s="5">
        <f>IF(ISNUMBER(精灵_父体历史销售额!V12),精灵_父体历史销售额!V12,"")</f>
        <v>6056</v>
      </c>
      <c r="S142" s="5">
        <f>IF(ISNUMBER(精灵_父体历史销售额!U12),精灵_父体历史销售额!U12,"")</f>
        <v>4497</v>
      </c>
      <c r="T142" s="5">
        <f>IF(ISNUMBER(精灵_父体历史销售额!T12),精灵_父体历史销售额!T12,"")</f>
        <v>4932</v>
      </c>
      <c r="U142" s="5">
        <f>IF(ISNUMBER(精灵_父体历史销售额!S12),精灵_父体历史销售额!S12,"")</f>
        <v>4787</v>
      </c>
      <c r="V142" s="5">
        <f>IF(ISNUMBER(精灵_父体历史销售额!R12),精灵_父体历史销售额!R12,"")</f>
        <v>9731</v>
      </c>
      <c r="W142" s="5">
        <f>IF(ISNUMBER(精灵_父体历史销售额!Q12),精灵_父体历史销售额!Q12,"")</f>
        <v>54288</v>
      </c>
      <c r="X142" s="5">
        <f>IF(ISNUMBER(精灵_父体历史销售额!P12),精灵_父体历史销售额!P12,"")</f>
        <v>5168</v>
      </c>
      <c r="Y142" s="5">
        <f>IF(ISNUMBER(精灵_父体历史销售额!O12),精灵_父体历史销售额!O12,"")</f>
        <v>6908</v>
      </c>
      <c r="Z142" s="5">
        <f>IF(ISNUMBER(精灵_父体历史销售额!N12),精灵_父体历史销售额!N12,"")</f>
        <v>6228</v>
      </c>
      <c r="AA142" s="5">
        <f>IF(ISNUMBER(精灵_父体历史销售额!M12),精灵_父体历史销售额!M12,"")</f>
        <v>6022</v>
      </c>
      <c r="AB142" s="5">
        <f>IF(ISNUMBER(精灵_父体历史销售额!L12),精灵_父体历史销售额!L12,"")</f>
        <v>17689</v>
      </c>
      <c r="AC142" s="5">
        <f>IF(ISNUMBER(精灵_父体历史销售额!K12),精灵_父体历史销售额!K12,"")</f>
        <v>4819</v>
      </c>
      <c r="AD142" s="5">
        <f>IF(ISNUMBER(精灵_父体历史销售额!J12),精灵_父体历史销售额!J12,"")</f>
        <v>3650</v>
      </c>
      <c r="AE142" s="6">
        <f>IF(ISNUMBER(精灵_父体历史销售额!I12),精灵_父体历史销售额!I12,"")</f>
        <v>3880</v>
      </c>
    </row>
    <row r="143" ht="24" customHeight="1" spans="1:31">
      <c r="A143" s="1"/>
      <c r="B143" s="1" t="s">
        <v>729</v>
      </c>
      <c r="C143" s="1" t="s">
        <v>510</v>
      </c>
      <c r="D143" s="1">
        <v>37</v>
      </c>
      <c r="E143" s="5" t="str">
        <f>IF(ISNUMBER(精灵_父体历史销售额!AI37),精灵_父体历史销售额!AI37,"")</f>
        <v/>
      </c>
      <c r="F143" s="5" t="str">
        <f>IF(ISNUMBER(精灵_父体历史销售额!AH37),精灵_父体历史销售额!AH37,"")</f>
        <v/>
      </c>
      <c r="G143" s="5" t="str">
        <f>IF(ISNUMBER(精灵_父体历史销售额!AG37),精灵_父体历史销售额!AG37,"")</f>
        <v/>
      </c>
      <c r="H143" s="5" t="str">
        <f>IF(ISNUMBER(精灵_父体历史销售额!AF37),精灵_父体历史销售额!AF37,"")</f>
        <v/>
      </c>
      <c r="I143" s="5" t="str">
        <f>IF(ISNUMBER(精灵_父体历史销售额!AE37),精灵_父体历史销售额!AE37,"")</f>
        <v/>
      </c>
      <c r="J143" s="5" t="str">
        <f>IF(ISNUMBER(精灵_父体历史销售额!AD37),精灵_父体历史销售额!AD37,"")</f>
        <v/>
      </c>
      <c r="K143" s="5" t="str">
        <f>IF(ISNUMBER(精灵_父体历史销售额!AC37),精灵_父体历史销售额!AC37,"")</f>
        <v/>
      </c>
      <c r="L143" s="5" t="str">
        <f>IF(ISNUMBER(精灵_父体历史销售额!AB37),精灵_父体历史销售额!AB37,"")</f>
        <v/>
      </c>
      <c r="M143" s="5">
        <f>IF(ISNUMBER(精灵_父体历史销售额!AA37),精灵_父体历史销售额!AA37,"")</f>
        <v>84</v>
      </c>
      <c r="N143" s="5">
        <f>IF(ISNUMBER(精灵_父体历史销售额!Z37),精灵_父体历史销售额!Z37,"")</f>
        <v>2367</v>
      </c>
      <c r="O143" s="5">
        <f>IF(ISNUMBER(精灵_父体历史销售额!Y37),精灵_父体历史销售额!Y37,"")</f>
        <v>2514</v>
      </c>
      <c r="P143" s="5">
        <f>IF(ISNUMBER(精灵_父体历史销售额!X37),精灵_父体历史销售额!X37,"")</f>
        <v>5393</v>
      </c>
      <c r="Q143" s="5">
        <f>IF(ISNUMBER(精灵_父体历史销售额!W37),精灵_父体历史销售额!W37,"")</f>
        <v>3570</v>
      </c>
      <c r="R143" s="5">
        <f>IF(ISNUMBER(精灵_父体历史销售额!V37),精灵_父体历史销售额!V37,"")</f>
        <v>6043</v>
      </c>
      <c r="S143" s="5">
        <f>IF(ISNUMBER(精灵_父体历史销售额!U37),精灵_父体历史销售额!U37,"")</f>
        <v>5585</v>
      </c>
      <c r="T143" s="5">
        <f>IF(ISNUMBER(精灵_父体历史销售额!T37),精灵_父体历史销售额!T37,"")</f>
        <v>5679</v>
      </c>
      <c r="U143" s="5">
        <f>IF(ISNUMBER(精灵_父体历史销售额!S37),精灵_父体历史销售额!S37,"")</f>
        <v>3915</v>
      </c>
      <c r="V143" s="5">
        <f>IF(ISNUMBER(精灵_父体历史销售额!R37),精灵_父体历史销售额!R37,"")</f>
        <v>4102</v>
      </c>
      <c r="W143" s="5">
        <f>IF(ISNUMBER(精灵_父体历史销售额!Q37),精灵_父体历史销售额!Q37,"")</f>
        <v>3814</v>
      </c>
      <c r="X143" s="5">
        <f>IF(ISNUMBER(精灵_父体历史销售额!P37),精灵_父体历史销售额!P37,"")</f>
        <v>5725</v>
      </c>
      <c r="Y143" s="5">
        <f>IF(ISNUMBER(精灵_父体历史销售额!O37),精灵_父体历史销售额!O37,"")</f>
        <v>6296</v>
      </c>
      <c r="Z143" s="5">
        <f>IF(ISNUMBER(精灵_父体历史销售额!N37),精灵_父体历史销售额!N37,"")</f>
        <v>6279</v>
      </c>
      <c r="AA143" s="5">
        <f>IF(ISNUMBER(精灵_父体历史销售额!M37),精灵_父体历史销售额!M37,"")</f>
        <v>5879</v>
      </c>
      <c r="AB143" s="5">
        <f>IF(ISNUMBER(精灵_父体历史销售额!L37),精灵_父体历史销售额!L37,"")</f>
        <v>5032</v>
      </c>
      <c r="AC143" s="5">
        <f>IF(ISNUMBER(精灵_父体历史销售额!K37),精灵_父体历史销售额!K37,"")</f>
        <v>6116</v>
      </c>
      <c r="AD143" s="5">
        <f>IF(ISNUMBER(精灵_父体历史销售额!J37),精灵_父体历史销售额!J37,"")</f>
        <v>2165</v>
      </c>
      <c r="AE143" s="6">
        <f>IF(ISNUMBER(精灵_父体历史销售额!I37),精灵_父体历史销售额!I37,"")</f>
        <v>3752</v>
      </c>
    </row>
    <row r="144" ht="24" customHeight="1" spans="1:31">
      <c r="A144" s="1"/>
      <c r="B144" s="1" t="s">
        <v>690</v>
      </c>
      <c r="C144" s="1" t="s">
        <v>46</v>
      </c>
      <c r="D144" s="1">
        <v>7</v>
      </c>
      <c r="E144" s="5">
        <f>IF(ISNUMBER(精灵_父体历史销售额!AI7),精灵_父体历史销售额!AI7,"")</f>
        <v>4428</v>
      </c>
      <c r="F144" s="5">
        <f>IF(ISNUMBER(精灵_父体历史销售额!AH7),精灵_父体历史销售额!AH7,"")</f>
        <v>5373</v>
      </c>
      <c r="G144" s="5">
        <f>IF(ISNUMBER(精灵_父体历史销售额!AG7),精灵_父体历史销售额!AG7,"")</f>
        <v>5414</v>
      </c>
      <c r="H144" s="5">
        <f>IF(ISNUMBER(精灵_父体历史销售额!AF7),精灵_父体历史销售额!AF7,"")</f>
        <v>3539</v>
      </c>
      <c r="I144" s="5">
        <f>IF(ISNUMBER(精灵_父体历史销售额!AE7),精灵_父体历史销售额!AE7,"")</f>
        <v>4048</v>
      </c>
      <c r="J144" s="5">
        <f>IF(ISNUMBER(精灵_父体历史销售额!AD7),精灵_父体历史销售额!AD7,"")</f>
        <v>4665</v>
      </c>
      <c r="K144" s="5">
        <f>IF(ISNUMBER(精灵_父体历史销售额!AC7),精灵_父体历史销售额!AC7,"")</f>
        <v>4911</v>
      </c>
      <c r="L144" s="5">
        <f>IF(ISNUMBER(精灵_父体历史销售额!AB7),精灵_父体历史销售额!AB7,"")</f>
        <v>4506</v>
      </c>
      <c r="M144" s="5">
        <f>IF(ISNUMBER(精灵_父体历史销售额!AA7),精灵_父体历史销售额!AA7,"")</f>
        <v>5912</v>
      </c>
      <c r="N144" s="5">
        <f>IF(ISNUMBER(精灵_父体历史销售额!Z7),精灵_父体历史销售额!Z7,"")</f>
        <v>3891</v>
      </c>
      <c r="O144" s="5">
        <f>IF(ISNUMBER(精灵_父体历史销售额!Y7),精灵_父体历史销售额!Y7,"")</f>
        <v>3004</v>
      </c>
      <c r="P144" s="5">
        <f>IF(ISNUMBER(精灵_父体历史销售额!X7),精灵_父体历史销售额!X7,"")</f>
        <v>4088</v>
      </c>
      <c r="Q144" s="5">
        <f>IF(ISNUMBER(精灵_父体历史销售额!W7),精灵_父体历史销售额!W7,"")</f>
        <v>3661</v>
      </c>
      <c r="R144" s="5">
        <f>IF(ISNUMBER(精灵_父体历史销售额!V7),精灵_父体历史销售额!V7,"")</f>
        <v>3987</v>
      </c>
      <c r="S144" s="5">
        <f>IF(ISNUMBER(精灵_父体历史销售额!U7),精灵_父体历史销售额!U7,"")</f>
        <v>4886</v>
      </c>
      <c r="T144" s="5">
        <f>IF(ISNUMBER(精灵_父体历史销售额!T7),精灵_父体历史销售额!T7,"")</f>
        <v>4765</v>
      </c>
      <c r="U144" s="5">
        <f>IF(ISNUMBER(精灵_父体历史销售额!S7),精灵_父体历史销售额!S7,"")</f>
        <v>5227</v>
      </c>
      <c r="V144" s="5">
        <f>IF(ISNUMBER(精灵_父体历史销售额!R7),精灵_父体历史销售额!R7,"")</f>
        <v>6679</v>
      </c>
      <c r="W144" s="5">
        <f>IF(ISNUMBER(精灵_父体历史销售额!Q7),精灵_父体历史销售额!Q7,"")</f>
        <v>7096</v>
      </c>
      <c r="X144" s="5">
        <f>IF(ISNUMBER(精灵_父体历史销售额!P7),精灵_父体历史销售额!P7,"")</f>
        <v>5413</v>
      </c>
      <c r="Y144" s="5">
        <f>IF(ISNUMBER(精灵_父体历史销售额!O7),精灵_父体历史销售额!O7,"")</f>
        <v>5212</v>
      </c>
      <c r="Z144" s="5">
        <f>IF(ISNUMBER(精灵_父体历史销售额!N7),精灵_父体历史销售额!N7,"")</f>
        <v>5165</v>
      </c>
      <c r="AA144" s="5">
        <f>IF(ISNUMBER(精灵_父体历史销售额!M7),精灵_父体历史销售额!M7,"")</f>
        <v>3889</v>
      </c>
      <c r="AB144" s="5">
        <f>IF(ISNUMBER(精灵_父体历史销售额!L7),精灵_父体历史销售额!L7,"")</f>
        <v>3324</v>
      </c>
      <c r="AC144" s="5">
        <f>IF(ISNUMBER(精灵_父体历史销售额!K7),精灵_父体历史销售额!K7,"")</f>
        <v>5157</v>
      </c>
      <c r="AD144" s="5">
        <f>IF(ISNUMBER(精灵_父体历史销售额!J7),精灵_父体历史销售额!J7,"")</f>
        <v>3493</v>
      </c>
      <c r="AE144" s="6">
        <f>IF(ISNUMBER(精灵_父体历史销售额!I7),精灵_父体历史销售额!I7,"")</f>
        <v>4064</v>
      </c>
    </row>
    <row r="145" ht="24" customHeight="1" spans="1:31">
      <c r="A145" s="1"/>
      <c r="B145" s="1" t="s">
        <v>783</v>
      </c>
      <c r="C145" s="1" t="s">
        <v>303</v>
      </c>
      <c r="D145" s="1">
        <v>86</v>
      </c>
      <c r="E145" s="5">
        <f>IF(ISNUMBER(精灵_父体历史销售额!AI86),精灵_父体历史销售额!AI86,"")</f>
        <v>13705</v>
      </c>
      <c r="F145" s="5">
        <f>IF(ISNUMBER(精灵_父体历史销售额!AH86),精灵_父体历史销售额!AH86,"")</f>
        <v>19703</v>
      </c>
      <c r="G145" s="5">
        <f>IF(ISNUMBER(精灵_父体历史销售额!AG86),精灵_父体历史销售额!AG86,"")</f>
        <v>15655</v>
      </c>
      <c r="H145" s="5">
        <f>IF(ISNUMBER(精灵_父体历史销售额!AF86),精灵_父体历史销售额!AF86,"")</f>
        <v>18414</v>
      </c>
      <c r="I145" s="5">
        <f>IF(ISNUMBER(精灵_父体历史销售额!AE86),精灵_父体历史销售额!AE86,"")</f>
        <v>21263</v>
      </c>
      <c r="J145" s="5">
        <f>IF(ISNUMBER(精灵_父体历史销售额!AD86),精灵_父体历史销售额!AD86,"")</f>
        <v>30052</v>
      </c>
      <c r="K145" s="5">
        <f>IF(ISNUMBER(精灵_父体历史销售额!AC86),精灵_父体历史销售额!AC86,"")</f>
        <v>30074</v>
      </c>
      <c r="L145" s="5">
        <f>IF(ISNUMBER(精灵_父体历史销售额!AB86),精灵_父体历史销售额!AB86,"")</f>
        <v>21231</v>
      </c>
      <c r="M145" s="5">
        <f>IF(ISNUMBER(精灵_父体历史销售额!AA86),精灵_父体历史销售额!AA86,"")</f>
        <v>17844</v>
      </c>
      <c r="N145" s="5">
        <f>IF(ISNUMBER(精灵_父体历史销售额!Z86),精灵_父体历史销售额!Z86,"")</f>
        <v>15595</v>
      </c>
      <c r="O145" s="5">
        <f>IF(ISNUMBER(精灵_父体历史销售额!Y86),精灵_父体历史销售额!Y86,"")</f>
        <v>9747</v>
      </c>
      <c r="P145" s="5">
        <f>IF(ISNUMBER(精灵_父体历史销售额!X86),精灵_父体历史销售额!X86,"")</f>
        <v>9417</v>
      </c>
      <c r="Q145" s="5">
        <f>IF(ISNUMBER(精灵_父体历史销售额!W86),精灵_父体历史销售额!W86,"")</f>
        <v>10317</v>
      </c>
      <c r="R145" s="5">
        <f>IF(ISNUMBER(精灵_父体历史销售额!V86),精灵_父体历史销售额!V86,"")</f>
        <v>11846</v>
      </c>
      <c r="S145" s="5">
        <f>IF(ISNUMBER(精灵_父体历史销售额!U86),精灵_父体历史销售额!U86,"")</f>
        <v>15445</v>
      </c>
      <c r="T145" s="5">
        <f>IF(ISNUMBER(精灵_父体历史销售额!T86),精灵_父体历史销售额!T86,"")</f>
        <v>16614</v>
      </c>
      <c r="U145" s="5">
        <f>IF(ISNUMBER(精灵_父体历史销售额!S86),精灵_父体历史销售额!S86,"")</f>
        <v>17394</v>
      </c>
      <c r="V145" s="5">
        <f>IF(ISNUMBER(精灵_父体历史销售额!R86),精灵_父体历史销售额!R86,"")</f>
        <v>21463</v>
      </c>
      <c r="W145" s="5">
        <f>IF(ISNUMBER(精灵_父体历史销售额!Q86),精灵_父体历史销售额!Q86,"")</f>
        <v>42765</v>
      </c>
      <c r="X145" s="5">
        <f>IF(ISNUMBER(精灵_父体历史销售额!P86),精灵_父体历史销售额!P86,"")</f>
        <v>24952</v>
      </c>
      <c r="Y145" s="5">
        <f>IF(ISNUMBER(精灵_父体历史销售额!O86),精灵_父体历史销售额!O86,"")</f>
        <v>20333</v>
      </c>
      <c r="Z145" s="5">
        <f>IF(ISNUMBER(精灵_父体历史销售额!N86),精灵_父体历史销售额!N86,"")</f>
        <v>18209</v>
      </c>
      <c r="AA145" s="5">
        <f>IF(ISNUMBER(精灵_父体历史销售额!M86),精灵_父体历史销售额!M86,"")</f>
        <v>20243</v>
      </c>
      <c r="AB145" s="5">
        <f>IF(ISNUMBER(精灵_父体历史销售额!L86),精灵_父体历史销售额!L86,"")</f>
        <v>20704</v>
      </c>
      <c r="AC145" s="5">
        <f>IF(ISNUMBER(精灵_父体历史销售额!K86),精灵_父体历史销售额!K86,"")</f>
        <v>17814</v>
      </c>
      <c r="AD145" s="5">
        <f>IF(ISNUMBER(精灵_父体历史销售额!J86),精灵_父体历史销售额!J86,"")</f>
        <v>12716</v>
      </c>
      <c r="AE145" s="6">
        <f>IF(ISNUMBER(精灵_父体历史销售额!I86),精灵_父体历史销售额!I86,"")</f>
        <v>14155</v>
      </c>
    </row>
    <row r="146" ht="24" customHeight="1" spans="1:31">
      <c r="A146" s="1"/>
      <c r="B146" s="1" t="s">
        <v>702</v>
      </c>
      <c r="C146" s="1" t="s">
        <v>390</v>
      </c>
      <c r="D146" s="1">
        <v>15</v>
      </c>
      <c r="E146" s="5" t="str">
        <f>IF(ISNUMBER(精灵_父体历史销售额!AI15),精灵_父体历史销售额!AI15,"")</f>
        <v/>
      </c>
      <c r="F146" s="5" t="str">
        <f>IF(ISNUMBER(精灵_父体历史销售额!AH15),精灵_父体历史销售额!AH15,"")</f>
        <v/>
      </c>
      <c r="G146" s="5" t="str">
        <f>IF(ISNUMBER(精灵_父体历史销售额!AG15),精灵_父体历史销售额!AG15,"")</f>
        <v/>
      </c>
      <c r="H146" s="5" t="str">
        <f>IF(ISNUMBER(精灵_父体历史销售额!AF15),精灵_父体历史销售额!AF15,"")</f>
        <v/>
      </c>
      <c r="I146" s="5" t="str">
        <f>IF(ISNUMBER(精灵_父体历史销售额!AE15),精灵_父体历史销售额!AE15,"")</f>
        <v/>
      </c>
      <c r="J146" s="5" t="str">
        <f>IF(ISNUMBER(精灵_父体历史销售额!AD15),精灵_父体历史销售额!AD15,"")</f>
        <v/>
      </c>
      <c r="K146" s="5" t="str">
        <f>IF(ISNUMBER(精灵_父体历史销售额!AC15),精灵_父体历史销售额!AC15,"")</f>
        <v/>
      </c>
      <c r="L146" s="5" t="str">
        <f>IF(ISNUMBER(精灵_父体历史销售额!AB15),精灵_父体历史销售额!AB15,"")</f>
        <v/>
      </c>
      <c r="M146" s="5">
        <f>IF(ISNUMBER(精灵_父体历史销售额!AA15),精灵_父体历史销售额!AA15,"")</f>
        <v>4333</v>
      </c>
      <c r="N146" s="5">
        <f>IF(ISNUMBER(精灵_父体历史销售额!Z15),精灵_父体历史销售额!Z15,"")</f>
        <v>6012</v>
      </c>
      <c r="O146" s="5">
        <f>IF(ISNUMBER(精灵_父体历史销售额!Y15),精灵_父体历史销售额!Y15,"")</f>
        <v>8322</v>
      </c>
      <c r="P146" s="5">
        <f>IF(ISNUMBER(精灵_父体历史销售额!X15),精灵_父体历史销售额!X15,"")</f>
        <v>27519</v>
      </c>
      <c r="Q146" s="5">
        <f>IF(ISNUMBER(精灵_父体历史销售额!W15),精灵_父体历史销售额!W15,"")</f>
        <v>8731</v>
      </c>
      <c r="R146" s="5">
        <f>IF(ISNUMBER(精灵_父体历史销售额!V15),精灵_父体历史销售额!V15,"")</f>
        <v>9732</v>
      </c>
      <c r="S146" s="5">
        <f>IF(ISNUMBER(精灵_父体历史销售额!U15),精灵_父体历史销售额!U15,"")</f>
        <v>9412</v>
      </c>
      <c r="T146" s="5">
        <f>IF(ISNUMBER(精灵_父体历史销售额!T15),精灵_父体历史销售额!T15,"")</f>
        <v>8977</v>
      </c>
      <c r="U146" s="5">
        <f>IF(ISNUMBER(精灵_父体历史销售额!S15),精灵_父体历史销售额!S15,"")</f>
        <v>6726</v>
      </c>
      <c r="V146" s="5">
        <f>IF(ISNUMBER(精灵_父体历史销售额!R15),精灵_父体历史销售额!R15,"")</f>
        <v>6474</v>
      </c>
      <c r="W146" s="5">
        <f>IF(ISNUMBER(精灵_父体历史销售额!Q15),精灵_父体历史销售额!Q15,"")</f>
        <v>30429</v>
      </c>
      <c r="X146" s="5">
        <f>IF(ISNUMBER(精灵_父体历史销售额!P15),精灵_父体历史销售额!P15,"")</f>
        <v>5761</v>
      </c>
      <c r="Y146" s="5">
        <f>IF(ISNUMBER(精灵_父体历史销售额!O15),精灵_父体历史销售额!O15,"")</f>
        <v>3837</v>
      </c>
      <c r="Z146" s="5">
        <f>IF(ISNUMBER(精灵_父体历史销售额!N15),精灵_父体历史销售额!N15,"")</f>
        <v>5233</v>
      </c>
      <c r="AA146" s="5">
        <f>IF(ISNUMBER(精灵_父体历史销售额!M15),精灵_父体历史销售额!M15,"")</f>
        <v>6594</v>
      </c>
      <c r="AB146" s="5">
        <f>IF(ISNUMBER(精灵_父体历史销售额!L15),精灵_父体历史销售额!L15,"")</f>
        <v>15858</v>
      </c>
      <c r="AC146" s="5">
        <f>IF(ISNUMBER(精灵_父体历史销售额!K15),精灵_父体历史销售额!K15,"")</f>
        <v>6173</v>
      </c>
      <c r="AD146" s="5">
        <f>IF(ISNUMBER(精灵_父体历史销售额!J15),精灵_父体历史销售额!J15,"")</f>
        <v>5607</v>
      </c>
      <c r="AE146" s="6">
        <f>IF(ISNUMBER(精灵_父体历史销售额!I15),精灵_父体历史销售额!I15,"")</f>
        <v>6837</v>
      </c>
    </row>
    <row r="147" ht="24" customHeight="1" spans="1:31">
      <c r="A147" s="1"/>
      <c r="B147" s="1" t="s">
        <v>701</v>
      </c>
      <c r="C147" s="1" t="s">
        <v>318</v>
      </c>
      <c r="D147" s="1">
        <v>14</v>
      </c>
      <c r="E147" s="5">
        <f>IF(ISNUMBER(精灵_父体历史销售额!AI14),精灵_父体历史销售额!AI14,"")</f>
        <v>27282</v>
      </c>
      <c r="F147" s="5">
        <f>IF(ISNUMBER(精灵_父体历史销售额!AH14),精灵_父体历史销售额!AH14,"")</f>
        <v>26453</v>
      </c>
      <c r="G147" s="5">
        <f>IF(ISNUMBER(精灵_父体历史销售额!AG14),精灵_父体历史销售额!AG14,"")</f>
        <v>14880</v>
      </c>
      <c r="H147" s="5">
        <f>IF(ISNUMBER(精灵_父体历史销售额!AF14),精灵_父体历史销售额!AF14,"")</f>
        <v>12026</v>
      </c>
      <c r="I147" s="5">
        <f>IF(ISNUMBER(精灵_父体历史销售额!AE14),精灵_父体历史销售额!AE14,"")</f>
        <v>35848</v>
      </c>
      <c r="J147" s="5">
        <f>IF(ISNUMBER(精灵_父体历史销售额!AD14),精灵_父体历史销售额!AD14,"")</f>
        <v>51485</v>
      </c>
      <c r="K147" s="5">
        <f>IF(ISNUMBER(精灵_父体历史销售额!AC14),精灵_父体历史销售额!AC14,"")</f>
        <v>34110</v>
      </c>
      <c r="L147" s="5">
        <f>IF(ISNUMBER(精灵_父体历史销售额!AB14),精灵_父体历史销售额!AB14,"")</f>
        <v>36898</v>
      </c>
      <c r="M147" s="5">
        <f>IF(ISNUMBER(精灵_父体历史销售额!AA14),精灵_父体历史销售额!AA14,"")</f>
        <v>38675</v>
      </c>
      <c r="N147" s="5">
        <f>IF(ISNUMBER(精灵_父体历史销售额!Z14),精灵_父体历史销售额!Z14,"")</f>
        <v>32688</v>
      </c>
      <c r="O147" s="5">
        <f>IF(ISNUMBER(精灵_父体历史销售额!Y14),精灵_父体历史销售额!Y14,"")</f>
        <v>21000</v>
      </c>
      <c r="P147" s="5">
        <f>IF(ISNUMBER(精灵_父体历史销售额!X14),精灵_父体历史销售额!X14,"")</f>
        <v>14300</v>
      </c>
      <c r="Q147" s="5">
        <f>IF(ISNUMBER(精灵_父体历史销售额!W14),精灵_父体历史销售额!W14,"")</f>
        <v>10389</v>
      </c>
      <c r="R147" s="5">
        <f>IF(ISNUMBER(精灵_父体历史销售额!V14),精灵_父体历史销售额!V14,"")</f>
        <v>31974</v>
      </c>
      <c r="S147" s="5">
        <f>IF(ISNUMBER(精灵_父体历史销售额!U14),精灵_父体历史销售额!U14,"")</f>
        <v>17697</v>
      </c>
      <c r="T147" s="5">
        <f>IF(ISNUMBER(精灵_父体历史销售额!T14),精灵_父体历史销售额!T14,"")</f>
        <v>15504</v>
      </c>
      <c r="U147" s="5">
        <f>IF(ISNUMBER(精灵_父体历史销售额!S14),精灵_父体历史销售额!S14,"")</f>
        <v>15341</v>
      </c>
      <c r="V147" s="5">
        <f>IF(ISNUMBER(精灵_父体历史销售额!R14),精灵_父体历史销售额!R14,"")</f>
        <v>13471</v>
      </c>
      <c r="W147" s="5">
        <f>IF(ISNUMBER(精灵_父体历史销售额!Q14),精灵_父体历史销售额!Q14,"")</f>
        <v>16084</v>
      </c>
      <c r="X147" s="5">
        <f>IF(ISNUMBER(精灵_父体历史销售额!P14),精灵_父体历史销售额!P14,"")</f>
        <v>13386</v>
      </c>
      <c r="Y147" s="5">
        <f>IF(ISNUMBER(精灵_父体历史销售额!O14),精灵_父体历史销售额!O14,"")</f>
        <v>13071</v>
      </c>
      <c r="Z147" s="5">
        <f>IF(ISNUMBER(精灵_父体历史销售额!N14),精灵_父体历史销售额!N14,"")</f>
        <v>12367</v>
      </c>
      <c r="AA147" s="5">
        <f>IF(ISNUMBER(精灵_父体历史销售额!M14),精灵_父体历史销售额!M14,"")</f>
        <v>14540</v>
      </c>
      <c r="AB147" s="5">
        <f>IF(ISNUMBER(精灵_父体历史销售额!L14),精灵_父体历史销售额!L14,"")</f>
        <v>12652</v>
      </c>
      <c r="AC147" s="5">
        <f>IF(ISNUMBER(精灵_父体历史销售额!K14),精灵_父体历史销售额!K14,"")</f>
        <v>10753</v>
      </c>
      <c r="AD147" s="5">
        <f>IF(ISNUMBER(精灵_父体历史销售额!J14),精灵_父体历史销售额!J14,"")</f>
        <v>8070</v>
      </c>
      <c r="AE147" s="6">
        <f>IF(ISNUMBER(精灵_父体历史销售额!I14),精灵_父体历史销售额!I14,"")</f>
        <v>8488</v>
      </c>
    </row>
    <row r="148" ht="24" customHeight="1" spans="1:31">
      <c r="A148" s="1"/>
      <c r="B148" s="1" t="s">
        <v>709</v>
      </c>
      <c r="C148" s="1" t="s">
        <v>589</v>
      </c>
      <c r="D148" s="1">
        <v>21</v>
      </c>
      <c r="E148" s="5" t="str">
        <f>IF(ISNUMBER(精灵_父体历史销售额!AI21),精灵_父体历史销售额!AI21,"")</f>
        <v/>
      </c>
      <c r="F148" s="5" t="str">
        <f>IF(ISNUMBER(精灵_父体历史销售额!AH21),精灵_父体历史销售额!AH21,"")</f>
        <v/>
      </c>
      <c r="G148" s="5" t="str">
        <f>IF(ISNUMBER(精灵_父体历史销售额!AG21),精灵_父体历史销售额!AG21,"")</f>
        <v/>
      </c>
      <c r="H148" s="5" t="str">
        <f>IF(ISNUMBER(精灵_父体历史销售额!AF21),精灵_父体历史销售额!AF21,"")</f>
        <v/>
      </c>
      <c r="I148" s="5" t="str">
        <f>IF(ISNUMBER(精灵_父体历史销售额!AE21),精灵_父体历史销售额!AE21,"")</f>
        <v/>
      </c>
      <c r="J148" s="5" t="str">
        <f>IF(ISNUMBER(精灵_父体历史销售额!AD21),精灵_父体历史销售额!AD21,"")</f>
        <v/>
      </c>
      <c r="K148" s="5" t="str">
        <f>IF(ISNUMBER(精灵_父体历史销售额!AC21),精灵_父体历史销售额!AC21,"")</f>
        <v/>
      </c>
      <c r="L148" s="5" t="str">
        <f>IF(ISNUMBER(精灵_父体历史销售额!AB21),精灵_父体历史销售额!AB21,"")</f>
        <v/>
      </c>
      <c r="M148" s="5" t="str">
        <f>IF(ISNUMBER(精灵_父体历史销售额!AA21),精灵_父体历史销售额!AA21,"")</f>
        <v/>
      </c>
      <c r="N148" s="5" t="str">
        <f>IF(ISNUMBER(精灵_父体历史销售额!Z21),精灵_父体历史销售额!Z21,"")</f>
        <v/>
      </c>
      <c r="O148" s="5" t="str">
        <f>IF(ISNUMBER(精灵_父体历史销售额!Y21),精灵_父体历史销售额!Y21,"")</f>
        <v/>
      </c>
      <c r="P148" s="5" t="str">
        <f>IF(ISNUMBER(精灵_父体历史销售额!X21),精灵_父体历史销售额!X21,"")</f>
        <v/>
      </c>
      <c r="Q148" s="5" t="str">
        <f>IF(ISNUMBER(精灵_父体历史销售额!W21),精灵_父体历史销售额!W21,"")</f>
        <v/>
      </c>
      <c r="R148" s="5" t="str">
        <f>IF(ISNUMBER(精灵_父体历史销售额!V21),精灵_父体历史销售额!V21,"")</f>
        <v/>
      </c>
      <c r="S148" s="5" t="str">
        <f>IF(ISNUMBER(精灵_父体历史销售额!U21),精灵_父体历史销售额!U21,"")</f>
        <v/>
      </c>
      <c r="T148" s="5" t="str">
        <f>IF(ISNUMBER(精灵_父体历史销售额!T21),精灵_父体历史销售额!T21,"")</f>
        <v/>
      </c>
      <c r="U148" s="5" t="str">
        <f>IF(ISNUMBER(精灵_父体历史销售额!S21),精灵_父体历史销售额!S21,"")</f>
        <v/>
      </c>
      <c r="V148" s="5" t="str">
        <f>IF(ISNUMBER(精灵_父体历史销售额!R21),精灵_父体历史销售额!R21,"")</f>
        <v/>
      </c>
      <c r="W148" s="5" t="str">
        <f>IF(ISNUMBER(精灵_父体历史销售额!Q21),精灵_父体历史销售额!Q21,"")</f>
        <v/>
      </c>
      <c r="X148" s="5" t="str">
        <f>IF(ISNUMBER(精灵_父体历史销售额!P21),精灵_父体历史销售额!P21,"")</f>
        <v/>
      </c>
      <c r="Y148" s="5" t="str">
        <f>IF(ISNUMBER(精灵_父体历史销售额!O21),精灵_父体历史销售额!O21,"")</f>
        <v/>
      </c>
      <c r="Z148" s="5" t="str">
        <f>IF(ISNUMBER(精灵_父体历史销售额!N21),精灵_父体历史销售额!N21,"")</f>
        <v/>
      </c>
      <c r="AA148" s="5" t="str">
        <f>IF(ISNUMBER(精灵_父体历史销售额!M21),精灵_父体历史销售额!M21,"")</f>
        <v/>
      </c>
      <c r="AB148" s="5" t="str">
        <f>IF(ISNUMBER(精灵_父体历史销售额!L21),精灵_父体历史销售额!L21,"")</f>
        <v/>
      </c>
      <c r="AC148" s="5" t="str">
        <f>IF(ISNUMBER(精灵_父体历史销售额!K21),精灵_父体历史销售额!K21,"")</f>
        <v/>
      </c>
      <c r="AD148" s="5">
        <f>IF(ISNUMBER(精灵_父体历史销售额!J21),精灵_父体历史销售额!J21,"")</f>
        <v>0</v>
      </c>
      <c r="AE148" s="6">
        <f>IF(ISNUMBER(精灵_父体历史销售额!I21),精灵_父体历史销售额!I21,"")</f>
        <v>1756</v>
      </c>
    </row>
    <row r="149" ht="24" customHeight="1" spans="1:31">
      <c r="A149" s="1"/>
      <c r="B149" s="1" t="s">
        <v>793</v>
      </c>
      <c r="C149" s="1" t="s">
        <v>431</v>
      </c>
      <c r="D149" s="1">
        <v>95</v>
      </c>
      <c r="E149" s="5" t="str">
        <f>IF(ISNUMBER(精灵_父体历史销售额!AI95),精灵_父体历史销售额!AI95,"")</f>
        <v/>
      </c>
      <c r="F149" s="5" t="str">
        <f>IF(ISNUMBER(精灵_父体历史销售额!AH95),精灵_父体历史销售额!AH95,"")</f>
        <v/>
      </c>
      <c r="G149" s="5" t="str">
        <f>IF(ISNUMBER(精灵_父体历史销售额!AG95),精灵_父体历史销售额!AG95,"")</f>
        <v/>
      </c>
      <c r="H149" s="5" t="str">
        <f>IF(ISNUMBER(精灵_父体历史销售额!AF95),精灵_父体历史销售额!AF95,"")</f>
        <v/>
      </c>
      <c r="I149" s="5" t="str">
        <f>IF(ISNUMBER(精灵_父体历史销售额!AE95),精灵_父体历史销售额!AE95,"")</f>
        <v/>
      </c>
      <c r="J149" s="5" t="str">
        <f>IF(ISNUMBER(精灵_父体历史销售额!AD95),精灵_父体历史销售额!AD95,"")</f>
        <v/>
      </c>
      <c r="K149" s="5" t="str">
        <f>IF(ISNUMBER(精灵_父体历史销售额!AC95),精灵_父体历史销售额!AC95,"")</f>
        <v/>
      </c>
      <c r="L149" s="5" t="str">
        <f>IF(ISNUMBER(精灵_父体历史销售额!AB95),精灵_父体历史销售额!AB95,"")</f>
        <v/>
      </c>
      <c r="M149" s="5" t="str">
        <f>IF(ISNUMBER(精灵_父体历史销售额!AA95),精灵_父体历史销售额!AA95,"")</f>
        <v/>
      </c>
      <c r="N149" s="5" t="str">
        <f>IF(ISNUMBER(精灵_父体历史销售额!Z95),精灵_父体历史销售额!Z95,"")</f>
        <v/>
      </c>
      <c r="O149" s="5" t="str">
        <f>IF(ISNUMBER(精灵_父体历史销售额!Y95),精灵_父体历史销售额!Y95,"")</f>
        <v/>
      </c>
      <c r="P149" s="5" t="str">
        <f>IF(ISNUMBER(精灵_父体历史销售额!X95),精灵_父体历史销售额!X95,"")</f>
        <v/>
      </c>
      <c r="Q149" s="5" t="str">
        <f>IF(ISNUMBER(精灵_父体历史销售额!W95),精灵_父体历史销售额!W95,"")</f>
        <v/>
      </c>
      <c r="R149" s="5" t="str">
        <f>IF(ISNUMBER(精灵_父体历史销售额!V95),精灵_父体历史销售额!V95,"")</f>
        <v/>
      </c>
      <c r="S149" s="5" t="str">
        <f>IF(ISNUMBER(精灵_父体历史销售额!U95),精灵_父体历史销售额!U95,"")</f>
        <v/>
      </c>
      <c r="T149" s="5" t="str">
        <f>IF(ISNUMBER(精灵_父体历史销售额!T95),精灵_父体历史销售额!T95,"")</f>
        <v/>
      </c>
      <c r="U149" s="5" t="str">
        <f>IF(ISNUMBER(精灵_父体历史销售额!S95),精灵_父体历史销售额!S95,"")</f>
        <v/>
      </c>
      <c r="V149" s="5" t="str">
        <f>IF(ISNUMBER(精灵_父体历史销售额!R95),精灵_父体历史销售额!R95,"")</f>
        <v/>
      </c>
      <c r="W149" s="5" t="str">
        <f>IF(ISNUMBER(精灵_父体历史销售额!Q95),精灵_父体历史销售额!Q95,"")</f>
        <v/>
      </c>
      <c r="X149" s="5" t="str">
        <f>IF(ISNUMBER(精灵_父体历史销售额!P95),精灵_父体历史销售额!P95,"")</f>
        <v/>
      </c>
      <c r="Y149" s="5" t="str">
        <f>IF(ISNUMBER(精灵_父体历史销售额!O95),精灵_父体历史销售额!O95,"")</f>
        <v/>
      </c>
      <c r="Z149" s="5" t="str">
        <f>IF(ISNUMBER(精灵_父体历史销售额!N95),精灵_父体历史销售额!N95,"")</f>
        <v/>
      </c>
      <c r="AA149" s="5" t="str">
        <f>IF(ISNUMBER(精灵_父体历史销售额!M95),精灵_父体历史销售额!M95,"")</f>
        <v/>
      </c>
      <c r="AB149" s="5" t="str">
        <f>IF(ISNUMBER(精灵_父体历史销售额!L95),精灵_父体历史销售额!L95,"")</f>
        <v/>
      </c>
      <c r="AC149" s="5" t="str">
        <f>IF(ISNUMBER(精灵_父体历史销售额!K95),精灵_父体历史销售额!K95,"")</f>
        <v/>
      </c>
      <c r="AD149" s="5">
        <f>IF(ISNUMBER(精灵_父体历史销售额!J95),精灵_父体历史销售额!J95,"")</f>
        <v>4676</v>
      </c>
      <c r="AE149" s="6">
        <f>IF(ISNUMBER(精灵_父体历史销售额!I95),精灵_父体历史销售额!I95,"")</f>
        <v>7485</v>
      </c>
    </row>
    <row r="150" ht="24" customHeight="1" spans="1:31">
      <c r="A150" s="1"/>
      <c r="B150" s="1" t="s">
        <v>741</v>
      </c>
      <c r="C150" s="1" t="s">
        <v>382</v>
      </c>
      <c r="D150" s="1">
        <v>46</v>
      </c>
      <c r="E150" s="5">
        <f>IF(ISNUMBER(精灵_父体历史销售额!AI46),精灵_父体历史销售额!AI46,"")</f>
        <v>1672</v>
      </c>
      <c r="F150" s="5">
        <f>IF(ISNUMBER(精灵_父体历史销售额!AH46),精灵_父体历史销售额!AH46,"")</f>
        <v>1529</v>
      </c>
      <c r="G150" s="5">
        <f>IF(ISNUMBER(精灵_父体历史销售额!AG46),精灵_父体历史销售额!AG46,"")</f>
        <v>3806</v>
      </c>
      <c r="H150" s="5">
        <f>IF(ISNUMBER(精灵_父体历史销售额!AF46),精灵_父体历史销售额!AF46,"")</f>
        <v>5719</v>
      </c>
      <c r="I150" s="5">
        <f>IF(ISNUMBER(精灵_父体历史销售额!AE46),精灵_父体历史销售额!AE46,"")</f>
        <v>7270</v>
      </c>
      <c r="J150" s="5">
        <f>IF(ISNUMBER(精灵_父体历史销售额!AD46),精灵_父体历史销售额!AD46,"")</f>
        <v>4851</v>
      </c>
      <c r="K150" s="5">
        <f>IF(ISNUMBER(精灵_父体历史销售额!AC46),精灵_父体历史销售额!AC46,"")</f>
        <v>3913</v>
      </c>
      <c r="L150" s="5">
        <f>IF(ISNUMBER(精灵_父体历史销售额!AB46),精灵_父体历史销售额!AB46,"")</f>
        <v>3644</v>
      </c>
      <c r="M150" s="5">
        <f>IF(ISNUMBER(精灵_父体历史销售额!AA46),精灵_父体历史销售额!AA46,"")</f>
        <v>3710</v>
      </c>
      <c r="N150" s="5">
        <f>IF(ISNUMBER(精灵_父体历史销售额!Z46),精灵_父体历史销售额!Z46,"")</f>
        <v>2833</v>
      </c>
      <c r="O150" s="5">
        <f>IF(ISNUMBER(精灵_父体历史销售额!Y46),精灵_父体历史销售额!Y46,"")</f>
        <v>2657</v>
      </c>
      <c r="P150" s="5">
        <f>IF(ISNUMBER(精灵_父体历史销售额!X46),精灵_父体历史销售额!X46,"")</f>
        <v>3139</v>
      </c>
      <c r="Q150" s="5">
        <f>IF(ISNUMBER(精灵_父体历史销售额!W46),精灵_父体历史销售额!W46,"")</f>
        <v>2810</v>
      </c>
      <c r="R150" s="5">
        <f>IF(ISNUMBER(精灵_父体历史销售额!V46),精灵_父体历史销售额!V46,"")</f>
        <v>3007</v>
      </c>
      <c r="S150" s="5">
        <f>IF(ISNUMBER(精灵_父体历史销售额!U46),精灵_父体历史销售额!U46,"")</f>
        <v>4025</v>
      </c>
      <c r="T150" s="5">
        <f>IF(ISNUMBER(精灵_父体历史销售额!T46),精灵_父体历史销售额!T46,"")</f>
        <v>2985</v>
      </c>
      <c r="U150" s="5">
        <f>IF(ISNUMBER(精灵_父体历史销售额!S46),精灵_父体历史销售额!S46,"")</f>
        <v>2919</v>
      </c>
      <c r="V150" s="5">
        <f>IF(ISNUMBER(精灵_父体历史销售额!R46),精灵_父体历史销售额!R46,"")</f>
        <v>3927</v>
      </c>
      <c r="W150" s="5">
        <f>IF(ISNUMBER(精灵_父体历史销售额!Q46),精灵_父体历史销售额!Q46,"")</f>
        <v>3927</v>
      </c>
      <c r="X150" s="5">
        <f>IF(ISNUMBER(精灵_父体历史销售额!P46),精灵_父体历史销售额!P46,"")</f>
        <v>4045</v>
      </c>
      <c r="Y150" s="5">
        <f>IF(ISNUMBER(精灵_父体历史销售额!O46),精灵_父体历史销售额!O46,"")</f>
        <v>3512</v>
      </c>
      <c r="Z150" s="5">
        <f>IF(ISNUMBER(精灵_父体历史销售额!N46),精灵_父体历史销售额!N46,"")</f>
        <v>3576</v>
      </c>
      <c r="AA150" s="5">
        <f>IF(ISNUMBER(精灵_父体历史销售额!M46),精灵_父体历史销售额!M46,"")</f>
        <v>0</v>
      </c>
      <c r="AB150" s="5">
        <f>IF(ISNUMBER(精灵_父体历史销售额!L46),精灵_父体历史销售额!L46,"")</f>
        <v>0</v>
      </c>
      <c r="AC150" s="5">
        <f>IF(ISNUMBER(精灵_父体历史销售额!K46),精灵_父体历史销售额!K46,"")</f>
        <v>461</v>
      </c>
      <c r="AD150" s="5">
        <f>IF(ISNUMBER(精灵_父体历史销售额!J46),精灵_父体历史销售额!J46,"")</f>
        <v>2559</v>
      </c>
      <c r="AE150" s="6">
        <f>IF(ISNUMBER(精灵_父体历史销售额!I46),精灵_父体历史销售额!I46,"")</f>
        <v>2397</v>
      </c>
    </row>
    <row r="151" ht="24" customHeight="1" spans="1:31">
      <c r="A151" s="1"/>
      <c r="B151" s="1" t="s">
        <v>711</v>
      </c>
      <c r="C151" s="1" t="s">
        <v>66</v>
      </c>
      <c r="D151" s="1">
        <v>22</v>
      </c>
      <c r="E151" s="5">
        <f>IF(ISNUMBER(精灵_父体历史销售额!AI22),精灵_父体历史销售额!AI22,"")</f>
        <v>4519</v>
      </c>
      <c r="F151" s="5">
        <f>IF(ISNUMBER(精灵_父体历史销售额!AH22),精灵_父体历史销售额!AH22,"")</f>
        <v>5621</v>
      </c>
      <c r="G151" s="5">
        <f>IF(ISNUMBER(精灵_父体历史销售额!AG22),精灵_父体历史销售额!AG22,"")</f>
        <v>5936</v>
      </c>
      <c r="H151" s="5">
        <f>IF(ISNUMBER(精灵_父体历史销售额!AF22),精灵_父体历史销售额!AF22,"")</f>
        <v>4217</v>
      </c>
      <c r="I151" s="5">
        <f>IF(ISNUMBER(精灵_父体历史销售额!AE22),精灵_父体历史销售额!AE22,"")</f>
        <v>6551</v>
      </c>
      <c r="J151" s="5">
        <f>IF(ISNUMBER(精灵_父体历史销售额!AD22),精灵_父体历史销售额!AD22,"")</f>
        <v>5989</v>
      </c>
      <c r="K151" s="5">
        <f>IF(ISNUMBER(精灵_父体历史销售额!AC22),精灵_父体历史销售额!AC22,"")</f>
        <v>7575</v>
      </c>
      <c r="L151" s="5">
        <f>IF(ISNUMBER(精灵_父体历史销售额!AB22),精灵_父体历史销售额!AB22,"")</f>
        <v>6221</v>
      </c>
      <c r="M151" s="5">
        <f>IF(ISNUMBER(精灵_父体历史销售额!AA22),精灵_父体历史销售额!AA22,"")</f>
        <v>5135</v>
      </c>
      <c r="N151" s="5">
        <f>IF(ISNUMBER(精灵_父体历史销售额!Z22),精灵_父体历史销售额!Z22,"")</f>
        <v>5097</v>
      </c>
      <c r="O151" s="5">
        <f>IF(ISNUMBER(精灵_父体历史销售额!Y22),精灵_父体历史销售额!Y22,"")</f>
        <v>3957</v>
      </c>
      <c r="P151" s="5">
        <f>IF(ISNUMBER(精灵_父体历史销售额!X22),精灵_父体历史销售额!X22,"")</f>
        <v>4578</v>
      </c>
      <c r="Q151" s="5">
        <f>IF(ISNUMBER(精灵_父体历史销售额!W22),精灵_父体历史销售额!W22,"")</f>
        <v>3947</v>
      </c>
      <c r="R151" s="5">
        <f>IF(ISNUMBER(精灵_父体历史销售额!V22),精灵_父体历史销售额!V22,"")</f>
        <v>3971</v>
      </c>
      <c r="S151" s="5">
        <f>IF(ISNUMBER(精灵_父体历史销售额!U22),精灵_父体历史销售额!U22,"")</f>
        <v>3187</v>
      </c>
      <c r="T151" s="5">
        <f>IF(ISNUMBER(精灵_父体历史销售额!T22),精灵_父体历史销售额!T22,"")</f>
        <v>3899</v>
      </c>
      <c r="U151" s="5">
        <f>IF(ISNUMBER(精灵_父体历史销售额!S22),精灵_父体历史销售额!S22,"")</f>
        <v>4356</v>
      </c>
      <c r="V151" s="5">
        <f>IF(ISNUMBER(精灵_父体历史销售额!R22),精灵_父体历史销售额!R22,"")</f>
        <v>5144</v>
      </c>
      <c r="W151" s="5">
        <f>IF(ISNUMBER(精灵_父体历史销售额!Q22),精灵_父体历史销售额!Q22,"")</f>
        <v>5942</v>
      </c>
      <c r="X151" s="5">
        <f>IF(ISNUMBER(精灵_父体历史销售额!P22),精灵_父体历史销售额!P22,"")</f>
        <v>4480</v>
      </c>
      <c r="Y151" s="5">
        <f>IF(ISNUMBER(精灵_父体历史销售额!O22),精灵_父体历史销售额!O22,"")</f>
        <v>3990</v>
      </c>
      <c r="Z151" s="5">
        <f>IF(ISNUMBER(精灵_父体历史销售额!N22),精灵_父体历史销售额!N22,"")</f>
        <v>4809</v>
      </c>
      <c r="AA151" s="5">
        <f>IF(ISNUMBER(精灵_父体历史销售额!M22),精灵_父体历史销售额!M22,"")</f>
        <v>4445</v>
      </c>
      <c r="AB151" s="5">
        <f>IF(ISNUMBER(精灵_父体历史销售额!L22),精灵_父体历史销售额!L22,"")</f>
        <v>3296</v>
      </c>
      <c r="AC151" s="5">
        <f>IF(ISNUMBER(精灵_父体历史销售额!K22),精灵_父体历史销售额!K22,"")</f>
        <v>2803</v>
      </c>
      <c r="AD151" s="5">
        <f>IF(ISNUMBER(精灵_父体历史销售额!J22),精灵_父体历史销售额!J22,"")</f>
        <v>2396</v>
      </c>
      <c r="AE151" s="6">
        <f>IF(ISNUMBER(精灵_父体历史销售额!I22),精灵_父体历史销售额!I22,"")</f>
        <v>4281</v>
      </c>
    </row>
    <row r="152" ht="24" customHeight="1" spans="1:31">
      <c r="A152" s="1"/>
      <c r="B152" s="1" t="s">
        <v>684</v>
      </c>
      <c r="C152" s="1" t="s">
        <v>462</v>
      </c>
      <c r="D152" s="1">
        <v>3</v>
      </c>
      <c r="E152" s="5" t="str">
        <f>IF(ISNUMBER(精灵_父体历史销售额!AI3),精灵_父体历史销售额!AI3,"")</f>
        <v/>
      </c>
      <c r="F152" s="5" t="str">
        <f>IF(ISNUMBER(精灵_父体历史销售额!AH3),精灵_父体历史销售额!AH3,"")</f>
        <v/>
      </c>
      <c r="G152" s="5" t="str">
        <f>IF(ISNUMBER(精灵_父体历史销售额!AG3),精灵_父体历史销售额!AG3,"")</f>
        <v/>
      </c>
      <c r="H152" s="5" t="str">
        <f>IF(ISNUMBER(精灵_父体历史销售额!AF3),精灵_父体历史销售额!AF3,"")</f>
        <v/>
      </c>
      <c r="I152" s="5" t="str">
        <f>IF(ISNUMBER(精灵_父体历史销售额!AE3),精灵_父体历史销售额!AE3,"")</f>
        <v/>
      </c>
      <c r="J152" s="5" t="str">
        <f>IF(ISNUMBER(精灵_父体历史销售额!AD3),精灵_父体历史销售额!AD3,"")</f>
        <v/>
      </c>
      <c r="K152" s="5" t="str">
        <f>IF(ISNUMBER(精灵_父体历史销售额!AC3),精灵_父体历史销售额!AC3,"")</f>
        <v/>
      </c>
      <c r="L152" s="5" t="str">
        <f>IF(ISNUMBER(精灵_父体历史销售额!AB3),精灵_父体历史销售额!AB3,"")</f>
        <v/>
      </c>
      <c r="M152" s="5" t="str">
        <f>IF(ISNUMBER(精灵_父体历史销售额!AA3),精灵_父体历史销售额!AA3,"")</f>
        <v/>
      </c>
      <c r="N152" s="5" t="str">
        <f>IF(ISNUMBER(精灵_父体历史销售额!Z3),精灵_父体历史销售额!Z3,"")</f>
        <v/>
      </c>
      <c r="O152" s="5" t="str">
        <f>IF(ISNUMBER(精灵_父体历史销售额!Y3),精灵_父体历史销售额!Y3,"")</f>
        <v/>
      </c>
      <c r="P152" s="5" t="str">
        <f>IF(ISNUMBER(精灵_父体历史销售额!X3),精灵_父体历史销售额!X3,"")</f>
        <v/>
      </c>
      <c r="Q152" s="5" t="str">
        <f>IF(ISNUMBER(精灵_父体历史销售额!W3),精灵_父体历史销售额!W3,"")</f>
        <v/>
      </c>
      <c r="R152" s="5" t="str">
        <f>IF(ISNUMBER(精灵_父体历史销售额!V3),精灵_父体历史销售额!V3,"")</f>
        <v/>
      </c>
      <c r="S152" s="5" t="str">
        <f>IF(ISNUMBER(精灵_父体历史销售额!U3),精灵_父体历史销售额!U3,"")</f>
        <v/>
      </c>
      <c r="T152" s="5" t="str">
        <f>IF(ISNUMBER(精灵_父体历史销售额!T3),精灵_父体历史销售额!T3,"")</f>
        <v/>
      </c>
      <c r="U152" s="5">
        <f>IF(ISNUMBER(精灵_父体历史销售额!S3),精灵_父体历史销售额!S3,"")</f>
        <v>1645</v>
      </c>
      <c r="V152" s="5">
        <f>IF(ISNUMBER(精灵_父体历史销售额!R3),精灵_父体历史销售额!R3,"")</f>
        <v>2097</v>
      </c>
      <c r="W152" s="5">
        <f>IF(ISNUMBER(精灵_父体历史销售额!Q3),精灵_父体历史销售额!Q3,"")</f>
        <v>8913</v>
      </c>
      <c r="X152" s="5">
        <f>IF(ISNUMBER(精灵_父体历史销售额!P3),精灵_父体历史销售额!P3,"")</f>
        <v>3738</v>
      </c>
      <c r="Y152" s="5">
        <f>IF(ISNUMBER(精灵_父体历史销售额!O3),精灵_父体历史销售额!O3,"")</f>
        <v>3349</v>
      </c>
      <c r="Z152" s="5">
        <f>IF(ISNUMBER(精灵_父体历史销售额!N3),精灵_父体历史销售额!N3,"")</f>
        <v>852</v>
      </c>
      <c r="AA152" s="5">
        <f>IF(ISNUMBER(精灵_父体历史销售额!M3),精灵_父体历史销售额!M3,"")</f>
        <v>2115</v>
      </c>
      <c r="AB152" s="5">
        <f>IF(ISNUMBER(精灵_父体历史销售额!L3),精灵_父体历史销售额!L3,"")</f>
        <v>4047</v>
      </c>
      <c r="AC152" s="5">
        <f>IF(ISNUMBER(精灵_父体历史销售额!K3),精灵_父体历史销售额!K3,"")</f>
        <v>3637</v>
      </c>
      <c r="AD152" s="5">
        <f>IF(ISNUMBER(精灵_父体历史销售额!J3),精灵_父体历史销售额!J3,"")</f>
        <v>2855</v>
      </c>
      <c r="AE152" s="6">
        <f>IF(ISNUMBER(精灵_父体历史销售额!I3),精灵_父体历史销售额!I3,"")</f>
        <v>3525</v>
      </c>
    </row>
    <row r="153" ht="24" customHeight="1" spans="1:31">
      <c r="A153" s="1"/>
      <c r="B153" s="1" t="s">
        <v>786</v>
      </c>
      <c r="C153" s="1" t="s">
        <v>547</v>
      </c>
      <c r="D153" s="1">
        <v>88</v>
      </c>
      <c r="E153" s="5" t="str">
        <f>IF(ISNUMBER(精灵_父体历史销售额!AI88),精灵_父体历史销售额!AI88,"")</f>
        <v/>
      </c>
      <c r="F153" s="5" t="str">
        <f>IF(ISNUMBER(精灵_父体历史销售额!AH88),精灵_父体历史销售额!AH88,"")</f>
        <v/>
      </c>
      <c r="G153" s="5" t="str">
        <f>IF(ISNUMBER(精灵_父体历史销售额!AG88),精灵_父体历史销售额!AG88,"")</f>
        <v/>
      </c>
      <c r="H153" s="5" t="str">
        <f>IF(ISNUMBER(精灵_父体历史销售额!AF88),精灵_父体历史销售额!AF88,"")</f>
        <v/>
      </c>
      <c r="I153" s="5" t="str">
        <f>IF(ISNUMBER(精灵_父体历史销售额!AE88),精灵_父体历史销售额!AE88,"")</f>
        <v/>
      </c>
      <c r="J153" s="5" t="str">
        <f>IF(ISNUMBER(精灵_父体历史销售额!AD88),精灵_父体历史销售额!AD88,"")</f>
        <v/>
      </c>
      <c r="K153" s="5" t="str">
        <f>IF(ISNUMBER(精灵_父体历史销售额!AC88),精灵_父体历史销售额!AC88,"")</f>
        <v/>
      </c>
      <c r="L153" s="5" t="str">
        <f>IF(ISNUMBER(精灵_父体历史销售额!AB88),精灵_父体历史销售额!AB88,"")</f>
        <v/>
      </c>
      <c r="M153" s="5" t="str">
        <f>IF(ISNUMBER(精灵_父体历史销售额!AA88),精灵_父体历史销售额!AA88,"")</f>
        <v/>
      </c>
      <c r="N153" s="5" t="str">
        <f>IF(ISNUMBER(精灵_父体历史销售额!Z88),精灵_父体历史销售额!Z88,"")</f>
        <v/>
      </c>
      <c r="O153" s="5" t="str">
        <f>IF(ISNUMBER(精灵_父体历史销售额!Y88),精灵_父体历史销售额!Y88,"")</f>
        <v/>
      </c>
      <c r="P153" s="5" t="str">
        <f>IF(ISNUMBER(精灵_父体历史销售额!X88),精灵_父体历史销售额!X88,"")</f>
        <v/>
      </c>
      <c r="Q153" s="5" t="str">
        <f>IF(ISNUMBER(精灵_父体历史销售额!W88),精灵_父体历史销售额!W88,"")</f>
        <v/>
      </c>
      <c r="R153" s="5" t="str">
        <f>IF(ISNUMBER(精灵_父体历史销售额!V88),精灵_父体历史销售额!V88,"")</f>
        <v/>
      </c>
      <c r="S153" s="5" t="str">
        <f>IF(ISNUMBER(精灵_父体历史销售额!U88),精灵_父体历史销售额!U88,"")</f>
        <v/>
      </c>
      <c r="T153" s="5" t="str">
        <f>IF(ISNUMBER(精灵_父体历史销售额!T88),精灵_父体历史销售额!T88,"")</f>
        <v/>
      </c>
      <c r="U153" s="5" t="str">
        <f>IF(ISNUMBER(精灵_父体历史销售额!S88),精灵_父体历史销售额!S88,"")</f>
        <v/>
      </c>
      <c r="V153" s="5" t="str">
        <f>IF(ISNUMBER(精灵_父体历史销售额!R88),精灵_父体历史销售额!R88,"")</f>
        <v/>
      </c>
      <c r="W153" s="5" t="str">
        <f>IF(ISNUMBER(精灵_父体历史销售额!Q88),精灵_父体历史销售额!Q88,"")</f>
        <v/>
      </c>
      <c r="X153" s="5" t="str">
        <f>IF(ISNUMBER(精灵_父体历史销售额!P88),精灵_父体历史销售额!P88,"")</f>
        <v/>
      </c>
      <c r="Y153" s="5" t="str">
        <f>IF(ISNUMBER(精灵_父体历史销售额!O88),精灵_父体历史销售额!O88,"")</f>
        <v/>
      </c>
      <c r="Z153" s="5" t="str">
        <f>IF(ISNUMBER(精灵_父体历史销售额!N88),精灵_父体历史销售额!N88,"")</f>
        <v/>
      </c>
      <c r="AA153" s="5" t="str">
        <f>IF(ISNUMBER(精灵_父体历史销售额!M88),精灵_父体历史销售额!M88,"")</f>
        <v/>
      </c>
      <c r="AB153" s="5" t="str">
        <f>IF(ISNUMBER(精灵_父体历史销售额!L88),精灵_父体历史销售额!L88,"")</f>
        <v/>
      </c>
      <c r="AC153" s="5" t="str">
        <f>IF(ISNUMBER(精灵_父体历史销售额!K88),精灵_父体历史销售额!K88,"")</f>
        <v/>
      </c>
      <c r="AD153" s="5" t="str">
        <f>IF(ISNUMBER(精灵_父体历史销售额!J88),精灵_父体历史销售额!J88,"")</f>
        <v/>
      </c>
      <c r="AE153" s="6">
        <f>IF(ISNUMBER(精灵_父体历史销售额!I88),精灵_父体历史销售额!I88,"")</f>
        <v>2808</v>
      </c>
    </row>
    <row r="154" ht="24" customHeight="1" spans="1:31">
      <c r="A154" s="1"/>
      <c r="B154" s="1" t="s">
        <v>788</v>
      </c>
      <c r="C154" s="1" t="s">
        <v>56</v>
      </c>
      <c r="D154" s="1">
        <v>90</v>
      </c>
      <c r="E154" s="5" t="str">
        <f>IF(ISNUMBER(精灵_父体历史销售额!AI90),精灵_父体历史销售额!AI90,"")</f>
        <v/>
      </c>
      <c r="F154" s="5" t="str">
        <f>IF(ISNUMBER(精灵_父体历史销售额!AH90),精灵_父体历史销售额!AH90,"")</f>
        <v/>
      </c>
      <c r="G154" s="5" t="str">
        <f>IF(ISNUMBER(精灵_父体历史销售额!AG90),精灵_父体历史销售额!AG90,"")</f>
        <v/>
      </c>
      <c r="H154" s="5" t="str">
        <f>IF(ISNUMBER(精灵_父体历史销售额!AF90),精灵_父体历史销售额!AF90,"")</f>
        <v/>
      </c>
      <c r="I154" s="5" t="str">
        <f>IF(ISNUMBER(精灵_父体历史销售额!AE90),精灵_父体历史销售额!AE90,"")</f>
        <v/>
      </c>
      <c r="J154" s="5" t="str">
        <f>IF(ISNUMBER(精灵_父体历史销售额!AD90),精灵_父体历史销售额!AD90,"")</f>
        <v/>
      </c>
      <c r="K154" s="5" t="str">
        <f>IF(ISNUMBER(精灵_父体历史销售额!AC90),精灵_父体历史销售额!AC90,"")</f>
        <v/>
      </c>
      <c r="L154" s="5" t="str">
        <f>IF(ISNUMBER(精灵_父体历史销售额!AB90),精灵_父体历史销售额!AB90,"")</f>
        <v/>
      </c>
      <c r="M154" s="5" t="str">
        <f>IF(ISNUMBER(精灵_父体历史销售额!AA90),精灵_父体历史销售额!AA90,"")</f>
        <v/>
      </c>
      <c r="N154" s="5" t="str">
        <f>IF(ISNUMBER(精灵_父体历史销售额!Z90),精灵_父体历史销售额!Z90,"")</f>
        <v/>
      </c>
      <c r="O154" s="5">
        <f>IF(ISNUMBER(精灵_父体历史销售额!Y90),精灵_父体历史销售额!Y90,"")</f>
        <v>0</v>
      </c>
      <c r="P154" s="5">
        <f>IF(ISNUMBER(精灵_父体历史销售额!X90),精灵_父体历史销售额!X90,"")</f>
        <v>4329</v>
      </c>
      <c r="Q154" s="5">
        <f>IF(ISNUMBER(精灵_父体历史销售额!W90),精灵_父体历史销售额!W90,"")</f>
        <v>5171</v>
      </c>
      <c r="R154" s="5">
        <f>IF(ISNUMBER(精灵_父体历史销售额!V90),精灵_父体历史销售额!V90,"")</f>
        <v>3975</v>
      </c>
      <c r="S154" s="5">
        <f>IF(ISNUMBER(精灵_父体历史销售额!U90),精灵_父体历史销售额!U90,"")</f>
        <v>4349</v>
      </c>
      <c r="T154" s="5">
        <f>IF(ISNUMBER(精灵_父体历史销售额!T90),精灵_父体历史销售额!T90,"")</f>
        <v>2003</v>
      </c>
      <c r="U154" s="5">
        <f>IF(ISNUMBER(精灵_父体历史销售额!S90),精灵_父体历史销售额!S90,"")</f>
        <v>9550</v>
      </c>
      <c r="V154" s="5">
        <f>IF(ISNUMBER(精灵_父体历史销售额!R90),精灵_父体历史销售额!R90,"")</f>
        <v>8926</v>
      </c>
      <c r="W154" s="5">
        <f>IF(ISNUMBER(精灵_父体历史销售额!Q90),精灵_父体历史销售额!Q90,"")</f>
        <v>10714</v>
      </c>
      <c r="X154" s="5">
        <f>IF(ISNUMBER(精灵_父体历史销售额!P90),精灵_父体历史销售额!P90,"")</f>
        <v>7354</v>
      </c>
      <c r="Y154" s="5">
        <f>IF(ISNUMBER(精灵_父体历史销售额!O90),精灵_父体历史销售额!O90,"")</f>
        <v>8843</v>
      </c>
      <c r="Z154" s="5">
        <f>IF(ISNUMBER(精灵_父体历史销售额!N90),精灵_父体历史销售额!N90,"")</f>
        <v>6458</v>
      </c>
      <c r="AA154" s="5">
        <f>IF(ISNUMBER(精灵_父体历史销售额!M90),精灵_父体历史销售额!M90,"")</f>
        <v>2341</v>
      </c>
      <c r="AB154" s="5">
        <f>IF(ISNUMBER(精灵_父体历史销售额!L90),精灵_父体历史销售额!L90,"")</f>
        <v>3587</v>
      </c>
      <c r="AC154" s="5">
        <f>IF(ISNUMBER(精灵_父体历史销售额!K90),精灵_父体历史销售额!K90,"")</f>
        <v>4467</v>
      </c>
      <c r="AD154" s="5">
        <f>IF(ISNUMBER(精灵_父体历史销售额!J90),精灵_父体历史销售额!J90,"")</f>
        <v>2564</v>
      </c>
      <c r="AE154" s="6">
        <f>IF(ISNUMBER(精灵_父体历史销售额!I90),精灵_父体历史销售额!I90,"")</f>
        <v>3759</v>
      </c>
    </row>
    <row r="155" ht="24" customHeight="1" spans="1:31">
      <c r="A155" s="1"/>
      <c r="B155" s="1" t="s">
        <v>687</v>
      </c>
      <c r="C155" s="1" t="s">
        <v>54</v>
      </c>
      <c r="D155" s="1">
        <v>5</v>
      </c>
      <c r="E155" s="5" t="str">
        <f>IF(ISNUMBER(精灵_父体历史销售额!AI5),精灵_父体历史销售额!AI5,"")</f>
        <v/>
      </c>
      <c r="F155" s="5" t="str">
        <f>IF(ISNUMBER(精灵_父体历史销售额!AH5),精灵_父体历史销售额!AH5,"")</f>
        <v/>
      </c>
      <c r="G155" s="5" t="str">
        <f>IF(ISNUMBER(精灵_父体历史销售额!AG5),精灵_父体历史销售额!AG5,"")</f>
        <v/>
      </c>
      <c r="H155" s="5" t="str">
        <f>IF(ISNUMBER(精灵_父体历史销售额!AF5),精灵_父体历史销售额!AF5,"")</f>
        <v/>
      </c>
      <c r="I155" s="5" t="str">
        <f>IF(ISNUMBER(精灵_父体历史销售额!AE5),精灵_父体历史销售额!AE5,"")</f>
        <v/>
      </c>
      <c r="J155" s="5" t="str">
        <f>IF(ISNUMBER(精灵_父体历史销售额!AD5),精灵_父体历史销售额!AD5,"")</f>
        <v/>
      </c>
      <c r="K155" s="5" t="str">
        <f>IF(ISNUMBER(精灵_父体历史销售额!AC5),精灵_父体历史销售额!AC5,"")</f>
        <v/>
      </c>
      <c r="L155" s="5" t="str">
        <f>IF(ISNUMBER(精灵_父体历史销售额!AB5),精灵_父体历史销售额!AB5,"")</f>
        <v/>
      </c>
      <c r="M155" s="5" t="str">
        <f>IF(ISNUMBER(精灵_父体历史销售额!AA5),精灵_父体历史销售额!AA5,"")</f>
        <v/>
      </c>
      <c r="N155" s="5" t="str">
        <f>IF(ISNUMBER(精灵_父体历史销售额!Z5),精灵_父体历史销售额!Z5,"")</f>
        <v/>
      </c>
      <c r="O155" s="5" t="str">
        <f>IF(ISNUMBER(精灵_父体历史销售额!Y5),精灵_父体历史销售额!Y5,"")</f>
        <v/>
      </c>
      <c r="P155" s="5" t="str">
        <f>IF(ISNUMBER(精灵_父体历史销售额!X5),精灵_父体历史销售额!X5,"")</f>
        <v/>
      </c>
      <c r="Q155" s="5" t="str">
        <f>IF(ISNUMBER(精灵_父体历史销售额!W5),精灵_父体历史销售额!W5,"")</f>
        <v/>
      </c>
      <c r="R155" s="5" t="str">
        <f>IF(ISNUMBER(精灵_父体历史销售额!V5),精灵_父体历史销售额!V5,"")</f>
        <v/>
      </c>
      <c r="S155" s="5" t="str">
        <f>IF(ISNUMBER(精灵_父体历史销售额!U5),精灵_父体历史销售额!U5,"")</f>
        <v/>
      </c>
      <c r="T155" s="5" t="str">
        <f>IF(ISNUMBER(精灵_父体历史销售额!T5),精灵_父体历史销售额!T5,"")</f>
        <v/>
      </c>
      <c r="U155" s="5" t="str">
        <f>IF(ISNUMBER(精灵_父体历史销售额!S5),精灵_父体历史销售额!S5,"")</f>
        <v/>
      </c>
      <c r="V155" s="5" t="str">
        <f>IF(ISNUMBER(精灵_父体历史销售额!R5),精灵_父体历史销售额!R5,"")</f>
        <v/>
      </c>
      <c r="W155" s="5" t="str">
        <f>IF(ISNUMBER(精灵_父体历史销售额!Q5),精灵_父体历史销售额!Q5,"")</f>
        <v/>
      </c>
      <c r="X155" s="5" t="str">
        <f>IF(ISNUMBER(精灵_父体历史销售额!P5),精灵_父体历史销售额!P5,"")</f>
        <v/>
      </c>
      <c r="Y155" s="5" t="str">
        <f>IF(ISNUMBER(精灵_父体历史销售额!O5),精灵_父体历史销售额!O5,"")</f>
        <v/>
      </c>
      <c r="Z155" s="5" t="str">
        <f>IF(ISNUMBER(精灵_父体历史销售额!N5),精灵_父体历史销售额!N5,"")</f>
        <v/>
      </c>
      <c r="AA155" s="5" t="str">
        <f>IF(ISNUMBER(精灵_父体历史销售额!M5),精灵_父体历史销售额!M5,"")</f>
        <v/>
      </c>
      <c r="AB155" s="5" t="str">
        <f>IF(ISNUMBER(精灵_父体历史销售额!L5),精灵_父体历史销售额!L5,"")</f>
        <v/>
      </c>
      <c r="AC155" s="5" t="str">
        <f>IF(ISNUMBER(精灵_父体历史销售额!K5),精灵_父体历史销售额!K5,"")</f>
        <v/>
      </c>
      <c r="AD155" s="5">
        <f>IF(ISNUMBER(精灵_父体历史销售额!J5),精灵_父体历史销售额!J5,"")</f>
        <v>0</v>
      </c>
      <c r="AE155" s="6">
        <f>IF(ISNUMBER(精灵_父体历史销售额!I5),精灵_父体历史销售额!I5,"")</f>
        <v>5461</v>
      </c>
    </row>
    <row r="156" ht="24" customHeight="1" spans="1:31">
      <c r="A156" s="1"/>
      <c r="B156" s="1" t="s">
        <v>720</v>
      </c>
      <c r="C156" s="1" t="s">
        <v>436</v>
      </c>
      <c r="D156" s="1">
        <v>29</v>
      </c>
      <c r="E156" s="5" t="str">
        <f>IF(ISNUMBER(精灵_父体历史销售额!AI29),精灵_父体历史销售额!AI29,"")</f>
        <v/>
      </c>
      <c r="F156" s="5" t="str">
        <f>IF(ISNUMBER(精灵_父体历史销售额!AH29),精灵_父体历史销售额!AH29,"")</f>
        <v/>
      </c>
      <c r="G156" s="5" t="str">
        <f>IF(ISNUMBER(精灵_父体历史销售额!AG29),精灵_父体历史销售额!AG29,"")</f>
        <v/>
      </c>
      <c r="H156" s="5" t="str">
        <f>IF(ISNUMBER(精灵_父体历史销售额!AF29),精灵_父体历史销售额!AF29,"")</f>
        <v/>
      </c>
      <c r="I156" s="5" t="str">
        <f>IF(ISNUMBER(精灵_父体历史销售额!AE29),精灵_父体历史销售额!AE29,"")</f>
        <v/>
      </c>
      <c r="J156" s="5" t="str">
        <f>IF(ISNUMBER(精灵_父体历史销售额!AD29),精灵_父体历史销售额!AD29,"")</f>
        <v/>
      </c>
      <c r="K156" s="5" t="str">
        <f>IF(ISNUMBER(精灵_父体历史销售额!AC29),精灵_父体历史销售额!AC29,"")</f>
        <v/>
      </c>
      <c r="L156" s="5" t="str">
        <f>IF(ISNUMBER(精灵_父体历史销售额!AB29),精灵_父体历史销售额!AB29,"")</f>
        <v/>
      </c>
      <c r="M156" s="5" t="str">
        <f>IF(ISNUMBER(精灵_父体历史销售额!AA29),精灵_父体历史销售额!AA29,"")</f>
        <v/>
      </c>
      <c r="N156" s="5" t="str">
        <f>IF(ISNUMBER(精灵_父体历史销售额!Z29),精灵_父体历史销售额!Z29,"")</f>
        <v/>
      </c>
      <c r="O156" s="5" t="str">
        <f>IF(ISNUMBER(精灵_父体历史销售额!Y29),精灵_父体历史销售额!Y29,"")</f>
        <v/>
      </c>
      <c r="P156" s="5" t="str">
        <f>IF(ISNUMBER(精灵_父体历史销售额!X29),精灵_父体历史销售额!X29,"")</f>
        <v/>
      </c>
      <c r="Q156" s="5" t="str">
        <f>IF(ISNUMBER(精灵_父体历史销售额!W29),精灵_父体历史销售额!W29,"")</f>
        <v/>
      </c>
      <c r="R156" s="5" t="str">
        <f>IF(ISNUMBER(精灵_父体历史销售额!V29),精灵_父体历史销售额!V29,"")</f>
        <v/>
      </c>
      <c r="S156" s="5" t="str">
        <f>IF(ISNUMBER(精灵_父体历史销售额!U29),精灵_父体历史销售额!U29,"")</f>
        <v/>
      </c>
      <c r="T156" s="5" t="str">
        <f>IF(ISNUMBER(精灵_父体历史销售额!T29),精灵_父体历史销售额!T29,"")</f>
        <v/>
      </c>
      <c r="U156" s="5" t="str">
        <f>IF(ISNUMBER(精灵_父体历史销售额!S29),精灵_父体历史销售额!S29,"")</f>
        <v/>
      </c>
      <c r="V156" s="5" t="str">
        <f>IF(ISNUMBER(精灵_父体历史销售额!R29),精灵_父体历史销售额!R29,"")</f>
        <v/>
      </c>
      <c r="W156" s="5" t="str">
        <f>IF(ISNUMBER(精灵_父体历史销售额!Q29),精灵_父体历史销售额!Q29,"")</f>
        <v/>
      </c>
      <c r="X156" s="5">
        <f>IF(ISNUMBER(精灵_父体历史销售额!P29),精灵_父体历史销售额!P29,"")</f>
        <v>5129</v>
      </c>
      <c r="Y156" s="5">
        <f>IF(ISNUMBER(精灵_父体历史销售额!O29),精灵_父体历史销售额!O29,"")</f>
        <v>8251</v>
      </c>
      <c r="Z156" s="5">
        <f>IF(ISNUMBER(精灵_父体历史销售额!N29),精灵_父体历史销售额!N29,"")</f>
        <v>3354</v>
      </c>
      <c r="AA156" s="5">
        <f>IF(ISNUMBER(精灵_父体历史销售额!M29),精灵_父体历史销售额!M29,"")</f>
        <v>4565</v>
      </c>
      <c r="AB156" s="5">
        <f>IF(ISNUMBER(精灵_父体历史销售额!L29),精灵_父体历史销售额!L29,"")</f>
        <v>4472</v>
      </c>
      <c r="AC156" s="5">
        <f>IF(ISNUMBER(精灵_父体历史销售额!K29),精灵_父体历史销售额!K29,"")</f>
        <v>4336</v>
      </c>
      <c r="AD156" s="5">
        <f>IF(ISNUMBER(精灵_父体历史销售额!J29),精灵_父体历史销售额!J29,"")</f>
        <v>2560</v>
      </c>
      <c r="AE156" s="6">
        <f>IF(ISNUMBER(精灵_父体历史销售额!I29),精灵_父体历史销售额!I29,"")</f>
        <v>12543</v>
      </c>
    </row>
    <row r="157" ht="24" customHeight="1" spans="1:31">
      <c r="A157" s="1"/>
      <c r="B157" s="1" t="s">
        <v>476</v>
      </c>
      <c r="C157" s="1" t="s">
        <v>477</v>
      </c>
      <c r="D157" s="1">
        <v>20</v>
      </c>
      <c r="E157" s="5" t="str">
        <f>IF(ISNUMBER(精灵_父体历史销售额!AI20),精灵_父体历史销售额!AI20,"")</f>
        <v/>
      </c>
      <c r="F157" s="5" t="str">
        <f>IF(ISNUMBER(精灵_父体历史销售额!AH20),精灵_父体历史销售额!AH20,"")</f>
        <v/>
      </c>
      <c r="G157" s="5" t="str">
        <f>IF(ISNUMBER(精灵_父体历史销售额!AG20),精灵_父体历史销售额!AG20,"")</f>
        <v/>
      </c>
      <c r="H157" s="5" t="str">
        <f>IF(ISNUMBER(精灵_父体历史销售额!AF20),精灵_父体历史销售额!AF20,"")</f>
        <v/>
      </c>
      <c r="I157" s="5" t="str">
        <f>IF(ISNUMBER(精灵_父体历史销售额!AE20),精灵_父体历史销售额!AE20,"")</f>
        <v/>
      </c>
      <c r="J157" s="5">
        <f>IF(ISNUMBER(精灵_父体历史销售额!AD20),精灵_父体历史销售额!AD20,"")</f>
        <v>66</v>
      </c>
      <c r="K157" s="5">
        <f>IF(ISNUMBER(精灵_父体历史销售额!AC20),精灵_父体历史销售额!AC20,"")</f>
        <v>11</v>
      </c>
      <c r="L157" s="5">
        <f>IF(ISNUMBER(精灵_父体历史销售额!AB20),精灵_父体历史销售额!AB20,"")</f>
        <v>681</v>
      </c>
      <c r="M157" s="5">
        <f>IF(ISNUMBER(精灵_父体历史销售额!AA20),精灵_父体历史销售额!AA20,"")</f>
        <v>1815</v>
      </c>
      <c r="N157" s="5">
        <f>IF(ISNUMBER(精灵_父体历史销售额!Z20),精灵_父体历史销售额!Z20,"")</f>
        <v>1963</v>
      </c>
      <c r="O157" s="5">
        <f>IF(ISNUMBER(精灵_父体历史销售额!Y20),精灵_父体历史销售额!Y20,"")</f>
        <v>2077</v>
      </c>
      <c r="P157" s="5">
        <f>IF(ISNUMBER(精灵_父体历史销售额!X20),精灵_父体历史销售额!X20,"")</f>
        <v>2539</v>
      </c>
      <c r="Q157" s="5">
        <f>IF(ISNUMBER(精灵_父体历史销售额!W20),精灵_父体历史销售额!W20,"")</f>
        <v>3862</v>
      </c>
      <c r="R157" s="5">
        <f>IF(ISNUMBER(精灵_父体历史销售额!V20),精灵_父体历史销售额!V20,"")</f>
        <v>4027</v>
      </c>
      <c r="S157" s="5">
        <f>IF(ISNUMBER(精灵_父体历史销售额!U20),精灵_父体历史销售额!U20,"")</f>
        <v>4393</v>
      </c>
      <c r="T157" s="5">
        <f>IF(ISNUMBER(精灵_父体历史销售额!T20),精灵_父体历史销售额!T20,"")</f>
        <v>4141</v>
      </c>
      <c r="U157" s="5">
        <f>IF(ISNUMBER(精灵_父体历史销售额!S20),精灵_父体历史销售额!S20,"")</f>
        <v>3353</v>
      </c>
      <c r="V157" s="5">
        <f>IF(ISNUMBER(精灵_父体历史销售额!R20),精灵_父体历史销售额!R20,"")</f>
        <v>4585</v>
      </c>
      <c r="W157" s="5">
        <f>IF(ISNUMBER(精灵_父体历史销售额!Q20),精灵_父体历史销售额!Q20,"")</f>
        <v>5688</v>
      </c>
      <c r="X157" s="5">
        <f>IF(ISNUMBER(精灵_父体历史销售额!P20),精灵_父体历史销售额!P20,"")</f>
        <v>3741</v>
      </c>
      <c r="Y157" s="5">
        <f>IF(ISNUMBER(精灵_父体历史销售额!O20),精灵_父体历史销售额!O20,"")</f>
        <v>2341</v>
      </c>
      <c r="Z157" s="5">
        <f>IF(ISNUMBER(精灵_父体历史销售额!N20),精灵_父体历史销售额!N20,"")</f>
        <v>1718</v>
      </c>
      <c r="AA157" s="5">
        <f>IF(ISNUMBER(精灵_父体历史销售额!M20),精灵_父体历史销售额!M20,"")</f>
        <v>1698</v>
      </c>
      <c r="AB157" s="5">
        <f>IF(ISNUMBER(精灵_父体历史销售额!L20),精灵_父体历史销售额!L20,"")</f>
        <v>1584</v>
      </c>
      <c r="AC157" s="5">
        <f>IF(ISNUMBER(精灵_父体历史销售额!K20),精灵_父体历史销售额!K20,"")</f>
        <v>2714</v>
      </c>
      <c r="AD157" s="5">
        <f>IF(ISNUMBER(精灵_父体历史销售额!J20),精灵_父体历史销售额!J20,"")</f>
        <v>1345</v>
      </c>
      <c r="AE157" s="6">
        <f>IF(ISNUMBER(精灵_父体历史销售额!I20),精灵_父体历史销售额!I20,"")</f>
        <v>2445</v>
      </c>
    </row>
    <row r="158" ht="24" customHeight="1" spans="1:31">
      <c r="A158" s="1"/>
      <c r="B158" s="1" t="s">
        <v>398</v>
      </c>
      <c r="C158" s="1" t="s">
        <v>52</v>
      </c>
      <c r="D158" s="1">
        <v>72</v>
      </c>
      <c r="E158" s="5">
        <f>IF(ISNUMBER(精灵_父体历史销售额!AI72),精灵_父体历史销售额!AI72,"")</f>
        <v>801</v>
      </c>
      <c r="F158" s="5">
        <f>IF(ISNUMBER(精灵_父体历史销售额!AH72),精灵_父体历史销售额!AH72,"")</f>
        <v>2041</v>
      </c>
      <c r="G158" s="5">
        <f>IF(ISNUMBER(精灵_父体历史销售额!AG72),精灵_父体历史销售额!AG72,"")</f>
        <v>3368</v>
      </c>
      <c r="H158" s="5">
        <f>IF(ISNUMBER(精灵_父体历史销售额!AF72),精灵_父体历史销售额!AF72,"")</f>
        <v>4773</v>
      </c>
      <c r="I158" s="5">
        <f>IF(ISNUMBER(精灵_父体历史销售额!AE72),精灵_父体历史销售额!AE72,"")</f>
        <v>3606</v>
      </c>
      <c r="J158" s="5">
        <f>IF(ISNUMBER(精灵_父体历史销售额!AD72),精灵_父体历史销售额!AD72,"")</f>
        <v>8741</v>
      </c>
      <c r="K158" s="5">
        <f>IF(ISNUMBER(精灵_父体历史销售额!AC72),精灵_父体历史销售额!AC72,"")</f>
        <v>13281</v>
      </c>
      <c r="L158" s="5">
        <f>IF(ISNUMBER(精灵_父体历史销售额!AB72),精灵_父体历史销售额!AB72,"")</f>
        <v>2387</v>
      </c>
      <c r="M158" s="5">
        <f>IF(ISNUMBER(精灵_父体历史销售额!AA72),精灵_父体历史销售额!AA72,"")</f>
        <v>3750</v>
      </c>
      <c r="N158" s="5">
        <f>IF(ISNUMBER(精灵_父体历史销售额!Z72),精灵_父体历史销售额!Z72,"")</f>
        <v>9452</v>
      </c>
      <c r="O158" s="5">
        <f>IF(ISNUMBER(精灵_父体历史销售额!Y72),精灵_父体历史销售额!Y72,"")</f>
        <v>1851</v>
      </c>
      <c r="P158" s="5">
        <f>IF(ISNUMBER(精灵_父体历史销售额!X72),精灵_父体历史销售额!X72,"")</f>
        <v>2777</v>
      </c>
      <c r="Q158" s="5">
        <f>IF(ISNUMBER(精灵_父体历史销售额!W72),精灵_父体历史销售额!W72,"")</f>
        <v>2450</v>
      </c>
      <c r="R158" s="5">
        <f>IF(ISNUMBER(精灵_父体历史销售额!V72),精灵_父体历史销售额!V72,"")</f>
        <v>5089</v>
      </c>
      <c r="S158" s="5">
        <f>IF(ISNUMBER(精灵_父体历史销售额!U72),精灵_父体历史销售额!U72,"")</f>
        <v>4233</v>
      </c>
      <c r="T158" s="5">
        <f>IF(ISNUMBER(精灵_父体历史销售额!T72),精灵_父体历史销售额!T72,"")</f>
        <v>8946</v>
      </c>
      <c r="U158" s="5">
        <f>IF(ISNUMBER(精灵_父体历史销售额!S72),精灵_父体历史销售额!S72,"")</f>
        <v>10018</v>
      </c>
      <c r="V158" s="5">
        <f>IF(ISNUMBER(精灵_父体历史销售额!R72),精灵_父体历史销售额!R72,"")</f>
        <v>10884</v>
      </c>
      <c r="W158" s="5">
        <f>IF(ISNUMBER(精灵_父体历史销售额!Q72),精灵_父体历史销售额!Q72,"")</f>
        <v>690</v>
      </c>
      <c r="X158" s="5">
        <f>IF(ISNUMBER(精灵_父体历史销售额!P72),精灵_父体历史销售额!P72,"")</f>
        <v>43708</v>
      </c>
      <c r="Y158" s="5">
        <f>IF(ISNUMBER(精灵_父体历史销售额!O72),精灵_父体历史销售额!O72,"")</f>
        <v>2534</v>
      </c>
      <c r="Z158" s="5">
        <f>IF(ISNUMBER(精灵_父体历史销售额!N72),精灵_父体历史销售额!N72,"")</f>
        <v>2476</v>
      </c>
      <c r="AA158" s="5">
        <f>IF(ISNUMBER(精灵_父体历史销售额!M72),精灵_父体历史销售额!M72,"")</f>
        <v>4185</v>
      </c>
      <c r="AB158" s="5">
        <f>IF(ISNUMBER(精灵_父体历史销售额!L72),精灵_父体历史销售额!L72,"")</f>
        <v>3320</v>
      </c>
      <c r="AC158" s="5">
        <f>IF(ISNUMBER(精灵_父体历史销售额!K72),精灵_父体历史销售额!K72,"")</f>
        <v>2992</v>
      </c>
      <c r="AD158" s="5">
        <f>IF(ISNUMBER(精灵_父体历史销售额!J72),精灵_父体历史销售额!J72,"")</f>
        <v>2212</v>
      </c>
      <c r="AE158" s="6">
        <f>IF(ISNUMBER(精灵_父体历史销售额!I72),精灵_父体历史销售额!I72,"")</f>
        <v>4604</v>
      </c>
    </row>
    <row r="159" ht="24" customHeight="1" spans="1:31">
      <c r="A159" s="1"/>
      <c r="B159" s="1" t="s">
        <v>726</v>
      </c>
      <c r="C159" s="1" t="s">
        <v>52</v>
      </c>
      <c r="D159" s="1">
        <v>34</v>
      </c>
      <c r="E159" s="5" t="str">
        <f>IF(ISNUMBER(精灵_父体历史销售额!AI34),精灵_父体历史销售额!AI34,"")</f>
        <v/>
      </c>
      <c r="F159" s="5" t="str">
        <f>IF(ISNUMBER(精灵_父体历史销售额!AH34),精灵_父体历史销售额!AH34,"")</f>
        <v/>
      </c>
      <c r="G159" s="5" t="str">
        <f>IF(ISNUMBER(精灵_父体历史销售额!AG34),精灵_父体历史销售额!AG34,"")</f>
        <v/>
      </c>
      <c r="H159" s="5" t="str">
        <f>IF(ISNUMBER(精灵_父体历史销售额!AF34),精灵_父体历史销售额!AF34,"")</f>
        <v/>
      </c>
      <c r="I159" s="5" t="str">
        <f>IF(ISNUMBER(精灵_父体历史销售额!AE34),精灵_父体历史销售额!AE34,"")</f>
        <v/>
      </c>
      <c r="J159" s="5">
        <f>IF(ISNUMBER(精灵_父体历史销售额!AD34),精灵_父体历史销售额!AD34,"")</f>
        <v>21</v>
      </c>
      <c r="K159" s="5">
        <f>IF(ISNUMBER(精灵_父体历史销售额!AC34),精灵_父体历史销售额!AC34,"")</f>
        <v>58</v>
      </c>
      <c r="L159" s="5">
        <f>IF(ISNUMBER(精灵_父体历史销售额!AB34),精灵_父体历史销售额!AB34,"")</f>
        <v>132</v>
      </c>
      <c r="M159" s="5" t="str">
        <f>IF(ISNUMBER(精灵_父体历史销售额!AA34),精灵_父体历史销售额!AA34,"")</f>
        <v/>
      </c>
      <c r="N159" s="5" t="str">
        <f>IF(ISNUMBER(精灵_父体历史销售额!Z34),精灵_父体历史销售额!Z34,"")</f>
        <v/>
      </c>
      <c r="O159" s="5" t="str">
        <f>IF(ISNUMBER(精灵_父体历史销售额!Y34),精灵_父体历史销售额!Y34,"")</f>
        <v/>
      </c>
      <c r="P159" s="5" t="str">
        <f>IF(ISNUMBER(精灵_父体历史销售额!X34),精灵_父体历史销售额!X34,"")</f>
        <v/>
      </c>
      <c r="Q159" s="5">
        <f>IF(ISNUMBER(精灵_父体历史销售额!W34),精灵_父体历史销售额!W34,"")</f>
        <v>127</v>
      </c>
      <c r="R159" s="5">
        <f>IF(ISNUMBER(精灵_父体历史销售额!V34),精灵_父体历史销售额!V34,"")</f>
        <v>288</v>
      </c>
      <c r="S159" s="5">
        <f>IF(ISNUMBER(精灵_父体历史销售额!U34),精灵_父体历史销售额!U34,"")</f>
        <v>513</v>
      </c>
      <c r="T159" s="5">
        <f>IF(ISNUMBER(精灵_父体历史销售额!T34),精灵_父体历史销售额!T34,"")</f>
        <v>508</v>
      </c>
      <c r="U159" s="5">
        <f>IF(ISNUMBER(精灵_父体历史销售额!S34),精灵_父体历史销售额!S34,"")</f>
        <v>264</v>
      </c>
      <c r="V159" s="5">
        <f>IF(ISNUMBER(精灵_父体历史销售额!R34),精灵_父体历史销售额!R34,"")</f>
        <v>349</v>
      </c>
      <c r="W159" s="5">
        <f>IF(ISNUMBER(精灵_父体历史销售额!Q34),精灵_父体历史销售额!Q34,"")</f>
        <v>961</v>
      </c>
      <c r="X159" s="5">
        <f>IF(ISNUMBER(精灵_父体历史销售额!P34),精灵_父体历史销售额!P34,"")</f>
        <v>463</v>
      </c>
      <c r="Y159" s="5">
        <f>IF(ISNUMBER(精灵_父体历史销售额!O34),精灵_父体历史销售额!O34,"")</f>
        <v>626</v>
      </c>
      <c r="Z159" s="5">
        <f>IF(ISNUMBER(精灵_父体历史销售额!N34),精灵_父体历史销售额!N34,"")</f>
        <v>631</v>
      </c>
      <c r="AA159" s="5">
        <f>IF(ISNUMBER(精灵_父体历史销售额!M34),精灵_父体历史销售额!M34,"")</f>
        <v>554</v>
      </c>
      <c r="AB159" s="5">
        <f>IF(ISNUMBER(精灵_父体历史销售额!L34),精灵_父体历史销售额!L34,"")</f>
        <v>887</v>
      </c>
      <c r="AC159" s="5">
        <f>IF(ISNUMBER(精灵_父体历史销售额!K34),精灵_父体历史销售额!K34,"")</f>
        <v>1357</v>
      </c>
      <c r="AD159" s="5">
        <f>IF(ISNUMBER(精灵_父体历史销售额!J34),精灵_父体历史销售额!J34,"")</f>
        <v>1102</v>
      </c>
      <c r="AE159" s="6">
        <f>IF(ISNUMBER(精灵_父体历史销售额!I34),精灵_父体历史销售额!I34,"")</f>
        <v>1381</v>
      </c>
    </row>
    <row r="160" ht="24" customHeight="1" spans="1:31">
      <c r="A160" s="1"/>
      <c r="B160" s="1" t="s">
        <v>580</v>
      </c>
      <c r="C160" s="1" t="s">
        <v>581</v>
      </c>
      <c r="D160" s="1">
        <v>45</v>
      </c>
      <c r="E160" s="5" t="str">
        <f>IF(ISNUMBER(精灵_父体历史销售额!AI45),精灵_父体历史销售额!AI45,"")</f>
        <v/>
      </c>
      <c r="F160" s="5" t="str">
        <f>IF(ISNUMBER(精灵_父体历史销售额!AH45),精灵_父体历史销售额!AH45,"")</f>
        <v/>
      </c>
      <c r="G160" s="5" t="str">
        <f>IF(ISNUMBER(精灵_父体历史销售额!AG45),精灵_父体历史销售额!AG45,"")</f>
        <v/>
      </c>
      <c r="H160" s="5" t="str">
        <f>IF(ISNUMBER(精灵_父体历史销售额!AF45),精灵_父体历史销售额!AF45,"")</f>
        <v/>
      </c>
      <c r="I160" s="5" t="str">
        <f>IF(ISNUMBER(精灵_父体历史销售额!AE45),精灵_父体历史销售额!AE45,"")</f>
        <v/>
      </c>
      <c r="J160" s="5" t="str">
        <f>IF(ISNUMBER(精灵_父体历史销售额!AD45),精灵_父体历史销售额!AD45,"")</f>
        <v/>
      </c>
      <c r="K160" s="5" t="str">
        <f>IF(ISNUMBER(精灵_父体历史销售额!AC45),精灵_父体历史销售额!AC45,"")</f>
        <v/>
      </c>
      <c r="L160" s="5" t="str">
        <f>IF(ISNUMBER(精灵_父体历史销售额!AB45),精灵_父体历史销售额!AB45,"")</f>
        <v/>
      </c>
      <c r="M160" s="5" t="str">
        <f>IF(ISNUMBER(精灵_父体历史销售额!AA45),精灵_父体历史销售额!AA45,"")</f>
        <v/>
      </c>
      <c r="N160" s="5" t="str">
        <f>IF(ISNUMBER(精灵_父体历史销售额!Z45),精灵_父体历史销售额!Z45,"")</f>
        <v/>
      </c>
      <c r="O160" s="5" t="str">
        <f>IF(ISNUMBER(精灵_父体历史销售额!Y45),精灵_父体历史销售额!Y45,"")</f>
        <v/>
      </c>
      <c r="P160" s="5" t="str">
        <f>IF(ISNUMBER(精灵_父体历史销售额!X45),精灵_父体历史销售额!X45,"")</f>
        <v/>
      </c>
      <c r="Q160" s="5" t="str">
        <f>IF(ISNUMBER(精灵_父体历史销售额!W45),精灵_父体历史销售额!W45,"")</f>
        <v/>
      </c>
      <c r="R160" s="5" t="str">
        <f>IF(ISNUMBER(精灵_父体历史销售额!V45),精灵_父体历史销售额!V45,"")</f>
        <v/>
      </c>
      <c r="S160" s="5" t="str">
        <f>IF(ISNUMBER(精灵_父体历史销售额!U45),精灵_父体历史销售额!U45,"")</f>
        <v/>
      </c>
      <c r="T160" s="5" t="str">
        <f>IF(ISNUMBER(精灵_父体历史销售额!T45),精灵_父体历史销售额!T45,"")</f>
        <v/>
      </c>
      <c r="U160" s="5" t="str">
        <f>IF(ISNUMBER(精灵_父体历史销售额!S45),精灵_父体历史销售额!S45,"")</f>
        <v/>
      </c>
      <c r="V160" s="5" t="str">
        <f>IF(ISNUMBER(精灵_父体历史销售额!R45),精灵_父体历史销售额!R45,"")</f>
        <v/>
      </c>
      <c r="W160" s="5" t="str">
        <f>IF(ISNUMBER(精灵_父体历史销售额!Q45),精灵_父体历史销售额!Q45,"")</f>
        <v/>
      </c>
      <c r="X160" s="5" t="str">
        <f>IF(ISNUMBER(精灵_父体历史销售额!P45),精灵_父体历史销售额!P45,"")</f>
        <v/>
      </c>
      <c r="Y160" s="5" t="str">
        <f>IF(ISNUMBER(精灵_父体历史销售额!O45),精灵_父体历史销售额!O45,"")</f>
        <v/>
      </c>
      <c r="Z160" s="5" t="str">
        <f>IF(ISNUMBER(精灵_父体历史销售额!N45),精灵_父体历史销售额!N45,"")</f>
        <v/>
      </c>
      <c r="AA160" s="5" t="str">
        <f>IF(ISNUMBER(精灵_父体历史销售额!M45),精灵_父体历史销售额!M45,"")</f>
        <v/>
      </c>
      <c r="AB160" s="5">
        <f>IF(ISNUMBER(精灵_父体历史销售额!L45),精灵_父体历史销售额!L45,"")</f>
        <v>900</v>
      </c>
      <c r="AC160" s="5">
        <f>IF(ISNUMBER(精灵_父体历史销售额!K45),精灵_父体历史销售额!K45,"")</f>
        <v>14928</v>
      </c>
      <c r="AD160" s="5">
        <f>IF(ISNUMBER(精灵_父体历史销售额!J45),精灵_父体历史销售额!J45,"")</f>
        <v>8717</v>
      </c>
      <c r="AE160" s="6">
        <f>IF(ISNUMBER(精灵_父体历史销售额!I45),精灵_父体历史销售额!I45,"")</f>
        <v>7582</v>
      </c>
    </row>
    <row r="161" ht="24" customHeight="1" spans="1:31">
      <c r="A161" s="1"/>
      <c r="B161" s="1" t="s">
        <v>713</v>
      </c>
      <c r="C161" s="1" t="s">
        <v>540</v>
      </c>
      <c r="D161" s="1">
        <v>23</v>
      </c>
      <c r="E161" s="5">
        <f>IF(ISNUMBER(精灵_父体历史销售额!AI23),精灵_父体历史销售额!AI23,"")</f>
        <v>1437</v>
      </c>
      <c r="F161" s="5">
        <f>IF(ISNUMBER(精灵_父体历史销售额!AH23),精灵_父体历史销售额!AH23,"")</f>
        <v>2218</v>
      </c>
      <c r="G161" s="5">
        <f>IF(ISNUMBER(精灵_父体历史销售额!AG23),精灵_父体历史销售额!AG23,"")</f>
        <v>2066</v>
      </c>
      <c r="H161" s="5">
        <f>IF(ISNUMBER(精灵_父体历史销售额!AF23),精灵_父体历史销售额!AF23,"")</f>
        <v>3847</v>
      </c>
      <c r="I161" s="5">
        <f>IF(ISNUMBER(精灵_父体历史销售额!AE23),精灵_父体历史销售额!AE23,"")</f>
        <v>4105</v>
      </c>
      <c r="J161" s="5">
        <f>IF(ISNUMBER(精灵_父体历史销售额!AD23),精灵_父体历史销售额!AD23,"")</f>
        <v>8676</v>
      </c>
      <c r="K161" s="5">
        <f>IF(ISNUMBER(精灵_父体历史销售额!AC23),精灵_父体历史销售额!AC23,"")</f>
        <v>6463</v>
      </c>
      <c r="L161" s="5">
        <f>IF(ISNUMBER(精灵_父体历史销售额!AB23),精灵_父体历史销售额!AB23,"")</f>
        <v>1083</v>
      </c>
      <c r="M161" s="5">
        <f>IF(ISNUMBER(精灵_父体历史销售额!AA23),精灵_父体历史销售额!AA23,"")</f>
        <v>591</v>
      </c>
      <c r="N161" s="5">
        <f>IF(ISNUMBER(精灵_父体历史销售额!Z23),精灵_父体历史销售额!Z23,"")</f>
        <v>4069</v>
      </c>
      <c r="O161" s="5">
        <f>IF(ISNUMBER(精灵_父体历史销售额!Y23),精灵_父体历史销售额!Y23,"")</f>
        <v>4155</v>
      </c>
      <c r="P161" s="5">
        <f>IF(ISNUMBER(精灵_父体历史销售额!X23),精灵_父体历史销售额!X23,"")</f>
        <v>3605</v>
      </c>
      <c r="Q161" s="5">
        <f>IF(ISNUMBER(精灵_父体历史销售额!W23),精灵_父体历史销售额!W23,"")</f>
        <v>3204</v>
      </c>
      <c r="R161" s="5">
        <f>IF(ISNUMBER(精灵_父体历史销售额!V23),精灵_父体历史销售额!V23,"")</f>
        <v>2157</v>
      </c>
      <c r="S161" s="5">
        <f>IF(ISNUMBER(精灵_父体历史销售额!U23),精灵_父体历史销售额!U23,"")</f>
        <v>3212</v>
      </c>
      <c r="T161" s="5">
        <f>IF(ISNUMBER(精灵_父体历史销售额!T23),精灵_父体历史销售额!T23,"")</f>
        <v>2876</v>
      </c>
      <c r="U161" s="5">
        <f>IF(ISNUMBER(精灵_父体历史销售额!S23),精灵_父体历史销售额!S23,"")</f>
        <v>3308</v>
      </c>
      <c r="V161" s="5">
        <f>IF(ISNUMBER(精灵_父体历史销售额!R23),精灵_父体历史销售额!R23,"")</f>
        <v>3073</v>
      </c>
      <c r="W161" s="5">
        <f>IF(ISNUMBER(精灵_父体历史销售额!Q23),精灵_父体历史销售额!Q23,"")</f>
        <v>2240</v>
      </c>
      <c r="X161" s="5">
        <f>IF(ISNUMBER(精灵_父体历史销售额!P23),精灵_父体历史销售额!P23,"")</f>
        <v>3982</v>
      </c>
      <c r="Y161" s="5">
        <f>IF(ISNUMBER(精灵_父体历史销售额!O23),精灵_父体历史销售额!O23,"")</f>
        <v>2995</v>
      </c>
      <c r="Z161" s="5">
        <f>IF(ISNUMBER(精灵_父体历史销售额!N23),精灵_父体历史销售额!N23,"")</f>
        <v>2253</v>
      </c>
      <c r="AA161" s="5">
        <f>IF(ISNUMBER(精灵_父体历史销售额!M23),精灵_父体历史销售额!M23,"")</f>
        <v>2057</v>
      </c>
      <c r="AB161" s="5">
        <f>IF(ISNUMBER(精灵_父体历史销售额!L23),精灵_父体历史销售额!L23,"")</f>
        <v>1004</v>
      </c>
      <c r="AC161" s="5">
        <f>IF(ISNUMBER(精灵_父体历史销售额!K23),精灵_父体历史销售额!K23,"")</f>
        <v>1878</v>
      </c>
      <c r="AD161" s="5">
        <f>IF(ISNUMBER(精灵_父体历史销售额!J23),精灵_父体历史销售额!J23,"")</f>
        <v>1302</v>
      </c>
      <c r="AE161" s="6">
        <f>IF(ISNUMBER(精灵_父体历史销售额!I23),精灵_父体历史销售额!I23,"")</f>
        <v>1485</v>
      </c>
    </row>
    <row r="162" ht="24" customHeight="1" spans="1:31">
      <c r="A162" s="1"/>
      <c r="B162" s="1" t="s">
        <v>797</v>
      </c>
      <c r="C162" s="1" t="s">
        <v>452</v>
      </c>
      <c r="D162" s="1">
        <v>100</v>
      </c>
      <c r="E162" s="5" t="str">
        <f>IF(ISNUMBER(精灵_父体历史销售额!AI100),精灵_父体历史销售额!AI100,"")</f>
        <v/>
      </c>
      <c r="F162" s="5" t="str">
        <f>IF(ISNUMBER(精灵_父体历史销售额!AH100),精灵_父体历史销售额!AH100,"")</f>
        <v/>
      </c>
      <c r="G162" s="5" t="str">
        <f>IF(ISNUMBER(精灵_父体历史销售额!AG100),精灵_父体历史销售额!AG100,"")</f>
        <v/>
      </c>
      <c r="H162" s="5" t="str">
        <f>IF(ISNUMBER(精灵_父体历史销售额!AF100),精灵_父体历史销售额!AF100,"")</f>
        <v/>
      </c>
      <c r="I162" s="5" t="str">
        <f>IF(ISNUMBER(精灵_父体历史销售额!AE100),精灵_父体历史销售额!AE100,"")</f>
        <v/>
      </c>
      <c r="J162" s="5" t="str">
        <f>IF(ISNUMBER(精灵_父体历史销售额!AD100),精灵_父体历史销售额!AD100,"")</f>
        <v/>
      </c>
      <c r="K162" s="5" t="str">
        <f>IF(ISNUMBER(精灵_父体历史销售额!AC100),精灵_父体历史销售额!AC100,"")</f>
        <v/>
      </c>
      <c r="L162" s="5" t="str">
        <f>IF(ISNUMBER(精灵_父体历史销售额!AB100),精灵_父体历史销售额!AB100,"")</f>
        <v/>
      </c>
      <c r="M162" s="5" t="str">
        <f>IF(ISNUMBER(精灵_父体历史销售额!AA100),精灵_父体历史销售额!AA100,"")</f>
        <v/>
      </c>
      <c r="N162" s="5" t="str">
        <f>IF(ISNUMBER(精灵_父体历史销售额!Z100),精灵_父体历史销售额!Z100,"")</f>
        <v/>
      </c>
      <c r="O162" s="5" t="str">
        <f>IF(ISNUMBER(精灵_父体历史销售额!Y100),精灵_父体历史销售额!Y100,"")</f>
        <v/>
      </c>
      <c r="P162" s="5" t="str">
        <f>IF(ISNUMBER(精灵_父体历史销售额!X100),精灵_父体历史销售额!X100,"")</f>
        <v/>
      </c>
      <c r="Q162" s="5" t="str">
        <f>IF(ISNUMBER(精灵_父体历史销售额!W100),精灵_父体历史销售额!W100,"")</f>
        <v/>
      </c>
      <c r="R162" s="5" t="str">
        <f>IF(ISNUMBER(精灵_父体历史销售额!V100),精灵_父体历史销售额!V100,"")</f>
        <v/>
      </c>
      <c r="S162" s="5" t="str">
        <f>IF(ISNUMBER(精灵_父体历史销售额!U100),精灵_父体历史销售额!U100,"")</f>
        <v/>
      </c>
      <c r="T162" s="5" t="str">
        <f>IF(ISNUMBER(精灵_父体历史销售额!T100),精灵_父体历史销售额!T100,"")</f>
        <v/>
      </c>
      <c r="U162" s="5" t="str">
        <f>IF(ISNUMBER(精灵_父体历史销售额!S100),精灵_父体历史销售额!S100,"")</f>
        <v/>
      </c>
      <c r="V162" s="5" t="str">
        <f>IF(ISNUMBER(精灵_父体历史销售额!R100),精灵_父体历史销售额!R100,"")</f>
        <v/>
      </c>
      <c r="W162" s="5" t="str">
        <f>IF(ISNUMBER(精灵_父体历史销售额!Q100),精灵_父体历史销售额!Q100,"")</f>
        <v/>
      </c>
      <c r="X162" s="5" t="str">
        <f>IF(ISNUMBER(精灵_父体历史销售额!P100),精灵_父体历史销售额!P100,"")</f>
        <v/>
      </c>
      <c r="Y162" s="5" t="str">
        <f>IF(ISNUMBER(精灵_父体历史销售额!O100),精灵_父体历史销售额!O100,"")</f>
        <v/>
      </c>
      <c r="Z162" s="5" t="str">
        <f>IF(ISNUMBER(精灵_父体历史销售额!N100),精灵_父体历史销售额!N100,"")</f>
        <v/>
      </c>
      <c r="AA162" s="5" t="str">
        <f>IF(ISNUMBER(精灵_父体历史销售额!M100),精灵_父体历史销售额!M100,"")</f>
        <v/>
      </c>
      <c r="AB162" s="5" t="str">
        <f>IF(ISNUMBER(精灵_父体历史销售额!L100),精灵_父体历史销售额!L100,"")</f>
        <v/>
      </c>
      <c r="AC162" s="5" t="str">
        <f>IF(ISNUMBER(精灵_父体历史销售额!K100),精灵_父体历史销售额!K100,"")</f>
        <v/>
      </c>
      <c r="AD162" s="5">
        <f>IF(ISNUMBER(精灵_父体历史销售额!J100),精灵_父体历史销售额!J100,"")</f>
        <v>380</v>
      </c>
      <c r="AE162" s="6">
        <f>IF(ISNUMBER(精灵_父体历史销售额!I100),精灵_父体历史销售额!I100,"")</f>
        <v>2144</v>
      </c>
    </row>
    <row r="163" ht="24" customHeight="1" spans="1:31">
      <c r="A163" s="1"/>
      <c r="B163" s="1" t="s">
        <v>744</v>
      </c>
      <c r="C163" s="1" t="s">
        <v>472</v>
      </c>
      <c r="D163" s="1">
        <v>48</v>
      </c>
      <c r="E163" s="5" t="str">
        <f>IF(ISNUMBER(精灵_父体历史销售额!AI48),精灵_父体历史销售额!AI48,"")</f>
        <v/>
      </c>
      <c r="F163" s="5" t="str">
        <f>IF(ISNUMBER(精灵_父体历史销售额!AH48),精灵_父体历史销售额!AH48,"")</f>
        <v/>
      </c>
      <c r="G163" s="5" t="str">
        <f>IF(ISNUMBER(精灵_父体历史销售额!AG48),精灵_父体历史销售额!AG48,"")</f>
        <v/>
      </c>
      <c r="H163" s="5" t="str">
        <f>IF(ISNUMBER(精灵_父体历史销售额!AF48),精灵_父体历史销售额!AF48,"")</f>
        <v/>
      </c>
      <c r="I163" s="5" t="str">
        <f>IF(ISNUMBER(精灵_父体历史销售额!AE48),精灵_父体历史销售额!AE48,"")</f>
        <v/>
      </c>
      <c r="J163" s="5" t="str">
        <f>IF(ISNUMBER(精灵_父体历史销售额!AD48),精灵_父体历史销售额!AD48,"")</f>
        <v/>
      </c>
      <c r="K163" s="5">
        <f>IF(ISNUMBER(精灵_父体历史销售额!AC48),精灵_父体历史销售额!AC48,"")</f>
        <v>0</v>
      </c>
      <c r="L163" s="5">
        <f>IF(ISNUMBER(精灵_父体历史销售额!AB48),精灵_父体历史销售额!AB48,"")</f>
        <v>11358</v>
      </c>
      <c r="M163" s="5">
        <f>IF(ISNUMBER(精灵_父体历史销售额!AA48),精灵_父体历史销售额!AA48,"")</f>
        <v>7956</v>
      </c>
      <c r="N163" s="5">
        <f>IF(ISNUMBER(精灵_父体历史销售额!Z48),精灵_父体历史销售额!Z48,"")</f>
        <v>5145</v>
      </c>
      <c r="O163" s="5">
        <f>IF(ISNUMBER(精灵_父体历史销售额!Y48),精灵_父体历史销售额!Y48,"")</f>
        <v>2889</v>
      </c>
      <c r="P163" s="5">
        <f>IF(ISNUMBER(精灵_父体历史销售额!X48),精灵_父体历史销售额!X48,"")</f>
        <v>2151</v>
      </c>
      <c r="Q163" s="5">
        <f>IF(ISNUMBER(精灵_父体历史销售额!W48),精灵_父体历史销售额!W48,"")</f>
        <v>1926</v>
      </c>
      <c r="R163" s="5">
        <f>IF(ISNUMBER(精灵_父体历史销售额!V48),精灵_父体历史销售额!V48,"")</f>
        <v>2910</v>
      </c>
      <c r="S163" s="5">
        <f>IF(ISNUMBER(精灵_父体历史销售额!U48),精灵_父体历史销售额!U48,"")</f>
        <v>2459</v>
      </c>
      <c r="T163" s="5">
        <f>IF(ISNUMBER(精灵_父体历史销售额!T48),精灵_父体历史销售额!T48,"")</f>
        <v>1680</v>
      </c>
      <c r="U163" s="5">
        <f>IF(ISNUMBER(精灵_父体历史销售额!S48),精灵_父体历史销售额!S48,"")</f>
        <v>1434</v>
      </c>
      <c r="V163" s="5">
        <f>IF(ISNUMBER(精灵_父体历史销售额!R48),精灵_父体历史销售额!R48,"")</f>
        <v>1168</v>
      </c>
      <c r="W163" s="5">
        <f>IF(ISNUMBER(精灵_父体历史销售额!Q48),精灵_父体历史销售额!Q48,"")</f>
        <v>1188</v>
      </c>
      <c r="X163" s="5">
        <f>IF(ISNUMBER(精灵_父体历史销售额!P48),精灵_父体历史销售额!P48,"")</f>
        <v>1393</v>
      </c>
      <c r="Y163" s="5">
        <f>IF(ISNUMBER(精灵_父体历史销售额!O48),精灵_父体历史销售额!O48,"")</f>
        <v>5162</v>
      </c>
      <c r="Z163" s="5">
        <f>IF(ISNUMBER(精灵_父体历史销售额!N48),精灵_父体历史销售额!N48,"")</f>
        <v>5624</v>
      </c>
      <c r="AA163" s="5">
        <f>IF(ISNUMBER(精灵_父体历史销售额!M48),精灵_父体历史销售额!M48,"")</f>
        <v>10923</v>
      </c>
      <c r="AB163" s="5">
        <f>IF(ISNUMBER(精灵_父体历史销售额!L48),精灵_父体历史销售额!L48,"")</f>
        <v>3905</v>
      </c>
      <c r="AC163" s="5">
        <f>IF(ISNUMBER(精灵_父体历史销售额!K48),精灵_父体历史销售额!K48,"")</f>
        <v>3662</v>
      </c>
      <c r="AD163" s="5">
        <f>IF(ISNUMBER(精灵_父体历史销售额!J48),精灵_父体历史销售额!J48,"")</f>
        <v>3246</v>
      </c>
      <c r="AE163" s="6">
        <f>IF(ISNUMBER(精灵_父体历史销售额!I48),精灵_父体历史销售额!I48,"")</f>
        <v>4621</v>
      </c>
    </row>
    <row r="164" ht="24" customHeight="1" spans="1:31">
      <c r="A164" s="1"/>
      <c r="B164" s="1" t="s">
        <v>732</v>
      </c>
      <c r="C164" s="1" t="s">
        <v>441</v>
      </c>
      <c r="D164" s="1">
        <v>39</v>
      </c>
      <c r="E164" s="5" t="str">
        <f>IF(ISNUMBER(精灵_父体历史销售额!AI39),精灵_父体历史销售额!AI39,"")</f>
        <v/>
      </c>
      <c r="F164" s="5" t="str">
        <f>IF(ISNUMBER(精灵_父体历史销售额!AH39),精灵_父体历史销售额!AH39,"")</f>
        <v/>
      </c>
      <c r="G164" s="5" t="str">
        <f>IF(ISNUMBER(精灵_父体历史销售额!AG39),精灵_父体历史销售额!AG39,"")</f>
        <v/>
      </c>
      <c r="H164" s="5" t="str">
        <f>IF(ISNUMBER(精灵_父体历史销售额!AF39),精灵_父体历史销售额!AF39,"")</f>
        <v/>
      </c>
      <c r="I164" s="5" t="str">
        <f>IF(ISNUMBER(精灵_父体历史销售额!AE39),精灵_父体历史销售额!AE39,"")</f>
        <v/>
      </c>
      <c r="J164" s="5" t="str">
        <f>IF(ISNUMBER(精灵_父体历史销售额!AD39),精灵_父体历史销售额!AD39,"")</f>
        <v/>
      </c>
      <c r="K164" s="5" t="str">
        <f>IF(ISNUMBER(精灵_父体历史销售额!AC39),精灵_父体历史销售额!AC39,"")</f>
        <v/>
      </c>
      <c r="L164" s="5" t="str">
        <f>IF(ISNUMBER(精灵_父体历史销售额!AB39),精灵_父体历史销售额!AB39,"")</f>
        <v/>
      </c>
      <c r="M164" s="5">
        <f>IF(ISNUMBER(精灵_父体历史销售额!AA39),精灵_父体历史销售额!AA39,"")</f>
        <v>0</v>
      </c>
      <c r="N164" s="5">
        <f>IF(ISNUMBER(精灵_父体历史销售额!Z39),精灵_父体历史销售额!Z39,"")</f>
        <v>102</v>
      </c>
      <c r="O164" s="5">
        <f>IF(ISNUMBER(精灵_父体历史销售额!Y39),精灵_父体历史销售额!Y39,"")</f>
        <v>374</v>
      </c>
      <c r="P164" s="5">
        <f>IF(ISNUMBER(精灵_父体历史销售额!X39),精灵_父体历史销售额!X39,"")</f>
        <v>304</v>
      </c>
      <c r="Q164" s="5">
        <f>IF(ISNUMBER(精灵_父体历史销售额!W39),精灵_父体历史销售额!W39,"")</f>
        <v>779</v>
      </c>
      <c r="R164" s="5">
        <f>IF(ISNUMBER(精灵_父体历史销售额!V39),精灵_父体历史销售额!V39,"")</f>
        <v>1588</v>
      </c>
      <c r="S164" s="5">
        <f>IF(ISNUMBER(精灵_父体历史销售额!U39),精灵_父体历史销售额!U39,"")</f>
        <v>2984</v>
      </c>
      <c r="T164" s="5">
        <f>IF(ISNUMBER(精灵_父体历史销售额!T39),精灵_父体历史销售额!T39,"")</f>
        <v>3670</v>
      </c>
      <c r="U164" s="5">
        <f>IF(ISNUMBER(精灵_父体历史销售额!S39),精灵_父体历史销售额!S39,"")</f>
        <v>3195</v>
      </c>
      <c r="V164" s="5">
        <f>IF(ISNUMBER(精灵_父体历史销售额!R39),精灵_父体历史销售额!R39,"")</f>
        <v>3064</v>
      </c>
      <c r="W164" s="5">
        <f>IF(ISNUMBER(精灵_父体历史销售额!Q39),精灵_父体历史销售额!Q39,"")</f>
        <v>8565</v>
      </c>
      <c r="X164" s="5">
        <f>IF(ISNUMBER(精灵_父体历史销售额!P39),精灵_父体历史销售额!P39,"")</f>
        <v>2787</v>
      </c>
      <c r="Y164" s="5">
        <f>IF(ISNUMBER(精灵_父体历史销售额!O39),精灵_父体历史销售额!O39,"")</f>
        <v>3867</v>
      </c>
      <c r="Z164" s="5">
        <f>IF(ISNUMBER(精灵_父体历史销售额!N39),精灵_父体历史销售额!N39,"")</f>
        <v>3658</v>
      </c>
      <c r="AA164" s="5">
        <f>IF(ISNUMBER(精灵_父体历史销售额!M39),精灵_父体历史销售额!M39,"")</f>
        <v>3655</v>
      </c>
      <c r="AB164" s="5">
        <f>IF(ISNUMBER(精灵_父体历史销售额!L39),精灵_父体历史销售额!L39,"")</f>
        <v>6715</v>
      </c>
      <c r="AC164" s="5">
        <f>IF(ISNUMBER(精灵_父体历史销售额!K39),精灵_父体历史销售额!K39,"")</f>
        <v>4676</v>
      </c>
      <c r="AD164" s="5">
        <f>IF(ISNUMBER(精灵_父体历史销售额!J39),精灵_父体历史销售额!J39,"")</f>
        <v>3644</v>
      </c>
      <c r="AE164" s="6">
        <f>IF(ISNUMBER(精灵_父体历史销售额!I39),精灵_父体历史销售额!I39,"")</f>
        <v>3741</v>
      </c>
    </row>
    <row r="165" ht="24" customHeight="1" spans="1:31">
      <c r="A165" s="1"/>
      <c r="B165" s="1" t="s">
        <v>689</v>
      </c>
      <c r="C165" s="1" t="s">
        <v>52</v>
      </c>
      <c r="D165" s="1">
        <v>6</v>
      </c>
      <c r="E165" s="5">
        <f>IF(ISNUMBER(精灵_父体历史销售额!AI6),精灵_父体历史销售额!AI6,"")</f>
        <v>1703</v>
      </c>
      <c r="F165" s="5">
        <f>IF(ISNUMBER(精灵_父体历史销售额!AH6),精灵_父体历史销售额!AH6,"")</f>
        <v>2169</v>
      </c>
      <c r="G165" s="5">
        <f>IF(ISNUMBER(精灵_父体历史销售额!AG6),精灵_父体历史销售额!AG6,"")</f>
        <v>2018</v>
      </c>
      <c r="H165" s="5">
        <f>IF(ISNUMBER(精灵_父体历史销售额!AF6),精灵_父体历史销售额!AF6,"")</f>
        <v>1866</v>
      </c>
      <c r="I165" s="5">
        <f>IF(ISNUMBER(精灵_父体历史销售额!AE6),精灵_父体历史销售额!AE6,"")</f>
        <v>2094</v>
      </c>
      <c r="J165" s="5">
        <f>IF(ISNUMBER(精灵_父体历史销售额!AD6),精灵_父体历史销售额!AD6,"")</f>
        <v>2076</v>
      </c>
      <c r="K165" s="5">
        <f>IF(ISNUMBER(精灵_父体历史销售额!AC6),精灵_父体历史销售额!AC6,"")</f>
        <v>2177</v>
      </c>
      <c r="L165" s="5">
        <f>IF(ISNUMBER(精灵_父体历史销售额!AB6),精灵_父体历史销售额!AB6,"")</f>
        <v>2305</v>
      </c>
      <c r="M165" s="5">
        <f>IF(ISNUMBER(精灵_父体历史销售额!AA6),精灵_父体历史销售额!AA6,"")</f>
        <v>1899</v>
      </c>
      <c r="N165" s="5">
        <f>IF(ISNUMBER(精灵_父体历史销售额!Z6),精灵_父体历史销售额!Z6,"")</f>
        <v>5014</v>
      </c>
      <c r="O165" s="5">
        <f>IF(ISNUMBER(精灵_父体历史销售额!Y6),精灵_父体历史销售额!Y6,"")</f>
        <v>4813</v>
      </c>
      <c r="P165" s="5">
        <f>IF(ISNUMBER(精灵_父体历史销售额!X6),精灵_父体历史销售额!X6,"")</f>
        <v>1691</v>
      </c>
      <c r="Q165" s="5">
        <f>IF(ISNUMBER(精灵_父体历史销售额!W6),精灵_父体历史销售额!W6,"")</f>
        <v>1778</v>
      </c>
      <c r="R165" s="5">
        <f>IF(ISNUMBER(精灵_父体历史销售额!V6),精灵_父体历史销售额!V6,"")</f>
        <v>2013</v>
      </c>
      <c r="S165" s="5">
        <f>IF(ISNUMBER(精灵_父体历史销售额!U6),精灵_父体历史销售额!U6,"")</f>
        <v>2163</v>
      </c>
      <c r="T165" s="5">
        <f>IF(ISNUMBER(精灵_父体历史销售额!T6),精灵_父体历史销售额!T6,"")</f>
        <v>2560</v>
      </c>
      <c r="U165" s="5">
        <f>IF(ISNUMBER(精灵_父体历史销售额!S6),精灵_父体历史销售额!S6,"")</f>
        <v>2849</v>
      </c>
      <c r="V165" s="5">
        <f>IF(ISNUMBER(精灵_父体历史销售额!R6),精灵_父体历史销售额!R6,"")</f>
        <v>2786</v>
      </c>
      <c r="W165" s="5">
        <f>IF(ISNUMBER(精灵_父体历史销售额!Q6),精灵_父体历史销售额!Q6,"")</f>
        <v>12611</v>
      </c>
      <c r="X165" s="5">
        <f>IF(ISNUMBER(精灵_父体历史销售额!P6),精灵_父体历史销售额!P6,"")</f>
        <v>7761</v>
      </c>
      <c r="Y165" s="5">
        <f>IF(ISNUMBER(精灵_父体历史销售额!O6),精灵_父体历史销售额!O6,"")</f>
        <v>8459</v>
      </c>
      <c r="Z165" s="5">
        <f>IF(ISNUMBER(精灵_父体历史销售额!N6),精灵_父体历史销售额!N6,"")</f>
        <v>8527</v>
      </c>
      <c r="AA165" s="5">
        <f>IF(ISNUMBER(精灵_父体历史销售额!M6),精灵_父体历史销售额!M6,"")</f>
        <v>6657</v>
      </c>
      <c r="AB165" s="5">
        <f>IF(ISNUMBER(精灵_父体历史销售额!L6),精灵_父体历史销售额!L6,"")</f>
        <v>482</v>
      </c>
      <c r="AC165" s="5">
        <f>IF(ISNUMBER(精灵_父体历史销售额!K6),精灵_父体历史销售额!K6,"")</f>
        <v>6956</v>
      </c>
      <c r="AD165" s="5">
        <f>IF(ISNUMBER(精灵_父体历史销售额!J6),精灵_父体历史销售额!J6,"")</f>
        <v>3610</v>
      </c>
      <c r="AE165" s="6">
        <f>IF(ISNUMBER(精灵_父体历史销售额!I6),精灵_父体历史销售额!I6,"")</f>
        <v>4068</v>
      </c>
    </row>
    <row r="166" ht="24" customHeight="1" spans="1:31">
      <c r="A166" s="1"/>
      <c r="B166" s="1" t="s">
        <v>727</v>
      </c>
      <c r="C166" s="1" t="s">
        <v>54</v>
      </c>
      <c r="D166" s="1">
        <v>35</v>
      </c>
      <c r="E166" s="5" t="str">
        <f>IF(ISNUMBER(精灵_父体历史销售额!AI35),精灵_父体历史销售额!AI35,"")</f>
        <v/>
      </c>
      <c r="F166" s="5" t="str">
        <f>IF(ISNUMBER(精灵_父体历史销售额!AH35),精灵_父体历史销售额!AH35,"")</f>
        <v/>
      </c>
      <c r="G166" s="5" t="str">
        <f>IF(ISNUMBER(精灵_父体历史销售额!AG35),精灵_父体历史销售额!AG35,"")</f>
        <v/>
      </c>
      <c r="H166" s="5" t="str">
        <f>IF(ISNUMBER(精灵_父体历史销售额!AF35),精灵_父体历史销售额!AF35,"")</f>
        <v/>
      </c>
      <c r="I166" s="5" t="str">
        <f>IF(ISNUMBER(精灵_父体历史销售额!AE35),精灵_父体历史销售额!AE35,"")</f>
        <v/>
      </c>
      <c r="J166" s="5" t="str">
        <f>IF(ISNUMBER(精灵_父体历史销售额!AD35),精灵_父体历史销售额!AD35,"")</f>
        <v/>
      </c>
      <c r="K166" s="5" t="str">
        <f>IF(ISNUMBER(精灵_父体历史销售额!AC35),精灵_父体历史销售额!AC35,"")</f>
        <v/>
      </c>
      <c r="L166" s="5" t="str">
        <f>IF(ISNUMBER(精灵_父体历史销售额!AB35),精灵_父体历史销售额!AB35,"")</f>
        <v/>
      </c>
      <c r="M166" s="5" t="str">
        <f>IF(ISNUMBER(精灵_父体历史销售额!AA35),精灵_父体历史销售额!AA35,"")</f>
        <v/>
      </c>
      <c r="N166" s="5" t="str">
        <f>IF(ISNUMBER(精灵_父体历史销售额!Z35),精灵_父体历史销售额!Z35,"")</f>
        <v/>
      </c>
      <c r="O166" s="5" t="str">
        <f>IF(ISNUMBER(精灵_父体历史销售额!Y35),精灵_父体历史销售额!Y35,"")</f>
        <v/>
      </c>
      <c r="P166" s="5" t="str">
        <f>IF(ISNUMBER(精灵_父体历史销售额!X35),精灵_父体历史销售额!X35,"")</f>
        <v/>
      </c>
      <c r="Q166" s="5" t="str">
        <f>IF(ISNUMBER(精灵_父体历史销售额!W35),精灵_父体历史销售额!W35,"")</f>
        <v/>
      </c>
      <c r="R166" s="5" t="str">
        <f>IF(ISNUMBER(精灵_父体历史销售额!V35),精灵_父体历史销售额!V35,"")</f>
        <v/>
      </c>
      <c r="S166" s="5" t="str">
        <f>IF(ISNUMBER(精灵_父体历史销售额!U35),精灵_父体历史销售额!U35,"")</f>
        <v/>
      </c>
      <c r="T166" s="5" t="str">
        <f>IF(ISNUMBER(精灵_父体历史销售额!T35),精灵_父体历史销售额!T35,"")</f>
        <v/>
      </c>
      <c r="U166" s="5" t="str">
        <f>IF(ISNUMBER(精灵_父体历史销售额!S35),精灵_父体历史销售额!S35,"")</f>
        <v/>
      </c>
      <c r="V166" s="5" t="str">
        <f>IF(ISNUMBER(精灵_父体历史销售额!R35),精灵_父体历史销售额!R35,"")</f>
        <v/>
      </c>
      <c r="W166" s="5" t="str">
        <f>IF(ISNUMBER(精灵_父体历史销售额!Q35),精灵_父体历史销售额!Q35,"")</f>
        <v/>
      </c>
      <c r="X166" s="5" t="str">
        <f>IF(ISNUMBER(精灵_父体历史销售额!P35),精灵_父体历史销售额!P35,"")</f>
        <v/>
      </c>
      <c r="Y166" s="5" t="str">
        <f>IF(ISNUMBER(精灵_父体历史销售额!O35),精灵_父体历史销售额!O35,"")</f>
        <v/>
      </c>
      <c r="Z166" s="5" t="str">
        <f>IF(ISNUMBER(精灵_父体历史销售额!N35),精灵_父体历史销售额!N35,"")</f>
        <v/>
      </c>
      <c r="AA166" s="5" t="str">
        <f>IF(ISNUMBER(精灵_父体历史销售额!M35),精灵_父体历史销售额!M35,"")</f>
        <v/>
      </c>
      <c r="AB166" s="5" t="str">
        <f>IF(ISNUMBER(精灵_父体历史销售额!L35),精灵_父体历史销售额!L35,"")</f>
        <v/>
      </c>
      <c r="AC166" s="5" t="str">
        <f>IF(ISNUMBER(精灵_父体历史销售额!K35),精灵_父体历史销售额!K35,"")</f>
        <v/>
      </c>
      <c r="AD166" s="5" t="str">
        <f>IF(ISNUMBER(精灵_父体历史销售额!J35),精灵_父体历史销售额!J35,"")</f>
        <v/>
      </c>
      <c r="AE166" s="6">
        <f>IF(ISNUMBER(精灵_父体历史销售额!I35),精灵_父体历史销售额!I35,"")</f>
        <v>6124</v>
      </c>
    </row>
    <row r="167" ht="24" customHeight="1" spans="1:31">
      <c r="A167" s="1"/>
      <c r="B167" s="1" t="s">
        <v>704</v>
      </c>
      <c r="C167" s="1" t="s">
        <v>426</v>
      </c>
      <c r="D167" s="1">
        <v>16</v>
      </c>
      <c r="E167" s="5">
        <f>IF(ISNUMBER(精灵_父体历史销售额!AI16),精灵_父体历史销售额!AI16,"")</f>
        <v>1253</v>
      </c>
      <c r="F167" s="5">
        <f>IF(ISNUMBER(精灵_父体历史销售额!AH16),精灵_父体历史销售额!AH16,"")</f>
        <v>2496</v>
      </c>
      <c r="G167" s="5">
        <f>IF(ISNUMBER(精灵_父体历史销售额!AG16),精灵_父体历史销售额!AG16,"")</f>
        <v>2226</v>
      </c>
      <c r="H167" s="5">
        <f>IF(ISNUMBER(精灵_父体历史销售额!AF16),精灵_父体历史销售额!AF16,"")</f>
        <v>3176</v>
      </c>
      <c r="I167" s="5">
        <f>IF(ISNUMBER(精灵_父体历史销售额!AE16),精灵_父体历史销售额!AE16,"")</f>
        <v>4047</v>
      </c>
      <c r="J167" s="5">
        <f>IF(ISNUMBER(精灵_父体历史销售额!AD16),精灵_父体历史销售额!AD16,"")</f>
        <v>3347</v>
      </c>
      <c r="K167" s="5">
        <f>IF(ISNUMBER(精灵_父体历史销售额!AC16),精灵_父体历史销售额!AC16,"")</f>
        <v>4769</v>
      </c>
      <c r="L167" s="5">
        <f>IF(ISNUMBER(精灵_父体历史销售额!AB16),精灵_父体历史销售额!AB16,"")</f>
        <v>4101</v>
      </c>
      <c r="M167" s="5">
        <f>IF(ISNUMBER(精灵_父体历史销售额!AA16),精灵_父体历史销售额!AA16,"")</f>
        <v>3339</v>
      </c>
      <c r="N167" s="5">
        <f>IF(ISNUMBER(精灵_父体历史销售额!Z16),精灵_父体历史销售额!Z16,"")</f>
        <v>3429</v>
      </c>
      <c r="O167" s="5">
        <f>IF(ISNUMBER(精灵_父体历史销售额!Y16),精灵_父体历史销售额!Y16,"")</f>
        <v>2978</v>
      </c>
      <c r="P167" s="5">
        <f>IF(ISNUMBER(精灵_父体历史销售额!X16),精灵_父体历史销售额!X16,"")</f>
        <v>2824</v>
      </c>
      <c r="Q167" s="5">
        <f>IF(ISNUMBER(精灵_父体历史销售额!W16),精灵_父体历史销售额!W16,"")</f>
        <v>2778</v>
      </c>
      <c r="R167" s="5">
        <f>IF(ISNUMBER(精灵_父体历史销售额!V16),精灵_父体历史销售额!V16,"")</f>
        <v>3699</v>
      </c>
      <c r="S167" s="5">
        <f>IF(ISNUMBER(精灵_父体历史销售额!U16),精灵_父体历史销售额!U16,"")</f>
        <v>3489</v>
      </c>
      <c r="T167" s="5">
        <f>IF(ISNUMBER(精灵_父体历史销售额!T16),精灵_父体历史销售额!T16,"")</f>
        <v>3859</v>
      </c>
      <c r="U167" s="5">
        <f>IF(ISNUMBER(精灵_父体历史销售额!S16),精灵_父体历史销售额!S16,"")</f>
        <v>5253</v>
      </c>
      <c r="V167" s="5">
        <f>IF(ISNUMBER(精灵_父体历史销售额!R16),精灵_父体历史销售额!R16,"")</f>
        <v>4802</v>
      </c>
      <c r="W167" s="5">
        <f>IF(ISNUMBER(精灵_父体历史销售额!Q16),精灵_父体历史销售额!Q16,"")</f>
        <v>7086</v>
      </c>
      <c r="X167" s="5">
        <f>IF(ISNUMBER(精灵_父体历史销售额!P16),精灵_父体历史销售额!P16,"")</f>
        <v>8429</v>
      </c>
      <c r="Y167" s="5">
        <f>IF(ISNUMBER(精灵_父体历史销售额!O16),精灵_父体历史销售额!O16,"")</f>
        <v>12741</v>
      </c>
      <c r="Z167" s="5">
        <f>IF(ISNUMBER(精灵_父体历史销售额!N16),精灵_父体历史销售额!N16,"")</f>
        <v>7059</v>
      </c>
      <c r="AA167" s="5">
        <f>IF(ISNUMBER(精灵_父体历史销售额!M16),精灵_父体历史销售额!M16,"")</f>
        <v>12064</v>
      </c>
      <c r="AB167" s="5">
        <f>IF(ISNUMBER(精灵_父体历史销售额!L16),精灵_父体历史销售额!L16,"")</f>
        <v>9578</v>
      </c>
      <c r="AC167" s="5">
        <f>IF(ISNUMBER(精灵_父体历史销售额!K16),精灵_父体历史销售额!K16,"")</f>
        <v>5100</v>
      </c>
      <c r="AD167" s="5">
        <f>IF(ISNUMBER(精灵_父体历史销售额!J16),精灵_父体历史销售额!J16,"")</f>
        <v>3583</v>
      </c>
      <c r="AE167" s="6">
        <f>IF(ISNUMBER(精灵_父体历史销售额!I16),精灵_父体历史销售额!I16,"")</f>
        <v>6023</v>
      </c>
    </row>
    <row r="168" ht="24" customHeight="1" spans="1:31">
      <c r="A168" s="1"/>
      <c r="B168" s="1" t="s">
        <v>498</v>
      </c>
      <c r="C168" s="1" t="s">
        <v>499</v>
      </c>
      <c r="D168" s="1">
        <v>43</v>
      </c>
      <c r="E168" s="5">
        <f>IF(ISNUMBER(精灵_父体历史销售额!AI43),精灵_父体历史销售额!AI43,"")</f>
        <v>1967</v>
      </c>
      <c r="F168" s="5">
        <f>IF(ISNUMBER(精灵_父体历史销售额!AH43),精灵_父体历史销售额!AH43,"")</f>
        <v>1432</v>
      </c>
      <c r="G168" s="5">
        <f>IF(ISNUMBER(精灵_父体历史销售额!AG43),精灵_父体历史销售额!AG43,"")</f>
        <v>4495</v>
      </c>
      <c r="H168" s="5">
        <f>IF(ISNUMBER(精灵_父体历史销售额!AF43),精灵_父体历史销售额!AF43,"")</f>
        <v>4326</v>
      </c>
      <c r="I168" s="5">
        <f>IF(ISNUMBER(精灵_父体历史销售额!AE43),精灵_父体历史销售额!AE43,"")</f>
        <v>5382</v>
      </c>
      <c r="J168" s="5">
        <f>IF(ISNUMBER(精灵_父体历史销售额!AD43),精灵_父体历史销售额!AD43,"")</f>
        <v>7509</v>
      </c>
      <c r="K168" s="5">
        <f>IF(ISNUMBER(精灵_父体历史销售额!AC43),精灵_父体历史销售额!AC43,"")</f>
        <v>3943</v>
      </c>
      <c r="L168" s="5">
        <f>IF(ISNUMBER(精灵_父体历史销售额!AB43),精灵_父体历史销售额!AB43,"")</f>
        <v>5268</v>
      </c>
      <c r="M168" s="5">
        <f>IF(ISNUMBER(精灵_父体历史销售额!AA43),精灵_父体历史销售额!AA43,"")</f>
        <v>7170</v>
      </c>
      <c r="N168" s="5">
        <f>IF(ISNUMBER(精灵_父体历史销售额!Z43),精灵_父体历史销售额!Z43,"")</f>
        <v>7469</v>
      </c>
      <c r="O168" s="5">
        <f>IF(ISNUMBER(精灵_父体历史销售额!Y43),精灵_父体历史销售额!Y43,"")</f>
        <v>5807</v>
      </c>
      <c r="P168" s="5">
        <f>IF(ISNUMBER(精灵_父体历史销售额!X43),精灵_父体历史销售额!X43,"")</f>
        <v>3416</v>
      </c>
      <c r="Q168" s="5">
        <f>IF(ISNUMBER(精灵_父体历史销售额!W43),精灵_父体历史销售额!W43,"")</f>
        <v>2819</v>
      </c>
      <c r="R168" s="5">
        <f>IF(ISNUMBER(精灵_父体历史销售额!V43),精灵_父体历史销售额!V43,"")</f>
        <v>4806</v>
      </c>
      <c r="S168" s="5">
        <f>IF(ISNUMBER(精灵_父体历史销售额!U43),精灵_父体历史销售额!U43,"")</f>
        <v>4923</v>
      </c>
      <c r="T168" s="5">
        <f>IF(ISNUMBER(精灵_父体历史销售额!T43),精灵_父体历史销售额!T43,"")</f>
        <v>4118</v>
      </c>
      <c r="U168" s="5">
        <f>IF(ISNUMBER(精灵_父体历史销售额!S43),精灵_父体历史销售额!S43,"")</f>
        <v>4378</v>
      </c>
      <c r="V168" s="5">
        <f>IF(ISNUMBER(精灵_父体历史销售额!R43),精灵_父体历史销售额!R43,"")</f>
        <v>4650</v>
      </c>
      <c r="W168" s="5">
        <f>IF(ISNUMBER(精灵_父体历史销售额!Q43),精灵_父体历史销售额!Q43,"")</f>
        <v>5300</v>
      </c>
      <c r="X168" s="5">
        <f>IF(ISNUMBER(精灵_父体历史销售额!P43),精灵_父体历史销售额!P43,"")</f>
        <v>3780</v>
      </c>
      <c r="Y168" s="5">
        <f>IF(ISNUMBER(精灵_父体历史销售额!O43),精灵_父体历史销售额!O43,"")</f>
        <v>3577</v>
      </c>
      <c r="Z168" s="5">
        <f>IF(ISNUMBER(精灵_父体历史销售额!N43),精灵_父体历史销售额!N43,"")</f>
        <v>3616</v>
      </c>
      <c r="AA168" s="5">
        <f>IF(ISNUMBER(精灵_父体历史销售额!M43),精灵_父体历史销售额!M43,"")</f>
        <v>4372</v>
      </c>
      <c r="AB168" s="5">
        <f>IF(ISNUMBER(精灵_父体历史销售额!L43),精灵_父体历史销售额!L43,"")</f>
        <v>4336</v>
      </c>
      <c r="AC168" s="5">
        <f>IF(ISNUMBER(精灵_父体历史销售额!K43),精灵_父体历史销售额!K43,"")</f>
        <v>3922</v>
      </c>
      <c r="AD168" s="5">
        <f>IF(ISNUMBER(精灵_父体历史销售额!J43),精灵_父体历史销售额!J43,"")</f>
        <v>3850</v>
      </c>
      <c r="AE168" s="6">
        <f>IF(ISNUMBER(精灵_父体历史销售额!I43),精灵_父体历史销售额!I43,"")</f>
        <v>4156</v>
      </c>
    </row>
    <row r="169" ht="24" customHeight="1" spans="1:31">
      <c r="A169" s="1"/>
      <c r="B169" s="1" t="s">
        <v>502</v>
      </c>
      <c r="C169" s="1" t="s">
        <v>503</v>
      </c>
      <c r="D169" s="1">
        <v>25</v>
      </c>
      <c r="E169" s="5" t="str">
        <f>IF(ISNUMBER(精灵_父体历史销售额!AI25),精灵_父体历史销售额!AI25,"")</f>
        <v/>
      </c>
      <c r="F169" s="5" t="str">
        <f>IF(ISNUMBER(精灵_父体历史销售额!AH25),精灵_父体历史销售额!AH25,"")</f>
        <v/>
      </c>
      <c r="G169" s="5" t="str">
        <f>IF(ISNUMBER(精灵_父体历史销售额!AG25),精灵_父体历史销售额!AG25,"")</f>
        <v/>
      </c>
      <c r="H169" s="5" t="str">
        <f>IF(ISNUMBER(精灵_父体历史销售额!AF25),精灵_父体历史销售额!AF25,"")</f>
        <v/>
      </c>
      <c r="I169" s="5" t="str">
        <f>IF(ISNUMBER(精灵_父体历史销售额!AE25),精灵_父体历史销售额!AE25,"")</f>
        <v/>
      </c>
      <c r="J169" s="5" t="str">
        <f>IF(ISNUMBER(精灵_父体历史销售额!AD25),精灵_父体历史销售额!AD25,"")</f>
        <v/>
      </c>
      <c r="K169" s="5" t="str">
        <f>IF(ISNUMBER(精灵_父体历史销售额!AC25),精灵_父体历史销售额!AC25,"")</f>
        <v/>
      </c>
      <c r="L169" s="5" t="str">
        <f>IF(ISNUMBER(精灵_父体历史销售额!AB25),精灵_父体历史销售额!AB25,"")</f>
        <v/>
      </c>
      <c r="M169" s="5" t="str">
        <f>IF(ISNUMBER(精灵_父体历史销售额!AA25),精灵_父体历史销售额!AA25,"")</f>
        <v/>
      </c>
      <c r="N169" s="5" t="str">
        <f>IF(ISNUMBER(精灵_父体历史销售额!Z25),精灵_父体历史销售额!Z25,"")</f>
        <v/>
      </c>
      <c r="O169" s="5" t="str">
        <f>IF(ISNUMBER(精灵_父体历史销售额!Y25),精灵_父体历史销售额!Y25,"")</f>
        <v/>
      </c>
      <c r="P169" s="5" t="str">
        <f>IF(ISNUMBER(精灵_父体历史销售额!X25),精灵_父体历史销售额!X25,"")</f>
        <v/>
      </c>
      <c r="Q169" s="5" t="str">
        <f>IF(ISNUMBER(精灵_父体历史销售额!W25),精灵_父体历史销售额!W25,"")</f>
        <v/>
      </c>
      <c r="R169" s="5" t="str">
        <f>IF(ISNUMBER(精灵_父体历史销售额!V25),精灵_父体历史销售额!V25,"")</f>
        <v/>
      </c>
      <c r="S169" s="5" t="str">
        <f>IF(ISNUMBER(精灵_父体历史销售额!U25),精灵_父体历史销售额!U25,"")</f>
        <v/>
      </c>
      <c r="T169" s="5" t="str">
        <f>IF(ISNUMBER(精灵_父体历史销售额!T25),精灵_父体历史销售额!T25,"")</f>
        <v/>
      </c>
      <c r="U169" s="5" t="str">
        <f>IF(ISNUMBER(精灵_父体历史销售额!S25),精灵_父体历史销售额!S25,"")</f>
        <v/>
      </c>
      <c r="V169" s="5" t="str">
        <f>IF(ISNUMBER(精灵_父体历史销售额!R25),精灵_父体历史销售额!R25,"")</f>
        <v/>
      </c>
      <c r="W169" s="5">
        <f>IF(ISNUMBER(精灵_父体历史销售额!Q25),精灵_父体历史销售额!Q25,"")</f>
        <v>697</v>
      </c>
      <c r="X169" s="5">
        <f>IF(ISNUMBER(精灵_父体历史销售额!P25),精灵_父体历史销售额!P25,"")</f>
        <v>892</v>
      </c>
      <c r="Y169" s="5">
        <f>IF(ISNUMBER(精灵_父体历史销售额!O25),精灵_父体历史销售额!O25,"")</f>
        <v>937</v>
      </c>
      <c r="Z169" s="5">
        <f>IF(ISNUMBER(精灵_父体历史销售额!N25),精灵_父体历史销售额!N25,"")</f>
        <v>2621</v>
      </c>
      <c r="AA169" s="5">
        <f>IF(ISNUMBER(精灵_父体历史销售额!M25),精灵_父体历史销售额!M25,"")</f>
        <v>2435</v>
      </c>
      <c r="AB169" s="5">
        <f>IF(ISNUMBER(精灵_父体历史销售额!L25),精灵_父体历史销售额!L25,"")</f>
        <v>1562</v>
      </c>
      <c r="AC169" s="5">
        <f>IF(ISNUMBER(精灵_父体历史销售额!K25),精灵_父体历史销售额!K25,"")</f>
        <v>2771</v>
      </c>
      <c r="AD169" s="5">
        <f>IF(ISNUMBER(精灵_父体历史销售额!J25),精灵_父体历史销售额!J25,"")</f>
        <v>3755</v>
      </c>
      <c r="AE169" s="6">
        <f>IF(ISNUMBER(精灵_父体历史销售额!I25),精灵_父体历史销售额!I25,"")</f>
        <v>4129</v>
      </c>
    </row>
    <row r="170" ht="24" customHeight="1" spans="1:31">
      <c r="A170" s="1"/>
      <c r="B170" s="1" t="s">
        <v>773</v>
      </c>
      <c r="C170" s="1" t="s">
        <v>360</v>
      </c>
      <c r="D170" s="1">
        <v>77</v>
      </c>
      <c r="E170" s="5" t="str">
        <f>IF(ISNUMBER(精灵_父体历史销售额!AI77),精灵_父体历史销售额!AI77,"")</f>
        <v/>
      </c>
      <c r="F170" s="5" t="str">
        <f>IF(ISNUMBER(精灵_父体历史销售额!AH77),精灵_父体历史销售额!AH77,"")</f>
        <v/>
      </c>
      <c r="G170" s="5" t="str">
        <f>IF(ISNUMBER(精灵_父体历史销售额!AG77),精灵_父体历史销售额!AG77,"")</f>
        <v/>
      </c>
      <c r="H170" s="5" t="str">
        <f>IF(ISNUMBER(精灵_父体历史销售额!AF77),精灵_父体历史销售额!AF77,"")</f>
        <v/>
      </c>
      <c r="I170" s="5" t="str">
        <f>IF(ISNUMBER(精灵_父体历史销售额!AE77),精灵_父体历史销售额!AE77,"")</f>
        <v/>
      </c>
      <c r="J170" s="5" t="str">
        <f>IF(ISNUMBER(精灵_父体历史销售额!AD77),精灵_父体历史销售额!AD77,"")</f>
        <v/>
      </c>
      <c r="K170" s="5" t="str">
        <f>IF(ISNUMBER(精灵_父体历史销售额!AC77),精灵_父体历史销售额!AC77,"")</f>
        <v/>
      </c>
      <c r="L170" s="5" t="str">
        <f>IF(ISNUMBER(精灵_父体历史销售额!AB77),精灵_父体历史销售额!AB77,"")</f>
        <v/>
      </c>
      <c r="M170" s="5" t="str">
        <f>IF(ISNUMBER(精灵_父体历史销售额!AA77),精灵_父体历史销售额!AA77,"")</f>
        <v/>
      </c>
      <c r="N170" s="5" t="str">
        <f>IF(ISNUMBER(精灵_父体历史销售额!Z77),精灵_父体历史销售额!Z77,"")</f>
        <v/>
      </c>
      <c r="O170" s="5" t="str">
        <f>IF(ISNUMBER(精灵_父体历史销售额!Y77),精灵_父体历史销售额!Y77,"")</f>
        <v/>
      </c>
      <c r="P170" s="5" t="str">
        <f>IF(ISNUMBER(精灵_父体历史销售额!X77),精灵_父体历史销售额!X77,"")</f>
        <v/>
      </c>
      <c r="Q170" s="5" t="str">
        <f>IF(ISNUMBER(精灵_父体历史销售额!W77),精灵_父体历史销售额!W77,"")</f>
        <v/>
      </c>
      <c r="R170" s="5" t="str">
        <f>IF(ISNUMBER(精灵_父体历史销售额!V77),精灵_父体历史销售额!V77,"")</f>
        <v/>
      </c>
      <c r="S170" s="5" t="str">
        <f>IF(ISNUMBER(精灵_父体历史销售额!U77),精灵_父体历史销售额!U77,"")</f>
        <v/>
      </c>
      <c r="T170" s="5">
        <f>IF(ISNUMBER(精灵_父体历史销售额!T77),精灵_父体历史销售额!T77,"")</f>
        <v>0</v>
      </c>
      <c r="U170" s="5">
        <f>IF(ISNUMBER(精灵_父体历史销售额!S77),精灵_父体历史销售额!S77,"")</f>
        <v>2222</v>
      </c>
      <c r="V170" s="5">
        <f>IF(ISNUMBER(精灵_父体历史销售额!R77),精灵_父体历史销售额!R77,"")</f>
        <v>6913</v>
      </c>
      <c r="W170" s="5">
        <f>IF(ISNUMBER(精灵_父体历史销售额!Q77),精灵_父体历史销售额!Q77,"")</f>
        <v>18173</v>
      </c>
      <c r="X170" s="5">
        <f>IF(ISNUMBER(精灵_父体历史销售额!P77),精灵_父体历史销售额!P77,"")</f>
        <v>4716</v>
      </c>
      <c r="Y170" s="5">
        <f>IF(ISNUMBER(精灵_父体历史销售额!O77),精灵_父体历史销售额!O77,"")</f>
        <v>4242</v>
      </c>
      <c r="Z170" s="5">
        <f>IF(ISNUMBER(精灵_父体历史销售额!N77),精灵_父体历史销售额!N77,"")</f>
        <v>3897</v>
      </c>
      <c r="AA170" s="5">
        <f>IF(ISNUMBER(精灵_父体历史销售额!M77),精灵_父体历史销售额!M77,"")</f>
        <v>3688</v>
      </c>
      <c r="AB170" s="5">
        <f>IF(ISNUMBER(精灵_父体历史销售额!L77),精灵_父体历史销售额!L77,"")</f>
        <v>2969</v>
      </c>
      <c r="AC170" s="5">
        <f>IF(ISNUMBER(精灵_父体历史销售额!K77),精灵_父体历史销售额!K77,"")</f>
        <v>3493</v>
      </c>
      <c r="AD170" s="5">
        <f>IF(ISNUMBER(精灵_父体历史销售额!J77),精灵_父体历史销售额!J77,"")</f>
        <v>4505</v>
      </c>
      <c r="AE170" s="6">
        <f>IF(ISNUMBER(精灵_父体历史销售额!I77),精灵_父体历史销售额!I77,"")</f>
        <v>7166</v>
      </c>
    </row>
    <row r="171" ht="24" customHeight="1" spans="1:31">
      <c r="A171" s="1"/>
      <c r="B171" s="1" t="s">
        <v>723</v>
      </c>
      <c r="C171" s="1" t="s">
        <v>407</v>
      </c>
      <c r="D171" s="1">
        <v>32</v>
      </c>
      <c r="E171" s="5" t="str">
        <f>IF(ISNUMBER(精灵_父体历史销售额!AI32),精灵_父体历史销售额!AI32,"")</f>
        <v/>
      </c>
      <c r="F171" s="5" t="str">
        <f>IF(ISNUMBER(精灵_父体历史销售额!AH32),精灵_父体历史销售额!AH32,"")</f>
        <v/>
      </c>
      <c r="G171" s="5" t="str">
        <f>IF(ISNUMBER(精灵_父体历史销售额!AG32),精灵_父体历史销售额!AG32,"")</f>
        <v/>
      </c>
      <c r="H171" s="5" t="str">
        <f>IF(ISNUMBER(精灵_父体历史销售额!AF32),精灵_父体历史销售额!AF32,"")</f>
        <v/>
      </c>
      <c r="I171" s="5" t="str">
        <f>IF(ISNUMBER(精灵_父体历史销售额!AE32),精灵_父体历史销售额!AE32,"")</f>
        <v/>
      </c>
      <c r="J171" s="5" t="str">
        <f>IF(ISNUMBER(精灵_父体历史销售额!AD32),精灵_父体历史销售额!AD32,"")</f>
        <v/>
      </c>
      <c r="K171" s="5" t="str">
        <f>IF(ISNUMBER(精灵_父体历史销售额!AC32),精灵_父体历史销售额!AC32,"")</f>
        <v/>
      </c>
      <c r="L171" s="5" t="str">
        <f>IF(ISNUMBER(精灵_父体历史销售额!AB32),精灵_父体历史销售额!AB32,"")</f>
        <v/>
      </c>
      <c r="M171" s="5" t="str">
        <f>IF(ISNUMBER(精灵_父体历史销售额!AA32),精灵_父体历史销售额!AA32,"")</f>
        <v/>
      </c>
      <c r="N171" s="5" t="str">
        <f>IF(ISNUMBER(精灵_父体历史销售额!Z32),精灵_父体历史销售额!Z32,"")</f>
        <v/>
      </c>
      <c r="O171" s="5" t="str">
        <f>IF(ISNUMBER(精灵_父体历史销售额!Y32),精灵_父体历史销售额!Y32,"")</f>
        <v/>
      </c>
      <c r="P171" s="5">
        <f>IF(ISNUMBER(精灵_父体历史销售额!X32),精灵_父体历史销售额!X32,"")</f>
        <v>0</v>
      </c>
      <c r="Q171" s="5">
        <f>IF(ISNUMBER(精灵_父体历史销售额!W32),精灵_父体历史销售额!W32,"")</f>
        <v>584</v>
      </c>
      <c r="R171" s="5">
        <f>IF(ISNUMBER(精灵_父体历史销售额!V32),精灵_父体历史销售额!V32,"")</f>
        <v>3774</v>
      </c>
      <c r="S171" s="5">
        <f>IF(ISNUMBER(精灵_父体历史销售额!U32),精灵_父体历史销售额!U32,"")</f>
        <v>3675</v>
      </c>
      <c r="T171" s="5">
        <f>IF(ISNUMBER(精灵_父体历史销售额!T32),精灵_父体历史销售额!T32,"")</f>
        <v>6853</v>
      </c>
      <c r="U171" s="5">
        <f>IF(ISNUMBER(精灵_父体历史销售额!S32),精灵_父体历史销售额!S32,"")</f>
        <v>8443</v>
      </c>
      <c r="V171" s="5">
        <f>IF(ISNUMBER(精灵_父体历史销售额!R32),精灵_父体历史销售额!R32,"")</f>
        <v>16275</v>
      </c>
      <c r="W171" s="5">
        <f>IF(ISNUMBER(精灵_父体历史销售额!Q32),精灵_父体历史销售额!Q32,"")</f>
        <v>23906</v>
      </c>
      <c r="X171" s="5">
        <f>IF(ISNUMBER(精灵_父体历史销售额!P32),精灵_父体历史销售额!P32,"")</f>
        <v>22733</v>
      </c>
      <c r="Y171" s="5">
        <f>IF(ISNUMBER(精灵_父体历史销售额!O32),精灵_父体历史销售额!O32,"")</f>
        <v>5167</v>
      </c>
      <c r="Z171" s="5">
        <f>IF(ISNUMBER(精灵_父体历史销售额!N32),精灵_父体历史销售额!N32,"")</f>
        <v>4869</v>
      </c>
      <c r="AA171" s="5">
        <f>IF(ISNUMBER(精灵_父体历史销售额!M32),精灵_父体历史销售额!M32,"")</f>
        <v>7175</v>
      </c>
      <c r="AB171" s="5">
        <f>IF(ISNUMBER(精灵_父体历史销售额!L32),精灵_父体历史销售额!L32,"")</f>
        <v>11653</v>
      </c>
      <c r="AC171" s="5">
        <f>IF(ISNUMBER(精灵_父体历史销售额!K32),精灵_父体历史销售额!K32,"")</f>
        <v>13337</v>
      </c>
      <c r="AD171" s="5">
        <f>IF(ISNUMBER(精灵_父体历史销售额!J32),精灵_父体历史销售额!J32,"")</f>
        <v>18478</v>
      </c>
      <c r="AE171" s="6">
        <f>IF(ISNUMBER(精灵_父体历史销售额!I32),精灵_父体历史销售额!I32,"")</f>
        <v>14080</v>
      </c>
    </row>
    <row r="172" ht="24" customHeight="1" spans="1:31">
      <c r="A172" s="1"/>
      <c r="B172" s="1" t="s">
        <v>694</v>
      </c>
      <c r="C172" s="1" t="s">
        <v>245</v>
      </c>
      <c r="D172" s="1">
        <v>10</v>
      </c>
      <c r="E172" s="5">
        <f>IF(ISNUMBER(精灵_父体历史销售额!AI10),精灵_父体历史销售额!AI10,"")</f>
        <v>2363</v>
      </c>
      <c r="F172" s="5">
        <f>IF(ISNUMBER(精灵_父体历史销售额!AH10),精灵_父体历史销售额!AH10,"")</f>
        <v>2236</v>
      </c>
      <c r="G172" s="5">
        <f>IF(ISNUMBER(精灵_父体历史销售额!AG10),精灵_父体历史销售额!AG10,"")</f>
        <v>2003</v>
      </c>
      <c r="H172" s="5">
        <f>IF(ISNUMBER(精灵_父体历史销售额!AF10),精灵_父体历史销售额!AF10,"")</f>
        <v>1699</v>
      </c>
      <c r="I172" s="5">
        <f>IF(ISNUMBER(精灵_父体历史销售额!AE10),精灵_父体历史销售额!AE10,"")</f>
        <v>1689</v>
      </c>
      <c r="J172" s="5">
        <f>IF(ISNUMBER(精灵_父体历史销售额!AD10),精灵_父体历史销售额!AD10,"")</f>
        <v>1788</v>
      </c>
      <c r="K172" s="5">
        <f>IF(ISNUMBER(精灵_父体历史销售额!AC10),精灵_父体历史销售额!AC10,"")</f>
        <v>3183</v>
      </c>
      <c r="L172" s="5">
        <f>IF(ISNUMBER(精灵_父体历史销售额!AB10),精灵_父体历史销售额!AB10,"")</f>
        <v>4025</v>
      </c>
      <c r="M172" s="5">
        <f>IF(ISNUMBER(精灵_父体历史销售额!AA10),精灵_父体历史销售额!AA10,"")</f>
        <v>1076</v>
      </c>
      <c r="N172" s="5">
        <f>IF(ISNUMBER(精灵_父体历史销售额!Z10),精灵_父体历史销售额!Z10,"")</f>
        <v>710</v>
      </c>
      <c r="O172" s="5">
        <f>IF(ISNUMBER(精灵_父体历史销售额!Y10),精灵_父体历史销售额!Y10,"")</f>
        <v>1859</v>
      </c>
      <c r="P172" s="5">
        <f>IF(ISNUMBER(精灵_父体历史销售额!X10),精灵_父体历史销售额!X10,"")</f>
        <v>2626</v>
      </c>
      <c r="Q172" s="5">
        <f>IF(ISNUMBER(精灵_父体历史销售额!W10),精灵_父体历史销售额!W10,"")</f>
        <v>2207</v>
      </c>
      <c r="R172" s="5">
        <f>IF(ISNUMBER(精灵_父体历史销售额!V10),精灵_父体历史销售额!V10,"")</f>
        <v>3097</v>
      </c>
      <c r="S172" s="5">
        <f>IF(ISNUMBER(精灵_父体历史销售额!U10),精灵_父体历史销售额!U10,"")</f>
        <v>2298</v>
      </c>
      <c r="T172" s="5">
        <f>IF(ISNUMBER(精灵_父体历史销售额!T10),精灵_父体历史销售额!T10,"")</f>
        <v>2090</v>
      </c>
      <c r="U172" s="5">
        <f>IF(ISNUMBER(精灵_父体历史销售额!S10),精灵_父体历史销售额!S10,"")</f>
        <v>2197</v>
      </c>
      <c r="V172" s="5">
        <f>IF(ISNUMBER(精灵_父体历史销售额!R10),精灵_父体历史销售额!R10,"")</f>
        <v>2529</v>
      </c>
      <c r="W172" s="5">
        <f>IF(ISNUMBER(精灵_父体历史销售额!Q10),精灵_父体历史销售额!Q10,"")</f>
        <v>4317</v>
      </c>
      <c r="X172" s="5">
        <f>IF(ISNUMBER(精灵_父体历史销售额!P10),精灵_父体历史销售额!P10,"")</f>
        <v>4397</v>
      </c>
      <c r="Y172" s="5">
        <f>IF(ISNUMBER(精灵_父体历史销售额!O10),精灵_父体历史销售额!O10,"")</f>
        <v>3261</v>
      </c>
      <c r="Z172" s="5">
        <f>IF(ISNUMBER(精灵_父体历史销售额!N10),精灵_父体历史销售额!N10,"")</f>
        <v>18174</v>
      </c>
      <c r="AA172" s="5">
        <f>IF(ISNUMBER(精灵_父体历史销售额!M10),精灵_父体历史销售额!M10,"")</f>
        <v>20986</v>
      </c>
      <c r="AB172" s="5">
        <f>IF(ISNUMBER(精灵_父体历史销售额!L10),精灵_父体历史销售额!L10,"")</f>
        <v>22565</v>
      </c>
      <c r="AC172" s="5">
        <f>IF(ISNUMBER(精灵_父体历史销售额!K10),精灵_父体历史销售额!K10,"")</f>
        <v>4159</v>
      </c>
      <c r="AD172" s="5">
        <f>IF(ISNUMBER(精灵_父体历史销售额!J10),精灵_父体历史销售额!J10,"")</f>
        <v>2589</v>
      </c>
      <c r="AE172" s="6">
        <f>IF(ISNUMBER(精灵_父体历史销售额!I10),精灵_父体历史销售额!I10,"")</f>
        <v>2885</v>
      </c>
    </row>
    <row r="173" ht="24" customHeight="1" spans="1:3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row>
    <row r="174" ht="24" customHeight="1" spans="1:3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row>
    <row r="175" ht="24" customHeight="1" spans="1:3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row>
    <row r="176" ht="24" customHeight="1" spans="1:3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row>
    <row r="177" ht="24" customHeight="1" spans="1:30">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row>
    <row r="178" ht="24" customHeight="1" spans="1:30">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row>
    <row r="179" ht="24" customHeight="1" spans="1:30">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row>
    <row r="180" ht="24" customHeight="1" spans="1:3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row>
    <row r="181" ht="24" customHeight="1" spans="1:30">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row>
    <row r="182" ht="24" customHeight="1" spans="1:30">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row>
    <row r="183" ht="24" customHeight="1" spans="1:30">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row>
    <row r="184" ht="24" customHeight="1" spans="1:30">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row>
    <row r="185" ht="24" customHeight="1" spans="1:30">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row>
    <row r="186" ht="24" customHeight="1" spans="1:30">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row>
    <row r="187" ht="24" customHeight="1" spans="1:30">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row>
    <row r="188" ht="24" customHeight="1" spans="1:30">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row>
    <row r="189" ht="24" customHeight="1" spans="1:30">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row>
    <row r="190" ht="24" customHeight="1" spans="1:3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row>
    <row r="191" ht="24" customHeight="1" spans="1:30">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row>
    <row r="192" ht="24" customHeight="1" spans="1:30">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row>
    <row r="193" ht="24" customHeight="1" spans="1:30">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row>
    <row r="194" ht="24" customHeight="1" spans="1:30">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row>
    <row r="195" ht="24" customHeight="1" spans="1:30">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row>
    <row r="196" ht="24" customHeight="1" spans="1:30">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row>
    <row r="197" ht="24" customHeight="1" spans="1:30">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row>
    <row r="198" ht="24" customHeight="1" spans="1:30">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row>
    <row r="199" ht="24" customHeight="1" spans="1:30">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row>
    <row r="200" ht="24" customHeight="1" spans="1:3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row>
    <row r="201" ht="24" customHeight="1" spans="1:30">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row>
    <row r="202" ht="24" customHeight="1" spans="1:30">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row>
    <row r="203" ht="24" customHeight="1" spans="1:30">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row>
    <row r="204" ht="24" customHeight="1" spans="1:30">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row>
    <row r="205" ht="24" customHeight="1" spans="1:30">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row>
  </sheetData>
  <mergeCells count="2">
    <mergeCell ref="B3:AD3"/>
    <mergeCell ref="B90:AD90"/>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4" master="" otherUserPermission="visible"/>
  <rangeList sheetStid="6" master="" otherUserPermission="visible"/>
  <rangeList sheetStid="5" master="" otherUserPermission="visible"/>
  <rangeList sheetStid="7" master="" otherUserPermission="visible"/>
  <rangeList sheetStid="3" master="" otherUserPermission="visible"/>
  <rangeList sheetStid="8" master="" otherUserPermission="visible"/>
  <rangeList sheetStid="10" master="" otherUserPermission="visible"/>
  <rangeList sheetStid="13" master="" otherUserPermission="visible"/>
  <rangeList sheetStid="12" master="" otherUserPermission="visible"/>
  <rangeList sheetStid="20" master="" otherUserPermission="visible">
    <arrUserId title="区域1" rangeCreator="" othersAccessPermission="edit"/>
  </rangeList>
  <rangeList sheetStid="18" master="" otherUserPermission="visible">
    <arrUserId title="区域1" rangeCreator="" othersAccessPermission="edit"/>
  </rangeList>
  <rangeList sheetStid="21" master="" otherUserPermission="visible">
    <arrUserId title="区域1" rangeCreator="" othersAccessPermission="edit"/>
  </rangeList>
  <rangeList sheetStid="15" master="" otherUserPermission="visible"/>
  <rangeList sheetStid="16" master="" otherUserPermission="visible"/>
  <rangeList sheetStid="19" master="" otherUserPermission="visible"/>
  <rangeList sheetStid="17" master="" otherUserPermission="visible"/>
  <rangeList sheetStid="28" master="" otherUserPermission="visible"/>
  <rangeList sheetStid="29" master="" otherUserPermission="visible"/>
  <rangeList sheetStid="30" master="" otherUserPermission="visible"/>
  <rangeList sheetStid="31" master="" otherUserPermission="visible"/>
  <rangeList sheetStid="32" master="" otherUserPermission="visible"/>
  <rangeList sheetStid="33" master="" otherUserPermission="visible"/>
  <rangeList sheetStid="34" master="" otherUserPermission="visible"/>
  <rangeList sheetStid="35" master="" otherUserPermission="visible"/>
  <rangeList sheetStid="36" master="" otherUserPermission="visible"/>
  <rangeList sheetStid="37" master="" otherUserPermission="visible"/>
  <rangeList sheetStid="38" master="" otherUserPermission="visible"/>
  <rangeList sheetStid="39" master="" otherUserPermission="visible"/>
  <rangeList sheetStid="40" master="" otherUserPermission="visible"/>
  <rangeList sheetStid="41" master="" otherUserPermission="visible"/>
  <rangeList sheetStid="42" master="" otherUserPermission="visible"/>
  <rangeList sheetStid="43" master="" otherUserPermission="visible"/>
  <rangeList sheetStid="44" master="" otherUserPermission="visible"/>
  <rangeList sheetStid="45" master="" otherUserPermission="visible"/>
  <rangeList sheetStid="46" master="" otherUserPermission="visible"/>
  <rangeList sheetStid="47" master="" otherUserPermission="visible"/>
  <rangeList sheetStid="48" master="" otherUserPermission="visible"/>
  <rangeList sheetStid="49" master="" otherUserPermission="visible"/>
  <rangeList sheetStid="50" master="" otherUserPermission="visible"/>
  <rangeList sheetStid="51" master="" otherUserPermission="visible"/>
  <rangeList sheetStid="52" master="" otherUserPermission="visible"/>
  <rangeList sheetStid="53" master="" otherUserPermission="visible"/>
  <rangeList sheetStid="54" master="" otherUserPermission="visible"/>
  <rangeList sheetStid="55"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44</vt:i4>
      </vt:variant>
    </vt:vector>
  </HeadingPairs>
  <TitlesOfParts>
    <vt:vector size="44" baseType="lpstr">
      <vt:lpstr>项目封面</vt:lpstr>
      <vt:lpstr>①市场背景调查</vt:lpstr>
      <vt:lpstr>②谷歌趋势</vt:lpstr>
      <vt:lpstr>③站内竞争情况</vt:lpstr>
      <vt:lpstr>④top100打标数据</vt:lpstr>
      <vt:lpstr>⑤市场大盘分析</vt:lpstr>
      <vt:lpstr>⑥竞品分析</vt:lpstr>
      <vt:lpstr>⑦QA&amp;RV分析</vt:lpstr>
      <vt:lpstr>⑧单品利润测算</vt:lpstr>
      <vt:lpstr>⑨-1项目ROI核算（空白）</vt:lpstr>
      <vt:lpstr>⑨-2项目ROI核算（空白）</vt:lpstr>
      <vt:lpstr>⑨-3项目ROI核算</vt:lpstr>
      <vt:lpstr>⑩供应商初步审查表</vt:lpstr>
      <vt:lpstr>⑪产品规格书</vt:lpstr>
      <vt:lpstr>⑫产品立项表</vt:lpstr>
      <vt:lpstr>⑬产品上市时间</vt:lpstr>
      <vt:lpstr>⑭合规排查（专利检索）</vt:lpstr>
      <vt:lpstr>商机探测器截图</vt:lpstr>
      <vt:lpstr>竞格_切菜板</vt:lpstr>
      <vt:lpstr>竞格_木切菜板</vt:lpstr>
      <vt:lpstr>销量_切菜板</vt:lpstr>
      <vt:lpstr>销量_木切菜板</vt:lpstr>
      <vt:lpstr>模拟_阶段实际盈亏</vt:lpstr>
      <vt:lpstr>模拟_价格策略模拟</vt:lpstr>
      <vt:lpstr>模拟_总表（阶段盈亏）</vt:lpstr>
      <vt:lpstr>模拟_毛利盈亏</vt:lpstr>
      <vt:lpstr>模拟_总表（阶段盈亏） (调整后)</vt:lpstr>
      <vt:lpstr>模拟_CPC表格</vt:lpstr>
      <vt:lpstr>模拟_推广目标</vt:lpstr>
      <vt:lpstr>模拟_推广计划</vt:lpstr>
      <vt:lpstr>模拟_广告计划</vt:lpstr>
      <vt:lpstr>模拟_利润&amp;ROI测算</vt:lpstr>
      <vt:lpstr>模拟_发补货模型</vt:lpstr>
      <vt:lpstr>模拟_关键词追踪表</vt:lpstr>
      <vt:lpstr>模拟_每日竞品追踪</vt:lpstr>
      <vt:lpstr>④补充核验结论</vt:lpstr>
      <vt:lpstr>精灵_9月3日产品明细</vt:lpstr>
      <vt:lpstr>精灵_父体历史销量</vt:lpstr>
      <vt:lpstr>精灵_父体历史销售额</vt:lpstr>
      <vt:lpstr>精灵_子体历史销量</vt:lpstr>
      <vt:lpstr>精灵_子体历史销售额</vt:lpstr>
      <vt:lpstr>精灵_历史价格</vt:lpstr>
      <vt:lpstr>⑤9月10日数据核验</vt:lpstr>
      <vt:lpstr>⑤9月10日匹配历史</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WPS_1778554845</cp:lastModifiedBy>
  <dcterms:created xsi:type="dcterms:W3CDTF">2023-01-02T18:49:00Z</dcterms:created>
  <dcterms:modified xsi:type="dcterms:W3CDTF">2026-09-14T03:40:07Z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D94A978A0348C66D3066A26A191B3B04_43</vt:lpwstr>
  </property>
  <property fmtid="{D5CDD505-2E9C-101B-9397-08002B2CF9AE}" pid="3" name="KSOProductBuildVer">
    <vt:lpwstr>2052-12.1.0.28505</vt:lpwstr>
  </property>
  <property fmtid="{D5CDD505-2E9C-101B-9397-08002B2CF9AE}" pid="4" name="KSOReadingLayout">
    <vt:bool>true</vt:bool>
  </property>
  <property fmtid="{D5CDD505-2E9C-101B-9397-08002B2CF9AE}" pid="5" name="CalculationRule">
    <vt:i4>0</vt:i4>
  </property>
</Properties>
</file>